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edal.png" ContentType="image/.PNG"/>
  <Override PartName="/customUI/images/erase.png" ContentType="image/.PNG"/>
  <Override PartName="/customUI/images/transfer.png" ContentType="image/.PNG"/>
  <Override PartName="/customUI/images/user-profile.png" ContentType="image/.PNG"/>
  <Override PartName="/customUI/images/home.png" ContentType="image/.PNG"/>
  <Override PartName="/customUI/images/ft.png" ContentType="image/.PNG"/>
  <Override PartName="/customUI/images/announcement.png" ContentType="image/.PNG"/>
  <Override PartName="/customUI/images/story.png" ContentType="image/.PNG"/>
  <Override PartName="/customUI/images/sheet.png" ContentType="image/.PNG"/>
  <Override PartName="/customUI/images/reload.png" ContentType="image/.PNG"/>
  <Override PartName="/customUI/images/spreadshee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1e8d051c2d444c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N:\개인\$$ Excel\SaeeuN-비닐맨\"/>
    </mc:Choice>
  </mc:AlternateContent>
  <xr:revisionPtr revIDLastSave="0" documentId="13_ncr:1_{1795A48F-C279-4F47-8751-5E2C70946A75}" xr6:coauthVersionLast="47" xr6:coauthVersionMax="47" xr10:uidLastSave="{00000000-0000-0000-0000-000000000000}"/>
  <bookViews>
    <workbookView xWindow="-120" yWindow="-120" windowWidth="29040" windowHeight="15720" activeTab="11" xr2:uid="{B97E59C3-88E6-4850-8921-7E8AD7B6A33D}"/>
  </bookViews>
  <sheets>
    <sheet name="대시보드" sheetId="1" r:id="rId1"/>
    <sheet name="검색" sheetId="9" r:id="rId2"/>
    <sheet name="입력" sheetId="5" r:id="rId3"/>
    <sheet name="출고표" sheetId="11" state="hidden" r:id="rId4"/>
    <sheet name="F출고표" sheetId="13" state="hidden" r:id="rId5"/>
    <sheet name="S출고표" sheetId="16" state="hidden" r:id="rId6"/>
    <sheet name="출고DB" sheetId="6" r:id="rId7"/>
    <sheet name="S필터" sheetId="17" state="hidden" r:id="rId8"/>
    <sheet name="F필터" sheetId="18" state="hidden" r:id="rId9"/>
    <sheet name="고객DB" sheetId="7" r:id="rId10"/>
    <sheet name="병합" sheetId="8" state="hidden" r:id="rId11"/>
    <sheet name="Settings" sheetId="2" r:id="rId12"/>
  </sheets>
  <functionGroups builtInGroupCount="19"/>
  <definedNames>
    <definedName name="ExternalData_1" localSheetId="4" hidden="1">F출고표!$A$1:$AW$375</definedName>
    <definedName name="ExternalData_1" localSheetId="5" hidden="1">S출고표!$A$1:$AW$667</definedName>
    <definedName name="ExternalData_1" localSheetId="2" hidden="1">입력!$AB$1:$BE$61</definedName>
    <definedName name="ExternalData_1" localSheetId="3" hidden="1">출고표!$A$1:$AD$1044</definedName>
    <definedName name="ExternalData_2" localSheetId="10" hidden="1">병합!$A$1:$X$105</definedName>
    <definedName name="WBPath">Settings!$B$16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5" l="1"/>
  <c r="AE2" i="11" l="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802" i="11"/>
  <c r="AE803" i="11"/>
  <c r="AE804" i="11"/>
  <c r="AE805" i="11"/>
  <c r="AE806" i="11"/>
  <c r="AE807" i="11"/>
  <c r="AE808" i="11"/>
  <c r="AE809" i="11"/>
  <c r="AE810" i="11"/>
  <c r="AE811" i="11"/>
  <c r="AE812" i="11"/>
  <c r="AE813" i="11"/>
  <c r="AE814" i="11"/>
  <c r="AE815" i="11"/>
  <c r="AE816" i="11"/>
  <c r="AE817" i="11"/>
  <c r="AE818" i="11"/>
  <c r="AE819" i="11"/>
  <c r="AE820" i="11"/>
  <c r="AE821" i="11"/>
  <c r="AE822" i="11"/>
  <c r="AE823" i="11"/>
  <c r="AE824" i="11"/>
  <c r="AE825" i="11"/>
  <c r="AE826" i="11"/>
  <c r="AE827" i="11"/>
  <c r="AE828" i="11"/>
  <c r="AE829" i="11"/>
  <c r="AE830" i="11"/>
  <c r="AE831" i="11"/>
  <c r="AE832" i="11"/>
  <c r="AE833" i="11"/>
  <c r="AE834" i="11"/>
  <c r="AE835" i="11"/>
  <c r="AE836" i="11"/>
  <c r="AE837" i="11"/>
  <c r="AE838" i="11"/>
  <c r="AE839" i="11"/>
  <c r="AE840" i="11"/>
  <c r="AE841" i="11"/>
  <c r="AE842" i="11"/>
  <c r="AE843" i="11"/>
  <c r="AE844" i="11"/>
  <c r="AE845" i="11"/>
  <c r="AE846" i="11"/>
  <c r="AE847" i="11"/>
  <c r="AE848" i="11"/>
  <c r="AE849" i="11"/>
  <c r="AE850" i="11"/>
  <c r="AE851" i="11"/>
  <c r="AE852" i="11"/>
  <c r="AE853" i="11"/>
  <c r="AE854" i="11"/>
  <c r="AE855" i="11"/>
  <c r="AE856" i="11"/>
  <c r="AE857" i="11"/>
  <c r="AE858" i="11"/>
  <c r="AE859" i="11"/>
  <c r="AE860" i="11"/>
  <c r="AE861" i="11"/>
  <c r="AE862" i="11"/>
  <c r="AE863" i="11"/>
  <c r="AE864" i="11"/>
  <c r="AE865" i="11"/>
  <c r="AE866" i="11"/>
  <c r="AE867" i="11"/>
  <c r="AE868" i="11"/>
  <c r="AE869" i="11"/>
  <c r="AE870" i="11"/>
  <c r="AE871" i="11"/>
  <c r="AE872" i="11"/>
  <c r="AE873" i="11"/>
  <c r="AE874" i="11"/>
  <c r="AE875" i="11"/>
  <c r="AE876" i="11"/>
  <c r="AE877" i="11"/>
  <c r="AE878" i="11"/>
  <c r="AE879" i="11"/>
  <c r="AE880" i="11"/>
  <c r="AE881" i="11"/>
  <c r="AE882" i="11"/>
  <c r="AE883" i="11"/>
  <c r="AE884" i="11"/>
  <c r="AE885" i="11"/>
  <c r="AE886" i="11"/>
  <c r="AE887" i="11"/>
  <c r="AE888" i="11"/>
  <c r="AE889" i="11"/>
  <c r="AE890" i="11"/>
  <c r="AE891" i="11"/>
  <c r="AE892" i="11"/>
  <c r="AE893" i="11"/>
  <c r="AE894" i="11"/>
  <c r="AE895" i="11"/>
  <c r="AE896" i="11"/>
  <c r="AE897" i="11"/>
  <c r="AE898" i="11"/>
  <c r="AE899" i="11"/>
  <c r="AE900" i="11"/>
  <c r="AE901" i="11"/>
  <c r="AE902" i="11"/>
  <c r="AE903" i="11"/>
  <c r="AE904" i="11"/>
  <c r="AE905" i="11"/>
  <c r="AE906" i="11"/>
  <c r="AE907" i="11"/>
  <c r="AE908" i="11"/>
  <c r="AE909" i="11"/>
  <c r="AE910" i="11"/>
  <c r="AE911" i="11"/>
  <c r="AE912" i="11"/>
  <c r="AE913" i="11"/>
  <c r="AE914" i="11"/>
  <c r="AE915" i="11"/>
  <c r="AE916" i="11"/>
  <c r="AE917" i="11"/>
  <c r="AE918" i="11"/>
  <c r="AE919" i="11"/>
  <c r="AE920" i="11"/>
  <c r="AE921" i="11"/>
  <c r="AE922" i="11"/>
  <c r="AE923" i="11"/>
  <c r="AE924" i="11"/>
  <c r="AE925" i="11"/>
  <c r="AE926" i="11"/>
  <c r="AE927" i="11"/>
  <c r="AE928" i="11"/>
  <c r="AE929" i="11"/>
  <c r="AE930" i="11"/>
  <c r="AE931" i="11"/>
  <c r="AE932" i="11"/>
  <c r="AE933" i="11"/>
  <c r="AE934" i="11"/>
  <c r="AE935" i="11"/>
  <c r="AE936" i="11"/>
  <c r="AE937" i="11"/>
  <c r="AE938" i="11"/>
  <c r="AE939" i="11"/>
  <c r="AE940" i="11"/>
  <c r="AE941" i="11"/>
  <c r="AE942" i="11"/>
  <c r="AE943" i="11"/>
  <c r="AE944" i="11"/>
  <c r="AE945" i="11"/>
  <c r="AE946" i="11"/>
  <c r="AE947" i="11"/>
  <c r="AE948" i="11"/>
  <c r="AE949" i="11"/>
  <c r="AE950" i="11"/>
  <c r="AE951" i="11"/>
  <c r="AE952" i="11"/>
  <c r="AE953" i="11"/>
  <c r="AE954" i="11"/>
  <c r="AE955" i="11"/>
  <c r="AE956" i="11"/>
  <c r="AE957" i="11"/>
  <c r="AE958" i="11"/>
  <c r="AE959" i="11"/>
  <c r="AE960" i="11"/>
  <c r="AE961" i="11"/>
  <c r="AE962" i="11"/>
  <c r="AE963" i="11"/>
  <c r="AE964" i="11"/>
  <c r="AE965" i="11"/>
  <c r="AE966" i="11"/>
  <c r="AE967" i="11"/>
  <c r="AE968" i="11"/>
  <c r="AE969" i="11"/>
  <c r="AE970" i="11"/>
  <c r="AE971" i="11"/>
  <c r="AE972" i="11"/>
  <c r="AE973" i="11"/>
  <c r="AE974" i="11"/>
  <c r="AE975" i="11"/>
  <c r="AE976" i="11"/>
  <c r="AE977" i="11"/>
  <c r="AE978" i="11"/>
  <c r="AE979" i="11"/>
  <c r="AE980" i="11"/>
  <c r="AE981" i="11"/>
  <c r="AE982" i="11"/>
  <c r="AE983" i="11"/>
  <c r="AE984" i="11"/>
  <c r="AE985" i="11"/>
  <c r="AE986" i="11"/>
  <c r="AE987" i="11"/>
  <c r="AE988" i="11"/>
  <c r="AE989" i="11"/>
  <c r="AE990" i="11"/>
  <c r="AE991" i="11"/>
  <c r="AE992" i="11"/>
  <c r="AE993" i="11"/>
  <c r="AE994" i="11"/>
  <c r="AE995" i="11"/>
  <c r="AE996" i="11"/>
  <c r="AE997" i="11"/>
  <c r="AE998" i="11"/>
  <c r="AE999" i="11"/>
  <c r="AE1000" i="11"/>
  <c r="AE1001" i="11"/>
  <c r="AE1002" i="11"/>
  <c r="AE1003" i="11"/>
  <c r="AE1004" i="11"/>
  <c r="AE1005" i="11"/>
  <c r="AE1006" i="11"/>
  <c r="AE1007" i="11"/>
  <c r="AE1008" i="11"/>
  <c r="AE1009" i="11"/>
  <c r="AE1010" i="11"/>
  <c r="AE1011" i="11"/>
  <c r="AE1012" i="11"/>
  <c r="AE1013" i="11"/>
  <c r="AE1014" i="11"/>
  <c r="AE1015" i="11"/>
  <c r="AE1016" i="11"/>
  <c r="AE1017" i="11"/>
  <c r="AE1018" i="11"/>
  <c r="AE1019" i="11"/>
  <c r="AE1020" i="11"/>
  <c r="AE1021" i="11"/>
  <c r="AE1022" i="11"/>
  <c r="AE1023" i="11"/>
  <c r="AE1024" i="11"/>
  <c r="AE1025" i="11"/>
  <c r="AE1026" i="11"/>
  <c r="AE1027" i="11"/>
  <c r="AE1028" i="11"/>
  <c r="AE1029" i="11"/>
  <c r="AE1030" i="11"/>
  <c r="AE1031" i="11"/>
  <c r="AE1032" i="11"/>
  <c r="AE1033" i="11"/>
  <c r="AE1034" i="11"/>
  <c r="AE1035" i="11"/>
  <c r="AE1036" i="11"/>
  <c r="AE1037" i="11"/>
  <c r="AE1038" i="11"/>
  <c r="AE1039" i="11"/>
  <c r="AE1040" i="11"/>
  <c r="AE1041" i="11"/>
  <c r="AE1042" i="11"/>
  <c r="AE1043" i="11"/>
  <c r="AE1044" i="11"/>
  <c r="AP1044" i="6"/>
  <c r="AS1044" i="6" s="1"/>
  <c r="AQ1044" i="6"/>
  <c r="AV1044" i="6"/>
  <c r="AP1043" i="6"/>
  <c r="AS1043" i="6" s="1"/>
  <c r="AQ1043" i="6"/>
  <c r="AT1043" i="6"/>
  <c r="AV1043" i="6"/>
  <c r="AP1042" i="6"/>
  <c r="AS1042" i="6" s="1"/>
  <c r="AQ1042" i="6"/>
  <c r="AV1042" i="6"/>
  <c r="AP1041" i="6"/>
  <c r="AS1041" i="6" s="1"/>
  <c r="AQ1041" i="6"/>
  <c r="AV1041" i="6"/>
  <c r="M647" i="7"/>
  <c r="AP1040" i="6"/>
  <c r="AS1040" i="6" s="1"/>
  <c r="AQ1040" i="6"/>
  <c r="AR1040" i="6"/>
  <c r="AV1040" i="6"/>
  <c r="M646" i="7"/>
  <c r="AP1039" i="6"/>
  <c r="AS1039" i="6" s="1"/>
  <c r="AQ1039" i="6"/>
  <c r="AR1039" i="6"/>
  <c r="AV1039" i="6"/>
  <c r="AP1038" i="6"/>
  <c r="AS1038" i="6" s="1"/>
  <c r="AQ1038" i="6"/>
  <c r="AR1038" i="6"/>
  <c r="AV1038" i="6"/>
  <c r="AP1037" i="6"/>
  <c r="AS1037" i="6" s="1"/>
  <c r="AQ1037" i="6"/>
  <c r="AR1037" i="6"/>
  <c r="AV1037" i="6"/>
  <c r="AP1036" i="6"/>
  <c r="AS1036" i="6" s="1"/>
  <c r="AQ1036" i="6"/>
  <c r="AR1036" i="6"/>
  <c r="AV1036" i="6"/>
  <c r="AP1035" i="6"/>
  <c r="AS1035" i="6" s="1"/>
  <c r="AQ1035" i="6"/>
  <c r="AR1035" i="6"/>
  <c r="AV1035" i="6"/>
  <c r="AP1034" i="6"/>
  <c r="AS1034" i="6" s="1"/>
  <c r="AQ1034" i="6"/>
  <c r="AR1034" i="6"/>
  <c r="AV1034" i="6"/>
  <c r="AP1033" i="6"/>
  <c r="AS1033" i="6" s="1"/>
  <c r="AQ1033" i="6"/>
  <c r="AR1033" i="6"/>
  <c r="AV1033" i="6"/>
  <c r="AP1032" i="6"/>
  <c r="AS1032" i="6" s="1"/>
  <c r="AQ1032" i="6"/>
  <c r="AR1032" i="6"/>
  <c r="AV1032" i="6"/>
  <c r="AP1031" i="6"/>
  <c r="AS1031" i="6" s="1"/>
  <c r="AQ1031" i="6"/>
  <c r="AR1031" i="6"/>
  <c r="AV1031" i="6"/>
  <c r="AP1030" i="6"/>
  <c r="AS1030" i="6" s="1"/>
  <c r="AQ1030" i="6"/>
  <c r="AR1030" i="6"/>
  <c r="AV1030" i="6"/>
  <c r="AP1029" i="6"/>
  <c r="AS1029" i="6" s="1"/>
  <c r="AQ1029" i="6"/>
  <c r="AR1029" i="6"/>
  <c r="AV1029" i="6"/>
  <c r="AP1028" i="6"/>
  <c r="AS1028" i="6" s="1"/>
  <c r="AQ1028" i="6"/>
  <c r="AR1028" i="6"/>
  <c r="AV1028" i="6"/>
  <c r="M645" i="7"/>
  <c r="AP1027" i="6"/>
  <c r="AQ1027" i="6"/>
  <c r="AR1027" i="6"/>
  <c r="AV1027" i="6"/>
  <c r="M644" i="7"/>
  <c r="AP1026" i="6"/>
  <c r="AQ1026" i="6"/>
  <c r="AR1026" i="6"/>
  <c r="AV1026" i="6"/>
  <c r="AP1025" i="6"/>
  <c r="AQ1025" i="6"/>
  <c r="AR1025" i="6"/>
  <c r="AV1025" i="6"/>
  <c r="M643" i="7"/>
  <c r="AP1024" i="6"/>
  <c r="AQ1024" i="6"/>
  <c r="AR1024" i="6"/>
  <c r="AV1024" i="6"/>
  <c r="M642" i="7"/>
  <c r="AP1023" i="6"/>
  <c r="AQ1023" i="6"/>
  <c r="AR1023" i="6"/>
  <c r="AV1023" i="6"/>
  <c r="AP1022" i="6"/>
  <c r="AQ1022" i="6"/>
  <c r="AR1022" i="6"/>
  <c r="AV1022" i="6"/>
  <c r="AP1021" i="6"/>
  <c r="AQ1021" i="6"/>
  <c r="AR1021" i="6"/>
  <c r="AV1021" i="6"/>
  <c r="AP1020" i="6"/>
  <c r="AQ1020" i="6"/>
  <c r="AR1020" i="6"/>
  <c r="AV1020" i="6"/>
  <c r="AP1019" i="6"/>
  <c r="AQ1019" i="6"/>
  <c r="AR1019" i="6"/>
  <c r="AV1019" i="6"/>
  <c r="AP1018" i="6"/>
  <c r="AQ1018" i="6"/>
  <c r="AR1018" i="6"/>
  <c r="AV1018" i="6"/>
  <c r="AP1017" i="6"/>
  <c r="AQ1017" i="6"/>
  <c r="AR1017" i="6"/>
  <c r="AV1017" i="6"/>
  <c r="AP1016" i="6"/>
  <c r="AQ1016" i="6"/>
  <c r="AR1016" i="6"/>
  <c r="AV1016" i="6"/>
  <c r="AP1015" i="6"/>
  <c r="AQ1015" i="6"/>
  <c r="AR1015" i="6"/>
  <c r="AV1015" i="6"/>
  <c r="AP1014" i="6"/>
  <c r="AQ1014" i="6"/>
  <c r="AR1014" i="6"/>
  <c r="AV1014" i="6"/>
  <c r="AP1013" i="6"/>
  <c r="AQ1013" i="6"/>
  <c r="AR1013" i="6"/>
  <c r="AV1013" i="6"/>
  <c r="AP1012" i="6"/>
  <c r="AQ1012" i="6"/>
  <c r="AR1012" i="6"/>
  <c r="AV1012" i="6"/>
  <c r="AP1011" i="6"/>
  <c r="AQ1011" i="6"/>
  <c r="AR1011" i="6"/>
  <c r="AV1011" i="6"/>
  <c r="AP1010" i="6"/>
  <c r="AQ1010" i="6"/>
  <c r="AR1010" i="6"/>
  <c r="AV1010" i="6"/>
  <c r="AP1009" i="6"/>
  <c r="AQ1009" i="6"/>
  <c r="AR1009" i="6"/>
  <c r="AV1009" i="6"/>
  <c r="AP1008" i="6"/>
  <c r="AQ1008" i="6"/>
  <c r="AR1008" i="6"/>
  <c r="AV1008" i="6"/>
  <c r="AP1007" i="6"/>
  <c r="AQ1007" i="6"/>
  <c r="AR1007" i="6"/>
  <c r="AV1007" i="6"/>
  <c r="AP1006" i="6"/>
  <c r="AQ1006" i="6"/>
  <c r="AR1006" i="6"/>
  <c r="AV1006" i="6"/>
  <c r="AP1005" i="6"/>
  <c r="AQ1005" i="6"/>
  <c r="AR1005" i="6"/>
  <c r="AV1005" i="6"/>
  <c r="AP1004" i="6"/>
  <c r="AQ1004" i="6"/>
  <c r="AR1004" i="6"/>
  <c r="AV1004" i="6"/>
  <c r="AP1003" i="6"/>
  <c r="AQ1003" i="6"/>
  <c r="AR1003" i="6"/>
  <c r="AV1003" i="6"/>
  <c r="AP1002" i="6"/>
  <c r="AQ1002" i="6"/>
  <c r="AR1002" i="6"/>
  <c r="AV1002" i="6"/>
  <c r="AP1001" i="6"/>
  <c r="AQ1001" i="6"/>
  <c r="AR1001" i="6"/>
  <c r="AV1001" i="6"/>
  <c r="AP1000" i="6"/>
  <c r="AQ1000" i="6"/>
  <c r="AV1000" i="6"/>
  <c r="AP999" i="6"/>
  <c r="AQ999" i="6"/>
  <c r="AV999" i="6"/>
  <c r="AP998" i="6"/>
  <c r="AQ998" i="6"/>
  <c r="AV998" i="6"/>
  <c r="AP997" i="6"/>
  <c r="AQ997" i="6"/>
  <c r="AV997" i="6"/>
  <c r="AP996" i="6"/>
  <c r="AQ996" i="6"/>
  <c r="AV996" i="6"/>
  <c r="AP995" i="6"/>
  <c r="AQ995" i="6"/>
  <c r="AV995" i="6"/>
  <c r="AP994" i="6"/>
  <c r="AQ994" i="6"/>
  <c r="AV994" i="6"/>
  <c r="AP993" i="6"/>
  <c r="AQ993" i="6"/>
  <c r="AV993" i="6"/>
  <c r="AP992" i="6"/>
  <c r="AQ992" i="6"/>
  <c r="AV992" i="6"/>
  <c r="AP991" i="6"/>
  <c r="AQ991" i="6"/>
  <c r="AV991" i="6"/>
  <c r="AP990" i="6"/>
  <c r="AQ990" i="6"/>
  <c r="AV990" i="6"/>
  <c r="M641" i="7"/>
  <c r="AP989" i="6"/>
  <c r="AQ989" i="6"/>
  <c r="AV989" i="6"/>
  <c r="AP988" i="6"/>
  <c r="AQ988" i="6"/>
  <c r="AV988" i="6"/>
  <c r="AP987" i="6"/>
  <c r="AT987" i="6" s="1"/>
  <c r="AQ987" i="6"/>
  <c r="AV987" i="6"/>
  <c r="AP986" i="6"/>
  <c r="AQ986" i="6"/>
  <c r="AV986" i="6"/>
  <c r="M640" i="7"/>
  <c r="M639" i="7"/>
  <c r="M638" i="7"/>
  <c r="M637" i="7"/>
  <c r="M636" i="7"/>
  <c r="M635" i="7"/>
  <c r="M634" i="7"/>
  <c r="M633" i="7"/>
  <c r="M632" i="7"/>
  <c r="M631" i="7"/>
  <c r="M630" i="7"/>
  <c r="M629" i="7"/>
  <c r="M628" i="7"/>
  <c r="I2" i="5"/>
  <c r="B7" i="1"/>
  <c r="M627" i="7"/>
  <c r="M626" i="7"/>
  <c r="M625" i="7"/>
  <c r="M624" i="7"/>
  <c r="M623" i="7"/>
  <c r="M622" i="7"/>
  <c r="M621" i="7"/>
  <c r="M620" i="7"/>
  <c r="M619" i="7"/>
  <c r="M618" i="7"/>
  <c r="M617" i="7"/>
  <c r="M616" i="7"/>
  <c r="M615" i="7"/>
  <c r="M614" i="7"/>
  <c r="M613" i="7"/>
  <c r="M612" i="7"/>
  <c r="M611" i="7"/>
  <c r="AP985" i="6"/>
  <c r="AQ985" i="6"/>
  <c r="AT985" i="6"/>
  <c r="AV985" i="6"/>
  <c r="M610" i="7"/>
  <c r="AP984" i="6"/>
  <c r="AQ984" i="6"/>
  <c r="AT984" i="6"/>
  <c r="AV984" i="6"/>
  <c r="AP983" i="6"/>
  <c r="AQ983" i="6"/>
  <c r="AT983" i="6"/>
  <c r="AV983" i="6"/>
  <c r="AP982" i="6"/>
  <c r="AQ982" i="6"/>
  <c r="AT982" i="6"/>
  <c r="AV982" i="6"/>
  <c r="AP981" i="6"/>
  <c r="AS981" i="6" s="1"/>
  <c r="AQ981" i="6"/>
  <c r="AT981" i="6"/>
  <c r="AV981" i="6"/>
  <c r="AP980" i="6"/>
  <c r="AQ980" i="6"/>
  <c r="AT980" i="6"/>
  <c r="AV980" i="6"/>
  <c r="AP979" i="6"/>
  <c r="AS979" i="6" s="1"/>
  <c r="AQ979" i="6"/>
  <c r="AR979" i="6"/>
  <c r="AV979" i="6"/>
  <c r="AP978" i="6"/>
  <c r="AQ978" i="6"/>
  <c r="AV978" i="6"/>
  <c r="AP977" i="6"/>
  <c r="AQ977" i="6"/>
  <c r="AV977" i="6"/>
  <c r="AP976" i="6"/>
  <c r="AQ976" i="6"/>
  <c r="AV976" i="6"/>
  <c r="AP975" i="6"/>
  <c r="AQ975" i="6"/>
  <c r="AV975" i="6"/>
  <c r="M609" i="7"/>
  <c r="AP974" i="6"/>
  <c r="AQ974" i="6"/>
  <c r="AV974" i="6"/>
  <c r="M608" i="7"/>
  <c r="AP973" i="6"/>
  <c r="AQ973" i="6"/>
  <c r="AV973" i="6"/>
  <c r="AP972" i="6"/>
  <c r="AQ972" i="6"/>
  <c r="AV972" i="6"/>
  <c r="AP971" i="6"/>
  <c r="AQ971" i="6"/>
  <c r="AV971" i="6"/>
  <c r="AP970" i="6"/>
  <c r="AQ970" i="6"/>
  <c r="AV970" i="6"/>
  <c r="AP969" i="6"/>
  <c r="AQ969" i="6"/>
  <c r="AV969" i="6"/>
  <c r="AP968" i="6"/>
  <c r="AQ968" i="6"/>
  <c r="AV968" i="6"/>
  <c r="AP967" i="6"/>
  <c r="AQ967" i="6"/>
  <c r="AV967" i="6"/>
  <c r="M607" i="7"/>
  <c r="AP966" i="6"/>
  <c r="AQ966" i="6"/>
  <c r="AV966" i="6"/>
  <c r="AP965" i="6"/>
  <c r="AS965" i="6" s="1"/>
  <c r="AQ965" i="6"/>
  <c r="AR965" i="6"/>
  <c r="AT965" i="6"/>
  <c r="AV965" i="6"/>
  <c r="AP964" i="6"/>
  <c r="AQ964" i="6"/>
  <c r="AR964" i="6"/>
  <c r="AS964" i="6" s="1"/>
  <c r="AT964" i="6"/>
  <c r="AV964" i="6"/>
  <c r="AP963" i="6"/>
  <c r="AS963" i="6" s="1"/>
  <c r="AQ963" i="6"/>
  <c r="AR963" i="6"/>
  <c r="AV963" i="6"/>
  <c r="AP962" i="6"/>
  <c r="AS962" i="6" s="1"/>
  <c r="AQ962" i="6"/>
  <c r="AR962" i="6"/>
  <c r="AV962" i="6"/>
  <c r="AP961" i="6"/>
  <c r="AS961" i="6" s="1"/>
  <c r="AQ961" i="6"/>
  <c r="AR961" i="6"/>
  <c r="AT961" i="6"/>
  <c r="AV961" i="6"/>
  <c r="M606" i="7"/>
  <c r="AP960" i="6"/>
  <c r="AQ960" i="6"/>
  <c r="AR960" i="6"/>
  <c r="AV960" i="6"/>
  <c r="M605" i="7"/>
  <c r="AP959" i="6"/>
  <c r="AQ959" i="6"/>
  <c r="AR959" i="6"/>
  <c r="AV959" i="6"/>
  <c r="M604" i="7"/>
  <c r="AP958" i="6"/>
  <c r="AQ958" i="6"/>
  <c r="AR958" i="6"/>
  <c r="AV958" i="6"/>
  <c r="AP957" i="6"/>
  <c r="AQ957" i="6"/>
  <c r="AR957" i="6"/>
  <c r="AV957" i="6"/>
  <c r="AP956" i="6"/>
  <c r="AQ956" i="6"/>
  <c r="AR956" i="6"/>
  <c r="AV956" i="6"/>
  <c r="M603" i="7"/>
  <c r="AP955" i="6"/>
  <c r="AQ955" i="6"/>
  <c r="AR955" i="6"/>
  <c r="AV955" i="6"/>
  <c r="AP954" i="6"/>
  <c r="AQ954" i="6"/>
  <c r="AR954" i="6"/>
  <c r="AS954" i="6" s="1"/>
  <c r="AT954" i="6"/>
  <c r="AV954" i="6"/>
  <c r="M602" i="7"/>
  <c r="AP953" i="6"/>
  <c r="AS953" i="6" s="1"/>
  <c r="AQ953" i="6"/>
  <c r="AR953" i="6"/>
  <c r="AV953" i="6"/>
  <c r="M601" i="7"/>
  <c r="AP952" i="6"/>
  <c r="AQ952" i="6"/>
  <c r="AR952" i="6"/>
  <c r="AS952" i="6" s="1"/>
  <c r="AT952" i="6"/>
  <c r="AV952" i="6"/>
  <c r="M600" i="7"/>
  <c r="AP951" i="6"/>
  <c r="AQ951" i="6"/>
  <c r="AR951" i="6"/>
  <c r="AV951" i="6"/>
  <c r="AP950" i="6"/>
  <c r="AQ950" i="6"/>
  <c r="AR950" i="6"/>
  <c r="AV950" i="6"/>
  <c r="M599" i="7"/>
  <c r="AP949" i="6"/>
  <c r="AQ949" i="6"/>
  <c r="AR949" i="6"/>
  <c r="AV949" i="6"/>
  <c r="M598" i="7"/>
  <c r="AP948" i="6"/>
  <c r="AQ948" i="6"/>
  <c r="AR948" i="6"/>
  <c r="AV948" i="6"/>
  <c r="M597" i="7"/>
  <c r="AP947" i="6"/>
  <c r="AQ947" i="6"/>
  <c r="AR947" i="6"/>
  <c r="AV947" i="6"/>
  <c r="M596" i="7"/>
  <c r="AP946" i="6"/>
  <c r="AQ946" i="6"/>
  <c r="AR946" i="6"/>
  <c r="AV946" i="6"/>
  <c r="M595" i="7"/>
  <c r="AP945" i="6"/>
  <c r="AQ945" i="6"/>
  <c r="AR945" i="6"/>
  <c r="AV945" i="6"/>
  <c r="M594" i="7"/>
  <c r="AP944" i="6"/>
  <c r="AQ944" i="6"/>
  <c r="AR944" i="6"/>
  <c r="AV944" i="6"/>
  <c r="M593" i="7"/>
  <c r="AP943" i="6"/>
  <c r="AQ943" i="6"/>
  <c r="AR943" i="6"/>
  <c r="AV943" i="6"/>
  <c r="AP942" i="6"/>
  <c r="AQ942" i="6"/>
  <c r="AR942" i="6"/>
  <c r="AV942" i="6"/>
  <c r="M592" i="7"/>
  <c r="AP941" i="6"/>
  <c r="AQ941" i="6"/>
  <c r="AR941" i="6"/>
  <c r="AV941" i="6"/>
  <c r="M591" i="7"/>
  <c r="AP940" i="6"/>
  <c r="AQ940" i="6"/>
  <c r="AR940" i="6"/>
  <c r="AV940" i="6"/>
  <c r="M590" i="7"/>
  <c r="AP939" i="6"/>
  <c r="AQ939" i="6"/>
  <c r="AR939" i="6"/>
  <c r="AV939" i="6"/>
  <c r="M589" i="7"/>
  <c r="AP938" i="6"/>
  <c r="AQ938" i="6"/>
  <c r="AT938" i="6"/>
  <c r="AV938" i="6"/>
  <c r="M588" i="7"/>
  <c r="AP937" i="6"/>
  <c r="AS937" i="6" s="1"/>
  <c r="AQ937" i="6"/>
  <c r="AT937" i="6"/>
  <c r="AV937" i="6"/>
  <c r="AP936" i="6"/>
  <c r="AS936" i="6" s="1"/>
  <c r="AQ936" i="6"/>
  <c r="AV936" i="6"/>
  <c r="M587" i="7"/>
  <c r="AP935" i="6"/>
  <c r="AQ935" i="6"/>
  <c r="AS935" i="6"/>
  <c r="AT935" i="6"/>
  <c r="AV935" i="6"/>
  <c r="M586" i="7"/>
  <c r="AP934" i="6"/>
  <c r="AS934" i="6" s="1"/>
  <c r="AQ934" i="6"/>
  <c r="AT934" i="6"/>
  <c r="AV934" i="6"/>
  <c r="M585" i="7"/>
  <c r="AP933" i="6"/>
  <c r="AQ933" i="6"/>
  <c r="AT933" i="6"/>
  <c r="AV933" i="6"/>
  <c r="M584" i="7"/>
  <c r="AP932" i="6"/>
  <c r="AQ932" i="6"/>
  <c r="AV932" i="6"/>
  <c r="M583" i="7"/>
  <c r="AP931" i="6"/>
  <c r="AQ931" i="6"/>
  <c r="AV931" i="6"/>
  <c r="M582" i="7"/>
  <c r="AP930" i="6"/>
  <c r="AQ930" i="6"/>
  <c r="AV930" i="6"/>
  <c r="AP929" i="6"/>
  <c r="AQ929" i="6"/>
  <c r="AV929" i="6"/>
  <c r="AP928" i="6"/>
  <c r="AQ928" i="6"/>
  <c r="AT928" i="6"/>
  <c r="AV928" i="6"/>
  <c r="AP927" i="6"/>
  <c r="AQ927" i="6"/>
  <c r="AS927" i="6"/>
  <c r="AT927" i="6"/>
  <c r="AV927" i="6"/>
  <c r="AP926" i="6"/>
  <c r="AQ926" i="6"/>
  <c r="AS926" i="6"/>
  <c r="AT926" i="6"/>
  <c r="AV926" i="6"/>
  <c r="AP925" i="6"/>
  <c r="AQ925" i="6"/>
  <c r="AV925" i="6"/>
  <c r="AP924" i="6"/>
  <c r="AQ924" i="6"/>
  <c r="AV924" i="6"/>
  <c r="AP923" i="6"/>
  <c r="AQ923" i="6"/>
  <c r="AV923" i="6"/>
  <c r="AP922" i="6"/>
  <c r="AQ922" i="6"/>
  <c r="AR922" i="6"/>
  <c r="AS922" i="6" s="1"/>
  <c r="AT922" i="6"/>
  <c r="AV922" i="6"/>
  <c r="AT1044" i="6" l="1"/>
  <c r="AT1042" i="6"/>
  <c r="AT1041" i="6"/>
  <c r="AU1040" i="6"/>
  <c r="AT1040" i="6"/>
  <c r="AU1039" i="6"/>
  <c r="AT1039" i="6"/>
  <c r="AU1038" i="6"/>
  <c r="AT1038" i="6"/>
  <c r="AU1037" i="6"/>
  <c r="AT1037" i="6"/>
  <c r="AU1036" i="6"/>
  <c r="AT1036" i="6"/>
  <c r="AU1035" i="6"/>
  <c r="AT1035" i="6"/>
  <c r="AU1034" i="6"/>
  <c r="AT1034" i="6"/>
  <c r="AU1033" i="6"/>
  <c r="AT1033" i="6"/>
  <c r="AU1032" i="6"/>
  <c r="AT1032" i="6"/>
  <c r="AU1031" i="6"/>
  <c r="AT1031" i="6"/>
  <c r="AU1030" i="6"/>
  <c r="AT1030" i="6"/>
  <c r="AU1029" i="6"/>
  <c r="AT1029" i="6"/>
  <c r="AU1028" i="6"/>
  <c r="AT1028" i="6"/>
  <c r="AS1027" i="6"/>
  <c r="AU1027" i="6" s="1"/>
  <c r="AS1026" i="6"/>
  <c r="AU1026" i="6" s="1"/>
  <c r="AS1025" i="6"/>
  <c r="AU1025" i="6" s="1"/>
  <c r="AS1024" i="6"/>
  <c r="AU1024" i="6" s="1"/>
  <c r="AS1023" i="6"/>
  <c r="AU1023" i="6" s="1"/>
  <c r="AS1022" i="6"/>
  <c r="AU1022" i="6" s="1"/>
  <c r="AS1021" i="6"/>
  <c r="AU1021" i="6" s="1"/>
  <c r="AS1020" i="6"/>
  <c r="AU1020" i="6" s="1"/>
  <c r="AS1019" i="6"/>
  <c r="AS1018" i="6"/>
  <c r="AU1018" i="6" s="1"/>
  <c r="AS1017" i="6"/>
  <c r="AU1017" i="6" s="1"/>
  <c r="AS1016" i="6"/>
  <c r="AS1015" i="6"/>
  <c r="AU1015" i="6" s="1"/>
  <c r="AS1014" i="6"/>
  <c r="AU1014" i="6" s="1"/>
  <c r="AS1013" i="6"/>
  <c r="AU1013" i="6" s="1"/>
  <c r="AS1012" i="6"/>
  <c r="AU1012" i="6" s="1"/>
  <c r="AS1011" i="6"/>
  <c r="AU1011" i="6" s="1"/>
  <c r="AS1010" i="6"/>
  <c r="AU1010" i="6" s="1"/>
  <c r="AS1009" i="6"/>
  <c r="AU1009" i="6" s="1"/>
  <c r="AS1008" i="6"/>
  <c r="AU1008" i="6" s="1"/>
  <c r="AS1007" i="6"/>
  <c r="AU1007" i="6" s="1"/>
  <c r="AS1006" i="6"/>
  <c r="AU1006" i="6" s="1"/>
  <c r="AS1005" i="6"/>
  <c r="AU1005" i="6" s="1"/>
  <c r="AS1004" i="6"/>
  <c r="AS1003" i="6"/>
  <c r="AU1003" i="6" s="1"/>
  <c r="AS1002" i="6"/>
  <c r="AU1002" i="6" s="1"/>
  <c r="AS1001" i="6"/>
  <c r="AU1001" i="6" s="1"/>
  <c r="AT1001" i="6"/>
  <c r="AT988" i="6"/>
  <c r="AT986" i="6"/>
  <c r="AU979" i="6"/>
  <c r="AT979" i="6"/>
  <c r="AU964" i="6"/>
  <c r="AU965" i="6"/>
  <c r="AU963" i="6"/>
  <c r="AT963" i="6"/>
  <c r="AU962" i="6"/>
  <c r="AT962" i="6"/>
  <c r="AU961" i="6"/>
  <c r="AS960" i="6"/>
  <c r="AU960" i="6" s="1"/>
  <c r="AS959" i="6"/>
  <c r="AU959" i="6" s="1"/>
  <c r="AS958" i="6"/>
  <c r="AU958" i="6" s="1"/>
  <c r="AS957" i="6"/>
  <c r="AS956" i="6"/>
  <c r="AU956" i="6" s="1"/>
  <c r="AU952" i="6"/>
  <c r="AS955" i="6"/>
  <c r="AU955" i="6" s="1"/>
  <c r="AU954" i="6"/>
  <c r="AU953" i="6"/>
  <c r="AT953" i="6"/>
  <c r="AS951" i="6"/>
  <c r="AS950" i="6"/>
  <c r="AU950" i="6" s="1"/>
  <c r="AS949" i="6"/>
  <c r="AS948" i="6"/>
  <c r="AS947" i="6"/>
  <c r="AU947" i="6" s="1"/>
  <c r="AS946" i="6"/>
  <c r="AU946" i="6" s="1"/>
  <c r="AS945" i="6"/>
  <c r="AU945" i="6" s="1"/>
  <c r="AS944" i="6"/>
  <c r="AS943" i="6"/>
  <c r="AU943" i="6" s="1"/>
  <c r="AS942" i="6"/>
  <c r="AS941" i="6"/>
  <c r="AU941" i="6" s="1"/>
  <c r="AS940" i="6"/>
  <c r="AU940" i="6" s="1"/>
  <c r="AS939" i="6"/>
  <c r="AT936" i="6"/>
  <c r="AU922" i="6"/>
  <c r="AP921" i="6"/>
  <c r="AQ921" i="6"/>
  <c r="AS921" i="6"/>
  <c r="AT921" i="6"/>
  <c r="AV921" i="6"/>
  <c r="AP920" i="6"/>
  <c r="AQ920" i="6"/>
  <c r="AS920" i="6"/>
  <c r="AT920" i="6"/>
  <c r="AV920" i="6"/>
  <c r="AP919" i="6"/>
  <c r="AQ919" i="6"/>
  <c r="AS919" i="6"/>
  <c r="AT919" i="6"/>
  <c r="AV919" i="6"/>
  <c r="M581" i="7"/>
  <c r="AP918" i="6"/>
  <c r="AQ918" i="6"/>
  <c r="AV918" i="6"/>
  <c r="M580" i="7"/>
  <c r="AP917" i="6"/>
  <c r="AQ917" i="6"/>
  <c r="AV917" i="6"/>
  <c r="M579" i="7"/>
  <c r="AP916" i="6"/>
  <c r="AQ916" i="6"/>
  <c r="AV916" i="6"/>
  <c r="AP915" i="6"/>
  <c r="AQ915" i="6"/>
  <c r="AR915" i="6"/>
  <c r="AS915" i="6" s="1"/>
  <c r="AT915" i="6"/>
  <c r="AV915" i="6"/>
  <c r="AP914" i="6"/>
  <c r="AQ914" i="6"/>
  <c r="AR914" i="6"/>
  <c r="AV914" i="6"/>
  <c r="M578" i="7"/>
  <c r="AP913" i="6"/>
  <c r="AS913" i="6" s="1"/>
  <c r="AQ913" i="6"/>
  <c r="AR913" i="6"/>
  <c r="AT913" i="6"/>
  <c r="AV913" i="6"/>
  <c r="M577" i="7"/>
  <c r="AP912" i="6"/>
  <c r="AQ912" i="6"/>
  <c r="AV912" i="6"/>
  <c r="M576" i="7"/>
  <c r="AP911" i="6"/>
  <c r="AQ911" i="6"/>
  <c r="AR911" i="6"/>
  <c r="AV911" i="6"/>
  <c r="M575" i="7"/>
  <c r="AP910" i="6"/>
  <c r="AQ910" i="6"/>
  <c r="AR910" i="6"/>
  <c r="AV910" i="6"/>
  <c r="M574" i="7"/>
  <c r="AP909" i="6"/>
  <c r="AQ909" i="6"/>
  <c r="AR909" i="6"/>
  <c r="AV909" i="6"/>
  <c r="AP908" i="6"/>
  <c r="AQ908" i="6"/>
  <c r="AR908" i="6"/>
  <c r="AV908" i="6"/>
  <c r="AP907" i="6"/>
  <c r="AQ907" i="6"/>
  <c r="AR907" i="6"/>
  <c r="AV907" i="6"/>
  <c r="M573" i="7"/>
  <c r="AP906" i="6"/>
  <c r="AQ906" i="6"/>
  <c r="AR906" i="6"/>
  <c r="AV906" i="6"/>
  <c r="M572" i="7"/>
  <c r="AP905" i="6"/>
  <c r="AQ905" i="6"/>
  <c r="AR905" i="6"/>
  <c r="AV905" i="6"/>
  <c r="M571" i="7"/>
  <c r="AP904" i="6"/>
  <c r="AS904" i="6" s="1"/>
  <c r="AQ904" i="6"/>
  <c r="AT904" i="6"/>
  <c r="AV904" i="6"/>
  <c r="M570" i="7"/>
  <c r="AP903" i="6"/>
  <c r="AS903" i="6" s="1"/>
  <c r="AQ903" i="6"/>
  <c r="AV903" i="6"/>
  <c r="AP902" i="6"/>
  <c r="AS902" i="6" s="1"/>
  <c r="AQ902" i="6"/>
  <c r="AR902" i="6"/>
  <c r="AV902" i="6"/>
  <c r="AP901" i="6"/>
  <c r="AS901" i="6" s="1"/>
  <c r="AQ901" i="6"/>
  <c r="AR901" i="6"/>
  <c r="AV901" i="6"/>
  <c r="AP900" i="6"/>
  <c r="AS900" i="6" s="1"/>
  <c r="AQ900" i="6"/>
  <c r="AR900" i="6"/>
  <c r="AV900" i="6"/>
  <c r="AP899" i="6"/>
  <c r="AS899" i="6" s="1"/>
  <c r="AQ899" i="6"/>
  <c r="AR899" i="6"/>
  <c r="AV899" i="6"/>
  <c r="AP898" i="6"/>
  <c r="AS898" i="6" s="1"/>
  <c r="AQ898" i="6"/>
  <c r="AR898" i="6"/>
  <c r="AT898" i="6"/>
  <c r="AV898" i="6"/>
  <c r="AP897" i="6"/>
  <c r="AS897" i="6" s="1"/>
  <c r="AQ897" i="6"/>
  <c r="AR897" i="6"/>
  <c r="AV897" i="6"/>
  <c r="AP896" i="6"/>
  <c r="AS896" i="6" s="1"/>
  <c r="AQ896" i="6"/>
  <c r="AR896" i="6"/>
  <c r="AV896" i="6"/>
  <c r="AP895" i="6"/>
  <c r="AS895" i="6" s="1"/>
  <c r="AQ895" i="6"/>
  <c r="AR895" i="6"/>
  <c r="AV895" i="6"/>
  <c r="AP894" i="6"/>
  <c r="AS894" i="6" s="1"/>
  <c r="AQ894" i="6"/>
  <c r="AR894" i="6"/>
  <c r="AV894" i="6"/>
  <c r="AP893" i="6"/>
  <c r="AS893" i="6" s="1"/>
  <c r="AQ893" i="6"/>
  <c r="AR893" i="6"/>
  <c r="AV893" i="6"/>
  <c r="AP892" i="6"/>
  <c r="AS892" i="6" s="1"/>
  <c r="AQ892" i="6"/>
  <c r="AR892" i="6"/>
  <c r="AV892" i="6"/>
  <c r="AP891" i="6"/>
  <c r="AS891" i="6" s="1"/>
  <c r="AQ891" i="6"/>
  <c r="AR891" i="6"/>
  <c r="AV891" i="6"/>
  <c r="AP890" i="6"/>
  <c r="AS890" i="6" s="1"/>
  <c r="AQ890" i="6"/>
  <c r="AV890" i="6"/>
  <c r="M569" i="7"/>
  <c r="AP889" i="6"/>
  <c r="AS889" i="6" s="1"/>
  <c r="AQ889" i="6"/>
  <c r="AR889" i="6"/>
  <c r="AV889" i="6"/>
  <c r="M568" i="7"/>
  <c r="AP888" i="6"/>
  <c r="AS888" i="6" s="1"/>
  <c r="AQ888" i="6"/>
  <c r="AR888" i="6"/>
  <c r="AV888" i="6"/>
  <c r="M567" i="7"/>
  <c r="AP887" i="6"/>
  <c r="AQ887" i="6"/>
  <c r="AV887" i="6"/>
  <c r="M566" i="7"/>
  <c r="AP886" i="6"/>
  <c r="AQ886" i="6"/>
  <c r="AV886" i="6"/>
  <c r="AP885" i="6"/>
  <c r="AQ885" i="6"/>
  <c r="AV885" i="6"/>
  <c r="M565" i="7"/>
  <c r="AP884" i="6"/>
  <c r="AQ884" i="6"/>
  <c r="AV884" i="6"/>
  <c r="M564" i="7"/>
  <c r="AP883" i="6"/>
  <c r="AQ883" i="6"/>
  <c r="AR883" i="6"/>
  <c r="AV883" i="6"/>
  <c r="M563" i="7"/>
  <c r="AP882" i="6"/>
  <c r="AQ882" i="6"/>
  <c r="AR882" i="6"/>
  <c r="AV882" i="6"/>
  <c r="M562" i="7"/>
  <c r="AP881" i="6"/>
  <c r="AQ881" i="6"/>
  <c r="AR881" i="6"/>
  <c r="AV881" i="6"/>
  <c r="M561" i="7"/>
  <c r="AP880" i="6"/>
  <c r="AQ880" i="6"/>
  <c r="AR880" i="6"/>
  <c r="AV880" i="6"/>
  <c r="M560" i="7"/>
  <c r="AP879" i="6"/>
  <c r="AQ879" i="6"/>
  <c r="AV879" i="6"/>
  <c r="AP878" i="6"/>
  <c r="AQ878" i="6"/>
  <c r="AV878" i="6"/>
  <c r="M559" i="7"/>
  <c r="AP877" i="6"/>
  <c r="AQ877" i="6"/>
  <c r="AV877" i="6"/>
  <c r="AP876" i="6"/>
  <c r="AQ876" i="6"/>
  <c r="AV876" i="6"/>
  <c r="M558" i="7"/>
  <c r="AP875" i="6"/>
  <c r="AQ875" i="6"/>
  <c r="AV875" i="6"/>
  <c r="AP874" i="6"/>
  <c r="AQ874" i="6"/>
  <c r="AV874" i="6"/>
  <c r="M557" i="7"/>
  <c r="AP873" i="6"/>
  <c r="AQ873" i="6"/>
  <c r="AR873" i="6"/>
  <c r="AV873" i="6"/>
  <c r="M556" i="7"/>
  <c r="AP872" i="6"/>
  <c r="AQ872" i="6"/>
  <c r="AR872" i="6"/>
  <c r="AV872" i="6"/>
  <c r="M555" i="7"/>
  <c r="AP871" i="6"/>
  <c r="AQ871" i="6"/>
  <c r="AR871" i="6"/>
  <c r="AV871" i="6"/>
  <c r="M554" i="7"/>
  <c r="AP870" i="6"/>
  <c r="AQ870" i="6"/>
  <c r="AR870" i="6"/>
  <c r="AV870" i="6"/>
  <c r="M553" i="7"/>
  <c r="AP869" i="6"/>
  <c r="AQ869" i="6"/>
  <c r="AR869" i="6"/>
  <c r="AV869" i="6"/>
  <c r="M552" i="7"/>
  <c r="AP868" i="6"/>
  <c r="AQ868" i="6"/>
  <c r="AR868" i="6"/>
  <c r="AV868" i="6"/>
  <c r="M551" i="7"/>
  <c r="AP867" i="6"/>
  <c r="AQ867" i="6"/>
  <c r="AR867" i="6"/>
  <c r="AV867" i="6"/>
  <c r="M550" i="7"/>
  <c r="AP866" i="6"/>
  <c r="AQ866" i="6"/>
  <c r="AR866" i="6"/>
  <c r="AV866" i="6"/>
  <c r="M549" i="7"/>
  <c r="AP865" i="6"/>
  <c r="AS865" i="6" s="1"/>
  <c r="AQ865" i="6"/>
  <c r="AR865" i="6"/>
  <c r="AV865" i="6"/>
  <c r="M548" i="7"/>
  <c r="AP864" i="6"/>
  <c r="AS864" i="6" s="1"/>
  <c r="AQ864" i="6"/>
  <c r="AV864" i="6"/>
  <c r="AP863" i="6"/>
  <c r="AS863" i="6" s="1"/>
  <c r="AQ863" i="6"/>
  <c r="AV863" i="6"/>
  <c r="M547" i="7"/>
  <c r="AP862" i="6"/>
  <c r="AS862" i="6" s="1"/>
  <c r="AQ862" i="6"/>
  <c r="AV862" i="6"/>
  <c r="M546" i="7"/>
  <c r="AP861" i="6"/>
  <c r="AS861" i="6" s="1"/>
  <c r="AQ861" i="6"/>
  <c r="AV861" i="6"/>
  <c r="AP860" i="6"/>
  <c r="AS860" i="6" s="1"/>
  <c r="AQ860" i="6"/>
  <c r="AV860" i="6"/>
  <c r="M545" i="7"/>
  <c r="AP859" i="6"/>
  <c r="AS859" i="6" s="1"/>
  <c r="AQ859" i="6"/>
  <c r="AV859" i="6"/>
  <c r="M544" i="7"/>
  <c r="AP858" i="6"/>
  <c r="AS858" i="6" s="1"/>
  <c r="AQ858" i="6"/>
  <c r="AT858" i="6"/>
  <c r="AV858" i="6"/>
  <c r="AP857" i="6"/>
  <c r="AQ857" i="6"/>
  <c r="AR857" i="6"/>
  <c r="AV857" i="6"/>
  <c r="AP856" i="6"/>
  <c r="AQ856" i="6"/>
  <c r="AR856" i="6"/>
  <c r="AV856" i="6"/>
  <c r="AP855" i="6"/>
  <c r="AQ855" i="6"/>
  <c r="AR855" i="6"/>
  <c r="AV855" i="6"/>
  <c r="M543" i="7"/>
  <c r="AP854" i="6"/>
  <c r="AS854" i="6" s="1"/>
  <c r="AQ854" i="6"/>
  <c r="AR854" i="6"/>
  <c r="AT854" i="6"/>
  <c r="AV854" i="6"/>
  <c r="AP853" i="6"/>
  <c r="AQ853" i="6"/>
  <c r="AR853" i="6"/>
  <c r="AS853" i="6" s="1"/>
  <c r="AT853" i="6"/>
  <c r="AV853" i="6"/>
  <c r="M542" i="7"/>
  <c r="AP852" i="6"/>
  <c r="AQ852" i="6"/>
  <c r="AR852" i="6"/>
  <c r="AV852" i="6"/>
  <c r="M541" i="7"/>
  <c r="AP851" i="6"/>
  <c r="AQ851" i="6"/>
  <c r="AR851" i="6"/>
  <c r="AV851" i="6"/>
  <c r="M540" i="7"/>
  <c r="AP850" i="6"/>
  <c r="AQ850" i="6"/>
  <c r="AR850" i="6"/>
  <c r="AV850" i="6"/>
  <c r="AP849" i="6"/>
  <c r="AQ849" i="6"/>
  <c r="AR849" i="6"/>
  <c r="AV849" i="6"/>
  <c r="M539" i="7"/>
  <c r="AP848" i="6"/>
  <c r="AQ848" i="6"/>
  <c r="AR848" i="6"/>
  <c r="AV848" i="6"/>
  <c r="AP847" i="6"/>
  <c r="AQ847" i="6"/>
  <c r="AV847" i="6"/>
  <c r="AP846" i="6"/>
  <c r="AQ846" i="6"/>
  <c r="AV846" i="6"/>
  <c r="AP845" i="6"/>
  <c r="AQ845" i="6"/>
  <c r="AV845" i="6"/>
  <c r="M538" i="7"/>
  <c r="AP844" i="6"/>
  <c r="AQ844" i="6"/>
  <c r="AV844" i="6"/>
  <c r="M537" i="7"/>
  <c r="AP843" i="6"/>
  <c r="AQ843" i="6"/>
  <c r="AV843" i="6"/>
  <c r="M536" i="7"/>
  <c r="AP842" i="6"/>
  <c r="AS842" i="6" s="1"/>
  <c r="AQ842" i="6"/>
  <c r="AT842" i="6"/>
  <c r="AV842" i="6"/>
  <c r="M535" i="7"/>
  <c r="AP841" i="6"/>
  <c r="AS841" i="6" s="1"/>
  <c r="AQ841" i="6"/>
  <c r="AV841" i="6"/>
  <c r="M534" i="7"/>
  <c r="AP840" i="6"/>
  <c r="AQ840" i="6"/>
  <c r="AT840" i="6"/>
  <c r="AV840" i="6"/>
  <c r="M533" i="7"/>
  <c r="AP839" i="6"/>
  <c r="AS839" i="6" s="1"/>
  <c r="AQ839" i="6"/>
  <c r="AV839" i="6"/>
  <c r="M532" i="7"/>
  <c r="AP838" i="6"/>
  <c r="AQ838" i="6"/>
  <c r="AS838" i="6"/>
  <c r="AT838" i="6"/>
  <c r="AV838" i="6"/>
  <c r="AP837" i="6"/>
  <c r="AS837" i="6" s="1"/>
  <c r="AQ837" i="6"/>
  <c r="AV837" i="6"/>
  <c r="M531" i="7"/>
  <c r="AP836" i="6"/>
  <c r="AS836" i="6" s="1"/>
  <c r="AQ836" i="6"/>
  <c r="AV836" i="6"/>
  <c r="M530" i="7"/>
  <c r="AP835" i="6"/>
  <c r="AS835" i="6" s="1"/>
  <c r="AQ835" i="6"/>
  <c r="AV835" i="6"/>
  <c r="M529" i="7"/>
  <c r="AP834" i="6"/>
  <c r="AS834" i="6" s="1"/>
  <c r="AQ834" i="6"/>
  <c r="AV834" i="6"/>
  <c r="AP833" i="6"/>
  <c r="AQ833" i="6"/>
  <c r="AV833" i="6"/>
  <c r="M528" i="7"/>
  <c r="AP832" i="6"/>
  <c r="AQ832" i="6"/>
  <c r="AV832" i="6"/>
  <c r="M527" i="7"/>
  <c r="AP831" i="6"/>
  <c r="AQ831" i="6"/>
  <c r="AV831" i="6"/>
  <c r="M526" i="7"/>
  <c r="AP830" i="6"/>
  <c r="AQ830" i="6"/>
  <c r="AR830" i="6"/>
  <c r="AV830" i="6"/>
  <c r="M525" i="7"/>
  <c r="AP829" i="6"/>
  <c r="AQ829" i="6"/>
  <c r="AR829" i="6"/>
  <c r="AV829" i="6"/>
  <c r="M524" i="7"/>
  <c r="AP828" i="6"/>
  <c r="AQ828" i="6"/>
  <c r="AR828" i="6"/>
  <c r="AV828" i="6"/>
  <c r="M523" i="7"/>
  <c r="AP827" i="6"/>
  <c r="AQ827" i="6"/>
  <c r="AR827" i="6"/>
  <c r="AV827" i="6"/>
  <c r="M522" i="7"/>
  <c r="AP826" i="6"/>
  <c r="AS826" i="6" s="1"/>
  <c r="AQ826" i="6"/>
  <c r="AR826" i="6"/>
  <c r="AV826" i="6"/>
  <c r="M521" i="7"/>
  <c r="AP825" i="6"/>
  <c r="AS825" i="6" s="1"/>
  <c r="AQ825" i="6"/>
  <c r="AV825" i="6"/>
  <c r="M520" i="7"/>
  <c r="AP824" i="6"/>
  <c r="AS824" i="6" s="1"/>
  <c r="AQ824" i="6"/>
  <c r="AV824" i="6"/>
  <c r="AP823" i="6"/>
  <c r="AQ823" i="6"/>
  <c r="AV823" i="6"/>
  <c r="AP822" i="6"/>
  <c r="AQ822" i="6"/>
  <c r="AV822" i="6"/>
  <c r="AP821" i="6"/>
  <c r="AQ821" i="6"/>
  <c r="AV821" i="6"/>
  <c r="M519" i="7"/>
  <c r="AP820" i="6"/>
  <c r="AQ820" i="6"/>
  <c r="AV820" i="6"/>
  <c r="AP819" i="6"/>
  <c r="AQ819" i="6"/>
  <c r="AV819" i="6"/>
  <c r="M518" i="7"/>
  <c r="AP818" i="6"/>
  <c r="AQ818" i="6"/>
  <c r="AV818" i="6"/>
  <c r="AP817" i="6"/>
  <c r="AQ817" i="6"/>
  <c r="AV817" i="6"/>
  <c r="AP816" i="6"/>
  <c r="AQ816" i="6"/>
  <c r="AV816" i="6"/>
  <c r="M517" i="7"/>
  <c r="AP815" i="6"/>
  <c r="AQ815" i="6"/>
  <c r="AV815" i="6"/>
  <c r="AP814" i="6"/>
  <c r="AQ814" i="6"/>
  <c r="AV814" i="6"/>
  <c r="AU655" i="6"/>
  <c r="AT3" i="6"/>
  <c r="AT4" i="6"/>
  <c r="AT12" i="6"/>
  <c r="AT13" i="6"/>
  <c r="AT14" i="6"/>
  <c r="AT20" i="6"/>
  <c r="AT21" i="6"/>
  <c r="AT22" i="6"/>
  <c r="AT23" i="6"/>
  <c r="AT27" i="6"/>
  <c r="AT28" i="6"/>
  <c r="AT29" i="6"/>
  <c r="AT30" i="6"/>
  <c r="AT31" i="6"/>
  <c r="AT32" i="6"/>
  <c r="AT33" i="6"/>
  <c r="AT39" i="6"/>
  <c r="AT48" i="6"/>
  <c r="AT49" i="6"/>
  <c r="AT50" i="6"/>
  <c r="AT51" i="6"/>
  <c r="AT52" i="6"/>
  <c r="AT53" i="6"/>
  <c r="AT56" i="6"/>
  <c r="AT57" i="6"/>
  <c r="AT58" i="6"/>
  <c r="AT59" i="6"/>
  <c r="AT60" i="6"/>
  <c r="AT65" i="6"/>
  <c r="AT66" i="6"/>
  <c r="AT67" i="6"/>
  <c r="AT70" i="6"/>
  <c r="AT71" i="6"/>
  <c r="AT72" i="6"/>
  <c r="AT73" i="6"/>
  <c r="AT74" i="6"/>
  <c r="AT75" i="6"/>
  <c r="AT76" i="6"/>
  <c r="AT77" i="6"/>
  <c r="AT85" i="6"/>
  <c r="AT86" i="6"/>
  <c r="AT89" i="6"/>
  <c r="AT90" i="6"/>
  <c r="AT105" i="6"/>
  <c r="AT106" i="6"/>
  <c r="AT107" i="6"/>
  <c r="AT113" i="6"/>
  <c r="AT114" i="6"/>
  <c r="AT115" i="6"/>
  <c r="AT116" i="6"/>
  <c r="AT117" i="6"/>
  <c r="AT118" i="6"/>
  <c r="AT119" i="6"/>
  <c r="AT120" i="6"/>
  <c r="AT121" i="6"/>
  <c r="AT122" i="6"/>
  <c r="AT136" i="6"/>
  <c r="AT137" i="6"/>
  <c r="AT138" i="6"/>
  <c r="AT139" i="6"/>
  <c r="AT141" i="6"/>
  <c r="AT144" i="6"/>
  <c r="AT145" i="6"/>
  <c r="AT146" i="6"/>
  <c r="AT147" i="6"/>
  <c r="AT148" i="6"/>
  <c r="AT149" i="6"/>
  <c r="AT165" i="6"/>
  <c r="AT166" i="6"/>
  <c r="AT167" i="6"/>
  <c r="AT168" i="6"/>
  <c r="AT180" i="6"/>
  <c r="AT181" i="6"/>
  <c r="AT182" i="6"/>
  <c r="AT183" i="6"/>
  <c r="AT184" i="6"/>
  <c r="AT201" i="6"/>
  <c r="AT202" i="6"/>
  <c r="AT203" i="6"/>
  <c r="AT204" i="6"/>
  <c r="AT205" i="6"/>
  <c r="AT206" i="6"/>
  <c r="AT207" i="6"/>
  <c r="AT222" i="6"/>
  <c r="AT223" i="6"/>
  <c r="AT224" i="6"/>
  <c r="AT225" i="6"/>
  <c r="AT238" i="6"/>
  <c r="AT239" i="6"/>
  <c r="AT246" i="6"/>
  <c r="AT247" i="6"/>
  <c r="AT248" i="6"/>
  <c r="AT249" i="6"/>
  <c r="AT250" i="6"/>
  <c r="AT254" i="6"/>
  <c r="AT256" i="6"/>
  <c r="AT257" i="6"/>
  <c r="AT258" i="6"/>
  <c r="AT265" i="6"/>
  <c r="AT266" i="6"/>
  <c r="AT267" i="6"/>
  <c r="AT283" i="6"/>
  <c r="AT284" i="6"/>
  <c r="AT285" i="6"/>
  <c r="AT286" i="6"/>
  <c r="AT287" i="6"/>
  <c r="AT288" i="6"/>
  <c r="AT294" i="6"/>
  <c r="AT295" i="6"/>
  <c r="AT301" i="6"/>
  <c r="AT302" i="6"/>
  <c r="AT303" i="6"/>
  <c r="AT304" i="6"/>
  <c r="AT305" i="6"/>
  <c r="AT306" i="6"/>
  <c r="AT307" i="6"/>
  <c r="AT309" i="6"/>
  <c r="AT323" i="6"/>
  <c r="AT335" i="6"/>
  <c r="AT336" i="6"/>
  <c r="AT337" i="6"/>
  <c r="AT338" i="6"/>
  <c r="AT350" i="6"/>
  <c r="AT354" i="6"/>
  <c r="AT355" i="6"/>
  <c r="AT356" i="6"/>
  <c r="AT357" i="6"/>
  <c r="AT358" i="6"/>
  <c r="AT360" i="6"/>
  <c r="AT364" i="6"/>
  <c r="AT365" i="6"/>
  <c r="AT366" i="6"/>
  <c r="AT379" i="6"/>
  <c r="AT380" i="6"/>
  <c r="AT381" i="6"/>
  <c r="AT382" i="6"/>
  <c r="AT383" i="6"/>
  <c r="AT384" i="6"/>
  <c r="AT385" i="6"/>
  <c r="AT386" i="6"/>
  <c r="AT387" i="6"/>
  <c r="AT388" i="6"/>
  <c r="AT393" i="6"/>
  <c r="AT394" i="6"/>
  <c r="AT398" i="6"/>
  <c r="AT402" i="6"/>
  <c r="AT416" i="6"/>
  <c r="AT427" i="6"/>
  <c r="AT428" i="6"/>
  <c r="AT437" i="6"/>
  <c r="AT438" i="6"/>
  <c r="AT439" i="6"/>
  <c r="AT440" i="6"/>
  <c r="AT441" i="6"/>
  <c r="AT442" i="6"/>
  <c r="AT457" i="6"/>
  <c r="AT458" i="6"/>
  <c r="AT459" i="6"/>
  <c r="AT460" i="6"/>
  <c r="AT469" i="6"/>
  <c r="AT470" i="6"/>
  <c r="AT471" i="6"/>
  <c r="AT472" i="6"/>
  <c r="AT473" i="6"/>
  <c r="AT474" i="6"/>
  <c r="AT475" i="6"/>
  <c r="AT476" i="6"/>
  <c r="AT477" i="6"/>
  <c r="AT478" i="6"/>
  <c r="AT480" i="6"/>
  <c r="AT481" i="6"/>
  <c r="AT482" i="6"/>
  <c r="AT483" i="6"/>
  <c r="AT484" i="6"/>
  <c r="AT535" i="6"/>
  <c r="AT536" i="6"/>
  <c r="AT537" i="6"/>
  <c r="AT538" i="6"/>
  <c r="AT539" i="6"/>
  <c r="AT540" i="6"/>
  <c r="AT541" i="6"/>
  <c r="AT542" i="6"/>
  <c r="AT543" i="6"/>
  <c r="AT544" i="6"/>
  <c r="AT545" i="6"/>
  <c r="AT546" i="6"/>
  <c r="AT547" i="6"/>
  <c r="AT580" i="6"/>
  <c r="AT581" i="6"/>
  <c r="AT613" i="6"/>
  <c r="AT614" i="6"/>
  <c r="AT615" i="6"/>
  <c r="AT616" i="6"/>
  <c r="AT617" i="6"/>
  <c r="AT618" i="6"/>
  <c r="AT619" i="6"/>
  <c r="AT620" i="6"/>
  <c r="AT621" i="6"/>
  <c r="AT622" i="6"/>
  <c r="AT623" i="6"/>
  <c r="AT624" i="6"/>
  <c r="AT630" i="6"/>
  <c r="AT631" i="6"/>
  <c r="AT634" i="6"/>
  <c r="AT635" i="6"/>
  <c r="AT636" i="6"/>
  <c r="AT637" i="6"/>
  <c r="AT638" i="6"/>
  <c r="AT641" i="6"/>
  <c r="AT642" i="6"/>
  <c r="AT643" i="6"/>
  <c r="AT651" i="6"/>
  <c r="AT652" i="6"/>
  <c r="AT655" i="6"/>
  <c r="AT661" i="6"/>
  <c r="AT662" i="6"/>
  <c r="AT663" i="6"/>
  <c r="AT664" i="6"/>
  <c r="AT671" i="6"/>
  <c r="AT672" i="6"/>
  <c r="AT673" i="6"/>
  <c r="AT674" i="6"/>
  <c r="AT675" i="6"/>
  <c r="AT676" i="6"/>
  <c r="AT677" i="6"/>
  <c r="AT678" i="6"/>
  <c r="AT679" i="6"/>
  <c r="AT680" i="6"/>
  <c r="AT685" i="6"/>
  <c r="AT686" i="6"/>
  <c r="AT687" i="6"/>
  <c r="AT688" i="6"/>
  <c r="AT689" i="6"/>
  <c r="AT695" i="6"/>
  <c r="AT696" i="6"/>
  <c r="AT697" i="6"/>
  <c r="AT698" i="6"/>
  <c r="AT699" i="6"/>
  <c r="AT700" i="6"/>
  <c r="AT701" i="6"/>
  <c r="AT702" i="6"/>
  <c r="AT703" i="6"/>
  <c r="AT704" i="6"/>
  <c r="AT709" i="6"/>
  <c r="AT710" i="6"/>
  <c r="AT711" i="6"/>
  <c r="AT712" i="6"/>
  <c r="AT713" i="6"/>
  <c r="AT719" i="6"/>
  <c r="AT726" i="6"/>
  <c r="AT727" i="6"/>
  <c r="AT729" i="6"/>
  <c r="AT730" i="6"/>
  <c r="AT731" i="6"/>
  <c r="AT735" i="6"/>
  <c r="AT736" i="6"/>
  <c r="AT737" i="6"/>
  <c r="AT738" i="6"/>
  <c r="AT739" i="6"/>
  <c r="AT740" i="6"/>
  <c r="AT741" i="6"/>
  <c r="AT747" i="6"/>
  <c r="AT748" i="6"/>
  <c r="AT749" i="6"/>
  <c r="AT750" i="6"/>
  <c r="AT761" i="6"/>
  <c r="AT771" i="6"/>
  <c r="AT772" i="6"/>
  <c r="AT773" i="6"/>
  <c r="AT774" i="6"/>
  <c r="AT775" i="6"/>
  <c r="AT776" i="6"/>
  <c r="AT777" i="6"/>
  <c r="AT778" i="6"/>
  <c r="AT783" i="6"/>
  <c r="AT784" i="6"/>
  <c r="AT785" i="6"/>
  <c r="AT786" i="6"/>
  <c r="AT792" i="6"/>
  <c r="AT793" i="6"/>
  <c r="AT794" i="6"/>
  <c r="AT795" i="6"/>
  <c r="AT796" i="6"/>
  <c r="AT797" i="6"/>
  <c r="AT808" i="6"/>
  <c r="AT809" i="6"/>
  <c r="AT810" i="6"/>
  <c r="AT811" i="6"/>
  <c r="AT812" i="6"/>
  <c r="AS3" i="6"/>
  <c r="AS4" i="6"/>
  <c r="AS12" i="6"/>
  <c r="AS13" i="6"/>
  <c r="AS14" i="6"/>
  <c r="AS20" i="6"/>
  <c r="AS21" i="6"/>
  <c r="AS22" i="6"/>
  <c r="AS23" i="6"/>
  <c r="AS27" i="6"/>
  <c r="AS28" i="6"/>
  <c r="AS29" i="6"/>
  <c r="AS30" i="6"/>
  <c r="AS31" i="6"/>
  <c r="AS32" i="6"/>
  <c r="AS33" i="6"/>
  <c r="AS39" i="6"/>
  <c r="AS48" i="6"/>
  <c r="AS49" i="6"/>
  <c r="AS50" i="6"/>
  <c r="AS51" i="6"/>
  <c r="AS52" i="6"/>
  <c r="AS53" i="6"/>
  <c r="AS56" i="6"/>
  <c r="AS57" i="6"/>
  <c r="AS58" i="6"/>
  <c r="AS59" i="6"/>
  <c r="AS60" i="6"/>
  <c r="AS65" i="6"/>
  <c r="AS66" i="6"/>
  <c r="AS67" i="6"/>
  <c r="AS70" i="6"/>
  <c r="AS71" i="6"/>
  <c r="AS72" i="6"/>
  <c r="AS73" i="6"/>
  <c r="AS74" i="6"/>
  <c r="AS75" i="6"/>
  <c r="AS76" i="6"/>
  <c r="AS77" i="6"/>
  <c r="AS85" i="6"/>
  <c r="AS86" i="6"/>
  <c r="AS89" i="6"/>
  <c r="AS90" i="6"/>
  <c r="AS105" i="6"/>
  <c r="AS106" i="6"/>
  <c r="AS107" i="6"/>
  <c r="AS113" i="6"/>
  <c r="AS114" i="6"/>
  <c r="AS115" i="6"/>
  <c r="AS116" i="6"/>
  <c r="AS117" i="6"/>
  <c r="AS118" i="6"/>
  <c r="AS119" i="6"/>
  <c r="AS120" i="6"/>
  <c r="AS121" i="6"/>
  <c r="AS122" i="6"/>
  <c r="AS136" i="6"/>
  <c r="AS137" i="6"/>
  <c r="AS138" i="6"/>
  <c r="AS139" i="6"/>
  <c r="AS141" i="6"/>
  <c r="AS144" i="6"/>
  <c r="AS145" i="6"/>
  <c r="AS146" i="6"/>
  <c r="AS147" i="6"/>
  <c r="AS148" i="6"/>
  <c r="AS149" i="6"/>
  <c r="AS165" i="6"/>
  <c r="AS166" i="6"/>
  <c r="AS167" i="6"/>
  <c r="AS168" i="6"/>
  <c r="AS180" i="6"/>
  <c r="AS181" i="6"/>
  <c r="AS182" i="6"/>
  <c r="AS183" i="6"/>
  <c r="AS184" i="6"/>
  <c r="AS201" i="6"/>
  <c r="AS202" i="6"/>
  <c r="AS203" i="6"/>
  <c r="AS204" i="6"/>
  <c r="AS205" i="6"/>
  <c r="AS206" i="6"/>
  <c r="AS207" i="6"/>
  <c r="AS222" i="6"/>
  <c r="AS223" i="6"/>
  <c r="AS224" i="6"/>
  <c r="AS225" i="6"/>
  <c r="AS238" i="6"/>
  <c r="AS239" i="6"/>
  <c r="AS246" i="6"/>
  <c r="AS247" i="6"/>
  <c r="AS248" i="6"/>
  <c r="AS249" i="6"/>
  <c r="AS250" i="6"/>
  <c r="AS254" i="6"/>
  <c r="AS256" i="6"/>
  <c r="AS257" i="6"/>
  <c r="AS258" i="6"/>
  <c r="AS265" i="6"/>
  <c r="AS266" i="6"/>
  <c r="AS267" i="6"/>
  <c r="AS283" i="6"/>
  <c r="AS284" i="6"/>
  <c r="AS285" i="6"/>
  <c r="AS286" i="6"/>
  <c r="AS287" i="6"/>
  <c r="AS288" i="6"/>
  <c r="AS294" i="6"/>
  <c r="AS295" i="6"/>
  <c r="AS301" i="6"/>
  <c r="AS302" i="6"/>
  <c r="AS303" i="6"/>
  <c r="AS304" i="6"/>
  <c r="AS305" i="6"/>
  <c r="AS306" i="6"/>
  <c r="AS307" i="6"/>
  <c r="AS309" i="6"/>
  <c r="AS323" i="6"/>
  <c r="AS335" i="6"/>
  <c r="AS336" i="6"/>
  <c r="AS337" i="6"/>
  <c r="AS338" i="6"/>
  <c r="AS350" i="6"/>
  <c r="AS354" i="6"/>
  <c r="AS355" i="6"/>
  <c r="AS356" i="6"/>
  <c r="AS357" i="6"/>
  <c r="AS358" i="6"/>
  <c r="AS360" i="6"/>
  <c r="AS364" i="6"/>
  <c r="AS365" i="6"/>
  <c r="AS366" i="6"/>
  <c r="AS379" i="6"/>
  <c r="AS380" i="6"/>
  <c r="AS381" i="6"/>
  <c r="AS382" i="6"/>
  <c r="AS383" i="6"/>
  <c r="AS384" i="6"/>
  <c r="AS385" i="6"/>
  <c r="AS386" i="6"/>
  <c r="AS387" i="6"/>
  <c r="AS388" i="6"/>
  <c r="AS393" i="6"/>
  <c r="AS394" i="6"/>
  <c r="AS398" i="6"/>
  <c r="AS402" i="6"/>
  <c r="AS416" i="6"/>
  <c r="AS427" i="6"/>
  <c r="AS428" i="6"/>
  <c r="AS437" i="6"/>
  <c r="AS438" i="6"/>
  <c r="AS439" i="6"/>
  <c r="AS440" i="6"/>
  <c r="AS441" i="6"/>
  <c r="AS442" i="6"/>
  <c r="AS457" i="6"/>
  <c r="AS458" i="6"/>
  <c r="AS459" i="6"/>
  <c r="AS460" i="6"/>
  <c r="AS469" i="6"/>
  <c r="AS470" i="6"/>
  <c r="AS471" i="6"/>
  <c r="AS472" i="6"/>
  <c r="AS473" i="6"/>
  <c r="AS474" i="6"/>
  <c r="AS475" i="6"/>
  <c r="AS476" i="6"/>
  <c r="AS477" i="6"/>
  <c r="AS478" i="6"/>
  <c r="AS480" i="6"/>
  <c r="AS481" i="6"/>
  <c r="AS482" i="6"/>
  <c r="AS483" i="6"/>
  <c r="AS484" i="6"/>
  <c r="AS535" i="6"/>
  <c r="AS536" i="6"/>
  <c r="AS537" i="6"/>
  <c r="AS538" i="6"/>
  <c r="AS539" i="6"/>
  <c r="AS540" i="6"/>
  <c r="AS541" i="6"/>
  <c r="AS542" i="6"/>
  <c r="AS543" i="6"/>
  <c r="AS544" i="6"/>
  <c r="AS545" i="6"/>
  <c r="AS546" i="6"/>
  <c r="AS547" i="6"/>
  <c r="AS580" i="6"/>
  <c r="AS581" i="6"/>
  <c r="AS613" i="6"/>
  <c r="AS614" i="6"/>
  <c r="AS615" i="6"/>
  <c r="AS616" i="6"/>
  <c r="AS617" i="6"/>
  <c r="AS618" i="6"/>
  <c r="AS619" i="6"/>
  <c r="AS620" i="6"/>
  <c r="AS621" i="6"/>
  <c r="AS622" i="6"/>
  <c r="AS623" i="6"/>
  <c r="AS624" i="6"/>
  <c r="AS630" i="6"/>
  <c r="AS631" i="6"/>
  <c r="AS634" i="6"/>
  <c r="AS635" i="6"/>
  <c r="AS636" i="6"/>
  <c r="AS637" i="6"/>
  <c r="AS638" i="6"/>
  <c r="AS641" i="6"/>
  <c r="AS642" i="6"/>
  <c r="AS643" i="6"/>
  <c r="AS651" i="6"/>
  <c r="AS652" i="6"/>
  <c r="AS661" i="6"/>
  <c r="AS662" i="6"/>
  <c r="AS663" i="6"/>
  <c r="AS664" i="6"/>
  <c r="AS671" i="6"/>
  <c r="AS672" i="6"/>
  <c r="AS673" i="6"/>
  <c r="AS674" i="6"/>
  <c r="AS675" i="6"/>
  <c r="AS676" i="6"/>
  <c r="AS677" i="6"/>
  <c r="AS678" i="6"/>
  <c r="AS679" i="6"/>
  <c r="AS680" i="6"/>
  <c r="AS685" i="6"/>
  <c r="AS686" i="6"/>
  <c r="AS687" i="6"/>
  <c r="AS688" i="6"/>
  <c r="AS689" i="6"/>
  <c r="AS695" i="6"/>
  <c r="AS696" i="6"/>
  <c r="AS697" i="6"/>
  <c r="AS698" i="6"/>
  <c r="AS699" i="6"/>
  <c r="AS700" i="6"/>
  <c r="AS701" i="6"/>
  <c r="AS702" i="6"/>
  <c r="AS703" i="6"/>
  <c r="AS704" i="6"/>
  <c r="AS709" i="6"/>
  <c r="AS710" i="6"/>
  <c r="AS711" i="6"/>
  <c r="AS712" i="6"/>
  <c r="AS713" i="6"/>
  <c r="AS719" i="6"/>
  <c r="AS726" i="6"/>
  <c r="AS727" i="6"/>
  <c r="AS729" i="6"/>
  <c r="AS730" i="6"/>
  <c r="AS731" i="6"/>
  <c r="AS735" i="6"/>
  <c r="AS736" i="6"/>
  <c r="AS737" i="6"/>
  <c r="AS738" i="6"/>
  <c r="AS739" i="6"/>
  <c r="AS740" i="6"/>
  <c r="AS741" i="6"/>
  <c r="AS747" i="6"/>
  <c r="AS748" i="6"/>
  <c r="AS749" i="6"/>
  <c r="AS750" i="6"/>
  <c r="AS761" i="6"/>
  <c r="AS771" i="6"/>
  <c r="AS772" i="6"/>
  <c r="AS773" i="6"/>
  <c r="AS774" i="6"/>
  <c r="AS775" i="6"/>
  <c r="AS776" i="6"/>
  <c r="AS777" i="6"/>
  <c r="AS778" i="6"/>
  <c r="AS783" i="6"/>
  <c r="AS784" i="6"/>
  <c r="AS785" i="6"/>
  <c r="AS786" i="6"/>
  <c r="AS792" i="6"/>
  <c r="AS793" i="6"/>
  <c r="AS794" i="6"/>
  <c r="AS795" i="6"/>
  <c r="AS796" i="6"/>
  <c r="AS797" i="6"/>
  <c r="AS808" i="6"/>
  <c r="AS809" i="6"/>
  <c r="AS810" i="6"/>
  <c r="AS811" i="6"/>
  <c r="AS812" i="6"/>
  <c r="AR3" i="6"/>
  <c r="AR4" i="6"/>
  <c r="AR12" i="6"/>
  <c r="AR13" i="6"/>
  <c r="AR14" i="6"/>
  <c r="AR15" i="6"/>
  <c r="AR16" i="6"/>
  <c r="AR17" i="6"/>
  <c r="AR18" i="6"/>
  <c r="AR19" i="6"/>
  <c r="AR21" i="6"/>
  <c r="AR22" i="6"/>
  <c r="AR23" i="6"/>
  <c r="AR34" i="6"/>
  <c r="AR35" i="6"/>
  <c r="AR36" i="6"/>
  <c r="AR37" i="6"/>
  <c r="AR38" i="6"/>
  <c r="AR39" i="6"/>
  <c r="AR45" i="6"/>
  <c r="AR46" i="6"/>
  <c r="AR47" i="6"/>
  <c r="AR51" i="6"/>
  <c r="AR52" i="6"/>
  <c r="AR53" i="6"/>
  <c r="AR54" i="6"/>
  <c r="AR55" i="6"/>
  <c r="AR56" i="6"/>
  <c r="AR57" i="6"/>
  <c r="AR58" i="6"/>
  <c r="AR59" i="6"/>
  <c r="AR60" i="6"/>
  <c r="AR67" i="6"/>
  <c r="AR68" i="6"/>
  <c r="AR69" i="6"/>
  <c r="AR70" i="6"/>
  <c r="AR71" i="6"/>
  <c r="AR72" i="6"/>
  <c r="AR73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15" i="6"/>
  <c r="AR116" i="6"/>
  <c r="AR117" i="6"/>
  <c r="AR118" i="6"/>
  <c r="AR119" i="6"/>
  <c r="AR120" i="6"/>
  <c r="AR121" i="6"/>
  <c r="AR122" i="6"/>
  <c r="AR132" i="6"/>
  <c r="AR133" i="6"/>
  <c r="AR134" i="6"/>
  <c r="AR135" i="6"/>
  <c r="AR139" i="6"/>
  <c r="AR140" i="6"/>
  <c r="AR141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9" i="6"/>
  <c r="AR170" i="6"/>
  <c r="AR171" i="6"/>
  <c r="AR172" i="6"/>
  <c r="AR173" i="6"/>
  <c r="AR174" i="6"/>
  <c r="AR180" i="6"/>
  <c r="AR181" i="6"/>
  <c r="AR182" i="6"/>
  <c r="AR183" i="6"/>
  <c r="AR184" i="6"/>
  <c r="AR186" i="6"/>
  <c r="AR187" i="6"/>
  <c r="AR188" i="6"/>
  <c r="AR189" i="6"/>
  <c r="AR190" i="6"/>
  <c r="AR191" i="6"/>
  <c r="AR192" i="6"/>
  <c r="AR193" i="6"/>
  <c r="AR194" i="6"/>
  <c r="AR195" i="6"/>
  <c r="AR196" i="6"/>
  <c r="AR197" i="6"/>
  <c r="AR198" i="6"/>
  <c r="AR199" i="6"/>
  <c r="AR200" i="6"/>
  <c r="AR203" i="6"/>
  <c r="AR204" i="6"/>
  <c r="AR205" i="6"/>
  <c r="AR206" i="6"/>
  <c r="AR207" i="6"/>
  <c r="AR216" i="6"/>
  <c r="AR217" i="6"/>
  <c r="AR218" i="6"/>
  <c r="AR219" i="6"/>
  <c r="AR220" i="6"/>
  <c r="AR221" i="6"/>
  <c r="AR222" i="6"/>
  <c r="AR223" i="6"/>
  <c r="AR224" i="6"/>
  <c r="AR227" i="6"/>
  <c r="AR228" i="6"/>
  <c r="AR229" i="6"/>
  <c r="AR230" i="6"/>
  <c r="AR231" i="6"/>
  <c r="AR232" i="6"/>
  <c r="AR233" i="6"/>
  <c r="AR234" i="6"/>
  <c r="AR239" i="6"/>
  <c r="AR240" i="6"/>
  <c r="AR241" i="6"/>
  <c r="AR242" i="6"/>
  <c r="AR243" i="6"/>
  <c r="AR244" i="6"/>
  <c r="AR245" i="6"/>
  <c r="AR246" i="6"/>
  <c r="AR247" i="6"/>
  <c r="AR252" i="6"/>
  <c r="AR253" i="6"/>
  <c r="AR254" i="6"/>
  <c r="AR255" i="6"/>
  <c r="AR265" i="6"/>
  <c r="AR266" i="6"/>
  <c r="AR267" i="6"/>
  <c r="AR273" i="6"/>
  <c r="AR274" i="6"/>
  <c r="AR275" i="6"/>
  <c r="AR276" i="6"/>
  <c r="AR277" i="6"/>
  <c r="AR278" i="6"/>
  <c r="AR279" i="6"/>
  <c r="AR280" i="6"/>
  <c r="AR281" i="6"/>
  <c r="AR282" i="6"/>
  <c r="AR283" i="6"/>
  <c r="AR289" i="6"/>
  <c r="AR290" i="6"/>
  <c r="AR291" i="6"/>
  <c r="AR292" i="6"/>
  <c r="AR294" i="6"/>
  <c r="AR295" i="6"/>
  <c r="AR296" i="6"/>
  <c r="AR297" i="6"/>
  <c r="AR299" i="6"/>
  <c r="AR300" i="6"/>
  <c r="AR301" i="6"/>
  <c r="AR302" i="6"/>
  <c r="AR309" i="6"/>
  <c r="AR310" i="6"/>
  <c r="AR311" i="6"/>
  <c r="AR312" i="6"/>
  <c r="AR324" i="6"/>
  <c r="AR325" i="6"/>
  <c r="AR326" i="6"/>
  <c r="AR327" i="6"/>
  <c r="AR328" i="6"/>
  <c r="AR329" i="6"/>
  <c r="AR330" i="6"/>
  <c r="AR331" i="6"/>
  <c r="AR332" i="6"/>
  <c r="AR333" i="6"/>
  <c r="AR334" i="6"/>
  <c r="AR345" i="6"/>
  <c r="AR350" i="6"/>
  <c r="AR351" i="6"/>
  <c r="AR352" i="6"/>
  <c r="AR353" i="6"/>
  <c r="AR357" i="6"/>
  <c r="AR358" i="6"/>
  <c r="AR359" i="6"/>
  <c r="AR360" i="6"/>
  <c r="AR362" i="6"/>
  <c r="AR365" i="6"/>
  <c r="AR366" i="6"/>
  <c r="AR367" i="6"/>
  <c r="AR368" i="6"/>
  <c r="AR369" i="6"/>
  <c r="AR370" i="6"/>
  <c r="AR371" i="6"/>
  <c r="AR372" i="6"/>
  <c r="AR383" i="6"/>
  <c r="AR384" i="6"/>
  <c r="AR385" i="6"/>
  <c r="AR386" i="6"/>
  <c r="AR387" i="6"/>
  <c r="AR388" i="6"/>
  <c r="AR389" i="6"/>
  <c r="AR390" i="6"/>
  <c r="AR391" i="6"/>
  <c r="AR394" i="6"/>
  <c r="AR399" i="6"/>
  <c r="AR400" i="6"/>
  <c r="AR401" i="6"/>
  <c r="AR402" i="6"/>
  <c r="AR403" i="6"/>
  <c r="AR404" i="6"/>
  <c r="AR405" i="6"/>
  <c r="AR406" i="6"/>
  <c r="AR407" i="6"/>
  <c r="AR408" i="6"/>
  <c r="AR409" i="6"/>
  <c r="AR410" i="6"/>
  <c r="AR411" i="6"/>
  <c r="AR416" i="6"/>
  <c r="AR417" i="6"/>
  <c r="AR422" i="6"/>
  <c r="AR423" i="6"/>
  <c r="AR424" i="6"/>
  <c r="AR425" i="6"/>
  <c r="AR426" i="6"/>
  <c r="AR427" i="6"/>
  <c r="AR428" i="6"/>
  <c r="AR429" i="6"/>
  <c r="AR430" i="6"/>
  <c r="AR431" i="6"/>
  <c r="AR432" i="6"/>
  <c r="AR433" i="6"/>
  <c r="AR434" i="6"/>
  <c r="AR439" i="6"/>
  <c r="AR440" i="6"/>
  <c r="AR441" i="6"/>
  <c r="AR442" i="6"/>
  <c r="AR443" i="6"/>
  <c r="AR447" i="6"/>
  <c r="AR448" i="6"/>
  <c r="AR449" i="6"/>
  <c r="AR450" i="6"/>
  <c r="AR451" i="6"/>
  <c r="AR457" i="6"/>
  <c r="AR465" i="6"/>
  <c r="AR466" i="6"/>
  <c r="AR467" i="6"/>
  <c r="AR468" i="6"/>
  <c r="AR469" i="6"/>
  <c r="AR470" i="6"/>
  <c r="AR471" i="6"/>
  <c r="AR472" i="6"/>
  <c r="AR473" i="6"/>
  <c r="AR474" i="6"/>
  <c r="AR475" i="6"/>
  <c r="AR476" i="6"/>
  <c r="AR477" i="6"/>
  <c r="AR478" i="6"/>
  <c r="AR479" i="6"/>
  <c r="AR510" i="6"/>
  <c r="AR511" i="6"/>
  <c r="AR512" i="6"/>
  <c r="AR513" i="6"/>
  <c r="AR514" i="6"/>
  <c r="AR515" i="6"/>
  <c r="AR516" i="6"/>
  <c r="AR517" i="6"/>
  <c r="AR518" i="6"/>
  <c r="AR519" i="6"/>
  <c r="AR520" i="6"/>
  <c r="AR521" i="6"/>
  <c r="AR522" i="6"/>
  <c r="AR523" i="6"/>
  <c r="AR524" i="6"/>
  <c r="AR525" i="6"/>
  <c r="AR526" i="6"/>
  <c r="AR527" i="6"/>
  <c r="AR528" i="6"/>
  <c r="AR529" i="6"/>
  <c r="AR530" i="6"/>
  <c r="AR531" i="6"/>
  <c r="AR532" i="6"/>
  <c r="AR533" i="6"/>
  <c r="AR534" i="6"/>
  <c r="AR535" i="6"/>
  <c r="AR536" i="6"/>
  <c r="AR537" i="6"/>
  <c r="AR538" i="6"/>
  <c r="AR539" i="6"/>
  <c r="AR540" i="6"/>
  <c r="AR541" i="6"/>
  <c r="AR542" i="6"/>
  <c r="AR543" i="6"/>
  <c r="AR560" i="6"/>
  <c r="AR561" i="6"/>
  <c r="AR562" i="6"/>
  <c r="AR563" i="6"/>
  <c r="AR564" i="6"/>
  <c r="AR565" i="6"/>
  <c r="AR566" i="6"/>
  <c r="AR567" i="6"/>
  <c r="AR568" i="6"/>
  <c r="AR569" i="6"/>
  <c r="AR570" i="6"/>
  <c r="AR571" i="6"/>
  <c r="AR572" i="6"/>
  <c r="AR573" i="6"/>
  <c r="AR574" i="6"/>
  <c r="AR575" i="6"/>
  <c r="AR576" i="6"/>
  <c r="AR577" i="6"/>
  <c r="AR578" i="6"/>
  <c r="AR579" i="6"/>
  <c r="AR580" i="6"/>
  <c r="AR581" i="6"/>
  <c r="AR582" i="6"/>
  <c r="AR583" i="6"/>
  <c r="AR584" i="6"/>
  <c r="AR585" i="6"/>
  <c r="AR586" i="6"/>
  <c r="AR587" i="6"/>
  <c r="AR588" i="6"/>
  <c r="AR589" i="6"/>
  <c r="AR590" i="6"/>
  <c r="AR591" i="6"/>
  <c r="AR592" i="6"/>
  <c r="AR593" i="6"/>
  <c r="AR594" i="6"/>
  <c r="AR595" i="6"/>
  <c r="AR596" i="6"/>
  <c r="AR597" i="6"/>
  <c r="AR598" i="6"/>
  <c r="AR599" i="6"/>
  <c r="AR600" i="6"/>
  <c r="AR601" i="6"/>
  <c r="AR602" i="6"/>
  <c r="AR603" i="6"/>
  <c r="AR604" i="6"/>
  <c r="AR605" i="6"/>
  <c r="AR606" i="6"/>
  <c r="AR607" i="6"/>
  <c r="AR612" i="6"/>
  <c r="AR613" i="6"/>
  <c r="AR614" i="6"/>
  <c r="AR615" i="6"/>
  <c r="AR616" i="6"/>
  <c r="AR617" i="6"/>
  <c r="AR624" i="6"/>
  <c r="AR630" i="6"/>
  <c r="AR631" i="6"/>
  <c r="AR632" i="6"/>
  <c r="AR633" i="6"/>
  <c r="AR639" i="6"/>
  <c r="AR640" i="6"/>
  <c r="AR641" i="6"/>
  <c r="AR644" i="6"/>
  <c r="AR645" i="6"/>
  <c r="AR646" i="6"/>
  <c r="AR647" i="6"/>
  <c r="AR648" i="6"/>
  <c r="AR649" i="6"/>
  <c r="AR650" i="6"/>
  <c r="AR651" i="6"/>
  <c r="AR652" i="6"/>
  <c r="AR653" i="6"/>
  <c r="AR654" i="6"/>
  <c r="AR655" i="6"/>
  <c r="AR656" i="6"/>
  <c r="AR657" i="6"/>
  <c r="AR658" i="6"/>
  <c r="AR659" i="6"/>
  <c r="AR660" i="6"/>
  <c r="AR670" i="6"/>
  <c r="AR671" i="6"/>
  <c r="AR681" i="6"/>
  <c r="AR682" i="6"/>
  <c r="AR683" i="6"/>
  <c r="AR684" i="6"/>
  <c r="AR685" i="6"/>
  <c r="AR686" i="6"/>
  <c r="AR687" i="6"/>
  <c r="AR688" i="6"/>
  <c r="AR689" i="6"/>
  <c r="AR695" i="6"/>
  <c r="AR705" i="6"/>
  <c r="AR706" i="6"/>
  <c r="AR707" i="6"/>
  <c r="AR708" i="6"/>
  <c r="AR709" i="6"/>
  <c r="AR710" i="6"/>
  <c r="AR711" i="6"/>
  <c r="AR712" i="6"/>
  <c r="AR713" i="6"/>
  <c r="AR719" i="6"/>
  <c r="AR720" i="6"/>
  <c r="AR721" i="6"/>
  <c r="AR722" i="6"/>
  <c r="AR723" i="6"/>
  <c r="AR724" i="6"/>
  <c r="AR725" i="6"/>
  <c r="AR729" i="6"/>
  <c r="AR733" i="6"/>
  <c r="AR734" i="6"/>
  <c r="AR738" i="6"/>
  <c r="AR739" i="6"/>
  <c r="AR740" i="6"/>
  <c r="AR741" i="6"/>
  <c r="AR745" i="6"/>
  <c r="AR746" i="6"/>
  <c r="AR756" i="6"/>
  <c r="AR757" i="6"/>
  <c r="AR758" i="6"/>
  <c r="AR759" i="6"/>
  <c r="AR760" i="6"/>
  <c r="AR779" i="6"/>
  <c r="AR780" i="6"/>
  <c r="AR781" i="6"/>
  <c r="AR782" i="6"/>
  <c r="AR783" i="6"/>
  <c r="AR784" i="6"/>
  <c r="AR785" i="6"/>
  <c r="AR786" i="6"/>
  <c r="AR787" i="6"/>
  <c r="AR788" i="6"/>
  <c r="AR789" i="6"/>
  <c r="AR790" i="6"/>
  <c r="AR791" i="6"/>
  <c r="AR808" i="6"/>
  <c r="AR809" i="6"/>
  <c r="AR810" i="6"/>
  <c r="AR811" i="6"/>
  <c r="AR812" i="6"/>
  <c r="AR813" i="6"/>
  <c r="AQ5" i="6"/>
  <c r="AQ2" i="6"/>
  <c r="AQ3" i="6"/>
  <c r="AQ4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AQ242" i="6"/>
  <c r="AQ243" i="6"/>
  <c r="AQ244" i="6"/>
  <c r="AQ245" i="6"/>
  <c r="AQ246" i="6"/>
  <c r="AQ247" i="6"/>
  <c r="AQ248" i="6"/>
  <c r="AQ249" i="6"/>
  <c r="AQ250" i="6"/>
  <c r="AQ251" i="6"/>
  <c r="AQ252" i="6"/>
  <c r="AQ253" i="6"/>
  <c r="AQ254" i="6"/>
  <c r="AQ255" i="6"/>
  <c r="AQ256" i="6"/>
  <c r="AQ257" i="6"/>
  <c r="AQ258" i="6"/>
  <c r="AQ259" i="6"/>
  <c r="AQ260" i="6"/>
  <c r="AQ261" i="6"/>
  <c r="AQ262" i="6"/>
  <c r="AQ263" i="6"/>
  <c r="AQ264" i="6"/>
  <c r="AQ265" i="6"/>
  <c r="AQ266" i="6"/>
  <c r="AQ267" i="6"/>
  <c r="AQ268" i="6"/>
  <c r="AQ269" i="6"/>
  <c r="AQ270" i="6"/>
  <c r="AQ271" i="6"/>
  <c r="AQ272" i="6"/>
  <c r="AQ273" i="6"/>
  <c r="AQ274" i="6"/>
  <c r="AQ275" i="6"/>
  <c r="AQ276" i="6"/>
  <c r="AQ277" i="6"/>
  <c r="AQ278" i="6"/>
  <c r="AQ279" i="6"/>
  <c r="AQ280" i="6"/>
  <c r="AQ281" i="6"/>
  <c r="AQ282" i="6"/>
  <c r="AQ283" i="6"/>
  <c r="AQ284" i="6"/>
  <c r="AQ285" i="6"/>
  <c r="AQ286" i="6"/>
  <c r="AQ287" i="6"/>
  <c r="AQ288" i="6"/>
  <c r="AQ289" i="6"/>
  <c r="AQ290" i="6"/>
  <c r="AQ291" i="6"/>
  <c r="AQ292" i="6"/>
  <c r="AQ293" i="6"/>
  <c r="AQ294" i="6"/>
  <c r="AQ295" i="6"/>
  <c r="AQ296" i="6"/>
  <c r="AQ297" i="6"/>
  <c r="AQ298" i="6"/>
  <c r="AQ299" i="6"/>
  <c r="AQ300" i="6"/>
  <c r="AQ301" i="6"/>
  <c r="AQ302" i="6"/>
  <c r="AQ303" i="6"/>
  <c r="AQ304" i="6"/>
  <c r="AQ305" i="6"/>
  <c r="AQ306" i="6"/>
  <c r="AQ307" i="6"/>
  <c r="AQ308" i="6"/>
  <c r="AQ309" i="6"/>
  <c r="AQ310" i="6"/>
  <c r="AQ311" i="6"/>
  <c r="AQ312" i="6"/>
  <c r="AQ313" i="6"/>
  <c r="AQ314" i="6"/>
  <c r="AQ315" i="6"/>
  <c r="AQ316" i="6"/>
  <c r="AQ317" i="6"/>
  <c r="AQ318" i="6"/>
  <c r="AQ319" i="6"/>
  <c r="AQ320" i="6"/>
  <c r="AQ321" i="6"/>
  <c r="AQ322" i="6"/>
  <c r="AQ323" i="6"/>
  <c r="AQ324" i="6"/>
  <c r="AQ325" i="6"/>
  <c r="AQ326" i="6"/>
  <c r="AQ327" i="6"/>
  <c r="AQ328" i="6"/>
  <c r="AQ329" i="6"/>
  <c r="AQ330" i="6"/>
  <c r="AQ331" i="6"/>
  <c r="AQ332" i="6"/>
  <c r="AQ333" i="6"/>
  <c r="AQ334" i="6"/>
  <c r="AQ335" i="6"/>
  <c r="AQ336" i="6"/>
  <c r="AQ337" i="6"/>
  <c r="AQ338" i="6"/>
  <c r="AQ339" i="6"/>
  <c r="AQ340" i="6"/>
  <c r="AQ341" i="6"/>
  <c r="AQ342" i="6"/>
  <c r="AQ343" i="6"/>
  <c r="AQ344" i="6"/>
  <c r="AQ345" i="6"/>
  <c r="AQ346" i="6"/>
  <c r="AQ347" i="6"/>
  <c r="AQ348" i="6"/>
  <c r="AQ349" i="6"/>
  <c r="AQ350" i="6"/>
  <c r="AQ351" i="6"/>
  <c r="AQ352" i="6"/>
  <c r="AQ353" i="6"/>
  <c r="AQ354" i="6"/>
  <c r="AQ355" i="6"/>
  <c r="AQ356" i="6"/>
  <c r="AQ357" i="6"/>
  <c r="AQ358" i="6"/>
  <c r="AQ359" i="6"/>
  <c r="AQ360" i="6"/>
  <c r="AQ361" i="6"/>
  <c r="AQ362" i="6"/>
  <c r="AQ363" i="6"/>
  <c r="AQ364" i="6"/>
  <c r="AQ365" i="6"/>
  <c r="AQ366" i="6"/>
  <c r="AQ367" i="6"/>
  <c r="AQ368" i="6"/>
  <c r="AQ369" i="6"/>
  <c r="AQ370" i="6"/>
  <c r="AQ371" i="6"/>
  <c r="AQ372" i="6"/>
  <c r="AQ373" i="6"/>
  <c r="AQ374" i="6"/>
  <c r="AQ375" i="6"/>
  <c r="AQ376" i="6"/>
  <c r="AQ377" i="6"/>
  <c r="AQ378" i="6"/>
  <c r="AQ379" i="6"/>
  <c r="AQ380" i="6"/>
  <c r="AQ381" i="6"/>
  <c r="AQ382" i="6"/>
  <c r="AQ383" i="6"/>
  <c r="AQ384" i="6"/>
  <c r="AQ385" i="6"/>
  <c r="AQ386" i="6"/>
  <c r="AQ387" i="6"/>
  <c r="AQ388" i="6"/>
  <c r="AQ389" i="6"/>
  <c r="AQ390" i="6"/>
  <c r="AQ391" i="6"/>
  <c r="AQ392" i="6"/>
  <c r="AQ393" i="6"/>
  <c r="AQ394" i="6"/>
  <c r="AQ395" i="6"/>
  <c r="AQ396" i="6"/>
  <c r="AQ397" i="6"/>
  <c r="AQ398" i="6"/>
  <c r="AQ399" i="6"/>
  <c r="AQ400" i="6"/>
  <c r="AQ401" i="6"/>
  <c r="AQ402" i="6"/>
  <c r="AQ403" i="6"/>
  <c r="AQ404" i="6"/>
  <c r="AQ405" i="6"/>
  <c r="AQ406" i="6"/>
  <c r="AQ407" i="6"/>
  <c r="AQ408" i="6"/>
  <c r="AQ409" i="6"/>
  <c r="AQ410" i="6"/>
  <c r="AQ411" i="6"/>
  <c r="AQ412" i="6"/>
  <c r="AQ413" i="6"/>
  <c r="AQ414" i="6"/>
  <c r="AQ415" i="6"/>
  <c r="AQ416" i="6"/>
  <c r="AQ417" i="6"/>
  <c r="AQ418" i="6"/>
  <c r="AQ419" i="6"/>
  <c r="AQ420" i="6"/>
  <c r="AQ421" i="6"/>
  <c r="AQ422" i="6"/>
  <c r="AQ423" i="6"/>
  <c r="AQ424" i="6"/>
  <c r="AQ425" i="6"/>
  <c r="AQ426" i="6"/>
  <c r="AQ427" i="6"/>
  <c r="AQ428" i="6"/>
  <c r="AQ429" i="6"/>
  <c r="AQ430" i="6"/>
  <c r="AQ431" i="6"/>
  <c r="AQ432" i="6"/>
  <c r="AQ433" i="6"/>
  <c r="AQ434" i="6"/>
  <c r="AQ435" i="6"/>
  <c r="AQ436" i="6"/>
  <c r="AQ437" i="6"/>
  <c r="AQ438" i="6"/>
  <c r="AQ439" i="6"/>
  <c r="AQ440" i="6"/>
  <c r="AQ441" i="6"/>
  <c r="AQ442" i="6"/>
  <c r="AQ443" i="6"/>
  <c r="AQ444" i="6"/>
  <c r="AQ445" i="6"/>
  <c r="AQ446" i="6"/>
  <c r="AQ447" i="6"/>
  <c r="AQ448" i="6"/>
  <c r="AQ449" i="6"/>
  <c r="AQ450" i="6"/>
  <c r="AQ451" i="6"/>
  <c r="AQ452" i="6"/>
  <c r="AQ453" i="6"/>
  <c r="AQ454" i="6"/>
  <c r="AQ455" i="6"/>
  <c r="AQ456" i="6"/>
  <c r="AQ457" i="6"/>
  <c r="AQ458" i="6"/>
  <c r="AQ459" i="6"/>
  <c r="AQ460" i="6"/>
  <c r="AQ461" i="6"/>
  <c r="AQ462" i="6"/>
  <c r="AQ463" i="6"/>
  <c r="AQ464" i="6"/>
  <c r="AQ465" i="6"/>
  <c r="AQ466" i="6"/>
  <c r="AQ467" i="6"/>
  <c r="AQ468" i="6"/>
  <c r="AQ469" i="6"/>
  <c r="AQ470" i="6"/>
  <c r="AQ471" i="6"/>
  <c r="AQ472" i="6"/>
  <c r="AQ473" i="6"/>
  <c r="AQ474" i="6"/>
  <c r="AQ475" i="6"/>
  <c r="AQ476" i="6"/>
  <c r="AQ477" i="6"/>
  <c r="AQ478" i="6"/>
  <c r="AQ479" i="6"/>
  <c r="AQ480" i="6"/>
  <c r="AQ481" i="6"/>
  <c r="AQ482" i="6"/>
  <c r="AQ483" i="6"/>
  <c r="AQ484" i="6"/>
  <c r="AQ485" i="6"/>
  <c r="AQ486" i="6"/>
  <c r="AQ487" i="6"/>
  <c r="AQ488" i="6"/>
  <c r="AQ489" i="6"/>
  <c r="AQ490" i="6"/>
  <c r="AQ491" i="6"/>
  <c r="AQ492" i="6"/>
  <c r="AQ493" i="6"/>
  <c r="AQ494" i="6"/>
  <c r="AQ495" i="6"/>
  <c r="AQ496" i="6"/>
  <c r="AQ497" i="6"/>
  <c r="AQ498" i="6"/>
  <c r="AQ499" i="6"/>
  <c r="AQ500" i="6"/>
  <c r="AQ501" i="6"/>
  <c r="AQ502" i="6"/>
  <c r="AQ503" i="6"/>
  <c r="AQ504" i="6"/>
  <c r="AQ505" i="6"/>
  <c r="AQ506" i="6"/>
  <c r="AQ507" i="6"/>
  <c r="AQ508" i="6"/>
  <c r="AQ509" i="6"/>
  <c r="AQ510" i="6"/>
  <c r="AQ511" i="6"/>
  <c r="AQ512" i="6"/>
  <c r="AQ513" i="6"/>
  <c r="AQ514" i="6"/>
  <c r="AQ515" i="6"/>
  <c r="AQ516" i="6"/>
  <c r="AQ517" i="6"/>
  <c r="AQ518" i="6"/>
  <c r="AQ519" i="6"/>
  <c r="AQ520" i="6"/>
  <c r="AQ521" i="6"/>
  <c r="AQ522" i="6"/>
  <c r="AQ523" i="6"/>
  <c r="AQ524" i="6"/>
  <c r="AQ525" i="6"/>
  <c r="AQ526" i="6"/>
  <c r="AQ527" i="6"/>
  <c r="AQ528" i="6"/>
  <c r="AQ529" i="6"/>
  <c r="AQ530" i="6"/>
  <c r="AQ531" i="6"/>
  <c r="AQ532" i="6"/>
  <c r="AQ533" i="6"/>
  <c r="AQ534" i="6"/>
  <c r="AQ535" i="6"/>
  <c r="AQ536" i="6"/>
  <c r="AQ537" i="6"/>
  <c r="AQ538" i="6"/>
  <c r="AQ539" i="6"/>
  <c r="AQ540" i="6"/>
  <c r="AQ541" i="6"/>
  <c r="AQ542" i="6"/>
  <c r="AQ543" i="6"/>
  <c r="AQ544" i="6"/>
  <c r="AQ545" i="6"/>
  <c r="AQ546" i="6"/>
  <c r="AQ547" i="6"/>
  <c r="AQ548" i="6"/>
  <c r="AQ549" i="6"/>
  <c r="AQ550" i="6"/>
  <c r="AQ551" i="6"/>
  <c r="AQ552" i="6"/>
  <c r="AQ553" i="6"/>
  <c r="AQ554" i="6"/>
  <c r="AQ555" i="6"/>
  <c r="AQ556" i="6"/>
  <c r="AQ557" i="6"/>
  <c r="AQ558" i="6"/>
  <c r="AQ559" i="6"/>
  <c r="AQ560" i="6"/>
  <c r="AQ561" i="6"/>
  <c r="AQ562" i="6"/>
  <c r="AQ563" i="6"/>
  <c r="AQ564" i="6"/>
  <c r="AQ565" i="6"/>
  <c r="AQ566" i="6"/>
  <c r="AQ567" i="6"/>
  <c r="AQ568" i="6"/>
  <c r="AQ569" i="6"/>
  <c r="AQ570" i="6"/>
  <c r="AQ571" i="6"/>
  <c r="AQ572" i="6"/>
  <c r="AQ573" i="6"/>
  <c r="AQ574" i="6"/>
  <c r="AQ575" i="6"/>
  <c r="AQ576" i="6"/>
  <c r="AQ577" i="6"/>
  <c r="AQ578" i="6"/>
  <c r="AQ579" i="6"/>
  <c r="AQ580" i="6"/>
  <c r="AQ581" i="6"/>
  <c r="AQ582" i="6"/>
  <c r="AQ583" i="6"/>
  <c r="AQ584" i="6"/>
  <c r="AQ585" i="6"/>
  <c r="AQ586" i="6"/>
  <c r="AQ587" i="6"/>
  <c r="AQ588" i="6"/>
  <c r="AQ589" i="6"/>
  <c r="AQ590" i="6"/>
  <c r="AQ591" i="6"/>
  <c r="AQ592" i="6"/>
  <c r="AQ593" i="6"/>
  <c r="AQ594" i="6"/>
  <c r="AQ595" i="6"/>
  <c r="AQ596" i="6"/>
  <c r="AQ597" i="6"/>
  <c r="AQ598" i="6"/>
  <c r="AQ599" i="6"/>
  <c r="AQ600" i="6"/>
  <c r="AQ601" i="6"/>
  <c r="AQ602" i="6"/>
  <c r="AQ603" i="6"/>
  <c r="AQ604" i="6"/>
  <c r="AQ605" i="6"/>
  <c r="AQ606" i="6"/>
  <c r="AQ607" i="6"/>
  <c r="AQ608" i="6"/>
  <c r="AQ609" i="6"/>
  <c r="AQ610" i="6"/>
  <c r="AQ611" i="6"/>
  <c r="AQ612" i="6"/>
  <c r="AQ613" i="6"/>
  <c r="AQ614" i="6"/>
  <c r="AQ615" i="6"/>
  <c r="AQ616" i="6"/>
  <c r="AQ617" i="6"/>
  <c r="AQ618" i="6"/>
  <c r="AQ619" i="6"/>
  <c r="AQ620" i="6"/>
  <c r="AQ621" i="6"/>
  <c r="AQ622" i="6"/>
  <c r="AQ623" i="6"/>
  <c r="AQ624" i="6"/>
  <c r="AQ625" i="6"/>
  <c r="AQ626" i="6"/>
  <c r="AQ627" i="6"/>
  <c r="AQ628" i="6"/>
  <c r="AQ629" i="6"/>
  <c r="AQ630" i="6"/>
  <c r="AQ631" i="6"/>
  <c r="AQ632" i="6"/>
  <c r="AQ633" i="6"/>
  <c r="AQ634" i="6"/>
  <c r="AQ635" i="6"/>
  <c r="AQ636" i="6"/>
  <c r="AQ637" i="6"/>
  <c r="AQ638" i="6"/>
  <c r="AQ639" i="6"/>
  <c r="AQ640" i="6"/>
  <c r="AQ641" i="6"/>
  <c r="AQ642" i="6"/>
  <c r="AQ643" i="6"/>
  <c r="AQ644" i="6"/>
  <c r="AQ645" i="6"/>
  <c r="AQ646" i="6"/>
  <c r="AQ647" i="6"/>
  <c r="AQ648" i="6"/>
  <c r="AQ649" i="6"/>
  <c r="AQ650" i="6"/>
  <c r="AQ651" i="6"/>
  <c r="AQ652" i="6"/>
  <c r="AQ653" i="6"/>
  <c r="AQ654" i="6"/>
  <c r="AQ655" i="6"/>
  <c r="AQ656" i="6"/>
  <c r="AQ657" i="6"/>
  <c r="AQ658" i="6"/>
  <c r="AQ659" i="6"/>
  <c r="AQ660" i="6"/>
  <c r="AQ661" i="6"/>
  <c r="AQ662" i="6"/>
  <c r="AQ663" i="6"/>
  <c r="AQ664" i="6"/>
  <c r="AQ665" i="6"/>
  <c r="AQ666" i="6"/>
  <c r="AQ667" i="6"/>
  <c r="AQ668" i="6"/>
  <c r="AQ669" i="6"/>
  <c r="AQ670" i="6"/>
  <c r="AQ671" i="6"/>
  <c r="AQ672" i="6"/>
  <c r="AQ673" i="6"/>
  <c r="AQ674" i="6"/>
  <c r="AQ675" i="6"/>
  <c r="AQ676" i="6"/>
  <c r="AQ677" i="6"/>
  <c r="AQ678" i="6"/>
  <c r="AQ679" i="6"/>
  <c r="AQ680" i="6"/>
  <c r="AQ681" i="6"/>
  <c r="AQ682" i="6"/>
  <c r="AQ683" i="6"/>
  <c r="AQ684" i="6"/>
  <c r="AQ685" i="6"/>
  <c r="AQ686" i="6"/>
  <c r="AQ687" i="6"/>
  <c r="AQ688" i="6"/>
  <c r="AQ689" i="6"/>
  <c r="AQ690" i="6"/>
  <c r="AQ691" i="6"/>
  <c r="AQ692" i="6"/>
  <c r="AQ693" i="6"/>
  <c r="AQ694" i="6"/>
  <c r="AQ695" i="6"/>
  <c r="AQ696" i="6"/>
  <c r="AQ697" i="6"/>
  <c r="AQ698" i="6"/>
  <c r="AQ699" i="6"/>
  <c r="AQ700" i="6"/>
  <c r="AQ701" i="6"/>
  <c r="AQ702" i="6"/>
  <c r="AQ703" i="6"/>
  <c r="AQ704" i="6"/>
  <c r="AQ705" i="6"/>
  <c r="AQ706" i="6"/>
  <c r="AQ707" i="6"/>
  <c r="AQ708" i="6"/>
  <c r="AQ709" i="6"/>
  <c r="AQ710" i="6"/>
  <c r="AQ711" i="6"/>
  <c r="AQ712" i="6"/>
  <c r="AQ713" i="6"/>
  <c r="AQ714" i="6"/>
  <c r="AQ715" i="6"/>
  <c r="AQ716" i="6"/>
  <c r="AQ717" i="6"/>
  <c r="AQ718" i="6"/>
  <c r="AQ719" i="6"/>
  <c r="AQ720" i="6"/>
  <c r="AQ721" i="6"/>
  <c r="AQ722" i="6"/>
  <c r="AQ723" i="6"/>
  <c r="AQ724" i="6"/>
  <c r="AQ725" i="6"/>
  <c r="AQ726" i="6"/>
  <c r="AQ727" i="6"/>
  <c r="AQ728" i="6"/>
  <c r="AQ729" i="6"/>
  <c r="AQ730" i="6"/>
  <c r="AQ731" i="6"/>
  <c r="AQ732" i="6"/>
  <c r="AQ733" i="6"/>
  <c r="AQ734" i="6"/>
  <c r="AQ735" i="6"/>
  <c r="AQ736" i="6"/>
  <c r="AQ737" i="6"/>
  <c r="AQ738" i="6"/>
  <c r="AQ739" i="6"/>
  <c r="AQ740" i="6"/>
  <c r="AQ741" i="6"/>
  <c r="AQ742" i="6"/>
  <c r="AQ743" i="6"/>
  <c r="AQ744" i="6"/>
  <c r="AQ745" i="6"/>
  <c r="AQ746" i="6"/>
  <c r="AQ747" i="6"/>
  <c r="AQ748" i="6"/>
  <c r="AQ749" i="6"/>
  <c r="AQ750" i="6"/>
  <c r="AQ751" i="6"/>
  <c r="AQ752" i="6"/>
  <c r="AQ753" i="6"/>
  <c r="AQ754" i="6"/>
  <c r="AQ755" i="6"/>
  <c r="AQ756" i="6"/>
  <c r="AQ757" i="6"/>
  <c r="AQ758" i="6"/>
  <c r="AQ759" i="6"/>
  <c r="AQ760" i="6"/>
  <c r="AQ761" i="6"/>
  <c r="AQ762" i="6"/>
  <c r="AQ763" i="6"/>
  <c r="AQ764" i="6"/>
  <c r="AQ765" i="6"/>
  <c r="AQ766" i="6"/>
  <c r="AQ767" i="6"/>
  <c r="AQ768" i="6"/>
  <c r="AQ769" i="6"/>
  <c r="AQ770" i="6"/>
  <c r="AQ771" i="6"/>
  <c r="AQ772" i="6"/>
  <c r="AQ773" i="6"/>
  <c r="AQ774" i="6"/>
  <c r="AQ775" i="6"/>
  <c r="AQ776" i="6"/>
  <c r="AQ777" i="6"/>
  <c r="AQ778" i="6"/>
  <c r="AQ779" i="6"/>
  <c r="AQ780" i="6"/>
  <c r="AQ781" i="6"/>
  <c r="AQ782" i="6"/>
  <c r="AQ783" i="6"/>
  <c r="AQ784" i="6"/>
  <c r="AQ785" i="6"/>
  <c r="AQ786" i="6"/>
  <c r="AQ787" i="6"/>
  <c r="AQ788" i="6"/>
  <c r="AQ789" i="6"/>
  <c r="AQ790" i="6"/>
  <c r="AQ791" i="6"/>
  <c r="AQ792" i="6"/>
  <c r="AQ793" i="6"/>
  <c r="AQ794" i="6"/>
  <c r="AQ795" i="6"/>
  <c r="AQ796" i="6"/>
  <c r="AQ797" i="6"/>
  <c r="AQ798" i="6"/>
  <c r="AQ799" i="6"/>
  <c r="AQ800" i="6"/>
  <c r="AQ801" i="6"/>
  <c r="AQ802" i="6"/>
  <c r="AQ803" i="6"/>
  <c r="AQ804" i="6"/>
  <c r="AQ805" i="6"/>
  <c r="AQ806" i="6"/>
  <c r="AQ807" i="6"/>
  <c r="AQ808" i="6"/>
  <c r="AQ809" i="6"/>
  <c r="AQ810" i="6"/>
  <c r="AQ811" i="6"/>
  <c r="AQ812" i="6"/>
  <c r="AQ813" i="6"/>
  <c r="AP2" i="6"/>
  <c r="AP3" i="6"/>
  <c r="AP4" i="6"/>
  <c r="AP5" i="6"/>
  <c r="AP6" i="6"/>
  <c r="AP7" i="6"/>
  <c r="AP8" i="6"/>
  <c r="AP9" i="6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65" i="6"/>
  <c r="AP66" i="6"/>
  <c r="AP67" i="6"/>
  <c r="AP68" i="6"/>
  <c r="AP69" i="6"/>
  <c r="AP70" i="6"/>
  <c r="AP71" i="6"/>
  <c r="AP72" i="6"/>
  <c r="AP73" i="6"/>
  <c r="AP74" i="6"/>
  <c r="AP75" i="6"/>
  <c r="AP76" i="6"/>
  <c r="AP77" i="6"/>
  <c r="AP78" i="6"/>
  <c r="AP79" i="6"/>
  <c r="AP80" i="6"/>
  <c r="AP81" i="6"/>
  <c r="AP82" i="6"/>
  <c r="AP83" i="6"/>
  <c r="AP84" i="6"/>
  <c r="AP85" i="6"/>
  <c r="AP86" i="6"/>
  <c r="AP87" i="6"/>
  <c r="AP88" i="6"/>
  <c r="AP89" i="6"/>
  <c r="AP90" i="6"/>
  <c r="AP91" i="6"/>
  <c r="AP92" i="6"/>
  <c r="AP93" i="6"/>
  <c r="AP94" i="6"/>
  <c r="AP95" i="6"/>
  <c r="AP96" i="6"/>
  <c r="AP97" i="6"/>
  <c r="AP98" i="6"/>
  <c r="AP99" i="6"/>
  <c r="AP100" i="6"/>
  <c r="AP101" i="6"/>
  <c r="AP102" i="6"/>
  <c r="AP103" i="6"/>
  <c r="AP104" i="6"/>
  <c r="AP105" i="6"/>
  <c r="AP106" i="6"/>
  <c r="AP107" i="6"/>
  <c r="AP108" i="6"/>
  <c r="AP109" i="6"/>
  <c r="AP110" i="6"/>
  <c r="AP111" i="6"/>
  <c r="AP112" i="6"/>
  <c r="AP113" i="6"/>
  <c r="AP114" i="6"/>
  <c r="AP115" i="6"/>
  <c r="AP116" i="6"/>
  <c r="AP117" i="6"/>
  <c r="AP118" i="6"/>
  <c r="AP119" i="6"/>
  <c r="AP120" i="6"/>
  <c r="AP121" i="6"/>
  <c r="AP122" i="6"/>
  <c r="AP123" i="6"/>
  <c r="AP124" i="6"/>
  <c r="AP125" i="6"/>
  <c r="AP126" i="6"/>
  <c r="AP127" i="6"/>
  <c r="AP128" i="6"/>
  <c r="AP129" i="6"/>
  <c r="AP130" i="6"/>
  <c r="AP131" i="6"/>
  <c r="AP132" i="6"/>
  <c r="AP133" i="6"/>
  <c r="AP134" i="6"/>
  <c r="AP135" i="6"/>
  <c r="AP136" i="6"/>
  <c r="AP137" i="6"/>
  <c r="AP138" i="6"/>
  <c r="AP139" i="6"/>
  <c r="AP140" i="6"/>
  <c r="AP141" i="6"/>
  <c r="AP142" i="6"/>
  <c r="AP143" i="6"/>
  <c r="AP144" i="6"/>
  <c r="AP145" i="6"/>
  <c r="AP146" i="6"/>
  <c r="AP147" i="6"/>
  <c r="AP148" i="6"/>
  <c r="AP149" i="6"/>
  <c r="AP150" i="6"/>
  <c r="AP151" i="6"/>
  <c r="AP152" i="6"/>
  <c r="AP153" i="6"/>
  <c r="AP154" i="6"/>
  <c r="AP155" i="6"/>
  <c r="AP156" i="6"/>
  <c r="AP157" i="6"/>
  <c r="AP158" i="6"/>
  <c r="AP159" i="6"/>
  <c r="AP160" i="6"/>
  <c r="AP161" i="6"/>
  <c r="AP162" i="6"/>
  <c r="AP163" i="6"/>
  <c r="AP164" i="6"/>
  <c r="AP165" i="6"/>
  <c r="AP166" i="6"/>
  <c r="AP167" i="6"/>
  <c r="AP168" i="6"/>
  <c r="AP169" i="6"/>
  <c r="AP170" i="6"/>
  <c r="AP171" i="6"/>
  <c r="AP172" i="6"/>
  <c r="AP173" i="6"/>
  <c r="AP174" i="6"/>
  <c r="AP175" i="6"/>
  <c r="AP176" i="6"/>
  <c r="AP177" i="6"/>
  <c r="AP178" i="6"/>
  <c r="AP179" i="6"/>
  <c r="AP180" i="6"/>
  <c r="AP181" i="6"/>
  <c r="AP182" i="6"/>
  <c r="AP183" i="6"/>
  <c r="AP184" i="6"/>
  <c r="AP185" i="6"/>
  <c r="AP186" i="6"/>
  <c r="AP187" i="6"/>
  <c r="AP188" i="6"/>
  <c r="AP189" i="6"/>
  <c r="AP190" i="6"/>
  <c r="AP191" i="6"/>
  <c r="AP192" i="6"/>
  <c r="AP193" i="6"/>
  <c r="AP194" i="6"/>
  <c r="AP195" i="6"/>
  <c r="AP196" i="6"/>
  <c r="AP197" i="6"/>
  <c r="AP198" i="6"/>
  <c r="AP199" i="6"/>
  <c r="AP200" i="6"/>
  <c r="AP201" i="6"/>
  <c r="AP202" i="6"/>
  <c r="AP203" i="6"/>
  <c r="AP204" i="6"/>
  <c r="AP205" i="6"/>
  <c r="AP206" i="6"/>
  <c r="AP207" i="6"/>
  <c r="AP208" i="6"/>
  <c r="AP209" i="6"/>
  <c r="AP210" i="6"/>
  <c r="AP211" i="6"/>
  <c r="AP212" i="6"/>
  <c r="AP213" i="6"/>
  <c r="AP214" i="6"/>
  <c r="AP215" i="6"/>
  <c r="AP216" i="6"/>
  <c r="AP217" i="6"/>
  <c r="AP218" i="6"/>
  <c r="AP219" i="6"/>
  <c r="AP220" i="6"/>
  <c r="AP221" i="6"/>
  <c r="AP222" i="6"/>
  <c r="AP223" i="6"/>
  <c r="AP224" i="6"/>
  <c r="AP225" i="6"/>
  <c r="AP226" i="6"/>
  <c r="AP227" i="6"/>
  <c r="AP228" i="6"/>
  <c r="AP229" i="6"/>
  <c r="AP230" i="6"/>
  <c r="AP231" i="6"/>
  <c r="AP232" i="6"/>
  <c r="AP233" i="6"/>
  <c r="AP234" i="6"/>
  <c r="AP235" i="6"/>
  <c r="AP236" i="6"/>
  <c r="AP237" i="6"/>
  <c r="AP238" i="6"/>
  <c r="AP239" i="6"/>
  <c r="AP240" i="6"/>
  <c r="AP241" i="6"/>
  <c r="AP242" i="6"/>
  <c r="AP243" i="6"/>
  <c r="AP244" i="6"/>
  <c r="AP245" i="6"/>
  <c r="AP246" i="6"/>
  <c r="AP247" i="6"/>
  <c r="AP248" i="6"/>
  <c r="AP249" i="6"/>
  <c r="AP250" i="6"/>
  <c r="AP251" i="6"/>
  <c r="AP252" i="6"/>
  <c r="AP253" i="6"/>
  <c r="AP254" i="6"/>
  <c r="AP255" i="6"/>
  <c r="AP256" i="6"/>
  <c r="AP257" i="6"/>
  <c r="AP258" i="6"/>
  <c r="AP259" i="6"/>
  <c r="AP260" i="6"/>
  <c r="AP261" i="6"/>
  <c r="AP262" i="6"/>
  <c r="AP263" i="6"/>
  <c r="AP264" i="6"/>
  <c r="AP265" i="6"/>
  <c r="AP266" i="6"/>
  <c r="AP267" i="6"/>
  <c r="AP268" i="6"/>
  <c r="AP269" i="6"/>
  <c r="AP270" i="6"/>
  <c r="AP271" i="6"/>
  <c r="AP272" i="6"/>
  <c r="AP273" i="6"/>
  <c r="AP274" i="6"/>
  <c r="AP275" i="6"/>
  <c r="AP276" i="6"/>
  <c r="AP277" i="6"/>
  <c r="AP278" i="6"/>
  <c r="AP279" i="6"/>
  <c r="AP280" i="6"/>
  <c r="AP281" i="6"/>
  <c r="AP282" i="6"/>
  <c r="AP283" i="6"/>
  <c r="AP284" i="6"/>
  <c r="AP285" i="6"/>
  <c r="AP286" i="6"/>
  <c r="AP287" i="6"/>
  <c r="AP288" i="6"/>
  <c r="AP289" i="6"/>
  <c r="AP290" i="6"/>
  <c r="AP291" i="6"/>
  <c r="AP292" i="6"/>
  <c r="AP293" i="6"/>
  <c r="AP294" i="6"/>
  <c r="AP295" i="6"/>
  <c r="AP296" i="6"/>
  <c r="AP297" i="6"/>
  <c r="AP298" i="6"/>
  <c r="AP299" i="6"/>
  <c r="AP300" i="6"/>
  <c r="AP301" i="6"/>
  <c r="AP302" i="6"/>
  <c r="AP303" i="6"/>
  <c r="AP304" i="6"/>
  <c r="AP305" i="6"/>
  <c r="AP306" i="6"/>
  <c r="AP307" i="6"/>
  <c r="AP308" i="6"/>
  <c r="AP309" i="6"/>
  <c r="AP310" i="6"/>
  <c r="AP311" i="6"/>
  <c r="AP312" i="6"/>
  <c r="AP313" i="6"/>
  <c r="AP314" i="6"/>
  <c r="AP315" i="6"/>
  <c r="AP316" i="6"/>
  <c r="AP317" i="6"/>
  <c r="AP318" i="6"/>
  <c r="AP319" i="6"/>
  <c r="AP320" i="6"/>
  <c r="AP321" i="6"/>
  <c r="AP322" i="6"/>
  <c r="AP323" i="6"/>
  <c r="AP324" i="6"/>
  <c r="AP325" i="6"/>
  <c r="AP326" i="6"/>
  <c r="AP327" i="6"/>
  <c r="AP328" i="6"/>
  <c r="AP329" i="6"/>
  <c r="AP330" i="6"/>
  <c r="AP331" i="6"/>
  <c r="AP332" i="6"/>
  <c r="AP333" i="6"/>
  <c r="AP334" i="6"/>
  <c r="AP335" i="6"/>
  <c r="AP336" i="6"/>
  <c r="AP337" i="6"/>
  <c r="AP338" i="6"/>
  <c r="AP339" i="6"/>
  <c r="AP340" i="6"/>
  <c r="AP341" i="6"/>
  <c r="AP342" i="6"/>
  <c r="AP343" i="6"/>
  <c r="AP344" i="6"/>
  <c r="AP345" i="6"/>
  <c r="AP346" i="6"/>
  <c r="AP347" i="6"/>
  <c r="AP348" i="6"/>
  <c r="AP349" i="6"/>
  <c r="AP350" i="6"/>
  <c r="AP351" i="6"/>
  <c r="AP352" i="6"/>
  <c r="AP353" i="6"/>
  <c r="AP354" i="6"/>
  <c r="AP355" i="6"/>
  <c r="AP356" i="6"/>
  <c r="AP357" i="6"/>
  <c r="AP358" i="6"/>
  <c r="AP359" i="6"/>
  <c r="AP360" i="6"/>
  <c r="AP361" i="6"/>
  <c r="AP362" i="6"/>
  <c r="AP363" i="6"/>
  <c r="AP364" i="6"/>
  <c r="AP365" i="6"/>
  <c r="AP366" i="6"/>
  <c r="AP367" i="6"/>
  <c r="AP368" i="6"/>
  <c r="AP369" i="6"/>
  <c r="AP370" i="6"/>
  <c r="AP371" i="6"/>
  <c r="AP372" i="6"/>
  <c r="AP373" i="6"/>
  <c r="AP374" i="6"/>
  <c r="AP375" i="6"/>
  <c r="AP376" i="6"/>
  <c r="AP377" i="6"/>
  <c r="AP378" i="6"/>
  <c r="AP379" i="6"/>
  <c r="AP380" i="6"/>
  <c r="AP381" i="6"/>
  <c r="AP382" i="6"/>
  <c r="AP383" i="6"/>
  <c r="AP384" i="6"/>
  <c r="AP385" i="6"/>
  <c r="AP386" i="6"/>
  <c r="AP387" i="6"/>
  <c r="AP388" i="6"/>
  <c r="AP389" i="6"/>
  <c r="AP390" i="6"/>
  <c r="AP391" i="6"/>
  <c r="AP392" i="6"/>
  <c r="AP393" i="6"/>
  <c r="AP394" i="6"/>
  <c r="AP395" i="6"/>
  <c r="AP396" i="6"/>
  <c r="AP397" i="6"/>
  <c r="AP398" i="6"/>
  <c r="AP399" i="6"/>
  <c r="AP400" i="6"/>
  <c r="AP401" i="6"/>
  <c r="AP402" i="6"/>
  <c r="AP403" i="6"/>
  <c r="AP404" i="6"/>
  <c r="AP405" i="6"/>
  <c r="AP406" i="6"/>
  <c r="AP407" i="6"/>
  <c r="AP408" i="6"/>
  <c r="AP409" i="6"/>
  <c r="AP410" i="6"/>
  <c r="AP411" i="6"/>
  <c r="AP412" i="6"/>
  <c r="AP413" i="6"/>
  <c r="AP414" i="6"/>
  <c r="AP415" i="6"/>
  <c r="AP416" i="6"/>
  <c r="AP417" i="6"/>
  <c r="AP418" i="6"/>
  <c r="AP419" i="6"/>
  <c r="AP420" i="6"/>
  <c r="AP421" i="6"/>
  <c r="AP422" i="6"/>
  <c r="AP423" i="6"/>
  <c r="AP424" i="6"/>
  <c r="AP425" i="6"/>
  <c r="AP426" i="6"/>
  <c r="AP427" i="6"/>
  <c r="AP428" i="6"/>
  <c r="AP429" i="6"/>
  <c r="AP430" i="6"/>
  <c r="AP431" i="6"/>
  <c r="AP432" i="6"/>
  <c r="AP433" i="6"/>
  <c r="AP434" i="6"/>
  <c r="AP435" i="6"/>
  <c r="AP436" i="6"/>
  <c r="AP437" i="6"/>
  <c r="AP438" i="6"/>
  <c r="AP439" i="6"/>
  <c r="AP440" i="6"/>
  <c r="AP441" i="6"/>
  <c r="AP442" i="6"/>
  <c r="AP443" i="6"/>
  <c r="AP444" i="6"/>
  <c r="AP445" i="6"/>
  <c r="AP446" i="6"/>
  <c r="AP447" i="6"/>
  <c r="AP448" i="6"/>
  <c r="AP449" i="6"/>
  <c r="AP450" i="6"/>
  <c r="AP451" i="6"/>
  <c r="AP452" i="6"/>
  <c r="AP453" i="6"/>
  <c r="AP454" i="6"/>
  <c r="AP455" i="6"/>
  <c r="AP456" i="6"/>
  <c r="AP457" i="6"/>
  <c r="AP458" i="6"/>
  <c r="AP459" i="6"/>
  <c r="AP460" i="6"/>
  <c r="AP461" i="6"/>
  <c r="AP462" i="6"/>
  <c r="AP463" i="6"/>
  <c r="AP464" i="6"/>
  <c r="AP465" i="6"/>
  <c r="AP466" i="6"/>
  <c r="AP467" i="6"/>
  <c r="AP468" i="6"/>
  <c r="AP469" i="6"/>
  <c r="AP470" i="6"/>
  <c r="AP471" i="6"/>
  <c r="AP472" i="6"/>
  <c r="AP473" i="6"/>
  <c r="AP474" i="6"/>
  <c r="AP475" i="6"/>
  <c r="AP476" i="6"/>
  <c r="AP477" i="6"/>
  <c r="AP478" i="6"/>
  <c r="AP479" i="6"/>
  <c r="AP480" i="6"/>
  <c r="AP481" i="6"/>
  <c r="AP482" i="6"/>
  <c r="AP483" i="6"/>
  <c r="AP484" i="6"/>
  <c r="AP485" i="6"/>
  <c r="AP486" i="6"/>
  <c r="AP487" i="6"/>
  <c r="AP488" i="6"/>
  <c r="AP489" i="6"/>
  <c r="AP490" i="6"/>
  <c r="AP491" i="6"/>
  <c r="AP492" i="6"/>
  <c r="AP493" i="6"/>
  <c r="AP494" i="6"/>
  <c r="AP495" i="6"/>
  <c r="AP496" i="6"/>
  <c r="AP497" i="6"/>
  <c r="AP498" i="6"/>
  <c r="AP499" i="6"/>
  <c r="AP500" i="6"/>
  <c r="AP501" i="6"/>
  <c r="AP502" i="6"/>
  <c r="AP503" i="6"/>
  <c r="AP504" i="6"/>
  <c r="AP505" i="6"/>
  <c r="AP506" i="6"/>
  <c r="AP507" i="6"/>
  <c r="AP508" i="6"/>
  <c r="AP509" i="6"/>
  <c r="AP510" i="6"/>
  <c r="AP511" i="6"/>
  <c r="AP512" i="6"/>
  <c r="AP513" i="6"/>
  <c r="AP514" i="6"/>
  <c r="AP515" i="6"/>
  <c r="AP516" i="6"/>
  <c r="AP517" i="6"/>
  <c r="AP518" i="6"/>
  <c r="AP519" i="6"/>
  <c r="AP520" i="6"/>
  <c r="AP521" i="6"/>
  <c r="AP522" i="6"/>
  <c r="AP523" i="6"/>
  <c r="AP524" i="6"/>
  <c r="AP525" i="6"/>
  <c r="AP526" i="6"/>
  <c r="AP527" i="6"/>
  <c r="AP528" i="6"/>
  <c r="AP529" i="6"/>
  <c r="AP530" i="6"/>
  <c r="AP531" i="6"/>
  <c r="AP532" i="6"/>
  <c r="AP533" i="6"/>
  <c r="AP534" i="6"/>
  <c r="AP535" i="6"/>
  <c r="AP536" i="6"/>
  <c r="AP537" i="6"/>
  <c r="AP538" i="6"/>
  <c r="AP539" i="6"/>
  <c r="AP540" i="6"/>
  <c r="AP541" i="6"/>
  <c r="AP542" i="6"/>
  <c r="AP543" i="6"/>
  <c r="AP544" i="6"/>
  <c r="AP545" i="6"/>
  <c r="AP546" i="6"/>
  <c r="AP547" i="6"/>
  <c r="AP548" i="6"/>
  <c r="AP549" i="6"/>
  <c r="AP550" i="6"/>
  <c r="AP551" i="6"/>
  <c r="AP552" i="6"/>
  <c r="AP553" i="6"/>
  <c r="AP554" i="6"/>
  <c r="AP555" i="6"/>
  <c r="AP556" i="6"/>
  <c r="AP557" i="6"/>
  <c r="AP558" i="6"/>
  <c r="AP559" i="6"/>
  <c r="AP560" i="6"/>
  <c r="AP561" i="6"/>
  <c r="AP562" i="6"/>
  <c r="AP563" i="6"/>
  <c r="AP564" i="6"/>
  <c r="AP565" i="6"/>
  <c r="AP566" i="6"/>
  <c r="AP567" i="6"/>
  <c r="AP568" i="6"/>
  <c r="AP569" i="6"/>
  <c r="AP570" i="6"/>
  <c r="AP571" i="6"/>
  <c r="AP572" i="6"/>
  <c r="AP573" i="6"/>
  <c r="AP574" i="6"/>
  <c r="AP575" i="6"/>
  <c r="AP576" i="6"/>
  <c r="AP577" i="6"/>
  <c r="AP578" i="6"/>
  <c r="AP579" i="6"/>
  <c r="AP580" i="6"/>
  <c r="AP581" i="6"/>
  <c r="AP582" i="6"/>
  <c r="AP583" i="6"/>
  <c r="AP584" i="6"/>
  <c r="AP585" i="6"/>
  <c r="AP586" i="6"/>
  <c r="AP587" i="6"/>
  <c r="AP588" i="6"/>
  <c r="AP589" i="6"/>
  <c r="AP590" i="6"/>
  <c r="AP591" i="6"/>
  <c r="AP592" i="6"/>
  <c r="AP593" i="6"/>
  <c r="AP594" i="6"/>
  <c r="AP595" i="6"/>
  <c r="AP596" i="6"/>
  <c r="AP597" i="6"/>
  <c r="AP598" i="6"/>
  <c r="AP599" i="6"/>
  <c r="AP600" i="6"/>
  <c r="AP601" i="6"/>
  <c r="AP602" i="6"/>
  <c r="AP603" i="6"/>
  <c r="AP604" i="6"/>
  <c r="AP605" i="6"/>
  <c r="AP606" i="6"/>
  <c r="AP607" i="6"/>
  <c r="AP608" i="6"/>
  <c r="AP609" i="6"/>
  <c r="AP610" i="6"/>
  <c r="AP611" i="6"/>
  <c r="AP612" i="6"/>
  <c r="AP613" i="6"/>
  <c r="AP614" i="6"/>
  <c r="AP615" i="6"/>
  <c r="AP616" i="6"/>
  <c r="AP617" i="6"/>
  <c r="AP618" i="6"/>
  <c r="AP619" i="6"/>
  <c r="AP620" i="6"/>
  <c r="AP621" i="6"/>
  <c r="AP622" i="6"/>
  <c r="AP623" i="6"/>
  <c r="AP624" i="6"/>
  <c r="AP625" i="6"/>
  <c r="AP626" i="6"/>
  <c r="AP627" i="6"/>
  <c r="AP628" i="6"/>
  <c r="AP629" i="6"/>
  <c r="AP630" i="6"/>
  <c r="AP631" i="6"/>
  <c r="AP632" i="6"/>
  <c r="AP633" i="6"/>
  <c r="AP634" i="6"/>
  <c r="AP635" i="6"/>
  <c r="AP636" i="6"/>
  <c r="AP637" i="6"/>
  <c r="AP638" i="6"/>
  <c r="AP639" i="6"/>
  <c r="AP640" i="6"/>
  <c r="AP641" i="6"/>
  <c r="AP642" i="6"/>
  <c r="AP643" i="6"/>
  <c r="AP644" i="6"/>
  <c r="AP645" i="6"/>
  <c r="AP646" i="6"/>
  <c r="AP647" i="6"/>
  <c r="AP648" i="6"/>
  <c r="AP649" i="6"/>
  <c r="AP650" i="6"/>
  <c r="AP651" i="6"/>
  <c r="AP652" i="6"/>
  <c r="AP653" i="6"/>
  <c r="AP654" i="6"/>
  <c r="AP655" i="6"/>
  <c r="AP656" i="6"/>
  <c r="AP657" i="6"/>
  <c r="AP658" i="6"/>
  <c r="AP659" i="6"/>
  <c r="AP660" i="6"/>
  <c r="AP661" i="6"/>
  <c r="AP662" i="6"/>
  <c r="AP663" i="6"/>
  <c r="AP664" i="6"/>
  <c r="AP665" i="6"/>
  <c r="AP666" i="6"/>
  <c r="AP667" i="6"/>
  <c r="AP668" i="6"/>
  <c r="AP669" i="6"/>
  <c r="AP670" i="6"/>
  <c r="AP671" i="6"/>
  <c r="AP672" i="6"/>
  <c r="AP673" i="6"/>
  <c r="AP674" i="6"/>
  <c r="AP675" i="6"/>
  <c r="AP676" i="6"/>
  <c r="AP677" i="6"/>
  <c r="AP678" i="6"/>
  <c r="AP679" i="6"/>
  <c r="AP680" i="6"/>
  <c r="AP681" i="6"/>
  <c r="AP682" i="6"/>
  <c r="AP683" i="6"/>
  <c r="AP684" i="6"/>
  <c r="AP685" i="6"/>
  <c r="AP686" i="6"/>
  <c r="AP687" i="6"/>
  <c r="AP688" i="6"/>
  <c r="AP689" i="6"/>
  <c r="AP690" i="6"/>
  <c r="AP691" i="6"/>
  <c r="AP692" i="6"/>
  <c r="AP693" i="6"/>
  <c r="AP694" i="6"/>
  <c r="AP695" i="6"/>
  <c r="AP696" i="6"/>
  <c r="AP697" i="6"/>
  <c r="AP698" i="6"/>
  <c r="AP699" i="6"/>
  <c r="AP700" i="6"/>
  <c r="AP701" i="6"/>
  <c r="AP702" i="6"/>
  <c r="AP703" i="6"/>
  <c r="AP704" i="6"/>
  <c r="AP705" i="6"/>
  <c r="AP706" i="6"/>
  <c r="AP707" i="6"/>
  <c r="AP708" i="6"/>
  <c r="AP709" i="6"/>
  <c r="AP710" i="6"/>
  <c r="AP711" i="6"/>
  <c r="AP712" i="6"/>
  <c r="AP713" i="6"/>
  <c r="AP714" i="6"/>
  <c r="AP715" i="6"/>
  <c r="AP716" i="6"/>
  <c r="AP717" i="6"/>
  <c r="AP718" i="6"/>
  <c r="AP719" i="6"/>
  <c r="AP720" i="6"/>
  <c r="AP721" i="6"/>
  <c r="AP722" i="6"/>
  <c r="AP723" i="6"/>
  <c r="AP724" i="6"/>
  <c r="AP725" i="6"/>
  <c r="AP726" i="6"/>
  <c r="AP727" i="6"/>
  <c r="AP728" i="6"/>
  <c r="AP729" i="6"/>
  <c r="AP730" i="6"/>
  <c r="AP731" i="6"/>
  <c r="AP732" i="6"/>
  <c r="AP733" i="6"/>
  <c r="AP734" i="6"/>
  <c r="AP735" i="6"/>
  <c r="AP736" i="6"/>
  <c r="AP737" i="6"/>
  <c r="AP738" i="6"/>
  <c r="AP739" i="6"/>
  <c r="AP740" i="6"/>
  <c r="AP741" i="6"/>
  <c r="AP742" i="6"/>
  <c r="AP743" i="6"/>
  <c r="AP744" i="6"/>
  <c r="AP745" i="6"/>
  <c r="AP746" i="6"/>
  <c r="AP747" i="6"/>
  <c r="AP748" i="6"/>
  <c r="AP749" i="6"/>
  <c r="AP750" i="6"/>
  <c r="AP751" i="6"/>
  <c r="AP752" i="6"/>
  <c r="AP753" i="6"/>
  <c r="AP754" i="6"/>
  <c r="AP755" i="6"/>
  <c r="AP756" i="6"/>
  <c r="AP757" i="6"/>
  <c r="AP758" i="6"/>
  <c r="AP759" i="6"/>
  <c r="AP760" i="6"/>
  <c r="AP761" i="6"/>
  <c r="AP762" i="6"/>
  <c r="AP763" i="6"/>
  <c r="AP764" i="6"/>
  <c r="AP765" i="6"/>
  <c r="AP766" i="6"/>
  <c r="AP767" i="6"/>
  <c r="AP768" i="6"/>
  <c r="AP769" i="6"/>
  <c r="AP770" i="6"/>
  <c r="AP771" i="6"/>
  <c r="AP772" i="6"/>
  <c r="AP773" i="6"/>
  <c r="AP774" i="6"/>
  <c r="AP775" i="6"/>
  <c r="AP776" i="6"/>
  <c r="AP777" i="6"/>
  <c r="AP778" i="6"/>
  <c r="AP779" i="6"/>
  <c r="AP780" i="6"/>
  <c r="AP781" i="6"/>
  <c r="AP782" i="6"/>
  <c r="AP783" i="6"/>
  <c r="AP784" i="6"/>
  <c r="AP785" i="6"/>
  <c r="AP786" i="6"/>
  <c r="AP787" i="6"/>
  <c r="AP788" i="6"/>
  <c r="AP789" i="6"/>
  <c r="AP790" i="6"/>
  <c r="AP791" i="6"/>
  <c r="AP792" i="6"/>
  <c r="AP793" i="6"/>
  <c r="AP794" i="6"/>
  <c r="AP795" i="6"/>
  <c r="AP796" i="6"/>
  <c r="AP797" i="6"/>
  <c r="AP798" i="6"/>
  <c r="AP799" i="6"/>
  <c r="AP800" i="6"/>
  <c r="AP801" i="6"/>
  <c r="AP802" i="6"/>
  <c r="AP803" i="6"/>
  <c r="AP804" i="6"/>
  <c r="AP805" i="6"/>
  <c r="AP806" i="6"/>
  <c r="AP807" i="6"/>
  <c r="AP808" i="6"/>
  <c r="AP809" i="6"/>
  <c r="AP810" i="6"/>
  <c r="AP811" i="6"/>
  <c r="AP812" i="6"/>
  <c r="AP813" i="6"/>
  <c r="AV813" i="6"/>
  <c r="M516" i="7"/>
  <c r="AV812" i="6"/>
  <c r="M515" i="7"/>
  <c r="AV811" i="6"/>
  <c r="AV810" i="6"/>
  <c r="M514" i="7"/>
  <c r="AV809" i="6"/>
  <c r="M513" i="7"/>
  <c r="AV808" i="6"/>
  <c r="M512" i="7"/>
  <c r="AV807" i="6"/>
  <c r="M511" i="7"/>
  <c r="AV806" i="6"/>
  <c r="M510" i="7"/>
  <c r="AV805" i="6"/>
  <c r="AV804" i="6"/>
  <c r="M509" i="7"/>
  <c r="AV803" i="6"/>
  <c r="AV802" i="6"/>
  <c r="AV801" i="6"/>
  <c r="M508" i="7"/>
  <c r="AV800" i="6"/>
  <c r="M507" i="7"/>
  <c r="AV799" i="6"/>
  <c r="M506" i="7"/>
  <c r="AV798" i="6"/>
  <c r="AV797" i="6"/>
  <c r="AV796" i="6"/>
  <c r="AV795" i="6"/>
  <c r="M505" i="7"/>
  <c r="AV794" i="6"/>
  <c r="M504" i="7"/>
  <c r="AV793" i="6"/>
  <c r="AV792" i="6"/>
  <c r="M503" i="7"/>
  <c r="AV791" i="6"/>
  <c r="M502" i="7"/>
  <c r="AV790" i="6"/>
  <c r="AV789" i="6"/>
  <c r="M501" i="7"/>
  <c r="AV788" i="6"/>
  <c r="M500" i="7"/>
  <c r="AV787" i="6"/>
  <c r="AV786" i="6"/>
  <c r="AV785" i="6"/>
  <c r="M499" i="7"/>
  <c r="AV784" i="6"/>
  <c r="M498" i="7"/>
  <c r="AV783" i="6"/>
  <c r="M497" i="7"/>
  <c r="AV782" i="6"/>
  <c r="M496" i="7"/>
  <c r="AV781" i="6"/>
  <c r="M495" i="7"/>
  <c r="AV780" i="6"/>
  <c r="M494" i="7"/>
  <c r="AV779" i="6"/>
  <c r="M493" i="7"/>
  <c r="AV778" i="6"/>
  <c r="AV777" i="6"/>
  <c r="M492" i="7"/>
  <c r="AV776" i="6"/>
  <c r="M491" i="7"/>
  <c r="AV775" i="6"/>
  <c r="M490" i="7"/>
  <c r="AV774" i="6"/>
  <c r="M489" i="7"/>
  <c r="AV773" i="6"/>
  <c r="M488" i="7"/>
  <c r="AV772" i="6"/>
  <c r="M487" i="7"/>
  <c r="AV771" i="6"/>
  <c r="AV770" i="6"/>
  <c r="M486" i="7"/>
  <c r="AV769" i="6"/>
  <c r="M485" i="7"/>
  <c r="AV768" i="6"/>
  <c r="M484" i="7"/>
  <c r="AV767" i="6"/>
  <c r="M483" i="7"/>
  <c r="AV766" i="6"/>
  <c r="M482" i="7"/>
  <c r="AV765" i="6"/>
  <c r="M481" i="7"/>
  <c r="AV764" i="6"/>
  <c r="AV763" i="6"/>
  <c r="M480" i="7"/>
  <c r="AV762" i="6"/>
  <c r="M479" i="7"/>
  <c r="AV761" i="6"/>
  <c r="AV760" i="6"/>
  <c r="AV759" i="6"/>
  <c r="M478" i="7"/>
  <c r="AV758" i="6"/>
  <c r="AV757" i="6"/>
  <c r="M477" i="7"/>
  <c r="AV756" i="6"/>
  <c r="M476" i="7"/>
  <c r="AV755" i="6"/>
  <c r="M475" i="7"/>
  <c r="AV754" i="6"/>
  <c r="M474" i="7"/>
  <c r="AV753" i="6"/>
  <c r="M473" i="7"/>
  <c r="AV752" i="6"/>
  <c r="M472" i="7"/>
  <c r="AV751" i="6"/>
  <c r="M471" i="7"/>
  <c r="AV750" i="6"/>
  <c r="M470" i="7"/>
  <c r="AV749" i="6"/>
  <c r="M469" i="7"/>
  <c r="AV748" i="6"/>
  <c r="M468" i="7"/>
  <c r="AV747" i="6"/>
  <c r="AV746" i="6"/>
  <c r="M467" i="7"/>
  <c r="AV745" i="6"/>
  <c r="AV744" i="6"/>
  <c r="AV743" i="6"/>
  <c r="AV742" i="6"/>
  <c r="AV741" i="6"/>
  <c r="AV740" i="6"/>
  <c r="AV739" i="6"/>
  <c r="AV738" i="6"/>
  <c r="M466" i="7"/>
  <c r="AV737" i="6"/>
  <c r="M465" i="7"/>
  <c r="AV736" i="6"/>
  <c r="M464" i="7"/>
  <c r="AV735" i="6"/>
  <c r="AV734" i="6"/>
  <c r="M463" i="7"/>
  <c r="AV733" i="6"/>
  <c r="M462" i="7"/>
  <c r="AV732" i="6"/>
  <c r="M461" i="7"/>
  <c r="AV731" i="6"/>
  <c r="AV730" i="6"/>
  <c r="M460" i="7"/>
  <c r="AV729" i="6"/>
  <c r="M459" i="7"/>
  <c r="AV728" i="6"/>
  <c r="AV727" i="6"/>
  <c r="AV726" i="6"/>
  <c r="M458" i="7"/>
  <c r="AV725" i="6"/>
  <c r="M457" i="7"/>
  <c r="AV724" i="6"/>
  <c r="M456" i="7"/>
  <c r="AV723" i="6"/>
  <c r="AV722" i="6"/>
  <c r="M455" i="7"/>
  <c r="AV721" i="6"/>
  <c r="M454" i="7"/>
  <c r="AV720" i="6"/>
  <c r="AV719" i="6"/>
  <c r="AV718" i="6"/>
  <c r="AV717" i="6"/>
  <c r="AV716" i="6"/>
  <c r="AV715" i="6"/>
  <c r="AV714" i="6"/>
  <c r="AV713" i="6"/>
  <c r="AV712" i="6"/>
  <c r="AV711" i="6"/>
  <c r="AV710" i="6"/>
  <c r="AV709" i="6"/>
  <c r="AV708" i="6"/>
  <c r="AV707" i="6"/>
  <c r="AV706" i="6"/>
  <c r="AV705" i="6"/>
  <c r="AV704" i="6"/>
  <c r="AV703" i="6"/>
  <c r="AV702" i="6"/>
  <c r="AV701" i="6"/>
  <c r="AV700" i="6"/>
  <c r="AV699" i="6"/>
  <c r="AV698" i="6"/>
  <c r="AV697" i="6"/>
  <c r="AV696" i="6"/>
  <c r="AV695" i="6"/>
  <c r="AV694" i="6"/>
  <c r="M453" i="7"/>
  <c r="AV693" i="6"/>
  <c r="M452" i="7"/>
  <c r="AV692" i="6"/>
  <c r="AV691" i="6"/>
  <c r="M451" i="7"/>
  <c r="AV690" i="6"/>
  <c r="M450" i="7"/>
  <c r="AV689" i="6"/>
  <c r="AV688" i="6"/>
  <c r="AV687" i="6"/>
  <c r="M449" i="7"/>
  <c r="AV686" i="6"/>
  <c r="M448" i="7"/>
  <c r="AV685" i="6"/>
  <c r="M447" i="7"/>
  <c r="AV684" i="6"/>
  <c r="M446" i="7"/>
  <c r="AV683" i="6"/>
  <c r="M445" i="7"/>
  <c r="AV682" i="6"/>
  <c r="M444" i="7"/>
  <c r="AV681" i="6"/>
  <c r="M443" i="7"/>
  <c r="AV680" i="6"/>
  <c r="M442" i="7"/>
  <c r="AV679" i="6"/>
  <c r="AV678" i="6"/>
  <c r="AV677" i="6"/>
  <c r="M441" i="7"/>
  <c r="AV676" i="6"/>
  <c r="M440" i="7"/>
  <c r="AV675" i="6"/>
  <c r="AV674" i="6"/>
  <c r="M439" i="7"/>
  <c r="AV673" i="6"/>
  <c r="M438" i="7"/>
  <c r="AV672" i="6"/>
  <c r="AV671" i="6"/>
  <c r="AV670" i="6"/>
  <c r="M437" i="7"/>
  <c r="AV669" i="6"/>
  <c r="AV668" i="6"/>
  <c r="AV667" i="6"/>
  <c r="AV666" i="6"/>
  <c r="M436" i="7"/>
  <c r="AV665" i="6"/>
  <c r="M435" i="7"/>
  <c r="AV664" i="6"/>
  <c r="M434" i="7"/>
  <c r="AV663" i="6"/>
  <c r="M433" i="7"/>
  <c r="AV662" i="6"/>
  <c r="M432" i="7"/>
  <c r="AV661" i="6"/>
  <c r="M431" i="7"/>
  <c r="AV660" i="6"/>
  <c r="AV659" i="6"/>
  <c r="M430" i="7"/>
  <c r="AV658" i="6"/>
  <c r="AV657" i="6"/>
  <c r="M429" i="7"/>
  <c r="AV656" i="6"/>
  <c r="M428" i="7"/>
  <c r="AV655" i="6"/>
  <c r="M427" i="7"/>
  <c r="AV654" i="6"/>
  <c r="M426" i="7"/>
  <c r="AV653" i="6"/>
  <c r="M425" i="7"/>
  <c r="AV652" i="6"/>
  <c r="M424" i="7"/>
  <c r="AV651" i="6"/>
  <c r="M423" i="7"/>
  <c r="AV650" i="6"/>
  <c r="M422" i="7"/>
  <c r="AV649" i="6"/>
  <c r="M421" i="7"/>
  <c r="AV648" i="6"/>
  <c r="M420" i="7"/>
  <c r="AV647" i="6"/>
  <c r="AV646" i="6"/>
  <c r="M419" i="7"/>
  <c r="AV645" i="6"/>
  <c r="M418" i="7"/>
  <c r="AV644" i="6"/>
  <c r="M417" i="7"/>
  <c r="AV643" i="6"/>
  <c r="M416" i="7"/>
  <c r="AV642" i="6"/>
  <c r="AV641" i="6"/>
  <c r="AV640" i="6"/>
  <c r="AV639" i="6"/>
  <c r="AV638" i="6"/>
  <c r="AV637" i="6"/>
  <c r="AV636" i="6"/>
  <c r="AV635" i="6"/>
  <c r="AV634" i="6"/>
  <c r="AV633" i="6"/>
  <c r="AV632" i="6"/>
  <c r="AV631" i="6"/>
  <c r="AV630" i="6"/>
  <c r="AV629" i="6"/>
  <c r="AV628" i="6"/>
  <c r="AV627" i="6"/>
  <c r="AV626" i="6"/>
  <c r="AV625" i="6"/>
  <c r="AV624" i="6"/>
  <c r="M415" i="7"/>
  <c r="M414" i="7"/>
  <c r="M413" i="7"/>
  <c r="M412" i="7"/>
  <c r="M411" i="7"/>
  <c r="M410" i="7"/>
  <c r="M409" i="7"/>
  <c r="M408" i="7"/>
  <c r="M407" i="7"/>
  <c r="AV623" i="6"/>
  <c r="M406" i="7"/>
  <c r="AV622" i="6"/>
  <c r="M405" i="7"/>
  <c r="AV621" i="6"/>
  <c r="M404" i="7"/>
  <c r="AV620" i="6"/>
  <c r="M403" i="7"/>
  <c r="AV619" i="6"/>
  <c r="M402" i="7"/>
  <c r="AV618" i="6"/>
  <c r="AV617" i="6"/>
  <c r="M401" i="7"/>
  <c r="AV616" i="6"/>
  <c r="M400" i="7"/>
  <c r="AV615" i="6"/>
  <c r="M399" i="7"/>
  <c r="AV614" i="6"/>
  <c r="M398" i="7"/>
  <c r="AV613" i="6"/>
  <c r="AV612" i="6"/>
  <c r="AV611" i="6"/>
  <c r="AV610" i="6"/>
  <c r="AV609" i="6"/>
  <c r="M397" i="7"/>
  <c r="AV608" i="6"/>
  <c r="AV607" i="6"/>
  <c r="AV606" i="6"/>
  <c r="M396" i="7"/>
  <c r="AV605" i="6"/>
  <c r="AV604" i="6"/>
  <c r="AV603" i="6"/>
  <c r="AV602" i="6"/>
  <c r="M395" i="7"/>
  <c r="AV601" i="6"/>
  <c r="M394" i="7"/>
  <c r="AV600" i="6"/>
  <c r="M393" i="7"/>
  <c r="AV599" i="6"/>
  <c r="M392" i="7"/>
  <c r="AV598" i="6"/>
  <c r="AV597" i="6"/>
  <c r="M391" i="7"/>
  <c r="AV596" i="6"/>
  <c r="M390" i="7"/>
  <c r="AV595" i="6"/>
  <c r="M389" i="7"/>
  <c r="AV594" i="6"/>
  <c r="M388" i="7"/>
  <c r="AV593" i="6"/>
  <c r="M387" i="7"/>
  <c r="AV592" i="6"/>
  <c r="M386" i="7"/>
  <c r="AV591" i="6"/>
  <c r="M385" i="7"/>
  <c r="AV590" i="6"/>
  <c r="M384" i="7"/>
  <c r="AV589" i="6"/>
  <c r="M383" i="7"/>
  <c r="AV588" i="6"/>
  <c r="M382" i="7"/>
  <c r="AV587" i="6"/>
  <c r="M381" i="7"/>
  <c r="AV586" i="6"/>
  <c r="M380" i="7"/>
  <c r="AV585" i="6"/>
  <c r="AV584" i="6"/>
  <c r="M379" i="7"/>
  <c r="AV583" i="6"/>
  <c r="M378" i="7"/>
  <c r="AV582" i="6"/>
  <c r="M377" i="7"/>
  <c r="AV581" i="6"/>
  <c r="M376" i="7"/>
  <c r="AV580" i="6"/>
  <c r="M375" i="7"/>
  <c r="AV579" i="6"/>
  <c r="M374" i="7"/>
  <c r="AV578" i="6"/>
  <c r="M373" i="7"/>
  <c r="AV577" i="6"/>
  <c r="M372" i="7"/>
  <c r="AV576" i="6"/>
  <c r="M371" i="7"/>
  <c r="AV575" i="6"/>
  <c r="M370" i="7"/>
  <c r="AV574" i="6"/>
  <c r="M369" i="7"/>
  <c r="AV573" i="6"/>
  <c r="AV572" i="6"/>
  <c r="M368" i="7"/>
  <c r="AV571" i="6"/>
  <c r="M367" i="7"/>
  <c r="AV570" i="6"/>
  <c r="AV569" i="6"/>
  <c r="M366" i="7"/>
  <c r="AV568" i="6"/>
  <c r="M365" i="7"/>
  <c r="AV567" i="6"/>
  <c r="M364" i="7"/>
  <c r="AV566" i="6"/>
  <c r="AV565" i="6"/>
  <c r="M363" i="7"/>
  <c r="AV564" i="6"/>
  <c r="M362" i="7"/>
  <c r="AV563" i="6"/>
  <c r="M361" i="7"/>
  <c r="AV562" i="6"/>
  <c r="AV561" i="6"/>
  <c r="M360" i="7"/>
  <c r="AV560" i="6"/>
  <c r="M359" i="7"/>
  <c r="AV559" i="6"/>
  <c r="AV558" i="6"/>
  <c r="AV557" i="6"/>
  <c r="M358" i="7"/>
  <c r="AV556" i="6"/>
  <c r="AV555" i="6"/>
  <c r="M357" i="7"/>
  <c r="AV554" i="6"/>
  <c r="M356" i="7"/>
  <c r="AV553" i="6"/>
  <c r="M355" i="7"/>
  <c r="AV552" i="6"/>
  <c r="AV551" i="6"/>
  <c r="M354" i="7"/>
  <c r="AV550" i="6"/>
  <c r="M353" i="7"/>
  <c r="AV549" i="6"/>
  <c r="AV548" i="6"/>
  <c r="M352" i="7"/>
  <c r="AV547" i="6"/>
  <c r="M351" i="7"/>
  <c r="AV546" i="6"/>
  <c r="M350" i="7"/>
  <c r="AV545" i="6"/>
  <c r="M349" i="7"/>
  <c r="AV544" i="6"/>
  <c r="AV543" i="6"/>
  <c r="AV542" i="6"/>
  <c r="AV541" i="6"/>
  <c r="AV540" i="6"/>
  <c r="AV539" i="6"/>
  <c r="AV538" i="6"/>
  <c r="AV537" i="6"/>
  <c r="AV536" i="6"/>
  <c r="M348" i="7"/>
  <c r="AV535" i="6"/>
  <c r="M347" i="7"/>
  <c r="AV534" i="6"/>
  <c r="M346" i="7"/>
  <c r="AV533" i="6"/>
  <c r="M345" i="7"/>
  <c r="AV532" i="6"/>
  <c r="M344" i="7"/>
  <c r="AV531" i="6"/>
  <c r="AV530" i="6"/>
  <c r="M343" i="7"/>
  <c r="AV529" i="6"/>
  <c r="M342" i="7"/>
  <c r="AV528" i="6"/>
  <c r="AV527" i="6"/>
  <c r="M341" i="7"/>
  <c r="AV526" i="6"/>
  <c r="M340" i="7"/>
  <c r="AV525" i="6"/>
  <c r="M339" i="7"/>
  <c r="AV524" i="6"/>
  <c r="AV523" i="6"/>
  <c r="M338" i="7"/>
  <c r="AV522" i="6"/>
  <c r="M337" i="7"/>
  <c r="AV521" i="6"/>
  <c r="AV520" i="6"/>
  <c r="M336" i="7"/>
  <c r="AV519" i="6"/>
  <c r="M335" i="7"/>
  <c r="AV518" i="6"/>
  <c r="M334" i="7"/>
  <c r="AV517" i="6"/>
  <c r="M333" i="7"/>
  <c r="AV516" i="6"/>
  <c r="AV515" i="6"/>
  <c r="M332" i="7"/>
  <c r="AV514" i="6"/>
  <c r="M331" i="7"/>
  <c r="AV513" i="6"/>
  <c r="AV512" i="6"/>
  <c r="M330" i="7"/>
  <c r="AV511" i="6"/>
  <c r="M329" i="7"/>
  <c r="AV510" i="6"/>
  <c r="M328" i="7"/>
  <c r="AV509" i="6"/>
  <c r="M327" i="7"/>
  <c r="AV508" i="6"/>
  <c r="M326" i="7"/>
  <c r="AV507" i="6"/>
  <c r="M325" i="7"/>
  <c r="AV506" i="6"/>
  <c r="AV505" i="6"/>
  <c r="AV504" i="6"/>
  <c r="M324" i="7"/>
  <c r="AV503" i="6"/>
  <c r="M323" i="7"/>
  <c r="AV502" i="6"/>
  <c r="M322" i="7"/>
  <c r="AV501" i="6"/>
  <c r="AV500" i="6"/>
  <c r="AV499" i="6"/>
  <c r="M321" i="7"/>
  <c r="AV498" i="6"/>
  <c r="AV497" i="6"/>
  <c r="AV496" i="6"/>
  <c r="M320" i="7"/>
  <c r="AV495" i="6"/>
  <c r="AV494" i="6"/>
  <c r="M319" i="7"/>
  <c r="AV493" i="6"/>
  <c r="M318" i="7"/>
  <c r="AV492" i="6"/>
  <c r="AV491" i="6"/>
  <c r="M317" i="7"/>
  <c r="AV490" i="6"/>
  <c r="AV489" i="6"/>
  <c r="AV488" i="6"/>
  <c r="AV487" i="6"/>
  <c r="M316" i="7"/>
  <c r="AV486" i="6"/>
  <c r="M315" i="7"/>
  <c r="AV485" i="6"/>
  <c r="M314" i="7"/>
  <c r="AV484" i="6"/>
  <c r="M313" i="7"/>
  <c r="AV483" i="6"/>
  <c r="M312" i="7"/>
  <c r="AV482" i="6"/>
  <c r="M311" i="7"/>
  <c r="AV481" i="6"/>
  <c r="M310" i="7"/>
  <c r="AV480" i="6"/>
  <c r="AV479" i="6"/>
  <c r="AV478" i="6"/>
  <c r="AV477" i="6"/>
  <c r="AV476" i="6"/>
  <c r="AV475" i="6"/>
  <c r="AV474" i="6"/>
  <c r="AV473" i="6"/>
  <c r="AV472" i="6"/>
  <c r="AV471" i="6"/>
  <c r="AV470" i="6"/>
  <c r="AV469" i="6"/>
  <c r="AV468" i="6"/>
  <c r="M309" i="7"/>
  <c r="AV467" i="6"/>
  <c r="M308" i="7"/>
  <c r="AV466" i="6"/>
  <c r="M307" i="7"/>
  <c r="AV465" i="6"/>
  <c r="M306" i="7"/>
  <c r="AV464" i="6"/>
  <c r="AV463" i="6"/>
  <c r="M305" i="7"/>
  <c r="AV462" i="6"/>
  <c r="M304" i="7"/>
  <c r="AV461" i="6"/>
  <c r="M303" i="7"/>
  <c r="AV460" i="6"/>
  <c r="M302" i="7"/>
  <c r="AV459" i="6"/>
  <c r="M301" i="7"/>
  <c r="AV458" i="6"/>
  <c r="M300" i="7"/>
  <c r="AV457" i="6"/>
  <c r="AV456" i="6"/>
  <c r="AV455" i="6"/>
  <c r="M299" i="7"/>
  <c r="AV454" i="6"/>
  <c r="AV453" i="6"/>
  <c r="M298" i="7"/>
  <c r="AV452" i="6"/>
  <c r="M297" i="7"/>
  <c r="AV451" i="6"/>
  <c r="M296" i="7"/>
  <c r="AV450" i="6"/>
  <c r="M295" i="7"/>
  <c r="AV449" i="6"/>
  <c r="M294" i="7"/>
  <c r="AV448" i="6"/>
  <c r="M293" i="7"/>
  <c r="AV447" i="6"/>
  <c r="M292" i="7"/>
  <c r="AV446" i="6"/>
  <c r="AV445" i="6"/>
  <c r="M291" i="7"/>
  <c r="AV444" i="6"/>
  <c r="AV443" i="6"/>
  <c r="M290" i="7"/>
  <c r="AV442" i="6"/>
  <c r="AV441" i="6"/>
  <c r="AV440" i="6"/>
  <c r="M289" i="7"/>
  <c r="AV439" i="6"/>
  <c r="M288" i="7"/>
  <c r="AV438" i="6"/>
  <c r="AV437" i="6"/>
  <c r="AV436" i="6"/>
  <c r="M287" i="7"/>
  <c r="AV435" i="6"/>
  <c r="M286" i="7"/>
  <c r="AV434" i="6"/>
  <c r="M285" i="7"/>
  <c r="AV433" i="6"/>
  <c r="M284" i="7"/>
  <c r="AV432" i="6"/>
  <c r="M283" i="7"/>
  <c r="AV431" i="6"/>
  <c r="M282" i="7"/>
  <c r="AV430" i="6"/>
  <c r="AV429" i="6"/>
  <c r="AV428" i="6"/>
  <c r="AV427" i="6"/>
  <c r="M281" i="7"/>
  <c r="AV426" i="6"/>
  <c r="AV425" i="6"/>
  <c r="AV424" i="6"/>
  <c r="AV423" i="6"/>
  <c r="M280" i="7"/>
  <c r="AV422" i="6"/>
  <c r="AV421" i="6"/>
  <c r="M279" i="7"/>
  <c r="AV420" i="6"/>
  <c r="M278" i="7"/>
  <c r="AV419" i="6"/>
  <c r="AV418" i="6"/>
  <c r="AV417" i="6"/>
  <c r="AV416" i="6"/>
  <c r="AV415" i="6"/>
  <c r="M277" i="7"/>
  <c r="AV414" i="6"/>
  <c r="M276" i="7"/>
  <c r="AV413" i="6"/>
  <c r="M275" i="7"/>
  <c r="AV412" i="6"/>
  <c r="M274" i="7"/>
  <c r="AV411" i="6"/>
  <c r="M273" i="7"/>
  <c r="AV410" i="6"/>
  <c r="M272" i="7"/>
  <c r="AV409" i="6"/>
  <c r="M271" i="7"/>
  <c r="AV408" i="6"/>
  <c r="AV407" i="6"/>
  <c r="M270" i="7"/>
  <c r="AV406" i="6"/>
  <c r="M269" i="7"/>
  <c r="AV405" i="6"/>
  <c r="M268" i="7"/>
  <c r="AV404" i="6"/>
  <c r="M267" i="7"/>
  <c r="AV403" i="6"/>
  <c r="M266" i="7"/>
  <c r="AV402" i="6"/>
  <c r="M265" i="7"/>
  <c r="AV401" i="6"/>
  <c r="AV400" i="6"/>
  <c r="M264" i="7"/>
  <c r="AV399" i="6"/>
  <c r="M263" i="7"/>
  <c r="AV398" i="6"/>
  <c r="M262" i="7"/>
  <c r="AV397" i="6"/>
  <c r="AV396" i="6"/>
  <c r="AV395" i="6"/>
  <c r="AV394" i="6"/>
  <c r="M261" i="7"/>
  <c r="AV393" i="6"/>
  <c r="M260" i="7"/>
  <c r="AV392" i="6"/>
  <c r="AV391" i="6"/>
  <c r="M259" i="7"/>
  <c r="AV390" i="6"/>
  <c r="M258" i="7"/>
  <c r="AV389" i="6"/>
  <c r="M257" i="7"/>
  <c r="AV388" i="6"/>
  <c r="AV387" i="6"/>
  <c r="AV386" i="6"/>
  <c r="AV385" i="6"/>
  <c r="M256" i="7"/>
  <c r="AV384" i="6"/>
  <c r="M255" i="7"/>
  <c r="AV383" i="6"/>
  <c r="M254" i="7"/>
  <c r="AV382" i="6"/>
  <c r="M253" i="7"/>
  <c r="AV381" i="6"/>
  <c r="M252" i="7"/>
  <c r="AV380" i="6"/>
  <c r="M251" i="7"/>
  <c r="AV379" i="6"/>
  <c r="AV378" i="6"/>
  <c r="AV377" i="6"/>
  <c r="AV376" i="6"/>
  <c r="M250" i="7"/>
  <c r="AV375" i="6"/>
  <c r="AV374" i="6"/>
  <c r="AV373" i="6"/>
  <c r="M249" i="7"/>
  <c r="AV372" i="6"/>
  <c r="M248" i="7"/>
  <c r="AV371" i="6"/>
  <c r="M247" i="7"/>
  <c r="AV370" i="6"/>
  <c r="M246" i="7"/>
  <c r="AV369" i="6"/>
  <c r="M245" i="7"/>
  <c r="AV368" i="6"/>
  <c r="M244" i="7"/>
  <c r="AV367" i="6"/>
  <c r="AV366" i="6"/>
  <c r="AV365" i="6"/>
  <c r="M243" i="7"/>
  <c r="AV364" i="6"/>
  <c r="M242" i="7"/>
  <c r="AV363" i="6"/>
  <c r="M241" i="7"/>
  <c r="AV362" i="6"/>
  <c r="M240" i="7"/>
  <c r="AV361" i="6"/>
  <c r="AV360" i="6"/>
  <c r="M239" i="7"/>
  <c r="AV359" i="6"/>
  <c r="AV358" i="6"/>
  <c r="AV357" i="6"/>
  <c r="M238" i="7"/>
  <c r="AV356" i="6"/>
  <c r="M237" i="7"/>
  <c r="AV355" i="6"/>
  <c r="M236" i="7"/>
  <c r="AV354" i="6"/>
  <c r="M235" i="7"/>
  <c r="AV353" i="6"/>
  <c r="M234" i="7"/>
  <c r="AV352" i="6"/>
  <c r="M233" i="7"/>
  <c r="AV351" i="6"/>
  <c r="AV350" i="6"/>
  <c r="M232" i="7"/>
  <c r="AV349" i="6"/>
  <c r="M231" i="7"/>
  <c r="AV348" i="6"/>
  <c r="M230" i="7"/>
  <c r="AV347" i="6"/>
  <c r="M229" i="7"/>
  <c r="AV346" i="6"/>
  <c r="M228" i="7"/>
  <c r="AV345" i="6"/>
  <c r="AV344" i="6"/>
  <c r="AV343" i="6"/>
  <c r="AV342" i="6"/>
  <c r="AV341" i="6"/>
  <c r="AV340" i="6"/>
  <c r="M227" i="7"/>
  <c r="AV339" i="6"/>
  <c r="M226" i="7"/>
  <c r="AV338" i="6"/>
  <c r="AV337" i="6"/>
  <c r="AV336" i="6"/>
  <c r="M225" i="7"/>
  <c r="AV335" i="6"/>
  <c r="M224" i="7"/>
  <c r="AV334" i="6"/>
  <c r="M223" i="7"/>
  <c r="AV333" i="6"/>
  <c r="M222" i="7"/>
  <c r="AV332" i="6"/>
  <c r="AV331" i="6"/>
  <c r="M221" i="7"/>
  <c r="AV330" i="6"/>
  <c r="AV329" i="6"/>
  <c r="AV328" i="6"/>
  <c r="AV327" i="6"/>
  <c r="AV326" i="6"/>
  <c r="M220" i="7"/>
  <c r="AV325" i="6"/>
  <c r="M219" i="7"/>
  <c r="AV324" i="6"/>
  <c r="M218" i="7"/>
  <c r="AV323" i="6"/>
  <c r="M217" i="7"/>
  <c r="AV322" i="6"/>
  <c r="AV321" i="6"/>
  <c r="AV320" i="6"/>
  <c r="AV319" i="6"/>
  <c r="M216" i="7"/>
  <c r="AV318" i="6"/>
  <c r="AV317" i="6"/>
  <c r="AV316" i="6"/>
  <c r="AV315" i="6"/>
  <c r="AV314" i="6"/>
  <c r="H2" i="5" a="1"/>
  <c r="H2" i="5" s="1"/>
  <c r="AV313" i="6"/>
  <c r="AV312" i="6"/>
  <c r="AV311" i="6"/>
  <c r="M215" i="7"/>
  <c r="AV310" i="6"/>
  <c r="AV309" i="6"/>
  <c r="AV308" i="6"/>
  <c r="AV307" i="6"/>
  <c r="AV306" i="6"/>
  <c r="AV305" i="6"/>
  <c r="AV304" i="6"/>
  <c r="AV303" i="6"/>
  <c r="AV302" i="6"/>
  <c r="AV301" i="6"/>
  <c r="AV300" i="6"/>
  <c r="AV299" i="6"/>
  <c r="AV298" i="6"/>
  <c r="AV297" i="6"/>
  <c r="AV296" i="6"/>
  <c r="AV295" i="6"/>
  <c r="AV294" i="6"/>
  <c r="AV293" i="6"/>
  <c r="AV292" i="6"/>
  <c r="AV291" i="6"/>
  <c r="AV290" i="6"/>
  <c r="AV289" i="6"/>
  <c r="AV288" i="6"/>
  <c r="AV287" i="6"/>
  <c r="AV286" i="6"/>
  <c r="AV285" i="6"/>
  <c r="AV284" i="6"/>
  <c r="AV283" i="6"/>
  <c r="AV282" i="6"/>
  <c r="AV281" i="6"/>
  <c r="AV280" i="6"/>
  <c r="AV279" i="6"/>
  <c r="AV278" i="6"/>
  <c r="AV277" i="6"/>
  <c r="AV276" i="6"/>
  <c r="AV275" i="6"/>
  <c r="AV274" i="6"/>
  <c r="AV273" i="6"/>
  <c r="AV272" i="6"/>
  <c r="AV271" i="6"/>
  <c r="AV270" i="6"/>
  <c r="AV269" i="6"/>
  <c r="AV268" i="6"/>
  <c r="AV267" i="6"/>
  <c r="AV266" i="6"/>
  <c r="AV265" i="6"/>
  <c r="M214" i="7"/>
  <c r="M213" i="7"/>
  <c r="M212" i="7"/>
  <c r="AT1027" i="6" l="1"/>
  <c r="AT1026" i="6"/>
  <c r="AT1025" i="6"/>
  <c r="AT1024" i="6"/>
  <c r="AT1023" i="6"/>
  <c r="AT1022" i="6"/>
  <c r="AT1021" i="6"/>
  <c r="AT1020" i="6"/>
  <c r="AU1019" i="6"/>
  <c r="AT1019" i="6"/>
  <c r="AT1018" i="6"/>
  <c r="AT1017" i="6"/>
  <c r="AU1016" i="6"/>
  <c r="AT1016" i="6"/>
  <c r="AT1015" i="6"/>
  <c r="AT1014" i="6"/>
  <c r="AT1013" i="6"/>
  <c r="AT1012" i="6"/>
  <c r="AT1011" i="6"/>
  <c r="AT1010" i="6"/>
  <c r="AT1009" i="6"/>
  <c r="AT1008" i="6"/>
  <c r="AT1007" i="6"/>
  <c r="AT1006" i="6"/>
  <c r="AT1005" i="6"/>
  <c r="AU1004" i="6"/>
  <c r="AT1004" i="6"/>
  <c r="AT1003" i="6"/>
  <c r="AT1002" i="6"/>
  <c r="AT960" i="6"/>
  <c r="AT959" i="6"/>
  <c r="AT958" i="6"/>
  <c r="AU957" i="6"/>
  <c r="AT957" i="6"/>
  <c r="AT956" i="6"/>
  <c r="AT955" i="6"/>
  <c r="AU951" i="6"/>
  <c r="AT951" i="6"/>
  <c r="AT950" i="6"/>
  <c r="AU949" i="6"/>
  <c r="AT949" i="6"/>
  <c r="AU948" i="6"/>
  <c r="AT948" i="6"/>
  <c r="AT947" i="6"/>
  <c r="AT946" i="6"/>
  <c r="AT945" i="6"/>
  <c r="AU944" i="6"/>
  <c r="AT944" i="6"/>
  <c r="AT943" i="6"/>
  <c r="AU942" i="6"/>
  <c r="AT942" i="6"/>
  <c r="AT941" i="6"/>
  <c r="AT940" i="6"/>
  <c r="AU939" i="6"/>
  <c r="AT939" i="6"/>
  <c r="AU915" i="6"/>
  <c r="AS914" i="6"/>
  <c r="AU914" i="6" s="1"/>
  <c r="AT914" i="6"/>
  <c r="AU913" i="6"/>
  <c r="AS911" i="6"/>
  <c r="AU911" i="6" s="1"/>
  <c r="AS910" i="6"/>
  <c r="AS909" i="6"/>
  <c r="AS908" i="6"/>
  <c r="AU908" i="6" s="1"/>
  <c r="AS907" i="6"/>
  <c r="AU907" i="6" s="1"/>
  <c r="AS906" i="6"/>
  <c r="AU906" i="6" s="1"/>
  <c r="AS905" i="6"/>
  <c r="AU905" i="6" s="1"/>
  <c r="AT903" i="6"/>
  <c r="AU902" i="6"/>
  <c r="AT902" i="6"/>
  <c r="AU901" i="6"/>
  <c r="AT901" i="6"/>
  <c r="AU900" i="6"/>
  <c r="AT900" i="6"/>
  <c r="AU899" i="6"/>
  <c r="AT899" i="6"/>
  <c r="AU898" i="6"/>
  <c r="AU897" i="6"/>
  <c r="AT897" i="6"/>
  <c r="AU896" i="6"/>
  <c r="AT896" i="6"/>
  <c r="AU895" i="6"/>
  <c r="AT895" i="6"/>
  <c r="AU894" i="6"/>
  <c r="AT894" i="6"/>
  <c r="AU893" i="6"/>
  <c r="AT893" i="6"/>
  <c r="AU892" i="6"/>
  <c r="AT892" i="6"/>
  <c r="AU891" i="6"/>
  <c r="AT891" i="6"/>
  <c r="AT890" i="6"/>
  <c r="AU889" i="6"/>
  <c r="AT889" i="6"/>
  <c r="AU888" i="6"/>
  <c r="AT888" i="6"/>
  <c r="AS883" i="6"/>
  <c r="AU883" i="6" s="1"/>
  <c r="AS882" i="6"/>
  <c r="AU882" i="6" s="1"/>
  <c r="AS881" i="6"/>
  <c r="AU881" i="6" s="1"/>
  <c r="AS880" i="6"/>
  <c r="AU880" i="6" s="1"/>
  <c r="AS873" i="6"/>
  <c r="AU873" i="6" s="1"/>
  <c r="AS872" i="6"/>
  <c r="AS871" i="6"/>
  <c r="AU871" i="6" s="1"/>
  <c r="AS870" i="6"/>
  <c r="AS869" i="6"/>
  <c r="AS868" i="6"/>
  <c r="AS867" i="6"/>
  <c r="AU867" i="6" s="1"/>
  <c r="AS866" i="6"/>
  <c r="AU866" i="6" s="1"/>
  <c r="AU865" i="6"/>
  <c r="AT865" i="6"/>
  <c r="AT864" i="6"/>
  <c r="AT863" i="6"/>
  <c r="AT862" i="6"/>
  <c r="AT861" i="6"/>
  <c r="AT860" i="6"/>
  <c r="AT859" i="6"/>
  <c r="AS857" i="6"/>
  <c r="AU857" i="6" s="1"/>
  <c r="AT857" i="6"/>
  <c r="AS856" i="6"/>
  <c r="AU856" i="6" s="1"/>
  <c r="AT856" i="6"/>
  <c r="AS855" i="6"/>
  <c r="AU855" i="6" s="1"/>
  <c r="AT855" i="6"/>
  <c r="AU854" i="6"/>
  <c r="AU853" i="6"/>
  <c r="AS852" i="6"/>
  <c r="AS851" i="6"/>
  <c r="AS850" i="6"/>
  <c r="AU850" i="6" s="1"/>
  <c r="AS849" i="6"/>
  <c r="AS848" i="6"/>
  <c r="AT841" i="6"/>
  <c r="AT839" i="6"/>
  <c r="AT837" i="6"/>
  <c r="AT836" i="6"/>
  <c r="AT835" i="6"/>
  <c r="AT834" i="6"/>
  <c r="AS830" i="6"/>
  <c r="AU830" i="6" s="1"/>
  <c r="AS829" i="6"/>
  <c r="AS828" i="6"/>
  <c r="AU828" i="6" s="1"/>
  <c r="AS827" i="6"/>
  <c r="AU827" i="6" s="1"/>
  <c r="AU826" i="6"/>
  <c r="AT826" i="6"/>
  <c r="AT825" i="6"/>
  <c r="AT824" i="6"/>
  <c r="AS655" i="6"/>
  <c r="AS780" i="6"/>
  <c r="AU780" i="6" s="1"/>
  <c r="AS756" i="6"/>
  <c r="AU756" i="6" s="1"/>
  <c r="AS720" i="6"/>
  <c r="AU720" i="6" s="1"/>
  <c r="AS708" i="6"/>
  <c r="AU708" i="6" s="1"/>
  <c r="AS684" i="6"/>
  <c r="AU684" i="6" s="1"/>
  <c r="AS660" i="6"/>
  <c r="AU660" i="6" s="1"/>
  <c r="AS654" i="6"/>
  <c r="AU654" i="6" s="1"/>
  <c r="AS648" i="6"/>
  <c r="AU648" i="6" s="1"/>
  <c r="AT612" i="6"/>
  <c r="AS612" i="6"/>
  <c r="AU612" i="6" s="1"/>
  <c r="AS606" i="6"/>
  <c r="AU606" i="6" s="1"/>
  <c r="AS600" i="6"/>
  <c r="AU600" i="6" s="1"/>
  <c r="AS594" i="6"/>
  <c r="AU594" i="6" s="1"/>
  <c r="AS588" i="6"/>
  <c r="AU588" i="6" s="1"/>
  <c r="AS582" i="6"/>
  <c r="AU582" i="6" s="1"/>
  <c r="AS576" i="6"/>
  <c r="AU576" i="6" s="1"/>
  <c r="AS570" i="6"/>
  <c r="AU570" i="6" s="1"/>
  <c r="AS564" i="6"/>
  <c r="AU564" i="6" s="1"/>
  <c r="AS534" i="6"/>
  <c r="AU534" i="6" s="1"/>
  <c r="AS528" i="6"/>
  <c r="AU528" i="6" s="1"/>
  <c r="AS522" i="6"/>
  <c r="AU522" i="6" s="1"/>
  <c r="AS516" i="6"/>
  <c r="AU516" i="6" s="1"/>
  <c r="AS510" i="6"/>
  <c r="AU510" i="6" s="1"/>
  <c r="AS468" i="6"/>
  <c r="AU468" i="6" s="1"/>
  <c r="AS450" i="6"/>
  <c r="AU450" i="6" s="1"/>
  <c r="AS432" i="6"/>
  <c r="AU432" i="6" s="1"/>
  <c r="AS426" i="6"/>
  <c r="AU426" i="6" s="1"/>
  <c r="AS408" i="6"/>
  <c r="AU408" i="6" s="1"/>
  <c r="AS390" i="6"/>
  <c r="AU390" i="6" s="1"/>
  <c r="AS372" i="6"/>
  <c r="AU372" i="6" s="1"/>
  <c r="AS330" i="6"/>
  <c r="AU330" i="6" s="1"/>
  <c r="AS324" i="6"/>
  <c r="AU324" i="6" s="1"/>
  <c r="AS312" i="6"/>
  <c r="AU312" i="6" s="1"/>
  <c r="AS300" i="6"/>
  <c r="AU300" i="6" s="1"/>
  <c r="AS282" i="6"/>
  <c r="AU282" i="6" s="1"/>
  <c r="AS276" i="6"/>
  <c r="AU276" i="6" s="1"/>
  <c r="AT252" i="6"/>
  <c r="AS252" i="6"/>
  <c r="AU252" i="6" s="1"/>
  <c r="AS240" i="6"/>
  <c r="AU240" i="6" s="1"/>
  <c r="AS234" i="6"/>
  <c r="AU234" i="6" s="1"/>
  <c r="AT228" i="6"/>
  <c r="AS228" i="6"/>
  <c r="AU228" i="6" s="1"/>
  <c r="AS216" i="6"/>
  <c r="AU216" i="6" s="1"/>
  <c r="AS198" i="6"/>
  <c r="AU198" i="6" s="1"/>
  <c r="AS192" i="6"/>
  <c r="AU192" i="6" s="1"/>
  <c r="AS186" i="6"/>
  <c r="AU186" i="6" s="1"/>
  <c r="AS174" i="6"/>
  <c r="AU174" i="6" s="1"/>
  <c r="AS156" i="6"/>
  <c r="AU156" i="6" s="1"/>
  <c r="AS150" i="6"/>
  <c r="AU150" i="6" s="1"/>
  <c r="AS132" i="6"/>
  <c r="AU132" i="6" s="1"/>
  <c r="AS102" i="6"/>
  <c r="AU102" i="6" s="1"/>
  <c r="AS96" i="6"/>
  <c r="AU96" i="6" s="1"/>
  <c r="AT54" i="6"/>
  <c r="AS54" i="6"/>
  <c r="AU54" i="6" s="1"/>
  <c r="AS36" i="6"/>
  <c r="AU36" i="6" s="1"/>
  <c r="AS18" i="6"/>
  <c r="AU18" i="6" s="1"/>
  <c r="AS791" i="6"/>
  <c r="AU791" i="6" s="1"/>
  <c r="AS779" i="6"/>
  <c r="AU779" i="6" s="1"/>
  <c r="AS725" i="6"/>
  <c r="AU725" i="6" s="1"/>
  <c r="AS707" i="6"/>
  <c r="AU707" i="6" s="1"/>
  <c r="AS683" i="6"/>
  <c r="AU683" i="6" s="1"/>
  <c r="AS659" i="6"/>
  <c r="AU659" i="6" s="1"/>
  <c r="AS653" i="6"/>
  <c r="AU653" i="6" s="1"/>
  <c r="AS647" i="6"/>
  <c r="AU647" i="6" s="1"/>
  <c r="AS605" i="6"/>
  <c r="AU605" i="6" s="1"/>
  <c r="AS599" i="6"/>
  <c r="AU599" i="6" s="1"/>
  <c r="AS593" i="6"/>
  <c r="AU593" i="6" s="1"/>
  <c r="AS587" i="6"/>
  <c r="AU587" i="6" s="1"/>
  <c r="AS575" i="6"/>
  <c r="AU575" i="6" s="1"/>
  <c r="AS569" i="6"/>
  <c r="AU569" i="6" s="1"/>
  <c r="AS563" i="6"/>
  <c r="AU563" i="6" s="1"/>
  <c r="AS533" i="6"/>
  <c r="AU533" i="6" s="1"/>
  <c r="AS527" i="6"/>
  <c r="AU527" i="6" s="1"/>
  <c r="AS521" i="6"/>
  <c r="AU521" i="6" s="1"/>
  <c r="AS515" i="6"/>
  <c r="AU515" i="6" s="1"/>
  <c r="AT485" i="6"/>
  <c r="AT479" i="6"/>
  <c r="AS479" i="6"/>
  <c r="AU479" i="6" s="1"/>
  <c r="AS467" i="6"/>
  <c r="AU467" i="6" s="1"/>
  <c r="AS449" i="6"/>
  <c r="AU449" i="6" s="1"/>
  <c r="AS443" i="6"/>
  <c r="AU443" i="6" s="1"/>
  <c r="AS431" i="6"/>
  <c r="AU431" i="6" s="1"/>
  <c r="AS425" i="6"/>
  <c r="AU425" i="6" s="1"/>
  <c r="AS407" i="6"/>
  <c r="AU407" i="6" s="1"/>
  <c r="AS401" i="6"/>
  <c r="AU401" i="6" s="1"/>
  <c r="AS389" i="6"/>
  <c r="AU389" i="6" s="1"/>
  <c r="AS371" i="6"/>
  <c r="AU371" i="6" s="1"/>
  <c r="AS359" i="6"/>
  <c r="AU359" i="6" s="1"/>
  <c r="AS353" i="6"/>
  <c r="AU353" i="6" s="1"/>
  <c r="AS329" i="6"/>
  <c r="AU329" i="6" s="1"/>
  <c r="AS311" i="6"/>
  <c r="AU311" i="6" s="1"/>
  <c r="AS299" i="6"/>
  <c r="AU299" i="6" s="1"/>
  <c r="AS281" i="6"/>
  <c r="AU281" i="6" s="1"/>
  <c r="AS275" i="6"/>
  <c r="AU275" i="6" s="1"/>
  <c r="AS245" i="6"/>
  <c r="AU245" i="6" s="1"/>
  <c r="AS233" i="6"/>
  <c r="AU233" i="6" s="1"/>
  <c r="AS227" i="6"/>
  <c r="AU227" i="6" s="1"/>
  <c r="AS221" i="6"/>
  <c r="AU221" i="6" s="1"/>
  <c r="AS197" i="6"/>
  <c r="AU197" i="6" s="1"/>
  <c r="AS191" i="6"/>
  <c r="AU191" i="6" s="1"/>
  <c r="AS173" i="6"/>
  <c r="AU173" i="6" s="1"/>
  <c r="AS161" i="6"/>
  <c r="AU161" i="6" s="1"/>
  <c r="AS155" i="6"/>
  <c r="AU155" i="6" s="1"/>
  <c r="AS101" i="6"/>
  <c r="AU101" i="6" s="1"/>
  <c r="AS95" i="6"/>
  <c r="AU95" i="6" s="1"/>
  <c r="AS47" i="6"/>
  <c r="AU47" i="6" s="1"/>
  <c r="AS35" i="6"/>
  <c r="AU35" i="6" s="1"/>
  <c r="AS17" i="6"/>
  <c r="AU17" i="6" s="1"/>
  <c r="AS790" i="6"/>
  <c r="AU790" i="6" s="1"/>
  <c r="AS760" i="6"/>
  <c r="AU760" i="6" s="1"/>
  <c r="AS724" i="6"/>
  <c r="AU724" i="6" s="1"/>
  <c r="AS706" i="6"/>
  <c r="AU706" i="6" s="1"/>
  <c r="AS682" i="6"/>
  <c r="AU682" i="6" s="1"/>
  <c r="AT670" i="6"/>
  <c r="AS670" i="6"/>
  <c r="AU670" i="6" s="1"/>
  <c r="AS658" i="6"/>
  <c r="AU658" i="6" s="1"/>
  <c r="AS646" i="6"/>
  <c r="AU646" i="6" s="1"/>
  <c r="AS640" i="6"/>
  <c r="AU640" i="6" s="1"/>
  <c r="AS604" i="6"/>
  <c r="AU604" i="6" s="1"/>
  <c r="AS598" i="6"/>
  <c r="AU598" i="6" s="1"/>
  <c r="AS592" i="6"/>
  <c r="AU592" i="6" s="1"/>
  <c r="AS586" i="6"/>
  <c r="AU586" i="6" s="1"/>
  <c r="AS574" i="6"/>
  <c r="AU574" i="6" s="1"/>
  <c r="AS568" i="6"/>
  <c r="AU568" i="6" s="1"/>
  <c r="AS562" i="6"/>
  <c r="AU562" i="6" s="1"/>
  <c r="AS532" i="6"/>
  <c r="AU532" i="6" s="1"/>
  <c r="AS526" i="6"/>
  <c r="AU526" i="6" s="1"/>
  <c r="AS520" i="6"/>
  <c r="AU520" i="6" s="1"/>
  <c r="AS514" i="6"/>
  <c r="AU514" i="6" s="1"/>
  <c r="AS466" i="6"/>
  <c r="AU466" i="6" s="1"/>
  <c r="AS448" i="6"/>
  <c r="AU448" i="6" s="1"/>
  <c r="AS430" i="6"/>
  <c r="AU430" i="6" s="1"/>
  <c r="AS424" i="6"/>
  <c r="AU424" i="6" s="1"/>
  <c r="AS406" i="6"/>
  <c r="AU406" i="6" s="1"/>
  <c r="AS400" i="6"/>
  <c r="AU400" i="6" s="1"/>
  <c r="AS370" i="6"/>
  <c r="AU370" i="6" s="1"/>
  <c r="AS352" i="6"/>
  <c r="AU352" i="6" s="1"/>
  <c r="AS334" i="6"/>
  <c r="AU334" i="6" s="1"/>
  <c r="AS328" i="6"/>
  <c r="AU328" i="6" s="1"/>
  <c r="AS310" i="6"/>
  <c r="AU310" i="6" s="1"/>
  <c r="AS292" i="6"/>
  <c r="AU292" i="6" s="1"/>
  <c r="AS280" i="6"/>
  <c r="AU280" i="6" s="1"/>
  <c r="AS274" i="6"/>
  <c r="AU274" i="6" s="1"/>
  <c r="AS244" i="6"/>
  <c r="AU244" i="6" s="1"/>
  <c r="AS232" i="6"/>
  <c r="AU232" i="6" s="1"/>
  <c r="AS220" i="6"/>
  <c r="AU220" i="6" s="1"/>
  <c r="AS196" i="6"/>
  <c r="AU196" i="6" s="1"/>
  <c r="AS190" i="6"/>
  <c r="AU190" i="6" s="1"/>
  <c r="AS172" i="6"/>
  <c r="AU172" i="6" s="1"/>
  <c r="AS160" i="6"/>
  <c r="AU160" i="6" s="1"/>
  <c r="AS154" i="6"/>
  <c r="AU154" i="6" s="1"/>
  <c r="AS100" i="6"/>
  <c r="AU100" i="6" s="1"/>
  <c r="AS94" i="6"/>
  <c r="AU94" i="6" s="1"/>
  <c r="AS88" i="6"/>
  <c r="AU88" i="6" s="1"/>
  <c r="AS46" i="6"/>
  <c r="AU46" i="6" s="1"/>
  <c r="AS34" i="6"/>
  <c r="AU34" i="6" s="1"/>
  <c r="AS16" i="6"/>
  <c r="AU16" i="6" s="1"/>
  <c r="AT813" i="6"/>
  <c r="AS813" i="6"/>
  <c r="AU813" i="6" s="1"/>
  <c r="AS789" i="6"/>
  <c r="AU789" i="6" s="1"/>
  <c r="AS759" i="6"/>
  <c r="AU759" i="6" s="1"/>
  <c r="AS723" i="6"/>
  <c r="AU723" i="6" s="1"/>
  <c r="AS705" i="6"/>
  <c r="AU705" i="6" s="1"/>
  <c r="AS681" i="6"/>
  <c r="AU681" i="6" s="1"/>
  <c r="AS657" i="6"/>
  <c r="AU657" i="6" s="1"/>
  <c r="AS645" i="6"/>
  <c r="AU645" i="6" s="1"/>
  <c r="AS639" i="6"/>
  <c r="AU639" i="6" s="1"/>
  <c r="AT633" i="6"/>
  <c r="AS633" i="6"/>
  <c r="AU633" i="6" s="1"/>
  <c r="AS603" i="6"/>
  <c r="AU603" i="6" s="1"/>
  <c r="AS597" i="6"/>
  <c r="AU597" i="6" s="1"/>
  <c r="AS591" i="6"/>
  <c r="AU591" i="6" s="1"/>
  <c r="AS585" i="6"/>
  <c r="AU585" i="6" s="1"/>
  <c r="AS579" i="6"/>
  <c r="AU579" i="6" s="1"/>
  <c r="AS573" i="6"/>
  <c r="AU573" i="6" s="1"/>
  <c r="AS567" i="6"/>
  <c r="AU567" i="6" s="1"/>
  <c r="AS561" i="6"/>
  <c r="AU561" i="6" s="1"/>
  <c r="AS531" i="6"/>
  <c r="AU531" i="6" s="1"/>
  <c r="AS525" i="6"/>
  <c r="AU525" i="6" s="1"/>
  <c r="AS519" i="6"/>
  <c r="AU519" i="6" s="1"/>
  <c r="AS513" i="6"/>
  <c r="AU513" i="6" s="1"/>
  <c r="AS465" i="6"/>
  <c r="AU465" i="6" s="1"/>
  <c r="AS447" i="6"/>
  <c r="AU447" i="6" s="1"/>
  <c r="AT429" i="6"/>
  <c r="AS429" i="6"/>
  <c r="AU429" i="6" s="1"/>
  <c r="AS423" i="6"/>
  <c r="AU423" i="6" s="1"/>
  <c r="AT417" i="6"/>
  <c r="AS417" i="6"/>
  <c r="AU417" i="6" s="1"/>
  <c r="AS411" i="6"/>
  <c r="AU411" i="6" s="1"/>
  <c r="AS405" i="6"/>
  <c r="AU405" i="6" s="1"/>
  <c r="AS399" i="6"/>
  <c r="AU399" i="6" s="1"/>
  <c r="AS369" i="6"/>
  <c r="AU369" i="6" s="1"/>
  <c r="AS351" i="6"/>
  <c r="AU351" i="6" s="1"/>
  <c r="AS345" i="6"/>
  <c r="AU345" i="6" s="1"/>
  <c r="AS333" i="6"/>
  <c r="AU333" i="6" s="1"/>
  <c r="AS327" i="6"/>
  <c r="AU327" i="6" s="1"/>
  <c r="AS297" i="6"/>
  <c r="AU297" i="6" s="1"/>
  <c r="AS291" i="6"/>
  <c r="AU291" i="6" s="1"/>
  <c r="AS279" i="6"/>
  <c r="AU279" i="6" s="1"/>
  <c r="AS273" i="6"/>
  <c r="AU273" i="6" s="1"/>
  <c r="AS255" i="6"/>
  <c r="AU255" i="6" s="1"/>
  <c r="AS243" i="6"/>
  <c r="AU243" i="6" s="1"/>
  <c r="AS231" i="6"/>
  <c r="AU231" i="6" s="1"/>
  <c r="AS219" i="6"/>
  <c r="AU219" i="6" s="1"/>
  <c r="AS195" i="6"/>
  <c r="AU195" i="6" s="1"/>
  <c r="AS189" i="6"/>
  <c r="AU189" i="6" s="1"/>
  <c r="AS171" i="6"/>
  <c r="AU171" i="6" s="1"/>
  <c r="AS159" i="6"/>
  <c r="AU159" i="6" s="1"/>
  <c r="AS153" i="6"/>
  <c r="AU153" i="6" s="1"/>
  <c r="AS135" i="6"/>
  <c r="AU135" i="6" s="1"/>
  <c r="AS99" i="6"/>
  <c r="AU99" i="6" s="1"/>
  <c r="AS93" i="6"/>
  <c r="AU93" i="6" s="1"/>
  <c r="AS87" i="6"/>
  <c r="AU87" i="6" s="1"/>
  <c r="AS69" i="6"/>
  <c r="AU69" i="6" s="1"/>
  <c r="AS45" i="6"/>
  <c r="AU45" i="6" s="1"/>
  <c r="AS15" i="6"/>
  <c r="AU15" i="6" s="1"/>
  <c r="AS788" i="6"/>
  <c r="AU788" i="6" s="1"/>
  <c r="AS782" i="6"/>
  <c r="AU782" i="6" s="1"/>
  <c r="AS758" i="6"/>
  <c r="AU758" i="6" s="1"/>
  <c r="AS746" i="6"/>
  <c r="AU746" i="6" s="1"/>
  <c r="AT734" i="6"/>
  <c r="AS734" i="6"/>
  <c r="AU734" i="6" s="1"/>
  <c r="AS722" i="6"/>
  <c r="AU722" i="6" s="1"/>
  <c r="AS656" i="6"/>
  <c r="AU656" i="6" s="1"/>
  <c r="AS650" i="6"/>
  <c r="AU650" i="6" s="1"/>
  <c r="AS644" i="6"/>
  <c r="AU644" i="6" s="1"/>
  <c r="AT632" i="6"/>
  <c r="AS632" i="6"/>
  <c r="AU632" i="6" s="1"/>
  <c r="AS602" i="6"/>
  <c r="AU602" i="6" s="1"/>
  <c r="AS596" i="6"/>
  <c r="AU596" i="6" s="1"/>
  <c r="AS590" i="6"/>
  <c r="AU590" i="6" s="1"/>
  <c r="AS584" i="6"/>
  <c r="AU584" i="6" s="1"/>
  <c r="AS578" i="6"/>
  <c r="AU578" i="6" s="1"/>
  <c r="AS572" i="6"/>
  <c r="AU572" i="6" s="1"/>
  <c r="AS566" i="6"/>
  <c r="AU566" i="6" s="1"/>
  <c r="AS560" i="6"/>
  <c r="AU560" i="6" s="1"/>
  <c r="AS530" i="6"/>
  <c r="AU530" i="6" s="1"/>
  <c r="AS524" i="6"/>
  <c r="AU524" i="6" s="1"/>
  <c r="AS518" i="6"/>
  <c r="AU518" i="6" s="1"/>
  <c r="AS512" i="6"/>
  <c r="AU512" i="6" s="1"/>
  <c r="AS434" i="6"/>
  <c r="AU434" i="6" s="1"/>
  <c r="AS422" i="6"/>
  <c r="AU422" i="6" s="1"/>
  <c r="AS410" i="6"/>
  <c r="AU410" i="6" s="1"/>
  <c r="AS404" i="6"/>
  <c r="AU404" i="6" s="1"/>
  <c r="AS368" i="6"/>
  <c r="AU368" i="6" s="1"/>
  <c r="AS362" i="6"/>
  <c r="AU362" i="6" s="1"/>
  <c r="AS332" i="6"/>
  <c r="AU332" i="6" s="1"/>
  <c r="AS326" i="6"/>
  <c r="AU326" i="6" s="1"/>
  <c r="AS296" i="6"/>
  <c r="AU296" i="6" s="1"/>
  <c r="AS290" i="6"/>
  <c r="AU290" i="6" s="1"/>
  <c r="AS278" i="6"/>
  <c r="AU278" i="6" s="1"/>
  <c r="AS242" i="6"/>
  <c r="AU242" i="6" s="1"/>
  <c r="AS230" i="6"/>
  <c r="AU230" i="6" s="1"/>
  <c r="AS218" i="6"/>
  <c r="AU218" i="6" s="1"/>
  <c r="AS200" i="6"/>
  <c r="AU200" i="6" s="1"/>
  <c r="AS194" i="6"/>
  <c r="AU194" i="6" s="1"/>
  <c r="AS188" i="6"/>
  <c r="AU188" i="6" s="1"/>
  <c r="AS170" i="6"/>
  <c r="AU170" i="6" s="1"/>
  <c r="AS158" i="6"/>
  <c r="AS152" i="6"/>
  <c r="AU152" i="6" s="1"/>
  <c r="AS140" i="6"/>
  <c r="AU140" i="6" s="1"/>
  <c r="AS134" i="6"/>
  <c r="AS104" i="6"/>
  <c r="AS98" i="6"/>
  <c r="AU98" i="6" s="1"/>
  <c r="AS92" i="6"/>
  <c r="AU92" i="6" s="1"/>
  <c r="AS68" i="6"/>
  <c r="AU68" i="6" s="1"/>
  <c r="AS38" i="6"/>
  <c r="AU38" i="6" s="1"/>
  <c r="AU812" i="6"/>
  <c r="AS787" i="6"/>
  <c r="AU787" i="6" s="1"/>
  <c r="AS781" i="6"/>
  <c r="AU781" i="6" s="1"/>
  <c r="AS757" i="6"/>
  <c r="AU757" i="6" s="1"/>
  <c r="AS745" i="6"/>
  <c r="AU745" i="6" s="1"/>
  <c r="AS733" i="6"/>
  <c r="AU733" i="6" s="1"/>
  <c r="AS721" i="6"/>
  <c r="AU721" i="6" s="1"/>
  <c r="AS649" i="6"/>
  <c r="AU649" i="6" s="1"/>
  <c r="AT625" i="6"/>
  <c r="AS607" i="6"/>
  <c r="AU607" i="6" s="1"/>
  <c r="AS601" i="6"/>
  <c r="AU601" i="6" s="1"/>
  <c r="AS595" i="6"/>
  <c r="AU595" i="6" s="1"/>
  <c r="AS589" i="6"/>
  <c r="AU589" i="6" s="1"/>
  <c r="AS583" i="6"/>
  <c r="AU583" i="6" s="1"/>
  <c r="AS577" i="6"/>
  <c r="AU577" i="6" s="1"/>
  <c r="AS571" i="6"/>
  <c r="AU571" i="6" s="1"/>
  <c r="AS565" i="6"/>
  <c r="AU565" i="6" s="1"/>
  <c r="AS529" i="6"/>
  <c r="AU529" i="6" s="1"/>
  <c r="AS523" i="6"/>
  <c r="AU523" i="6" s="1"/>
  <c r="AS517" i="6"/>
  <c r="AU517" i="6" s="1"/>
  <c r="AS511" i="6"/>
  <c r="AU511" i="6" s="1"/>
  <c r="AS451" i="6"/>
  <c r="AU451" i="6" s="1"/>
  <c r="AS433" i="6"/>
  <c r="AU433" i="6" s="1"/>
  <c r="AS409" i="6"/>
  <c r="AU409" i="6" s="1"/>
  <c r="AS403" i="6"/>
  <c r="AU403" i="6" s="1"/>
  <c r="AS391" i="6"/>
  <c r="AU391" i="6" s="1"/>
  <c r="AS367" i="6"/>
  <c r="AU367" i="6" s="1"/>
  <c r="AS331" i="6"/>
  <c r="AU331" i="6" s="1"/>
  <c r="AS325" i="6"/>
  <c r="AU325" i="6" s="1"/>
  <c r="AS289" i="6"/>
  <c r="AU289" i="6" s="1"/>
  <c r="AS277" i="6"/>
  <c r="AU277" i="6" s="1"/>
  <c r="AT253" i="6"/>
  <c r="AS253" i="6"/>
  <c r="AU253" i="6" s="1"/>
  <c r="AS241" i="6"/>
  <c r="AU241" i="6" s="1"/>
  <c r="AS229" i="6"/>
  <c r="AU229" i="6" s="1"/>
  <c r="AS217" i="6"/>
  <c r="AU217" i="6" s="1"/>
  <c r="AS199" i="6"/>
  <c r="AU199" i="6" s="1"/>
  <c r="AS193" i="6"/>
  <c r="AU193" i="6" s="1"/>
  <c r="AS187" i="6"/>
  <c r="AU187" i="6" s="1"/>
  <c r="AS169" i="6"/>
  <c r="AU169" i="6" s="1"/>
  <c r="AS157" i="6"/>
  <c r="AU157" i="6" s="1"/>
  <c r="AS151" i="6"/>
  <c r="AU151" i="6" s="1"/>
  <c r="AS133" i="6"/>
  <c r="AU133" i="6" s="1"/>
  <c r="AS103" i="6"/>
  <c r="AU103" i="6" s="1"/>
  <c r="AS97" i="6"/>
  <c r="AU97" i="6" s="1"/>
  <c r="AS91" i="6"/>
  <c r="AU91" i="6" s="1"/>
  <c r="AT55" i="6"/>
  <c r="AS55" i="6"/>
  <c r="AU55" i="6" s="1"/>
  <c r="AS37" i="6"/>
  <c r="AU37" i="6" s="1"/>
  <c r="AS19" i="6"/>
  <c r="AU19" i="6" s="1"/>
  <c r="AU710" i="6"/>
  <c r="AU685" i="6"/>
  <c r="AU613" i="6"/>
  <c r="AU541" i="6"/>
  <c r="AU535" i="6"/>
  <c r="AU476" i="6"/>
  <c r="AU470" i="6"/>
  <c r="AU416" i="6"/>
  <c r="AU181" i="6"/>
  <c r="AU51" i="6"/>
  <c r="AU709" i="6"/>
  <c r="AU475" i="6"/>
  <c r="AU469" i="6"/>
  <c r="AU457" i="6"/>
  <c r="AU224" i="6"/>
  <c r="AU106" i="6"/>
  <c r="AU740" i="6"/>
  <c r="AU440" i="6"/>
  <c r="AU428" i="6"/>
  <c r="AU350" i="6"/>
  <c r="AU302" i="6"/>
  <c r="AU283" i="6"/>
  <c r="AU266" i="6"/>
  <c r="AU247" i="6"/>
  <c r="AU223" i="6"/>
  <c r="AU105" i="6"/>
  <c r="AU739" i="6"/>
  <c r="AU631" i="6"/>
  <c r="AU439" i="6"/>
  <c r="AU427" i="6"/>
  <c r="AU386" i="6"/>
  <c r="AU301" i="6"/>
  <c r="AU265" i="6"/>
  <c r="AU254" i="6"/>
  <c r="AU206" i="6"/>
  <c r="AU811" i="6"/>
  <c r="AU615" i="6"/>
  <c r="AU385" i="6"/>
  <c r="AU205" i="6"/>
  <c r="AU119" i="6"/>
  <c r="AU686" i="6"/>
  <c r="AU614" i="6"/>
  <c r="AU542" i="6"/>
  <c r="AU536" i="6"/>
  <c r="AU295" i="6"/>
  <c r="AU182" i="6"/>
  <c r="AU139" i="6"/>
  <c r="AU118" i="6"/>
  <c r="AU52" i="6"/>
  <c r="AU810" i="6"/>
  <c r="AU786" i="6"/>
  <c r="AU738" i="6"/>
  <c r="AU630" i="6"/>
  <c r="AU624" i="6"/>
  <c r="AU540" i="6"/>
  <c r="AU474" i="6"/>
  <c r="AU402" i="6"/>
  <c r="AU384" i="6"/>
  <c r="AU366" i="6"/>
  <c r="AU360" i="6"/>
  <c r="AU294" i="6"/>
  <c r="AU246" i="6"/>
  <c r="AU222" i="6"/>
  <c r="AU204" i="6"/>
  <c r="AU180" i="6"/>
  <c r="AU149" i="6"/>
  <c r="AU117" i="6"/>
  <c r="AU58" i="6"/>
  <c r="AU14" i="6"/>
  <c r="AU4" i="6"/>
  <c r="AU809" i="6"/>
  <c r="AU785" i="6"/>
  <c r="AU719" i="6"/>
  <c r="AU713" i="6"/>
  <c r="AU695" i="6"/>
  <c r="AU689" i="6"/>
  <c r="AU671" i="6"/>
  <c r="AU641" i="6"/>
  <c r="AU617" i="6"/>
  <c r="AU581" i="6"/>
  <c r="AU539" i="6"/>
  <c r="AU473" i="6"/>
  <c r="AU383" i="6"/>
  <c r="AU365" i="6"/>
  <c r="AU239" i="6"/>
  <c r="AU203" i="6"/>
  <c r="AU148" i="6"/>
  <c r="AU122" i="6"/>
  <c r="AU116" i="6"/>
  <c r="AU86" i="6"/>
  <c r="AU70" i="6"/>
  <c r="AU57" i="6"/>
  <c r="AU39" i="6"/>
  <c r="AU22" i="6"/>
  <c r="AU3" i="6"/>
  <c r="AU808" i="6"/>
  <c r="AU784" i="6"/>
  <c r="AU712" i="6"/>
  <c r="AU688" i="6"/>
  <c r="AU652" i="6"/>
  <c r="AU616" i="6"/>
  <c r="AU580" i="6"/>
  <c r="AU538" i="6"/>
  <c r="AU478" i="6"/>
  <c r="AU472" i="6"/>
  <c r="AU442" i="6"/>
  <c r="AU394" i="6"/>
  <c r="AU388" i="6"/>
  <c r="AU358" i="6"/>
  <c r="AU184" i="6"/>
  <c r="AU147" i="6"/>
  <c r="AU141" i="6"/>
  <c r="AU121" i="6"/>
  <c r="AU115" i="6"/>
  <c r="AU56" i="6"/>
  <c r="AU21" i="6"/>
  <c r="AU783" i="6"/>
  <c r="AU741" i="6"/>
  <c r="AU729" i="6"/>
  <c r="AU711" i="6"/>
  <c r="AU687" i="6"/>
  <c r="AU651" i="6"/>
  <c r="AU543" i="6"/>
  <c r="AU537" i="6"/>
  <c r="AU477" i="6"/>
  <c r="AU471" i="6"/>
  <c r="AU441" i="6"/>
  <c r="AU387" i="6"/>
  <c r="AU357" i="6"/>
  <c r="AU309" i="6"/>
  <c r="AU267" i="6"/>
  <c r="AU207" i="6"/>
  <c r="AU183" i="6"/>
  <c r="AU146" i="6"/>
  <c r="AU107" i="6"/>
  <c r="AU85" i="6"/>
  <c r="AU73" i="6"/>
  <c r="AU67" i="6"/>
  <c r="AU13" i="6"/>
  <c r="AU120" i="6"/>
  <c r="AU90" i="6"/>
  <c r="AU72" i="6"/>
  <c r="AU60" i="6"/>
  <c r="AU12" i="6"/>
  <c r="AU89" i="6"/>
  <c r="AU71" i="6"/>
  <c r="AU59" i="6"/>
  <c r="AU53" i="6"/>
  <c r="AU23" i="6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AV264" i="6"/>
  <c r="AV263" i="6"/>
  <c r="M180" i="7"/>
  <c r="AV262" i="6"/>
  <c r="M179" i="7"/>
  <c r="AV261" i="6"/>
  <c r="AV260" i="6"/>
  <c r="M178" i="7"/>
  <c r="AV259" i="6"/>
  <c r="M177" i="7"/>
  <c r="AV258" i="6"/>
  <c r="M176" i="7"/>
  <c r="AV257" i="6"/>
  <c r="M175" i="7"/>
  <c r="AV256" i="6"/>
  <c r="M174" i="7"/>
  <c r="AV255" i="6"/>
  <c r="M173" i="7"/>
  <c r="AV254" i="6"/>
  <c r="AV253" i="6"/>
  <c r="AV252" i="6"/>
  <c r="M172" i="7"/>
  <c r="AV251" i="6"/>
  <c r="AV250" i="6"/>
  <c r="M171" i="7"/>
  <c r="AV249" i="6"/>
  <c r="M170" i="7"/>
  <c r="AV248" i="6"/>
  <c r="M169" i="7"/>
  <c r="AV247" i="6"/>
  <c r="M168" i="7"/>
  <c r="AV246" i="6"/>
  <c r="M167" i="7"/>
  <c r="AV245" i="6"/>
  <c r="M166" i="7"/>
  <c r="AV244" i="6"/>
  <c r="AV243" i="6"/>
  <c r="M165" i="7"/>
  <c r="AV242" i="6"/>
  <c r="M164" i="7"/>
  <c r="AV241" i="6"/>
  <c r="M163" i="7"/>
  <c r="AV240" i="6"/>
  <c r="AT911" i="6" l="1"/>
  <c r="AU910" i="6"/>
  <c r="AT910" i="6"/>
  <c r="AU909" i="6"/>
  <c r="AT909" i="6"/>
  <c r="AT908" i="6"/>
  <c r="AT907" i="6"/>
  <c r="AT906" i="6"/>
  <c r="AT905" i="6"/>
  <c r="AT883" i="6"/>
  <c r="AT882" i="6"/>
  <c r="AT881" i="6"/>
  <c r="AT880" i="6"/>
  <c r="AT873" i="6"/>
  <c r="AU872" i="6"/>
  <c r="AT872" i="6"/>
  <c r="AT871" i="6"/>
  <c r="AU870" i="6"/>
  <c r="AT870" i="6"/>
  <c r="AU869" i="6"/>
  <c r="AT869" i="6"/>
  <c r="AU868" i="6"/>
  <c r="AT868" i="6"/>
  <c r="AT867" i="6"/>
  <c r="AT866" i="6"/>
  <c r="AU852" i="6"/>
  <c r="AT852" i="6"/>
  <c r="AU851" i="6"/>
  <c r="AT851" i="6"/>
  <c r="AT850" i="6"/>
  <c r="AU849" i="6"/>
  <c r="AT849" i="6"/>
  <c r="AU848" i="6"/>
  <c r="AT848" i="6"/>
  <c r="AT830" i="6"/>
  <c r="AU829" i="6"/>
  <c r="AT829" i="6"/>
  <c r="AT828" i="6"/>
  <c r="AT827" i="6"/>
  <c r="AT582" i="6"/>
  <c r="AT36" i="6"/>
  <c r="AT790" i="6"/>
  <c r="AT516" i="6"/>
  <c r="AT422" i="6"/>
  <c r="AT157" i="6"/>
  <c r="AT289" i="6"/>
  <c r="AT531" i="6"/>
  <c r="AT654" i="6"/>
  <c r="AT46" i="6"/>
  <c r="AT562" i="6"/>
  <c r="AT407" i="6"/>
  <c r="AT103" i="6"/>
  <c r="AT311" i="6"/>
  <c r="AT529" i="6"/>
  <c r="AT325" i="6"/>
  <c r="AT406" i="6"/>
  <c r="AT511" i="6"/>
  <c r="AT601" i="6"/>
  <c r="AT591" i="6"/>
  <c r="AT725" i="6"/>
  <c r="AT187" i="6"/>
  <c r="AT403" i="6"/>
  <c r="AT512" i="6"/>
  <c r="AT585" i="6"/>
  <c r="AT16" i="6"/>
  <c r="AT292" i="6"/>
  <c r="AT424" i="6"/>
  <c r="AT574" i="6"/>
  <c r="AT449" i="6"/>
  <c r="AT653" i="6"/>
  <c r="AT757" i="6"/>
  <c r="AT152" i="6"/>
  <c r="AT153" i="6"/>
  <c r="AT291" i="6"/>
  <c r="AT519" i="6"/>
  <c r="AT310" i="6"/>
  <c r="AT370" i="6"/>
  <c r="AT791" i="6"/>
  <c r="AT217" i="6"/>
  <c r="AT721" i="6"/>
  <c r="AT190" i="6"/>
  <c r="AT647" i="6"/>
  <c r="AT37" i="6"/>
  <c r="AT97" i="6"/>
  <c r="AT151" i="6"/>
  <c r="AT277" i="6"/>
  <c r="AT583" i="6"/>
  <c r="AT242" i="6"/>
  <c r="AT220" i="6"/>
  <c r="AT359" i="6"/>
  <c r="AT575" i="6"/>
  <c r="AT528" i="6"/>
  <c r="AT193" i="6"/>
  <c r="AT229" i="6"/>
  <c r="AT367" i="6"/>
  <c r="AT517" i="6"/>
  <c r="AT565" i="6"/>
  <c r="AT733" i="6"/>
  <c r="AT781" i="6"/>
  <c r="AT194" i="6"/>
  <c r="AT560" i="6"/>
  <c r="AT69" i="6"/>
  <c r="AT219" i="6"/>
  <c r="AT273" i="6"/>
  <c r="AT327" i="6"/>
  <c r="AT399" i="6"/>
  <c r="AT465" i="6"/>
  <c r="AT88" i="6"/>
  <c r="AT172" i="6"/>
  <c r="AT425" i="6"/>
  <c r="AT467" i="6"/>
  <c r="AT707" i="6"/>
  <c r="AT199" i="6"/>
  <c r="AT391" i="6"/>
  <c r="AT451" i="6"/>
  <c r="AT523" i="6"/>
  <c r="AT595" i="6"/>
  <c r="AT649" i="6"/>
  <c r="AT745" i="6"/>
  <c r="AT787" i="6"/>
  <c r="AT98" i="6"/>
  <c r="AT244" i="6"/>
  <c r="AT312" i="6"/>
  <c r="AT594" i="6"/>
  <c r="AT19" i="6"/>
  <c r="AT91" i="6"/>
  <c r="AT133" i="6"/>
  <c r="AT577" i="6"/>
  <c r="AT15" i="6"/>
  <c r="AT93" i="6"/>
  <c r="AT243" i="6"/>
  <c r="AT411" i="6"/>
  <c r="AT573" i="6"/>
  <c r="AT598" i="6"/>
  <c r="AT658" i="6"/>
  <c r="AT191" i="6"/>
  <c r="AT599" i="6"/>
  <c r="AT150" i="6"/>
  <c r="AT409" i="6"/>
  <c r="AT233" i="6"/>
  <c r="AT720" i="6"/>
  <c r="AT169" i="6"/>
  <c r="AT38" i="6"/>
  <c r="AT218" i="6"/>
  <c r="AT596" i="6"/>
  <c r="AT603" i="6"/>
  <c r="AT657" i="6"/>
  <c r="AT723" i="6"/>
  <c r="AT274" i="6"/>
  <c r="AT448" i="6"/>
  <c r="AT724" i="6"/>
  <c r="AT276" i="6"/>
  <c r="AT47" i="6"/>
  <c r="AT281" i="6"/>
  <c r="AT389" i="6"/>
  <c r="AT659" i="6"/>
  <c r="AT18" i="6"/>
  <c r="AT174" i="6"/>
  <c r="AT660" i="6"/>
  <c r="AT330" i="6"/>
  <c r="AT756" i="6"/>
  <c r="AT589" i="6"/>
  <c r="AT170" i="6"/>
  <c r="AT326" i="6"/>
  <c r="AT241" i="6"/>
  <c r="AT433" i="6"/>
  <c r="AU104" i="6"/>
  <c r="AT104" i="6"/>
  <c r="AT362" i="6"/>
  <c r="AT530" i="6"/>
  <c r="AT578" i="6"/>
  <c r="AT650" i="6"/>
  <c r="AT567" i="6"/>
  <c r="AT760" i="6"/>
  <c r="AT17" i="6"/>
  <c r="AT101" i="6"/>
  <c r="AT173" i="6"/>
  <c r="AT331" i="6"/>
  <c r="AT571" i="6"/>
  <c r="AT607" i="6"/>
  <c r="AU134" i="6"/>
  <c r="AT134" i="6"/>
  <c r="AT278" i="6"/>
  <c r="AT196" i="6"/>
  <c r="AT68" i="6"/>
  <c r="AU158" i="6"/>
  <c r="AT158" i="6"/>
  <c r="AT526" i="6"/>
  <c r="AT527" i="6"/>
  <c r="AT198" i="6"/>
  <c r="AT372" i="6"/>
  <c r="AT510" i="6"/>
  <c r="AT576" i="6"/>
  <c r="AT780" i="6"/>
  <c r="AT200" i="6"/>
  <c r="AT230" i="6"/>
  <c r="AT290" i="6"/>
  <c r="AT332" i="6"/>
  <c r="AT368" i="6"/>
  <c r="AT404" i="6"/>
  <c r="AT434" i="6"/>
  <c r="AT518" i="6"/>
  <c r="AT566" i="6"/>
  <c r="AT584" i="6"/>
  <c r="AT602" i="6"/>
  <c r="AT656" i="6"/>
  <c r="AT758" i="6"/>
  <c r="AT782" i="6"/>
  <c r="AT45" i="6"/>
  <c r="AT99" i="6"/>
  <c r="AT159" i="6"/>
  <c r="AT189" i="6"/>
  <c r="AT297" i="6"/>
  <c r="AT345" i="6"/>
  <c r="AT369" i="6"/>
  <c r="AT405" i="6"/>
  <c r="AT423" i="6"/>
  <c r="AT447" i="6"/>
  <c r="AT525" i="6"/>
  <c r="AT639" i="6"/>
  <c r="AT705" i="6"/>
  <c r="AT789" i="6"/>
  <c r="AT34" i="6"/>
  <c r="AT94" i="6"/>
  <c r="AT154" i="6"/>
  <c r="AT280" i="6"/>
  <c r="AT328" i="6"/>
  <c r="AT430" i="6"/>
  <c r="AT514" i="6"/>
  <c r="AT532" i="6"/>
  <c r="AT586" i="6"/>
  <c r="AT604" i="6"/>
  <c r="AT640" i="6"/>
  <c r="AT706" i="6"/>
  <c r="AT35" i="6"/>
  <c r="AT155" i="6"/>
  <c r="AT197" i="6"/>
  <c r="AT221" i="6"/>
  <c r="AT245" i="6"/>
  <c r="AT371" i="6"/>
  <c r="AT431" i="6"/>
  <c r="AT515" i="6"/>
  <c r="AT533" i="6"/>
  <c r="AT563" i="6"/>
  <c r="AT587" i="6"/>
  <c r="AT605" i="6"/>
  <c r="AT96" i="6"/>
  <c r="AT156" i="6"/>
  <c r="AT186" i="6"/>
  <c r="AT234" i="6"/>
  <c r="AT282" i="6"/>
  <c r="AT408" i="6"/>
  <c r="AT426" i="6"/>
  <c r="AT450" i="6"/>
  <c r="AT468" i="6"/>
  <c r="AT534" i="6"/>
  <c r="AT564" i="6"/>
  <c r="AT600" i="6"/>
  <c r="AT648" i="6"/>
  <c r="AT708" i="6"/>
  <c r="AT92" i="6"/>
  <c r="AT140" i="6"/>
  <c r="AT188" i="6"/>
  <c r="AT296" i="6"/>
  <c r="AT410" i="6"/>
  <c r="AT524" i="6"/>
  <c r="AT572" i="6"/>
  <c r="AT590" i="6"/>
  <c r="AT644" i="6"/>
  <c r="AT722" i="6"/>
  <c r="AT746" i="6"/>
  <c r="AT788" i="6"/>
  <c r="AT87" i="6"/>
  <c r="AT135" i="6"/>
  <c r="AT171" i="6"/>
  <c r="AT195" i="6"/>
  <c r="AT231" i="6"/>
  <c r="AT255" i="6"/>
  <c r="AT279" i="6"/>
  <c r="AT333" i="6"/>
  <c r="AT351" i="6"/>
  <c r="AT513" i="6"/>
  <c r="AT561" i="6"/>
  <c r="AT579" i="6"/>
  <c r="AT597" i="6"/>
  <c r="AT645" i="6"/>
  <c r="AT681" i="6"/>
  <c r="AT759" i="6"/>
  <c r="AT100" i="6"/>
  <c r="AT160" i="6"/>
  <c r="AT232" i="6"/>
  <c r="AT334" i="6"/>
  <c r="AT352" i="6"/>
  <c r="AT400" i="6"/>
  <c r="AT466" i="6"/>
  <c r="AT520" i="6"/>
  <c r="AT568" i="6"/>
  <c r="AT592" i="6"/>
  <c r="AT646" i="6"/>
  <c r="AT682" i="6"/>
  <c r="AT95" i="6"/>
  <c r="AT161" i="6"/>
  <c r="AT227" i="6"/>
  <c r="AT275" i="6"/>
  <c r="AT299" i="6"/>
  <c r="AT329" i="6"/>
  <c r="AT353" i="6"/>
  <c r="AT401" i="6"/>
  <c r="AT443" i="6"/>
  <c r="AT521" i="6"/>
  <c r="AT569" i="6"/>
  <c r="AT593" i="6"/>
  <c r="AT683" i="6"/>
  <c r="AT779" i="6"/>
  <c r="AT102" i="6"/>
  <c r="AT132" i="6"/>
  <c r="AT192" i="6"/>
  <c r="AT216" i="6"/>
  <c r="AT240" i="6"/>
  <c r="AT300" i="6"/>
  <c r="AT324" i="6"/>
  <c r="AT390" i="6"/>
  <c r="AT432" i="6"/>
  <c r="AT522" i="6"/>
  <c r="AT570" i="6"/>
  <c r="AT588" i="6"/>
  <c r="AT606" i="6"/>
  <c r="AT684" i="6"/>
  <c r="A2" i="5" a="1"/>
  <c r="AV239" i="6"/>
  <c r="A2" i="5" l="1"/>
  <c r="C2" i="5" s="1"/>
  <c r="D2" i="5" l="1"/>
  <c r="M156" i="7"/>
  <c r="M157" i="7"/>
  <c r="M158" i="7"/>
  <c r="M159" i="7"/>
  <c r="M160" i="7"/>
  <c r="M161" i="7"/>
  <c r="M162" i="7"/>
  <c r="AV228" i="6"/>
  <c r="AV229" i="6"/>
  <c r="AV230" i="6"/>
  <c r="AV231" i="6"/>
  <c r="AV232" i="6"/>
  <c r="AV233" i="6"/>
  <c r="AV234" i="6"/>
  <c r="AV235" i="6"/>
  <c r="AV236" i="6"/>
  <c r="AV237" i="6"/>
  <c r="AV238" i="6"/>
  <c r="M155" i="7"/>
  <c r="AV227" i="6"/>
  <c r="AV226" i="6"/>
  <c r="AV225" i="6"/>
  <c r="AV224" i="6"/>
  <c r="AV223" i="6"/>
  <c r="M154" i="7"/>
  <c r="M153" i="7"/>
  <c r="M152" i="7"/>
  <c r="AV222" i="6"/>
  <c r="M151" i="7"/>
  <c r="AV221" i="6"/>
  <c r="M150" i="7"/>
  <c r="AV220" i="6"/>
  <c r="M149" i="7"/>
  <c r="AV219" i="6"/>
  <c r="AV218" i="6"/>
  <c r="AV217" i="6"/>
  <c r="M148" i="7"/>
  <c r="AV216" i="6"/>
  <c r="AV215" i="6"/>
  <c r="AV214" i="6"/>
  <c r="M147" i="7"/>
  <c r="AV213" i="6"/>
  <c r="M146" i="7"/>
  <c r="AV212" i="6"/>
  <c r="M145" i="7"/>
  <c r="AV211" i="6"/>
  <c r="M144" i="7"/>
  <c r="AV210" i="6"/>
  <c r="M143" i="7"/>
  <c r="AV209" i="6"/>
  <c r="M142" i="7"/>
  <c r="AV208" i="6"/>
  <c r="AV207" i="6"/>
  <c r="AV206" i="6"/>
  <c r="AA3" i="2" l="1" a="1"/>
  <c r="AA3" i="2" s="1"/>
  <c r="AA4" i="2" a="1"/>
  <c r="AA4" i="2" s="1"/>
  <c r="AA5" i="2" a="1"/>
  <c r="AA5" i="2" s="1"/>
  <c r="AA6" i="2" a="1"/>
  <c r="AA6" i="2" s="1"/>
  <c r="AA7" i="2" a="1"/>
  <c r="AA7" i="2" s="1"/>
  <c r="AA8" i="2" a="1"/>
  <c r="AA8" i="2" s="1"/>
  <c r="AA9" i="2" a="1"/>
  <c r="AA9" i="2" s="1"/>
  <c r="AA10" i="2" a="1"/>
  <c r="AA10" i="2" s="1"/>
  <c r="AA11" i="2" a="1"/>
  <c r="AA11" i="2" s="1"/>
  <c r="AA12" i="2" a="1"/>
  <c r="AA12" i="2" s="1"/>
  <c r="AA13" i="2" a="1"/>
  <c r="AA13" i="2" s="1"/>
  <c r="AA14" i="2" a="1"/>
  <c r="AA14" i="2" s="1"/>
  <c r="AA15" i="2" a="1"/>
  <c r="AA15" i="2" s="1"/>
  <c r="AA16" i="2" a="1"/>
  <c r="AA16" i="2" s="1"/>
  <c r="AA17" i="2" a="1"/>
  <c r="AA17" i="2" s="1"/>
  <c r="AA18" i="2" a="1"/>
  <c r="AA18" i="2" s="1"/>
  <c r="AA19" i="2" a="1"/>
  <c r="AA19" i="2" s="1"/>
  <c r="AA20" i="2" a="1"/>
  <c r="AA20" i="2" s="1"/>
  <c r="AA21" i="2" a="1"/>
  <c r="AA21" i="2" s="1"/>
  <c r="AA22" i="2" a="1"/>
  <c r="AA22" i="2" s="1"/>
  <c r="AA23" i="2" a="1"/>
  <c r="AA23" i="2" s="1"/>
  <c r="AA24" i="2" a="1"/>
  <c r="AA24" i="2" s="1"/>
  <c r="AA25" i="2" a="1"/>
  <c r="AA25" i="2" s="1"/>
  <c r="AA26" i="2" a="1"/>
  <c r="AA26" i="2" s="1"/>
  <c r="AA27" i="2" a="1"/>
  <c r="AA27" i="2" s="1"/>
  <c r="AA28" i="2" a="1"/>
  <c r="AA28" i="2" s="1"/>
  <c r="AA29" i="2" a="1"/>
  <c r="AA29" i="2" s="1"/>
  <c r="AA30" i="2" a="1"/>
  <c r="AA30" i="2" s="1"/>
  <c r="AA31" i="2" a="1"/>
  <c r="AA31" i="2" s="1"/>
  <c r="AA32" i="2" a="1"/>
  <c r="AA32" i="2" s="1"/>
  <c r="AA33" i="2" a="1"/>
  <c r="AA33" i="2" s="1"/>
  <c r="AA34" i="2" a="1"/>
  <c r="AA34" i="2" s="1"/>
  <c r="AA35" i="2" a="1"/>
  <c r="AA35" i="2" s="1"/>
  <c r="AA36" i="2" a="1"/>
  <c r="AA36" i="2" s="1"/>
  <c r="AA37" i="2" a="1"/>
  <c r="AA37" i="2" s="1"/>
  <c r="AA38" i="2" a="1"/>
  <c r="AA38" i="2" s="1"/>
  <c r="AA39" i="2" a="1"/>
  <c r="AA39" i="2" s="1"/>
  <c r="AA40" i="2" a="1"/>
  <c r="AA40" i="2" s="1"/>
  <c r="AA41" i="2" a="1"/>
  <c r="AA41" i="2" s="1"/>
  <c r="AA42" i="2" a="1"/>
  <c r="AA42" i="2" s="1"/>
  <c r="AA43" i="2" a="1"/>
  <c r="AA43" i="2" s="1"/>
  <c r="AA44" i="2" a="1"/>
  <c r="AA44" i="2" s="1"/>
  <c r="AA45" i="2" a="1"/>
  <c r="AA45" i="2" s="1"/>
  <c r="AA46" i="2" a="1"/>
  <c r="AA46" i="2" s="1"/>
  <c r="AA47" i="2" a="1"/>
  <c r="AA47" i="2" s="1"/>
  <c r="AA48" i="2" a="1"/>
  <c r="AA48" i="2" s="1"/>
  <c r="AA49" i="2" a="1"/>
  <c r="AA49" i="2" s="1"/>
  <c r="T40" i="2" a="1"/>
  <c r="T40" i="2" s="1"/>
  <c r="T41" i="2" a="1"/>
  <c r="T41" i="2" s="1"/>
  <c r="T42" i="2" a="1"/>
  <c r="T42" i="2" s="1"/>
  <c r="T43" i="2" a="1"/>
  <c r="T43" i="2" s="1"/>
  <c r="T44" i="2" a="1"/>
  <c r="T44" i="2" s="1"/>
  <c r="T45" i="2" a="1"/>
  <c r="T45" i="2" s="1"/>
  <c r="T46" i="2" a="1"/>
  <c r="T46" i="2" s="1"/>
  <c r="T47" i="2" a="1"/>
  <c r="T47" i="2" s="1"/>
  <c r="T48" i="2" a="1"/>
  <c r="T48" i="2" s="1"/>
  <c r="T49" i="2" a="1"/>
  <c r="T49" i="2" s="1"/>
  <c r="X49" i="2" s="1"/>
  <c r="U40" i="2" a="1"/>
  <c r="U40" i="2" s="1"/>
  <c r="U41" i="2" a="1"/>
  <c r="U41" i="2" s="1"/>
  <c r="U42" i="2" a="1"/>
  <c r="U42" i="2" s="1"/>
  <c r="U43" i="2" a="1"/>
  <c r="U43" i="2" s="1"/>
  <c r="U44" i="2" a="1"/>
  <c r="U44" i="2" s="1"/>
  <c r="U45" i="2" a="1"/>
  <c r="U45" i="2" s="1"/>
  <c r="U46" i="2" a="1"/>
  <c r="U46" i="2" s="1"/>
  <c r="U47" i="2" a="1"/>
  <c r="U47" i="2" s="1"/>
  <c r="U48" i="2" a="1"/>
  <c r="U48" i="2" s="1"/>
  <c r="U49" i="2" a="1"/>
  <c r="U49" i="2" s="1"/>
  <c r="Y49" i="2" s="1"/>
  <c r="V40" i="2" a="1"/>
  <c r="V40" i="2" s="1"/>
  <c r="W40" i="2" s="1"/>
  <c r="V41" i="2" a="1"/>
  <c r="V41" i="2" s="1"/>
  <c r="W41" i="2" s="1"/>
  <c r="V42" i="2" a="1"/>
  <c r="V42" i="2" s="1"/>
  <c r="W42" i="2" s="1"/>
  <c r="V43" i="2" a="1"/>
  <c r="V43" i="2" s="1"/>
  <c r="W43" i="2" s="1"/>
  <c r="V44" i="2" a="1"/>
  <c r="V44" i="2" s="1"/>
  <c r="W44" i="2" s="1"/>
  <c r="V45" i="2" a="1"/>
  <c r="V45" i="2" s="1"/>
  <c r="W45" i="2" s="1"/>
  <c r="V46" i="2" a="1"/>
  <c r="V46" i="2" s="1"/>
  <c r="W46" i="2" s="1"/>
  <c r="V47" i="2" a="1"/>
  <c r="V47" i="2" s="1"/>
  <c r="W47" i="2" s="1"/>
  <c r="V48" i="2" a="1"/>
  <c r="V48" i="2" s="1"/>
  <c r="W48" i="2" s="1"/>
  <c r="V49" i="2" a="1"/>
  <c r="V49" i="2" s="1"/>
  <c r="W49" i="2" s="1"/>
  <c r="T39" i="2" a="1"/>
  <c r="T39" i="2" s="1"/>
  <c r="U39" i="2" a="1"/>
  <c r="U39" i="2" s="1"/>
  <c r="V39" i="2" a="1"/>
  <c r="V39" i="2" s="1"/>
  <c r="W39" i="2" s="1"/>
  <c r="T38" i="2" a="1"/>
  <c r="T38" i="2" s="1"/>
  <c r="U38" i="2" a="1"/>
  <c r="U38" i="2" s="1"/>
  <c r="V38" i="2" a="1"/>
  <c r="V38" i="2" s="1"/>
  <c r="W38" i="2" s="1"/>
  <c r="AB25" i="2" l="1"/>
  <c r="AB7" i="2"/>
  <c r="Y43" i="2"/>
  <c r="Z38" i="2"/>
  <c r="X38" i="2"/>
  <c r="X45" i="2"/>
  <c r="X42" i="2"/>
  <c r="Z41" i="2"/>
  <c r="Y46" i="2"/>
  <c r="Z47" i="2"/>
  <c r="AB41" i="2"/>
  <c r="Z45" i="2"/>
  <c r="Z40" i="2"/>
  <c r="Y39" i="2"/>
  <c r="AB36" i="2"/>
  <c r="AB11" i="2"/>
  <c r="X47" i="2"/>
  <c r="AB22" i="2"/>
  <c r="Y44" i="2"/>
  <c r="Z44" i="2"/>
  <c r="Y42" i="2"/>
  <c r="AB28" i="2"/>
  <c r="Z42" i="2"/>
  <c r="Z43" i="2"/>
  <c r="AB29" i="2"/>
  <c r="AB20" i="2"/>
  <c r="Y41" i="2"/>
  <c r="X40" i="2"/>
  <c r="Y40" i="2"/>
  <c r="AB37" i="2"/>
  <c r="AB9" i="2"/>
  <c r="AB26" i="2"/>
  <c r="AB17" i="2"/>
  <c r="AB8" i="2"/>
  <c r="Y38" i="2"/>
  <c r="Z39" i="2"/>
  <c r="X48" i="2"/>
  <c r="AB47" i="2"/>
  <c r="AB35" i="2"/>
  <c r="X46" i="2"/>
  <c r="AB32" i="2"/>
  <c r="AB23" i="2"/>
  <c r="AB14" i="2"/>
  <c r="Z46" i="2"/>
  <c r="Y45" i="2"/>
  <c r="X44" i="2"/>
  <c r="AB43" i="2"/>
  <c r="AB4" i="2"/>
  <c r="Z48" i="2"/>
  <c r="Z49" i="2"/>
  <c r="Y47" i="2"/>
  <c r="X43" i="2"/>
  <c r="AB16" i="2"/>
  <c r="AB6" i="2"/>
  <c r="X41" i="2"/>
  <c r="AB21" i="2"/>
  <c r="AB10" i="2"/>
  <c r="AB5" i="2"/>
  <c r="X39" i="2"/>
  <c r="AB42" i="2"/>
  <c r="AB30" i="2"/>
  <c r="Y48" i="2"/>
  <c r="AB18" i="2"/>
  <c r="AB45" i="2"/>
  <c r="AB39" i="2"/>
  <c r="AB33" i="2"/>
  <c r="AB12" i="2"/>
  <c r="AB44" i="2"/>
  <c r="AB38" i="2"/>
  <c r="AB27" i="2"/>
  <c r="AB31" i="2"/>
  <c r="AB48" i="2"/>
  <c r="AB49" i="2"/>
  <c r="AB15" i="2"/>
  <c r="AB19" i="2"/>
  <c r="AB24" i="2"/>
  <c r="AB46" i="2"/>
  <c r="AB40" i="2"/>
  <c r="AB34" i="2"/>
  <c r="AB13" i="2"/>
  <c r="AB3" i="2"/>
  <c r="M141" i="7"/>
  <c r="AV205" i="6"/>
  <c r="M140" i="7"/>
  <c r="AV204" i="6"/>
  <c r="M139" i="7"/>
  <c r="AV203" i="6"/>
  <c r="M138" i="7"/>
  <c r="AV202" i="6"/>
  <c r="M137" i="7"/>
  <c r="AV201" i="6"/>
  <c r="M136" i="7"/>
  <c r="AV200" i="6"/>
  <c r="M135" i="7"/>
  <c r="AV199" i="6"/>
  <c r="M134" i="7"/>
  <c r="AV198" i="6"/>
  <c r="M133" i="7"/>
  <c r="AV197" i="6"/>
  <c r="M132" i="7"/>
  <c r="AV196" i="6"/>
  <c r="M131" i="7"/>
  <c r="AV195" i="6"/>
  <c r="M130" i="7"/>
  <c r="AV194" i="6"/>
  <c r="AV193" i="6" l="1"/>
  <c r="AV192" i="6"/>
  <c r="M129" i="7"/>
  <c r="AV191" i="6"/>
  <c r="M128" i="7"/>
  <c r="AV190" i="6"/>
  <c r="M127" i="7"/>
  <c r="AV189" i="6"/>
  <c r="M126" i="7"/>
  <c r="AV188" i="6"/>
  <c r="M125" i="7"/>
  <c r="AV187" i="6"/>
  <c r="M124" i="7"/>
  <c r="AV186" i="6"/>
  <c r="M123" i="7"/>
  <c r="AV185" i="6"/>
  <c r="AV184" i="6"/>
  <c r="AV183" i="6"/>
  <c r="AV182" i="6"/>
  <c r="AV181" i="6"/>
  <c r="BF14" i="1" a="1"/>
  <c r="BF14" i="1" s="1"/>
  <c r="H14" i="1" a="1"/>
  <c r="H14" i="1" s="1"/>
  <c r="M122" i="7"/>
  <c r="AV180" i="6"/>
  <c r="AV179" i="6"/>
  <c r="M121" i="7"/>
  <c r="AV178" i="6"/>
  <c r="AV177" i="6"/>
  <c r="M120" i="7"/>
  <c r="AV176" i="6"/>
  <c r="M119" i="7"/>
  <c r="AV175" i="6"/>
  <c r="M118" i="7"/>
  <c r="AV174" i="6"/>
  <c r="M117" i="7"/>
  <c r="AV173" i="6"/>
  <c r="AV172" i="6"/>
  <c r="AV171" i="6"/>
  <c r="M116" i="7"/>
  <c r="AV170" i="6"/>
  <c r="M115" i="7"/>
  <c r="AV169" i="6"/>
  <c r="M114" i="7"/>
  <c r="AV168" i="6"/>
  <c r="AV167" i="6"/>
  <c r="AV166" i="6"/>
  <c r="M113" i="7"/>
  <c r="AV165" i="6"/>
  <c r="M112" i="7"/>
  <c r="AV164" i="6"/>
  <c r="M111" i="7"/>
  <c r="AV163" i="6"/>
  <c r="M110" i="7"/>
  <c r="AV162" i="6"/>
  <c r="M109" i="7"/>
  <c r="AV161" i="6"/>
  <c r="AV160" i="6"/>
  <c r="AV159" i="6"/>
  <c r="AV158" i="6"/>
  <c r="AV157" i="6"/>
  <c r="M108" i="7"/>
  <c r="AV156" i="6"/>
  <c r="M107" i="7"/>
  <c r="AV155" i="6"/>
  <c r="M106" i="7"/>
  <c r="AV154" i="6"/>
  <c r="M105" i="7"/>
  <c r="AV153" i="6"/>
  <c r="M104" i="7"/>
  <c r="AV152" i="6"/>
  <c r="M103" i="7"/>
  <c r="AV151" i="6"/>
  <c r="M102" i="7"/>
  <c r="AV150" i="6"/>
  <c r="AV149" i="6"/>
  <c r="M101" i="7"/>
  <c r="AV148" i="6"/>
  <c r="M100" i="7"/>
  <c r="AV147" i="6"/>
  <c r="M99" i="7"/>
  <c r="AV146" i="6"/>
  <c r="AV145" i="6"/>
  <c r="M98" i="7"/>
  <c r="AV144" i="6"/>
  <c r="M97" i="7"/>
  <c r="AV143" i="6"/>
  <c r="M96" i="7"/>
  <c r="AV142" i="6"/>
  <c r="M95" i="7"/>
  <c r="AV141" i="6"/>
  <c r="M94" i="7"/>
  <c r="AV140" i="6"/>
  <c r="AV139" i="6"/>
  <c r="M93" i="7"/>
  <c r="AV138" i="6"/>
  <c r="M92" i="7"/>
  <c r="AV137" i="6"/>
  <c r="M91" i="7"/>
  <c r="AV136" i="6"/>
  <c r="M90" i="7"/>
  <c r="AV135" i="6"/>
  <c r="M89" i="7"/>
  <c r="AV134" i="6"/>
  <c r="M88" i="7"/>
  <c r="AV133" i="6"/>
  <c r="M87" i="7"/>
  <c r="AV132" i="6"/>
  <c r="AV131" i="6"/>
  <c r="M86" i="7"/>
  <c r="AV130" i="6"/>
  <c r="AV129" i="6"/>
  <c r="M85" i="7"/>
  <c r="AV128" i="6"/>
  <c r="AV127" i="6"/>
  <c r="AV126" i="6"/>
  <c r="M84" i="7"/>
  <c r="AV125" i="6"/>
  <c r="M83" i="7"/>
  <c r="AV124" i="6"/>
  <c r="M82" i="7"/>
  <c r="AV123" i="6"/>
  <c r="AV122" i="6"/>
  <c r="AV121" i="6"/>
  <c r="AV120" i="6"/>
  <c r="AV119" i="6"/>
  <c r="AV118" i="6"/>
  <c r="AV117" i="6"/>
  <c r="AV116" i="6"/>
  <c r="AV115" i="6"/>
  <c r="M81" i="7"/>
  <c r="AV114" i="6"/>
  <c r="M80" i="7"/>
  <c r="AV113" i="6"/>
  <c r="M79" i="7"/>
  <c r="AV112" i="6"/>
  <c r="M78" i="7"/>
  <c r="AV111" i="6"/>
  <c r="M77" i="7"/>
  <c r="AV110" i="6"/>
  <c r="AV109" i="6"/>
  <c r="M76" i="7"/>
  <c r="AV108" i="6"/>
  <c r="AV107" i="6"/>
  <c r="M75" i="7"/>
  <c r="AV106" i="6"/>
  <c r="M74" i="7"/>
  <c r="AV105" i="6"/>
  <c r="M73" i="7"/>
  <c r="AV104" i="6"/>
  <c r="M72" i="7"/>
  <c r="AV103" i="6"/>
  <c r="M71" i="7"/>
  <c r="AV102" i="6"/>
  <c r="M70" i="7"/>
  <c r="AV101" i="6"/>
  <c r="AV100" i="6"/>
  <c r="AV99" i="6"/>
  <c r="AV98" i="6"/>
  <c r="M69" i="7"/>
  <c r="AV97" i="6"/>
  <c r="M68" i="7"/>
  <c r="AV96" i="6"/>
  <c r="M67" i="7"/>
  <c r="AV95" i="6"/>
  <c r="M66" i="7"/>
  <c r="AV94" i="6"/>
  <c r="M65" i="7"/>
  <c r="AV93" i="6"/>
  <c r="AV92" i="6"/>
  <c r="M64" i="7"/>
  <c r="AV91" i="6"/>
  <c r="AV90" i="6"/>
  <c r="AV89" i="6"/>
  <c r="M63" i="7"/>
  <c r="AV88" i="6"/>
  <c r="M62" i="7"/>
  <c r="AV87" i="6"/>
  <c r="M61" i="7"/>
  <c r="AV86" i="6"/>
  <c r="M60" i="7"/>
  <c r="AV85" i="6"/>
  <c r="AV84" i="6"/>
  <c r="AV83" i="6"/>
  <c r="AV82" i="6"/>
  <c r="M59" i="7"/>
  <c r="AV81" i="6"/>
  <c r="M58" i="7"/>
  <c r="AV80" i="6"/>
  <c r="M57" i="7"/>
  <c r="AV79" i="6"/>
  <c r="M56" i="7"/>
  <c r="AV78" i="6"/>
  <c r="AV77" i="6"/>
  <c r="AV76" i="6"/>
  <c r="M55" i="7"/>
  <c r="AV75" i="6"/>
  <c r="M54" i="7"/>
  <c r="AV74" i="6"/>
  <c r="AV73" i="6"/>
  <c r="AV72" i="6"/>
  <c r="AV71" i="6"/>
  <c r="AV70" i="6"/>
  <c r="M53" i="7"/>
  <c r="AV69" i="6"/>
  <c r="M52" i="7"/>
  <c r="AV68" i="6"/>
  <c r="M51" i="7"/>
  <c r="AV67" i="6"/>
  <c r="M50" i="7"/>
  <c r="AV66" i="6"/>
  <c r="M49" i="7"/>
  <c r="AV65" i="6"/>
  <c r="M48" i="7"/>
  <c r="AV64" i="6"/>
  <c r="M47" i="7"/>
  <c r="AV63" i="6"/>
  <c r="M46" i="7"/>
  <c r="AV62" i="6"/>
  <c r="M45" i="7"/>
  <c r="AV61" i="6"/>
  <c r="AV60" i="6"/>
  <c r="AV59" i="6"/>
  <c r="AV58" i="6"/>
  <c r="M44" i="7"/>
  <c r="AV57" i="6"/>
  <c r="M43" i="7"/>
  <c r="AV56" i="6"/>
  <c r="AV55" i="6"/>
  <c r="AV54" i="6"/>
  <c r="AV53" i="6"/>
  <c r="AV52" i="6"/>
  <c r="AV51" i="6"/>
  <c r="M42" i="7"/>
  <c r="AV50" i="6"/>
  <c r="M41" i="7"/>
  <c r="AV49" i="6"/>
  <c r="M40" i="7"/>
  <c r="AV48" i="6"/>
  <c r="M39" i="7"/>
  <c r="AV47" i="6"/>
  <c r="M38" i="7"/>
  <c r="AV46" i="6"/>
  <c r="M37" i="7"/>
  <c r="AV45" i="6"/>
  <c r="M36" i="7"/>
  <c r="AV44" i="6"/>
  <c r="M35" i="7"/>
  <c r="AV43" i="6"/>
  <c r="AV42" i="6"/>
  <c r="AV41" i="6"/>
  <c r="M34" i="7"/>
  <c r="AV40" i="6"/>
  <c r="M33" i="7"/>
  <c r="AV39" i="6"/>
  <c r="M32" i="7"/>
  <c r="AV38" i="6"/>
  <c r="M31" i="7"/>
  <c r="AV37" i="6"/>
  <c r="M30" i="7"/>
  <c r="AV36" i="6"/>
  <c r="M29" i="7"/>
  <c r="AV35" i="6"/>
  <c r="M28" i="7"/>
  <c r="AV34" i="6"/>
  <c r="M27" i="7"/>
  <c r="AV33" i="6"/>
  <c r="AV32" i="6"/>
  <c r="AV31" i="6"/>
  <c r="M26" i="7"/>
  <c r="AV30" i="6"/>
  <c r="M25" i="7"/>
  <c r="AV29" i="6"/>
  <c r="M24" i="7"/>
  <c r="AV28" i="6"/>
  <c r="M23" i="7"/>
  <c r="AV27" i="6"/>
  <c r="M22" i="7"/>
  <c r="AV26" i="6"/>
  <c r="M21" i="7"/>
  <c r="AV25" i="6"/>
  <c r="M20" i="7"/>
  <c r="AV24" i="6"/>
  <c r="AV23" i="6"/>
  <c r="AV22" i="6"/>
  <c r="AV21" i="6"/>
  <c r="M19" i="7"/>
  <c r="AV20" i="6"/>
  <c r="AV19" i="6"/>
  <c r="M18" i="7"/>
  <c r="AV18" i="6"/>
  <c r="M17" i="7"/>
  <c r="AV17" i="6"/>
  <c r="M16" i="7"/>
  <c r="AV16" i="6"/>
  <c r="M15" i="7"/>
  <c r="AV15" i="6"/>
  <c r="M14" i="7"/>
  <c r="AV14" i="6"/>
  <c r="M13" i="7"/>
  <c r="AV13" i="6"/>
  <c r="M12" i="7"/>
  <c r="AV12" i="6"/>
  <c r="AV11" i="6"/>
  <c r="AV10" i="6"/>
  <c r="M11" i="7"/>
  <c r="AV9" i="6"/>
  <c r="M10" i="7"/>
  <c r="AV8" i="6"/>
  <c r="M9" i="7"/>
  <c r="AV7" i="6"/>
  <c r="M8" i="7"/>
  <c r="AV6" i="6"/>
  <c r="M7" i="7"/>
  <c r="AV5" i="6"/>
  <c r="M6" i="7"/>
  <c r="AV4" i="6"/>
  <c r="T2" i="2" l="1" a="1"/>
  <c r="T2" i="2" s="1"/>
  <c r="T7" i="2" a="1"/>
  <c r="T7" i="2" s="1"/>
  <c r="AA2" i="2" a="1"/>
  <c r="AA2" i="2" s="1"/>
  <c r="V2" i="2" a="1"/>
  <c r="V2" i="2" s="1"/>
  <c r="W2" i="2" s="1"/>
  <c r="V3" i="2" a="1"/>
  <c r="V3" i="2" s="1"/>
  <c r="W3" i="2" s="1"/>
  <c r="V4" i="2" a="1"/>
  <c r="V4" i="2" s="1"/>
  <c r="W4" i="2" s="1"/>
  <c r="V5" i="2" a="1"/>
  <c r="V5" i="2" s="1"/>
  <c r="W5" i="2" s="1"/>
  <c r="V6" i="2" a="1"/>
  <c r="V6" i="2" s="1"/>
  <c r="W6" i="2" s="1"/>
  <c r="V7" i="2" a="1"/>
  <c r="V7" i="2" s="1"/>
  <c r="W7" i="2" s="1"/>
  <c r="V8" i="2" a="1"/>
  <c r="V8" i="2" s="1"/>
  <c r="W8" i="2" s="1"/>
  <c r="V9" i="2" a="1"/>
  <c r="V9" i="2" s="1"/>
  <c r="W9" i="2" s="1"/>
  <c r="V10" i="2" a="1"/>
  <c r="V10" i="2" s="1"/>
  <c r="W10" i="2" s="1"/>
  <c r="V11" i="2" a="1"/>
  <c r="V11" i="2" s="1"/>
  <c r="W11" i="2" s="1"/>
  <c r="V12" i="2" a="1"/>
  <c r="V12" i="2" s="1"/>
  <c r="W12" i="2" s="1"/>
  <c r="V13" i="2" a="1"/>
  <c r="V13" i="2" s="1"/>
  <c r="W13" i="2" s="1"/>
  <c r="V14" i="2" a="1"/>
  <c r="V14" i="2" s="1"/>
  <c r="W14" i="2" s="1"/>
  <c r="V15" i="2" a="1"/>
  <c r="V15" i="2" s="1"/>
  <c r="W15" i="2" s="1"/>
  <c r="V16" i="2" a="1"/>
  <c r="V16" i="2" s="1"/>
  <c r="W16" i="2" s="1"/>
  <c r="V17" i="2" a="1"/>
  <c r="V17" i="2" s="1"/>
  <c r="W17" i="2" s="1"/>
  <c r="V18" i="2" a="1"/>
  <c r="V18" i="2" s="1"/>
  <c r="W18" i="2" s="1"/>
  <c r="V19" i="2" a="1"/>
  <c r="V19" i="2" s="1"/>
  <c r="W19" i="2" s="1"/>
  <c r="V20" i="2" a="1"/>
  <c r="V20" i="2" s="1"/>
  <c r="W20" i="2" s="1"/>
  <c r="V21" i="2" a="1"/>
  <c r="V21" i="2" s="1"/>
  <c r="W21" i="2" s="1"/>
  <c r="V22" i="2" a="1"/>
  <c r="V22" i="2" s="1"/>
  <c r="W22" i="2" s="1"/>
  <c r="V23" i="2" a="1"/>
  <c r="V23" i="2" s="1"/>
  <c r="W23" i="2" s="1"/>
  <c r="V24" i="2" a="1"/>
  <c r="V24" i="2" s="1"/>
  <c r="W24" i="2" s="1"/>
  <c r="V25" i="2" a="1"/>
  <c r="V25" i="2" s="1"/>
  <c r="W25" i="2" s="1"/>
  <c r="V26" i="2" a="1"/>
  <c r="V26" i="2" s="1"/>
  <c r="W26" i="2" s="1"/>
  <c r="V27" i="2" a="1"/>
  <c r="V27" i="2" s="1"/>
  <c r="W27" i="2" s="1"/>
  <c r="V28" i="2" a="1"/>
  <c r="V28" i="2" s="1"/>
  <c r="W28" i="2" s="1"/>
  <c r="V29" i="2" a="1"/>
  <c r="V29" i="2" s="1"/>
  <c r="W29" i="2" s="1"/>
  <c r="V30" i="2" a="1"/>
  <c r="V30" i="2" s="1"/>
  <c r="W30" i="2" s="1"/>
  <c r="V31" i="2" a="1"/>
  <c r="V31" i="2" s="1"/>
  <c r="W31" i="2" s="1"/>
  <c r="V32" i="2" a="1"/>
  <c r="V32" i="2" s="1"/>
  <c r="W32" i="2" s="1"/>
  <c r="V33" i="2" a="1"/>
  <c r="V33" i="2" s="1"/>
  <c r="W33" i="2" s="1"/>
  <c r="V34" i="2" a="1"/>
  <c r="V34" i="2" s="1"/>
  <c r="W34" i="2" s="1"/>
  <c r="V35" i="2" a="1"/>
  <c r="V35" i="2" s="1"/>
  <c r="W35" i="2" s="1"/>
  <c r="V36" i="2" a="1"/>
  <c r="V36" i="2" s="1"/>
  <c r="W36" i="2" s="1"/>
  <c r="V37" i="2" a="1"/>
  <c r="V37" i="2" s="1"/>
  <c r="W37" i="2" s="1"/>
  <c r="U2" i="2" a="1"/>
  <c r="U2" i="2" s="1"/>
  <c r="U3" i="2" a="1"/>
  <c r="U3" i="2" s="1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2" i="2" a="1"/>
  <c r="U12" i="2" s="1"/>
  <c r="U13" i="2" a="1"/>
  <c r="U13" i="2" s="1"/>
  <c r="U14" i="2" a="1"/>
  <c r="U14" i="2" s="1"/>
  <c r="U15" i="2" a="1"/>
  <c r="U15" i="2" s="1"/>
  <c r="U16" i="2" a="1"/>
  <c r="U16" i="2" s="1"/>
  <c r="U17" i="2" a="1"/>
  <c r="U17" i="2" s="1"/>
  <c r="U18" i="2" a="1"/>
  <c r="U18" i="2" s="1"/>
  <c r="U19" i="2" a="1"/>
  <c r="U19" i="2" s="1"/>
  <c r="U20" i="2" a="1"/>
  <c r="U20" i="2" s="1"/>
  <c r="U21" i="2" a="1"/>
  <c r="U21" i="2" s="1"/>
  <c r="U22" i="2" a="1"/>
  <c r="U22" i="2" s="1"/>
  <c r="U23" i="2" a="1"/>
  <c r="U23" i="2" s="1"/>
  <c r="U24" i="2" a="1"/>
  <c r="U24" i="2" s="1"/>
  <c r="U25" i="2" a="1"/>
  <c r="U25" i="2" s="1"/>
  <c r="U26" i="2" a="1"/>
  <c r="U26" i="2" s="1"/>
  <c r="U27" i="2" a="1"/>
  <c r="U27" i="2" s="1"/>
  <c r="U28" i="2" a="1"/>
  <c r="U28" i="2" s="1"/>
  <c r="U29" i="2" a="1"/>
  <c r="U29" i="2" s="1"/>
  <c r="U30" i="2" a="1"/>
  <c r="U30" i="2" s="1"/>
  <c r="U31" i="2" a="1"/>
  <c r="U31" i="2" s="1"/>
  <c r="U32" i="2" a="1"/>
  <c r="U32" i="2" s="1"/>
  <c r="U33" i="2" a="1"/>
  <c r="U33" i="2" s="1"/>
  <c r="U34" i="2" a="1"/>
  <c r="U34" i="2" s="1"/>
  <c r="U35" i="2" a="1"/>
  <c r="U35" i="2" s="1"/>
  <c r="U36" i="2" a="1"/>
  <c r="U36" i="2" s="1"/>
  <c r="U37" i="2" a="1"/>
  <c r="U37" i="2" s="1"/>
  <c r="T3" i="2" a="1"/>
  <c r="T3" i="2" s="1"/>
  <c r="T4" i="2" a="1"/>
  <c r="T4" i="2" s="1"/>
  <c r="T5" i="2" a="1"/>
  <c r="T5" i="2" s="1"/>
  <c r="T6" i="2" a="1"/>
  <c r="T6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T18" i="2" a="1"/>
  <c r="T18" i="2" s="1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 s="1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 s="1"/>
  <c r="T35" i="2" a="1"/>
  <c r="T35" i="2" s="1"/>
  <c r="T36" i="2" a="1"/>
  <c r="T36" i="2" s="1"/>
  <c r="T37" i="2" a="1"/>
  <c r="T37" i="2" s="1"/>
  <c r="X25" i="2" l="1"/>
  <c r="Z13" i="2"/>
  <c r="X7" i="2"/>
  <c r="Z25" i="2"/>
  <c r="Z22" i="2"/>
  <c r="Z10" i="2"/>
  <c r="X26" i="2"/>
  <c r="X14" i="2"/>
  <c r="Y24" i="2"/>
  <c r="Y12" i="2"/>
  <c r="Z24" i="2"/>
  <c r="Z12" i="2"/>
  <c r="X24" i="2"/>
  <c r="X12" i="2"/>
  <c r="Y34" i="2"/>
  <c r="Y22" i="2"/>
  <c r="Y10" i="2"/>
  <c r="Z34" i="2"/>
  <c r="X27" i="2"/>
  <c r="X15" i="2"/>
  <c r="Y25" i="2"/>
  <c r="Y13" i="2"/>
  <c r="Z9" i="2"/>
  <c r="X31" i="2"/>
  <c r="X19" i="2"/>
  <c r="Y5" i="2"/>
  <c r="Z29" i="2"/>
  <c r="Z17" i="2"/>
  <c r="Z5" i="2"/>
  <c r="Y26" i="2"/>
  <c r="Y14" i="2"/>
  <c r="Z26" i="2"/>
  <c r="Z14" i="2"/>
  <c r="X33" i="2"/>
  <c r="X21" i="2"/>
  <c r="X9" i="2"/>
  <c r="Y31" i="2"/>
  <c r="Y19" i="2"/>
  <c r="Y7" i="2"/>
  <c r="Z31" i="2"/>
  <c r="Z19" i="2"/>
  <c r="Z7" i="2"/>
  <c r="X30" i="2"/>
  <c r="X18" i="2"/>
  <c r="X5" i="2"/>
  <c r="Y28" i="2"/>
  <c r="Y16" i="2"/>
  <c r="Y4" i="2"/>
  <c r="Z28" i="2"/>
  <c r="Z16" i="2"/>
  <c r="Z4" i="2"/>
  <c r="X13" i="2"/>
  <c r="X35" i="2"/>
  <c r="X23" i="2"/>
  <c r="X11" i="2"/>
  <c r="Y33" i="2"/>
  <c r="Y21" i="2"/>
  <c r="Y9" i="2"/>
  <c r="Z33" i="2"/>
  <c r="Z21" i="2"/>
  <c r="X32" i="2"/>
  <c r="X20" i="2"/>
  <c r="X8" i="2"/>
  <c r="Y30" i="2"/>
  <c r="Y18" i="2"/>
  <c r="Y6" i="2"/>
  <c r="Z30" i="2"/>
  <c r="Z18" i="2"/>
  <c r="Z6" i="2"/>
  <c r="Y29" i="2"/>
  <c r="Y17" i="2"/>
  <c r="X29" i="2"/>
  <c r="X17" i="2"/>
  <c r="X4" i="2"/>
  <c r="Y27" i="2"/>
  <c r="Y15" i="2"/>
  <c r="Y3" i="2"/>
  <c r="Z27" i="2"/>
  <c r="Z15" i="2"/>
  <c r="Z3" i="2"/>
  <c r="X28" i="2"/>
  <c r="X16" i="2"/>
  <c r="X3" i="2"/>
  <c r="Y36" i="2"/>
  <c r="Y37" i="2"/>
  <c r="Z36" i="2"/>
  <c r="Z37" i="2"/>
  <c r="Y35" i="2"/>
  <c r="Y23" i="2"/>
  <c r="Y11" i="2"/>
  <c r="Z35" i="2"/>
  <c r="Z23" i="2"/>
  <c r="Z11" i="2"/>
  <c r="X6" i="2"/>
  <c r="X36" i="2"/>
  <c r="X37" i="2"/>
  <c r="X34" i="2"/>
  <c r="X22" i="2"/>
  <c r="X10" i="2"/>
  <c r="Y32" i="2"/>
  <c r="Y20" i="2"/>
  <c r="Y8" i="2"/>
  <c r="Z32" i="2"/>
  <c r="Z20" i="2"/>
  <c r="Z8" i="2"/>
  <c r="Z2" i="2"/>
  <c r="AB2" i="2"/>
  <c r="Y2" i="2"/>
  <c r="X2" i="2"/>
  <c r="BL12" i="1" l="1"/>
  <c r="F1" i="9"/>
  <c r="D1" i="9"/>
  <c r="AJ11" i="1" l="1" a="1"/>
  <c r="AJ11" i="1" s="1"/>
  <c r="A2" i="18" a="1"/>
  <c r="A2" i="17" a="1"/>
  <c r="BU134" i="2" s="1"/>
  <c r="CH11" i="1" a="1"/>
  <c r="CH11" i="1" s="1"/>
  <c r="C15" i="1" a="1"/>
  <c r="C15" i="1" s="1"/>
  <c r="E44" i="1" a="1"/>
  <c r="E44" i="1" s="1"/>
  <c r="E41" i="1" a="1"/>
  <c r="E41" i="1" s="1"/>
  <c r="E38" i="1" a="1"/>
  <c r="E38" i="1" s="1"/>
  <c r="E35" i="1" a="1"/>
  <c r="E35" i="1" s="1"/>
  <c r="E32" i="1" a="1"/>
  <c r="E32" i="1" s="1"/>
  <c r="E29" i="1" a="1"/>
  <c r="E29" i="1" s="1"/>
  <c r="E26" i="1" a="1"/>
  <c r="E26" i="1" s="1"/>
  <c r="E23" i="1" a="1"/>
  <c r="E23" i="1" s="1"/>
  <c r="E20" i="1" a="1"/>
  <c r="E20" i="1" s="1"/>
  <c r="E17" i="1" a="1"/>
  <c r="E17" i="1" s="1"/>
  <c r="E43" i="1" a="1"/>
  <c r="E43" i="1" s="1"/>
  <c r="E40" i="1" a="1"/>
  <c r="E40" i="1" s="1"/>
  <c r="E37" i="1" a="1"/>
  <c r="E37" i="1" s="1"/>
  <c r="E34" i="1" a="1"/>
  <c r="E34" i="1" s="1"/>
  <c r="E31" i="1" a="1"/>
  <c r="E31" i="1" s="1"/>
  <c r="E28" i="1" a="1"/>
  <c r="E28" i="1" s="1"/>
  <c r="E25" i="1" a="1"/>
  <c r="E25" i="1" s="1"/>
  <c r="E22" i="1" a="1"/>
  <c r="E22" i="1" s="1"/>
  <c r="E19" i="1" a="1"/>
  <c r="E19" i="1" s="1"/>
  <c r="E16" i="1" a="1"/>
  <c r="E16" i="1" s="1"/>
  <c r="E42" i="1" a="1"/>
  <c r="E42" i="1" s="1"/>
  <c r="E39" i="1" a="1"/>
  <c r="E39" i="1" s="1"/>
  <c r="E36" i="1" a="1"/>
  <c r="E36" i="1" s="1"/>
  <c r="E33" i="1" a="1"/>
  <c r="E33" i="1" s="1"/>
  <c r="E30" i="1" a="1"/>
  <c r="E30" i="1" s="1"/>
  <c r="E27" i="1" a="1"/>
  <c r="E27" i="1" s="1"/>
  <c r="E24" i="1" a="1"/>
  <c r="E24" i="1" s="1"/>
  <c r="E21" i="1" a="1"/>
  <c r="E21" i="1" s="1"/>
  <c r="E18" i="1" a="1"/>
  <c r="E18" i="1" s="1"/>
  <c r="E15" i="1" a="1"/>
  <c r="E15" i="1" s="1"/>
  <c r="D44" i="1" a="1"/>
  <c r="D44" i="1" s="1"/>
  <c r="C40" i="1" a="1"/>
  <c r="C40" i="1" s="1"/>
  <c r="D35" i="1" a="1"/>
  <c r="D35" i="1" s="1"/>
  <c r="C31" i="1" a="1"/>
  <c r="C31" i="1" s="1"/>
  <c r="D26" i="1" a="1"/>
  <c r="D26" i="1" s="1"/>
  <c r="C22" i="1" a="1"/>
  <c r="C22" i="1" s="1"/>
  <c r="D17" i="1" a="1"/>
  <c r="D17" i="1" s="1"/>
  <c r="C43" i="1" a="1"/>
  <c r="C43" i="1" s="1"/>
  <c r="D38" i="1" a="1"/>
  <c r="D38" i="1" s="1"/>
  <c r="C34" i="1" a="1"/>
  <c r="C34" i="1" s="1"/>
  <c r="D29" i="1" a="1"/>
  <c r="D29" i="1" s="1"/>
  <c r="C25" i="1" a="1"/>
  <c r="C25" i="1" s="1"/>
  <c r="D20" i="1" a="1"/>
  <c r="D20" i="1" s="1"/>
  <c r="C16" i="1" a="1"/>
  <c r="C16" i="1" s="1"/>
  <c r="D41" i="1" a="1"/>
  <c r="D41" i="1" s="1"/>
  <c r="C37" i="1" a="1"/>
  <c r="C37" i="1" s="1"/>
  <c r="D32" i="1" a="1"/>
  <c r="D32" i="1" s="1"/>
  <c r="C28" i="1" a="1"/>
  <c r="C28" i="1" s="1"/>
  <c r="D23" i="1" a="1"/>
  <c r="D23" i="1" s="1"/>
  <c r="C19" i="1" a="1"/>
  <c r="C19" i="1" s="1"/>
  <c r="E14" i="1" a="1"/>
  <c r="E14" i="1" s="1"/>
  <c r="C44" i="1" a="1"/>
  <c r="C44" i="1" s="1"/>
  <c r="D42" i="1" a="1"/>
  <c r="D42" i="1" s="1"/>
  <c r="C41" i="1" a="1"/>
  <c r="C41" i="1" s="1"/>
  <c r="D39" i="1" a="1"/>
  <c r="D39" i="1" s="1"/>
  <c r="C38" i="1" a="1"/>
  <c r="C38" i="1" s="1"/>
  <c r="D36" i="1" a="1"/>
  <c r="D36" i="1" s="1"/>
  <c r="C35" i="1" a="1"/>
  <c r="C35" i="1" s="1"/>
  <c r="D33" i="1" a="1"/>
  <c r="D33" i="1" s="1"/>
  <c r="C32" i="1" a="1"/>
  <c r="C32" i="1" s="1"/>
  <c r="D30" i="1" a="1"/>
  <c r="D30" i="1" s="1"/>
  <c r="C29" i="1" a="1"/>
  <c r="C29" i="1" s="1"/>
  <c r="D27" i="1" a="1"/>
  <c r="D27" i="1" s="1"/>
  <c r="C26" i="1" a="1"/>
  <c r="C26" i="1" s="1"/>
  <c r="D24" i="1" a="1"/>
  <c r="D24" i="1" s="1"/>
  <c r="C23" i="1" a="1"/>
  <c r="C23" i="1" s="1"/>
  <c r="D21" i="1" a="1"/>
  <c r="D21" i="1" s="1"/>
  <c r="C20" i="1" a="1"/>
  <c r="C20" i="1" s="1"/>
  <c r="D18" i="1" a="1"/>
  <c r="D18" i="1" s="1"/>
  <c r="C17" i="1" a="1"/>
  <c r="C17" i="1" s="1"/>
  <c r="D15" i="1" a="1"/>
  <c r="D15" i="1" s="1"/>
  <c r="D43" i="1" a="1"/>
  <c r="D43" i="1" s="1"/>
  <c r="C42" i="1" a="1"/>
  <c r="C42" i="1" s="1"/>
  <c r="D40" i="1" a="1"/>
  <c r="D40" i="1" s="1"/>
  <c r="C39" i="1" a="1"/>
  <c r="C39" i="1" s="1"/>
  <c r="D37" i="1" a="1"/>
  <c r="D37" i="1" s="1"/>
  <c r="C36" i="1" a="1"/>
  <c r="C36" i="1" s="1"/>
  <c r="D34" i="1" a="1"/>
  <c r="D34" i="1" s="1"/>
  <c r="C33" i="1" a="1"/>
  <c r="C33" i="1" s="1"/>
  <c r="D31" i="1" a="1"/>
  <c r="D31" i="1" s="1"/>
  <c r="C30" i="1" a="1"/>
  <c r="C30" i="1" s="1"/>
  <c r="D28" i="1" a="1"/>
  <c r="D28" i="1" s="1"/>
  <c r="C27" i="1" a="1"/>
  <c r="C27" i="1" s="1"/>
  <c r="D25" i="1" a="1"/>
  <c r="D25" i="1" s="1"/>
  <c r="C24" i="1" a="1"/>
  <c r="C24" i="1" s="1"/>
  <c r="D22" i="1" a="1"/>
  <c r="D22" i="1" s="1"/>
  <c r="C21" i="1" a="1"/>
  <c r="C21" i="1" s="1"/>
  <c r="D19" i="1" a="1"/>
  <c r="D19" i="1" s="1"/>
  <c r="C18" i="1" a="1"/>
  <c r="C18" i="1" s="1"/>
  <c r="D16" i="1" a="1"/>
  <c r="D16" i="1" s="1"/>
  <c r="D14" i="1" a="1"/>
  <c r="D14" i="1" s="1"/>
  <c r="C14" i="1" a="1"/>
  <c r="C14" i="1" s="1"/>
  <c r="A5" i="9" a="1"/>
  <c r="A5" i="9" s="1"/>
  <c r="BO138" i="2" l="1"/>
  <c r="BJ138" i="2" s="1"/>
  <c r="BU141" i="2"/>
  <c r="BO131" i="2"/>
  <c r="BP131" i="2" s="1"/>
  <c r="BM134" i="2" s="1"/>
  <c r="BJ131" i="2" s="1"/>
  <c r="BN131" i="2"/>
  <c r="AM118" i="2"/>
  <c r="BL134" i="2"/>
  <c r="BP134" i="2"/>
  <c r="BQ134" i="2"/>
  <c r="BR134" i="2"/>
  <c r="BS134" i="2"/>
  <c r="BO134" i="2"/>
  <c r="BL130" i="2"/>
  <c r="BJ134" i="2"/>
  <c r="BK134" i="2"/>
  <c r="BJ141" i="2"/>
  <c r="BK141" i="2"/>
  <c r="BL141" i="2"/>
  <c r="BQ141" i="2"/>
  <c r="BP141" i="2"/>
  <c r="BO141" i="2"/>
  <c r="BH11" i="1"/>
  <c r="CH12" i="1"/>
  <c r="AJ12" i="1"/>
  <c r="AY118" i="2"/>
  <c r="AW118" i="2"/>
  <c r="A2" i="18"/>
  <c r="AX118" i="2"/>
  <c r="AU124" i="2"/>
  <c r="AS124" i="2"/>
  <c r="AV119" i="2"/>
  <c r="AX124" i="2"/>
  <c r="AW124" i="2"/>
  <c r="AV124" i="2"/>
  <c r="AM124" i="2"/>
  <c r="AM121" i="2"/>
  <c r="AL124" i="2"/>
  <c r="AI124" i="2"/>
  <c r="AK124" i="2"/>
  <c r="AN124" i="2"/>
  <c r="AP124" i="2"/>
  <c r="AL119" i="2"/>
  <c r="AM119" i="2" s="1"/>
  <c r="AO124" i="2"/>
  <c r="AI121" i="2"/>
  <c r="AN118" i="2"/>
  <c r="AO118" i="2"/>
  <c r="A2" i="17"/>
  <c r="AC11" i="1"/>
  <c r="AC12" i="1"/>
  <c r="CC12" i="1"/>
  <c r="CC11" i="1"/>
  <c r="AO122" i="2" l="1"/>
  <c r="BF131" i="2" s="1"/>
  <c r="AS121" i="2"/>
  <c r="AK121" i="2" l="1"/>
  <c r="AN121" i="2"/>
  <c r="BN130" i="2"/>
  <c r="M2" i="5" l="1"/>
  <c r="K26" i="2"/>
  <c r="K34" i="2" s="1"/>
  <c r="J26" i="2"/>
  <c r="M34" i="2"/>
  <c r="L34" i="2"/>
  <c r="G2" i="5" a="1"/>
  <c r="W2" i="5" a="1"/>
  <c r="W2" i="5" s="1"/>
  <c r="V2" i="5" a="1"/>
  <c r="U2" i="5" a="1"/>
  <c r="U2" i="5" s="1"/>
  <c r="T2" i="5"/>
  <c r="S2" i="5"/>
  <c r="F2" i="5" s="1" a="1"/>
  <c r="F2" i="5" s="1"/>
  <c r="O2" i="5"/>
  <c r="AR1044" i="6" l="1"/>
  <c r="AU1044" i="6" s="1"/>
  <c r="AR1041" i="6"/>
  <c r="AU1041" i="6" s="1"/>
  <c r="AR1042" i="6"/>
  <c r="AU1042" i="6" s="1"/>
  <c r="AR1043" i="6"/>
  <c r="AU1043" i="6" s="1"/>
  <c r="AR982" i="6"/>
  <c r="AS982" i="6" s="1"/>
  <c r="AU982" i="6" s="1"/>
  <c r="AR983" i="6"/>
  <c r="AS983" i="6" s="1"/>
  <c r="AU983" i="6" s="1"/>
  <c r="AR985" i="6"/>
  <c r="AS985" i="6" s="1"/>
  <c r="AU985" i="6" s="1"/>
  <c r="AR984" i="6"/>
  <c r="AS984" i="6" s="1"/>
  <c r="AU984" i="6" s="1"/>
  <c r="AR980" i="6"/>
  <c r="AS980" i="6" s="1"/>
  <c r="AU980" i="6" s="1"/>
  <c r="AR981" i="6"/>
  <c r="AU981" i="6" s="1"/>
  <c r="AR935" i="6"/>
  <c r="AU935" i="6" s="1"/>
  <c r="AR938" i="6"/>
  <c r="AS938" i="6" s="1"/>
  <c r="AU938" i="6" s="1"/>
  <c r="AR937" i="6"/>
  <c r="AU937" i="6" s="1"/>
  <c r="AR936" i="6"/>
  <c r="AU936" i="6" s="1"/>
  <c r="AR934" i="6"/>
  <c r="AU934" i="6" s="1"/>
  <c r="AR933" i="6"/>
  <c r="AS933" i="6" s="1"/>
  <c r="AU933" i="6" s="1"/>
  <c r="AR927" i="6"/>
  <c r="AU927" i="6" s="1"/>
  <c r="AR928" i="6"/>
  <c r="AS928" i="6" s="1"/>
  <c r="AU928" i="6" s="1"/>
  <c r="AR926" i="6"/>
  <c r="AU926" i="6" s="1"/>
  <c r="AR921" i="6"/>
  <c r="AU921" i="6" s="1"/>
  <c r="AR920" i="6"/>
  <c r="AU920" i="6" s="1"/>
  <c r="AR919" i="6"/>
  <c r="AU919" i="6" s="1"/>
  <c r="AR890" i="6"/>
  <c r="AU890" i="6" s="1"/>
  <c r="AR904" i="6"/>
  <c r="AU904" i="6" s="1"/>
  <c r="AR903" i="6"/>
  <c r="AU903" i="6" s="1"/>
  <c r="AR861" i="6"/>
  <c r="AU861" i="6" s="1"/>
  <c r="AR862" i="6"/>
  <c r="AU862" i="6" s="1"/>
  <c r="AR863" i="6"/>
  <c r="AU863" i="6" s="1"/>
  <c r="AR858" i="6"/>
  <c r="AU858" i="6" s="1"/>
  <c r="AR859" i="6"/>
  <c r="AU859" i="6" s="1"/>
  <c r="AR864" i="6"/>
  <c r="AU864" i="6" s="1"/>
  <c r="AR860" i="6"/>
  <c r="AU860" i="6" s="1"/>
  <c r="AR842" i="6"/>
  <c r="AU842" i="6" s="1"/>
  <c r="AR841" i="6"/>
  <c r="AU841" i="6" s="1"/>
  <c r="AR836" i="6"/>
  <c r="AU836" i="6" s="1"/>
  <c r="AR838" i="6"/>
  <c r="AU838" i="6" s="1"/>
  <c r="AR837" i="6"/>
  <c r="AU837" i="6" s="1"/>
  <c r="AR840" i="6"/>
  <c r="AS840" i="6" s="1"/>
  <c r="AU840" i="6" s="1"/>
  <c r="AR839" i="6"/>
  <c r="AU839" i="6" s="1"/>
  <c r="AR834" i="6"/>
  <c r="AU834" i="6" s="1"/>
  <c r="AR835" i="6"/>
  <c r="AU835" i="6" s="1"/>
  <c r="AR824" i="6"/>
  <c r="AU824" i="6" s="1"/>
  <c r="AR825" i="6"/>
  <c r="AU825" i="6" s="1"/>
  <c r="AR31" i="6"/>
  <c r="AU31" i="6" s="1"/>
  <c r="AR49" i="6"/>
  <c r="AU49" i="6" s="1"/>
  <c r="AR145" i="6"/>
  <c r="AU145" i="6" s="1"/>
  <c r="AR20" i="6"/>
  <c r="AU20" i="6" s="1"/>
  <c r="AR32" i="6"/>
  <c r="AU32" i="6" s="1"/>
  <c r="AR50" i="6"/>
  <c r="AU50" i="6" s="1"/>
  <c r="AR74" i="6"/>
  <c r="AU74" i="6" s="1"/>
  <c r="AR248" i="6"/>
  <c r="AU248" i="6" s="1"/>
  <c r="AR284" i="6"/>
  <c r="AU284" i="6" s="1"/>
  <c r="AR338" i="6"/>
  <c r="AU338" i="6" s="1"/>
  <c r="AR27" i="6"/>
  <c r="AU27" i="6" s="1"/>
  <c r="AR33" i="6"/>
  <c r="AU33" i="6" s="1"/>
  <c r="AR75" i="6"/>
  <c r="AU75" i="6" s="1"/>
  <c r="AR165" i="6"/>
  <c r="AU165" i="6" s="1"/>
  <c r="AR201" i="6"/>
  <c r="AU201" i="6" s="1"/>
  <c r="AR225" i="6"/>
  <c r="AU225" i="6" s="1"/>
  <c r="AR249" i="6"/>
  <c r="AU249" i="6" s="1"/>
  <c r="AR28" i="6"/>
  <c r="AU28" i="6" s="1"/>
  <c r="AR76" i="6"/>
  <c r="AU76" i="6" s="1"/>
  <c r="AR136" i="6"/>
  <c r="AU136" i="6" s="1"/>
  <c r="AR166" i="6"/>
  <c r="AU166" i="6" s="1"/>
  <c r="AR202" i="6"/>
  <c r="AU202" i="6" s="1"/>
  <c r="AR238" i="6"/>
  <c r="AU238" i="6" s="1"/>
  <c r="AR250" i="6"/>
  <c r="AU250" i="6" s="1"/>
  <c r="AR256" i="6"/>
  <c r="AU256" i="6" s="1"/>
  <c r="AR286" i="6"/>
  <c r="AU286" i="6" s="1"/>
  <c r="AR304" i="6"/>
  <c r="AU304" i="6" s="1"/>
  <c r="AR258" i="6"/>
  <c r="AU258" i="6" s="1"/>
  <c r="AR305" i="6"/>
  <c r="AU305" i="6" s="1"/>
  <c r="AR355" i="6"/>
  <c r="AU355" i="6" s="1"/>
  <c r="AR379" i="6"/>
  <c r="AU379" i="6" s="1"/>
  <c r="AR481" i="6"/>
  <c r="AU481" i="6" s="1"/>
  <c r="AR547" i="6"/>
  <c r="AU547" i="6" s="1"/>
  <c r="AR619" i="6"/>
  <c r="AU619" i="6" s="1"/>
  <c r="AR637" i="6"/>
  <c r="AU637" i="6" s="1"/>
  <c r="AR643" i="6"/>
  <c r="AU643" i="6" s="1"/>
  <c r="AR661" i="6"/>
  <c r="AU661" i="6" s="1"/>
  <c r="AR673" i="6"/>
  <c r="AU673" i="6" s="1"/>
  <c r="AR679" i="6"/>
  <c r="AU679" i="6" s="1"/>
  <c r="AR697" i="6"/>
  <c r="AU697" i="6" s="1"/>
  <c r="AR703" i="6"/>
  <c r="AU703" i="6" s="1"/>
  <c r="AR727" i="6"/>
  <c r="AU727" i="6" s="1"/>
  <c r="AR775" i="6"/>
  <c r="AU775" i="6" s="1"/>
  <c r="AR793" i="6"/>
  <c r="AU793" i="6" s="1"/>
  <c r="AR285" i="6"/>
  <c r="AU285" i="6" s="1"/>
  <c r="AR306" i="6"/>
  <c r="AU306" i="6" s="1"/>
  <c r="AR323" i="6"/>
  <c r="AU323" i="6" s="1"/>
  <c r="AR335" i="6"/>
  <c r="AU335" i="6" s="1"/>
  <c r="AR356" i="6"/>
  <c r="AU356" i="6" s="1"/>
  <c r="AR380" i="6"/>
  <c r="AU380" i="6" s="1"/>
  <c r="AR398" i="6"/>
  <c r="AU398" i="6" s="1"/>
  <c r="AR458" i="6"/>
  <c r="AU458" i="6" s="1"/>
  <c r="AR482" i="6"/>
  <c r="AU482" i="6" s="1"/>
  <c r="AR620" i="6"/>
  <c r="AU620" i="6" s="1"/>
  <c r="AR638" i="6"/>
  <c r="AU638" i="6" s="1"/>
  <c r="AR662" i="6"/>
  <c r="AU662" i="6" s="1"/>
  <c r="AR674" i="6"/>
  <c r="AU674" i="6" s="1"/>
  <c r="AR680" i="6"/>
  <c r="AU680" i="6" s="1"/>
  <c r="AR698" i="6"/>
  <c r="AU698" i="6" s="1"/>
  <c r="AR704" i="6"/>
  <c r="AU704" i="6" s="1"/>
  <c r="AR776" i="6"/>
  <c r="AU776" i="6" s="1"/>
  <c r="AR29" i="6"/>
  <c r="AU29" i="6" s="1"/>
  <c r="AR65" i="6"/>
  <c r="AU65" i="6" s="1"/>
  <c r="AR137" i="6"/>
  <c r="AU137" i="6" s="1"/>
  <c r="AR144" i="6"/>
  <c r="AU144" i="6" s="1"/>
  <c r="AR167" i="6"/>
  <c r="AU167" i="6" s="1"/>
  <c r="AR287" i="6"/>
  <c r="AU287" i="6" s="1"/>
  <c r="AR307" i="6"/>
  <c r="AU307" i="6" s="1"/>
  <c r="AR336" i="6"/>
  <c r="AU336" i="6" s="1"/>
  <c r="AR381" i="6"/>
  <c r="AU381" i="6" s="1"/>
  <c r="AR393" i="6"/>
  <c r="AU393" i="6" s="1"/>
  <c r="AR459" i="6"/>
  <c r="AU459" i="6" s="1"/>
  <c r="AR483" i="6"/>
  <c r="AU483" i="6" s="1"/>
  <c r="AR621" i="6"/>
  <c r="AU621" i="6" s="1"/>
  <c r="AR663" i="6"/>
  <c r="AU663" i="6" s="1"/>
  <c r="AR675" i="6"/>
  <c r="AU675" i="6" s="1"/>
  <c r="AR699" i="6"/>
  <c r="AU699" i="6" s="1"/>
  <c r="AR30" i="6"/>
  <c r="AU30" i="6" s="1"/>
  <c r="AR48" i="6"/>
  <c r="AU48" i="6" s="1"/>
  <c r="AR66" i="6"/>
  <c r="AU66" i="6" s="1"/>
  <c r="AR113" i="6"/>
  <c r="AU113" i="6" s="1"/>
  <c r="AR138" i="6"/>
  <c r="AU138" i="6" s="1"/>
  <c r="AR168" i="6"/>
  <c r="AU168" i="6" s="1"/>
  <c r="AR288" i="6"/>
  <c r="AU288" i="6" s="1"/>
  <c r="AR337" i="6"/>
  <c r="AU337" i="6" s="1"/>
  <c r="AR364" i="6"/>
  <c r="AU364" i="6" s="1"/>
  <c r="AR382" i="6"/>
  <c r="AU382" i="6" s="1"/>
  <c r="AR460" i="6"/>
  <c r="AU460" i="6" s="1"/>
  <c r="AR484" i="6"/>
  <c r="AU484" i="6" s="1"/>
  <c r="AR544" i="6"/>
  <c r="AU544" i="6" s="1"/>
  <c r="AR622" i="6"/>
  <c r="AU622" i="6" s="1"/>
  <c r="AR634" i="6"/>
  <c r="AU634" i="6" s="1"/>
  <c r="AR664" i="6"/>
  <c r="AU664" i="6" s="1"/>
  <c r="AR676" i="6"/>
  <c r="AU676" i="6" s="1"/>
  <c r="AR700" i="6"/>
  <c r="AU700" i="6" s="1"/>
  <c r="AR730" i="6"/>
  <c r="AU730" i="6" s="1"/>
  <c r="AR736" i="6"/>
  <c r="AU736" i="6" s="1"/>
  <c r="AR748" i="6"/>
  <c r="AU748" i="6" s="1"/>
  <c r="AR114" i="6"/>
  <c r="AU114" i="6" s="1"/>
  <c r="AR437" i="6"/>
  <c r="AU437" i="6" s="1"/>
  <c r="AR545" i="6"/>
  <c r="AU545" i="6" s="1"/>
  <c r="AR623" i="6"/>
  <c r="AU623" i="6" s="1"/>
  <c r="AR635" i="6"/>
  <c r="AU635" i="6" s="1"/>
  <c r="AR677" i="6"/>
  <c r="AU677" i="6" s="1"/>
  <c r="AR701" i="6"/>
  <c r="AU701" i="6" s="1"/>
  <c r="AR731" i="6"/>
  <c r="AU731" i="6" s="1"/>
  <c r="AR737" i="6"/>
  <c r="AU737" i="6" s="1"/>
  <c r="AR77" i="6"/>
  <c r="AU77" i="6" s="1"/>
  <c r="AR257" i="6"/>
  <c r="AU257" i="6" s="1"/>
  <c r="AR303" i="6"/>
  <c r="AU303" i="6" s="1"/>
  <c r="AR354" i="6"/>
  <c r="AU354" i="6" s="1"/>
  <c r="AR438" i="6"/>
  <c r="AU438" i="6" s="1"/>
  <c r="AR480" i="6"/>
  <c r="AU480" i="6" s="1"/>
  <c r="AR546" i="6"/>
  <c r="AU546" i="6" s="1"/>
  <c r="AR618" i="6"/>
  <c r="AU618" i="6" s="1"/>
  <c r="AR636" i="6"/>
  <c r="AU636" i="6" s="1"/>
  <c r="AR642" i="6"/>
  <c r="AU642" i="6" s="1"/>
  <c r="AR672" i="6"/>
  <c r="AU672" i="6" s="1"/>
  <c r="AR678" i="6"/>
  <c r="AU678" i="6" s="1"/>
  <c r="AR696" i="6"/>
  <c r="AU696" i="6" s="1"/>
  <c r="AR702" i="6"/>
  <c r="AU702" i="6" s="1"/>
  <c r="AR726" i="6"/>
  <c r="AU726" i="6" s="1"/>
  <c r="AR750" i="6"/>
  <c r="AU750" i="6" s="1"/>
  <c r="AR749" i="6"/>
  <c r="AU749" i="6" s="1"/>
  <c r="AR777" i="6"/>
  <c r="AU777" i="6" s="1"/>
  <c r="AR796" i="6"/>
  <c r="AU796" i="6" s="1"/>
  <c r="AR778" i="6"/>
  <c r="AU778" i="6" s="1"/>
  <c r="AR797" i="6"/>
  <c r="AU797" i="6" s="1"/>
  <c r="AR761" i="6"/>
  <c r="AU761" i="6" s="1"/>
  <c r="AR771" i="6"/>
  <c r="AU771" i="6" s="1"/>
  <c r="AR772" i="6"/>
  <c r="AU772" i="6" s="1"/>
  <c r="AR792" i="6"/>
  <c r="AU792" i="6" s="1"/>
  <c r="AR735" i="6"/>
  <c r="AU735" i="6" s="1"/>
  <c r="AR773" i="6"/>
  <c r="AU773" i="6" s="1"/>
  <c r="AR794" i="6"/>
  <c r="AU794" i="6" s="1"/>
  <c r="AR747" i="6"/>
  <c r="AU747" i="6" s="1"/>
  <c r="AR774" i="6"/>
  <c r="AU774" i="6" s="1"/>
  <c r="AR795" i="6"/>
  <c r="AU795" i="6" s="1"/>
  <c r="E2" i="5" a="1"/>
  <c r="E2" i="5" s="1"/>
  <c r="V2" i="5"/>
  <c r="J34" i="2"/>
  <c r="G2" i="5"/>
  <c r="L2" i="5"/>
  <c r="AR998" i="6" l="1"/>
  <c r="AS998" i="6" s="1"/>
  <c r="AR995" i="6"/>
  <c r="AS995" i="6" s="1"/>
  <c r="AR992" i="6"/>
  <c r="AS992" i="6" s="1"/>
  <c r="AR989" i="6"/>
  <c r="AS989" i="6" s="1"/>
  <c r="AR999" i="6"/>
  <c r="AS999" i="6" s="1"/>
  <c r="AR996" i="6"/>
  <c r="AS996" i="6" s="1"/>
  <c r="AR993" i="6"/>
  <c r="AS993" i="6" s="1"/>
  <c r="AR990" i="6"/>
  <c r="AS990" i="6" s="1"/>
  <c r="AR1000" i="6"/>
  <c r="AS1000" i="6" s="1"/>
  <c r="AR997" i="6"/>
  <c r="AS997" i="6" s="1"/>
  <c r="AR994" i="6"/>
  <c r="AS994" i="6" s="1"/>
  <c r="AR991" i="6"/>
  <c r="AS991" i="6" s="1"/>
  <c r="AR988" i="6"/>
  <c r="AS988" i="6" s="1"/>
  <c r="AU988" i="6" s="1"/>
  <c r="AR986" i="6"/>
  <c r="AS986" i="6" s="1"/>
  <c r="AU986" i="6" s="1"/>
  <c r="AR987" i="6"/>
  <c r="AS987" i="6" s="1"/>
  <c r="AU987" i="6" s="1"/>
  <c r="AR974" i="6"/>
  <c r="AS974" i="6" s="1"/>
  <c r="AR978" i="6"/>
  <c r="AS978" i="6" s="1"/>
  <c r="AR975" i="6"/>
  <c r="AS975" i="6" s="1"/>
  <c r="AR971" i="6"/>
  <c r="AS971" i="6" s="1"/>
  <c r="AR968" i="6"/>
  <c r="AS968" i="6" s="1"/>
  <c r="AR976" i="6"/>
  <c r="AS976" i="6" s="1"/>
  <c r="AR972" i="6"/>
  <c r="AS972" i="6" s="1"/>
  <c r="AR969" i="6"/>
  <c r="AS969" i="6" s="1"/>
  <c r="AR966" i="6"/>
  <c r="AS966" i="6" s="1"/>
  <c r="AR977" i="6"/>
  <c r="AS977" i="6" s="1"/>
  <c r="AR970" i="6"/>
  <c r="AS970" i="6" s="1"/>
  <c r="AR967" i="6"/>
  <c r="AS967" i="6" s="1"/>
  <c r="AR973" i="6"/>
  <c r="AS973" i="6" s="1"/>
  <c r="AR930" i="6"/>
  <c r="AS930" i="6" s="1"/>
  <c r="AR931" i="6"/>
  <c r="AS931" i="6" s="1"/>
  <c r="AR932" i="6"/>
  <c r="AS932" i="6" s="1"/>
  <c r="AR929" i="6"/>
  <c r="AS929" i="6" s="1"/>
  <c r="AR912" i="6"/>
  <c r="AS912" i="6" s="1"/>
  <c r="AU912" i="6" s="1"/>
  <c r="AR923" i="6"/>
  <c r="AS923" i="6" s="1"/>
  <c r="AR924" i="6"/>
  <c r="AS924" i="6" s="1"/>
  <c r="AR925" i="6"/>
  <c r="AS925" i="6" s="1"/>
  <c r="AR916" i="6"/>
  <c r="AS916" i="6" s="1"/>
  <c r="AR917" i="6"/>
  <c r="AS917" i="6" s="1"/>
  <c r="AR918" i="6"/>
  <c r="AS918" i="6" s="1"/>
  <c r="AR887" i="6"/>
  <c r="AS887" i="6" s="1"/>
  <c r="AR884" i="6"/>
  <c r="AS884" i="6" s="1"/>
  <c r="AR885" i="6"/>
  <c r="AS885" i="6" s="1"/>
  <c r="AR886" i="6"/>
  <c r="AS886" i="6" s="1"/>
  <c r="AR876" i="6"/>
  <c r="AS876" i="6" s="1"/>
  <c r="AR877" i="6"/>
  <c r="AS877" i="6" s="1"/>
  <c r="AR878" i="6"/>
  <c r="AS878" i="6" s="1"/>
  <c r="AR874" i="6"/>
  <c r="AS874" i="6" s="1"/>
  <c r="AR879" i="6"/>
  <c r="AS879" i="6" s="1"/>
  <c r="AR875" i="6"/>
  <c r="AS875" i="6" s="1"/>
  <c r="AR847" i="6"/>
  <c r="AS847" i="6" s="1"/>
  <c r="AR843" i="6"/>
  <c r="AS843" i="6" s="1"/>
  <c r="AR844" i="6"/>
  <c r="AS844" i="6" s="1"/>
  <c r="AR845" i="6"/>
  <c r="AS845" i="6" s="1"/>
  <c r="AR846" i="6"/>
  <c r="AS846" i="6" s="1"/>
  <c r="AR833" i="6"/>
  <c r="AS833" i="6" s="1"/>
  <c r="AR831" i="6"/>
  <c r="AS831" i="6" s="1"/>
  <c r="AR832" i="6"/>
  <c r="AS832" i="6" s="1"/>
  <c r="AR822" i="6"/>
  <c r="AS822" i="6" s="1"/>
  <c r="AR818" i="6"/>
  <c r="AS818" i="6" s="1"/>
  <c r="AR823" i="6"/>
  <c r="AS823" i="6" s="1"/>
  <c r="AR816" i="6"/>
  <c r="AS816" i="6" s="1"/>
  <c r="AR820" i="6"/>
  <c r="AS820" i="6" s="1"/>
  <c r="AR819" i="6"/>
  <c r="AS819" i="6" s="1"/>
  <c r="AR815" i="6"/>
  <c r="AS815" i="6" s="1"/>
  <c r="AR821" i="6"/>
  <c r="AS821" i="6" s="1"/>
  <c r="AR817" i="6"/>
  <c r="AS817" i="6" s="1"/>
  <c r="AR814" i="6"/>
  <c r="AS814" i="6" s="1"/>
  <c r="AR7" i="6"/>
  <c r="AS7" i="6" s="1"/>
  <c r="AR25" i="6"/>
  <c r="AS25" i="6" s="1"/>
  <c r="AR43" i="6"/>
  <c r="AS43" i="6" s="1"/>
  <c r="AR61" i="6"/>
  <c r="AS61" i="6" s="1"/>
  <c r="AR79" i="6"/>
  <c r="AS79" i="6" s="1"/>
  <c r="AR109" i="6"/>
  <c r="AS109" i="6" s="1"/>
  <c r="AR127" i="6"/>
  <c r="AS127" i="6" s="1"/>
  <c r="AR163" i="6"/>
  <c r="AS163" i="6" s="1"/>
  <c r="AR175" i="6"/>
  <c r="AS175" i="6" s="1"/>
  <c r="AR211" i="6"/>
  <c r="AS211" i="6" s="1"/>
  <c r="AR235" i="6"/>
  <c r="AS235" i="6" s="1"/>
  <c r="AR259" i="6"/>
  <c r="AS259" i="6" s="1"/>
  <c r="AR271" i="6"/>
  <c r="AS271" i="6" s="1"/>
  <c r="AR2" i="6"/>
  <c r="AS2" i="6" s="1"/>
  <c r="AR8" i="6"/>
  <c r="AS8" i="6" s="1"/>
  <c r="AR26" i="6"/>
  <c r="AS26" i="6" s="1"/>
  <c r="AR44" i="6"/>
  <c r="AS44" i="6" s="1"/>
  <c r="AR62" i="6"/>
  <c r="AS62" i="6" s="1"/>
  <c r="AR80" i="6"/>
  <c r="AS80" i="6" s="1"/>
  <c r="AR110" i="6"/>
  <c r="AS110" i="6" s="1"/>
  <c r="AR128" i="6"/>
  <c r="AS128" i="6" s="1"/>
  <c r="AR164" i="6"/>
  <c r="AS164" i="6" s="1"/>
  <c r="AR176" i="6"/>
  <c r="AS176" i="6" s="1"/>
  <c r="AR212" i="6"/>
  <c r="AS212" i="6" s="1"/>
  <c r="AR236" i="6"/>
  <c r="AS236" i="6" s="1"/>
  <c r="AR260" i="6"/>
  <c r="AS260" i="6" s="1"/>
  <c r="AR272" i="6"/>
  <c r="AS272" i="6" s="1"/>
  <c r="AR308" i="6"/>
  <c r="AS308" i="6" s="1"/>
  <c r="AR314" i="6"/>
  <c r="AS314" i="6" s="1"/>
  <c r="AR320" i="6"/>
  <c r="AS320" i="6" s="1"/>
  <c r="AR9" i="6"/>
  <c r="AS9" i="6" s="1"/>
  <c r="AR63" i="6"/>
  <c r="AS63" i="6" s="1"/>
  <c r="AR81" i="6"/>
  <c r="AS81" i="6" s="1"/>
  <c r="AR111" i="6"/>
  <c r="AS111" i="6" s="1"/>
  <c r="AR123" i="6"/>
  <c r="AS123" i="6" s="1"/>
  <c r="AR129" i="6"/>
  <c r="AS129" i="6" s="1"/>
  <c r="AR177" i="6"/>
  <c r="AS177" i="6" s="1"/>
  <c r="AR213" i="6"/>
  <c r="AS213" i="6" s="1"/>
  <c r="AR237" i="6"/>
  <c r="AS237" i="6" s="1"/>
  <c r="AR261" i="6"/>
  <c r="AS261" i="6" s="1"/>
  <c r="AR10" i="6"/>
  <c r="AS10" i="6" s="1"/>
  <c r="AR40" i="6"/>
  <c r="AS40" i="6" s="1"/>
  <c r="AR64" i="6"/>
  <c r="AS64" i="6" s="1"/>
  <c r="AR82" i="6"/>
  <c r="AS82" i="6" s="1"/>
  <c r="AR112" i="6"/>
  <c r="AS112" i="6" s="1"/>
  <c r="AR124" i="6"/>
  <c r="AS124" i="6" s="1"/>
  <c r="AR130" i="6"/>
  <c r="AS130" i="6" s="1"/>
  <c r="AR142" i="6"/>
  <c r="AS142" i="6" s="1"/>
  <c r="AR178" i="6"/>
  <c r="AS178" i="6" s="1"/>
  <c r="AR208" i="6"/>
  <c r="AS208" i="6" s="1"/>
  <c r="AR214" i="6"/>
  <c r="AS214" i="6" s="1"/>
  <c r="AR226" i="6"/>
  <c r="AS226" i="6" s="1"/>
  <c r="AR262" i="6"/>
  <c r="AS262" i="6" s="1"/>
  <c r="AR268" i="6"/>
  <c r="AS268" i="6" s="1"/>
  <c r="AR298" i="6"/>
  <c r="AS298" i="6" s="1"/>
  <c r="AR316" i="6"/>
  <c r="AS316" i="6" s="1"/>
  <c r="AR322" i="6"/>
  <c r="AS322" i="6" s="1"/>
  <c r="AR340" i="6"/>
  <c r="AS340" i="6" s="1"/>
  <c r="AR346" i="6"/>
  <c r="AS346" i="6" s="1"/>
  <c r="AR6" i="6"/>
  <c r="AS6" i="6" s="1"/>
  <c r="AR78" i="6"/>
  <c r="AS78" i="6" s="1"/>
  <c r="AR251" i="6"/>
  <c r="AS251" i="6" s="1"/>
  <c r="AR269" i="6"/>
  <c r="AS269" i="6" s="1"/>
  <c r="AR321" i="6"/>
  <c r="AS321" i="6" s="1"/>
  <c r="AR342" i="6"/>
  <c r="AS342" i="6" s="1"/>
  <c r="AR349" i="6"/>
  <c r="AS349" i="6" s="1"/>
  <c r="AR361" i="6"/>
  <c r="AS361" i="6" s="1"/>
  <c r="AR373" i="6"/>
  <c r="AS373" i="6" s="1"/>
  <c r="AR397" i="6"/>
  <c r="AS397" i="6" s="1"/>
  <c r="AR415" i="6"/>
  <c r="AS415" i="6" s="1"/>
  <c r="AR421" i="6"/>
  <c r="AS421" i="6" s="1"/>
  <c r="AR445" i="6"/>
  <c r="AS445" i="6" s="1"/>
  <c r="AR463" i="6"/>
  <c r="AS463" i="6" s="1"/>
  <c r="AR487" i="6"/>
  <c r="AS487" i="6" s="1"/>
  <c r="AR493" i="6"/>
  <c r="AS493" i="6" s="1"/>
  <c r="AR499" i="6"/>
  <c r="AS499" i="6" s="1"/>
  <c r="AR505" i="6"/>
  <c r="AS505" i="6" s="1"/>
  <c r="AR553" i="6"/>
  <c r="AS553" i="6" s="1"/>
  <c r="AR559" i="6"/>
  <c r="AS559" i="6" s="1"/>
  <c r="AR625" i="6"/>
  <c r="AS625" i="6" s="1"/>
  <c r="AU625" i="6" s="1"/>
  <c r="AR667" i="6"/>
  <c r="AS667" i="6" s="1"/>
  <c r="AR691" i="6"/>
  <c r="AS691" i="6" s="1"/>
  <c r="AR715" i="6"/>
  <c r="AS715" i="6" s="1"/>
  <c r="AR751" i="6"/>
  <c r="AS751" i="6" s="1"/>
  <c r="AR763" i="6"/>
  <c r="AS763" i="6" s="1"/>
  <c r="AR769" i="6"/>
  <c r="AS769" i="6" s="1"/>
  <c r="AR799" i="6"/>
  <c r="AS799" i="6" s="1"/>
  <c r="AR11" i="6"/>
  <c r="AS11" i="6" s="1"/>
  <c r="AR24" i="6"/>
  <c r="AS24" i="6" s="1"/>
  <c r="AR83" i="6"/>
  <c r="AS83" i="6" s="1"/>
  <c r="AR125" i="6"/>
  <c r="AS125" i="6" s="1"/>
  <c r="AR143" i="6"/>
  <c r="AS143" i="6" s="1"/>
  <c r="AR162" i="6"/>
  <c r="AS162" i="6" s="1"/>
  <c r="AR209" i="6"/>
  <c r="AS209" i="6" s="1"/>
  <c r="AR263" i="6"/>
  <c r="AS263" i="6" s="1"/>
  <c r="AR270" i="6"/>
  <c r="AS270" i="6" s="1"/>
  <c r="AR313" i="6"/>
  <c r="AS313" i="6" s="1"/>
  <c r="AR343" i="6"/>
  <c r="AS343" i="6" s="1"/>
  <c r="AR374" i="6"/>
  <c r="AS374" i="6" s="1"/>
  <c r="AR392" i="6"/>
  <c r="AS392" i="6" s="1"/>
  <c r="AR446" i="6"/>
  <c r="AS446" i="6" s="1"/>
  <c r="AR452" i="6"/>
  <c r="AS452" i="6" s="1"/>
  <c r="AR464" i="6"/>
  <c r="AS464" i="6" s="1"/>
  <c r="AR488" i="6"/>
  <c r="AS488" i="6" s="1"/>
  <c r="AR494" i="6"/>
  <c r="AS494" i="6" s="1"/>
  <c r="AR500" i="6"/>
  <c r="AS500" i="6" s="1"/>
  <c r="AR506" i="6"/>
  <c r="AS506" i="6" s="1"/>
  <c r="AR548" i="6"/>
  <c r="AS548" i="6" s="1"/>
  <c r="AR554" i="6"/>
  <c r="AS554" i="6" s="1"/>
  <c r="AR608" i="6"/>
  <c r="AS608" i="6" s="1"/>
  <c r="AR626" i="6"/>
  <c r="AS626" i="6" s="1"/>
  <c r="AR668" i="6"/>
  <c r="AS668" i="6" s="1"/>
  <c r="AR692" i="6"/>
  <c r="AS692" i="6" s="1"/>
  <c r="AR716" i="6"/>
  <c r="AS716" i="6" s="1"/>
  <c r="AR728" i="6"/>
  <c r="AS728" i="6" s="1"/>
  <c r="AR752" i="6"/>
  <c r="AS752" i="6" s="1"/>
  <c r="AR764" i="6"/>
  <c r="AS764" i="6" s="1"/>
  <c r="AR770" i="6"/>
  <c r="AS770" i="6" s="1"/>
  <c r="AR84" i="6"/>
  <c r="AS84" i="6" s="1"/>
  <c r="AR108" i="6"/>
  <c r="AS108" i="6" s="1"/>
  <c r="AR126" i="6"/>
  <c r="AS126" i="6" s="1"/>
  <c r="AR210" i="6"/>
  <c r="AS210" i="6" s="1"/>
  <c r="AR264" i="6"/>
  <c r="AS264" i="6" s="1"/>
  <c r="AR293" i="6"/>
  <c r="AS293" i="6" s="1"/>
  <c r="AR315" i="6"/>
  <c r="AS315" i="6" s="1"/>
  <c r="AR344" i="6"/>
  <c r="AS344" i="6" s="1"/>
  <c r="AR363" i="6"/>
  <c r="AS363" i="6" s="1"/>
  <c r="AR375" i="6"/>
  <c r="AS375" i="6" s="1"/>
  <c r="AR435" i="6"/>
  <c r="AS435" i="6" s="1"/>
  <c r="AR453" i="6"/>
  <c r="AS453" i="6" s="1"/>
  <c r="AR489" i="6"/>
  <c r="AS489" i="6" s="1"/>
  <c r="AR495" i="6"/>
  <c r="AS495" i="6" s="1"/>
  <c r="AR501" i="6"/>
  <c r="AS501" i="6" s="1"/>
  <c r="AR507" i="6"/>
  <c r="AS507" i="6" s="1"/>
  <c r="AR549" i="6"/>
  <c r="AS549" i="6" s="1"/>
  <c r="AR555" i="6"/>
  <c r="AS555" i="6" s="1"/>
  <c r="AR609" i="6"/>
  <c r="AS609" i="6" s="1"/>
  <c r="AR627" i="6"/>
  <c r="AS627" i="6" s="1"/>
  <c r="AR669" i="6"/>
  <c r="AS669" i="6" s="1"/>
  <c r="AR693" i="6"/>
  <c r="AS693" i="6" s="1"/>
  <c r="AR131" i="6"/>
  <c r="AS131" i="6" s="1"/>
  <c r="AR215" i="6"/>
  <c r="AS215" i="6" s="1"/>
  <c r="AR317" i="6"/>
  <c r="AS317" i="6" s="1"/>
  <c r="AR376" i="6"/>
  <c r="AS376" i="6" s="1"/>
  <c r="AR412" i="6"/>
  <c r="AS412" i="6" s="1"/>
  <c r="AR418" i="6"/>
  <c r="AS418" i="6" s="1"/>
  <c r="AR436" i="6"/>
  <c r="AS436" i="6" s="1"/>
  <c r="AR454" i="6"/>
  <c r="AS454" i="6" s="1"/>
  <c r="AR490" i="6"/>
  <c r="AS490" i="6" s="1"/>
  <c r="AR496" i="6"/>
  <c r="AS496" i="6" s="1"/>
  <c r="AR502" i="6"/>
  <c r="AS502" i="6" s="1"/>
  <c r="AR508" i="6"/>
  <c r="AS508" i="6" s="1"/>
  <c r="AR550" i="6"/>
  <c r="AS550" i="6" s="1"/>
  <c r="AR556" i="6"/>
  <c r="AS556" i="6" s="1"/>
  <c r="AR610" i="6"/>
  <c r="AS610" i="6" s="1"/>
  <c r="AR628" i="6"/>
  <c r="AS628" i="6" s="1"/>
  <c r="AR694" i="6"/>
  <c r="AS694" i="6" s="1"/>
  <c r="AR718" i="6"/>
  <c r="AS718" i="6" s="1"/>
  <c r="AR742" i="6"/>
  <c r="AS742" i="6" s="1"/>
  <c r="AR754" i="6"/>
  <c r="AS754" i="6" s="1"/>
  <c r="AR41" i="6"/>
  <c r="AS41" i="6" s="1"/>
  <c r="AR179" i="6"/>
  <c r="AS179" i="6" s="1"/>
  <c r="AR185" i="6"/>
  <c r="AS185" i="6" s="1"/>
  <c r="AR318" i="6"/>
  <c r="AS318" i="6" s="1"/>
  <c r="AR339" i="6"/>
  <c r="AS339" i="6" s="1"/>
  <c r="AR347" i="6"/>
  <c r="AS347" i="6" s="1"/>
  <c r="AR377" i="6"/>
  <c r="AS377" i="6" s="1"/>
  <c r="AR395" i="6"/>
  <c r="AS395" i="6" s="1"/>
  <c r="AR413" i="6"/>
  <c r="AS413" i="6" s="1"/>
  <c r="AR419" i="6"/>
  <c r="AS419" i="6" s="1"/>
  <c r="AR455" i="6"/>
  <c r="AS455" i="6" s="1"/>
  <c r="AR461" i="6"/>
  <c r="AS461" i="6" s="1"/>
  <c r="AR485" i="6"/>
  <c r="AS485" i="6" s="1"/>
  <c r="AU485" i="6" s="1"/>
  <c r="AR491" i="6"/>
  <c r="AS491" i="6" s="1"/>
  <c r="AR497" i="6"/>
  <c r="AS497" i="6" s="1"/>
  <c r="AR503" i="6"/>
  <c r="AS503" i="6" s="1"/>
  <c r="AR509" i="6"/>
  <c r="AS509" i="6" s="1"/>
  <c r="AR551" i="6"/>
  <c r="AS551" i="6" s="1"/>
  <c r="AR557" i="6"/>
  <c r="AS557" i="6" s="1"/>
  <c r="AR611" i="6"/>
  <c r="AS611" i="6" s="1"/>
  <c r="AR629" i="6"/>
  <c r="AS629" i="6" s="1"/>
  <c r="AR665" i="6"/>
  <c r="AS665" i="6" s="1"/>
  <c r="AR743" i="6"/>
  <c r="AS743" i="6" s="1"/>
  <c r="AR5" i="6"/>
  <c r="AS5" i="6" s="1"/>
  <c r="AR42" i="6"/>
  <c r="AS42" i="6" s="1"/>
  <c r="AR319" i="6"/>
  <c r="AS319" i="6" s="1"/>
  <c r="AR341" i="6"/>
  <c r="AS341" i="6" s="1"/>
  <c r="AR348" i="6"/>
  <c r="AS348" i="6" s="1"/>
  <c r="AR378" i="6"/>
  <c r="AS378" i="6" s="1"/>
  <c r="AR396" i="6"/>
  <c r="AS396" i="6" s="1"/>
  <c r="AR414" i="6"/>
  <c r="AS414" i="6" s="1"/>
  <c r="AR420" i="6"/>
  <c r="AS420" i="6" s="1"/>
  <c r="AR444" i="6"/>
  <c r="AS444" i="6" s="1"/>
  <c r="AR456" i="6"/>
  <c r="AS456" i="6" s="1"/>
  <c r="AR462" i="6"/>
  <c r="AS462" i="6" s="1"/>
  <c r="AR486" i="6"/>
  <c r="AS486" i="6" s="1"/>
  <c r="AR492" i="6"/>
  <c r="AS492" i="6" s="1"/>
  <c r="AR498" i="6"/>
  <c r="AS498" i="6" s="1"/>
  <c r="AR504" i="6"/>
  <c r="AS504" i="6" s="1"/>
  <c r="AR552" i="6"/>
  <c r="AS552" i="6" s="1"/>
  <c r="AR558" i="6"/>
  <c r="AS558" i="6" s="1"/>
  <c r="AR666" i="6"/>
  <c r="AS666" i="6" s="1"/>
  <c r="AR690" i="6"/>
  <c r="AS690" i="6" s="1"/>
  <c r="AR714" i="6"/>
  <c r="AS714" i="6" s="1"/>
  <c r="AR732" i="6"/>
  <c r="AS732" i="6" s="1"/>
  <c r="AR744" i="6"/>
  <c r="AS744" i="6" s="1"/>
  <c r="AR767" i="6"/>
  <c r="AS767" i="6" s="1"/>
  <c r="AR803" i="6"/>
  <c r="AS803" i="6" s="1"/>
  <c r="AR753" i="6"/>
  <c r="AS753" i="6" s="1"/>
  <c r="AR768" i="6"/>
  <c r="AS768" i="6" s="1"/>
  <c r="AR804" i="6"/>
  <c r="AS804" i="6" s="1"/>
  <c r="AR755" i="6"/>
  <c r="AS755" i="6" s="1"/>
  <c r="AR798" i="6"/>
  <c r="AS798" i="6" s="1"/>
  <c r="AR805" i="6"/>
  <c r="AS805" i="6" s="1"/>
  <c r="AR762" i="6"/>
  <c r="AS762" i="6" s="1"/>
  <c r="AR800" i="6"/>
  <c r="AS800" i="6" s="1"/>
  <c r="AR806" i="6"/>
  <c r="AS806" i="6" s="1"/>
  <c r="AR765" i="6"/>
  <c r="AS765" i="6" s="1"/>
  <c r="AR801" i="6"/>
  <c r="AS801" i="6" s="1"/>
  <c r="AR807" i="6"/>
  <c r="AS807" i="6" s="1"/>
  <c r="AR717" i="6"/>
  <c r="AS717" i="6" s="1"/>
  <c r="AR766" i="6"/>
  <c r="AS766" i="6" s="1"/>
  <c r="AR802" i="6"/>
  <c r="AS802" i="6" s="1"/>
  <c r="N2" i="5" a="1"/>
  <c r="N2" i="5" s="1"/>
  <c r="J2" i="5"/>
  <c r="P2" i="5"/>
  <c r="M2" i="7"/>
  <c r="M3" i="7"/>
  <c r="M4" i="7"/>
  <c r="M5" i="7"/>
  <c r="AV2" i="6"/>
  <c r="AV3" i="6"/>
  <c r="AU991" i="6" l="1"/>
  <c r="AT991" i="6"/>
  <c r="AU996" i="6"/>
  <c r="AT996" i="6"/>
  <c r="AU994" i="6"/>
  <c r="AT994" i="6"/>
  <c r="AU999" i="6"/>
  <c r="AT999" i="6"/>
  <c r="AU997" i="6"/>
  <c r="AT997" i="6"/>
  <c r="AU989" i="6"/>
  <c r="AT989" i="6"/>
  <c r="AU1000" i="6"/>
  <c r="AT1000" i="6"/>
  <c r="AU992" i="6"/>
  <c r="AT992" i="6"/>
  <c r="AU990" i="6"/>
  <c r="AT990" i="6"/>
  <c r="AU995" i="6"/>
  <c r="AT995" i="6"/>
  <c r="AU993" i="6"/>
  <c r="AT993" i="6"/>
  <c r="AU998" i="6"/>
  <c r="AT998" i="6"/>
  <c r="AT968" i="6"/>
  <c r="AU968" i="6"/>
  <c r="AU977" i="6"/>
  <c r="AT977" i="6"/>
  <c r="AU971" i="6"/>
  <c r="AT971" i="6"/>
  <c r="AT976" i="6"/>
  <c r="AU976" i="6"/>
  <c r="AU970" i="6"/>
  <c r="AT970" i="6"/>
  <c r="AT966" i="6"/>
  <c r="AU966" i="6"/>
  <c r="AT975" i="6"/>
  <c r="AU975" i="6"/>
  <c r="AU967" i="6"/>
  <c r="AT967" i="6"/>
  <c r="AT969" i="6"/>
  <c r="AU969" i="6"/>
  <c r="AU978" i="6"/>
  <c r="AT978" i="6"/>
  <c r="AU973" i="6"/>
  <c r="AT973" i="6"/>
  <c r="AT972" i="6"/>
  <c r="AU972" i="6"/>
  <c r="AU974" i="6"/>
  <c r="AT974" i="6"/>
  <c r="AU932" i="6"/>
  <c r="AT932" i="6"/>
  <c r="AU931" i="6"/>
  <c r="AT931" i="6"/>
  <c r="AU929" i="6"/>
  <c r="AT929" i="6"/>
  <c r="AU930" i="6"/>
  <c r="AT930" i="6"/>
  <c r="AT912" i="6"/>
  <c r="AU917" i="6"/>
  <c r="AT917" i="6"/>
  <c r="AT916" i="6"/>
  <c r="AU916" i="6"/>
  <c r="AU925" i="6"/>
  <c r="AT925" i="6"/>
  <c r="AU924" i="6"/>
  <c r="AT924" i="6"/>
  <c r="AU923" i="6"/>
  <c r="AT923" i="6"/>
  <c r="AU918" i="6"/>
  <c r="AT918" i="6"/>
  <c r="AU886" i="6"/>
  <c r="AT886" i="6"/>
  <c r="AU885" i="6"/>
  <c r="AT885" i="6"/>
  <c r="AU884" i="6"/>
  <c r="AT884" i="6"/>
  <c r="AU887" i="6"/>
  <c r="AT887" i="6"/>
  <c r="AU877" i="6"/>
  <c r="AT877" i="6"/>
  <c r="AT876" i="6"/>
  <c r="AU876" i="6"/>
  <c r="AU875" i="6"/>
  <c r="AT875" i="6"/>
  <c r="AU879" i="6"/>
  <c r="AT879" i="6"/>
  <c r="AU874" i="6"/>
  <c r="AT874" i="6"/>
  <c r="AU878" i="6"/>
  <c r="AT878" i="6"/>
  <c r="AU845" i="6"/>
  <c r="AT845" i="6"/>
  <c r="AU844" i="6"/>
  <c r="AT844" i="6"/>
  <c r="AT843" i="6"/>
  <c r="AU843" i="6"/>
  <c r="AU846" i="6"/>
  <c r="AT846" i="6"/>
  <c r="AU847" i="6"/>
  <c r="AT847" i="6"/>
  <c r="AU832" i="6"/>
  <c r="AT832" i="6"/>
  <c r="AU831" i="6"/>
  <c r="AT831" i="6"/>
  <c r="AU833" i="6"/>
  <c r="AT833" i="6"/>
  <c r="AU820" i="6"/>
  <c r="AT820" i="6"/>
  <c r="AU814" i="6"/>
  <c r="AT814" i="6"/>
  <c r="AU816" i="6"/>
  <c r="AT816" i="6"/>
  <c r="AU823" i="6"/>
  <c r="AT823" i="6"/>
  <c r="AU821" i="6"/>
  <c r="AT821" i="6"/>
  <c r="AU818" i="6"/>
  <c r="AT818" i="6"/>
  <c r="AU819" i="6"/>
  <c r="AT819" i="6"/>
  <c r="AU817" i="6"/>
  <c r="AT817" i="6"/>
  <c r="AU815" i="6"/>
  <c r="AT815" i="6"/>
  <c r="AU822" i="6"/>
  <c r="AT822" i="6"/>
  <c r="AU717" i="6"/>
  <c r="AT717" i="6"/>
  <c r="AU762" i="6"/>
  <c r="AT762" i="6"/>
  <c r="AU753" i="6"/>
  <c r="AT753" i="6"/>
  <c r="AU690" i="6"/>
  <c r="AT690" i="6"/>
  <c r="AU492" i="6"/>
  <c r="AT492" i="6"/>
  <c r="AU414" i="6"/>
  <c r="AT414" i="6"/>
  <c r="AU42" i="6"/>
  <c r="AT42" i="6"/>
  <c r="AU557" i="6"/>
  <c r="AT557" i="6"/>
  <c r="AU377" i="6"/>
  <c r="AT377" i="6"/>
  <c r="AU41" i="6"/>
  <c r="AT41" i="6"/>
  <c r="AU610" i="6"/>
  <c r="AT610" i="6"/>
  <c r="AU490" i="6"/>
  <c r="AT490" i="6"/>
  <c r="AU317" i="6"/>
  <c r="AT317" i="6"/>
  <c r="AU609" i="6"/>
  <c r="AT609" i="6"/>
  <c r="AU489" i="6"/>
  <c r="AT489" i="6"/>
  <c r="AU315" i="6"/>
  <c r="AT315" i="6"/>
  <c r="AU84" i="6"/>
  <c r="AT84" i="6"/>
  <c r="AU692" i="6"/>
  <c r="AT692" i="6"/>
  <c r="AU506" i="6"/>
  <c r="AT506" i="6"/>
  <c r="AU446" i="6"/>
  <c r="AT446" i="6"/>
  <c r="AU263" i="6"/>
  <c r="AT263" i="6"/>
  <c r="AU24" i="6"/>
  <c r="AT24" i="6"/>
  <c r="AU715" i="6"/>
  <c r="AT715" i="6"/>
  <c r="AU505" i="6"/>
  <c r="AT505" i="6"/>
  <c r="AU421" i="6"/>
  <c r="AT421" i="6"/>
  <c r="AU342" i="6"/>
  <c r="AT342" i="6"/>
  <c r="AU346" i="6"/>
  <c r="AT346" i="6"/>
  <c r="AU262" i="6"/>
  <c r="AT262" i="6"/>
  <c r="AU130" i="6"/>
  <c r="AT130" i="6"/>
  <c r="AU10" i="6"/>
  <c r="AT10" i="6"/>
  <c r="AU123" i="6"/>
  <c r="AT123" i="6"/>
  <c r="AU314" i="6"/>
  <c r="AT314" i="6"/>
  <c r="AU176" i="6"/>
  <c r="AT176" i="6"/>
  <c r="AU44" i="6"/>
  <c r="AT44" i="6"/>
  <c r="AU235" i="6"/>
  <c r="AT235" i="6"/>
  <c r="AU79" i="6"/>
  <c r="AT79" i="6"/>
  <c r="AU807" i="6"/>
  <c r="AT807" i="6"/>
  <c r="AU805" i="6"/>
  <c r="AT805" i="6"/>
  <c r="AU803" i="6"/>
  <c r="AT803" i="6"/>
  <c r="AU666" i="6"/>
  <c r="AT666" i="6"/>
  <c r="AU486" i="6"/>
  <c r="AT486" i="6"/>
  <c r="AU396" i="6"/>
  <c r="AT396" i="6"/>
  <c r="AU5" i="6"/>
  <c r="AT5" i="6"/>
  <c r="AU551" i="6"/>
  <c r="AT551" i="6"/>
  <c r="AU461" i="6"/>
  <c r="AT461" i="6"/>
  <c r="AU347" i="6"/>
  <c r="AT347" i="6"/>
  <c r="AU754" i="6"/>
  <c r="AT754" i="6"/>
  <c r="AU556" i="6"/>
  <c r="AT556" i="6"/>
  <c r="AU454" i="6"/>
  <c r="AT454" i="6"/>
  <c r="AU215" i="6"/>
  <c r="AT215" i="6"/>
  <c r="AU555" i="6"/>
  <c r="AT555" i="6"/>
  <c r="AU453" i="6"/>
  <c r="AT453" i="6"/>
  <c r="AU293" i="6"/>
  <c r="AT293" i="6"/>
  <c r="AU770" i="6"/>
  <c r="AT770" i="6"/>
  <c r="AU668" i="6"/>
  <c r="AT668" i="6"/>
  <c r="AU500" i="6"/>
  <c r="AT500" i="6"/>
  <c r="AU392" i="6"/>
  <c r="AT392" i="6"/>
  <c r="AU209" i="6"/>
  <c r="AT209" i="6"/>
  <c r="AU11" i="6"/>
  <c r="AT11" i="6"/>
  <c r="AU691" i="6"/>
  <c r="AT691" i="6"/>
  <c r="AU499" i="6"/>
  <c r="AT499" i="6"/>
  <c r="AU415" i="6"/>
  <c r="AT415" i="6"/>
  <c r="AU321" i="6"/>
  <c r="AT321" i="6"/>
  <c r="AU340" i="6"/>
  <c r="AT340" i="6"/>
  <c r="AU226" i="6"/>
  <c r="AT226" i="6"/>
  <c r="AU124" i="6"/>
  <c r="AT124" i="6"/>
  <c r="AU261" i="6"/>
  <c r="AT261" i="6"/>
  <c r="AU111" i="6"/>
  <c r="AT111" i="6"/>
  <c r="AU308" i="6"/>
  <c r="AT308" i="6"/>
  <c r="AU164" i="6"/>
  <c r="AT164" i="6"/>
  <c r="AU26" i="6"/>
  <c r="AT26" i="6"/>
  <c r="AU211" i="6"/>
  <c r="AT211" i="6"/>
  <c r="AU61" i="6"/>
  <c r="AT61" i="6"/>
  <c r="AU801" i="6"/>
  <c r="AT801" i="6"/>
  <c r="AU798" i="6"/>
  <c r="AT798" i="6"/>
  <c r="AU767" i="6"/>
  <c r="AT767" i="6"/>
  <c r="AU558" i="6"/>
  <c r="AT558" i="6"/>
  <c r="AU462" i="6"/>
  <c r="AT462" i="6"/>
  <c r="AU378" i="6"/>
  <c r="AT378" i="6"/>
  <c r="AU743" i="6"/>
  <c r="AT743" i="6"/>
  <c r="AU509" i="6"/>
  <c r="AT509" i="6"/>
  <c r="AU455" i="6"/>
  <c r="AT455" i="6"/>
  <c r="AU339" i="6"/>
  <c r="AT339" i="6"/>
  <c r="AU742" i="6"/>
  <c r="AT742" i="6"/>
  <c r="AU550" i="6"/>
  <c r="AT550" i="6"/>
  <c r="AU436" i="6"/>
  <c r="AT436" i="6"/>
  <c r="AU131" i="6"/>
  <c r="AT131" i="6"/>
  <c r="AU549" i="6"/>
  <c r="AT549" i="6"/>
  <c r="AU435" i="6"/>
  <c r="AT435" i="6"/>
  <c r="AU264" i="6"/>
  <c r="AT264" i="6"/>
  <c r="AU764" i="6"/>
  <c r="AT764" i="6"/>
  <c r="AU626" i="6"/>
  <c r="AT626" i="6"/>
  <c r="AU494" i="6"/>
  <c r="AT494" i="6"/>
  <c r="AU374" i="6"/>
  <c r="AT374" i="6"/>
  <c r="AU162" i="6"/>
  <c r="AT162" i="6"/>
  <c r="AU799" i="6"/>
  <c r="AT799" i="6"/>
  <c r="AU667" i="6"/>
  <c r="AT667" i="6"/>
  <c r="AU493" i="6"/>
  <c r="AT493" i="6"/>
  <c r="AU397" i="6"/>
  <c r="AT397" i="6"/>
  <c r="AU269" i="6"/>
  <c r="AT269" i="6"/>
  <c r="AU322" i="6"/>
  <c r="AT322" i="6"/>
  <c r="AU214" i="6"/>
  <c r="AT214" i="6"/>
  <c r="AU112" i="6"/>
  <c r="AT112" i="6"/>
  <c r="AU237" i="6"/>
  <c r="AT237" i="6"/>
  <c r="AU81" i="6"/>
  <c r="AT81" i="6"/>
  <c r="AU272" i="6"/>
  <c r="AT272" i="6"/>
  <c r="AU128" i="6"/>
  <c r="AT128" i="6"/>
  <c r="AU8" i="6"/>
  <c r="AT8" i="6"/>
  <c r="AU175" i="6"/>
  <c r="AT175" i="6"/>
  <c r="AU43" i="6"/>
  <c r="AT43" i="6"/>
  <c r="AU765" i="6"/>
  <c r="AT765" i="6"/>
  <c r="AU755" i="6"/>
  <c r="AT755" i="6"/>
  <c r="AU744" i="6"/>
  <c r="AT744" i="6"/>
  <c r="AU552" i="6"/>
  <c r="AT552" i="6"/>
  <c r="AU456" i="6"/>
  <c r="AT456" i="6"/>
  <c r="AU348" i="6"/>
  <c r="AT348" i="6"/>
  <c r="AU665" i="6"/>
  <c r="AT665" i="6"/>
  <c r="AU503" i="6"/>
  <c r="AT503" i="6"/>
  <c r="AU419" i="6"/>
  <c r="AT419" i="6"/>
  <c r="AU318" i="6"/>
  <c r="AT318" i="6"/>
  <c r="AU718" i="6"/>
  <c r="AT718" i="6"/>
  <c r="AU508" i="6"/>
  <c r="AT508" i="6"/>
  <c r="AU418" i="6"/>
  <c r="AT418" i="6"/>
  <c r="AU693" i="6"/>
  <c r="AT693" i="6"/>
  <c r="AU507" i="6"/>
  <c r="AT507" i="6"/>
  <c r="AU375" i="6"/>
  <c r="AT375" i="6"/>
  <c r="AU210" i="6"/>
  <c r="AT210" i="6"/>
  <c r="AU752" i="6"/>
  <c r="AT752" i="6"/>
  <c r="AU608" i="6"/>
  <c r="AT608" i="6"/>
  <c r="AU488" i="6"/>
  <c r="AT488" i="6"/>
  <c r="AU343" i="6"/>
  <c r="AT343" i="6"/>
  <c r="AU143" i="6"/>
  <c r="AT143" i="6"/>
  <c r="AU769" i="6"/>
  <c r="AT769" i="6"/>
  <c r="AU487" i="6"/>
  <c r="AT487" i="6"/>
  <c r="AU373" i="6"/>
  <c r="AT373" i="6"/>
  <c r="AU251" i="6"/>
  <c r="AT251" i="6"/>
  <c r="AU316" i="6"/>
  <c r="AT316" i="6"/>
  <c r="AU208" i="6"/>
  <c r="AT208" i="6"/>
  <c r="AU82" i="6"/>
  <c r="AT82" i="6"/>
  <c r="AU213" i="6"/>
  <c r="AT213" i="6"/>
  <c r="AU63" i="6"/>
  <c r="AT63" i="6"/>
  <c r="AU260" i="6"/>
  <c r="AT260" i="6"/>
  <c r="AU110" i="6"/>
  <c r="AT110" i="6"/>
  <c r="AU2" i="6"/>
  <c r="AT2" i="6"/>
  <c r="AU163" i="6"/>
  <c r="AT163" i="6"/>
  <c r="AU25" i="6"/>
  <c r="AT25" i="6"/>
  <c r="AU802" i="6"/>
  <c r="AT802" i="6"/>
  <c r="AU806" i="6"/>
  <c r="AT806" i="6"/>
  <c r="AU804" i="6"/>
  <c r="AT804" i="6"/>
  <c r="AU732" i="6"/>
  <c r="AT732" i="6"/>
  <c r="AU504" i="6"/>
  <c r="AT504" i="6"/>
  <c r="AU444" i="6"/>
  <c r="AT444" i="6"/>
  <c r="AU341" i="6"/>
  <c r="AT341" i="6"/>
  <c r="AU629" i="6"/>
  <c r="AT629" i="6"/>
  <c r="AU497" i="6"/>
  <c r="AT497" i="6"/>
  <c r="AU413" i="6"/>
  <c r="AT413" i="6"/>
  <c r="AU185" i="6"/>
  <c r="AT185" i="6"/>
  <c r="AU694" i="6"/>
  <c r="AT694" i="6"/>
  <c r="AU502" i="6"/>
  <c r="AT502" i="6"/>
  <c r="AU412" i="6"/>
  <c r="AT412" i="6"/>
  <c r="AU669" i="6"/>
  <c r="AT669" i="6"/>
  <c r="AU501" i="6"/>
  <c r="AT501" i="6"/>
  <c r="AU363" i="6"/>
  <c r="AT363" i="6"/>
  <c r="AU126" i="6"/>
  <c r="AT126" i="6"/>
  <c r="AU728" i="6"/>
  <c r="AT728" i="6"/>
  <c r="AU554" i="6"/>
  <c r="AT554" i="6"/>
  <c r="AU464" i="6"/>
  <c r="AT464" i="6"/>
  <c r="AU313" i="6"/>
  <c r="AT313" i="6"/>
  <c r="AU125" i="6"/>
  <c r="AT125" i="6"/>
  <c r="AU763" i="6"/>
  <c r="AT763" i="6"/>
  <c r="AU559" i="6"/>
  <c r="AT559" i="6"/>
  <c r="AU463" i="6"/>
  <c r="AT463" i="6"/>
  <c r="AU361" i="6"/>
  <c r="AT361" i="6"/>
  <c r="AU78" i="6"/>
  <c r="AT78" i="6"/>
  <c r="AU298" i="6"/>
  <c r="AT298" i="6"/>
  <c r="AU178" i="6"/>
  <c r="AT178" i="6"/>
  <c r="AU64" i="6"/>
  <c r="AT64" i="6"/>
  <c r="AU177" i="6"/>
  <c r="AT177" i="6"/>
  <c r="AU9" i="6"/>
  <c r="AT9" i="6"/>
  <c r="AU236" i="6"/>
  <c r="AT236" i="6"/>
  <c r="AU80" i="6"/>
  <c r="AT80" i="6"/>
  <c r="AU271" i="6"/>
  <c r="AT271" i="6"/>
  <c r="AU127" i="6"/>
  <c r="AT127" i="6"/>
  <c r="AU7" i="6"/>
  <c r="AT7" i="6"/>
  <c r="AU766" i="6"/>
  <c r="AT766" i="6"/>
  <c r="AU800" i="6"/>
  <c r="AT800" i="6"/>
  <c r="AU768" i="6"/>
  <c r="AT768" i="6"/>
  <c r="AU714" i="6"/>
  <c r="AT714" i="6"/>
  <c r="AU498" i="6"/>
  <c r="AT498" i="6"/>
  <c r="AU420" i="6"/>
  <c r="AT420" i="6"/>
  <c r="AU319" i="6"/>
  <c r="AT319" i="6"/>
  <c r="AU611" i="6"/>
  <c r="AT611" i="6"/>
  <c r="AU491" i="6"/>
  <c r="AT491" i="6"/>
  <c r="AU395" i="6"/>
  <c r="AT395" i="6"/>
  <c r="AU179" i="6"/>
  <c r="AT179" i="6"/>
  <c r="AU628" i="6"/>
  <c r="AT628" i="6"/>
  <c r="AU496" i="6"/>
  <c r="AT496" i="6"/>
  <c r="AU376" i="6"/>
  <c r="AT376" i="6"/>
  <c r="AU627" i="6"/>
  <c r="AT627" i="6"/>
  <c r="AU495" i="6"/>
  <c r="AT495" i="6"/>
  <c r="AU344" i="6"/>
  <c r="AT344" i="6"/>
  <c r="AU108" i="6"/>
  <c r="AT108" i="6"/>
  <c r="AU716" i="6"/>
  <c r="AT716" i="6"/>
  <c r="AU548" i="6"/>
  <c r="AT548" i="6"/>
  <c r="AU452" i="6"/>
  <c r="AT452" i="6"/>
  <c r="AU270" i="6"/>
  <c r="AT270" i="6"/>
  <c r="AU83" i="6"/>
  <c r="AT83" i="6"/>
  <c r="AU751" i="6"/>
  <c r="AT751" i="6"/>
  <c r="AU553" i="6"/>
  <c r="AT553" i="6"/>
  <c r="AU445" i="6"/>
  <c r="AT445" i="6"/>
  <c r="AU349" i="6"/>
  <c r="AT349" i="6"/>
  <c r="AU6" i="6"/>
  <c r="AT6" i="6"/>
  <c r="AU268" i="6"/>
  <c r="AT268" i="6"/>
  <c r="AU142" i="6"/>
  <c r="AT142" i="6"/>
  <c r="AU40" i="6"/>
  <c r="AT40" i="6"/>
  <c r="AU129" i="6"/>
  <c r="AT129" i="6"/>
  <c r="AU320" i="6"/>
  <c r="AT320" i="6"/>
  <c r="AU212" i="6"/>
  <c r="AT212" i="6"/>
  <c r="AU62" i="6"/>
  <c r="AT62" i="6"/>
  <c r="AU259" i="6"/>
  <c r="AT259" i="6"/>
  <c r="AU109" i="6"/>
  <c r="AT109" i="6"/>
  <c r="Q2" i="5"/>
  <c r="R2" i="5" s="1"/>
  <c r="C9" i="2" l="1"/>
  <c r="D4" i="1" s="1"/>
  <c r="B14" i="2" a="1"/>
  <c r="B14" i="2" s="1"/>
  <c r="B16" i="2" s="1"/>
  <c r="B22" i="2" s="1"/>
  <c r="O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tc={242B0A8F-7511-41AC-970F-A82BC55F1369}</author>
    <author>tc={03B5F7FD-966D-49EB-BA45-A454BA97BC40}</author>
  </authors>
  <commentList>
    <comment ref="N1" authorId="0" shapeId="0" xr:uid="{242B0A8F-7511-41AC-970F-A82BC55F136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네이버는 건당 80원 추가됨</t>
      </text>
    </comment>
    <comment ref="Z1" authorId="1" shapeId="0" xr:uid="{03B5F7FD-966D-49EB-BA45-A454BA97BC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반품,반품1,제작
반품2(업체배송*2)
반품은 건당 200원 추가됨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00AAC-B8A8-4CDF-B440-A6D647440161}" keepAlive="1" name="쿼리 - F출고표" description="통합 문서의 'F출고표' 쿼리에 대한 연결입니다." type="5" refreshedVersion="8" background="1" saveData="1">
    <dbPr connection="Provider=Microsoft.Mashup.OleDb.1;Data Source=$Workbook$;Location=F출고표;Extended Properties=&quot;&quot;" command="SELECT * FROM [F출고표]"/>
  </connection>
  <connection id="2" xr16:uid="{9744918D-F10C-4E15-ABA2-E400F9E3BAD6}" keepAlive="1" name="쿼리 - S출고표" description="통합 문서의 'S출고표' 쿼리에 대한 연결입니다." type="5" refreshedVersion="8" background="1" saveData="1">
    <dbPr connection="Provider=Microsoft.Mashup.OleDb.1;Data Source=$Workbook$;Location=S출고표;Extended Properties=&quot;&quot;" command="SELECT * FROM [S출고표]"/>
  </connection>
  <connection id="3" xr16:uid="{FA1C007B-B138-4C8C-9693-460D217504B9}" keepAlive="1" name="쿼리 - TOGLE" description="통합 문서의 'TOGLE' 쿼리에 대한 연결입니다." type="5" refreshedVersion="8" background="1" saveData="1">
    <dbPr connection="Provider=Microsoft.Mashup.OleDb.1;Data Source=$Workbook$;Location=TOGLE;Extended Properties=&quot;&quot;" command="SELECT * FROM [TOGLE]"/>
  </connection>
  <connection id="4" xr16:uid="{13500624-B517-403C-AFB8-3977AA6E99A6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5" xr16:uid="{A78FF0B3-BDBA-48CE-A1EC-FCF4478C59E9}" keepAlive="1" name="쿼리 - 병합1" description="통합 문서의 '병합1' 쿼리에 대한 연결입니다." type="5" refreshedVersion="8" background="1" saveData="1">
    <dbPr connection="Provider=Microsoft.Mashup.OleDb.1;Data Source=$Workbook$;Location=병합1;Extended Properties=&quot;&quot;" command="SELECT * FROM [병합1]"/>
  </connection>
  <connection id="6" xr16:uid="{73DE8AF1-DEB7-4579-824F-D733C8D5D68E}" keepAlive="1" name="쿼리 - 샘플 파일" description="통합 문서의 '샘플 파일' 쿼리에 대한 연결입니다." type="5" refreshedVersion="0" background="1">
    <dbPr connection="Provider=Microsoft.Mashup.OleDb.1;Data Source=$Workbook$;Location=&quot;샘플 파일&quot;;Extended Properties=&quot;&quot;" command="SELECT * FROM [샘플 파일]"/>
  </connection>
  <connection id="7" xr16:uid="{DFDA429C-1947-44BF-A954-B2573A8D2505}" keepAlive="1" name="쿼리 - 샘플 파일 변환" description="통합 문서의 '샘플 파일 변환' 쿼리에 대한 연결입니다." type="5" refreshedVersion="0" background="1">
    <dbPr connection="Provider=Microsoft.Mashup.OleDb.1;Data Source=$Workbook$;Location=&quot;샘플 파일 변환&quot;;Extended Properties=&quot;&quot;" command="SELECT * FROM [샘플 파일 변환]"/>
  </connection>
  <connection id="8" xr16:uid="{F240ABCE-B83F-46C4-9E75-A771546F9147}" keepAlive="1" name="쿼리 - 출고표" description="통합 문서의 '출고표' 쿼리에 대한 연결입니다." type="5" refreshedVersion="8" background="1" saveData="1">
    <dbPr connection="Provider=Microsoft.Mashup.OleDb.1;Data Source=$Workbook$;Location=출고표;Extended Properties=&quot;&quot;" command="SELECT * FROM [출고표]"/>
  </connection>
  <connection id="9" xr16:uid="{F0118833-8284-4B15-AEFD-DC1EF9B7B1CD}" keepAlive="1" name="쿼리 - 파일 변환" description="통합 문서의 '파일 변환' 쿼리에 대한 연결입니다." type="5" refreshedVersion="0" background="1">
    <dbPr connection="Provider=Microsoft.Mashup.OleDb.1;Data Source=$Workbook$;Location=&quot;파일 변환&quot;;Extended Properties=&quot;&quot;" command="SELECT * FROM [파일 변환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<sst xmlns="http://schemas.openxmlformats.org/spreadsheetml/2006/main" count="55545" uniqueCount="5715">
  <si>
    <t>대표</t>
    <phoneticPr fontId="6" type="noConversion"/>
  </si>
  <si>
    <t>SE.1000</t>
    <phoneticPr fontId="6" type="noConversion"/>
  </si>
  <si>
    <t>제작</t>
    <phoneticPr fontId="6" type="noConversion"/>
  </si>
  <si>
    <t>SE.999</t>
    <phoneticPr fontId="4" type="noConversion"/>
  </si>
  <si>
    <t>SE.408</t>
  </si>
  <si>
    <t>SE.407</t>
  </si>
  <si>
    <t>SE.406</t>
  </si>
  <si>
    <t>식탁보</t>
    <phoneticPr fontId="4" type="noConversion"/>
  </si>
  <si>
    <t>SE.405</t>
  </si>
  <si>
    <t>롤백 35*50</t>
  </si>
  <si>
    <t>SE.404</t>
  </si>
  <si>
    <t>롤백 30*40</t>
    <phoneticPr fontId="4" type="noConversion"/>
  </si>
  <si>
    <t>SE.403</t>
  </si>
  <si>
    <t>롤백 25*35</t>
  </si>
  <si>
    <t>SE.402</t>
  </si>
  <si>
    <t>옷비닐</t>
    <phoneticPr fontId="4" type="noConversion"/>
  </si>
  <si>
    <t>SE.401</t>
  </si>
  <si>
    <t>떡외겹 30*30</t>
  </si>
  <si>
    <t>SE.307</t>
  </si>
  <si>
    <t>떡외겹 20*20</t>
  </si>
  <si>
    <t>SE.306</t>
  </si>
  <si>
    <t>떡외겹 39*40</t>
  </si>
  <si>
    <t>SE.305</t>
  </si>
  <si>
    <t>떡외겹 30*38</t>
  </si>
  <si>
    <t>SE.304</t>
  </si>
  <si>
    <t>떡외겹 25*25</t>
  </si>
  <si>
    <t>SE.303</t>
  </si>
  <si>
    <t>떡외겹 20*30</t>
  </si>
  <si>
    <t>SE.302</t>
  </si>
  <si>
    <t>떡외겹 15*20</t>
  </si>
  <si>
    <t>SE.301</t>
  </si>
  <si>
    <t>-</t>
    <phoneticPr fontId="4" type="noConversion"/>
  </si>
  <si>
    <t>SE.207</t>
  </si>
  <si>
    <t>떡롤 45*330</t>
  </si>
  <si>
    <t>SE.206</t>
  </si>
  <si>
    <t>떡롤 35*400</t>
  </si>
  <si>
    <t>SE.205</t>
  </si>
  <si>
    <t>떡롤 30*400</t>
  </si>
  <si>
    <t>SE.204</t>
  </si>
  <si>
    <t>떡롤 24*400</t>
  </si>
  <si>
    <t>SE.203</t>
  </si>
  <si>
    <t>떡롤 22*400</t>
  </si>
  <si>
    <t>SE.202</t>
  </si>
  <si>
    <t>떡롤 20*400</t>
  </si>
  <si>
    <t>SE.201</t>
  </si>
  <si>
    <t>끈속지 40*60</t>
    <phoneticPr fontId="4" type="noConversion"/>
  </si>
  <si>
    <t>SE.140</t>
  </si>
  <si>
    <t>끈속지 35*50</t>
  </si>
  <si>
    <t>SE.139</t>
  </si>
  <si>
    <t>끈속지 30*45</t>
  </si>
  <si>
    <t>SE.138</t>
  </si>
  <si>
    <t>끈속지 25*35</t>
  </si>
  <si>
    <t>SE.137</t>
  </si>
  <si>
    <t>진공팩35</t>
  </si>
  <si>
    <t>SE.136</t>
  </si>
  <si>
    <t>진공팩32</t>
  </si>
  <si>
    <t>SE.135</t>
  </si>
  <si>
    <t>진공팩28</t>
  </si>
  <si>
    <t>SE.134</t>
  </si>
  <si>
    <t>진공팩25</t>
  </si>
  <si>
    <t>SE.133</t>
  </si>
  <si>
    <t>진공팩23</t>
  </si>
  <si>
    <t>SE.132</t>
  </si>
  <si>
    <t>우엉</t>
    <phoneticPr fontId="4" type="noConversion"/>
  </si>
  <si>
    <t>SE.131</t>
  </si>
  <si>
    <t>속지 35*50</t>
  </si>
  <si>
    <t>SE.130</t>
  </si>
  <si>
    <t>속지 32*45</t>
  </si>
  <si>
    <t>SE.129</t>
  </si>
  <si>
    <t>속지 30*40</t>
  </si>
  <si>
    <t>SE.128</t>
  </si>
  <si>
    <t>속지 28*40</t>
  </si>
  <si>
    <t>SE.127</t>
  </si>
  <si>
    <t>속지 24*36</t>
  </si>
  <si>
    <t>SE.126</t>
  </si>
  <si>
    <t>속지 20*30</t>
  </si>
  <si>
    <t>SE.125</t>
  </si>
  <si>
    <t>막지 90*120</t>
  </si>
  <si>
    <t>SE.124</t>
  </si>
  <si>
    <t>막지 90*110</t>
  </si>
  <si>
    <t>SE.123</t>
  </si>
  <si>
    <t>막지 75*100</t>
  </si>
  <si>
    <t>SE.122</t>
  </si>
  <si>
    <t>막지 63*90</t>
  </si>
  <si>
    <t>SE.121</t>
  </si>
  <si>
    <t>막지 53*73</t>
  </si>
  <si>
    <t>SE.120</t>
  </si>
  <si>
    <t>막지 48*70</t>
  </si>
  <si>
    <t>SE.119</t>
  </si>
  <si>
    <t>막지 40*60</t>
  </si>
  <si>
    <t>SE.118</t>
  </si>
  <si>
    <t>조리개</t>
    <phoneticPr fontId="4" type="noConversion"/>
  </si>
  <si>
    <t>SE.117</t>
  </si>
  <si>
    <t>고추 120*170</t>
    <phoneticPr fontId="4" type="noConversion"/>
  </si>
  <si>
    <t>SE.116</t>
  </si>
  <si>
    <t>고추 100*150</t>
    <phoneticPr fontId="4" type="noConversion"/>
  </si>
  <si>
    <t>SE.115</t>
  </si>
  <si>
    <t>고추 90*130</t>
    <phoneticPr fontId="4" type="noConversion"/>
  </si>
  <si>
    <t>SE.114</t>
  </si>
  <si>
    <t>고추 80*120</t>
    <phoneticPr fontId="4" type="noConversion"/>
  </si>
  <si>
    <t>SE.113</t>
  </si>
  <si>
    <t>고추 75*130</t>
    <phoneticPr fontId="4" type="noConversion"/>
  </si>
  <si>
    <t>SE.112</t>
  </si>
  <si>
    <t>고추 70*110</t>
    <phoneticPr fontId="4" type="noConversion"/>
  </si>
  <si>
    <t>SE.111</t>
  </si>
  <si>
    <t>고추 60*90</t>
    <phoneticPr fontId="4" type="noConversion"/>
  </si>
  <si>
    <t>SE.110</t>
  </si>
  <si>
    <t>고추 48*80</t>
    <phoneticPr fontId="4" type="noConversion"/>
  </si>
  <si>
    <t>SE.109</t>
  </si>
  <si>
    <t>고추 45*75</t>
    <phoneticPr fontId="4" type="noConversion"/>
  </si>
  <si>
    <t>SE.108</t>
  </si>
  <si>
    <t>소폭 30*51</t>
  </si>
  <si>
    <t>SE.107</t>
  </si>
  <si>
    <t>상품명</t>
  </si>
  <si>
    <t>소폭 24*38</t>
  </si>
  <si>
    <t>SE.106</t>
  </si>
  <si>
    <t>송장번호</t>
  </si>
  <si>
    <t>소폭 20*38</t>
  </si>
  <si>
    <t>SE.105</t>
  </si>
  <si>
    <t>거래처지급액</t>
  </si>
  <si>
    <t>소폭 18*36</t>
  </si>
  <si>
    <t>SE.104</t>
  </si>
  <si>
    <t>내림차순</t>
    <phoneticPr fontId="6" type="noConversion"/>
  </si>
  <si>
    <t>수취인명</t>
  </si>
  <si>
    <t>소폭 15*32</t>
  </si>
  <si>
    <t>SE.103</t>
  </si>
  <si>
    <t>오름차순</t>
    <phoneticPr fontId="6" type="noConversion"/>
  </si>
  <si>
    <t>발송일</t>
  </si>
  <si>
    <t>소폭 12*26</t>
  </si>
  <si>
    <t>SE.102</t>
  </si>
  <si>
    <t>정렬순서</t>
    <phoneticPr fontId="6" type="noConversion"/>
  </si>
  <si>
    <t>검수필터</t>
    <phoneticPr fontId="6" type="noConversion"/>
  </si>
  <si>
    <t>소폭 10*26</t>
  </si>
  <si>
    <t>SE.101</t>
  </si>
  <si>
    <t>족발 37*55</t>
  </si>
  <si>
    <t>SE.43</t>
  </si>
  <si>
    <t> ※ 반품/교환 배송비에 대해서는 매출연동 수수료는 과금되지 않음
 ※ 스토어 장바구니 할인 쿠폰 사용 시 쿠폰 적용 전 금액에서 2% 과금 </t>
    <phoneticPr fontId="4" type="noConversion"/>
  </si>
  <si>
    <t>족발 35*45</t>
  </si>
  <si>
    <t>SE.42</t>
  </si>
  <si>
    <t>족발 30*40</t>
  </si>
  <si>
    <t>SE.41</t>
  </si>
  <si>
    <t>통닭</t>
    <phoneticPr fontId="4" type="noConversion"/>
  </si>
  <si>
    <t>SE.40</t>
  </si>
  <si>
    <t>족발 31*50</t>
  </si>
  <si>
    <t>SE.39</t>
  </si>
  <si>
    <t> 스마트스토어 상품을 네이버쇼핑 서비스에 노출하도록 연동하여  네이버쇼핑에 노출된 상품의 구매가 이루어졌을 경우 2% 과금</t>
    <phoneticPr fontId="4" type="noConversion"/>
  </si>
  <si>
    <t> 2%</t>
  </si>
  <si>
    <t> 네이버쇼핑</t>
    <phoneticPr fontId="4" type="noConversion"/>
  </si>
  <si>
    <t>파봉지</t>
    <phoneticPr fontId="4" type="noConversion"/>
  </si>
  <si>
    <t>SE.37</t>
  </si>
  <si>
    <t>수수료 상세 </t>
  </si>
  <si>
    <t> 수수료율 (VAT 포함)</t>
  </si>
  <si>
    <t> 영역</t>
  </si>
  <si>
    <t>과일 27*55</t>
  </si>
  <si>
    <t>SE.36</t>
  </si>
  <si>
    <t>대표(재원이네)</t>
  </si>
  <si>
    <t>과일 20*50</t>
  </si>
  <si>
    <t>SE.33</t>
  </si>
  <si>
    <t>스마트 스토어</t>
    <phoneticPr fontId="4" type="noConversion"/>
  </si>
  <si>
    <t>과일 18*47</t>
  </si>
  <si>
    <t>SE.32</t>
  </si>
  <si>
    <t>비닐팩토리</t>
    <phoneticPr fontId="4" type="noConversion"/>
  </si>
  <si>
    <t>기타</t>
    <phoneticPr fontId="6" type="noConversion"/>
  </si>
  <si>
    <t>과일 18*38</t>
  </si>
  <si>
    <t>SE.31</t>
  </si>
  <si>
    <t>비닐스토리</t>
    <phoneticPr fontId="4" type="noConversion"/>
  </si>
  <si>
    <t>오프라인</t>
    <phoneticPr fontId="4" type="noConversion"/>
  </si>
  <si>
    <t>과일 16*38</t>
  </si>
  <si>
    <t>SE.30</t>
  </si>
  <si>
    <t>쇼핑몰구분</t>
    <phoneticPr fontId="4" type="noConversion"/>
  </si>
  <si>
    <t>위메프</t>
    <phoneticPr fontId="4" type="noConversion"/>
  </si>
  <si>
    <t>2022년 네이버</t>
    <phoneticPr fontId="4" type="noConversion"/>
  </si>
  <si>
    <t>빅사이즈</t>
    <phoneticPr fontId="4" type="noConversion"/>
  </si>
  <si>
    <t>SE.29</t>
  </si>
  <si>
    <t>올웨이즈</t>
    <phoneticPr fontId="4" type="noConversion"/>
  </si>
  <si>
    <t>이불대</t>
    <phoneticPr fontId="4" type="noConversion"/>
  </si>
  <si>
    <t>SE.28</t>
  </si>
  <si>
    <t>제작</t>
    <phoneticPr fontId="4" type="noConversion"/>
  </si>
  <si>
    <r>
      <t xml:space="preserve">네이버페이 보조결제 : </t>
    </r>
    <r>
      <rPr>
        <sz val="9"/>
        <color rgb="FF777777"/>
        <rFont val="나눔고딕"/>
        <family val="3"/>
        <charset val="129"/>
      </rPr>
      <t>3.74%(포인트·머니/후불결제)</t>
    </r>
    <phoneticPr fontId="4" type="noConversion"/>
  </si>
  <si>
    <t>이불중</t>
    <phoneticPr fontId="4" type="noConversion"/>
  </si>
  <si>
    <t>SE.27</t>
  </si>
  <si>
    <t>없음</t>
    <phoneticPr fontId="4" type="noConversion"/>
  </si>
  <si>
    <t>대표</t>
    <phoneticPr fontId="4" type="noConversion"/>
  </si>
  <si>
    <r>
      <t xml:space="preserve">휴대폰 결제 : </t>
    </r>
    <r>
      <rPr>
        <sz val="9"/>
        <color rgb="FF777777"/>
        <rFont val="나눔고딕"/>
        <family val="3"/>
        <charset val="129"/>
      </rPr>
      <t>3.85%</t>
    </r>
    <phoneticPr fontId="4" type="noConversion"/>
  </si>
  <si>
    <t>이불소</t>
    <phoneticPr fontId="4" type="noConversion"/>
  </si>
  <si>
    <t>SE.26</t>
  </si>
  <si>
    <t>교환</t>
    <phoneticPr fontId="4" type="noConversion"/>
  </si>
  <si>
    <t>쿠팡</t>
    <phoneticPr fontId="4" type="noConversion"/>
  </si>
  <si>
    <r>
      <t xml:space="preserve">무통장입금: </t>
    </r>
    <r>
      <rPr>
        <sz val="9"/>
        <color rgb="FF777777"/>
        <rFont val="나눔고딕"/>
        <family val="3"/>
        <charset val="129"/>
      </rPr>
      <t>1%(가상계좌, 최대 275원)</t>
    </r>
    <phoneticPr fontId="4" type="noConversion"/>
  </si>
  <si>
    <t>베게보</t>
    <phoneticPr fontId="4" type="noConversion"/>
  </si>
  <si>
    <t>SE.25</t>
  </si>
  <si>
    <t>반품</t>
    <phoneticPr fontId="4" type="noConversion"/>
  </si>
  <si>
    <t>스마트스토어</t>
    <phoneticPr fontId="4" type="noConversion"/>
  </si>
  <si>
    <r>
      <t xml:space="preserve">계좌이체 : </t>
    </r>
    <r>
      <rPr>
        <sz val="9"/>
        <color rgb="FF777777"/>
        <rFont val="나눔고딕"/>
        <family val="3"/>
        <charset val="129"/>
      </rPr>
      <t>1.65%</t>
    </r>
    <phoneticPr fontId="4" type="noConversion"/>
  </si>
  <si>
    <t>멸치봉투</t>
    <phoneticPr fontId="4" type="noConversion"/>
  </si>
  <si>
    <t>SE.24</t>
  </si>
  <si>
    <t>클레임CS</t>
    <phoneticPr fontId="4" type="noConversion"/>
  </si>
  <si>
    <t>스토리택배수수료</t>
    <phoneticPr fontId="4" type="noConversion"/>
  </si>
  <si>
    <t>팩토리수수료</t>
    <phoneticPr fontId="4" type="noConversion"/>
  </si>
  <si>
    <t>스토리수수료</t>
    <phoneticPr fontId="4" type="noConversion"/>
  </si>
  <si>
    <t>가격ID</t>
    <phoneticPr fontId="4" type="noConversion"/>
  </si>
  <si>
    <t>이름</t>
    <phoneticPr fontId="4" type="noConversion"/>
  </si>
  <si>
    <r>
      <t xml:space="preserve">신용/체크카드 - </t>
    </r>
    <r>
      <rPr>
        <sz val="9"/>
        <color rgb="FF777777"/>
        <rFont val="나눔고딕"/>
        <family val="3"/>
        <charset val="129"/>
      </rPr>
      <t>일반 : 3.74%, 영세 : 2.20%, 중소1: 2.75%, 중소2 : 2.86%, 중소3 : 3.08%</t>
    </r>
    <phoneticPr fontId="4" type="noConversion"/>
  </si>
  <si>
    <t>왕왕특</t>
    <phoneticPr fontId="4" type="noConversion"/>
  </si>
  <si>
    <t>SE.23</t>
  </si>
  <si>
    <t xml:space="preserve">왕특A </t>
    <phoneticPr fontId="4" type="noConversion"/>
  </si>
  <si>
    <t>SE.22</t>
  </si>
  <si>
    <t>왕특B</t>
    <phoneticPr fontId="4" type="noConversion"/>
  </si>
  <si>
    <t>SE.21</t>
  </si>
  <si>
    <t>DB_FOLDER_PATH</t>
    <phoneticPr fontId="6" type="noConversion"/>
  </si>
  <si>
    <t>왕특C</t>
    <phoneticPr fontId="4" type="noConversion"/>
  </si>
  <si>
    <t>SE.20</t>
  </si>
  <si>
    <t>단가모음</t>
    <phoneticPr fontId="6" type="noConversion"/>
  </si>
  <si>
    <t>pDB</t>
    <phoneticPr fontId="6" type="noConversion"/>
  </si>
  <si>
    <t>DB\</t>
    <phoneticPr fontId="6" type="noConversion"/>
  </si>
  <si>
    <t>FOLDER_MIDDLE_NAME</t>
    <phoneticPr fontId="6" type="noConversion"/>
  </si>
  <si>
    <t>왕대과일</t>
    <phoneticPr fontId="4" type="noConversion"/>
  </si>
  <si>
    <t>SE.19</t>
  </si>
  <si>
    <t>세은단가</t>
    <phoneticPr fontId="4" type="noConversion"/>
  </si>
  <si>
    <t>seDB47</t>
    <phoneticPr fontId="4" type="noConversion"/>
  </si>
  <si>
    <t>판매금액</t>
    <phoneticPr fontId="21" type="noConversion"/>
  </si>
  <si>
    <t>recipient</t>
    <phoneticPr fontId="6" type="noConversion"/>
  </si>
  <si>
    <t>CUSTOMER_DB</t>
    <phoneticPr fontId="6" type="noConversion"/>
  </si>
  <si>
    <t>왕대A</t>
    <phoneticPr fontId="4" type="noConversion"/>
  </si>
  <si>
    <t>SE.18</t>
  </si>
  <si>
    <t>재원단가</t>
    <phoneticPr fontId="4" type="noConversion"/>
  </si>
  <si>
    <t>ptDB46</t>
    <phoneticPr fontId="4" type="noConversion"/>
  </si>
  <si>
    <t>지급액</t>
    <phoneticPr fontId="21" type="noConversion"/>
  </si>
  <si>
    <t>ProductShipment</t>
    <phoneticPr fontId="6" type="noConversion"/>
  </si>
  <si>
    <t>FORWARDING_DB</t>
    <phoneticPr fontId="6" type="noConversion"/>
  </si>
  <si>
    <t>왕대B</t>
    <phoneticPr fontId="4" type="noConversion"/>
  </si>
  <si>
    <t>SE.17</t>
  </si>
  <si>
    <t>테이블이름</t>
    <phoneticPr fontId="4" type="noConversion"/>
  </si>
  <si>
    <t>시트이름</t>
    <phoneticPr fontId="4" type="noConversion"/>
  </si>
  <si>
    <t>비닐스토리대시</t>
    <phoneticPr fontId="4" type="noConversion"/>
  </si>
  <si>
    <t>DB_NAME</t>
    <phoneticPr fontId="6" type="noConversion"/>
  </si>
  <si>
    <t>30특대</t>
    <phoneticPr fontId="4" type="noConversion"/>
  </si>
  <si>
    <t>SE.16</t>
  </si>
  <si>
    <t>특대A</t>
    <phoneticPr fontId="4" type="noConversion"/>
  </si>
  <si>
    <t>SE.15</t>
  </si>
  <si>
    <t>SELECTED_FOLDER</t>
    <phoneticPr fontId="6" type="noConversion"/>
  </si>
  <si>
    <t>특대B</t>
    <phoneticPr fontId="4" type="noConversion"/>
  </si>
  <si>
    <t>SE.14</t>
  </si>
  <si>
    <t>기타</t>
    <phoneticPr fontId="4" type="noConversion"/>
  </si>
  <si>
    <t>CUSTOM_FOLDER_PATH</t>
    <phoneticPr fontId="6" type="noConversion"/>
  </si>
  <si>
    <t>특대C</t>
    <phoneticPr fontId="4" type="noConversion"/>
  </si>
  <si>
    <t>SE.13</t>
  </si>
  <si>
    <t>무료</t>
    <phoneticPr fontId="4" type="noConversion"/>
  </si>
  <si>
    <t>DEFAULT_FOLDER_PATH</t>
    <phoneticPr fontId="6" type="noConversion"/>
  </si>
  <si>
    <t>SE.12</t>
    <phoneticPr fontId="4" type="noConversion"/>
  </si>
  <si>
    <t>유료2</t>
    <phoneticPr fontId="4" type="noConversion"/>
  </si>
  <si>
    <t>SE.11</t>
    <phoneticPr fontId="4" type="noConversion"/>
  </si>
  <si>
    <t>유료</t>
    <phoneticPr fontId="4" type="noConversion"/>
  </si>
  <si>
    <t>보라</t>
    <phoneticPr fontId="4" type="noConversion"/>
  </si>
  <si>
    <t>Name:chkCheckForUpdatesOnStartup</t>
  </si>
  <si>
    <t>OPTIONS_GENERAL</t>
    <phoneticPr fontId="26" type="noConversion"/>
  </si>
  <si>
    <t>관반 100p</t>
  </si>
  <si>
    <t>SE.10</t>
  </si>
  <si>
    <t>특대형</t>
    <phoneticPr fontId="4" type="noConversion"/>
  </si>
  <si>
    <t>금액</t>
    <phoneticPr fontId="4" type="noConversion"/>
  </si>
  <si>
    <t>명칭</t>
    <phoneticPr fontId="4" type="noConversion"/>
  </si>
  <si>
    <t>오렌지</t>
    <phoneticPr fontId="4" type="noConversion"/>
  </si>
  <si>
    <t>GPLv3</t>
    <phoneticPr fontId="21" type="noConversion"/>
  </si>
  <si>
    <t>LICENSE</t>
    <phoneticPr fontId="21" type="noConversion"/>
  </si>
  <si>
    <t>관반</t>
    <phoneticPr fontId="4" type="noConversion"/>
  </si>
  <si>
    <t>SE.9</t>
  </si>
  <si>
    <t>대형2</t>
    <phoneticPr fontId="4" type="noConversion"/>
  </si>
  <si>
    <t>청색</t>
    <phoneticPr fontId="4" type="noConversion"/>
  </si>
  <si>
    <t>RELEASE_DATE</t>
    <phoneticPr fontId="21" type="noConversion"/>
  </si>
  <si>
    <t>대위</t>
    <phoneticPr fontId="4" type="noConversion"/>
  </si>
  <si>
    <t>SE.8</t>
  </si>
  <si>
    <t>녹색</t>
    <phoneticPr fontId="4" type="noConversion"/>
  </si>
  <si>
    <t>VERSION</t>
    <phoneticPr fontId="21" type="noConversion"/>
  </si>
  <si>
    <t>대B 100P</t>
    <phoneticPr fontId="4" type="noConversion"/>
  </si>
  <si>
    <t>SE.7</t>
  </si>
  <si>
    <t>연두</t>
    <phoneticPr fontId="4" type="noConversion"/>
  </si>
  <si>
    <t>vinylman 8</t>
    <phoneticPr fontId="21" type="noConversion"/>
  </si>
  <si>
    <t>PROGRAM_SITE_DISP</t>
    <phoneticPr fontId="21" type="noConversion"/>
  </si>
  <si>
    <t>대B 60P</t>
  </si>
  <si>
    <t>SE.6</t>
  </si>
  <si>
    <t>이형</t>
    <phoneticPr fontId="4" type="noConversion"/>
  </si>
  <si>
    <t>노랑</t>
    <phoneticPr fontId="4" type="noConversion"/>
  </si>
  <si>
    <t>PROGRAM_Ck_SITE</t>
    <phoneticPr fontId="21" type="noConversion"/>
  </si>
  <si>
    <t>대A</t>
    <phoneticPr fontId="4" type="noConversion"/>
  </si>
  <si>
    <t>SE.5</t>
  </si>
  <si>
    <t>대2</t>
    <phoneticPr fontId="4" type="noConversion"/>
  </si>
  <si>
    <t>빨강</t>
    <phoneticPr fontId="4" type="noConversion"/>
  </si>
  <si>
    <t>PROGRAM_SITE</t>
    <phoneticPr fontId="21" type="noConversion"/>
  </si>
  <si>
    <t>중 100P</t>
  </si>
  <si>
    <t>SE.4</t>
  </si>
  <si>
    <t>대1</t>
    <phoneticPr fontId="4" type="noConversion"/>
  </si>
  <si>
    <t>PE중</t>
    <phoneticPr fontId="4" type="noConversion"/>
  </si>
  <si>
    <t>검정</t>
    <phoneticPr fontId="4" type="noConversion"/>
  </si>
  <si>
    <r>
      <rPr>
        <sz val="10"/>
        <rFont val="맑은 고딕"/>
        <family val="2"/>
        <charset val="129"/>
      </rPr>
      <t>매입</t>
    </r>
    <r>
      <rPr>
        <sz val="10"/>
        <rFont val="Calibri"/>
        <family val="2"/>
      </rPr>
      <t>/</t>
    </r>
    <r>
      <rPr>
        <sz val="10"/>
        <rFont val="맑은 고딕"/>
        <family val="2"/>
        <charset val="129"/>
      </rPr>
      <t>매출</t>
    </r>
    <r>
      <rPr>
        <sz val="10"/>
        <rFont val="Calibri"/>
        <family val="2"/>
      </rPr>
      <t xml:space="preserve"> </t>
    </r>
    <r>
      <rPr>
        <sz val="10"/>
        <rFont val="맑은 고딕"/>
        <family val="2"/>
        <charset val="129"/>
      </rPr>
      <t>간편관리</t>
    </r>
    <r>
      <rPr>
        <sz val="10"/>
        <rFont val="Calibri"/>
        <family val="2"/>
        <charset val="129"/>
      </rPr>
      <t xml:space="preserve"> </t>
    </r>
    <r>
      <rPr>
        <sz val="10"/>
        <rFont val="Arial Unicode MS"/>
        <family val="2"/>
        <charset val="129"/>
      </rPr>
      <t>프로그램</t>
    </r>
    <phoneticPr fontId="26" type="noConversion"/>
  </si>
  <si>
    <t>PROGRAM_NAME</t>
    <phoneticPr fontId="21" type="noConversion"/>
  </si>
  <si>
    <t>중 60P</t>
  </si>
  <si>
    <t>SE.3</t>
  </si>
  <si>
    <t>중</t>
    <phoneticPr fontId="4" type="noConversion"/>
  </si>
  <si>
    <t>청백</t>
    <phoneticPr fontId="4" type="noConversion"/>
  </si>
  <si>
    <t>rain1976x@naver.com</t>
    <phoneticPr fontId="21" type="noConversion"/>
  </si>
  <si>
    <t>AUTHOR_EMAIL</t>
    <phoneticPr fontId="21" type="noConversion"/>
  </si>
  <si>
    <t>중 70P</t>
  </si>
  <si>
    <t>SE.2</t>
    <phoneticPr fontId="4" type="noConversion"/>
  </si>
  <si>
    <t>소</t>
    <phoneticPr fontId="4" type="noConversion"/>
  </si>
  <si>
    <t>유백</t>
    <phoneticPr fontId="4" type="noConversion"/>
  </si>
  <si>
    <t>출고일</t>
    <phoneticPr fontId="21" type="noConversion"/>
  </si>
  <si>
    <t>theK</t>
    <phoneticPr fontId="21" type="noConversion"/>
  </si>
  <si>
    <t>AUTHOR_NAME</t>
    <phoneticPr fontId="21" type="noConversion"/>
  </si>
  <si>
    <t>SE.1</t>
    <phoneticPr fontId="4" type="noConversion"/>
  </si>
  <si>
    <t>극소</t>
    <phoneticPr fontId="4" type="noConversion"/>
  </si>
  <si>
    <t>투명</t>
    <phoneticPr fontId="4" type="noConversion"/>
  </si>
  <si>
    <t>구매자명</t>
  </si>
  <si>
    <t>COMPANY</t>
    <phoneticPr fontId="21" type="noConversion"/>
  </si>
  <si>
    <t>제품코드</t>
    <phoneticPr fontId="4" type="noConversion"/>
  </si>
  <si>
    <t>팩매출</t>
    <phoneticPr fontId="6" type="noConversion"/>
  </si>
  <si>
    <t>비닐팩토리</t>
    <phoneticPr fontId="6" type="noConversion"/>
  </si>
  <si>
    <t>스_매출3</t>
    <phoneticPr fontId="6" type="noConversion"/>
  </si>
  <si>
    <t>스_매출2</t>
    <phoneticPr fontId="6" type="noConversion"/>
  </si>
  <si>
    <t>스_매출</t>
    <phoneticPr fontId="6" type="noConversion"/>
  </si>
  <si>
    <t>순수순이익</t>
    <phoneticPr fontId="6" type="noConversion"/>
  </si>
  <si>
    <t>순이익</t>
    <phoneticPr fontId="6" type="noConversion"/>
  </si>
  <si>
    <t>거래처지급액</t>
    <phoneticPr fontId="6" type="noConversion"/>
  </si>
  <si>
    <t>비닐스토리</t>
    <phoneticPr fontId="6" type="noConversion"/>
  </si>
  <si>
    <t>월</t>
    <phoneticPr fontId="6" type="noConversion"/>
  </si>
  <si>
    <t>년</t>
    <phoneticPr fontId="6" type="noConversion"/>
  </si>
  <si>
    <t>옵션명</t>
    <phoneticPr fontId="4" type="noConversion"/>
  </si>
  <si>
    <t>검색필터</t>
    <phoneticPr fontId="4" type="noConversion"/>
  </si>
  <si>
    <t>UPDATED_DATE</t>
    <phoneticPr fontId="21" type="noConversion"/>
  </si>
  <si>
    <t>INSERTED_DATE</t>
    <phoneticPr fontId="21" type="noConversion"/>
  </si>
  <si>
    <t>VALUE3</t>
  </si>
  <si>
    <t>VALUE2</t>
    <phoneticPr fontId="21" type="noConversion"/>
  </si>
  <si>
    <t>VALUE1</t>
    <phoneticPr fontId="21" type="noConversion"/>
  </si>
  <si>
    <t>ITEM</t>
    <phoneticPr fontId="21" type="noConversion"/>
  </si>
  <si>
    <t>제품코드</t>
  </si>
  <si>
    <t>품목</t>
  </si>
  <si>
    <t>사이즈</t>
  </si>
  <si>
    <t>마진</t>
  </si>
  <si>
    <t>단가격</t>
  </si>
  <si>
    <t>종류2</t>
  </si>
  <si>
    <t>new색상</t>
  </si>
  <si>
    <t>색상1</t>
  </si>
  <si>
    <t>색상2</t>
  </si>
  <si>
    <t>색상3</t>
  </si>
  <si>
    <t>색상4</t>
  </si>
  <si>
    <t>색상5</t>
  </si>
  <si>
    <t>색상6</t>
  </si>
  <si>
    <t>SE.1</t>
  </si>
  <si>
    <t>　</t>
  </si>
  <si>
    <t>소</t>
  </si>
  <si>
    <t>17(26)x28</t>
  </si>
  <si>
    <t>손잡이봉투</t>
  </si>
  <si>
    <t>투명</t>
  </si>
  <si>
    <t>검정</t>
  </si>
  <si>
    <t>SE.2</t>
  </si>
  <si>
    <t>중70</t>
  </si>
  <si>
    <t>20(29)x30</t>
  </si>
  <si>
    <t>중60</t>
  </si>
  <si>
    <t>중100</t>
  </si>
  <si>
    <t>투명,검정</t>
  </si>
  <si>
    <t>대70</t>
  </si>
  <si>
    <t>24(34)x37</t>
  </si>
  <si>
    <t>빨강</t>
  </si>
  <si>
    <t>연두</t>
  </si>
  <si>
    <t>대60</t>
  </si>
  <si>
    <t>24(34)x36</t>
  </si>
  <si>
    <t>투명,청백,검정</t>
  </si>
  <si>
    <t>청백</t>
  </si>
  <si>
    <t>노랑</t>
  </si>
  <si>
    <t>대100</t>
  </si>
  <si>
    <t>24(34)x40</t>
  </si>
  <si>
    <t>대위</t>
  </si>
  <si>
    <t>25(35)x40</t>
  </si>
  <si>
    <t>유백,청백,검정</t>
  </si>
  <si>
    <t>유백</t>
  </si>
  <si>
    <t>오렌지</t>
  </si>
  <si>
    <t>관반70</t>
  </si>
  <si>
    <t>27(38)x43</t>
  </si>
  <si>
    <t>투명,유백,검정</t>
  </si>
  <si>
    <t>보라</t>
  </si>
  <si>
    <t>관반100</t>
  </si>
  <si>
    <t>SE.11</t>
  </si>
  <si>
    <t>특대B60</t>
  </si>
  <si>
    <t>29(40)x44</t>
  </si>
  <si>
    <t>SE.12</t>
  </si>
  <si>
    <t>29(41)x44</t>
  </si>
  <si>
    <t>청색</t>
  </si>
  <si>
    <t>특대A60</t>
  </si>
  <si>
    <t>29(41)x45</t>
  </si>
  <si>
    <t>특대B</t>
  </si>
  <si>
    <t>29(41)x47</t>
  </si>
  <si>
    <t>특대,멕주</t>
  </si>
  <si>
    <t>특대30</t>
  </si>
  <si>
    <t>30(42)x51</t>
  </si>
  <si>
    <t>왕대</t>
  </si>
  <si>
    <t>33(46)x53</t>
  </si>
  <si>
    <t>투명,청백,검정,빨강</t>
  </si>
  <si>
    <t>왕대/과일</t>
  </si>
  <si>
    <t>32(46)x51</t>
  </si>
  <si>
    <t>왕특</t>
  </si>
  <si>
    <t>37(51)x58</t>
  </si>
  <si>
    <t>왕특B</t>
  </si>
  <si>
    <t>37(51)x59</t>
  </si>
  <si>
    <t>유백,검정,빨강</t>
  </si>
  <si>
    <t>37(51)x60</t>
  </si>
  <si>
    <t>왕왕특</t>
  </si>
  <si>
    <t>40(56)x64</t>
  </si>
  <si>
    <t>멸치봉투</t>
  </si>
  <si>
    <t>29(41)x70</t>
  </si>
  <si>
    <t>베게보</t>
  </si>
  <si>
    <t>44(60)x78</t>
  </si>
  <si>
    <t>이불봉투(소)</t>
  </si>
  <si>
    <t>45(63)x80</t>
  </si>
  <si>
    <t>유백,검정</t>
  </si>
  <si>
    <t>이불봉투(중)</t>
  </si>
  <si>
    <t>57(75)x90</t>
  </si>
  <si>
    <t>이불봉투(대)</t>
  </si>
  <si>
    <t>64(84)x100</t>
  </si>
  <si>
    <t>빅사이즈</t>
  </si>
  <si>
    <t>60(90)x109</t>
  </si>
  <si>
    <t>과일봉투</t>
  </si>
  <si>
    <t>16(26)x38</t>
  </si>
  <si>
    <t>18(28)x38</t>
  </si>
  <si>
    <t>18(28)x47</t>
  </si>
  <si>
    <t>20(30)x50</t>
  </si>
  <si>
    <t>27(37)x55</t>
  </si>
  <si>
    <t>파봉지</t>
  </si>
  <si>
    <t>19(28)x70</t>
  </si>
  <si>
    <t>파봉투</t>
  </si>
  <si>
    <t>족발도시락</t>
  </si>
  <si>
    <t>31(55)x50</t>
  </si>
  <si>
    <t>배달봉투</t>
  </si>
  <si>
    <t>통닭전용 봉투</t>
  </si>
  <si>
    <t>31(57)x43</t>
  </si>
  <si>
    <t>30(48)x40</t>
  </si>
  <si>
    <t>35(55)x45</t>
  </si>
  <si>
    <t>37(61)x55</t>
  </si>
  <si>
    <t>다용도</t>
  </si>
  <si>
    <t>10x26</t>
  </si>
  <si>
    <t>PE봉투</t>
  </si>
  <si>
    <t>12x26</t>
  </si>
  <si>
    <t>15x32</t>
  </si>
  <si>
    <t>18x36</t>
  </si>
  <si>
    <t>20x38</t>
  </si>
  <si>
    <t>24x38</t>
  </si>
  <si>
    <t>30x51</t>
  </si>
  <si>
    <t>김장봉투</t>
  </si>
  <si>
    <t>3.5x45x75</t>
  </si>
  <si>
    <t>4x48x80</t>
  </si>
  <si>
    <t>김장/고추5근</t>
  </si>
  <si>
    <t>4x60x90</t>
  </si>
  <si>
    <t>김장/고추10근</t>
  </si>
  <si>
    <t>5x70x110</t>
  </si>
  <si>
    <t>6x75x130</t>
  </si>
  <si>
    <t>6x80x120</t>
  </si>
  <si>
    <t>김장/고추20근</t>
  </si>
  <si>
    <t>6x90x130</t>
  </si>
  <si>
    <t>김장/고추30근</t>
  </si>
  <si>
    <t>8x100x150</t>
  </si>
  <si>
    <t>김장/고추50근</t>
  </si>
  <si>
    <t>8x120x170</t>
  </si>
  <si>
    <t>조리개(양줄)</t>
  </si>
  <si>
    <t>30x35x10</t>
  </si>
  <si>
    <t>조리개</t>
  </si>
  <si>
    <t>막지/쓰레기봉투</t>
  </si>
  <si>
    <t>0.017x40x60</t>
  </si>
  <si>
    <t>막지.쓰레기봉투</t>
  </si>
  <si>
    <t>0.017x48x70</t>
  </si>
  <si>
    <t>투명,청색</t>
  </si>
  <si>
    <t>0.017x53x73</t>
  </si>
  <si>
    <t>투명,검정,청색</t>
  </si>
  <si>
    <t>0.02x63x90A</t>
  </si>
  <si>
    <t>쓰레기봉투</t>
  </si>
  <si>
    <t>0.02x75x100</t>
  </si>
  <si>
    <t>0.022x90x110</t>
  </si>
  <si>
    <t>0.022x90x120</t>
  </si>
  <si>
    <t>속지/다용도</t>
  </si>
  <si>
    <t>20x30</t>
  </si>
  <si>
    <t>속지.다용도</t>
  </si>
  <si>
    <t>24x36</t>
  </si>
  <si>
    <t>28x40</t>
  </si>
  <si>
    <t>30x40</t>
  </si>
  <si>
    <t>32x45</t>
  </si>
  <si>
    <t>34x50</t>
  </si>
  <si>
    <t>우엉봉투(타공)</t>
  </si>
  <si>
    <t>15x70</t>
  </si>
  <si>
    <t>우엉봉투</t>
  </si>
  <si>
    <t>0.07x23x32</t>
  </si>
  <si>
    <t>진공팩</t>
  </si>
  <si>
    <t>0.07x25x35</t>
  </si>
  <si>
    <t>0.07x28x38</t>
  </si>
  <si>
    <t>0.07x32x40</t>
  </si>
  <si>
    <t>0.07x35x45</t>
  </si>
  <si>
    <t>끈속지/다용도</t>
  </si>
  <si>
    <t>25x35</t>
  </si>
  <si>
    <t>끈속지</t>
  </si>
  <si>
    <t>30x45</t>
  </si>
  <si>
    <t>40x60</t>
  </si>
  <si>
    <t>떡비닐</t>
  </si>
  <si>
    <t>20x400m</t>
  </si>
  <si>
    <t>22x400m</t>
  </si>
  <si>
    <t>24x400m</t>
  </si>
  <si>
    <t>30x400m</t>
  </si>
  <si>
    <t>35x400m</t>
  </si>
  <si>
    <t>45x330m</t>
  </si>
  <si>
    <t>40x400m</t>
  </si>
  <si>
    <t>떡비닐(외겹)</t>
  </si>
  <si>
    <t>15x20</t>
  </si>
  <si>
    <t>떡비닐외겹</t>
  </si>
  <si>
    <t>25x25</t>
  </si>
  <si>
    <t>30x38</t>
  </si>
  <si>
    <t>39x40</t>
  </si>
  <si>
    <t>20x20</t>
  </si>
  <si>
    <t>30x30</t>
  </si>
  <si>
    <t>옷비닐(세탁소전용)</t>
  </si>
  <si>
    <t>61x800m</t>
  </si>
  <si>
    <t>옷비닐</t>
  </si>
  <si>
    <t>크린롤백</t>
  </si>
  <si>
    <t>25x35(200m)</t>
  </si>
  <si>
    <t>30x40(200m)</t>
  </si>
  <si>
    <t>35x50(200m)</t>
  </si>
  <si>
    <t>식탁보</t>
  </si>
  <si>
    <t>90x130</t>
  </si>
  <si>
    <t>25x35(245m)</t>
  </si>
  <si>
    <t>30x40(255m)</t>
  </si>
  <si>
    <t>35x45(225m)</t>
  </si>
  <si>
    <t>SE.999</t>
  </si>
  <si>
    <t>제작</t>
  </si>
  <si>
    <t xml:space="preserve">          -</t>
  </si>
  <si>
    <t xml:space="preserve">           -</t>
  </si>
  <si>
    <t>SE.1000</t>
  </si>
  <si>
    <t>대표</t>
  </si>
  <si>
    <t>SEDB47.마진</t>
  </si>
  <si>
    <t>상품이름</t>
  </si>
  <si>
    <t>옵션</t>
  </si>
  <si>
    <t>수량</t>
  </si>
  <si>
    <t>박스 크기</t>
  </si>
  <si>
    <t>판매채널</t>
  </si>
  <si>
    <t>쇼핑몰구분</t>
  </si>
  <si>
    <t>구입일자</t>
  </si>
  <si>
    <t>(쿠)상품주문번호</t>
  </si>
  <si>
    <t>(네)상품주문번호</t>
  </si>
  <si>
    <t>주문자이메일&amp;ID</t>
  </si>
  <si>
    <t>구매자연락처</t>
  </si>
  <si>
    <t>출고일(발송일)</t>
  </si>
  <si>
    <t>택배사</t>
  </si>
  <si>
    <t>수취인전화번호1</t>
  </si>
  <si>
    <t>수취인전화번호2</t>
  </si>
  <si>
    <t>배송지</t>
  </si>
  <si>
    <t>배송메세지</t>
  </si>
  <si>
    <t>상품결제금액</t>
  </si>
  <si>
    <t>상품금액</t>
  </si>
  <si>
    <t>주문금액</t>
  </si>
  <si>
    <t>정산 예정 금액</t>
  </si>
  <si>
    <t>쇼핑몰 수수료</t>
  </si>
  <si>
    <t>기본 배송비</t>
  </si>
  <si>
    <t>도서산간 추가배송비</t>
  </si>
  <si>
    <t>묶음배송번호</t>
  </si>
  <si>
    <t>판매자 상품 코드</t>
  </si>
  <si>
    <t/>
  </si>
  <si>
    <t>스마트 스토어</t>
  </si>
  <si>
    <t>비닐스토리</t>
  </si>
  <si>
    <t>CJ대한통운</t>
  </si>
  <si>
    <t>쿠팡</t>
  </si>
  <si>
    <t>직접 받고 부재 시 문 앞</t>
  </si>
  <si>
    <t>문 앞</t>
  </si>
  <si>
    <t>ptDB46</t>
    <phoneticPr fontId="6" type="noConversion"/>
  </si>
  <si>
    <t>투명</t>
    <phoneticPr fontId="6" type="noConversion"/>
  </si>
  <si>
    <t>문 앞</t>
    <phoneticPr fontId="6" type="noConversion"/>
  </si>
  <si>
    <t>CJ대한통운</t>
    <phoneticPr fontId="6" type="noConversion"/>
  </si>
  <si>
    <t>쿠팡</t>
    <phoneticPr fontId="6" type="noConversion"/>
  </si>
  <si>
    <t>왕특C</t>
    <phoneticPr fontId="6" type="noConversion"/>
  </si>
  <si>
    <t>검정</t>
    <phoneticPr fontId="6" type="noConversion"/>
  </si>
  <si>
    <t>SE.20</t>
    <phoneticPr fontId="6" type="noConversion"/>
  </si>
  <si>
    <t>서울특별시 강서구 강서로8길 206 204</t>
    <phoneticPr fontId="6" type="noConversion"/>
  </si>
  <si>
    <t>0503-8774-9680</t>
    <phoneticPr fontId="6" type="noConversion"/>
  </si>
  <si>
    <t>010-****-3618</t>
    <phoneticPr fontId="6" type="noConversion"/>
  </si>
  <si>
    <t>Na</t>
    <phoneticPr fontId="6" type="noConversion"/>
  </si>
  <si>
    <t>653499871174</t>
    <phoneticPr fontId="6" type="noConversion"/>
  </si>
  <si>
    <t>박혜영</t>
    <phoneticPr fontId="6" type="noConversion"/>
  </si>
  <si>
    <t>25000163577498</t>
    <phoneticPr fontId="6" type="noConversion"/>
  </si>
  <si>
    <t>스마트스토어</t>
    <phoneticPr fontId="6" type="noConversion"/>
  </si>
  <si>
    <t>떡롤 45*330</t>
    <phoneticPr fontId="6" type="noConversion"/>
  </si>
  <si>
    <t>SE.206</t>
    <phoneticPr fontId="6" type="noConversion"/>
  </si>
  <si>
    <t>인천광역시 남동구 논현고잔로 208-1 (논현동, 어진마을한화꿈에그린6단지 상가)_x000D_
1층 104호 수작떡공방</t>
    <phoneticPr fontId="6" type="noConversion"/>
  </si>
  <si>
    <t>010-9034-9537</t>
    <phoneticPr fontId="6" type="noConversion"/>
  </si>
  <si>
    <t>강경숙</t>
    <phoneticPr fontId="6" type="noConversion"/>
  </si>
  <si>
    <t>653499871196</t>
    <phoneticPr fontId="6" type="noConversion"/>
  </si>
  <si>
    <t>kkanggs74</t>
    <phoneticPr fontId="6" type="noConversion"/>
  </si>
  <si>
    <t>2023010267662551</t>
    <phoneticPr fontId="6" type="noConversion"/>
  </si>
  <si>
    <t>누계</t>
    <phoneticPr fontId="6" type="noConversion"/>
  </si>
  <si>
    <t>검사(검)</t>
    <phoneticPr fontId="4" type="noConversion"/>
  </si>
  <si>
    <t>마진율(검)</t>
    <phoneticPr fontId="4" type="noConversion"/>
  </si>
  <si>
    <t>순이익(검)</t>
    <phoneticPr fontId="4" type="noConversion"/>
  </si>
  <si>
    <t>수수료(검)</t>
    <phoneticPr fontId="4" type="noConversion"/>
  </si>
  <si>
    <t>거래처지급액(검)</t>
    <phoneticPr fontId="4" type="noConversion"/>
  </si>
  <si>
    <t>총판매금액(검)</t>
    <phoneticPr fontId="4" type="noConversion"/>
  </si>
  <si>
    <t>묶음</t>
    <phoneticPr fontId="4" type="noConversion"/>
  </si>
  <si>
    <t>시트버전</t>
    <phoneticPr fontId="4" type="noConversion"/>
  </si>
  <si>
    <t>재구매</t>
    <phoneticPr fontId="4" type="noConversion"/>
  </si>
  <si>
    <t>종류</t>
    <phoneticPr fontId="4" type="noConversion"/>
  </si>
  <si>
    <t>클레임</t>
    <phoneticPr fontId="4" type="noConversion"/>
  </si>
  <si>
    <t>판매자메모</t>
    <phoneticPr fontId="4" type="noConversion"/>
  </si>
  <si>
    <t>검사</t>
    <phoneticPr fontId="4" type="noConversion"/>
  </si>
  <si>
    <t>마진율</t>
    <phoneticPr fontId="4" type="noConversion"/>
  </si>
  <si>
    <t>순이익</t>
    <phoneticPr fontId="4" type="noConversion"/>
  </si>
  <si>
    <t>수수료</t>
    <phoneticPr fontId="4" type="noConversion"/>
  </si>
  <si>
    <t>거래처지급액</t>
    <phoneticPr fontId="4" type="noConversion"/>
  </si>
  <si>
    <t>총판매금액</t>
    <phoneticPr fontId="4" type="noConversion"/>
  </si>
  <si>
    <t>제품공급가</t>
    <phoneticPr fontId="4" type="noConversion"/>
  </si>
  <si>
    <t>1개판매금액</t>
    <phoneticPr fontId="4" type="noConversion"/>
  </si>
  <si>
    <t>추가제작비용</t>
    <phoneticPr fontId="4" type="noConversion"/>
  </si>
  <si>
    <t>박스가격</t>
    <phoneticPr fontId="4" type="noConversion"/>
  </si>
  <si>
    <t>업체배송비</t>
    <phoneticPr fontId="4" type="noConversion"/>
  </si>
  <si>
    <t>제주/도서추가배송비</t>
    <phoneticPr fontId="6" type="noConversion"/>
  </si>
  <si>
    <t>배송비</t>
    <phoneticPr fontId="4" type="noConversion"/>
  </si>
  <si>
    <t>판매자부담할인액</t>
    <phoneticPr fontId="4" type="noConversion"/>
  </si>
  <si>
    <t>결제액</t>
    <phoneticPr fontId="4" type="noConversion"/>
  </si>
  <si>
    <t>옵션정보</t>
  </si>
  <si>
    <t>수취인연락처2</t>
  </si>
  <si>
    <t>수취인연락처1</t>
  </si>
  <si>
    <t>배송완료일</t>
    <phoneticPr fontId="4" type="noConversion"/>
  </si>
  <si>
    <t>송장번호</t>
    <phoneticPr fontId="4" type="noConversion"/>
  </si>
  <si>
    <t>발송일</t>
    <phoneticPr fontId="6" type="noConversion"/>
  </si>
  <si>
    <t>구입일자</t>
    <phoneticPr fontId="4" type="noConversion"/>
  </si>
  <si>
    <t>구매자연락처</t>
    <phoneticPr fontId="4" type="noConversion"/>
  </si>
  <si>
    <t>구매자ID</t>
  </si>
  <si>
    <t>상품주문번호</t>
  </si>
  <si>
    <t>ID</t>
    <phoneticPr fontId="4" type="noConversion"/>
  </si>
  <si>
    <t>경기도 하남시 감초로 205-24 (초이동_x000D_
(주)두리푸드시스템</t>
    <phoneticPr fontId="6" type="noConversion"/>
  </si>
  <si>
    <t>빠른배송 부탁드립니다</t>
    <phoneticPr fontId="6" type="noConversion"/>
  </si>
  <si>
    <t>02-3427-1680</t>
    <phoneticPr fontId="6" type="noConversion"/>
  </si>
  <si>
    <t>010-2785-8495</t>
    <phoneticPr fontId="6" type="noConversion"/>
  </si>
  <si>
    <t>박천희</t>
    <phoneticPr fontId="6" type="noConversion"/>
  </si>
  <si>
    <t>drf81681</t>
    <phoneticPr fontId="6" type="noConversion"/>
  </si>
  <si>
    <t>경기도 화성시 봉담읍 동화리 휴먼시아5단지아파트_x000D_
507동 1304호</t>
    <phoneticPr fontId="6" type="noConversion"/>
  </si>
  <si>
    <t>문앞에 놔주세요~</t>
    <phoneticPr fontId="6" type="noConversion"/>
  </si>
  <si>
    <t>010-5190-9950</t>
    <phoneticPr fontId="6" type="noConversion"/>
  </si>
  <si>
    <t>안은주</t>
    <phoneticPr fontId="6" type="noConversion"/>
  </si>
  <si>
    <t>hi_love_87</t>
    <phoneticPr fontId="6" type="noConversion"/>
  </si>
  <si>
    <t>경상남도 남해군 남해읍 화전로38번길 9 (남해읍, 남해한방족발)</t>
    <phoneticPr fontId="6" type="noConversion"/>
  </si>
  <si>
    <t>010-2310-1531</t>
    <phoneticPr fontId="6" type="noConversion"/>
  </si>
  <si>
    <t>김민지</t>
    <phoneticPr fontId="6" type="noConversion"/>
  </si>
  <si>
    <t>90jun15</t>
    <phoneticPr fontId="6" type="noConversion"/>
  </si>
  <si>
    <t>경기도 하남시</t>
    <phoneticPr fontId="6" type="noConversion"/>
  </si>
  <si>
    <t>010-1234-1234</t>
    <phoneticPr fontId="6" type="noConversion"/>
  </si>
  <si>
    <t>test1</t>
    <phoneticPr fontId="6" type="noConversion"/>
  </si>
  <si>
    <t>CS메모</t>
    <phoneticPr fontId="4" type="noConversion"/>
  </si>
  <si>
    <t>메모</t>
    <phoneticPr fontId="4" type="noConversion"/>
  </si>
  <si>
    <t>연락처2</t>
  </si>
  <si>
    <t>연락처1</t>
  </si>
  <si>
    <t>수취인명</t>
    <phoneticPr fontId="4" type="noConversion"/>
  </si>
  <si>
    <t>구매자ID</t>
    <phoneticPr fontId="4" type="noConversion"/>
  </si>
  <si>
    <t>판매채널</t>
    <phoneticPr fontId="4" type="noConversion"/>
  </si>
  <si>
    <t>ID</t>
  </si>
  <si>
    <t>판매가5%</t>
  </si>
  <si>
    <t>판매가</t>
  </si>
  <si>
    <t>판매가2.5%</t>
  </si>
  <si>
    <t>SEDB47.판매가</t>
  </si>
  <si>
    <t>SEDB47.판매가5%</t>
  </si>
  <si>
    <t>SEDB47.판매가2.5%</t>
  </si>
  <si>
    <t>공급가</t>
  </si>
  <si>
    <t>수량(권)</t>
  </si>
  <si>
    <t>수량(단)</t>
  </si>
  <si>
    <t>윤현진</t>
  </si>
  <si>
    <t>530221335166</t>
  </si>
  <si>
    <t>비닐팩토리</t>
  </si>
  <si>
    <t>2024061356909371</t>
  </si>
  <si>
    <t>hyun****</t>
  </si>
  <si>
    <t>010-8982-7060</t>
  </si>
  <si>
    <t>충청남도 보령시 지장골길 160 (죽정동, 부경파크빌아파트) 104동 703호</t>
  </si>
  <si>
    <t>2024061356909361</t>
  </si>
  <si>
    <t>김윤철</t>
  </si>
  <si>
    <t>540219665585</t>
  </si>
  <si>
    <t>2100052492074</t>
  </si>
  <si>
    <t>임수미</t>
  </si>
  <si>
    <t>대구광역시 중구 남산로 30 103동2204호 ( 남산동, 극동 스타클래스 남산 )</t>
  </si>
  <si>
    <t>한희원, 황재호</t>
  </si>
  <si>
    <t>540220210476</t>
  </si>
  <si>
    <t>21100052791268</t>
  </si>
  <si>
    <t>이해창</t>
  </si>
  <si>
    <t>ul*****@na</t>
  </si>
  <si>
    <t>0502-5289-0466</t>
  </si>
  <si>
    <t>대구광역시 동구 신천동 1506 신세계동대구복합환승센터 지하1층 퀵앤프레쉬(아실)</t>
  </si>
  <si>
    <t>묶음</t>
  </si>
  <si>
    <t>한현정</t>
  </si>
  <si>
    <t>530220853916</t>
  </si>
  <si>
    <t>21100052895371</t>
  </si>
  <si>
    <t>as*****@na</t>
  </si>
  <si>
    <t>0504-2702-6413</t>
  </si>
  <si>
    <t>전라남도 담양군 담양읍 지침리 132-9 떡돌이와떡순이</t>
  </si>
  <si>
    <t>주인아</t>
  </si>
  <si>
    <t>540219665552</t>
  </si>
  <si>
    <t>3100052835477</t>
  </si>
  <si>
    <t>wn*****@ha</t>
  </si>
  <si>
    <t>0502-4878-0063</t>
  </si>
  <si>
    <t>대전광역시 유성구 송강로42번길 61 청솔아파트 205동 1501호 ( 송강동, 청솔아파트 )</t>
  </si>
  <si>
    <t>이성화</t>
  </si>
  <si>
    <t>530220762706</t>
  </si>
  <si>
    <t>8100052791560</t>
  </si>
  <si>
    <t>a5*****@na</t>
  </si>
  <si>
    <t>0502-1357-0033</t>
  </si>
  <si>
    <t>부산광역시 동래구 석사북로 92-1 굴림당 ( 온천동 )</t>
  </si>
  <si>
    <t>서구재활주간보호센터</t>
  </si>
  <si>
    <t>530220762662</t>
  </si>
  <si>
    <t>10100052616179</t>
  </si>
  <si>
    <t>이종훈</t>
  </si>
  <si>
    <t>dc*****@na</t>
  </si>
  <si>
    <t>0504-4364-4215</t>
  </si>
  <si>
    <t>인천광역시 서구 탁옥로 104 다빈치프라자 2층 ( 심곡동 )</t>
  </si>
  <si>
    <t>김재성</t>
  </si>
  <si>
    <t>540219665515</t>
  </si>
  <si>
    <t>28100052588127</t>
  </si>
  <si>
    <t>pa*****@gm</t>
  </si>
  <si>
    <t>0502-5213-9023</t>
  </si>
  <si>
    <t>서울특별시 동대문구 답십리동 1003 래미안위브 403동 1605호</t>
  </si>
  <si>
    <t>박광용</t>
  </si>
  <si>
    <t>540219665526</t>
  </si>
  <si>
    <t>9100052625136</t>
  </si>
  <si>
    <t>p3*****@gm</t>
  </si>
  <si>
    <t>0502-4648-4892</t>
  </si>
  <si>
    <t>경상북도 구미시 문장로 54-11 경북구미시도량1동792~243 2층 ( 도량동 )</t>
  </si>
  <si>
    <t>김신</t>
  </si>
  <si>
    <t>530220762695</t>
  </si>
  <si>
    <t>19100052783568</t>
  </si>
  <si>
    <t>rl*****@na</t>
  </si>
  <si>
    <t>0502-4800-4396</t>
  </si>
  <si>
    <t>부산광역시 동래구 온천동 1850 동래 3차 SK VIEW 상가동 1층 138호 명성뒷고기</t>
  </si>
  <si>
    <t>이민석</t>
  </si>
  <si>
    <t>540219665530</t>
  </si>
  <si>
    <t>20100052706525</t>
  </si>
  <si>
    <t>lm*****@na</t>
  </si>
  <si>
    <t>0504-4373-2099</t>
  </si>
  <si>
    <t>부산광역시 금정구 청룡예전로 74 102동104호 ( 청룡동,경동아파트 )</t>
  </si>
  <si>
    <t>라세림</t>
  </si>
  <si>
    <t>540219665541</t>
  </si>
  <si>
    <t>14100052791852</t>
  </si>
  <si>
    <t>no*****@ha</t>
  </si>
  <si>
    <t>0502-4197-5787</t>
  </si>
  <si>
    <t>경기도 과천시 중앙로 287 1층 미미짬뽕 ( 관문동 )</t>
  </si>
  <si>
    <t>박희용</t>
  </si>
  <si>
    <t>540219665563</t>
  </si>
  <si>
    <t>2024061227356571</t>
  </si>
  <si>
    <t>augu****</t>
  </si>
  <si>
    <t>010-4024-8302</t>
  </si>
  <si>
    <t>031-254-7070</t>
  </si>
  <si>
    <t>경기도 수원시 장안구 수성로339번길 9 (정자동 1층 강원칡냉면</t>
  </si>
  <si>
    <t>담양한과</t>
  </si>
  <si>
    <t>540219665596</t>
  </si>
  <si>
    <t>2024061224945501</t>
  </si>
  <si>
    <t>박순애</t>
  </si>
  <si>
    <t>hank****</t>
  </si>
  <si>
    <t>010-2657-1049</t>
  </si>
  <si>
    <t>061-383-8283</t>
  </si>
  <si>
    <t>전라남도 담양군 창평면 창평현로 714-36 (창평면) .</t>
  </si>
  <si>
    <t>황중섭</t>
  </si>
  <si>
    <t>540219665574</t>
  </si>
  <si>
    <t>2024061218576421</t>
  </si>
  <si>
    <t>poha****</t>
  </si>
  <si>
    <t>010-7631-2233</t>
  </si>
  <si>
    <t>경상북도 영천시 영화로 340-1 (조교동) 2층 돈꿉자</t>
  </si>
  <si>
    <t>참고</t>
  </si>
  <si>
    <t>상품(AI)</t>
  </si>
  <si>
    <t>참고상품명</t>
  </si>
  <si>
    <t>주문</t>
  </si>
  <si>
    <t>총주문</t>
  </si>
  <si>
    <t>배송</t>
  </si>
  <si>
    <t>총계산</t>
  </si>
  <si>
    <t>업체배송</t>
  </si>
  <si>
    <t>업체배송비</t>
  </si>
  <si>
    <t>수수료합</t>
  </si>
  <si>
    <t>박스</t>
  </si>
  <si>
    <t>순이익</t>
  </si>
  <si>
    <t>마진율</t>
  </si>
  <si>
    <t>재구매</t>
  </si>
  <si>
    <t>cs참조</t>
  </si>
  <si>
    <t>박스가격</t>
  </si>
  <si>
    <t>클레임</t>
  </si>
  <si>
    <t>cs메모</t>
  </si>
  <si>
    <t>팩토리택배수수료</t>
    <phoneticPr fontId="4" type="noConversion"/>
  </si>
  <si>
    <t>마진율 계산기 수수료 안내</t>
    <phoneticPr fontId="4" type="noConversion"/>
  </si>
  <si>
    <t>빠른정산 수수료</t>
    <phoneticPr fontId="4" type="noConversion"/>
  </si>
  <si>
    <t>기본1가격</t>
    <phoneticPr fontId="4" type="noConversion"/>
  </si>
  <si>
    <t>판매자부담수수료</t>
    <phoneticPr fontId="4" type="noConversion"/>
  </si>
  <si>
    <r>
      <t xml:space="preserve">※ 배송비 수수료는 아래와 같습니다.
서비스 이용에 대한 수수료 3%를 부과합니다(VAT 별도). 
VAT(부가세)는 수수료의 10%입니다.
따라서 수수료 3% + VAT 0.3% = 총 수수료 </t>
    </r>
    <r>
      <rPr>
        <sz val="9"/>
        <color rgb="FFFF0000"/>
        <rFont val="맑은 고딕"/>
        <family val="3"/>
        <charset val="129"/>
        <scheme val="minor"/>
      </rPr>
      <t>3.3%</t>
    </r>
    <r>
      <rPr>
        <sz val="9"/>
        <color theme="1"/>
        <rFont val="맑은 고딕"/>
        <family val="3"/>
        <charset val="129"/>
        <scheme val="minor"/>
      </rPr>
      <t xml:space="preserve"> 입니다.</t>
    </r>
    <phoneticPr fontId="4" type="noConversion"/>
  </si>
  <si>
    <t>https://innks.github.io/asset/x8file_chk.html</t>
    <phoneticPr fontId="6" type="noConversion"/>
  </si>
  <si>
    <t>ptDB47</t>
  </si>
  <si>
    <t>so*****@na</t>
  </si>
  <si>
    <t>0504-4396-3157</t>
  </si>
  <si>
    <t>ptDB46</t>
  </si>
  <si>
    <t>고추 120*170</t>
  </si>
  <si>
    <t>종류</t>
  </si>
  <si>
    <t>배송완료일</t>
  </si>
  <si>
    <t>결제액</t>
  </si>
  <si>
    <t>배송비</t>
  </si>
  <si>
    <t>추가제작비용</t>
  </si>
  <si>
    <t>검사</t>
  </si>
  <si>
    <t>판매자부담할인액</t>
  </si>
  <si>
    <t>제주/도서추가배송비</t>
  </si>
  <si>
    <t>판매자메모</t>
  </si>
  <si>
    <t>강경숙</t>
  </si>
  <si>
    <t>653499871196</t>
  </si>
  <si>
    <t>2023010267662551</t>
  </si>
  <si>
    <t>kkanggs74</t>
  </si>
  <si>
    <t>010-9034-9537</t>
  </si>
  <si>
    <t>인천광역시 남동구 논현고잔로 208-1 (논현동, 어진마을한화꿈에그린6단지 상가)_x000D_
1층 104호 수작떡공방</t>
  </si>
  <si>
    <t>박혜영</t>
  </si>
  <si>
    <t>Na</t>
  </si>
  <si>
    <t>653499871174</t>
  </si>
  <si>
    <t>25000163577498</t>
  </si>
  <si>
    <t>010-****-3618</t>
  </si>
  <si>
    <t>서울특별시 강서구 강서로8길 206 204</t>
  </si>
  <si>
    <t>옵션</t>
    <phoneticPr fontId="4" type="noConversion"/>
  </si>
  <si>
    <t>스마트 스토어</t>
    <phoneticPr fontId="6" type="noConversion"/>
  </si>
  <si>
    <t>공급가10%</t>
  </si>
  <si>
    <t>1개판매금액</t>
  </si>
  <si>
    <t>제품공급가</t>
  </si>
  <si>
    <t>총판매금액</t>
  </si>
  <si>
    <t>수수료</t>
  </si>
  <si>
    <t>시트버전</t>
  </si>
  <si>
    <t>총판매금액(검)</t>
  </si>
  <si>
    <t>거래처지급액(검)</t>
  </si>
  <si>
    <t>수수료(검)</t>
  </si>
  <si>
    <t>순이익(검)</t>
  </si>
  <si>
    <t>마진율(검)</t>
  </si>
  <si>
    <t>검사(검)</t>
  </si>
  <si>
    <t>누계</t>
  </si>
  <si>
    <t>Check</t>
  </si>
  <si>
    <t>0503-8774-9680</t>
  </si>
  <si>
    <t>왕특C</t>
  </si>
  <si>
    <t>비닐스토리</t>
    <phoneticPr fontId="21" type="noConversion"/>
  </si>
  <si>
    <t>비닐팩토리</t>
    <phoneticPr fontId="21" type="noConversion"/>
  </si>
  <si>
    <t>지급액</t>
    <phoneticPr fontId="4" type="noConversion"/>
  </si>
  <si>
    <t>판매금액</t>
    <phoneticPr fontId="4" type="noConversion"/>
  </si>
  <si>
    <t>거래처</t>
    <phoneticPr fontId="4" type="noConversion"/>
  </si>
  <si>
    <t>옵션</t>
    <phoneticPr fontId="21" type="noConversion"/>
  </si>
  <si>
    <t>판매자 부담 할인액</t>
    <phoneticPr fontId="4" type="noConversion"/>
  </si>
  <si>
    <t>업체배송</t>
    <phoneticPr fontId="4" type="noConversion"/>
  </si>
  <si>
    <t>제주</t>
    <phoneticPr fontId="21" type="noConversion"/>
  </si>
  <si>
    <t>박스</t>
    <phoneticPr fontId="4" type="noConversion"/>
  </si>
  <si>
    <t>1개 판매금액</t>
    <phoneticPr fontId="4" type="noConversion"/>
  </si>
  <si>
    <t>총판매</t>
    <phoneticPr fontId="4" type="noConversion"/>
  </si>
  <si>
    <t>제주</t>
    <phoneticPr fontId="4" type="noConversion"/>
  </si>
  <si>
    <t>박스</t>
    <phoneticPr fontId="4" type="noConversion"/>
  </si>
  <si>
    <t>제작</t>
    <phoneticPr fontId="4" type="noConversion"/>
  </si>
  <si>
    <t>옵션</t>
    <phoneticPr fontId="4" type="noConversion"/>
  </si>
  <si>
    <t>거래처</t>
    <phoneticPr fontId="4" type="noConversion"/>
  </si>
  <si>
    <t>총판매</t>
    <phoneticPr fontId="4" type="noConversion"/>
  </si>
  <si>
    <t>(null이면 달로 검색)</t>
    <phoneticPr fontId="4" type="noConversion"/>
  </si>
  <si>
    <t>필터 총판매금</t>
    <phoneticPr fontId="4" type="noConversion"/>
  </si>
  <si>
    <t>필터 거래처지급액</t>
    <phoneticPr fontId="4" type="noConversion"/>
  </si>
  <si>
    <t>발송일</t>
    <phoneticPr fontId="21" type="noConversion"/>
  </si>
  <si>
    <r>
      <rPr>
        <sz val="9"/>
        <color rgb="FFFF0000"/>
        <rFont val="맑은 고딕"/>
        <family val="3"/>
        <charset val="129"/>
        <scheme val="minor"/>
      </rPr>
      <t>발송일</t>
    </r>
    <r>
      <rPr>
        <sz val="9"/>
        <color theme="1"/>
        <rFont val="맑은 고딕"/>
        <family val="3"/>
        <charset val="129"/>
        <scheme val="minor"/>
      </rPr>
      <t xml:space="preserve"> 기준 </t>
    </r>
    <r>
      <rPr>
        <b/>
        <sz val="9"/>
        <color theme="1"/>
        <rFont val="맑은 고딕"/>
        <family val="3"/>
        <charset val="129"/>
        <scheme val="minor"/>
      </rPr>
      <t>DAY</t>
    </r>
    <r>
      <rPr>
        <sz val="9"/>
        <color theme="1"/>
        <rFont val="맑은 고딕"/>
        <family val="3"/>
        <charset val="129"/>
        <scheme val="minor"/>
      </rPr>
      <t>로 검색</t>
    </r>
    <phoneticPr fontId="4" type="noConversion"/>
  </si>
  <si>
    <t>Story summary</t>
    <phoneticPr fontId="4" type="noConversion"/>
  </si>
  <si>
    <t>제품공급</t>
  </si>
  <si>
    <t>택배비</t>
    <phoneticPr fontId="4" type="noConversion"/>
  </si>
  <si>
    <t>박스비</t>
    <phoneticPr fontId="4" type="noConversion"/>
  </si>
  <si>
    <t>Factory summary</t>
    <phoneticPr fontId="4" type="noConversion"/>
  </si>
  <si>
    <t>Total Revenue</t>
    <phoneticPr fontId="4" type="noConversion"/>
  </si>
  <si>
    <t>Transaction money</t>
    <phoneticPr fontId="4" type="noConversion"/>
  </si>
  <si>
    <t>Margin rate</t>
    <phoneticPr fontId="4" type="noConversion"/>
  </si>
  <si>
    <t>Net profit</t>
    <phoneticPr fontId="4" type="noConversion"/>
  </si>
  <si>
    <t xml:space="preserve">      </t>
    <phoneticPr fontId="4" type="noConversion"/>
  </si>
  <si>
    <t>Fee(10%+)</t>
    <phoneticPr fontId="4" type="noConversion"/>
  </si>
  <si>
    <t>Goods sold</t>
    <phoneticPr fontId="4" type="noConversion"/>
  </si>
  <si>
    <t>Claim</t>
    <phoneticPr fontId="4" type="noConversion"/>
  </si>
  <si>
    <t>누계</t>
    <phoneticPr fontId="4" type="noConversion"/>
  </si>
  <si>
    <t>도매가</t>
    <phoneticPr fontId="4" type="noConversion"/>
  </si>
  <si>
    <t>제품공급가액(VAT+)</t>
  </si>
  <si>
    <t>제품공급가액(VAT+)</t>
    <phoneticPr fontId="4" type="noConversion"/>
  </si>
  <si>
    <t>감포건어물</t>
  </si>
  <si>
    <t>530211812532</t>
  </si>
  <si>
    <t>기타쇼핑몰</t>
  </si>
  <si>
    <t>세은산업</t>
  </si>
  <si>
    <t>010-3585-3937</t>
  </si>
  <si>
    <t>경북 경주시 감포읍 감포로 115 공설시장15호</t>
  </si>
  <si>
    <t>정경섭</t>
  </si>
  <si>
    <t>530211675903</t>
  </si>
  <si>
    <t>jks8****</t>
  </si>
  <si>
    <t>010-6614-9975</t>
  </si>
  <si>
    <t>경상북도 영주시 장수면 장수로 275-34 (장수면) 영주농업회사법인(주)</t>
  </si>
  <si>
    <t>윤은희</t>
  </si>
  <si>
    <t>530211538423</t>
  </si>
  <si>
    <t>2024053156950031</t>
  </si>
  <si>
    <t>qkah****</t>
  </si>
  <si>
    <t>010-8865-8843</t>
  </si>
  <si>
    <t>충청북도 청주시 청원구 상당로 230 (우암동) 1층상가</t>
  </si>
  <si>
    <t>고수연</t>
  </si>
  <si>
    <t>530211538681</t>
  </si>
  <si>
    <t>2024053156943881</t>
  </si>
  <si>
    <t>kkos****</t>
  </si>
  <si>
    <t>010-9034-2127</t>
  </si>
  <si>
    <t>인천광역시 연수구 옥련로 33 (옥련동, 현대1차아파트) 104동104호</t>
  </si>
  <si>
    <t>김정윤</t>
  </si>
  <si>
    <t>530211538235</t>
  </si>
  <si>
    <t>2024053153041311</t>
  </si>
  <si>
    <t>danj****</t>
  </si>
  <si>
    <t>010-2715-3902</t>
  </si>
  <si>
    <t>대구광역시 남구 자유6길 11-12 (대명동) 1층</t>
  </si>
  <si>
    <t>성호영</t>
  </si>
  <si>
    <t>540210571793</t>
  </si>
  <si>
    <t>2024053028699001</t>
  </si>
  <si>
    <t>hoya****</t>
  </si>
  <si>
    <t>010-3333-7515</t>
  </si>
  <si>
    <t>대구광역시 달서구 진천로18길 10 (진천동, 진천역대우이안아파트) 상가동 2층 201호 만개</t>
  </si>
  <si>
    <t>오늘 발송 좀 부탁드립니다ㅠ</t>
  </si>
  <si>
    <t>2024053028698991</t>
  </si>
  <si>
    <t>540210571841</t>
  </si>
  <si>
    <t>2024053027262361</t>
  </si>
  <si>
    <t>최선용</t>
  </si>
  <si>
    <t>530211538526</t>
  </si>
  <si>
    <t>27100050255907</t>
  </si>
  <si>
    <t>이성희</t>
  </si>
  <si>
    <t>an*****@ha</t>
  </si>
  <si>
    <t>0502-4619-0245</t>
  </si>
  <si>
    <t>대구광역시 달성군 현풍읍 테크노북로 33-4 1층 서울떡집</t>
  </si>
  <si>
    <t>조선주</t>
  </si>
  <si>
    <t>540210572073</t>
  </si>
  <si>
    <t>2100050428361</t>
  </si>
  <si>
    <t>11*****@da</t>
  </si>
  <si>
    <t>0502-1425-4833</t>
  </si>
  <si>
    <t>경기도 용인시 수지구 성복동 강남빌리지 104동 901호</t>
  </si>
  <si>
    <t>오윤이</t>
  </si>
  <si>
    <t>540210665641</t>
  </si>
  <si>
    <t>10100050526476</t>
  </si>
  <si>
    <t>se*****@na</t>
  </si>
  <si>
    <t>0502-1316-5124</t>
  </si>
  <si>
    <t>충청북도 충주시 연수동 547-1 연수종합시장 연수시장떡방앗간</t>
  </si>
  <si>
    <t>강인석</t>
  </si>
  <si>
    <t>530211538213</t>
  </si>
  <si>
    <t>7100050532943</t>
  </si>
  <si>
    <t>ki*****@ha</t>
  </si>
  <si>
    <t>0502-5120-3674</t>
  </si>
  <si>
    <t>경기도 구리시 안골로103번길 30 1층 103호 온기담 ( 수택동 )</t>
  </si>
  <si>
    <t>굿푸드통상</t>
  </si>
  <si>
    <t>540210571756</t>
  </si>
  <si>
    <t>2100050381770</t>
  </si>
  <si>
    <t>엄기성</t>
  </si>
  <si>
    <t>wi*****@na</t>
  </si>
  <si>
    <t>0504-4985-1324</t>
  </si>
  <si>
    <t>경기도 하남시 초이동 266-2 왼쪽직진끝 정면창고</t>
  </si>
  <si>
    <t>정문안쪽에 넣어주세요</t>
  </si>
  <si>
    <t>백유리</t>
  </si>
  <si>
    <t>540210572272</t>
  </si>
  <si>
    <t>12100050430625</t>
  </si>
  <si>
    <t>ba*****@na</t>
  </si>
  <si>
    <t>0502-4703-9103</t>
  </si>
  <si>
    <t>전라북도 전주시 완산구 교동 68-1 1층 달당</t>
  </si>
  <si>
    <t>Duong Hanh</t>
  </si>
  <si>
    <t>530211538493</t>
  </si>
  <si>
    <t>29100050606795</t>
  </si>
  <si>
    <t>DUONG THANH HANH</t>
  </si>
  <si>
    <t>du*****@gm</t>
  </si>
  <si>
    <t>0502-4530-6882</t>
  </si>
  <si>
    <t>경상북도 경주시 한빛길6번길 47 1층. 아시안 마트 ( 성건동 )</t>
  </si>
  <si>
    <t>더누벨예약실</t>
  </si>
  <si>
    <t>540210578185</t>
  </si>
  <si>
    <t>2024053032136921</t>
  </si>
  <si>
    <t>정경진</t>
  </si>
  <si>
    <t>toto****</t>
  </si>
  <si>
    <t>010-3046-3334</t>
  </si>
  <si>
    <t>경상북도 포항시 남구 희망대로 805 (대도동) 더누벨예약실</t>
  </si>
  <si>
    <t>마끼비ㄴ닐 주방</t>
  </si>
  <si>
    <t>청도추어탕고디탕</t>
  </si>
  <si>
    <t>530213589552</t>
  </si>
  <si>
    <t>010-8755-5098</t>
  </si>
  <si>
    <t>경북 청도군 청도읍 청화로 211 청도추어탕고디탕</t>
  </si>
  <si>
    <t>형제떡방앗간</t>
  </si>
  <si>
    <t>530213521733</t>
  </si>
  <si>
    <t>010-6246-4029</t>
  </si>
  <si>
    <t>경북 청도군 청도읍 고수동4길 1 형제떡방앗간</t>
  </si>
  <si>
    <t>역전떡집</t>
  </si>
  <si>
    <t>530213372596</t>
  </si>
  <si>
    <t>010-4106-0020</t>
  </si>
  <si>
    <t>경북 예천군 예천읍 대심로 134 역전떡집</t>
  </si>
  <si>
    <t>유승범</t>
  </si>
  <si>
    <t>530213305035</t>
  </si>
  <si>
    <t>2024060356409111</t>
  </si>
  <si>
    <t>ysb0****</t>
  </si>
  <si>
    <t>010-5268-9041</t>
  </si>
  <si>
    <t>서울특별시 송파구 양재대로 932 (가락동, 가락동 농수산물도매시장) 가락몰 축산부류 1층 51호 대명축산</t>
  </si>
  <si>
    <t>강정화</t>
  </si>
  <si>
    <t>530213305105</t>
  </si>
  <si>
    <t>2024060217398401</t>
  </si>
  <si>
    <t>bacc****</t>
  </si>
  <si>
    <t>010-2849-9914</t>
  </si>
  <si>
    <t>울산광역시 울주군 온양읍 터실3길 6 (온양읍) 1층</t>
  </si>
  <si>
    <t>윤춘자</t>
  </si>
  <si>
    <t>530213304965</t>
  </si>
  <si>
    <t>2024060182579771</t>
  </si>
  <si>
    <t>cnsw****</t>
  </si>
  <si>
    <t>010-5893-7530</t>
  </si>
  <si>
    <t>0502-3570-4749</t>
  </si>
  <si>
    <t>인천광역시 미추홀구 인하로183번길 34 (주안동) 인천광역시미추홀구인하로183번길34</t>
  </si>
  <si>
    <t>노민정</t>
  </si>
  <si>
    <t>530213304862</t>
  </si>
  <si>
    <t>2024060349869161</t>
  </si>
  <si>
    <t>mimi****</t>
  </si>
  <si>
    <t>010-2714-7704</t>
  </si>
  <si>
    <t>서울특별시 양천구 중앙로 224 (신정동) 102호</t>
  </si>
  <si>
    <t>한찬범</t>
  </si>
  <si>
    <t>530213304980</t>
  </si>
  <si>
    <t>2024060234540801</t>
  </si>
  <si>
    <t>gksq****</t>
  </si>
  <si>
    <t>010-9589-2203</t>
  </si>
  <si>
    <t>충청북도 청주시 서원구 장전로20번나길 8 (성화동) 1층 꿀꺽삼겹살</t>
  </si>
  <si>
    <t>김단혜</t>
  </si>
  <si>
    <t>530213304910</t>
  </si>
  <si>
    <t>2024060186841831</t>
  </si>
  <si>
    <t>JINXIANGHUA</t>
  </si>
  <si>
    <t>danh****</t>
  </si>
  <si>
    <t>010-5313-3880</t>
  </si>
  <si>
    <t>경기도 안양시 동안구 시민대로 180 (호계동, G.SQURE, 롯데백화점 평촌점) 지하1층 검품장</t>
  </si>
  <si>
    <t>하루정육</t>
  </si>
  <si>
    <t>530213304895</t>
  </si>
  <si>
    <t>2024060185000311</t>
  </si>
  <si>
    <t>정유연</t>
  </si>
  <si>
    <t>simi****</t>
  </si>
  <si>
    <t>010-9518-2588</t>
  </si>
  <si>
    <t>부산광역시 부산진구 동평로 173 (부암동, 협성휴포레 시티즌파크) 상가 1층 하루정육</t>
  </si>
  <si>
    <t>2024060185000301</t>
  </si>
  <si>
    <t>2024060185000291</t>
  </si>
  <si>
    <t>안태진</t>
  </si>
  <si>
    <t>530213305013</t>
  </si>
  <si>
    <t>2024053168578671</t>
  </si>
  <si>
    <t>sdho****</t>
  </si>
  <si>
    <t>010-3096-4296</t>
  </si>
  <si>
    <t>충청북도 단양군 단양읍 도전5길 30 (단양읍) 주전부리</t>
  </si>
  <si>
    <t>손효정</t>
  </si>
  <si>
    <t>530213305120</t>
  </si>
  <si>
    <t>28100050592430</t>
  </si>
  <si>
    <t>손연주</t>
  </si>
  <si>
    <t>ka*****@na</t>
  </si>
  <si>
    <t>0502-4352-0407</t>
  </si>
  <si>
    <t>대구광역시 수성구 청호로 370 101동 307호 ( 범어동, 장원아파트 )</t>
  </si>
  <si>
    <t>정장숙</t>
  </si>
  <si>
    <t>530213304954</t>
  </si>
  <si>
    <t>6100050616121</t>
  </si>
  <si>
    <t>0502-4535-9645</t>
  </si>
  <si>
    <t>세종특별자치시 대평동 568-1 해들마을 6단지 상가동 B101호 해들떡마을</t>
  </si>
  <si>
    <t>박노홍</t>
  </si>
  <si>
    <t>530213305050</t>
  </si>
  <si>
    <t>27100050574722</t>
  </si>
  <si>
    <t>Kl*****@na</t>
  </si>
  <si>
    <t>0502-4696-9661</t>
  </si>
  <si>
    <t>충청북도 음성군 음성읍 시장로 123 치킨이호프를 만났을때</t>
  </si>
  <si>
    <t>원미경</t>
  </si>
  <si>
    <t>530213304932</t>
  </si>
  <si>
    <t>15100050838170</t>
  </si>
  <si>
    <t>om*****@na</t>
  </si>
  <si>
    <t>0504-4989-8106</t>
  </si>
  <si>
    <t>세종특별자치시 새롬동 373 새뜸마을4단지 417동1204호</t>
  </si>
  <si>
    <t>이연재</t>
  </si>
  <si>
    <t>530213305083</t>
  </si>
  <si>
    <t>16100051423052</t>
  </si>
  <si>
    <t>ly*****@na</t>
  </si>
  <si>
    <t>0502-4953-1822</t>
  </si>
  <si>
    <t>전라북도 군산시 옥산면 접산길 22 주택</t>
  </si>
  <si>
    <t>이은주</t>
  </si>
  <si>
    <t>530213304840</t>
  </si>
  <si>
    <t>2100050628554</t>
  </si>
  <si>
    <t>en*****@gm</t>
  </si>
  <si>
    <t>0504-4916-6426</t>
  </si>
  <si>
    <t>대구광역시 북구 태전동 997-1 칠곡에덴타운 103동305호</t>
  </si>
  <si>
    <t>경북대 생활협동조합</t>
  </si>
  <si>
    <t>530214528101</t>
  </si>
  <si>
    <t>강정환</t>
  </si>
  <si>
    <t>ksl1****</t>
  </si>
  <si>
    <t>010-9226-2126</t>
  </si>
  <si>
    <t>대구광역시 북구 대학로 80 (산격동, 경북대학교) 복현회관 2층 생활협동조합</t>
  </si>
  <si>
    <t>문앞에 배송해주세요 감사합니다</t>
  </si>
  <si>
    <t>540213347735</t>
  </si>
  <si>
    <t>2024060498971601</t>
  </si>
  <si>
    <t>2024060498672261</t>
  </si>
  <si>
    <t>오충석</t>
  </si>
  <si>
    <t>530214334433</t>
  </si>
  <si>
    <t>2024060497952311</t>
  </si>
  <si>
    <t>ocs3****</t>
  </si>
  <si>
    <t>010-9873-1982</t>
  </si>
  <si>
    <t>02-2612-7094</t>
  </si>
  <si>
    <t>경기도 광명시 오리로964번길 5 (광명동) 세명수산</t>
  </si>
  <si>
    <t>정택균</t>
  </si>
  <si>
    <t>530214334212</t>
  </si>
  <si>
    <t>2024060373094231</t>
  </si>
  <si>
    <t>xorr****</t>
  </si>
  <si>
    <t>010-7110-0757</t>
  </si>
  <si>
    <t>강원특별자치도 동해시 공단6로 67-17 (구호동) 주식회사 루트</t>
  </si>
  <si>
    <t>2층사무실로 배송부탁드려요</t>
  </si>
  <si>
    <t>방국희(부산집)</t>
  </si>
  <si>
    <t>540213347853</t>
  </si>
  <si>
    <t>7100051227112</t>
  </si>
  <si>
    <t>방국희</t>
  </si>
  <si>
    <t>sp*****@ho</t>
  </si>
  <si>
    <t>0502-1431-1508</t>
  </si>
  <si>
    <t>부산광역시 사하구 괴정동 427-68번지 14/2</t>
  </si>
  <si>
    <t xml:space="preserve"> 연락이 안될시 대영슈퍼에 맡겨주세요</t>
  </si>
  <si>
    <t>성준우</t>
  </si>
  <si>
    <t>540213347094</t>
  </si>
  <si>
    <t>21100051322437</t>
  </si>
  <si>
    <t>wa*****@na</t>
  </si>
  <si>
    <t>0502-1752-6141</t>
  </si>
  <si>
    <t>대전광역시 유성구 원내동 383 진잠타운아파트 207동1203호</t>
  </si>
  <si>
    <t>김범준</t>
  </si>
  <si>
    <t>530214334735</t>
  </si>
  <si>
    <t>11100051193765</t>
  </si>
  <si>
    <t>김명준</t>
  </si>
  <si>
    <t>wo*****@na</t>
  </si>
  <si>
    <t>0504-4953-1243</t>
  </si>
  <si>
    <t>인천광역시 서구 경서로31번길 15 단지내상가1층 웰니스카페 ( 경서동, 북청라하우스토리 )</t>
  </si>
  <si>
    <t>고종연</t>
  </si>
  <si>
    <t>540213347831</t>
  </si>
  <si>
    <t>2024060499064921</t>
  </si>
  <si>
    <t>kjy6****</t>
  </si>
  <si>
    <t>010-3789-6659</t>
  </si>
  <si>
    <t>경기도 하남시 미사대로 380 (망월동) 농협하나로마트</t>
  </si>
  <si>
    <t>배송 전 미리 연락해 주세요</t>
  </si>
  <si>
    <t>이은희</t>
  </si>
  <si>
    <t>540213347444</t>
  </si>
  <si>
    <t>2024060382796881</t>
  </si>
  <si>
    <t>cute****</t>
  </si>
  <si>
    <t>010-6321-3452</t>
  </si>
  <si>
    <t>경기도 하남시 초광산단서로16번길 30 (초이동) 이레 3층</t>
  </si>
  <si>
    <t>조선옥</t>
  </si>
  <si>
    <t>540213347002</t>
  </si>
  <si>
    <t>2024060374861381</t>
  </si>
  <si>
    <t>leec****</t>
  </si>
  <si>
    <t>010-7321-8989</t>
  </si>
  <si>
    <t>세종특별자치시 다정남로 123 가온마을 12단지 1206동 802호</t>
  </si>
  <si>
    <t>운문로컬푸드</t>
  </si>
  <si>
    <t>540213347956</t>
  </si>
  <si>
    <t>054-372-8181</t>
  </si>
  <si>
    <t>경북 청도군 운문면 운문사길 129-8 운문로컬푸드</t>
  </si>
  <si>
    <t>530214334540</t>
  </si>
  <si>
    <t>530214334643</t>
  </si>
  <si>
    <t>여나</t>
  </si>
  <si>
    <t>540213347260</t>
  </si>
  <si>
    <t>올웨이즈</t>
  </si>
  <si>
    <t>24060402</t>
  </si>
  <si>
    <t>010-2959-1232</t>
  </si>
  <si>
    <t>울산 북구 두부곡4길 8 2층</t>
  </si>
  <si>
    <t xml:space="preserve">김양순	</t>
  </si>
  <si>
    <t>530214334411</t>
  </si>
  <si>
    <t>24060401</t>
  </si>
  <si>
    <t>010-3637-9321</t>
  </si>
  <si>
    <t>경기 화성시 장안면 온수골1길 55-1</t>
  </si>
  <si>
    <t>김형희</t>
  </si>
  <si>
    <t>530214334702</t>
  </si>
  <si>
    <t>25100051185893</t>
  </si>
  <si>
    <t>gu*****@ha</t>
  </si>
  <si>
    <t>0502-4733-5563</t>
  </si>
  <si>
    <t>전라남도 강진군 군동면 호계리 호계길5 떡마루</t>
  </si>
  <si>
    <t>김지언</t>
  </si>
  <si>
    <t>540213351456</t>
  </si>
  <si>
    <t>26100051000988</t>
  </si>
  <si>
    <t>박인섭</t>
  </si>
  <si>
    <t>kj*****@na</t>
  </si>
  <si>
    <t>0502-4802-6019</t>
  </si>
  <si>
    <t>경기도 성남시 분당구 백현동 535 크래프톤타워 3층 서울강정형외과</t>
  </si>
  <si>
    <t>이동한</t>
  </si>
  <si>
    <t>530215380023</t>
  </si>
  <si>
    <t>010-4902-5844</t>
  </si>
  <si>
    <t>경북 성주군 월항면 안포1길 34</t>
  </si>
  <si>
    <t>530215380001</t>
  </si>
  <si>
    <t>풍년농약사</t>
  </si>
  <si>
    <t>540214280603</t>
  </si>
  <si>
    <t>010-2049-5007</t>
  </si>
  <si>
    <t>경북 포항시 남구 오천읍 장기로 1688-1 풍년농약사</t>
  </si>
  <si>
    <t>카페모들</t>
  </si>
  <si>
    <t>530215355501</t>
  </si>
  <si>
    <t>2024060553504051</t>
  </si>
  <si>
    <t>이상숙</t>
  </si>
  <si>
    <t>sang****</t>
  </si>
  <si>
    <t>010-7458-6672</t>
  </si>
  <si>
    <t>경기도 화성시 동탄기흥로 393-20 (오산동, 동탄역 파라곤) 1층190호 내측상가(선명희피자맞은편</t>
  </si>
  <si>
    <t>이레떡방</t>
  </si>
  <si>
    <t>530215273800</t>
  </si>
  <si>
    <t>2024060541249481</t>
  </si>
  <si>
    <t>송순희</t>
  </si>
  <si>
    <t>sshh****</t>
  </si>
  <si>
    <t>010-4118-9402</t>
  </si>
  <si>
    <t>010-3706-7755</t>
  </si>
  <si>
    <t>서울특별시 강서구 허준로 121 (가양동, 대림경동아파트) 대림경동상가 114호</t>
  </si>
  <si>
    <t>문 앞에 놓아주세요</t>
  </si>
  <si>
    <t>박경숙</t>
  </si>
  <si>
    <t>530215273892</t>
  </si>
  <si>
    <t>2024060427503191</t>
  </si>
  <si>
    <t>bobd****</t>
  </si>
  <si>
    <t>010-2684-8642</t>
  </si>
  <si>
    <t>경기도 파주시 책향기로 439 (동패동, 책향기마을동문굿모닝힐) 10단지 1016동1106</t>
  </si>
  <si>
    <t>장미미</t>
  </si>
  <si>
    <t>540214280673</t>
  </si>
  <si>
    <t>2024060414211401</t>
  </si>
  <si>
    <t>alal****</t>
  </si>
  <si>
    <t>010-9415-1378</t>
  </si>
  <si>
    <t>경기도 양평군 양동면 양동역길 9 (양동면) 역전방앗간</t>
  </si>
  <si>
    <t>방현진</t>
  </si>
  <si>
    <t>540214302620</t>
  </si>
  <si>
    <t>2024060552559121</t>
  </si>
  <si>
    <t>litt****</t>
  </si>
  <si>
    <t>010-8671-1750</t>
  </si>
  <si>
    <t>041-632-9497</t>
  </si>
  <si>
    <t>충청남도 홍성군 홍북면 내용길275번길 9 내덕리 564-2</t>
  </si>
  <si>
    <t>신성자</t>
  </si>
  <si>
    <t>530215273844</t>
  </si>
  <si>
    <t>2024060550366461</t>
  </si>
  <si>
    <t>mipe****</t>
  </si>
  <si>
    <t>010-4806-1561</t>
  </si>
  <si>
    <t>서울특별시 양천구 목동동로8길 33 (신정동) 1층</t>
  </si>
  <si>
    <t>1층가게 문앞에 두고가세여</t>
  </si>
  <si>
    <t>황용해</t>
  </si>
  <si>
    <t>530215273870</t>
  </si>
  <si>
    <t>29100051408736</t>
  </si>
  <si>
    <t>PIAO SHUNDAO</t>
  </si>
  <si>
    <t>pi*****@na</t>
  </si>
  <si>
    <t>0502-4630-5725</t>
  </si>
  <si>
    <t>충청남도 천안시 동남구 천중3길 3 2층미스터용 ( 문화동 )</t>
  </si>
  <si>
    <t>유윤정</t>
  </si>
  <si>
    <t>540214280640</t>
  </si>
  <si>
    <t>17100051349040</t>
  </si>
  <si>
    <t>bu*****@ka</t>
  </si>
  <si>
    <t>0504-4333-5093</t>
  </si>
  <si>
    <t>경기도 안양시 만안구 안양동 190-6 광신프로그레스리버뷰203동702호</t>
  </si>
  <si>
    <t>을찌로떡볶이</t>
  </si>
  <si>
    <t>530215273796</t>
  </si>
  <si>
    <t>24100051338432</t>
  </si>
  <si>
    <t>고성관</t>
  </si>
  <si>
    <t>dk*****@na</t>
  </si>
  <si>
    <t>0502-4654-2053</t>
  </si>
  <si>
    <t>경기도 광명시 안재로6번길 24 1층 을찌로떡볶이 ( 하안동 )</t>
  </si>
  <si>
    <t>효떡집</t>
  </si>
  <si>
    <t>540215666102</t>
  </si>
  <si>
    <t>010-2104-9556</t>
  </si>
  <si>
    <t>인천 남동구 논현동 771-7 1층 효떡집</t>
  </si>
  <si>
    <t>530216665551</t>
  </si>
  <si>
    <t>김필순</t>
  </si>
  <si>
    <t>540215527244</t>
  </si>
  <si>
    <t>010-6590-0696</t>
  </si>
  <si>
    <t>경남 창원시 마산합포구 현동3길 1 (창원현동엘에이치아파트) 102동 201호</t>
  </si>
  <si>
    <t>540215666216</t>
  </si>
  <si>
    <t>김영희</t>
  </si>
  <si>
    <t>540215483284</t>
  </si>
  <si>
    <t>2024060720131911</t>
  </si>
  <si>
    <t>hapt****</t>
  </si>
  <si>
    <t>010-8563-3273</t>
  </si>
  <si>
    <t>0502-3778-2814</t>
  </si>
  <si>
    <t>경기도 남양주시 와부읍 수레로 88 (와부읍, 강산빌딩) 코너 103호 인생떡집</t>
  </si>
  <si>
    <t>기찬수제돈까스</t>
  </si>
  <si>
    <t>540215391691</t>
  </si>
  <si>
    <t>2024060673126881</t>
  </si>
  <si>
    <t>한은혜</t>
  </si>
  <si>
    <t>lili****</t>
  </si>
  <si>
    <t>010-7444-5029</t>
  </si>
  <si>
    <t>010-7704-5638</t>
  </si>
  <si>
    <t>서울특별시 도봉구 도봉로153길 63 (방학동) 1층 좌측</t>
  </si>
  <si>
    <t>2024060673126871</t>
  </si>
  <si>
    <t>2024060673126861</t>
  </si>
  <si>
    <t>더리터 경산 사동점</t>
  </si>
  <si>
    <t>540215391525</t>
  </si>
  <si>
    <t>2024060719461551</t>
  </si>
  <si>
    <t>이재영</t>
  </si>
  <si>
    <t>usal****</t>
  </si>
  <si>
    <t>010-9358-1362</t>
  </si>
  <si>
    <t>053-814-3337</t>
  </si>
  <si>
    <t>경상북도 경산시 백자로 61 (사동) 106호(더리터 경산 사동점)</t>
  </si>
  <si>
    <t>최동호</t>
  </si>
  <si>
    <t>540215391433</t>
  </si>
  <si>
    <t>2024060715739931</t>
  </si>
  <si>
    <t>hoeh****</t>
  </si>
  <si>
    <t>010-3465-3768</t>
  </si>
  <si>
    <t>충청북도 청주시 상당구 남일면 단재로 469 (남일면) 효자촌묵집</t>
  </si>
  <si>
    <t>이정민</t>
  </si>
  <si>
    <t>540215391746</t>
  </si>
  <si>
    <t>2024060689730391</t>
  </si>
  <si>
    <t>leij****</t>
  </si>
  <si>
    <t>010-3712-4033</t>
  </si>
  <si>
    <t>전라북도 부안군 부안읍 선돌로 208-8 (부안읍) 신흥리 741번지 두레골가든</t>
  </si>
  <si>
    <t>임선화</t>
  </si>
  <si>
    <t>540215391643</t>
  </si>
  <si>
    <t>2024060556292961</t>
  </si>
  <si>
    <t>ssou****</t>
  </si>
  <si>
    <t>010-8991-4862</t>
  </si>
  <si>
    <t>010-4696-2023</t>
  </si>
  <si>
    <t>경상남도 양산시 동면 금오3길 12-1 (동면) 1층 상가</t>
  </si>
  <si>
    <t>2024060556292951</t>
  </si>
  <si>
    <t>2024060556292941</t>
  </si>
  <si>
    <t>2024060556292931</t>
  </si>
  <si>
    <t>김서영</t>
  </si>
  <si>
    <t>540215391573</t>
  </si>
  <si>
    <t>5100051437810</t>
  </si>
  <si>
    <t>vv*****@na</t>
  </si>
  <si>
    <t>0502-4860-8914</t>
  </si>
  <si>
    <t>부산광역시 부산진구 성지로 37 연지 래미안어반파크 101동 102호 ( 연지동 )</t>
  </si>
  <si>
    <t>김기옥</t>
  </si>
  <si>
    <t>540215391374</t>
  </si>
  <si>
    <t>13100051693704</t>
  </si>
  <si>
    <t>0502-4592-1021</t>
  </si>
  <si>
    <t>서울특별시 은평구 구산동 16-85 1층 왼쪽</t>
  </si>
  <si>
    <t>다다하다장산점</t>
  </si>
  <si>
    <t>540215391470</t>
  </si>
  <si>
    <t>25100051580368</t>
  </si>
  <si>
    <t>권유진</t>
  </si>
  <si>
    <t>lo*****@ho</t>
  </si>
  <si>
    <t>0502-1654-1737</t>
  </si>
  <si>
    <t>부산광역시 해운대구 좌동로 105 1층 ( 좌동 )</t>
  </si>
  <si>
    <t>매장안에 부탁드립니다</t>
  </si>
  <si>
    <t>임무열</t>
  </si>
  <si>
    <t>540215391632</t>
  </si>
  <si>
    <t>21100051630553</t>
  </si>
  <si>
    <t>gg*****@na</t>
  </si>
  <si>
    <t>0502-1744-6419</t>
  </si>
  <si>
    <t>경상북도 영천시 시장로 47-2 조은밥상 ( 완산동 )</t>
  </si>
  <si>
    <t>동해수산</t>
  </si>
  <si>
    <t>530218428490</t>
  </si>
  <si>
    <t>010-6313-8011</t>
  </si>
  <si>
    <t>대구 동구 아양로37길 31 동서시장내 동해수산</t>
  </si>
  <si>
    <t>530218428431</t>
  </si>
  <si>
    <t>박명미란</t>
  </si>
  <si>
    <t>540216967170</t>
  </si>
  <si>
    <t>16100052233808</t>
  </si>
  <si>
    <t>to*****@ha</t>
  </si>
  <si>
    <t>0502-1675-6673</t>
  </si>
  <si>
    <t>전라남도 나주시 다시면 문동리 770 지엘</t>
  </si>
  <si>
    <t>지엘 창고 안에 넣어주세요.</t>
  </si>
  <si>
    <t>류용재</t>
  </si>
  <si>
    <t>540216957786</t>
  </si>
  <si>
    <t>16100052244396</t>
  </si>
  <si>
    <t>ry*****@ha</t>
  </si>
  <si>
    <t>0502-1241-0308</t>
  </si>
  <si>
    <t>경상북도 구미시 수출대로21길 4 107호 동구미떡집 ( 황상동, 신화오페라하우스 )</t>
  </si>
  <si>
    <t>해피앤댕</t>
  </si>
  <si>
    <t>530217935675</t>
  </si>
  <si>
    <t>8100051985118</t>
  </si>
  <si>
    <t>권보민</t>
  </si>
  <si>
    <t>sk*****@na</t>
  </si>
  <si>
    <t>0502-1253-6938</t>
  </si>
  <si>
    <t>충청북도 청주시 청원구 율봉로116번길 24 102호 해피앤댕 ( 율량동 )</t>
  </si>
  <si>
    <t>부평집</t>
  </si>
  <si>
    <t>540216957602</t>
  </si>
  <si>
    <t>3100052051031</t>
  </si>
  <si>
    <t>김유리</t>
  </si>
  <si>
    <t>ky*****@na</t>
  </si>
  <si>
    <t>0502-1492-5252</t>
  </si>
  <si>
    <t>인천광역시 부평구 길주남로10번길 21 105동 1803호 ( 부평동, 래미안부평 )</t>
  </si>
  <si>
    <t>이향수</t>
  </si>
  <si>
    <t>540216957624</t>
  </si>
  <si>
    <t>29100051943650</t>
  </si>
  <si>
    <t>36*****@gm</t>
  </si>
  <si>
    <t>0502-1355-3176</t>
  </si>
  <si>
    <t>전라북도 정읍시 산내면 태산로 683-18 스테이옥정</t>
  </si>
  <si>
    <t>이혜영</t>
  </si>
  <si>
    <t>540216957565</t>
  </si>
  <si>
    <t>2100051837419</t>
  </si>
  <si>
    <t>0502-1490-2390</t>
  </si>
  <si>
    <t>경기도 고양시 일산서구 후곡로 10 905동 304호 ( 일산동, 후곡마을9단지아파트 )</t>
  </si>
  <si>
    <t>540216957672</t>
  </si>
  <si>
    <t>21100052102927</t>
  </si>
  <si>
    <t>0502-5189-7894</t>
  </si>
  <si>
    <t>박창보</t>
  </si>
  <si>
    <t>540216957543</t>
  </si>
  <si>
    <t>22100051795908</t>
  </si>
  <si>
    <t>c8*****@na</t>
  </si>
  <si>
    <t>0504-4963-2948</t>
  </si>
  <si>
    <t>경기도 안양시 동안구 호계동 555-2 지하1층 b122, 123, 124호 하루,한끼</t>
  </si>
  <si>
    <t>하노이맥주밤거리</t>
  </si>
  <si>
    <t>540216957451</t>
  </si>
  <si>
    <t>13100052165268</t>
  </si>
  <si>
    <t>한동현</t>
  </si>
  <si>
    <t>ha*****@na</t>
  </si>
  <si>
    <t>0502-4368-8242</t>
  </si>
  <si>
    <t>경기도 부천시 역곡동 78-7 1층 하노이맥주</t>
  </si>
  <si>
    <t>김은희</t>
  </si>
  <si>
    <t>530217935815</t>
  </si>
  <si>
    <t>23100052114583</t>
  </si>
  <si>
    <t>mi*****@da</t>
  </si>
  <si>
    <t>0502-4284-9467</t>
  </si>
  <si>
    <t>충청북도 청주시 흥덕구 오송읍 봉산2길 16 OK타워 203호 살롱 마인</t>
  </si>
  <si>
    <t>최희지</t>
  </si>
  <si>
    <t>530217935760</t>
  </si>
  <si>
    <t>13100052294586</t>
  </si>
  <si>
    <t>0502-4218-4060</t>
  </si>
  <si>
    <t>경기도 화성시 남양읍 남양로 671 더굿메이트빌딩 110호 (정직유부 화성시청점)</t>
  </si>
  <si>
    <t>살살 다뤄주세요!! 뒷문에(상가 안) 놔두고 연락주세요</t>
  </si>
  <si>
    <t>김종욱</t>
  </si>
  <si>
    <t>530217935804</t>
  </si>
  <si>
    <t>24061001</t>
  </si>
  <si>
    <t>모응순</t>
  </si>
  <si>
    <t>es*****@na</t>
  </si>
  <si>
    <t>0502-4691-3281</t>
  </si>
  <si>
    <t>경기도 과천시 별양로 11 203동 801호 ( 원문동, 과천 위버필드 )</t>
  </si>
  <si>
    <t>권세희</t>
  </si>
  <si>
    <t>540216957661</t>
  </si>
  <si>
    <t>29100051972880</t>
  </si>
  <si>
    <t>이유미</t>
  </si>
  <si>
    <t>yu*****@ha</t>
  </si>
  <si>
    <t>0502-4626-7359</t>
  </si>
  <si>
    <t>부산광역시 연제구 연산동 1310-73 캐슬빌리지 204호</t>
  </si>
  <si>
    <t>530217935734</t>
  </si>
  <si>
    <t>6100052038770</t>
  </si>
  <si>
    <t>유금숙</t>
  </si>
  <si>
    <t>540216957716</t>
  </si>
  <si>
    <t>2024060990524471</t>
  </si>
  <si>
    <t>koak****</t>
  </si>
  <si>
    <t>010-8636-4037</t>
  </si>
  <si>
    <t>경상북도 경주시 금성로395번길 15 (성건동) 고산숯불</t>
  </si>
  <si>
    <t>2024060990524461</t>
  </si>
  <si>
    <t>윤혜영</t>
  </si>
  <si>
    <t>540216957801</t>
  </si>
  <si>
    <t>2024060970463081</t>
  </si>
  <si>
    <t>chac****</t>
  </si>
  <si>
    <t>010-4599-0208</t>
  </si>
  <si>
    <t>경기도 구리시 아치울길 34-9 (아천동) 호성아트빌 301호</t>
  </si>
  <si>
    <t>김영균</t>
  </si>
  <si>
    <t>540216957510</t>
  </si>
  <si>
    <t>2024060970394221</t>
  </si>
  <si>
    <t>kyg7****</t>
  </si>
  <si>
    <t>010-3481-7254</t>
  </si>
  <si>
    <t>세종특별자치시 금남면 성강길 35 서가네떡방</t>
  </si>
  <si>
    <t>소풍가다</t>
  </si>
  <si>
    <t>530217935701</t>
  </si>
  <si>
    <t>2024060843149951</t>
  </si>
  <si>
    <t>박일섭</t>
  </si>
  <si>
    <t>hggd****</t>
  </si>
  <si>
    <t>010-4812-3989</t>
  </si>
  <si>
    <t>경상북도 경주시 양남면 다래길 15 (양남면) 소풍가다</t>
  </si>
  <si>
    <t>심정훈</t>
  </si>
  <si>
    <t>540216957580</t>
  </si>
  <si>
    <t>2024060974196421</t>
  </si>
  <si>
    <t>sien****</t>
  </si>
  <si>
    <t>010-9011-7913</t>
  </si>
  <si>
    <t>서울특별시 강동구 천호대로 991 (천호동) 1층 시에나블루</t>
  </si>
  <si>
    <t>이호준</t>
  </si>
  <si>
    <t>540216957753</t>
  </si>
  <si>
    <t>2024060728991501</t>
  </si>
  <si>
    <t>morn****</t>
  </si>
  <si>
    <t>010-2665-5633</t>
  </si>
  <si>
    <t>경기도 평택시 고덕면 방축4길 22-6 (고덕면) 1동 1층</t>
  </si>
  <si>
    <t>경북고추방앗간</t>
  </si>
  <si>
    <t>540218460281</t>
  </si>
  <si>
    <t>010-3539-1432</t>
  </si>
  <si>
    <t>대구 달성군 유가읍 유가길 5 경북고추방앗간</t>
  </si>
  <si>
    <t>진흥자재백화점</t>
  </si>
  <si>
    <t>540218448646</t>
  </si>
  <si>
    <t>010-7511-6954</t>
  </si>
  <si>
    <t>경북 경주시 산내면 의곡중앙길 6</t>
  </si>
  <si>
    <t>알프스채소</t>
  </si>
  <si>
    <t>540218442066</t>
  </si>
  <si>
    <t>010-9321-7001</t>
  </si>
  <si>
    <t>울산 울주군 언양읍 남부리 336-14 공설시장안쪽</t>
  </si>
  <si>
    <t>540218442103</t>
  </si>
  <si>
    <t>540218442173</t>
  </si>
  <si>
    <t>제일농수산(만대로)</t>
  </si>
  <si>
    <t>530219497014</t>
  </si>
  <si>
    <t>010-4194-9303</t>
  </si>
  <si>
    <t>강원특별자치도 원주시 만대로 119 (원주무실6단지휴먼시아) 604동 101호</t>
  </si>
  <si>
    <t>540218431920</t>
  </si>
  <si>
    <t>540218431964</t>
  </si>
  <si>
    <t>장철호</t>
  </si>
  <si>
    <t>530219199805</t>
  </si>
  <si>
    <t>2024061159500781</t>
  </si>
  <si>
    <t>futu****</t>
  </si>
  <si>
    <t>010-5241-9516</t>
  </si>
  <si>
    <t>010-5580-5662</t>
  </si>
  <si>
    <t>인천광역시 서구 검단천로356번길 30 (오류동, 승일금속(주)) 주식회사비에스씨</t>
  </si>
  <si>
    <t>이승미(누피케이크)</t>
  </si>
  <si>
    <t>530219199794</t>
  </si>
  <si>
    <t>2024061152406471</t>
  </si>
  <si>
    <t>이승미</t>
  </si>
  <si>
    <t>a900****</t>
  </si>
  <si>
    <t>010-8996-6731</t>
  </si>
  <si>
    <t>경기도 부천시 부천로 25 (심곡동, 노블레스부천) 307호 NOOPCAKE</t>
  </si>
  <si>
    <t>리미</t>
  </si>
  <si>
    <t>530219199886</t>
  </si>
  <si>
    <t>2024061149499101</t>
  </si>
  <si>
    <t>주경림</t>
  </si>
  <si>
    <t>sosl****</t>
  </si>
  <si>
    <t>010-5155-4619</t>
  </si>
  <si>
    <t>010-3168-6006</t>
  </si>
  <si>
    <t>경상남도 함안군 칠원읍 용산2길 40 (칠원읍) 1층 떡마당</t>
  </si>
  <si>
    <t>2024061149499091</t>
  </si>
  <si>
    <t>2024061149499081</t>
  </si>
  <si>
    <t>제주한울에프앤비</t>
  </si>
  <si>
    <t>530219199816</t>
  </si>
  <si>
    <t>2024061031222111</t>
  </si>
  <si>
    <t>고정아</t>
  </si>
  <si>
    <t>hanu****</t>
  </si>
  <si>
    <t>010-4784-8940</t>
  </si>
  <si>
    <t>제주특별자치도 제주시 한림읍 누운오름로 4 (한림읍)</t>
  </si>
  <si>
    <t>부재시 건물 뒤쪽 회색컨테이너안에 넣어주세요</t>
  </si>
  <si>
    <t>2024061031222101</t>
  </si>
  <si>
    <t>김지혜</t>
  </si>
  <si>
    <t>540215391551</t>
  </si>
  <si>
    <t>2024060675963021</t>
  </si>
  <si>
    <t>jihy****</t>
  </si>
  <si>
    <t>010-3999-4733</t>
  </si>
  <si>
    <t>대구광역시 달서구 한들로 36 (장기동, 영남네오빌파크) 상가4호 농촌사람들</t>
  </si>
  <si>
    <t>2024060675963011</t>
  </si>
  <si>
    <t>지연호</t>
  </si>
  <si>
    <t>530219199864</t>
  </si>
  <si>
    <t>10100052200112</t>
  </si>
  <si>
    <t>dp*****@na</t>
  </si>
  <si>
    <t>0502-4967-1112</t>
  </si>
  <si>
    <t>경기도 화성시 반송동 23-6 1층 104호 돈까스파는메밀집</t>
  </si>
  <si>
    <t>한은희</t>
  </si>
  <si>
    <t>530219199842</t>
  </si>
  <si>
    <t>3100052473841</t>
  </si>
  <si>
    <t>gk*****@gm</t>
  </si>
  <si>
    <t>0502-1701-0094</t>
  </si>
  <si>
    <t>전라남도 함평군 신광면 삼무길 6-5 두배로영농</t>
  </si>
  <si>
    <t>김성주</t>
  </si>
  <si>
    <t>540218123780</t>
  </si>
  <si>
    <t>23100052328356</t>
  </si>
  <si>
    <t>ks*****@ha</t>
  </si>
  <si>
    <t>0502-4991-1148</t>
  </si>
  <si>
    <t>부산광역시 강서구 명지동 3350 중흥S-클래스 에듀오션 202동 901호</t>
  </si>
  <si>
    <t>박용곤</t>
  </si>
  <si>
    <t>530219199901</t>
  </si>
  <si>
    <t>9100052293792</t>
  </si>
  <si>
    <t>dy*****@na</t>
  </si>
  <si>
    <t>0502-4178-9340</t>
  </si>
  <si>
    <t>경기도 하남시 망월동 1096-2 우성르보아리버 1층 104호</t>
  </si>
  <si>
    <t>손현주</t>
  </si>
  <si>
    <t>540218123824</t>
  </si>
  <si>
    <t>2024061023906341</t>
  </si>
  <si>
    <t>boy8****</t>
  </si>
  <si>
    <t>010-9558-1417</t>
  </si>
  <si>
    <t>경상북도 청도군 풍각면 송서로 63 (풍각면) 손가네식품</t>
  </si>
  <si>
    <t>윌로우(주)</t>
  </si>
  <si>
    <t>530219199912</t>
  </si>
  <si>
    <t>2024061021846441</t>
  </si>
  <si>
    <t>김성엽</t>
  </si>
  <si>
    <t>yeop****</t>
  </si>
  <si>
    <t>010-9372-6698</t>
  </si>
  <si>
    <t>경기도 수원시 장안구 수성로261번길 16 (정자동, 정자종합시장) 제 4층 409호 윌로우(주)</t>
  </si>
  <si>
    <t>최슬기</t>
  </si>
  <si>
    <t>530219199831</t>
  </si>
  <si>
    <t>2024061017985051</t>
  </si>
  <si>
    <t>seul****</t>
  </si>
  <si>
    <t>010-8420-5958</t>
  </si>
  <si>
    <t>경상남도 진주시 가호방아길43번길 32 (호탄동) 진주 금곡농협 로컬푸드 안 반찬가게</t>
  </si>
  <si>
    <t>최윤애</t>
  </si>
  <si>
    <t>530220372843</t>
  </si>
  <si>
    <t>010-3358-2715</t>
  </si>
  <si>
    <t>강원특별자치도 원주시 지정면 신지정로 153-2</t>
  </si>
  <si>
    <t>박희종</t>
  </si>
  <si>
    <t>540219104841</t>
  </si>
  <si>
    <t>15100052626789</t>
  </si>
  <si>
    <t>qg*****@na</t>
  </si>
  <si>
    <t>0504-4978-6969</t>
  </si>
  <si>
    <t>서울특별시 용산구 이태원동 127-1 1층 피자레볼루션</t>
  </si>
  <si>
    <t>김혜진</t>
  </si>
  <si>
    <t>540219105143</t>
  </si>
  <si>
    <t>7100052575971</t>
  </si>
  <si>
    <t>gr*****@na</t>
  </si>
  <si>
    <t>0502-5080-8204</t>
  </si>
  <si>
    <t>인천광역시 부평구 부평동 134-23 승림아파트7차 101동302호</t>
  </si>
  <si>
    <t>김소희</t>
  </si>
  <si>
    <t>540219104804</t>
  </si>
  <si>
    <t>2024061171125061</t>
  </si>
  <si>
    <t>fung****</t>
  </si>
  <si>
    <t>010-2254-5827</t>
  </si>
  <si>
    <t>경기도 광명시 범안로 1050 (하안동) 성보빌딩 202호</t>
  </si>
  <si>
    <t>김태희</t>
  </si>
  <si>
    <t>530220193050</t>
  </si>
  <si>
    <t>2024061169075231</t>
  </si>
  <si>
    <t>kth9****</t>
  </si>
  <si>
    <t>010-5652-5279</t>
  </si>
  <si>
    <t>055-533-5288</t>
  </si>
  <si>
    <t>경상남도 창녕군 창녕읍 초막1길 2 (창녕읍) 영도축산</t>
  </si>
  <si>
    <t>빅팜 주식회사</t>
  </si>
  <si>
    <t>530220762684</t>
  </si>
  <si>
    <t>053-795-8868</t>
  </si>
  <si>
    <t>대구 수성구 달구벌대로568길 6</t>
  </si>
  <si>
    <t>서유승</t>
  </si>
  <si>
    <t>540220887192</t>
  </si>
  <si>
    <t>2024061488329411</t>
  </si>
  <si>
    <t>서치식</t>
  </si>
  <si>
    <t>tjcl****</t>
  </si>
  <si>
    <t>010-5367-6762</t>
  </si>
  <si>
    <t>055-283-0006</t>
  </si>
  <si>
    <t>경상남도 창원시 성산구 상남동 16 상남재래시장 3층 C361호 3대할매충무김밥</t>
  </si>
  <si>
    <t>2024061488329401</t>
  </si>
  <si>
    <t>2024061488329391</t>
  </si>
  <si>
    <t>정은혜</t>
  </si>
  <si>
    <t>530221962053</t>
  </si>
  <si>
    <t>2024061366372881</t>
  </si>
  <si>
    <t>kdjl****</t>
  </si>
  <si>
    <t>010-3652-1436</t>
  </si>
  <si>
    <t>경상남도 진주시 사들로123번길 16 (충무공동) 휴니온팝 201호 사천형제국밥</t>
  </si>
  <si>
    <t>이혜원</t>
  </si>
  <si>
    <t>530221956313</t>
  </si>
  <si>
    <t>15100052913982</t>
  </si>
  <si>
    <t>pt*****@na</t>
  </si>
  <si>
    <t>0502-1243-1345</t>
  </si>
  <si>
    <t>경기도 안양시 만안구 안양로 307 금상타워 9층 더원바리스타제과제빵학원 ( 안양동 )</t>
  </si>
  <si>
    <t>이경근</t>
  </si>
  <si>
    <t>530221956405</t>
  </si>
  <si>
    <t>3100053050540</t>
  </si>
  <si>
    <t>ru*****@na</t>
  </si>
  <si>
    <t>0502-4691-6905</t>
  </si>
  <si>
    <t>인천광역시 남동구 문화서로4번길 25-4 보노통닭 ( 구월동 )</t>
  </si>
  <si>
    <t>아시아마트</t>
  </si>
  <si>
    <t>530221956324</t>
  </si>
  <si>
    <t>5100052864365</t>
  </si>
  <si>
    <t>김창우</t>
  </si>
  <si>
    <t>vu*****@na</t>
  </si>
  <si>
    <t>0504-4976-4213</t>
  </si>
  <si>
    <t>경상남도 창녕군 남지읍 동포옛길 13 경상남도 창녕군 남지읍 동포옛 길13</t>
  </si>
  <si>
    <t>김명석</t>
  </si>
  <si>
    <t>530221956346</t>
  </si>
  <si>
    <t>1100052867012</t>
  </si>
  <si>
    <t>gm*****@na</t>
  </si>
  <si>
    <t>0502-1771-0620</t>
  </si>
  <si>
    <t>경기도 성남시 중원구 상대원동 333-7 금강펜테리움IT타워 B동 702호</t>
  </si>
  <si>
    <t>노현주</t>
  </si>
  <si>
    <t>530221956291</t>
  </si>
  <si>
    <t>2024061482493251</t>
  </si>
  <si>
    <t>bm02****</t>
  </si>
  <si>
    <t>010-5624-9942</t>
  </si>
  <si>
    <t>경기도 광주시 도척면 국사봉로 121-47 (도척면) 진우리</t>
  </si>
  <si>
    <t>박지숙</t>
  </si>
  <si>
    <t>540220887284</t>
  </si>
  <si>
    <t>2024061481330401</t>
  </si>
  <si>
    <t>choc****</t>
  </si>
  <si>
    <t>010-7933-1436</t>
  </si>
  <si>
    <t>인천광역시 부평구 안남로 260 (산곡동, 현대아파트) 506동 1516호</t>
  </si>
  <si>
    <t>2024061481330391</t>
  </si>
  <si>
    <t>안민호</t>
  </si>
  <si>
    <t>540220887015</t>
  </si>
  <si>
    <t>2024061363875971</t>
  </si>
  <si>
    <t>dark****</t>
  </si>
  <si>
    <t>010-4184-2843</t>
  </si>
  <si>
    <t>경상북도 김천시 용전1로 9 (율곡동, 힐스테이트 율곡) 112동 501호</t>
  </si>
  <si>
    <t>2024061363875961</t>
  </si>
  <si>
    <t>전경숙</t>
  </si>
  <si>
    <t>540220887030</t>
  </si>
  <si>
    <t>8100053068945</t>
  </si>
  <si>
    <t>bi*****@na</t>
  </si>
  <si>
    <t>0504-4937-7658</t>
  </si>
  <si>
    <t>경기도 광주시 중앙로335번길 42 104동102호 ( 송정동, 송정동 대주파크빌 )</t>
  </si>
  <si>
    <t>관반</t>
  </si>
  <si>
    <t>왕대A</t>
  </si>
  <si>
    <t>고추 45*75</t>
  </si>
  <si>
    <t>이불대</t>
  </si>
  <si>
    <t>이불중</t>
  </si>
  <si>
    <t xml:space="preserve">왕특A </t>
  </si>
  <si>
    <t>고추 70*110</t>
  </si>
  <si>
    <t>고추 90*130</t>
  </si>
  <si>
    <t>고추 100*150</t>
  </si>
  <si>
    <t>특대C</t>
  </si>
  <si>
    <t>대A</t>
  </si>
  <si>
    <t>합</t>
  </si>
  <si>
    <t>0</t>
  </si>
  <si>
    <t>45470338</t>
  </si>
  <si>
    <t>45470689</t>
  </si>
  <si>
    <t>45470286</t>
  </si>
  <si>
    <t>45470237</t>
  </si>
  <si>
    <t>45470899</t>
  </si>
  <si>
    <t>45470995</t>
  </si>
  <si>
    <t>45470394</t>
  </si>
  <si>
    <t>45470734</t>
  </si>
  <si>
    <t>45470770</t>
  </si>
  <si>
    <t>45470535</t>
  </si>
  <si>
    <t>45470453</t>
  </si>
  <si>
    <t>45470870</t>
  </si>
  <si>
    <t>45470585</t>
  </si>
  <si>
    <t>45470121</t>
  </si>
  <si>
    <t>45470272</t>
  </si>
  <si>
    <t>45470646</t>
  </si>
  <si>
    <t>45470688</t>
  </si>
  <si>
    <t>45470625</t>
  </si>
  <si>
    <t>45470670</t>
  </si>
  <si>
    <t>45470736</t>
  </si>
  <si>
    <t>45470376</t>
  </si>
  <si>
    <t>45470581</t>
  </si>
  <si>
    <t>45470139</t>
  </si>
  <si>
    <t>45470873</t>
  </si>
  <si>
    <t>45470966</t>
  </si>
  <si>
    <t>45470808</t>
  </si>
  <si>
    <t>45470469</t>
  </si>
  <si>
    <t>Fee포함</t>
    <phoneticPr fontId="4" type="noConversion"/>
  </si>
  <si>
    <t>CJ배송비</t>
    <phoneticPr fontId="4" type="noConversion"/>
  </si>
  <si>
    <t>배송</t>
    <phoneticPr fontId="4" type="noConversion"/>
  </si>
  <si>
    <t>모두적용
검색</t>
    <phoneticPr fontId="4" type="noConversion"/>
  </si>
  <si>
    <t>총 배송 개수</t>
    <phoneticPr fontId="4" type="noConversion"/>
  </si>
  <si>
    <t xml:space="preserve"> </t>
    <phoneticPr fontId="4" type="noConversion"/>
  </si>
  <si>
    <t>Fee(10%+)</t>
  </si>
  <si>
    <t>Story summary</t>
    <phoneticPr fontId="4" type="noConversion"/>
  </si>
  <si>
    <t>Factory summary</t>
    <phoneticPr fontId="4" type="noConversion"/>
  </si>
  <si>
    <t xml:space="preserve">  </t>
    <phoneticPr fontId="4" type="noConversion"/>
  </si>
  <si>
    <t>원푸드치즈</t>
  </si>
  <si>
    <t>540230819072</t>
  </si>
  <si>
    <t>010-5559-7848</t>
  </si>
  <si>
    <t>충북 충주시 엄정면 토끼미1길 25 원푸드치즈</t>
  </si>
  <si>
    <t>530231485251</t>
  </si>
  <si>
    <t>풍각시장떡방앗간</t>
  </si>
  <si>
    <t>530231427700</t>
  </si>
  <si>
    <t>010-6507-6050</t>
  </si>
  <si>
    <t>경북 청도군 풍각면 송서7길 1 풍각시장떡방앗간</t>
  </si>
  <si>
    <t>안광영</t>
  </si>
  <si>
    <t>530231406980</t>
  </si>
  <si>
    <t>0502-4380-7008</t>
  </si>
  <si>
    <t>경북 포항시 북구 장량로140번길 6 청담원외탕전</t>
  </si>
  <si>
    <t>정민수</t>
  </si>
  <si>
    <t>530231260971</t>
  </si>
  <si>
    <t>2024062786236251</t>
  </si>
  <si>
    <t>dduk****</t>
  </si>
  <si>
    <t>010-2571-1686</t>
  </si>
  <si>
    <t>서울특별시 광진구 자양로 164 (구의동, 하림빌딩) 3층</t>
  </si>
  <si>
    <t>정정은</t>
  </si>
  <si>
    <t>530231261240</t>
  </si>
  <si>
    <t>18100054969300</t>
  </si>
  <si>
    <t>0502-1235-4497</t>
  </si>
  <si>
    <t>대전광역시 서구 갈마역로11번길 27 윤희빌라 1층 큰 화분 있는 데크!! ( 갈마동 )</t>
  </si>
  <si>
    <t>부재시 장독대화분 뒤에 부탁드려요.</t>
  </si>
  <si>
    <t>지도선</t>
  </si>
  <si>
    <t>540230609002</t>
  </si>
  <si>
    <t>16100055539055</t>
  </si>
  <si>
    <t>ma*****@ha</t>
  </si>
  <si>
    <t>0502-1351-2335</t>
  </si>
  <si>
    <t>서울 성동구 성수1가1동 33-2 현대그린 A 101동 712호</t>
  </si>
  <si>
    <t>박미진</t>
  </si>
  <si>
    <t>530231261310</t>
  </si>
  <si>
    <t>1100054997164</t>
  </si>
  <si>
    <t>김광희</t>
  </si>
  <si>
    <t>ts*****@ha</t>
  </si>
  <si>
    <t>0502-4932-1081</t>
  </si>
  <si>
    <t>광주광역시 북구 대천로 177 마마손반찬 ( 문흥동 )</t>
  </si>
  <si>
    <t>도정</t>
  </si>
  <si>
    <t>540230609116</t>
  </si>
  <si>
    <t>32100055045837</t>
  </si>
  <si>
    <t>TONGTEJA SAIKHWAN</t>
  </si>
  <si>
    <t>kt*****@gm</t>
  </si>
  <si>
    <t>0504-4903-9752</t>
  </si>
  <si>
    <t>충청남도 천안시 동남구 양지15길 20 (상가뒤집) ( 봉명동 )</t>
  </si>
  <si>
    <t>전유미</t>
  </si>
  <si>
    <t>530231261122</t>
  </si>
  <si>
    <t>29100055242652</t>
  </si>
  <si>
    <t>0502-5187-3908</t>
  </si>
  <si>
    <t>울산광역시 남구 돋질로 228 하이본병원3층수술실 ( 달동 )</t>
  </si>
  <si>
    <t>정위화</t>
  </si>
  <si>
    <t>530231261494</t>
  </si>
  <si>
    <t>3100055392996</t>
  </si>
  <si>
    <t>oc*****@ha</t>
  </si>
  <si>
    <t>0504-4379-3798</t>
  </si>
  <si>
    <t>대구광역시 북구 구암동 655-3 칠곡2차동서타운 상가내 이화떡공방</t>
  </si>
  <si>
    <t>45471595</t>
  </si>
  <si>
    <t>45471761</t>
  </si>
  <si>
    <t>45471796</t>
  </si>
  <si>
    <t>45471451</t>
  </si>
  <si>
    <t>오형관</t>
  </si>
  <si>
    <t>530231893653</t>
  </si>
  <si>
    <t>11100055181678</t>
  </si>
  <si>
    <t>dh*****@na</t>
  </si>
  <si>
    <t>0504-4373-1644</t>
  </si>
  <si>
    <t>대구광역시 남구 희망로 16 755-20 1층 횟집 ( 이천동 )</t>
  </si>
  <si>
    <t>홍선미</t>
  </si>
  <si>
    <t>530231893712</t>
  </si>
  <si>
    <t>26100055150714</t>
  </si>
  <si>
    <t>ho*****@ha</t>
  </si>
  <si>
    <t>0504-2726-7898</t>
  </si>
  <si>
    <t>충청남도 논산시 연산면 신양리 42-39 신양길179-72</t>
  </si>
  <si>
    <t xml:space="preserve">전화 주시고 집 안에 넣어주세요 </t>
  </si>
  <si>
    <t>최회정(아델플라워)</t>
  </si>
  <si>
    <t>530231893686</t>
  </si>
  <si>
    <t>30100055460417</t>
  </si>
  <si>
    <t>최회정</t>
  </si>
  <si>
    <t>jh*****@na</t>
  </si>
  <si>
    <t>0502-5282-3979</t>
  </si>
  <si>
    <t>대구광역시 남구 대덕로40길 116-2 1층 ( 봉덕동 )</t>
  </si>
  <si>
    <t>가게</t>
  </si>
  <si>
    <t>530231893616</t>
  </si>
  <si>
    <t>9100055295464</t>
  </si>
  <si>
    <t>김미경</t>
  </si>
  <si>
    <t>ch*****@na</t>
  </si>
  <si>
    <t>0502-1767-0174</t>
  </si>
  <si>
    <t>서울특별시 서초구 방배동 797-20 5층</t>
  </si>
  <si>
    <t xml:space="preserve">엘리베이터 내려서 유리 문앞에 두시면 됩니다 </t>
  </si>
  <si>
    <t>540231368023</t>
  </si>
  <si>
    <t>26100055285612</t>
  </si>
  <si>
    <t>km*****@na</t>
  </si>
  <si>
    <t>0504-4388-9946</t>
  </si>
  <si>
    <t>경상남도 의령군 가례면 운암로1길 10-7 -</t>
  </si>
  <si>
    <t>별난만두 대방점</t>
  </si>
  <si>
    <t>540231581630</t>
  </si>
  <si>
    <t>25100055502169</t>
  </si>
  <si>
    <t>정순자</t>
  </si>
  <si>
    <t>wj*****@ha</t>
  </si>
  <si>
    <t>0502-4930-8538</t>
  </si>
  <si>
    <t>경상남도 창원시 성산구 가양로124번길 15 대암빌딩 1층107호 별난만두 대방점 ( 대방동 )</t>
  </si>
  <si>
    <t>더짬뽕</t>
  </si>
  <si>
    <t>530232233945</t>
  </si>
  <si>
    <t>31100055514203</t>
  </si>
  <si>
    <t>유선정</t>
  </si>
  <si>
    <t>do*****@na</t>
  </si>
  <si>
    <t>0502-1616-8643</t>
  </si>
  <si>
    <t>부산광역시 해운대구 재송동 1150-19 1층 더짬뽕</t>
  </si>
  <si>
    <t>김승남</t>
  </si>
  <si>
    <t>530231893760</t>
  </si>
  <si>
    <t>2024062826899731</t>
  </si>
  <si>
    <t>nh48****</t>
  </si>
  <si>
    <t>010-3150-4866</t>
  </si>
  <si>
    <t>부산광역시 북구 시랑로 163 (구포동) 1층 청춘고기</t>
  </si>
  <si>
    <t>김진진</t>
  </si>
  <si>
    <t>530231893745</t>
  </si>
  <si>
    <t>2024062793986211</t>
  </si>
  <si>
    <t>mais****</t>
  </si>
  <si>
    <t>010-8200-8734</t>
  </si>
  <si>
    <t>010-2578-0629</t>
  </si>
  <si>
    <t>서울특별시 마포구 월드컵로5길 33-16 (합정동) Kbp</t>
  </si>
  <si>
    <t>홍성준</t>
  </si>
  <si>
    <t>530232095695</t>
  </si>
  <si>
    <t>28100055162767</t>
  </si>
  <si>
    <t>go*****@ha</t>
  </si>
  <si>
    <t>0502-4553-5512</t>
  </si>
  <si>
    <t>경기도 광주시 양벌동 616 광주양촌 현대아파트 104동 605호</t>
  </si>
  <si>
    <t>현철민</t>
  </si>
  <si>
    <t>530231893675</t>
  </si>
  <si>
    <t>32100055173641</t>
  </si>
  <si>
    <t>ki*****@na</t>
  </si>
  <si>
    <t>0504-4331-2401</t>
  </si>
  <si>
    <t>부산광역시 동래구 온천천로339번길 51 상가 심미족 23호 포레나 동래 ( 낙민동, 동래꿈에그린 아파트 )</t>
  </si>
  <si>
    <t>정희라</t>
  </si>
  <si>
    <t>540231214185</t>
  </si>
  <si>
    <t>23100055329532</t>
  </si>
  <si>
    <t>jj*****@gm</t>
  </si>
  <si>
    <t>0502-4569-5278</t>
  </si>
  <si>
    <t>부산광역시 연제구 월드컵대로145번길 73 희라네충무김밥 ( 연산동 )</t>
  </si>
  <si>
    <t>박성호</t>
  </si>
  <si>
    <t>530234201450</t>
  </si>
  <si>
    <t>010-9472-2082</t>
  </si>
  <si>
    <t>울산 울주군 온양읍 덕망로 296 춘향골밥상</t>
  </si>
  <si>
    <t>최윤희</t>
  </si>
  <si>
    <t>530234169692</t>
  </si>
  <si>
    <t>010-3359-7631</t>
  </si>
  <si>
    <t>경북 경주시 보불로 174-39 폴레스트 173 주택</t>
  </si>
  <si>
    <t>이태현</t>
  </si>
  <si>
    <t>530234194855</t>
  </si>
  <si>
    <t>2024070143975511</t>
  </si>
  <si>
    <t>장수미</t>
  </si>
  <si>
    <t>vlse****</t>
  </si>
  <si>
    <t>010-4047-2272</t>
  </si>
  <si>
    <t>0502-3408-8159</t>
  </si>
  <si>
    <t>경기도 양주시 평화로 1227-27 (산북동) 씨에스텍 (와우배드민턴 옆 건물)</t>
  </si>
  <si>
    <t>최은주</t>
  </si>
  <si>
    <t>530234066431</t>
  </si>
  <si>
    <t>2024070136071681</t>
  </si>
  <si>
    <t>eju3****</t>
  </si>
  <si>
    <t>010-9995-3456</t>
  </si>
  <si>
    <t>전라북도 전주시 덕진구 팔달로 357-27 (진북동) 국수공장</t>
  </si>
  <si>
    <t>강지송</t>
  </si>
  <si>
    <t>530234048430</t>
  </si>
  <si>
    <t>2024070135937241</t>
  </si>
  <si>
    <t>hppy****</t>
  </si>
  <si>
    <t>010-6228-0069</t>
  </si>
  <si>
    <t>경상남도 창원시 마산합포구 월영마을로 14 (월영동, 현대상가) 106호</t>
  </si>
  <si>
    <t>조정선</t>
  </si>
  <si>
    <t>530233820473</t>
  </si>
  <si>
    <t>2024070130590481</t>
  </si>
  <si>
    <t>bana****</t>
  </si>
  <si>
    <t>010-2221-4368</t>
  </si>
  <si>
    <t>서울특별시 동대문구 안암로18가길 14 (제기동) 103호</t>
  </si>
  <si>
    <t>최정현</t>
  </si>
  <si>
    <t>540233162182</t>
  </si>
  <si>
    <t>2024063080032631</t>
  </si>
  <si>
    <t>박규태</t>
  </si>
  <si>
    <t>deoh****</t>
  </si>
  <si>
    <t>010-7313-3376</t>
  </si>
  <si>
    <t>010-6774-0386</t>
  </si>
  <si>
    <t>경상남도 창원시 의창구 용동로57번길 18 (사림동, 시그니처 M) 107호 HUB 카페</t>
  </si>
  <si>
    <t>문서현</t>
  </si>
  <si>
    <t>530233820322</t>
  </si>
  <si>
    <t>2024062847963251</t>
  </si>
  <si>
    <t>muna****</t>
  </si>
  <si>
    <t>010-8286-2920</t>
  </si>
  <si>
    <t>인천광역시 서구 한중1로 14 (백석동) 센트럴빌딩106호 햇님떡방</t>
  </si>
  <si>
    <t>하자없는 제품으로 꼼꼼하게 체크해서 보내주세여^^</t>
  </si>
  <si>
    <t>2024062847963241</t>
  </si>
  <si>
    <t>2024062847963231</t>
  </si>
  <si>
    <t>국민상회 새솔점</t>
  </si>
  <si>
    <t>540233163103</t>
  </si>
  <si>
    <t>2100055481461</t>
  </si>
  <si>
    <t>이경진</t>
  </si>
  <si>
    <t>je*****@ha</t>
  </si>
  <si>
    <t>0502-1320-4716</t>
  </si>
  <si>
    <t>경기도 화성시 수노을중앙로 130 107호 우리동네 국민상회 ( 새솔동 )</t>
  </si>
  <si>
    <t>가게뒷문쪽에 놔주세요^^</t>
  </si>
  <si>
    <t>김민성</t>
  </si>
  <si>
    <t>530233820414</t>
  </si>
  <si>
    <t>6100055662930</t>
  </si>
  <si>
    <t>0502-4452-4261</t>
  </si>
  <si>
    <t>제주특별자치도 제주시 구좌읍 일주동로 3141 김밥천국</t>
  </si>
  <si>
    <t>직접받고 부재시 트리니티a동 403호 문앞</t>
  </si>
  <si>
    <t>한선미</t>
  </si>
  <si>
    <t>530233820532</t>
  </si>
  <si>
    <t>14100055840760</t>
  </si>
  <si>
    <t>su*****@ha</t>
  </si>
  <si>
    <t>0502-1748-1140</t>
  </si>
  <si>
    <t>경기도 안산시 단원구 초지동 737 그린빌주공17단지아파트 1710동 503호</t>
  </si>
  <si>
    <t>최정인</t>
  </si>
  <si>
    <t>530233820226</t>
  </si>
  <si>
    <t>1100055780140</t>
  </si>
  <si>
    <t>0502-5089-8663</t>
  </si>
  <si>
    <t>대전광역시 대덕구 비래동 137-1 정가네왕김밥</t>
  </si>
  <si>
    <t>가게안(영업시간외엔우유주머니)</t>
  </si>
  <si>
    <t>정지영</t>
  </si>
  <si>
    <t>540233161692</t>
  </si>
  <si>
    <t>29100055903890</t>
  </si>
  <si>
    <t>77*****@ha</t>
  </si>
  <si>
    <t>0502-4798-7277</t>
  </si>
  <si>
    <t>서울특별시 서초구 양재동 11-149 강남피타워 spc삼립 18층 빚은 사업부 정지영앞</t>
  </si>
  <si>
    <t>경비실</t>
  </si>
  <si>
    <t>Total Company Price</t>
    <phoneticPr fontId="4" type="noConversion"/>
  </si>
  <si>
    <t>클래임</t>
    <phoneticPr fontId="4" type="noConversion"/>
  </si>
  <si>
    <t>(반품,교환)</t>
    <phoneticPr fontId="4" type="noConversion"/>
  </si>
  <si>
    <t>45475139</t>
  </si>
  <si>
    <t>45475211</t>
  </si>
  <si>
    <t>2대건어물상회</t>
  </si>
  <si>
    <t>540234498143</t>
  </si>
  <si>
    <t>010-9233-8113</t>
  </si>
  <si>
    <t>경북 청도군 청도읍 청도신기길 10-1 2대건어물상회</t>
  </si>
  <si>
    <t>530235183992</t>
  </si>
  <si>
    <t>이호영</t>
  </si>
  <si>
    <t>540234304405</t>
  </si>
  <si>
    <t>2024070278357301</t>
  </si>
  <si>
    <t>5559****</t>
  </si>
  <si>
    <t>010-5142-0868</t>
  </si>
  <si>
    <t>대구광역시 달성군 논공읍 논공로5길 125 (논공읍) 버섯골</t>
  </si>
  <si>
    <t>호박이네</t>
  </si>
  <si>
    <t>540234304416</t>
  </si>
  <si>
    <t>2024070272955171</t>
  </si>
  <si>
    <t>김현제</t>
  </si>
  <si>
    <t>rlag****</t>
  </si>
  <si>
    <t>010-2441-4237</t>
  </si>
  <si>
    <t>부산광역시 북구 용당로9번길 16 (화명동) 1층 호박이네</t>
  </si>
  <si>
    <t>정수아</t>
  </si>
  <si>
    <t>540234304383</t>
  </si>
  <si>
    <t>1100055842018</t>
  </si>
  <si>
    <t>0502-4847-3857</t>
  </si>
  <si>
    <t>서울특별시 노원구 광운로2나길 30 4동 611호 ( 월계동, 동신아파트 )</t>
  </si>
  <si>
    <t>45476807</t>
  </si>
  <si>
    <t>45476925</t>
  </si>
  <si>
    <t>vDB_se8_2024.accdb</t>
    <phoneticPr fontId="6" type="noConversion"/>
  </si>
  <si>
    <t>NEW</t>
  </si>
  <si>
    <t>24070304</t>
  </si>
  <si>
    <t>530236054932</t>
  </si>
  <si>
    <t>Yeonseo</t>
  </si>
  <si>
    <t>010-9731-2583</t>
  </si>
  <si>
    <t>전북특별자치도 무주군 무주읍 당산강변로 234 (리버뷰) Yeonseo</t>
  </si>
  <si>
    <t>남원 튀밥</t>
  </si>
  <si>
    <t>540235230273</t>
  </si>
  <si>
    <t>010-2898-5252</t>
  </si>
  <si>
    <t>전북특별자치도 남원시 의총로 51 (공설시장) 남원 튀밥</t>
  </si>
  <si>
    <t>3100056334515</t>
  </si>
  <si>
    <t>0502-5269-2320</t>
  </si>
  <si>
    <t>540235118052</t>
  </si>
  <si>
    <t>정원준</t>
  </si>
  <si>
    <t>인천광역시 서구 승학로 470 114호 빽보이피자 ( 검암동 )</t>
  </si>
  <si>
    <t>22100055883722</t>
  </si>
  <si>
    <t>김성희</t>
  </si>
  <si>
    <t>ri*****@na</t>
  </si>
  <si>
    <t>0502-4794-5434</t>
  </si>
  <si>
    <t>540235118004</t>
  </si>
  <si>
    <t>기뜬정</t>
  </si>
  <si>
    <t>부산광역시 금정구 중앙대로1841번길 91 B1 ( 구서동 )</t>
  </si>
  <si>
    <t>19100056325072</t>
  </si>
  <si>
    <t>정명희</t>
  </si>
  <si>
    <t>cm*****@da</t>
  </si>
  <si>
    <t>0502-1252-5859</t>
  </si>
  <si>
    <t>530235880282</t>
  </si>
  <si>
    <t>서울특별시 성동구 행당2동 대림아파트 (101~109동) 102동 417호</t>
  </si>
  <si>
    <t>문 안에 세워 주세요</t>
  </si>
  <si>
    <t>22100055957453</t>
  </si>
  <si>
    <t>진정란</t>
  </si>
  <si>
    <t>le*****@gm</t>
  </si>
  <si>
    <t>0502-4464-3856</t>
  </si>
  <si>
    <t>530235880175</t>
  </si>
  <si>
    <t>이창우</t>
  </si>
  <si>
    <t>부산광역시 부산진구 전포동 진남로 368번 1층 낙양떡마을</t>
  </si>
  <si>
    <t>옆샷시문열립니다 안에넣어주세요</t>
  </si>
  <si>
    <t>21100056382795</t>
  </si>
  <si>
    <t>한상열</t>
  </si>
  <si>
    <t>he*****@na</t>
  </si>
  <si>
    <t>0502-1701-3054</t>
  </si>
  <si>
    <t>530235888236</t>
  </si>
  <si>
    <t>충청북도 청주시 흥덕구 가경동 1982 101호한우농장</t>
  </si>
  <si>
    <t>2024070318330941</t>
  </si>
  <si>
    <t>김하민</t>
  </si>
  <si>
    <t>kimh****</t>
  </si>
  <si>
    <t>010-3528-3529</t>
  </si>
  <si>
    <t>530235880223</t>
  </si>
  <si>
    <t>전라북도 익산시 황등면 황성로 336 (황등면) .</t>
  </si>
  <si>
    <t>2024070298520721</t>
  </si>
  <si>
    <t>최선</t>
  </si>
  <si>
    <t>qkqh****</t>
  </si>
  <si>
    <t>010-8758-3680</t>
  </si>
  <si>
    <t>540235117971</t>
  </si>
  <si>
    <t>경기도 화성시 효행로763번길 13 (안녕동) 안녕치킨</t>
  </si>
  <si>
    <t>2024070292061831</t>
  </si>
  <si>
    <t>530235944936</t>
  </si>
  <si>
    <t>서울특별시 중구 남대문로 81 (소공동, 롯데백화점 본점) 2F 셀린느</t>
  </si>
  <si>
    <t>2024070294591121</t>
  </si>
  <si>
    <t>류남순</t>
  </si>
  <si>
    <t>by49****</t>
  </si>
  <si>
    <t>010-2413-4951</t>
  </si>
  <si>
    <t>530235880315</t>
  </si>
  <si>
    <t>충청북도 청주시 흥덕구 옥산면 오송가락로 1055 (옥산면) 파리바게뜨</t>
  </si>
  <si>
    <t>45481835</t>
  </si>
  <si>
    <t>정은주</t>
  </si>
  <si>
    <t>530236762282</t>
  </si>
  <si>
    <t>4100056454957</t>
  </si>
  <si>
    <t>jo*****@na</t>
  </si>
  <si>
    <t>0502-4744-6062</t>
  </si>
  <si>
    <t>경기도 고양시 덕양구 화정동 1000-1 화정건영캐스빌플러스 4층 416호</t>
  </si>
  <si>
    <t>조종근</t>
  </si>
  <si>
    <t>530236762142</t>
  </si>
  <si>
    <t>25100056468113</t>
  </si>
  <si>
    <t>cc*****@ha</t>
  </si>
  <si>
    <t>0502-1797-9472</t>
  </si>
  <si>
    <t>경상북도 김천시 부곡중앙5길 14 한성사랑채 주상복합 1층 (편의점옆집 신바람찐빵 손만두) ( 부곡동, 김천한성사랑채주상복합 )</t>
  </si>
  <si>
    <t>가게 입니다 세븐 일레븐 옆집입니다 낮시간에 배송 해주세요</t>
  </si>
  <si>
    <t>남후희</t>
  </si>
  <si>
    <t>530236777096</t>
  </si>
  <si>
    <t>18100056279307</t>
  </si>
  <si>
    <t>ee*****@na</t>
  </si>
  <si>
    <t>0502-4659-4970</t>
  </si>
  <si>
    <t>대구광역시 수성구 파동로8길 13-3 1층 ( 파동 )</t>
  </si>
  <si>
    <t>우체통 열쇠 대문안 부탁해요</t>
  </si>
  <si>
    <t>김용선</t>
  </si>
  <si>
    <t>530236762245</t>
  </si>
  <si>
    <t>17100056436419</t>
  </si>
  <si>
    <t>엄예린</t>
  </si>
  <si>
    <t>om*****@gm</t>
  </si>
  <si>
    <t>0504-4388-4263</t>
  </si>
  <si>
    <t>충청남도 홍성군 장곡면 무한로749번길 54 홍성솔바람테마파크</t>
  </si>
  <si>
    <t>이봄</t>
  </si>
  <si>
    <t>540236035785</t>
  </si>
  <si>
    <t>3100056634290</t>
  </si>
  <si>
    <t>0502-4750-5501</t>
  </si>
  <si>
    <t>울산광역시 남구 중앙로128번길 23 1층 카넬불레 ( 달동 )</t>
  </si>
  <si>
    <t>이수언</t>
  </si>
  <si>
    <t>540236035903</t>
  </si>
  <si>
    <t>16100056825742</t>
  </si>
  <si>
    <t>ys*****@na</t>
  </si>
  <si>
    <t>0502-1691-8097</t>
  </si>
  <si>
    <t>경상남도 김해시 대청로210번길 20 109호 식이가게 ( 대청동 )</t>
  </si>
  <si>
    <t>성현주</t>
  </si>
  <si>
    <t>540236035962</t>
  </si>
  <si>
    <t>25100056543194</t>
  </si>
  <si>
    <t>hs*****@na</t>
  </si>
  <si>
    <t>0502-1650-0833</t>
  </si>
  <si>
    <t>전라남도 진도군 지산면 지산오류길 11-18 단독주택</t>
  </si>
  <si>
    <t>선종현</t>
  </si>
  <si>
    <t>530236762271</t>
  </si>
  <si>
    <t>2024070464832651</t>
  </si>
  <si>
    <t>tjsw****</t>
  </si>
  <si>
    <t>010-3150-6530</t>
  </si>
  <si>
    <t>서울특별시 종로구 수표로18가길 13 (관수동) 선부자 순대국</t>
  </si>
  <si>
    <t>이종헌</t>
  </si>
  <si>
    <t>540236035925</t>
  </si>
  <si>
    <t>2024070345210801</t>
  </si>
  <si>
    <t>merc****</t>
  </si>
  <si>
    <t>010-4630-8055</t>
  </si>
  <si>
    <t>010-3082-9182</t>
  </si>
  <si>
    <t>대전광역시 유성구 봉명로 16 (원신흥동, LH도안천년나무11단지 1110동 1405호</t>
  </si>
  <si>
    <t>2024070345210791</t>
  </si>
  <si>
    <t>청년떡집</t>
  </si>
  <si>
    <t>530236762116</t>
  </si>
  <si>
    <t>2024070337364121</t>
  </si>
  <si>
    <t>김소연</t>
  </si>
  <si>
    <t>yeon****</t>
  </si>
  <si>
    <t>010-7927-9040</t>
  </si>
  <si>
    <t>서울특별시 서초구 방배천로 12-4 (방배동) 천일빌딩 1층</t>
  </si>
  <si>
    <t>정해린</t>
  </si>
  <si>
    <t>530237817366</t>
  </si>
  <si>
    <t>24070502</t>
  </si>
  <si>
    <t>010-5012-0297</t>
  </si>
  <si>
    <t>울산 중구 옥교13길 55 2층</t>
  </si>
  <si>
    <t>손원효</t>
  </si>
  <si>
    <t>530237660356</t>
  </si>
  <si>
    <t>24070501</t>
  </si>
  <si>
    <t>010-8081-5991</t>
  </si>
  <si>
    <t>경남 진주시 강남로189번길 17 칠암동523-9 해피빌 201호 / 입구 1234#</t>
  </si>
  <si>
    <t>하흥수</t>
  </si>
  <si>
    <t>540237151670</t>
  </si>
  <si>
    <t>2100056483163</t>
  </si>
  <si>
    <t>hh*****@na</t>
  </si>
  <si>
    <t>0502-1774-4813</t>
  </si>
  <si>
    <t>경기도 고양시 일산동구 마두동 753-2 봄빛빌딩 1층 청년다방 일산마두점</t>
  </si>
  <si>
    <t>안승명</t>
  </si>
  <si>
    <t>540237089753</t>
  </si>
  <si>
    <t>7100056733926</t>
  </si>
  <si>
    <t>ab*****@na</t>
  </si>
  <si>
    <t>0502-5083-9355</t>
  </si>
  <si>
    <t>경상남도 창원시 의창구 동읍 자여로 7 뱅뱅LP음악카페</t>
  </si>
  <si>
    <t>이문정</t>
  </si>
  <si>
    <t>530237660161</t>
  </si>
  <si>
    <t>2024070516330191</t>
  </si>
  <si>
    <t>oasi****</t>
  </si>
  <si>
    <t>010-8916-0444</t>
  </si>
  <si>
    <t>인천광역시 연수구 아카데미로312번길 177 (송도동, 힐스테이트 레이크 송도) 105-301</t>
  </si>
  <si>
    <t>이규대</t>
  </si>
  <si>
    <t>530237660275</t>
  </si>
  <si>
    <t>2024070484070071</t>
  </si>
  <si>
    <t>dlrb****</t>
  </si>
  <si>
    <t>010-9466-5974</t>
  </si>
  <si>
    <t>경상남도 양산시 물금읍 범구로 28 (물금읍, 양산신도시3차동원로얄듀크비스타) 304동1402호</t>
  </si>
  <si>
    <t>송현</t>
  </si>
  <si>
    <t>530237660673</t>
  </si>
  <si>
    <t>2024070473713181</t>
  </si>
  <si>
    <t>gusd****</t>
  </si>
  <si>
    <t>010-4512-2037</t>
  </si>
  <si>
    <t>강원도 횡성군 횡성읍 읍하로25번길 17 (횡성읍, 금광포란재아파트) 101동 102호</t>
  </si>
  <si>
    <t>이득호</t>
  </si>
  <si>
    <t>530237660765</t>
  </si>
  <si>
    <t>2024070594612951</t>
  </si>
  <si>
    <t>ldh2****</t>
  </si>
  <si>
    <t>010-7474-0715</t>
  </si>
  <si>
    <t>경기도 시흥시 죽율로 36 시흥6차푸르지오2단지 주거동 201동 302호</t>
  </si>
  <si>
    <t>2024070594612941</t>
  </si>
  <si>
    <t>홍설윤</t>
  </si>
  <si>
    <t>530237660426</t>
  </si>
  <si>
    <t>2024070486937791</t>
  </si>
  <si>
    <t>hyhe****</t>
  </si>
  <si>
    <t>010-5110-3854</t>
  </si>
  <si>
    <t>서울특별시 서초구 서운로 62 (서초동, 래미안 리더스원) 112동 1103호</t>
  </si>
  <si>
    <t>이지은</t>
  </si>
  <si>
    <t>530237660091</t>
  </si>
  <si>
    <t>2024070478759601</t>
  </si>
  <si>
    <t>lje3****</t>
  </si>
  <si>
    <t>010-3759-3662</t>
  </si>
  <si>
    <t>서울특별시 영등포구 가마산로 575 (신길동, 한성아파트) 105동1502호</t>
  </si>
  <si>
    <t>2024070478759591</t>
  </si>
  <si>
    <t>홍경자</t>
  </si>
  <si>
    <t>530237660500</t>
  </si>
  <si>
    <t>2024070474476831</t>
  </si>
  <si>
    <t>gyeo****</t>
  </si>
  <si>
    <t>010-2902-6833</t>
  </si>
  <si>
    <t>054-744-3833</t>
  </si>
  <si>
    <t>경상북도 경주시 천사1길 3 (구정동) 통나무손칼국수어탕</t>
  </si>
  <si>
    <t>창마을수산</t>
  </si>
  <si>
    <t>530239717741</t>
  </si>
  <si>
    <t>010-4044-4971</t>
  </si>
  <si>
    <t>경북 경주시 감포읍 감포항구길 91 창마을 수산 3번코너</t>
  </si>
  <si>
    <t>540239024704</t>
  </si>
  <si>
    <t>김영섭</t>
  </si>
  <si>
    <t>530239375360</t>
  </si>
  <si>
    <t>010-4857-1212</t>
  </si>
  <si>
    <t>경기 성남시 중원구 광명로 289 (단대쇼핑센타) 1층 84호</t>
  </si>
  <si>
    <t>530239363725</t>
  </si>
  <si>
    <t>2024070815735771</t>
  </si>
  <si>
    <t>이정은</t>
  </si>
  <si>
    <t>530239363364</t>
  </si>
  <si>
    <t>2024070812347761</t>
  </si>
  <si>
    <t>lje6****</t>
  </si>
  <si>
    <t>010-8741-6825</t>
  </si>
  <si>
    <t>서울특별시 금천구 시흥대로 291 (독산동, 금천롯데캐슬골드파크3차) 3차상가 2층 228호</t>
  </si>
  <si>
    <t>서아영</t>
  </si>
  <si>
    <t>540238772450</t>
  </si>
  <si>
    <t>2024070810603991</t>
  </si>
  <si>
    <t>ssyy****</t>
  </si>
  <si>
    <t>010-3116-9588</t>
  </si>
  <si>
    <t>충청남도 천안시 서북구 쌍용14길 46-12 (쌍용동, 태인빌딩) 1층 101호 쌀담케이크</t>
  </si>
  <si>
    <t>곽도성</t>
  </si>
  <si>
    <t>530239363611</t>
  </si>
  <si>
    <t>2024070787797221</t>
  </si>
  <si>
    <t>kwak****</t>
  </si>
  <si>
    <t>010-3782-0275</t>
  </si>
  <si>
    <t>0502-3817-3369</t>
  </si>
  <si>
    <t>부산광역시 금정구 남산로43번길 17 (남산동) 드림세븐 401호</t>
  </si>
  <si>
    <t>종모양2580, 401호 현관앞 배송부탁</t>
  </si>
  <si>
    <t>540238772612</t>
  </si>
  <si>
    <t>2024070644460931</t>
  </si>
  <si>
    <t>sy45****</t>
  </si>
  <si>
    <t>010-4343-9887</t>
  </si>
  <si>
    <t>전라남도 여수시 신기남3길 31 (신기동) 1층 왼쪽상가</t>
  </si>
  <si>
    <t>윤정아</t>
  </si>
  <si>
    <t>540238771562</t>
  </si>
  <si>
    <t>29100056754338</t>
  </si>
  <si>
    <t>yj*****@na</t>
  </si>
  <si>
    <t>0502-4322-9254</t>
  </si>
  <si>
    <t>경기도 광주시 경충대로1480번길 37 낙원타운하우스25동 302호 ( 쌍령동, 쌍령낙원타운하우스 )</t>
  </si>
  <si>
    <t>강성태</t>
  </si>
  <si>
    <t>540238772321</t>
  </si>
  <si>
    <t>31100056858846</t>
  </si>
  <si>
    <t>dm*****@na</t>
  </si>
  <si>
    <t>0502-4275-7432</t>
  </si>
  <si>
    <t>경상북도 포항시 북구 양덕동 1731 풍림아이원아파트 102동403호</t>
  </si>
  <si>
    <t>540238771691</t>
  </si>
  <si>
    <t>26100056687349</t>
  </si>
  <si>
    <t>0502-4597-7534</t>
  </si>
  <si>
    <t>이철희</t>
  </si>
  <si>
    <t>540238771934</t>
  </si>
  <si>
    <t>24100056864533</t>
  </si>
  <si>
    <t>le*****@na</t>
  </si>
  <si>
    <t>0502-1786-4204</t>
  </si>
  <si>
    <t>경상북도 안동시 일직면 용각길 160 320-1</t>
  </si>
  <si>
    <t>정주영</t>
  </si>
  <si>
    <t>530239363471</t>
  </si>
  <si>
    <t>15100057020979</t>
  </si>
  <si>
    <t>0502-4130-8473</t>
  </si>
  <si>
    <t>서울특별시 강서구 방화동 574-11 겔럭시빌 402호</t>
  </si>
  <si>
    <t>박선화</t>
  </si>
  <si>
    <t>540238772236</t>
  </si>
  <si>
    <t>31100057178602</t>
  </si>
  <si>
    <t>uj*****@na</t>
  </si>
  <si>
    <t>0502-4524-7787</t>
  </si>
  <si>
    <t>전라남도 광양시 봉강면 중흥로 47-3 -</t>
  </si>
  <si>
    <t>장윤혜</t>
  </si>
  <si>
    <t>540238771794</t>
  </si>
  <si>
    <t>17100057117357</t>
  </si>
  <si>
    <t>wk*****@na</t>
  </si>
  <si>
    <t>0502-1742-9671</t>
  </si>
  <si>
    <t>충청북도 청주시 서원구 1순환로 776 충북대학교 장례식장 지하1층 식당 ( 개신동 )</t>
  </si>
  <si>
    <t>류민영</t>
  </si>
  <si>
    <t>540238771363</t>
  </si>
  <si>
    <t>22100056632073</t>
  </si>
  <si>
    <t>유민영</t>
  </si>
  <si>
    <t>fb*****@ha</t>
  </si>
  <si>
    <t>0502-4648-9543</t>
  </si>
  <si>
    <t>광주광역시 광산구 신창로71번길 16 부영5차 1106동 1403호 ( 신창동, 신창5차부영사랑으로 )</t>
  </si>
  <si>
    <t>최예진</t>
  </si>
  <si>
    <t>540238771422</t>
  </si>
  <si>
    <t>2024070532020131</t>
  </si>
  <si>
    <t>dpwl****</t>
  </si>
  <si>
    <t>010-8648-7656</t>
  </si>
  <si>
    <t>부산광역시 수영구 망미번영로74번길 61 (수영동) 1층</t>
  </si>
  <si>
    <t>1층 오른쪽 문 앞에 둬주세요!</t>
  </si>
  <si>
    <t>김다인</t>
  </si>
  <si>
    <t>540238772096</t>
  </si>
  <si>
    <t>2024070528346681</t>
  </si>
  <si>
    <t>kimd****</t>
  </si>
  <si>
    <t>010-3946-7305</t>
  </si>
  <si>
    <t>충청남도 천안시 동남구 풍세로 678-22 (신방동, 천안신방 삼부르네상스) 101동203호</t>
  </si>
  <si>
    <t>부재시 문앞에 놔주세요</t>
  </si>
  <si>
    <t>고추 60*90</t>
  </si>
  <si>
    <t>이수연</t>
  </si>
  <si>
    <t>540239927041</t>
  </si>
  <si>
    <t>2024070952172011</t>
  </si>
  <si>
    <t>youn****</t>
  </si>
  <si>
    <t>010-3675-5181</t>
  </si>
  <si>
    <t>경기도 평택시 오성면 숙성시장길 56-1 (오성면) 베네치아 베이커리</t>
  </si>
  <si>
    <t>이양순</t>
  </si>
  <si>
    <t>540239927181</t>
  </si>
  <si>
    <t>2024070942684221</t>
  </si>
  <si>
    <t>최필녀</t>
  </si>
  <si>
    <t>baob****</t>
  </si>
  <si>
    <t>010-9531-5681</t>
  </si>
  <si>
    <t>강원특별자치도 원주시 소초면 싱근솔길 89-9 (소초면)</t>
  </si>
  <si>
    <t>오인순</t>
  </si>
  <si>
    <t>540239926982</t>
  </si>
  <si>
    <t>26100057015828</t>
  </si>
  <si>
    <t>oh*****@na</t>
  </si>
  <si>
    <t>0502-1770-8398</t>
  </si>
  <si>
    <t>경상남도 의령군 의령읍 서동리 287-9 풍연가</t>
  </si>
  <si>
    <t>K한방병원 5층 데스크</t>
  </si>
  <si>
    <t>540239927262</t>
  </si>
  <si>
    <t>15100057235668</t>
  </si>
  <si>
    <t>최재원</t>
  </si>
  <si>
    <t>kv*****@na</t>
  </si>
  <si>
    <t>0502-1350-8637</t>
  </si>
  <si>
    <t>경기도 화성시 동탄신리천로 411 우성스타타워 5층 ( 목동 )</t>
  </si>
  <si>
    <t>병원 안쪽 데스크 옆에 놓아주세요.</t>
  </si>
  <si>
    <t>전미란</t>
  </si>
  <si>
    <t>540239926864</t>
  </si>
  <si>
    <t>17100057279634</t>
  </si>
  <si>
    <t>0504-2759-2903</t>
  </si>
  <si>
    <t>경기도 구리시 교문동 1-8 동방아파트 101동 606호</t>
  </si>
  <si>
    <t>박양숙</t>
  </si>
  <si>
    <t>540239926923</t>
  </si>
  <si>
    <t>14100057341645</t>
  </si>
  <si>
    <t>we*****@na</t>
  </si>
  <si>
    <t>0502-1701-0280</t>
  </si>
  <si>
    <t>경기도 용인시 처인구 명지로116번길 9-70 103동 805호 ( 남동 )</t>
  </si>
  <si>
    <t>박수영</t>
  </si>
  <si>
    <t>540239927306</t>
  </si>
  <si>
    <t>2024070955460561</t>
  </si>
  <si>
    <t>plan****</t>
  </si>
  <si>
    <t>010-2047-3889</t>
  </si>
  <si>
    <t>부산광역시 기장군 기장읍 동부산관광7로 17 (기장읍, 오시리아 스위첸 마티에) 마티에호텔상가 G층 키치니토</t>
  </si>
  <si>
    <t>김보라</t>
  </si>
  <si>
    <t>540239926794</t>
  </si>
  <si>
    <t>22100056881873</t>
  </si>
  <si>
    <t>bo*****@na</t>
  </si>
  <si>
    <t>0502-4453-7710</t>
  </si>
  <si>
    <t>경기도 안산시 상록구 본오동 965-5 로얄팰리스 102호 bono davang</t>
  </si>
  <si>
    <t>이소영</t>
  </si>
  <si>
    <t>540239927236</t>
  </si>
  <si>
    <t>5100057202248</t>
  </si>
  <si>
    <t>0504-4341-3558</t>
  </si>
  <si>
    <t>경상남도 김해시 활천로267번길 8 위더스O/P1층101호 아지트 ( 삼방동 )</t>
  </si>
  <si>
    <t>건물안쪽 가게입구</t>
  </si>
  <si>
    <t>로와이드 압구정</t>
  </si>
  <si>
    <t>530241379703</t>
  </si>
  <si>
    <t>29100057372145</t>
  </si>
  <si>
    <t>김민정</t>
  </si>
  <si>
    <t>in*****@lo</t>
  </si>
  <si>
    <t>0502-4969-3523</t>
  </si>
  <si>
    <t>서울특별시 강남구 압구정로 146 1층 로와이드 LOWIDE ( 신사동 )</t>
  </si>
  <si>
    <t>남윤정</t>
  </si>
  <si>
    <t>530241379736</t>
  </si>
  <si>
    <t>2024070961461731</t>
  </si>
  <si>
    <t>nyj0****</t>
  </si>
  <si>
    <t>010-7546-4654</t>
  </si>
  <si>
    <t>강원특별자치도 춘천시 방송길 70 (온의동, 온의 롯데캐슬 스카이클래스) 롯데캐슬상가 120호 봄내떡집</t>
  </si>
  <si>
    <t>이현준</t>
  </si>
  <si>
    <t>530242433774</t>
  </si>
  <si>
    <t>6100057646459</t>
  </si>
  <si>
    <t>ex*****@na</t>
  </si>
  <si>
    <t>0502-4230-6719</t>
  </si>
  <si>
    <t>경기도 수원시 팔달구 고등동 156-117 수원역푸르지오자이 136동 803호</t>
  </si>
  <si>
    <t>이경석</t>
  </si>
  <si>
    <t>540241677343</t>
  </si>
  <si>
    <t>010-7900-7611</t>
  </si>
  <si>
    <t>경기 용인시 처인구 경안천로256번길 47-16 (임원마을영화아파트) 104동 503호</t>
  </si>
  <si>
    <t>백산슈퍼</t>
  </si>
  <si>
    <t>530242284291</t>
  </si>
  <si>
    <t>010-8975-8045</t>
  </si>
  <si>
    <t>경북 고령군 개진면 개경포로 958 백산슈퍼</t>
  </si>
  <si>
    <t>박상명</t>
  </si>
  <si>
    <t>540241612313</t>
  </si>
  <si>
    <t>2024071140920891</t>
  </si>
  <si>
    <t>tkda****</t>
  </si>
  <si>
    <t>010-9467-2048</t>
  </si>
  <si>
    <t>0502-3722-1521</t>
  </si>
  <si>
    <t>충청북도 청주시 청원구 공항로43번길 4 (내덕동, 미스바교회) 1층 월하미당</t>
  </si>
  <si>
    <t>이유순</t>
  </si>
  <si>
    <t>530242383492</t>
  </si>
  <si>
    <t>2024071028926681</t>
  </si>
  <si>
    <t>eus4****</t>
  </si>
  <si>
    <t>010-2330-8938</t>
  </si>
  <si>
    <t>경기도 화성시 향남읍 상신하길로328번길 21 (향남읍, 서봉마을 사랑으로부영3단지아파트) 303동 1602호</t>
  </si>
  <si>
    <t>김서주</t>
  </si>
  <si>
    <t>530242383481</t>
  </si>
  <si>
    <t>2024071022377321</t>
  </si>
  <si>
    <t>ddon****</t>
  </si>
  <si>
    <t>010-9756-3725</t>
  </si>
  <si>
    <t>제주특별자치도 제주시 수덕9길 82-1 (노형동) 1층 상가 입구 안 테라스 왼쪽편</t>
  </si>
  <si>
    <t>테라스 왼쪽에 놔주세요. 금방찾아갑니다</t>
  </si>
  <si>
    <t>정여정</t>
  </si>
  <si>
    <t>540241612162</t>
  </si>
  <si>
    <t>2024071019860031</t>
  </si>
  <si>
    <t>wend****</t>
  </si>
  <si>
    <t>010-8592-5519</t>
  </si>
  <si>
    <t>서울특별시 동작구 국사봉10길 62-2 (상도동, 해담채 상도) 302호</t>
  </si>
  <si>
    <t>2024071019860021</t>
  </si>
  <si>
    <t>김은경</t>
  </si>
  <si>
    <t>540241612276</t>
  </si>
  <si>
    <t>2024071017135221</t>
  </si>
  <si>
    <t>yawn****</t>
  </si>
  <si>
    <t>010-8585-9589</t>
  </si>
  <si>
    <t>경상북도 구미시 봉곡남로 116 (봉곡동) 1층 함가네 정육점</t>
  </si>
  <si>
    <t>임태숙</t>
  </si>
  <si>
    <t>540240087606</t>
  </si>
  <si>
    <t>2024070960745931</t>
  </si>
  <si>
    <t>임주형</t>
  </si>
  <si>
    <t>jahy****</t>
  </si>
  <si>
    <t>010-2651-2690</t>
  </si>
  <si>
    <t>010-2551-2690</t>
  </si>
  <si>
    <t>서울특별시 중랑구 숙선옹주로 17 (묵동) 서울떡집</t>
  </si>
  <si>
    <t>김헌영</t>
  </si>
  <si>
    <t>530241379681</t>
  </si>
  <si>
    <t>28100057214575</t>
  </si>
  <si>
    <t>gj*****@na</t>
  </si>
  <si>
    <t>0502-4665-3555</t>
  </si>
  <si>
    <t>경기도 안성시 공도읍 진건중길 197 에이치컴퍼니</t>
  </si>
  <si>
    <t>최성욱</t>
  </si>
  <si>
    <t>530242284394</t>
  </si>
  <si>
    <t>17100057673636</t>
  </si>
  <si>
    <t>ho*****@na</t>
  </si>
  <si>
    <t>010-812-0737</t>
  </si>
  <si>
    <t>대전광역시 유성구 유성대로720번길 70 101호 유성떡집 ( 장대동 )</t>
  </si>
  <si>
    <t>에프</t>
    <phoneticPr fontId="4" type="noConversion"/>
  </si>
  <si>
    <t>45485892</t>
  </si>
  <si>
    <t>45485179</t>
  </si>
  <si>
    <t>45485778</t>
  </si>
  <si>
    <t>45485141</t>
  </si>
  <si>
    <t>45485893</t>
  </si>
  <si>
    <t>윤해수</t>
  </si>
  <si>
    <t>540242569386</t>
  </si>
  <si>
    <t>010-6565-3386</t>
  </si>
  <si>
    <t>울산 동구 전하동 662-2</t>
  </si>
  <si>
    <t>최충일</t>
  </si>
  <si>
    <t>540242569353</t>
  </si>
  <si>
    <t>30100058004531</t>
  </si>
  <si>
    <t>jo*****@ha</t>
  </si>
  <si>
    <t>0502-1420-2178</t>
  </si>
  <si>
    <t>전라남도 해남군 황산면 시등로 114-1 맛나떡방아</t>
  </si>
  <si>
    <t>540242569390</t>
  </si>
  <si>
    <t>2024071154290551</t>
  </si>
  <si>
    <t>45488812</t>
  </si>
  <si>
    <t>530241379681</t>
    <phoneticPr fontId="4" type="noConversion"/>
  </si>
  <si>
    <t>530245080592</t>
  </si>
  <si>
    <t>2024071583000101</t>
  </si>
  <si>
    <t>2024071583000091</t>
  </si>
  <si>
    <t>2024071583000081</t>
  </si>
  <si>
    <t>아머드프레시 부천공장</t>
  </si>
  <si>
    <t>530245080496</t>
  </si>
  <si>
    <t>2024071573427721</t>
  </si>
  <si>
    <t>경기도 부천시 오정구 부천로439번길 67 (내동) 아머드프레시 부천공장 1층</t>
  </si>
  <si>
    <t>장철심</t>
  </si>
  <si>
    <t>530245081056</t>
  </si>
  <si>
    <t>2024071451420001</t>
  </si>
  <si>
    <t>seva****</t>
  </si>
  <si>
    <t>010-9334-5269</t>
  </si>
  <si>
    <t>055-864-5269</t>
  </si>
  <si>
    <t>경상남도 남해군 남해읍 망운로9번길 42-10 (남해읍, 남산슈퍼) 장철심</t>
  </si>
  <si>
    <t>2024071451419991</t>
  </si>
  <si>
    <t>2024071451419981</t>
  </si>
  <si>
    <t>2024071451419971</t>
  </si>
  <si>
    <t>백지만 합</t>
  </si>
  <si>
    <t>540244458292</t>
  </si>
  <si>
    <t>2024071326270861</t>
  </si>
  <si>
    <t>신용일</t>
  </si>
  <si>
    <t>mint****</t>
  </si>
  <si>
    <t>010-3514-9697</t>
  </si>
  <si>
    <t>010-9727-8190</t>
  </si>
  <si>
    <t>서울특별시 강남구 논현로175길 109 (신사동, 컨템포빌딩) 지하 1층</t>
  </si>
  <si>
    <t>별시루떡공방</t>
  </si>
  <si>
    <t>530245080743</t>
  </si>
  <si>
    <t>2024071564332141</t>
  </si>
  <si>
    <t>박민지</t>
  </si>
  <si>
    <t>jiya****</t>
  </si>
  <si>
    <t>010-5545-0508</t>
  </si>
  <si>
    <t>울산광역시 울주군 삼남읍 도호1길 39-11 (삼남읍, 금아드림팰리스) 상가 201동 105호</t>
  </si>
  <si>
    <t>부재시 상가 내부 뒷문앞에 놓아주세요.</t>
  </si>
  <si>
    <t>설유환</t>
  </si>
  <si>
    <t>530245088583</t>
  </si>
  <si>
    <t>5100057835681</t>
  </si>
  <si>
    <t>박은경</t>
  </si>
  <si>
    <t>to*****@na</t>
  </si>
  <si>
    <t>0502-4533-4392</t>
  </si>
  <si>
    <t>대구광역시 서구 고성로 128 1층 빨간지붕 침산고성점 ( 원대동1가 )</t>
  </si>
  <si>
    <t>부재시 연락 부탁 드립니다!</t>
  </si>
  <si>
    <t>구옥주</t>
  </si>
  <si>
    <t>540244458093</t>
  </si>
  <si>
    <t>21100058025507</t>
  </si>
  <si>
    <t>유은숙</t>
  </si>
  <si>
    <t>em*****@na</t>
  </si>
  <si>
    <t>0502-4631-2513</t>
  </si>
  <si>
    <t>경상남도 고성군 동해면 외산로 238-8 유상률씨댁</t>
  </si>
  <si>
    <t>530245080861</t>
  </si>
  <si>
    <t>29100057988309</t>
  </si>
  <si>
    <t>0502-1267-8011</t>
  </si>
  <si>
    <t>장명숙</t>
  </si>
  <si>
    <t>540244644525</t>
  </si>
  <si>
    <t>30100058159333</t>
  </si>
  <si>
    <t>ja*****@na</t>
  </si>
  <si>
    <t>0502-4670-4963</t>
  </si>
  <si>
    <t>충청남도 서천군 서천읍 서천로 72 장명숙헤어샵</t>
  </si>
  <si>
    <t>540244457964</t>
  </si>
  <si>
    <t>10100058001852</t>
  </si>
  <si>
    <t>0502-4980-1986</t>
  </si>
  <si>
    <t>김태연</t>
  </si>
  <si>
    <t>530245080006</t>
  </si>
  <si>
    <t>13100058164010</t>
  </si>
  <si>
    <t>신정숙</t>
  </si>
  <si>
    <t>xo*****@na</t>
  </si>
  <si>
    <t>0502-4296-0661</t>
  </si>
  <si>
    <t>대구광역시 북구 대천로 101 105동 208호 ( 동천동, 칠곡3차화성타운 )</t>
  </si>
  <si>
    <t>최순자</t>
  </si>
  <si>
    <t>530245079914</t>
  </si>
  <si>
    <t>10100058044726</t>
  </si>
  <si>
    <t>류지선</t>
  </si>
  <si>
    <t>0504-4331-0832</t>
  </si>
  <si>
    <t>부산광역시 남구 감만동 498-2 감만 현대2차아파트 202동803호</t>
  </si>
  <si>
    <t>박혜련</t>
  </si>
  <si>
    <t>530245079472</t>
  </si>
  <si>
    <t>8100058425170</t>
  </si>
  <si>
    <t>ph*****@gm</t>
  </si>
  <si>
    <t>0504-2769-9297</t>
  </si>
  <si>
    <t>서울특별시 구로구 경인로19가길 40 오류동 현대썬앤빌구로1416호 ( 오류동, 현대썬앤빌구로 )</t>
  </si>
  <si>
    <t>박동희</t>
  </si>
  <si>
    <t>530246008571</t>
  </si>
  <si>
    <t>2024071628202001</t>
  </si>
  <si>
    <t>pdhp****</t>
  </si>
  <si>
    <t>010-2851-1007</t>
  </si>
  <si>
    <t>세종특별자치시 남세종로 469 407동 601호</t>
  </si>
  <si>
    <t>2024071628201991</t>
  </si>
  <si>
    <t>2024071628201981</t>
  </si>
  <si>
    <t>이유라</t>
  </si>
  <si>
    <t>530246008486</t>
  </si>
  <si>
    <t>2024071618723771</t>
  </si>
  <si>
    <t>dldb****</t>
  </si>
  <si>
    <t>010-2027-0013</t>
  </si>
  <si>
    <t>경기도 화성시 동탄중앙로 189 (반송동, 동탄시범다은마을 월드메르디앙 반도유보라) 334동401호</t>
  </si>
  <si>
    <t>김영근</t>
  </si>
  <si>
    <t>530246008490</t>
  </si>
  <si>
    <t>2024071617057861</t>
  </si>
  <si>
    <t>이수아</t>
  </si>
  <si>
    <t>lykp****</t>
  </si>
  <si>
    <t>010-9072-2837</t>
  </si>
  <si>
    <t>010-2468-2187</t>
  </si>
  <si>
    <t>충청북도 음성군 대소면 대동로869번길 20-1 (대소면) 노란울타리대문</t>
  </si>
  <si>
    <t>2024071617057851</t>
  </si>
  <si>
    <t>2024071617057841</t>
  </si>
  <si>
    <t>2024071617057831</t>
  </si>
  <si>
    <t>2024071617057821</t>
  </si>
  <si>
    <t>2024071617057811</t>
  </si>
  <si>
    <t>임선영</t>
  </si>
  <si>
    <t>530246008512</t>
  </si>
  <si>
    <t>2100058329991</t>
  </si>
  <si>
    <t>tj*****@ha</t>
  </si>
  <si>
    <t>0502-1725-7479</t>
  </si>
  <si>
    <t>충청남도 당진시 채운동 삼성쉐르빌 (101~107동) 110-306</t>
  </si>
  <si>
    <t>이종운</t>
  </si>
  <si>
    <t>530247151111</t>
  </si>
  <si>
    <t>2024071774762961</t>
  </si>
  <si>
    <t>star****</t>
  </si>
  <si>
    <t>010-9660-7119</t>
  </si>
  <si>
    <t>충청남도 당진시 합덕읍 덕평로 322 (합덕읍)</t>
  </si>
  <si>
    <t>박영애</t>
  </si>
  <si>
    <t>540246266506</t>
  </si>
  <si>
    <t>2024071762203761</t>
  </si>
  <si>
    <t>seli****</t>
  </si>
  <si>
    <t>010-6339-2010</t>
  </si>
  <si>
    <t>서울특별시 중구 을지로11길 18 (을지로3가) 광덕빌딩 501호</t>
  </si>
  <si>
    <t>인사동상회</t>
  </si>
  <si>
    <t>540246266613</t>
  </si>
  <si>
    <t>2024071647704061</t>
  </si>
  <si>
    <t>김인숙</t>
  </si>
  <si>
    <t>isk0****</t>
  </si>
  <si>
    <t>010-5142-3543</t>
  </si>
  <si>
    <t>경상북도 김천시 아포읍 한지1길 18-13 (아포읍) 인사동 떡방앗간</t>
  </si>
  <si>
    <t>현관앞에 두시면 고맙겠습니다</t>
  </si>
  <si>
    <t>구본근</t>
  </si>
  <si>
    <t>530246913240</t>
  </si>
  <si>
    <t>2024071640864971</t>
  </si>
  <si>
    <t>chil****</t>
  </si>
  <si>
    <t>010-2018-1799</t>
  </si>
  <si>
    <t>경상북도 김천시 모암길 202-31 (성내동) 다정빌 503호</t>
  </si>
  <si>
    <t>공동비번 #1234#</t>
  </si>
  <si>
    <t>102동 104호</t>
  </si>
  <si>
    <t>540246404561</t>
  </si>
  <si>
    <t>010-2711-6914</t>
  </si>
  <si>
    <t>경북 영천시 충효로 9 (영천문내주공아파트) 102동 104호</t>
  </si>
  <si>
    <t>이순덕</t>
  </si>
  <si>
    <t>530246913424</t>
  </si>
  <si>
    <t>23100058585050</t>
  </si>
  <si>
    <t>ls*****@ha</t>
  </si>
  <si>
    <t>0504-2761-3586</t>
  </si>
  <si>
    <t>충청북도 영동군 황간면 소난곡2길 25 실티들꽃농원</t>
  </si>
  <si>
    <t>하우스</t>
  </si>
  <si>
    <t>정은영</t>
  </si>
  <si>
    <t>530246913203</t>
  </si>
  <si>
    <t>6100058588041</t>
  </si>
  <si>
    <t>0504-4918-7754</t>
  </si>
  <si>
    <t>경상남도 양산시 외홈3길 16 국수집 ( 명동, 부경리더스 B동 )</t>
  </si>
  <si>
    <t>비번 0624 가게안에 넣어 주세요</t>
  </si>
  <si>
    <t>신은미</t>
  </si>
  <si>
    <t>540246266683</t>
  </si>
  <si>
    <t>15100058741545</t>
  </si>
  <si>
    <t>tl*****@na</t>
  </si>
  <si>
    <t>0504-4914-6245</t>
  </si>
  <si>
    <t>전라남도 완도군 완도읍 장보고대로248번길 16 1층 담뿍도시락</t>
  </si>
  <si>
    <t>김병윤</t>
  </si>
  <si>
    <t>540246266753</t>
  </si>
  <si>
    <t>2024071756794201</t>
  </si>
  <si>
    <t>isk1****</t>
  </si>
  <si>
    <t>010-9181-9436</t>
  </si>
  <si>
    <t>충청북도 옥천군 옥천읍 금장로 54 신기방앗간</t>
  </si>
  <si>
    <t>문 앞에 놔주세요.</t>
  </si>
  <si>
    <t>육수경</t>
  </si>
  <si>
    <t>530246913516</t>
  </si>
  <si>
    <t>2024071754458891</t>
  </si>
  <si>
    <t>yook****</t>
  </si>
  <si>
    <t>010-7747-1021</t>
  </si>
  <si>
    <t>010-8377-4805</t>
  </si>
  <si>
    <t>전라북도 정읍시 충정로 102-1 (상동) 1992짜글이</t>
  </si>
  <si>
    <t>김민진</t>
  </si>
  <si>
    <t>530246913306</t>
  </si>
  <si>
    <t>2024071647079321</t>
  </si>
  <si>
    <t>rave****</t>
  </si>
  <si>
    <t>010-3931-0480</t>
  </si>
  <si>
    <t>서울특별시 양천구 은행정로4길 20-1 (신정동, 남부주택) 1층 101호</t>
  </si>
  <si>
    <t>45491295</t>
  </si>
  <si>
    <t>대구지업사</t>
  </si>
  <si>
    <t>530247876160</t>
  </si>
  <si>
    <t>054-372-3056</t>
  </si>
  <si>
    <t>경북 청도군 금천면 금천로 45-1</t>
  </si>
  <si>
    <t>쌀굽당</t>
  </si>
  <si>
    <t>540247110010</t>
  </si>
  <si>
    <t>010-9401-5599</t>
  </si>
  <si>
    <t>충남 부여군 부여읍 중앙로5번길 15-1 1층 쌀굽당</t>
  </si>
  <si>
    <t>이정심</t>
  </si>
  <si>
    <t>530247742003</t>
  </si>
  <si>
    <t>29100058947133</t>
  </si>
  <si>
    <t>ji*****@na</t>
  </si>
  <si>
    <t>0502-4413-2888</t>
  </si>
  <si>
    <t>제주특별자치도 서귀포시 안덕면 화순중앙로 51 서귀포시 안덕면 화순중앙로51 201호</t>
  </si>
  <si>
    <t>530247742051</t>
  </si>
  <si>
    <t>29100058860863</t>
  </si>
  <si>
    <t>0502-1697-5077</t>
  </si>
  <si>
    <t>오은혜</t>
  </si>
  <si>
    <t>530247799252</t>
  </si>
  <si>
    <t>2024071786378811</t>
  </si>
  <si>
    <t>hwad****</t>
  </si>
  <si>
    <t>010-5164-2085</t>
  </si>
  <si>
    <t>대구광역시 수성구 달구벌대로627길 22-19 (매호동) 1층 은색철문 안</t>
  </si>
  <si>
    <t>45492586</t>
  </si>
  <si>
    <t>45492270</t>
  </si>
  <si>
    <t>양영숙</t>
  </si>
  <si>
    <t>540247965001</t>
  </si>
  <si>
    <t>30100059148174</t>
  </si>
  <si>
    <t>yy*****@na</t>
  </si>
  <si>
    <t>0502-4639-5050</t>
  </si>
  <si>
    <t>대구광역시 북구 성북로 64 한상 ( 침산동 )</t>
  </si>
  <si>
    <t>이승태</t>
  </si>
  <si>
    <t>540247964986</t>
  </si>
  <si>
    <t>2024071827247611</t>
  </si>
  <si>
    <t>lstj****</t>
  </si>
  <si>
    <t>010-4723-4000</t>
  </si>
  <si>
    <t>서울특별시 강서구 가로공원로 195 (화곡동) 강서아트리움 5층 사무실</t>
  </si>
  <si>
    <t>정은경</t>
  </si>
  <si>
    <t>540247964964</t>
  </si>
  <si>
    <t>2024071818881881</t>
  </si>
  <si>
    <t>2pis****</t>
  </si>
  <si>
    <t>010-4609-7322</t>
  </si>
  <si>
    <t>02-2253-4824</t>
  </si>
  <si>
    <t>서울특별시 마포구 월드컵북로 501 (상암동, 상암월드컵파크9단지) 916-1002</t>
  </si>
  <si>
    <t>남상기</t>
  </si>
  <si>
    <t>540249969996</t>
  </si>
  <si>
    <t>010-4732-3388</t>
  </si>
  <si>
    <t>서울 송파구 마천로 315 (현대그린빌(아)101동) 411호</t>
  </si>
  <si>
    <t>윤혜숙</t>
  </si>
  <si>
    <t>530250668261</t>
  </si>
  <si>
    <t>임주태</t>
  </si>
  <si>
    <t>540249682392</t>
  </si>
  <si>
    <t>32100059040310</t>
  </si>
  <si>
    <t>-l*****@ha</t>
  </si>
  <si>
    <t>0504-2738-6918</t>
  </si>
  <si>
    <t>전라남도 나주시 동방1길 44 - ( 동수동 )</t>
  </si>
  <si>
    <t>대문열고 넣고 문닫고가주세요. 강아지가있는집입니다 물지않아요^^</t>
  </si>
  <si>
    <t>김미희</t>
  </si>
  <si>
    <t>530250363050</t>
  </si>
  <si>
    <t>9100059066025</t>
  </si>
  <si>
    <t>to*****@gm</t>
  </si>
  <si>
    <t>0502-5123-1226</t>
  </si>
  <si>
    <t>경상남도 진주시 신평공원길47번길 18-5 사천형제국밥 평거점 ( 평거동 )</t>
  </si>
  <si>
    <t>정서해</t>
  </si>
  <si>
    <t>530250363536</t>
  </si>
  <si>
    <t>13100059312845</t>
  </si>
  <si>
    <t>js*****@da</t>
  </si>
  <si>
    <t>0502-5068-4906</t>
  </si>
  <si>
    <t>부산광역시 해운대구 달맞이길62번길 38 (중동 삼환미포씨랜드)3층 동남애프앤비사무실 ( 중동 )</t>
  </si>
  <si>
    <t>김정애</t>
  </si>
  <si>
    <t>530250363212</t>
  </si>
  <si>
    <t>18100059449745</t>
  </si>
  <si>
    <t>0504-1867-8715</t>
  </si>
  <si>
    <t>충청북도 청주시 흥덕구 복대동 221-7 대원칸타빌아파트 102동 905호</t>
  </si>
  <si>
    <t>이용철</t>
  </si>
  <si>
    <t>540249682123</t>
  </si>
  <si>
    <t>17100059573286</t>
  </si>
  <si>
    <t>le*****@ha</t>
  </si>
  <si>
    <t>0504-1878-3148</t>
  </si>
  <si>
    <t>전라북도 전주시 완산구 전룡로 128-5 101동706호 ( 서신동, 롯데아파트 )</t>
  </si>
  <si>
    <t>이덕영</t>
  </si>
  <si>
    <t>540249682075</t>
  </si>
  <si>
    <t>12100059451455</t>
  </si>
  <si>
    <t>29*****@na</t>
  </si>
  <si>
    <t>0502-4773-6154</t>
  </si>
  <si>
    <t>경기도 의정부시 의정로40번길 20 명현빌딩 지하1층 오복f&amp;b. ( 의정부동 )</t>
  </si>
  <si>
    <t>540249681434</t>
  </si>
  <si>
    <t>2024072240638251</t>
  </si>
  <si>
    <t>부재 시 연락 부탁드려요</t>
  </si>
  <si>
    <t>530250363621</t>
  </si>
  <si>
    <t>2024072115036631</t>
  </si>
  <si>
    <t>구움집</t>
  </si>
  <si>
    <t>540249681596</t>
  </si>
  <si>
    <t>2024072088627801</t>
  </si>
  <si>
    <t>홍다솜</t>
  </si>
  <si>
    <t>daso****</t>
  </si>
  <si>
    <t>010-7321-6011</t>
  </si>
  <si>
    <t>충청남도 천안시 서북구 한들1로 196 (백석동) 마치에비뉴2차 B101호 구움집</t>
  </si>
  <si>
    <t>530250363562</t>
  </si>
  <si>
    <t>2024072077846271</t>
  </si>
  <si>
    <t>2024072077846261</t>
  </si>
  <si>
    <t>주식회사 편(윤혜영)</t>
  </si>
  <si>
    <t>530250362781</t>
  </si>
  <si>
    <t>2024072069799231</t>
  </si>
  <si>
    <t>서울특별시 광진구 뚝섬로 646 (자양동) HS타워 2층 호성안전 202호</t>
  </si>
  <si>
    <t>이선영</t>
  </si>
  <si>
    <t>530250362840</t>
  </si>
  <si>
    <t>2024072129836821</t>
  </si>
  <si>
    <t>peer****</t>
  </si>
  <si>
    <t>010-8915-3305</t>
  </si>
  <si>
    <t>전라남도 나주시 우정로 106 (빛가람동) 토담스타타워 A동 103호 카페 배리트리</t>
  </si>
  <si>
    <t>조윤정</t>
  </si>
  <si>
    <t>530250363164</t>
  </si>
  <si>
    <t>2024072119663221</t>
  </si>
  <si>
    <t>bsac****</t>
  </si>
  <si>
    <t>010-7170-7337</t>
  </si>
  <si>
    <t>전라남도 함평군 나산면 함장로 1860-3 (나산면) 명희봉밀</t>
  </si>
  <si>
    <t>전묘숙</t>
  </si>
  <si>
    <t>530250362685</t>
  </si>
  <si>
    <t>2024072070693821</t>
  </si>
  <si>
    <t>wjsa****</t>
  </si>
  <si>
    <t>010-8446-6075</t>
  </si>
  <si>
    <t>인천광역시 서구 한들로 33 (백석동, 검암역로열파크씨티푸르지오1단지) 111동 202호</t>
  </si>
  <si>
    <t>전성우</t>
  </si>
  <si>
    <t>540249681541</t>
  </si>
  <si>
    <t>2024071957255941</t>
  </si>
  <si>
    <t>sork****</t>
  </si>
  <si>
    <t>010-4814-1848</t>
  </si>
  <si>
    <t>경상남도 창원시 성산구 용지로239번길 26-1 (용호동) 1층 엘리펀티</t>
  </si>
  <si>
    <t>김채원</t>
  </si>
  <si>
    <t>530250362431</t>
  </si>
  <si>
    <t>8100059293636</t>
  </si>
  <si>
    <t>cr*****@na</t>
  </si>
  <si>
    <t>0502-1634-6438</t>
  </si>
  <si>
    <t>부산광역시 사하구 낙동대로323번길 10 희망상가 103호(물금식육식당) ( 괴정동 )</t>
  </si>
  <si>
    <t>소당케이크</t>
  </si>
  <si>
    <t>540249682226</t>
  </si>
  <si>
    <t>17100059182767</t>
  </si>
  <si>
    <t>김유나</t>
  </si>
  <si>
    <t>0502-4961-7801</t>
  </si>
  <si>
    <t>경기도 성남시 분당구 야탑로161번길 8-3 1층 소당케이크 ( 야탑동 )</t>
  </si>
  <si>
    <t>540249682355</t>
  </si>
  <si>
    <t>21100059617796</t>
  </si>
  <si>
    <t>0502-1670-6356</t>
  </si>
  <si>
    <t>45502622</t>
  </si>
  <si>
    <t>45502977</t>
  </si>
  <si>
    <t>530251628856</t>
  </si>
  <si>
    <t>만복이쭈꾸미</t>
  </si>
  <si>
    <t>530251609304</t>
  </si>
  <si>
    <t>010-3521-7661</t>
  </si>
  <si>
    <t>대구 동구 이노밸리로36길 17 (세원빌딩) 2층</t>
  </si>
  <si>
    <t>제일요리학원</t>
  </si>
  <si>
    <t>530251514616</t>
  </si>
  <si>
    <t>30100059938877</t>
  </si>
  <si>
    <t>유담연</t>
  </si>
  <si>
    <t>db*****@na</t>
  </si>
  <si>
    <t>0502-5046-2578</t>
  </si>
  <si>
    <t>서울특별시 동대문구 천호대로 425 게로스빌딩2층 ( 장안동 )</t>
  </si>
  <si>
    <t>오시기전 문자주심 감사해요</t>
  </si>
  <si>
    <t>김동렬</t>
  </si>
  <si>
    <t>540250716421</t>
  </si>
  <si>
    <t>15100059649366</t>
  </si>
  <si>
    <t>JIN HONG JI</t>
  </si>
  <si>
    <t>ho*****@gm</t>
  </si>
  <si>
    <t>0502-4282-0139</t>
  </si>
  <si>
    <t>경기도 양주시 남면 구암리 243-7 경기도 양주시남면 구암리243-3</t>
  </si>
  <si>
    <t>김순희</t>
  </si>
  <si>
    <t>530251442133</t>
  </si>
  <si>
    <t>2100059574553</t>
  </si>
  <si>
    <t>a0*****@gm</t>
  </si>
  <si>
    <t>0502-1317-7704</t>
  </si>
  <si>
    <t>강원도 속초시 먹거리8길 22 2층 ( 교동 )</t>
  </si>
  <si>
    <t>연락하고 문의</t>
  </si>
  <si>
    <t>서울숲 LOWIDE</t>
  </si>
  <si>
    <t>540250791752</t>
  </si>
  <si>
    <t>29100059815098</t>
  </si>
  <si>
    <t>0502-4413-8911</t>
  </si>
  <si>
    <t>서울특별시 성동구 서울숲2길 22-1 LOWIDE ( 성수동1가 )</t>
  </si>
  <si>
    <t>김형중</t>
  </si>
  <si>
    <t>530251442262</t>
  </si>
  <si>
    <t>2024072384480781</t>
  </si>
  <si>
    <t>tean****</t>
  </si>
  <si>
    <t>010-5645-0613</t>
  </si>
  <si>
    <t>010-2499-9950</t>
  </si>
  <si>
    <t>경기도 시흥시 월곶중앙로70번길 3 (월곶동, 풍림프라자) 1층 127호 해피궁</t>
  </si>
  <si>
    <t>부재시 경비실에 맡겨 주세요. 홈플러스 옆 분식집 입니다.</t>
  </si>
  <si>
    <t>염유라</t>
  </si>
  <si>
    <t>540250716454</t>
  </si>
  <si>
    <t>2024072264820581</t>
  </si>
  <si>
    <t>dbfk****</t>
  </si>
  <si>
    <t>010-2461-4215</t>
  </si>
  <si>
    <t>강원특별자치도 고성군 토성면 천진7길 29 (토성면, 고성천진 한신더휴) 101동 1505호</t>
  </si>
  <si>
    <t>45502457</t>
  </si>
  <si>
    <t>45502390</t>
  </si>
  <si>
    <t xml:space="preserve">준베이커리 </t>
  </si>
  <si>
    <t>540251656952</t>
  </si>
  <si>
    <t>010-5487-2358</t>
  </si>
  <si>
    <t>경북 경산시 사동 669-2</t>
  </si>
  <si>
    <t>530252350652</t>
  </si>
  <si>
    <t>2024072425765921</t>
  </si>
  <si>
    <t>2024072425765911</t>
  </si>
  <si>
    <t>윤정현</t>
  </si>
  <si>
    <t>540251465314</t>
  </si>
  <si>
    <t>2024072396678031</t>
  </si>
  <si>
    <t>우창화</t>
  </si>
  <si>
    <t>wch0****</t>
  </si>
  <si>
    <t>010-7133-9516</t>
  </si>
  <si>
    <t>0502-3237-2261</t>
  </si>
  <si>
    <t>강원특별자치도 양양군 강현면 일출로 47 (강현면, 르부르 낙산) 장애인주차장 출입구 안쪽</t>
  </si>
  <si>
    <t>1층 장애인주차장출입구 안쪽에 놓아주시면 됩니다.</t>
  </si>
  <si>
    <t>김현수</t>
  </si>
  <si>
    <t>530252233310</t>
  </si>
  <si>
    <t>2024072427380801</t>
  </si>
  <si>
    <t>kang****</t>
  </si>
  <si>
    <t>010-5882-5709</t>
  </si>
  <si>
    <t>서울특별시 은평구 통일로 1050 (진관동, 롯데몰 은평점) 4층 원조공주떡집</t>
  </si>
  <si>
    <t>서혜리</t>
  </si>
  <si>
    <t>530252304323</t>
  </si>
  <si>
    <t>18100059752089</t>
  </si>
  <si>
    <t>7.*****@ha</t>
  </si>
  <si>
    <t>0502-4693-7429</t>
  </si>
  <si>
    <t>서울특별시 마포구 포은로 90 1층 카스테라 연구소 카페 ( 망원동 )</t>
  </si>
  <si>
    <t>변흥수</t>
  </si>
  <si>
    <t>530252233155</t>
  </si>
  <si>
    <t>18100059770870</t>
  </si>
  <si>
    <t>0502-1819-4829</t>
  </si>
  <si>
    <t>경기도 화성시 남양읍 신남리 산40-8 화성시청역 센트럴파크스타힐스 1단지 104-803</t>
  </si>
  <si>
    <t>구평아시아마트 (낫차)</t>
  </si>
  <si>
    <t>530252233236</t>
  </si>
  <si>
    <t>31100059959774</t>
  </si>
  <si>
    <t>Matsongkram Natcha</t>
  </si>
  <si>
    <t>na*****@gm</t>
  </si>
  <si>
    <t>0502-4305-4574</t>
  </si>
  <si>
    <t>경상북도 구미시 구평동 460-13 범광빌라 경북 구미시 460-13 범광빌 1층 아시아마트</t>
  </si>
  <si>
    <t>45502198</t>
  </si>
  <si>
    <t>왕대과일</t>
  </si>
  <si>
    <t>김동귀</t>
  </si>
  <si>
    <t>540252355386</t>
  </si>
  <si>
    <t>11100059952044</t>
  </si>
  <si>
    <t>kd*****@ha</t>
  </si>
  <si>
    <t>0502-4641-2424</t>
  </si>
  <si>
    <t>경상남도 남해군 서면 남서대로1517번길 31 정원회식당</t>
  </si>
  <si>
    <t>김정욱</t>
  </si>
  <si>
    <t>530253102754</t>
  </si>
  <si>
    <t>10100059968095</t>
  </si>
  <si>
    <t>0502-1235-7425</t>
  </si>
  <si>
    <t>대구광역시 북구 구리로 194 1층 108호 도남한우 ( 국우동 )</t>
  </si>
  <si>
    <t>배효열</t>
  </si>
  <si>
    <t>540252355412</t>
  </si>
  <si>
    <t>5100059979515</t>
  </si>
  <si>
    <t>임효영</t>
  </si>
  <si>
    <t>0502-4190-4954</t>
  </si>
  <si>
    <t>경상북도 고령군 운수면 새구름길 37-26 경북고령군운수면새구름길37~26</t>
  </si>
  <si>
    <t>린</t>
  </si>
  <si>
    <t>530253167725</t>
  </si>
  <si>
    <t>18100059997482</t>
  </si>
  <si>
    <t>박대희</t>
  </si>
  <si>
    <t>dd*****@ha</t>
  </si>
  <si>
    <t>0502-1818-6080</t>
  </si>
  <si>
    <t>부산광역시 강서구 과학산단로334번나길 19 아시아마트 ( 지사동 )</t>
  </si>
  <si>
    <t>박성섭</t>
  </si>
  <si>
    <t>530253102802</t>
  </si>
  <si>
    <t>10100060042441</t>
  </si>
  <si>
    <t>st*****@na</t>
  </si>
  <si>
    <t>0502-4540-9286</t>
  </si>
  <si>
    <t>경기도 연천군 백학면 두일로 147 두일3리 마을회관 2층</t>
  </si>
  <si>
    <t>고운미</t>
  </si>
  <si>
    <t>530253102824</t>
  </si>
  <si>
    <t>3100060328930</t>
  </si>
  <si>
    <t>고은미</t>
  </si>
  <si>
    <t>ck*****@ha</t>
  </si>
  <si>
    <t>0502-1839-4843</t>
  </si>
  <si>
    <t>서울특별시 성북구 동소문로20가길 38 온달왕돈까스 ( 동선동1가 )</t>
  </si>
  <si>
    <t>이경구</t>
  </si>
  <si>
    <t>540252355390</t>
  </si>
  <si>
    <t>12100060005856</t>
  </si>
  <si>
    <t>tm*****@na</t>
  </si>
  <si>
    <t>0502-1234-4101</t>
  </si>
  <si>
    <t>충청북도 청주시 상당구 상당로143번길 49 1층 ( 영동 )</t>
  </si>
  <si>
    <t>손보미나 화과자</t>
  </si>
  <si>
    <t>530253102846</t>
  </si>
  <si>
    <t>10100060090604</t>
  </si>
  <si>
    <t>손보미나</t>
  </si>
  <si>
    <t>mi*****@gm</t>
  </si>
  <si>
    <t>0502-4419-4018</t>
  </si>
  <si>
    <t>경상남도 양산시 물금읍 버들2길 7-43 상가 1층</t>
  </si>
  <si>
    <t>이서현</t>
  </si>
  <si>
    <t>540252355445</t>
  </si>
  <si>
    <t>2024072560965711</t>
  </si>
  <si>
    <t>tjgu****</t>
  </si>
  <si>
    <t>010-6656-9464</t>
  </si>
  <si>
    <t>충청남도 천안시 서북구 불당25로 174 (불당동) 모나크545 928호</t>
  </si>
  <si>
    <t>김진호</t>
  </si>
  <si>
    <t>530253167740</t>
  </si>
  <si>
    <t>2024072446553691</t>
  </si>
  <si>
    <t>snk2****</t>
  </si>
  <si>
    <t>010-5153-7793</t>
  </si>
  <si>
    <t>광주광역시 동구 동명로 40 (동명동) 오월의 동명동 1층</t>
  </si>
  <si>
    <t>손연경</t>
  </si>
  <si>
    <t>540249681493</t>
  </si>
  <si>
    <t>2024072078524771</t>
  </si>
  <si>
    <t>wb99****</t>
  </si>
  <si>
    <t>010-5062-4608</t>
  </si>
  <si>
    <t>경상북도 칠곡군 약목면 신유로 2 (약목면) 약목한우백화점</t>
  </si>
  <si>
    <t>2024072078524761</t>
  </si>
  <si>
    <t>오복슈퍼(김재환)</t>
  </si>
  <si>
    <t>530253933562</t>
  </si>
  <si>
    <t>010-3456-9748</t>
  </si>
  <si>
    <t>대구 북구 대현동 231-3 231-3</t>
  </si>
  <si>
    <t>고객님</t>
  </si>
  <si>
    <t>530253860714</t>
  </si>
  <si>
    <t>24072601</t>
  </si>
  <si>
    <t>010-4569-2658</t>
  </si>
  <si>
    <t>부산 사하구 장평로299번길 19 (중앙빌라)  B동502호</t>
  </si>
  <si>
    <t>530253892553</t>
  </si>
  <si>
    <t>2024072616840101</t>
  </si>
  <si>
    <t>빛고을시루</t>
  </si>
  <si>
    <t>530253860014</t>
  </si>
  <si>
    <t>2024072612787691</t>
  </si>
  <si>
    <t>유정순</t>
  </si>
  <si>
    <t>mida****</t>
  </si>
  <si>
    <t>010-4352-8998</t>
  </si>
  <si>
    <t>경기도 구리시 갈매동 537-1 1층 빛고을시루</t>
  </si>
  <si>
    <t>박외숙</t>
  </si>
  <si>
    <t>530253860541</t>
  </si>
  <si>
    <t>2024072612567461</t>
  </si>
  <si>
    <t>pws7****</t>
  </si>
  <si>
    <t>010-2476-4569</t>
  </si>
  <si>
    <t>010-5210-0661</t>
  </si>
  <si>
    <t>경상남도 창원시 성산구 대암로 256 (대방동, 대방그린빌아파트) 성산구대암로256 대방그린빌104동902호</t>
  </si>
  <si>
    <t>2024072612199741</t>
  </si>
  <si>
    <t>정지혜</t>
  </si>
  <si>
    <t>530253860132</t>
  </si>
  <si>
    <t>19100060316477</t>
  </si>
  <si>
    <t>yh*****@na</t>
  </si>
  <si>
    <t>0502-5325-4373</t>
  </si>
  <si>
    <t>부산광역시 북구 구포동 923-119 구포대성아파트 6동209호</t>
  </si>
  <si>
    <t>김은주</t>
  </si>
  <si>
    <t>530253860224</t>
  </si>
  <si>
    <t>19100060344764</t>
  </si>
  <si>
    <t>황희선</t>
  </si>
  <si>
    <t>0502-5350-9659</t>
  </si>
  <si>
    <t>대전광역시 중구 대둔산로 310-1 1층 (춘향골 찐빵) ( 사정동 )</t>
  </si>
  <si>
    <t>&amp;quot;춘향골 찐빵&amp;quot;으로 배송부탁드립니다.</t>
  </si>
  <si>
    <t>45502710</t>
  </si>
  <si>
    <t>왕대B</t>
  </si>
  <si>
    <t>30특대</t>
  </si>
  <si>
    <t>530255755076</t>
  </si>
  <si>
    <t>대구 동구 아양로37길 31  동서시장내 동해수산</t>
  </si>
  <si>
    <t>할매김밥</t>
  </si>
  <si>
    <t>540254930476</t>
  </si>
  <si>
    <t>010-4780-5857</t>
  </si>
  <si>
    <t>경북 청도군 청도읍 고수동4길 15-3</t>
  </si>
  <si>
    <t>김경화</t>
  </si>
  <si>
    <t>540255008121</t>
  </si>
  <si>
    <t>24072902</t>
  </si>
  <si>
    <t>010-6248-1510</t>
  </si>
  <si>
    <t>강원특별자치도 강릉시 강릉대로359번길 5-22 율산원룸 203호</t>
  </si>
  <si>
    <t>김종숙</t>
  </si>
  <si>
    <t>540254825863</t>
  </si>
  <si>
    <t>32100060276241</t>
  </si>
  <si>
    <t>0502-5490-7083</t>
  </si>
  <si>
    <t>경기도 평택시 서탄면 회화1길 45-61 -</t>
  </si>
  <si>
    <t>540254825911</t>
  </si>
  <si>
    <t>7100060720278</t>
  </si>
  <si>
    <t>so*****@ha</t>
  </si>
  <si>
    <t>0502-1815-3566</t>
  </si>
  <si>
    <t>경기도 성남시 중원구 하대원동 190 현대아파트 101동204호</t>
  </si>
  <si>
    <t>옥우림</t>
  </si>
  <si>
    <t>530255649236</t>
  </si>
  <si>
    <t>29100060657588</t>
  </si>
  <si>
    <t>ul*****@gm</t>
  </si>
  <si>
    <t>0502-5413-4131</t>
  </si>
  <si>
    <t>전라북도 익산시 황등면 차하1길 27-7 주택</t>
  </si>
  <si>
    <t>이중화</t>
  </si>
  <si>
    <t>530255526681</t>
  </si>
  <si>
    <t>12100060627483</t>
  </si>
  <si>
    <t>0502-4897-1737</t>
  </si>
  <si>
    <t>경상북도 경주시 양남면 전방길 20 -</t>
  </si>
  <si>
    <t>봉명숙</t>
  </si>
  <si>
    <t>530255526773</t>
  </si>
  <si>
    <t>22100060481911</t>
  </si>
  <si>
    <t>qa*****@na</t>
  </si>
  <si>
    <t>0502-4653-6074</t>
  </si>
  <si>
    <t>경기도 남양주시 진접읍 금곡리 1041-5 104호 봉언니떡방</t>
  </si>
  <si>
    <t>꼭  가게 뒷문쪽에 부탁드려요</t>
  </si>
  <si>
    <t>화성옥</t>
  </si>
  <si>
    <t>540254826073</t>
  </si>
  <si>
    <t>2024072998592641</t>
  </si>
  <si>
    <t>hwwa****</t>
  </si>
  <si>
    <t>010-4653-9996</t>
  </si>
  <si>
    <t>경상남도 진주시 촉석로177번길 11 (계동) 옛날보리밥</t>
  </si>
  <si>
    <t>530255527042</t>
  </si>
  <si>
    <t>2024072874865401</t>
  </si>
  <si>
    <t>530255526935</t>
  </si>
  <si>
    <t>2024072995492361</t>
  </si>
  <si>
    <t>김용준</t>
  </si>
  <si>
    <t>530255527473</t>
  </si>
  <si>
    <t>2024072629132811</t>
  </si>
  <si>
    <t>dand****</t>
  </si>
  <si>
    <t>010-4387-0100</t>
  </si>
  <si>
    <t>충청남도 천안시 서북구 입장면 용정리1길 87 (입장면, (주)하나인더스) 비온텍 사무실</t>
  </si>
  <si>
    <t>한가람 에프앤비</t>
  </si>
  <si>
    <t>540254826025</t>
  </si>
  <si>
    <t>6100060431160</t>
  </si>
  <si>
    <t>장미란</t>
  </si>
  <si>
    <t>cm*****@ha</t>
  </si>
  <si>
    <t>0502-1562-8691</t>
  </si>
  <si>
    <t>충청북도 청주시 상당구 미원면 단재로 2457 1층</t>
  </si>
  <si>
    <t>45503298</t>
  </si>
  <si>
    <t>45503671</t>
  </si>
  <si>
    <t>540255689593</t>
  </si>
  <si>
    <t>530256471471</t>
  </si>
  <si>
    <t>풍년떡방앗간</t>
  </si>
  <si>
    <t>530256411691</t>
  </si>
  <si>
    <t>010-4991-6489</t>
  </si>
  <si>
    <t>경북 청도군 풍각면 봉기로 136-20</t>
  </si>
  <si>
    <t>김묘정</t>
  </si>
  <si>
    <t>mj*****@ha</t>
  </si>
  <si>
    <t>0504-4996-1386</t>
  </si>
  <si>
    <t>부산광역시 부산진구 가야대로 772 부산롯데호텔 조리팀 (B1F 우편실) ( 부전동 )</t>
  </si>
  <si>
    <t>B1F 우편실로 배송 바랍니다</t>
  </si>
  <si>
    <t>530256411654</t>
  </si>
  <si>
    <t>2100060676072</t>
  </si>
  <si>
    <t>송은홍</t>
  </si>
  <si>
    <t>540255654976</t>
  </si>
  <si>
    <t>2024073046463511</t>
  </si>
  <si>
    <t>azz0****</t>
  </si>
  <si>
    <t>010-3123-1104</t>
  </si>
  <si>
    <t>서울특별시 송파구 거마로20길 40-1 (마천동) 바인빌딩 1층</t>
  </si>
  <si>
    <t>2024073046463501</t>
  </si>
  <si>
    <t>고충봉</t>
  </si>
  <si>
    <t>530256411632</t>
  </si>
  <si>
    <t>2024072926792121</t>
  </si>
  <si>
    <t>jeju****</t>
  </si>
  <si>
    <t>010-2693-2717</t>
  </si>
  <si>
    <t>제주특별자치도 제주시 한림읍 장원길 63-3 (한림읍) 공장건물</t>
  </si>
  <si>
    <t>식품공장이라서 식품에 사용해도 안전하다는 시험성적서 또는 자기품질보증서 같이 보내주세요.</t>
  </si>
  <si>
    <t>45504823</t>
  </si>
  <si>
    <t>45504390</t>
  </si>
  <si>
    <t>45504618</t>
  </si>
  <si>
    <t>정미향</t>
  </si>
  <si>
    <t>530257146293</t>
  </si>
  <si>
    <t>25100061119184</t>
  </si>
  <si>
    <t>이정협</t>
  </si>
  <si>
    <t>wj*****@na</t>
  </si>
  <si>
    <t>0502-7886-3953</t>
  </si>
  <si>
    <t>경기도 평택시 포승읍 곡교길 57 2층</t>
  </si>
  <si>
    <t>에코카페</t>
  </si>
  <si>
    <t>540256378920</t>
  </si>
  <si>
    <t>32100060961997</t>
  </si>
  <si>
    <t>0502-7938-6182</t>
  </si>
  <si>
    <t>경기도 하남시 감북동 407-5 하남에코 빌딩 에코카페</t>
  </si>
  <si>
    <t>김혜숙</t>
  </si>
  <si>
    <t>540256378673</t>
  </si>
  <si>
    <t>3100061285805</t>
  </si>
  <si>
    <t>남미라</t>
  </si>
  <si>
    <t>mi*****@ha</t>
  </si>
  <si>
    <t>0502-7957-1103</t>
  </si>
  <si>
    <t>전라남도 여수시 신기북3길 23 2층 ( 신기동 )</t>
  </si>
  <si>
    <t>우체통 아래 벨 눌러주세요.</t>
  </si>
  <si>
    <t>홍연옥</t>
  </si>
  <si>
    <t>540256378566</t>
  </si>
  <si>
    <t>9100061047952</t>
  </si>
  <si>
    <t>0502-7978-5759</t>
  </si>
  <si>
    <t>충청북도 옥천군 안내면 현리길 83-9 -</t>
  </si>
  <si>
    <t>고현주</t>
  </si>
  <si>
    <t>540256615096</t>
  </si>
  <si>
    <t>22100060878784</t>
  </si>
  <si>
    <t>0502-1842-0057</t>
  </si>
  <si>
    <t>대구광역시 서구 통학로2길 2 한국야쿠르트 내당점 ( 내당동 )</t>
  </si>
  <si>
    <t>동</t>
  </si>
  <si>
    <t>530257146794</t>
  </si>
  <si>
    <t>2024073182012511</t>
  </si>
  <si>
    <t>신동익</t>
  </si>
  <si>
    <t>boni****</t>
  </si>
  <si>
    <t>010-5967-0256</t>
  </si>
  <si>
    <t>0502-3246-3665</t>
  </si>
  <si>
    <t>인천광역시 부평구 산청로 97 (청천동, e편한세상부평그랑힐스) 231동 2407호</t>
  </si>
  <si>
    <t>현관문 앞에 놓아주세요. 감사합니다.</t>
  </si>
  <si>
    <t>2024073182012491</t>
  </si>
  <si>
    <t>관리사무소</t>
  </si>
  <si>
    <t>540256424652</t>
  </si>
  <si>
    <t>2024072926439181</t>
  </si>
  <si>
    <t>서은정</t>
  </si>
  <si>
    <t>ejun****</t>
  </si>
  <si>
    <t>010-6660-5551</t>
  </si>
  <si>
    <t>053-587-0667</t>
  </si>
  <si>
    <t>대구광역시 달성군 다사읍 세천남로 35 (다사읍, 제일풍경채 프라임) 관리사무소</t>
  </si>
  <si>
    <t>2024072926439171</t>
  </si>
  <si>
    <t>2024072926439161</t>
  </si>
  <si>
    <t>김선학</t>
  </si>
  <si>
    <t>530257146831</t>
  </si>
  <si>
    <t>13100061054998</t>
  </si>
  <si>
    <t>0502-7860-1983</t>
  </si>
  <si>
    <t>경기도 화성시 정남면 만년로 261 문앞</t>
  </si>
  <si>
    <t>떡봄시루</t>
  </si>
  <si>
    <t>540260504020</t>
  </si>
  <si>
    <t>2024080626713851</t>
  </si>
  <si>
    <t>전성아</t>
  </si>
  <si>
    <t>bcjn****</t>
  </si>
  <si>
    <t>010-2839-0833</t>
  </si>
  <si>
    <t>부산광역시 연제구 과정로 207 (연산동) 떡봄시루</t>
  </si>
  <si>
    <t>이효정</t>
  </si>
  <si>
    <t>540260353881</t>
  </si>
  <si>
    <t>2024080621907051</t>
  </si>
  <si>
    <t>u3ui****</t>
  </si>
  <si>
    <t>010-6488-3965</t>
  </si>
  <si>
    <t>경상북도 문경시 당교12길 22 (모전동) 101호 카페 폭폭</t>
  </si>
  <si>
    <t>(주)수미가</t>
  </si>
  <si>
    <t>540260391176</t>
  </si>
  <si>
    <t>2024080588556631</t>
  </si>
  <si>
    <t>김경자</t>
  </si>
  <si>
    <t>aki8****</t>
  </si>
  <si>
    <t>010-5409-5955</t>
  </si>
  <si>
    <t>경상북도 경주시 외동읍 구어공단길 72 (외동읍) 1층 공장동</t>
  </si>
  <si>
    <t>박준학</t>
  </si>
  <si>
    <t>540260504075</t>
  </si>
  <si>
    <t>2024080626547591</t>
  </si>
  <si>
    <t>bjh6****</t>
  </si>
  <si>
    <t>010-9310-6786</t>
  </si>
  <si>
    <t>경상남도 김해시 인제로 67 (어방동) 의정부부대찌개</t>
  </si>
  <si>
    <t>신윤정</t>
  </si>
  <si>
    <t>540260529813</t>
  </si>
  <si>
    <t>2024080265294291</t>
  </si>
  <si>
    <t>iyri****</t>
  </si>
  <si>
    <t>010-9106-9697</t>
  </si>
  <si>
    <t>전북특별자치도 군산시 미룡로 32 (미룡동, 세종빌딩) 1층 장봐주는언니</t>
  </si>
  <si>
    <t>2024080265294281</t>
  </si>
  <si>
    <t>김희영</t>
  </si>
  <si>
    <t>540260529802</t>
  </si>
  <si>
    <t>2024073114139721</t>
  </si>
  <si>
    <t>hidz****</t>
  </si>
  <si>
    <t>010-9035-6915</t>
  </si>
  <si>
    <t>충청북도 괴산군 사리면 모래재로이곡1길 25 (사리면) 단독주택</t>
  </si>
  <si>
    <t>박윤수</t>
  </si>
  <si>
    <t>530261125255</t>
  </si>
  <si>
    <t>15100062132920</t>
  </si>
  <si>
    <t>yu*****@na</t>
  </si>
  <si>
    <t>0502-1786-4033</t>
  </si>
  <si>
    <t>대전광역시 동구 동부로73번길 28 우리축산 ( 용운동 )</t>
  </si>
  <si>
    <t>유수연</t>
  </si>
  <si>
    <t>530261101190</t>
  </si>
  <si>
    <t>1100062046263</t>
  </si>
  <si>
    <t>강정자</t>
  </si>
  <si>
    <t>ci*****@na</t>
  </si>
  <si>
    <t>0502-4299-4473</t>
  </si>
  <si>
    <t>서울특별시 강동구 천호동 201-22 1층 연아분식</t>
  </si>
  <si>
    <t>임휘수</t>
  </si>
  <si>
    <t>530261101175</t>
  </si>
  <si>
    <t>23100062187448</t>
  </si>
  <si>
    <t>bu*****@na</t>
  </si>
  <si>
    <t>0502-7847-9025</t>
  </si>
  <si>
    <t>경상북도 영천시 고경면 효자로 191-12 -</t>
  </si>
  <si>
    <t>특대A</t>
  </si>
  <si>
    <t>540264909886</t>
  </si>
  <si>
    <t>530265684451</t>
  </si>
  <si>
    <t>540264909875</t>
  </si>
  <si>
    <t>월성참기름</t>
  </si>
  <si>
    <t>530265670716</t>
  </si>
  <si>
    <t>010-2042-5123</t>
  </si>
  <si>
    <t>경북 경주시 산내면 단석로 684 월성참기름</t>
  </si>
  <si>
    <t>탁현태</t>
  </si>
  <si>
    <t>530263909273</t>
  </si>
  <si>
    <t>010-9375-6262</t>
  </si>
  <si>
    <t>경북 영주시 영주로60번길 13 예원빌303호</t>
  </si>
  <si>
    <t>장팔리 김집</t>
  </si>
  <si>
    <t>530263909295</t>
  </si>
  <si>
    <t>010-6675-2459</t>
  </si>
  <si>
    <t>경남 거창군 거창읍 중앙로 140 (거창시장)</t>
  </si>
  <si>
    <t>530263909251</t>
  </si>
  <si>
    <t>530262971564</t>
  </si>
  <si>
    <t>530262971306</t>
  </si>
  <si>
    <t>530262971435</t>
  </si>
  <si>
    <t>다희</t>
  </si>
  <si>
    <t>540264708511</t>
  </si>
  <si>
    <t>20240812</t>
  </si>
  <si>
    <t>010-8008-3841</t>
  </si>
  <si>
    <t>부산 사하구 낙동대로 413 (하단 롯데캐슬) 1813호</t>
  </si>
  <si>
    <t>정규일</t>
  </si>
  <si>
    <t>530265317780</t>
  </si>
  <si>
    <t>2024081245124931</t>
  </si>
  <si>
    <t>easy****</t>
  </si>
  <si>
    <t>010-3169-1033</t>
  </si>
  <si>
    <t>010-9169-0055</t>
  </si>
  <si>
    <t>대전광역시 동구 중앙로194번길 28-1 (중동) 부산어묵장돌이</t>
  </si>
  <si>
    <t>유상우</t>
  </si>
  <si>
    <t>530265317824</t>
  </si>
  <si>
    <t>2024080962314721</t>
  </si>
  <si>
    <t>010-2549-2386</t>
  </si>
  <si>
    <t>부산광역시 해운대구 재송1로60번길 6 (재송동) 1층 떡맛</t>
  </si>
  <si>
    <t>이정환</t>
  </si>
  <si>
    <t>530265296964</t>
  </si>
  <si>
    <t>2024080960792431</t>
  </si>
  <si>
    <t>solv****</t>
  </si>
  <si>
    <t>010-9413-0854</t>
  </si>
  <si>
    <t>강원도 횡성군 안흥면 서동로 1852 (안흥면) 옛맛그대로 안흥찐빵 본점</t>
  </si>
  <si>
    <t>가윤제</t>
  </si>
  <si>
    <t>540262842296</t>
  </si>
  <si>
    <t>2024080945231461</t>
  </si>
  <si>
    <t>윤숙영</t>
  </si>
  <si>
    <t>mins****</t>
  </si>
  <si>
    <t>010-3246-3870</t>
  </si>
  <si>
    <t>경기도 김포시 고촌읍 인향로24번길 66 (고촌읍) 1층 오른쪽</t>
  </si>
  <si>
    <t>임원규</t>
  </si>
  <si>
    <t>540261353750</t>
  </si>
  <si>
    <t>2024080637098551</t>
  </si>
  <si>
    <t>88dv****</t>
  </si>
  <si>
    <t>010-4750-9991</t>
  </si>
  <si>
    <t>010-6355-9991</t>
  </si>
  <si>
    <t>전라북도 군산시 미장서로 40 (수송동) 화심순두부 군산점</t>
  </si>
  <si>
    <t>김예지</t>
  </si>
  <si>
    <t>540261403236</t>
  </si>
  <si>
    <t>양승혁</t>
  </si>
  <si>
    <t>ches****</t>
  </si>
  <si>
    <t>010-4196-4300</t>
  </si>
  <si>
    <t>010-6749-0327</t>
  </si>
  <si>
    <t>강원특별자치도 속초시 엑스포로 109 (교동) 체스터톤스호텔  A동 1층 택배보관소</t>
  </si>
  <si>
    <t>유일</t>
  </si>
  <si>
    <t>530265661981</t>
  </si>
  <si>
    <t>2024081244656371</t>
  </si>
  <si>
    <t>xjip****</t>
  </si>
  <si>
    <t>010-3429-0612</t>
  </si>
  <si>
    <t>강원도 삼척시 도계읍 도계로4길 21 (도계읍, 중앙기름집) 중앙기름집</t>
  </si>
  <si>
    <t>2024081244656361</t>
  </si>
  <si>
    <t>2024081244656351</t>
  </si>
  <si>
    <t>2024081244656341</t>
  </si>
  <si>
    <t>박가은</t>
  </si>
  <si>
    <t>530265652881</t>
  </si>
  <si>
    <t>2024081241310381</t>
  </si>
  <si>
    <t>haha****</t>
  </si>
  <si>
    <t>010-3677-4223</t>
  </si>
  <si>
    <t>경상남도 사천시 사남면 공단1로 163-19 (사남면, (주)낙우산업사천) 낙우산업</t>
  </si>
  <si>
    <t>540264839061</t>
  </si>
  <si>
    <t>2024081199734581</t>
  </si>
  <si>
    <t>경기도 광명시 광명역로 28 (일직동, 광명역센트럴자이) 206동904호</t>
  </si>
  <si>
    <t>최상록</t>
  </si>
  <si>
    <t>530265626734</t>
  </si>
  <si>
    <t>2024081087781531</t>
  </si>
  <si>
    <t>rock****</t>
  </si>
  <si>
    <t>010-8600-0693</t>
  </si>
  <si>
    <t>광주광역시 남구 제석로80번길 5 (봉선동, 제일풍경채 ELITE PARK) 103동 1405호</t>
  </si>
  <si>
    <t>옛날보리밥</t>
  </si>
  <si>
    <t>540264838991</t>
  </si>
  <si>
    <t>2024081073159221</t>
  </si>
  <si>
    <t>염인희</t>
  </si>
  <si>
    <t>enii****</t>
  </si>
  <si>
    <t>010-3833-5078</t>
  </si>
  <si>
    <t>010-2888-4265</t>
  </si>
  <si>
    <t>경상남도 진주시 도동천로 263 (하대동) 2층</t>
  </si>
  <si>
    <t>2024081073159211</t>
  </si>
  <si>
    <t>문화제빵</t>
  </si>
  <si>
    <t>540262938583</t>
  </si>
  <si>
    <t>2024080951587481</t>
  </si>
  <si>
    <t>유환열</t>
  </si>
  <si>
    <t>ygy3****</t>
  </si>
  <si>
    <t>010-5064-2662</t>
  </si>
  <si>
    <t>0502-3758-2992</t>
  </si>
  <si>
    <t>서울특별시 종로구 돈화문로 65 (와룡동) 1층 문화제빵</t>
  </si>
  <si>
    <t>540262938616</t>
  </si>
  <si>
    <t>2024080949581571</t>
  </si>
  <si>
    <t>2024080949581561</t>
  </si>
  <si>
    <t>여윤심</t>
  </si>
  <si>
    <t>540262842300</t>
  </si>
  <si>
    <t>2024080942581021</t>
  </si>
  <si>
    <t>0tru****</t>
  </si>
  <si>
    <t>010-3934-4267</t>
  </si>
  <si>
    <t>대전광역시 대덕구 송촌로 3 (송촌동) 1층</t>
  </si>
  <si>
    <t>540262213766</t>
  </si>
  <si>
    <t>2024080897968801</t>
  </si>
  <si>
    <t>540262842274</t>
  </si>
  <si>
    <t>2024080826126471</t>
  </si>
  <si>
    <t>이상훈</t>
  </si>
  <si>
    <t>530263102416</t>
  </si>
  <si>
    <t>2024080772388261</t>
  </si>
  <si>
    <t>gkgl****</t>
  </si>
  <si>
    <t>010-5322-7231</t>
  </si>
  <si>
    <t>부산광역시 강서구 과학산단로334번다길 37 (지사동) 트윈빌A동 1층 생수제돈가츠</t>
  </si>
  <si>
    <t>변종우</t>
  </si>
  <si>
    <t>540261454911</t>
  </si>
  <si>
    <t>2024080767838341</t>
  </si>
  <si>
    <t>time****</t>
  </si>
  <si>
    <t>010-2212-0377</t>
  </si>
  <si>
    <t>충청남도 보령시 주교면 현육길 81 (주교면) 대천으뜸김</t>
  </si>
  <si>
    <t>김기순</t>
  </si>
  <si>
    <t>540261353805</t>
  </si>
  <si>
    <t>2024080753519761</t>
  </si>
  <si>
    <t>한성길</t>
  </si>
  <si>
    <t>tv97****</t>
  </si>
  <si>
    <t>010-7175-1720</t>
  </si>
  <si>
    <t>010-6638-6693</t>
  </si>
  <si>
    <t>전라남도 영광군 홍농읍 진덕로2길 105-4 (홍농읍) 집</t>
  </si>
  <si>
    <t>2024080753519751</t>
  </si>
  <si>
    <t>540261396925</t>
  </si>
  <si>
    <t>2024080634608781</t>
  </si>
  <si>
    <t>장현구</t>
  </si>
  <si>
    <t>530263086644</t>
  </si>
  <si>
    <t>2024080630469481</t>
  </si>
  <si>
    <t>kies****</t>
  </si>
  <si>
    <t>010-5541-5656</t>
  </si>
  <si>
    <t>서울 서대문구 이화여대길 52 (이화여자대학교) B108호</t>
  </si>
  <si>
    <t>정세영</t>
  </si>
  <si>
    <t>540262213733</t>
  </si>
  <si>
    <t>2024080137166951</t>
  </si>
  <si>
    <t>ghtk****</t>
  </si>
  <si>
    <t>010-3668-9809</t>
  </si>
  <si>
    <t>경기도 김포시 영터길 33 (마산동) 103호 (더 리틀 쏘해피)</t>
  </si>
  <si>
    <t>김은현</t>
  </si>
  <si>
    <t>530263086574</t>
  </si>
  <si>
    <t>2024080132927961</t>
  </si>
  <si>
    <t>010-4512-9101</t>
  </si>
  <si>
    <t>대구광역시 달성군 다사읍 세천북로7길 14-5 (다사읍, 해피리버아파트) B동405호</t>
  </si>
  <si>
    <t>베이커리팀 최미정</t>
  </si>
  <si>
    <t>540262213965</t>
  </si>
  <si>
    <t>2024080130754741</t>
  </si>
  <si>
    <t>최미정</t>
  </si>
  <si>
    <t>csy2****</t>
  </si>
  <si>
    <t>010-7682-7502</t>
  </si>
  <si>
    <t>강원특별자치도 강릉시 구정면 현천길 7 (구정면) 테라로라 커피공장</t>
  </si>
  <si>
    <t>박미경</t>
  </si>
  <si>
    <t>540261353724</t>
  </si>
  <si>
    <t>14100062291533</t>
  </si>
  <si>
    <t>0502-5352-4499</t>
  </si>
  <si>
    <t>경상북도 포항시 북구 흥해읍 마산리 264 세종황제맨션 615호</t>
  </si>
  <si>
    <t xml:space="preserve">전화후 설치해주세요 </t>
  </si>
  <si>
    <t>최영숙</t>
  </si>
  <si>
    <t>540261353820</t>
  </si>
  <si>
    <t>32100062147441</t>
  </si>
  <si>
    <t>이동혁</t>
  </si>
  <si>
    <t>0502-1222-0540</t>
  </si>
  <si>
    <t>세종특별자치시 소정면 학수소사길 11-1 1층</t>
  </si>
  <si>
    <t>박정원</t>
  </si>
  <si>
    <t>540262256245</t>
  </si>
  <si>
    <t>2100062090880</t>
  </si>
  <si>
    <t>김태섭</t>
  </si>
  <si>
    <t>0502-1280-6145</t>
  </si>
  <si>
    <t>경기도 안양시 만안구 삼막로96번길 11 정심여자중고등학교 행정지원과 ( 석수동 )</t>
  </si>
  <si>
    <t>최진</t>
  </si>
  <si>
    <t>540261353816</t>
  </si>
  <si>
    <t>23100062389632</t>
  </si>
  <si>
    <t>0502-7969-3550</t>
  </si>
  <si>
    <t>전라북도 전주시 완산구 서완산동2가 335 전주오페라하우스 101동104호</t>
  </si>
  <si>
    <t>손승민</t>
  </si>
  <si>
    <t>530262322605</t>
  </si>
  <si>
    <t>14100062455383</t>
  </si>
  <si>
    <t>0502-5406-2969</t>
  </si>
  <si>
    <t>충청북도 괴산군 소수면 민들레마을길 63-8 2층</t>
  </si>
  <si>
    <t>김범일</t>
  </si>
  <si>
    <t>530263086552</t>
  </si>
  <si>
    <t>16100062865481</t>
  </si>
  <si>
    <t>0504-1888-9532</t>
  </si>
  <si>
    <t>서울특별시 동대문구 서울시립대로4길 35 1층 풍밀 빵연구소 ( 답십리동 )</t>
  </si>
  <si>
    <t>윤다빈 (제빵)</t>
  </si>
  <si>
    <t>530263086611</t>
  </si>
  <si>
    <t>7100062539472</t>
  </si>
  <si>
    <t>박정숙</t>
  </si>
  <si>
    <t>0502-4504-0936</t>
  </si>
  <si>
    <t>인천광역시 서구 당하동 1019 인천 세무고등학교 교무기획부</t>
  </si>
  <si>
    <t>이경숙</t>
  </si>
  <si>
    <t>540262213910</t>
  </si>
  <si>
    <t>15100062554712</t>
  </si>
  <si>
    <t>0502-7878-5809</t>
  </si>
  <si>
    <t>전라남도 무안군 청계면 청계공단1길 1-4 -</t>
  </si>
  <si>
    <t>광주용화선원 사무실</t>
  </si>
  <si>
    <t>530263102346</t>
  </si>
  <si>
    <t>8100062759155</t>
  </si>
  <si>
    <t>전주용</t>
  </si>
  <si>
    <t>0502-4104-6240</t>
  </si>
  <si>
    <t>경기도 광주시 봉골길 228 광주용화선원 ( 문형동 )</t>
  </si>
  <si>
    <t>윤민주</t>
  </si>
  <si>
    <t>530263755074</t>
  </si>
  <si>
    <t>7100062821292</t>
  </si>
  <si>
    <t>김용민</t>
  </si>
  <si>
    <t>0504-4987-0672</t>
  </si>
  <si>
    <t>경기도 여주시 흥천면 금반형길 41-7 기와집</t>
  </si>
  <si>
    <t>마루에 올려주세요~</t>
  </si>
  <si>
    <t>이상진</t>
  </si>
  <si>
    <t>540262842241</t>
  </si>
  <si>
    <t>2100062535600</t>
  </si>
  <si>
    <t>0502-4601-4395</t>
  </si>
  <si>
    <t>경상남도 양산시 물금읍 가촌리 1298-1 나래플러스 101호 얇은고기</t>
  </si>
  <si>
    <t>김상태</t>
  </si>
  <si>
    <t>530263755096</t>
  </si>
  <si>
    <t>8100062887147</t>
  </si>
  <si>
    <t>0502-4276-0597</t>
  </si>
  <si>
    <t>부산광역시 금정구 두구동 785-2 두구동 마을우물윗집</t>
  </si>
  <si>
    <t>전남례</t>
  </si>
  <si>
    <t>540262842252</t>
  </si>
  <si>
    <t>23100062754334</t>
  </si>
  <si>
    <t>0502-1631-1213</t>
  </si>
  <si>
    <t>대전광역시 유성구 노은동 527-5 오토패션</t>
  </si>
  <si>
    <t>6시까지근무입니다</t>
  </si>
  <si>
    <t>권태상</t>
  </si>
  <si>
    <t>530265296975</t>
  </si>
  <si>
    <t>14100062839500</t>
  </si>
  <si>
    <t>0502-1285-6729</t>
  </si>
  <si>
    <t>경상북도 안동시 남선면 구미양지마길 42-11 -</t>
  </si>
  <si>
    <t>부재시대문안</t>
  </si>
  <si>
    <t>이진아</t>
  </si>
  <si>
    <t>530265296920</t>
  </si>
  <si>
    <t>32100062691860</t>
  </si>
  <si>
    <t>0502-7502-7131</t>
  </si>
  <si>
    <t>강원도 횡성군 서원면 서원로111번길 33 -</t>
  </si>
  <si>
    <t>정은아</t>
  </si>
  <si>
    <t>530265296942</t>
  </si>
  <si>
    <t>19100062973742</t>
  </si>
  <si>
    <t>0502-7563-7159</t>
  </si>
  <si>
    <t>광주광역시 광산구 쌍암동 695-1 힐스테이트 리버파크 102-902</t>
  </si>
  <si>
    <t>정을순</t>
  </si>
  <si>
    <t>540264839024</t>
  </si>
  <si>
    <t>17100062941067</t>
  </si>
  <si>
    <t>0502-7621-7935</t>
  </si>
  <si>
    <t>경상북도 경산시 사동 575 효동맨션 502호</t>
  </si>
  <si>
    <t>조은아</t>
  </si>
  <si>
    <t>540264838965</t>
  </si>
  <si>
    <t>18100062860890</t>
  </si>
  <si>
    <t>0502-7645-9282</t>
  </si>
  <si>
    <t>전라남도 순천시 석현동 199 1층</t>
  </si>
  <si>
    <t>전영란</t>
  </si>
  <si>
    <t>530265296990</t>
  </si>
  <si>
    <t>10100063100587</t>
  </si>
  <si>
    <t>0502-4558-5730</t>
  </si>
  <si>
    <t>충청북도 청주시 흥덕구 개신동 주공1단지아파트 (101~112동) 110동 408호</t>
  </si>
  <si>
    <t>박재영</t>
  </si>
  <si>
    <t>530265661992</t>
  </si>
  <si>
    <t>5100063149962</t>
  </si>
  <si>
    <t>0502-7882-0092</t>
  </si>
  <si>
    <t>부산광역시 해운대구 해운대로 428 동부올림픽타운 101동 2001호 ( 우동, 동부올림픽타운 )</t>
  </si>
  <si>
    <t>530265626745</t>
  </si>
  <si>
    <t>21100063189792</t>
  </si>
  <si>
    <t>0502-5302-7209</t>
  </si>
  <si>
    <t>45517387</t>
  </si>
  <si>
    <t>45517630</t>
  </si>
  <si>
    <t>45517450</t>
  </si>
  <si>
    <t>45517533</t>
  </si>
  <si>
    <t>45517841</t>
  </si>
  <si>
    <t>45517760</t>
  </si>
  <si>
    <t>45517855</t>
  </si>
  <si>
    <t>45517406</t>
  </si>
  <si>
    <t>45517130</t>
  </si>
  <si>
    <t>45517909</t>
  </si>
  <si>
    <t>45517438</t>
  </si>
  <si>
    <t>코오롱장식</t>
  </si>
  <si>
    <t>530268432765</t>
  </si>
  <si>
    <t>010-8585-5116</t>
  </si>
  <si>
    <t>경북 청도군 청도읍 청화로 176-1 코오롱장식</t>
  </si>
  <si>
    <t>박규현</t>
  </si>
  <si>
    <t>540267615751</t>
  </si>
  <si>
    <t>010-5009-9491</t>
  </si>
  <si>
    <t>경남 창원시 마산합포구 신마산시장길 33 (롯데마트) 수산코너</t>
  </si>
  <si>
    <t>김종훈</t>
  </si>
  <si>
    <t>540267615736</t>
  </si>
  <si>
    <t>010-5020-6735</t>
  </si>
  <si>
    <t>경북 예천군 보문면 산단길 64 (휴먼이엔씨(주)) 동광신소재</t>
  </si>
  <si>
    <t>540267615810</t>
  </si>
  <si>
    <t>코오롱</t>
  </si>
  <si>
    <t>540265691764</t>
  </si>
  <si>
    <t>어유진</t>
  </si>
  <si>
    <t>540265691661</t>
  </si>
  <si>
    <t>010-9050-7562</t>
  </si>
  <si>
    <t>경북 청도군 화양읍 청화로 56-1 코보식당</t>
  </si>
  <si>
    <t>대구</t>
  </si>
  <si>
    <t>530266399943</t>
  </si>
  <si>
    <t>010-4812-4522</t>
  </si>
  <si>
    <t>대구 달서구 월서로 14 (상인역 e-편한세상 1단지)</t>
  </si>
  <si>
    <t>제이핸드</t>
  </si>
  <si>
    <t>540267722490</t>
  </si>
  <si>
    <t>2024081616430501</t>
  </si>
  <si>
    <t>이지현</t>
  </si>
  <si>
    <t>lkj7****</t>
  </si>
  <si>
    <t>010-7169-1045</t>
  </si>
  <si>
    <t>강원도 원주시 무실로 254 (단계동) 1층 제이핸드</t>
  </si>
  <si>
    <t>홍철기</t>
  </si>
  <si>
    <t>530268246020</t>
  </si>
  <si>
    <t>2024081446595861</t>
  </si>
  <si>
    <t>styl****</t>
  </si>
  <si>
    <t>010-4185-1023</t>
  </si>
  <si>
    <t>서울특별시 성동구 왕십리로4길 22-1 (성수동1가) 1층 대파집</t>
  </si>
  <si>
    <t>530268246053</t>
  </si>
  <si>
    <t>2024081429714661</t>
  </si>
  <si>
    <t>k714****</t>
  </si>
  <si>
    <t>경상북도 예천군 보문면 산단길 64 (보문면, 휴먼이엔씨(주)) 동광신소재</t>
  </si>
  <si>
    <t>kang</t>
  </si>
  <si>
    <t>530266399873</t>
  </si>
  <si>
    <t>2024081275594071</t>
  </si>
  <si>
    <t>강미연</t>
  </si>
  <si>
    <t>oper****</t>
  </si>
  <si>
    <t>010-7677-9412</t>
  </si>
  <si>
    <t>0502-3062-1955</t>
  </si>
  <si>
    <t>부산광역시 사하구 하신번영로201번길 17 (신평동) 1층 꽃설레</t>
  </si>
  <si>
    <t>530268432776</t>
  </si>
  <si>
    <t>2024081613999941</t>
  </si>
  <si>
    <t>박지아</t>
  </si>
  <si>
    <t>540267615843</t>
  </si>
  <si>
    <t>2024081572771791</t>
  </si>
  <si>
    <t>tmcm****</t>
  </si>
  <si>
    <t>010-8312-2993</t>
  </si>
  <si>
    <t>서울특별시 서초구 강남대로 27 (양재동, AT센터) 양재동꽃시장 가동 5호 도곡농원</t>
  </si>
  <si>
    <t>윤미순</t>
  </si>
  <si>
    <t>540267539506</t>
  </si>
  <si>
    <t>2024081451729451</t>
  </si>
  <si>
    <t>yms2****</t>
  </si>
  <si>
    <t>010-4305-1510</t>
  </si>
  <si>
    <t>010-4153-3777</t>
  </si>
  <si>
    <t>경상남도 창원시 마산합포구 해안대로 7 (월남동5가, 경남은행) 남부시네마타운 119호 카르멘 카페(구 리오엘리신마산점)</t>
  </si>
  <si>
    <t>2024081451729441</t>
  </si>
  <si>
    <t>김동호</t>
  </si>
  <si>
    <t>540267720880</t>
  </si>
  <si>
    <t>2024081320141951</t>
  </si>
  <si>
    <t>kdon****</t>
  </si>
  <si>
    <t>010-2363-7616</t>
  </si>
  <si>
    <t>서울특별시 강남구 테헤란로 310 (역삼동, 두꺼비빌딩) 지하1층 양평해장국</t>
  </si>
  <si>
    <t>강미정</t>
  </si>
  <si>
    <t>530266349823</t>
  </si>
  <si>
    <t>2024081276811631</t>
  </si>
  <si>
    <t>spgi****</t>
  </si>
  <si>
    <t>010-4517-8148</t>
  </si>
  <si>
    <t>강원도 홍천군 홍천읍 연봉중앙로 38 (홍천읍) 1층 홍천떡팜</t>
  </si>
  <si>
    <t>박하나</t>
  </si>
  <si>
    <t>540265762921</t>
  </si>
  <si>
    <t>2024081261415181</t>
  </si>
  <si>
    <t>qkrg****</t>
  </si>
  <si>
    <t>010-4284-0677</t>
  </si>
  <si>
    <t>전라남도 순천시 월등면 송치안길 102 (월등면) 전라남도 순천시 월등면 계월리 상동 70번지</t>
  </si>
  <si>
    <t>2024081261415171</t>
  </si>
  <si>
    <t>임민태</t>
  </si>
  <si>
    <t>540265755151</t>
  </si>
  <si>
    <t>2024081257440261</t>
  </si>
  <si>
    <t>010-4666-2937</t>
  </si>
  <si>
    <t>경기도 오산시 독산성로232번길 14-23 (지곶동) 제노스</t>
  </si>
  <si>
    <t>2024081257440251</t>
  </si>
  <si>
    <t>2024081257440241</t>
  </si>
  <si>
    <t>늘봄떡집</t>
  </si>
  <si>
    <t>530266350361</t>
  </si>
  <si>
    <t>2024081255862051</t>
  </si>
  <si>
    <t>정현정</t>
  </si>
  <si>
    <t>hjju****</t>
  </si>
  <si>
    <t>010-7191-7322</t>
  </si>
  <si>
    <t>인천광역시 서구 서로3로 50 (당하동, 검단신도시 모아미래도 엘리트파크) 시설2동b230호</t>
  </si>
  <si>
    <t>안수진</t>
  </si>
  <si>
    <t>530266468646</t>
  </si>
  <si>
    <t>7100063377716</t>
  </si>
  <si>
    <t>0502-7870-1605</t>
  </si>
  <si>
    <t>전라남도 무안군 무안읍 공항로 75-9 101동1103호 ( 무안성내휴먼시아 )</t>
  </si>
  <si>
    <t>7100063377922</t>
  </si>
  <si>
    <t>0502-7958-4622</t>
  </si>
  <si>
    <t>김오태</t>
  </si>
  <si>
    <t>540265548850</t>
  </si>
  <si>
    <t>6100063211069</t>
  </si>
  <si>
    <t>0502-4588-7146</t>
  </si>
  <si>
    <t>전라남도 보성군 조성면 높은담2길 39-117 그린농원</t>
  </si>
  <si>
    <t>박지환</t>
  </si>
  <si>
    <t>530266297312</t>
  </si>
  <si>
    <t>29100063314255</t>
  </si>
  <si>
    <t>0502-5377-6459</t>
  </si>
  <si>
    <t>부산광역시 기장군 일광면 체육공원1로 3 푸름</t>
  </si>
  <si>
    <t>배창영</t>
  </si>
  <si>
    <t>530266461506</t>
  </si>
  <si>
    <t>22100062974450</t>
  </si>
  <si>
    <t>0502-5222-4170</t>
  </si>
  <si>
    <t>대구광역시 서구 문화로 209-24 대구광역시 서구 평리동 723-14 1층 ( 평리동 )</t>
  </si>
  <si>
    <t>윤희순</t>
  </si>
  <si>
    <t>530266461510</t>
  </si>
  <si>
    <t>32100063274296</t>
  </si>
  <si>
    <t>0502-4533-5459</t>
  </si>
  <si>
    <t>경상북도 구미시 도량동 579-1 조일월드빌2차 202호</t>
  </si>
  <si>
    <t>530266350976</t>
  </si>
  <si>
    <t>12100063256009</t>
  </si>
  <si>
    <t>0502-1806-8755</t>
  </si>
  <si>
    <t>손영철</t>
  </si>
  <si>
    <t>530266468635</t>
  </si>
  <si>
    <t>15100063466727</t>
  </si>
  <si>
    <t>이진영</t>
  </si>
  <si>
    <t>0502-4369-7168</t>
  </si>
  <si>
    <t>경상남도 창녕군 고암면 만촌길 27-3 번지</t>
  </si>
  <si>
    <t>정성</t>
  </si>
  <si>
    <t>540265762932</t>
  </si>
  <si>
    <t>9100063372738</t>
  </si>
  <si>
    <t>0502-5339-4222</t>
  </si>
  <si>
    <t>전라북도 김제시 금산면 모악로 107-9 -</t>
  </si>
  <si>
    <t>최은경</t>
  </si>
  <si>
    <t>530268245806</t>
  </si>
  <si>
    <t>23100063508846</t>
  </si>
  <si>
    <t>0502-4389-3869</t>
  </si>
  <si>
    <t>전라남도 고흥군 포두면 신촌새길 7 최은경</t>
  </si>
  <si>
    <t>홍은주</t>
  </si>
  <si>
    <t>530268245891</t>
  </si>
  <si>
    <t>31100063629575</t>
  </si>
  <si>
    <t>0502-4290-5705</t>
  </si>
  <si>
    <t>전라남도 영광군 법성면 입덕길 124 -</t>
  </si>
  <si>
    <t>직접받고 부재시 우체통 0827 안에 열쇠있습니다 감사드립니다</t>
  </si>
  <si>
    <t>최성기</t>
  </si>
  <si>
    <t>530268246075</t>
  </si>
  <si>
    <t>24100063587436</t>
  </si>
  <si>
    <t>최순이</t>
  </si>
  <si>
    <t>0502-1714-0211</t>
  </si>
  <si>
    <t>전라북도 임실군 강진면 용수1길 9 -</t>
  </si>
  <si>
    <t>배송전 전화 주세요</t>
  </si>
  <si>
    <t>임광희</t>
  </si>
  <si>
    <t>530268246005</t>
  </si>
  <si>
    <t>19100063852335</t>
  </si>
  <si>
    <t>0502-5254-3642</t>
  </si>
  <si>
    <t>전라북도 익산시 동산동 667-1 동산동2차제일아파트 203동 102호</t>
  </si>
  <si>
    <t>오실때 전화주세요</t>
  </si>
  <si>
    <t>540267615784</t>
  </si>
  <si>
    <t>2100063635400</t>
  </si>
  <si>
    <t>0502-5215-4204</t>
  </si>
  <si>
    <t>도도하맘</t>
  </si>
  <si>
    <t>530268246090</t>
  </si>
  <si>
    <t>11100063858416</t>
  </si>
  <si>
    <t>이윤경</t>
  </si>
  <si>
    <t>0502-7442-0245</t>
  </si>
  <si>
    <t>울산광역시 북구 송정동 1236-3 송정하우스디 302동404호</t>
  </si>
  <si>
    <t>허유선</t>
  </si>
  <si>
    <t>530268245854</t>
  </si>
  <si>
    <t>22100063617468</t>
  </si>
  <si>
    <t>0502-7453-3543</t>
  </si>
  <si>
    <t>제주특별자치도 서귀포시 대포로 174 2층 카페오놀 ( 대포동 )</t>
  </si>
  <si>
    <t>김명순</t>
  </si>
  <si>
    <t>530268246042</t>
  </si>
  <si>
    <t>25100064072324</t>
  </si>
  <si>
    <t>0504-4927-6662</t>
  </si>
  <si>
    <t>경상북도 경산시 용성면 원효로 1432-12 명성다방</t>
  </si>
  <si>
    <t>김영옥</t>
  </si>
  <si>
    <t>530266350022</t>
  </si>
  <si>
    <t>30100063453466</t>
  </si>
  <si>
    <t>0502-1221-3121</t>
  </si>
  <si>
    <t>전북특별자치도 남원시 향교동 280-4 훼미리마트 전북 남원시 붕맛1길35 향교떡집</t>
  </si>
  <si>
    <t>김두식</t>
  </si>
  <si>
    <t>530266350615</t>
  </si>
  <si>
    <t>20100063422723</t>
  </si>
  <si>
    <t>0502-5045-2664</t>
  </si>
  <si>
    <t>서울특별시 마포구 망원동 521 마포한강아이파크 103동 703호</t>
  </si>
  <si>
    <t>45525842</t>
  </si>
  <si>
    <t>45525809</t>
  </si>
  <si>
    <t>45525801</t>
  </si>
  <si>
    <t>45525346</t>
  </si>
  <si>
    <t>45525665</t>
  </si>
  <si>
    <t>45525585</t>
  </si>
  <si>
    <t>45525468</t>
  </si>
  <si>
    <t>살롱마인 오송 2산단점</t>
  </si>
  <si>
    <t>540269389105</t>
  </si>
  <si>
    <t>23100064077687</t>
  </si>
  <si>
    <t>0502-1284-1487</t>
  </si>
  <si>
    <t>충청북도 청주시 흥덕구 오송읍 오송생명11로 36 테라스퀘어9 2층 204호</t>
  </si>
  <si>
    <t>안미숙</t>
  </si>
  <si>
    <t>540269486184</t>
  </si>
  <si>
    <t>20100064056406</t>
  </si>
  <si>
    <t>0504-4986-8584</t>
  </si>
  <si>
    <t>서울특별시 강서구 마곡동 741 마곡엠밸리8단지 809-802</t>
  </si>
  <si>
    <t>천여성</t>
  </si>
  <si>
    <t>540269486280</t>
  </si>
  <si>
    <t>32100064011648</t>
  </si>
  <si>
    <t>0504-4389-2588</t>
  </si>
  <si>
    <t>대구광역시 군위군 산성면 부흥로 382 문 앞</t>
  </si>
  <si>
    <t>박태남</t>
  </si>
  <si>
    <t>530270506924</t>
  </si>
  <si>
    <t>21100064267941</t>
  </si>
  <si>
    <t>0502-7852-2520</t>
  </si>
  <si>
    <t>경상남도 진주시 진양호로51번길 6-5 101동1204호(판문동,현대아파트) ( 판문동 )</t>
  </si>
  <si>
    <t>김은필</t>
  </si>
  <si>
    <t>530270418665</t>
  </si>
  <si>
    <t>25100064249494</t>
  </si>
  <si>
    <t>0504-2702-9548</t>
  </si>
  <si>
    <t>경기도 오산시 운암로 37 106.107호 육거리냉삼 ( 오산동 )</t>
  </si>
  <si>
    <t>530270555434</t>
  </si>
  <si>
    <t>10100064074914</t>
  </si>
  <si>
    <t>0504-1359-9025</t>
  </si>
  <si>
    <t>김재민</t>
  </si>
  <si>
    <t>530270418606</t>
  </si>
  <si>
    <t>5100064076117</t>
  </si>
  <si>
    <t>0502-7880-5636</t>
  </si>
  <si>
    <t>서울특별시 양천구 오목로50길 1 1층 특돼지 ( 신정동 )</t>
  </si>
  <si>
    <t>540269520451</t>
  </si>
  <si>
    <t>32100064076270</t>
  </si>
  <si>
    <t>0504-2707-8008</t>
  </si>
  <si>
    <t>서진교</t>
  </si>
  <si>
    <t>540269486221</t>
  </si>
  <si>
    <t>1100064100867</t>
  </si>
  <si>
    <t>0502-1503-6589</t>
  </si>
  <si>
    <t>경상남도 고성군 삼산면 병산3길 168-22 108번지</t>
  </si>
  <si>
    <t>엄성호</t>
  </si>
  <si>
    <t>540269540036</t>
  </si>
  <si>
    <t>7100064352056</t>
  </si>
  <si>
    <t>엄미화</t>
  </si>
  <si>
    <t>0502-1706-8462</t>
  </si>
  <si>
    <t>강원도 영월군 영월읍 덕포리 486-112 강원도영월군.읍덕포시장길32-8신광방앗간</t>
  </si>
  <si>
    <t>김성민</t>
  </si>
  <si>
    <t>540269388965</t>
  </si>
  <si>
    <t>26100064170579</t>
  </si>
  <si>
    <t>0502-7802-7347</t>
  </si>
  <si>
    <t>부산광역시 수영구 황령대로481번길 17-3 양돈산업 ( 남천동 )</t>
  </si>
  <si>
    <t>철문 안으로 넣어 주세요</t>
  </si>
  <si>
    <t>원정자</t>
  </si>
  <si>
    <t>540269520414</t>
  </si>
  <si>
    <t>21100064432611</t>
  </si>
  <si>
    <t>곽원</t>
  </si>
  <si>
    <t>0504-1340-8607</t>
  </si>
  <si>
    <t>충청북도 청주시 서원구 청남로1887번길 9 J동1호 두진카섽다 ( 미평동 )</t>
  </si>
  <si>
    <t>전태진</t>
  </si>
  <si>
    <t>530270506891</t>
  </si>
  <si>
    <t>15100064392194</t>
  </si>
  <si>
    <t>전순옥</t>
  </si>
  <si>
    <t>0504-4381-6233</t>
  </si>
  <si>
    <t>경상북도 상주시 은척면 문암2길 38-52 -</t>
  </si>
  <si>
    <t>김옥희</t>
  </si>
  <si>
    <t>530270555445</t>
  </si>
  <si>
    <t>32100064277536</t>
  </si>
  <si>
    <t>감경옥</t>
  </si>
  <si>
    <t>0504-2719-9683</t>
  </si>
  <si>
    <t>부산광역시 강서구 명지동 3400 부산명지 중흥S-클래스 프라디움 102호떡앤김</t>
  </si>
  <si>
    <t>강영재</t>
  </si>
  <si>
    <t>530270418562</t>
  </si>
  <si>
    <t>10100064342176</t>
  </si>
  <si>
    <t>0502-5478-2575</t>
  </si>
  <si>
    <t>경상북도 고령군 운수면 가남2길 47-4 47-4</t>
  </si>
  <si>
    <t>김의경</t>
  </si>
  <si>
    <t>540269389175</t>
  </si>
  <si>
    <t>28100064303312</t>
  </si>
  <si>
    <t>0502-5026-2908</t>
  </si>
  <si>
    <t>경기도 의정부시 진등로19번길 31 담아드림 ( 녹양동 )</t>
  </si>
  <si>
    <t>이정수</t>
  </si>
  <si>
    <t>530270506810</t>
  </si>
  <si>
    <t>22100064120476</t>
  </si>
  <si>
    <t>0502-1632-5977</t>
  </si>
  <si>
    <t>전라북도 김제시 백구면 영상2길 35 은색대문</t>
  </si>
  <si>
    <t>싱싱고추</t>
  </si>
  <si>
    <t>530271345034</t>
  </si>
  <si>
    <t>21100064619870</t>
  </si>
  <si>
    <t>곽종필</t>
  </si>
  <si>
    <t>0502-4201-2319</t>
  </si>
  <si>
    <t>부산광역시 기장군 기장읍 차성로322번길 25 -</t>
  </si>
  <si>
    <t>최미선</t>
  </si>
  <si>
    <t>530271375381</t>
  </si>
  <si>
    <t>6100064586571</t>
  </si>
  <si>
    <t>0504-3513-7743</t>
  </si>
  <si>
    <t>경기도 이천시 장호원읍 설장로459번길 48-13 농막</t>
  </si>
  <si>
    <t xml:space="preserve">최미선  </t>
  </si>
  <si>
    <t>김정군</t>
  </si>
  <si>
    <t>530271345023</t>
  </si>
  <si>
    <t>2024081921343911</t>
  </si>
  <si>
    <t>yesf****</t>
  </si>
  <si>
    <t>010-4941-3234</t>
  </si>
  <si>
    <t>인천광역시 서구 백범로934번길 30-14 (가좌동) 주건축물</t>
  </si>
  <si>
    <t>530271375355</t>
  </si>
  <si>
    <t>2024081920735041</t>
  </si>
  <si>
    <t>530270533255</t>
  </si>
  <si>
    <t>2024081751867951</t>
  </si>
  <si>
    <t>530270571545</t>
  </si>
  <si>
    <t>2024081738522171</t>
  </si>
  <si>
    <t>김현장</t>
  </si>
  <si>
    <t>530270502875</t>
  </si>
  <si>
    <t>2024081902</t>
  </si>
  <si>
    <t>010-2307-3648</t>
  </si>
  <si>
    <t>서울 노원구 공릉로34길 86 (태릉해링턴플레이스) 105동 2505호(태릉해링턴플레이스)</t>
  </si>
  <si>
    <t>유진석</t>
  </si>
  <si>
    <t>530270418584</t>
  </si>
  <si>
    <t>6100063968387</t>
  </si>
  <si>
    <t>0502-7732-4928</t>
  </si>
  <si>
    <t>경상남도 거제시 아주동 590 거제 마린 푸르지오 2단지 202-401호</t>
  </si>
  <si>
    <t>이승순</t>
  </si>
  <si>
    <t>540269389061</t>
  </si>
  <si>
    <t>5100064229421</t>
  </si>
  <si>
    <t>0502-7944-2027</t>
  </si>
  <si>
    <t>충청남도 아산시 온화로 23 1층103호파스타도식사다 ( 온천동 )</t>
  </si>
  <si>
    <t>문지영</t>
  </si>
  <si>
    <t>530270418621</t>
  </si>
  <si>
    <t>30100064530544</t>
  </si>
  <si>
    <t>0502-7948-8668</t>
  </si>
  <si>
    <t>경기도 남양주시 호평동 410-6 대명루첸 108동 1702호</t>
  </si>
  <si>
    <t>윤재관</t>
  </si>
  <si>
    <t>540270289482</t>
  </si>
  <si>
    <t>24100064451016</t>
  </si>
  <si>
    <t>0502-4952-9619</t>
  </si>
  <si>
    <t>경상남도 창원시 진해구 남양동 20-2 창원 진해 비전시티 우방 아이유쉘 아파트 106-501</t>
  </si>
  <si>
    <t>김태현</t>
  </si>
  <si>
    <t>530270206860</t>
  </si>
  <si>
    <t>010-3538-8476</t>
  </si>
  <si>
    <t>경북 안동시 강남5길 112 (현진에버빌2차) 204/1406</t>
  </si>
  <si>
    <t>오영란</t>
  </si>
  <si>
    <t>530270418691</t>
  </si>
  <si>
    <t>2024081990187821</t>
  </si>
  <si>
    <t>강아름</t>
  </si>
  <si>
    <t>hyal****</t>
  </si>
  <si>
    <t>010-8768-1546</t>
  </si>
  <si>
    <t>010-3313-1546</t>
  </si>
  <si>
    <t>경상남도 창원시 진해구 진해대로1114번길 23 (장천동) 한울삼겹살</t>
  </si>
  <si>
    <t>이정원</t>
  </si>
  <si>
    <t>530271344990</t>
  </si>
  <si>
    <t>2024081912952081</t>
  </si>
  <si>
    <t>luxc****</t>
  </si>
  <si>
    <t>010-2762-8575</t>
  </si>
  <si>
    <t>울산광역시 북구 매산로 65 (매곡동, 월드메르디앙 월드시티) 112동1501호</t>
  </si>
  <si>
    <t>김민준</t>
  </si>
  <si>
    <t>530270555456</t>
  </si>
  <si>
    <t>2024081910387291</t>
  </si>
  <si>
    <t>minj****</t>
  </si>
  <si>
    <t>010-5886-4446</t>
  </si>
  <si>
    <t>부산광역시 중구 중구로 146 고릴라스시</t>
  </si>
  <si>
    <t>전계은</t>
  </si>
  <si>
    <t>540269388980</t>
  </si>
  <si>
    <t>2024081875358921</t>
  </si>
  <si>
    <t>ge83****</t>
  </si>
  <si>
    <t>010-5226-5390</t>
  </si>
  <si>
    <t>전라북도 익산시 고봉로 259 (영등동, 이마트24 영등중앙점) 바크데이 (1층)</t>
  </si>
  <si>
    <t>장효정</t>
  </si>
  <si>
    <t>530270555423</t>
  </si>
  <si>
    <t>2024081869054921</t>
  </si>
  <si>
    <t>wkdg****</t>
  </si>
  <si>
    <t>010-9955-2752</t>
  </si>
  <si>
    <t>경기도 수원시 팔달구 중부대로 128 (인계동, 영안빌딩) 102호 히죽히죽</t>
  </si>
  <si>
    <t>부재 시 문 앞에 놔주세요!</t>
  </si>
  <si>
    <t>530270555412</t>
  </si>
  <si>
    <t>2024081752767351</t>
  </si>
  <si>
    <t>45526670</t>
  </si>
  <si>
    <t>이정선</t>
  </si>
  <si>
    <t>530272493034</t>
  </si>
  <si>
    <t>010-5368-4981</t>
  </si>
  <si>
    <t>경북 포항시 북구 삼호로 486-1 환호동 환여철물</t>
  </si>
  <si>
    <t>530272308105</t>
  </si>
  <si>
    <t>강원특별자치도 속초시 엑스포로 109 (체스터톤스 속초) 체스터톤스호텔 A동 1층 택배보관소</t>
  </si>
  <si>
    <t>김진영</t>
  </si>
  <si>
    <t>530272460123</t>
  </si>
  <si>
    <t>2024082199679321</t>
  </si>
  <si>
    <t>i_my****</t>
  </si>
  <si>
    <t>010-2460-4788</t>
  </si>
  <si>
    <t>충청북도 청주시 청원구 오창읍 양청길 17 (오창읍, 마이하우스) 1층 101호 LPB</t>
  </si>
  <si>
    <t>최현</t>
  </si>
  <si>
    <t>530272460101</t>
  </si>
  <si>
    <t>2024082199606321</t>
  </si>
  <si>
    <t>박종희</t>
  </si>
  <si>
    <t>cobi****</t>
  </si>
  <si>
    <t>010-8601-0030</t>
  </si>
  <si>
    <t>전라남도 담양군 담양읍 사미정길 31 (담양읍) 1층 사무실 안쪽</t>
  </si>
  <si>
    <t>540271119984</t>
  </si>
  <si>
    <t>2024082062227671</t>
  </si>
  <si>
    <t>문성주</t>
  </si>
  <si>
    <t>540271247826</t>
  </si>
  <si>
    <t>2024082061614061</t>
  </si>
  <si>
    <t>n981****</t>
  </si>
  <si>
    <t>010-3014-1889</t>
  </si>
  <si>
    <t>세종특별자치시 시청대로 20 아마존타워 602호</t>
  </si>
  <si>
    <t>노정희</t>
  </si>
  <si>
    <t>540271120194</t>
  </si>
  <si>
    <t>6100064681921</t>
  </si>
  <si>
    <t>0504-3583-4566</t>
  </si>
  <si>
    <t>대구광역시 달서구 상인동 133 상인자이 101동504호</t>
  </si>
  <si>
    <t>530272460134</t>
  </si>
  <si>
    <t>27100064677341</t>
  </si>
  <si>
    <t>0502-7762-1831</t>
  </si>
  <si>
    <t xml:space="preserve">나연choi	</t>
  </si>
  <si>
    <t>540271234003</t>
  </si>
  <si>
    <t>2024082103</t>
  </si>
  <si>
    <t>010-5757-2842</t>
  </si>
  <si>
    <t>대구 달서구 갈밭남로 12 (대구대곡수목원제일풍경채) 207동 1106호</t>
  </si>
  <si>
    <t>영미</t>
  </si>
  <si>
    <t>540271119951</t>
  </si>
  <si>
    <t>010-3320-6334</t>
  </si>
  <si>
    <t>경기 평택시 팽성읍 신흥길 120-24 (에어파크빌) 라 L동1호</t>
  </si>
  <si>
    <t>540271120253</t>
  </si>
  <si>
    <t>2024082186422371</t>
  </si>
  <si>
    <t>2024082186422361</t>
  </si>
  <si>
    <t>최유리</t>
  </si>
  <si>
    <t>540271120010</t>
  </si>
  <si>
    <t>2024082069838981</t>
  </si>
  <si>
    <t>최이현</t>
  </si>
  <si>
    <t>ican****</t>
  </si>
  <si>
    <t>010-3009-5537</t>
  </si>
  <si>
    <t>경상남도 창원시 성산구 삼정자로33번길 12-7 (성주동) 1층</t>
  </si>
  <si>
    <t>정정선</t>
  </si>
  <si>
    <t>540271120102</t>
  </si>
  <si>
    <t>2024082066203161</t>
  </si>
  <si>
    <t>hiph****</t>
  </si>
  <si>
    <t>010-9787-3936</t>
  </si>
  <si>
    <t>경기도 시흥시 봉우재로30번길 19 (정왕동) 세계로구제</t>
  </si>
  <si>
    <t>2024082066203151</t>
  </si>
  <si>
    <t>오윤자</t>
  </si>
  <si>
    <t>540271119881</t>
  </si>
  <si>
    <t>14100064823880</t>
  </si>
  <si>
    <t>0504-4984-6852</t>
  </si>
  <si>
    <t>전라북도 완주군 고산면 눈기러기로 157-28 임마누엘동산요양원</t>
  </si>
  <si>
    <t>박동필</t>
  </si>
  <si>
    <t>540271120220</t>
  </si>
  <si>
    <t>26100064732508</t>
  </si>
  <si>
    <t>0504-3401-8971</t>
  </si>
  <si>
    <t>인천광역시 서구 청라동 173-1 청라29블럭호반베르디움 486동1902호</t>
  </si>
  <si>
    <t>대B 100P</t>
  </si>
  <si>
    <t>45526464</t>
  </si>
  <si>
    <t>45526991</t>
  </si>
  <si>
    <t>45526325</t>
  </si>
  <si>
    <t>영천축산</t>
  </si>
  <si>
    <t>540271985825</t>
  </si>
  <si>
    <t>010-7144-4421</t>
  </si>
  <si>
    <t>대구 북구 검단동로4길 9-9 1층영천축산</t>
  </si>
  <si>
    <t>최소영</t>
  </si>
  <si>
    <t>540271985932</t>
  </si>
  <si>
    <t>2024082229249801</t>
  </si>
  <si>
    <t>scy2****</t>
  </si>
  <si>
    <t>010-4474-2954</t>
  </si>
  <si>
    <t>경기도 평택시 지장로27번길 100 (서정동, 금호타운(서정마을)) 금호아파트 103동 503호</t>
  </si>
  <si>
    <t>문앞에 놓아주세요</t>
  </si>
  <si>
    <t>임성희</t>
  </si>
  <si>
    <t>540271986035</t>
  </si>
  <si>
    <t>2024082199517361</t>
  </si>
  <si>
    <t>yuki****</t>
  </si>
  <si>
    <t>010-4878-0787</t>
  </si>
  <si>
    <t>부산광역시 해운대구 대천로103번길 9 (좌동, 대림2차아파트) 210동 701호</t>
  </si>
  <si>
    <t>540271985954</t>
  </si>
  <si>
    <t>31100064993795</t>
  </si>
  <si>
    <t>0504-1327-0352</t>
  </si>
  <si>
    <t>박대식</t>
  </si>
  <si>
    <t>540271985766</t>
  </si>
  <si>
    <t>26100064772499</t>
  </si>
  <si>
    <t>안선영</t>
  </si>
  <si>
    <t>0504-3422-5006</t>
  </si>
  <si>
    <t>경기도 용인시 처인구 포곡읍 금어로430번길 2-11 타바론 웨어하우스</t>
  </si>
  <si>
    <t>녹색 펜스 안쪽</t>
  </si>
  <si>
    <t>타바론</t>
  </si>
  <si>
    <t>540271985906</t>
  </si>
  <si>
    <t>26100064772904</t>
  </si>
  <si>
    <t>0504-3421-7120</t>
  </si>
  <si>
    <t>서울특별시 강남구 학동로56길 47 2층 타바론 ( 삼성동 )</t>
  </si>
  <si>
    <t>한양떡방앗간</t>
  </si>
  <si>
    <t>540271985980</t>
  </si>
  <si>
    <t>24100064901909</t>
  </si>
  <si>
    <t>이민욱</t>
  </si>
  <si>
    <t>0504-3400-0308</t>
  </si>
  <si>
    <t>서울특별시 성동구 왕십리로4가길 3 지하1층 한양떡방앗간 ( 성수동1가 )</t>
  </si>
  <si>
    <t>이윤후</t>
  </si>
  <si>
    <t>540271986002</t>
  </si>
  <si>
    <t>4100065118735</t>
  </si>
  <si>
    <t>0504-1851-4513</t>
  </si>
  <si>
    <t>경상남도 거창군 위천면 금원산길 151 상천리 724-8</t>
  </si>
  <si>
    <t>성은아</t>
  </si>
  <si>
    <t>540271986083</t>
  </si>
  <si>
    <t>17100064969499</t>
  </si>
  <si>
    <t>0504-1871-0285</t>
  </si>
  <si>
    <t>경상북도 예천군 유천면 밤고개길 90-1 경상북도 예천군 유천면 밤고개길 90-1</t>
  </si>
  <si>
    <t>이구호</t>
  </si>
  <si>
    <t>540271985884</t>
  </si>
  <si>
    <t>3100065203767</t>
  </si>
  <si>
    <t>0504-1348-5914</t>
  </si>
  <si>
    <t>경상북도 봉화군 춘양면 미곡동길 142-72 1층</t>
  </si>
  <si>
    <t>45532706</t>
  </si>
  <si>
    <t>530274080413</t>
  </si>
  <si>
    <t>29100065152964</t>
  </si>
  <si>
    <t>0502-1831-5866</t>
  </si>
  <si>
    <t>김성준</t>
  </si>
  <si>
    <t>530274173561</t>
  </si>
  <si>
    <t>4100065416094</t>
  </si>
  <si>
    <t>0508-9287-5702</t>
  </si>
  <si>
    <t>부산광역시 영도구 웃서발로 63-1 둥이네푸줏간 ( 동삼동 )</t>
  </si>
  <si>
    <t>홍지희</t>
  </si>
  <si>
    <t>530273993403</t>
  </si>
  <si>
    <t>8100065277856</t>
  </si>
  <si>
    <t>0502-7346-1373</t>
  </si>
  <si>
    <t>서울특별시 용산구 신창동 24-3 1층 예드림</t>
  </si>
  <si>
    <t>가게안에 넣어 주세요</t>
  </si>
  <si>
    <t>김정숙</t>
  </si>
  <si>
    <t>540272729833</t>
  </si>
  <si>
    <t>15100065198968</t>
  </si>
  <si>
    <t>정연순</t>
  </si>
  <si>
    <t>0508-9278-9872</t>
  </si>
  <si>
    <t>경상북도 영양군 영양읍 기산길 489 -</t>
  </si>
  <si>
    <t>김우현</t>
  </si>
  <si>
    <t>530273993414</t>
  </si>
  <si>
    <t>13100065234639</t>
  </si>
  <si>
    <t>0502-1276-7791</t>
  </si>
  <si>
    <t>경상남도 창원시 성산구 삼귀로486번길 13-22 미락이탈리안레스토랑 ( 귀산동 )</t>
  </si>
  <si>
    <t>황은정</t>
  </si>
  <si>
    <t>530274080332</t>
  </si>
  <si>
    <t>32100065068766</t>
  </si>
  <si>
    <t>0502-1235-4910</t>
  </si>
  <si>
    <t>인천광역시 서구 중봉대로586번길 22 (청라풍림엑슬루타워)상가 A동 201호,샐러드스토리샐리 ( 청라동, 청라 풍림 엑슬루타워 )</t>
  </si>
  <si>
    <t>540272797943</t>
  </si>
  <si>
    <t>32100065141310</t>
  </si>
  <si>
    <t>0508-9247-1100</t>
  </si>
  <si>
    <t>임봉덕</t>
  </si>
  <si>
    <t>530274173642</t>
  </si>
  <si>
    <t>4100065410994</t>
  </si>
  <si>
    <t>이남순</t>
  </si>
  <si>
    <t>0502-7397-6585</t>
  </si>
  <si>
    <t>전라북도 임실군 관촌면 공덕2길 7 -</t>
  </si>
  <si>
    <t>두리상사</t>
  </si>
  <si>
    <t>530274173675</t>
  </si>
  <si>
    <t>9100065159321</t>
  </si>
  <si>
    <t>장선주</t>
  </si>
  <si>
    <t>0502-1590-1142</t>
  </si>
  <si>
    <t>전북특별자치도 군산시 설림4길 23-1 1층 영통신(간판) ( 소룡동 )</t>
  </si>
  <si>
    <t>뒤쪽 쪽문</t>
  </si>
  <si>
    <t>530274080365</t>
  </si>
  <si>
    <t>2024082376846441</t>
  </si>
  <si>
    <t>ssmn****</t>
  </si>
  <si>
    <t>010-5292-4504</t>
  </si>
  <si>
    <t>010-5191-4504</t>
  </si>
  <si>
    <t>031-722-0301</t>
  </si>
  <si>
    <t>경기도 성남시 수정구 성남대로1480번길 7 (복정동) 105~106호 모모김밥</t>
  </si>
  <si>
    <t>박소원 매니저</t>
  </si>
  <si>
    <t>540272874313</t>
  </si>
  <si>
    <t>2024082376084111</t>
  </si>
  <si>
    <t>최수선</t>
  </si>
  <si>
    <t>eonm****</t>
  </si>
  <si>
    <t>010-2296-9265</t>
  </si>
  <si>
    <t>010-4860-2456</t>
  </si>
  <si>
    <t>서울특별시 강남구 선릉로155길 28 (신사동) 가마쿠라 도산점</t>
  </si>
  <si>
    <t>최진영</t>
  </si>
  <si>
    <t>540272918273</t>
  </si>
  <si>
    <t>2024082367554171</t>
  </si>
  <si>
    <t>nm22****</t>
  </si>
  <si>
    <t>010-9323-1123</t>
  </si>
  <si>
    <t>010-7412-1141</t>
  </si>
  <si>
    <t>전라남도 순천시 동너리길 127-11 (대룡동) 주택</t>
  </si>
  <si>
    <t>변향선</t>
  </si>
  <si>
    <t>530273993425</t>
  </si>
  <si>
    <t>2024082362813101</t>
  </si>
  <si>
    <t>5279****</t>
  </si>
  <si>
    <t>010-2212-5031</t>
  </si>
  <si>
    <t>강원도 동해시 효자남길 54-1 (동회동) 선향</t>
  </si>
  <si>
    <t>문앞에두고 문자 주세요.</t>
  </si>
  <si>
    <t>남상래</t>
  </si>
  <si>
    <t>540272855726</t>
  </si>
  <si>
    <t>2024082368362381</t>
  </si>
  <si>
    <t>miar****</t>
  </si>
  <si>
    <t>010-4425-6595</t>
  </si>
  <si>
    <t>041-545-7582</t>
  </si>
  <si>
    <t>충청남도 아산시 시민로 293 (용화동, 신협용화지점) 태평양약국</t>
  </si>
  <si>
    <t>2024082368362371</t>
  </si>
  <si>
    <t>2024082368362361</t>
  </si>
  <si>
    <t>2024082368362351</t>
  </si>
  <si>
    <t>탕화쿵푸마라탕 노원역점</t>
  </si>
  <si>
    <t>530274080354</t>
  </si>
  <si>
    <t>2024082242693971</t>
  </si>
  <si>
    <t>양준모</t>
  </si>
  <si>
    <t>tops****</t>
  </si>
  <si>
    <t>010-4845-8739</t>
  </si>
  <si>
    <t>0508-9183-0207</t>
  </si>
  <si>
    <t>서울특별시 노원구 노해로 495 (상계동, 삼성빌딩) 삼성빌딩 202호</t>
  </si>
  <si>
    <t>45537959</t>
  </si>
  <si>
    <t>양은희</t>
  </si>
  <si>
    <t>530276055920</t>
  </si>
  <si>
    <t>010-2406-2786</t>
  </si>
  <si>
    <t>경남 양산시 물금읍 야리로 90 (양산 대방노블랜드 연리지(3차)) 307-1103호</t>
  </si>
  <si>
    <t>수산코너</t>
  </si>
  <si>
    <t>530275965863</t>
  </si>
  <si>
    <t>2024082673654831</t>
  </si>
  <si>
    <t>안창현</t>
  </si>
  <si>
    <t>zeus****</t>
  </si>
  <si>
    <t>010-6312-9999</t>
  </si>
  <si>
    <t>강원특별자치도 강릉시 산양큰길 29 (포남동) 강릉원예농협하나로마트 수산코너</t>
  </si>
  <si>
    <t>백선희</t>
  </si>
  <si>
    <t>530275965826</t>
  </si>
  <si>
    <t>2024082673650181</t>
  </si>
  <si>
    <t>허영중</t>
  </si>
  <si>
    <t>debi****</t>
  </si>
  <si>
    <t>010-9265-4427</t>
  </si>
  <si>
    <t>010-3350-4427</t>
  </si>
  <si>
    <t>경기도 고양시 일산동구 대산로11번길 14-5 (정발산동) 투플라워스(구 남산밑유부)</t>
  </si>
  <si>
    <t>2024082673650171</t>
  </si>
  <si>
    <t>이소정</t>
  </si>
  <si>
    <t>540274244714</t>
  </si>
  <si>
    <t>2024082656404871</t>
  </si>
  <si>
    <t>eve1****</t>
  </si>
  <si>
    <t>010-8838-1968</t>
  </si>
  <si>
    <t>경기도 부천시 석천로 107 (중동, 보람마을) 동남아파트 1126동 603호</t>
  </si>
  <si>
    <t>권태훈</t>
  </si>
  <si>
    <t>540274617722</t>
  </si>
  <si>
    <t>2024082544968621</t>
  </si>
  <si>
    <t>misa****</t>
  </si>
  <si>
    <t>010-9654-9981</t>
  </si>
  <si>
    <t>010-2729-5636</t>
  </si>
  <si>
    <t>경기도 하남시 미사강변한강로 270-1 (망월동, 미사강변 호반 써밋) 상가동 1층 202호 미사고방</t>
  </si>
  <si>
    <t>2024082544968611</t>
  </si>
  <si>
    <t>2024082544968601</t>
  </si>
  <si>
    <t>오선용</t>
  </si>
  <si>
    <t>540274245112</t>
  </si>
  <si>
    <t>2024082425715541</t>
  </si>
  <si>
    <t>ohsy****</t>
  </si>
  <si>
    <t>010-4587-4424</t>
  </si>
  <si>
    <t>경기도 포천시 이동면 장암2길 21 (이동면) 이층방앗간</t>
  </si>
  <si>
    <t>동천떡집</t>
  </si>
  <si>
    <t>530276082472</t>
  </si>
  <si>
    <t>2024082410529471</t>
  </si>
  <si>
    <t>김수규</t>
  </si>
  <si>
    <t>dong****</t>
  </si>
  <si>
    <t>010-9769-0194</t>
  </si>
  <si>
    <t>010-2825-8968</t>
  </si>
  <si>
    <t>경상북도 경주시 동천로 77 (동천동) 1층</t>
  </si>
  <si>
    <t>YOO JUNG HEE</t>
  </si>
  <si>
    <t>540274245226</t>
  </si>
  <si>
    <t>26100065315484</t>
  </si>
  <si>
    <t>0508-9055-4348</t>
  </si>
  <si>
    <t>울산광역시 울주군 삼남읍 하방로 23-4 주택</t>
  </si>
  <si>
    <t>이해금</t>
  </si>
  <si>
    <t>540274378591</t>
  </si>
  <si>
    <t>7100065578328</t>
  </si>
  <si>
    <t>0502-1782-2238</t>
  </si>
  <si>
    <t>경기도 성남시 분당구 판교대장로7길 6-1 판교힐스테이트엘포레 6단지602동802호 ( 대장동 )</t>
  </si>
  <si>
    <t>장다원</t>
  </si>
  <si>
    <t>530276082461</t>
  </si>
  <si>
    <t>29100065733159</t>
  </si>
  <si>
    <t>0508-9161-4555</t>
  </si>
  <si>
    <t>제주특별자치도 제주시 노형1길 41 1층 우나다 ( 노형동 )</t>
  </si>
  <si>
    <t>부재시 뒷문에 놔주세요</t>
  </si>
  <si>
    <t>원우식</t>
  </si>
  <si>
    <t>530275965900</t>
  </si>
  <si>
    <t>4100065890951</t>
  </si>
  <si>
    <t>원유진</t>
  </si>
  <si>
    <t>0502-4855-3456</t>
  </si>
  <si>
    <t>경기도 평택시 팽성읍 노와길 103 .</t>
  </si>
  <si>
    <t>대문 앞에 던져두고 가지 말고 배송전 꼭 연락요망</t>
  </si>
  <si>
    <t>꼬불이네</t>
  </si>
  <si>
    <t>540274245436</t>
  </si>
  <si>
    <t>18100065351745</t>
  </si>
  <si>
    <t>김미진</t>
  </si>
  <si>
    <t>0502-7879-7805</t>
  </si>
  <si>
    <t>울산광역시 중구 중앙길 127 1층 꼬불이네 ( 성남동 )</t>
  </si>
  <si>
    <t>직접 받고 부재시 문앞 가스통안에 넣오주세요</t>
  </si>
  <si>
    <t>최진홍</t>
  </si>
  <si>
    <t>530275868611</t>
  </si>
  <si>
    <t>4100065862166</t>
  </si>
  <si>
    <t>0502-4637-1377</t>
  </si>
  <si>
    <t>경기도 부천시 은성로76번길 32 한신시장내 광명분식 ( 소사본동 )</t>
  </si>
  <si>
    <t>장강순</t>
  </si>
  <si>
    <t>530275965782</t>
  </si>
  <si>
    <t>7100065843035</t>
  </si>
  <si>
    <t>0502-7908-1471</t>
  </si>
  <si>
    <t>충청북도 진천군 이월면 송림1길 12 큰방앗간</t>
  </si>
  <si>
    <t>김희진</t>
  </si>
  <si>
    <t>540274318785</t>
  </si>
  <si>
    <t>2024082552142521</t>
  </si>
  <si>
    <t>pink****</t>
  </si>
  <si>
    <t>010-2735-7444</t>
  </si>
  <si>
    <t>충청남도 천안시 서북구 오성9길 14 (두정동) 샤인빌 1층 톤보넬</t>
  </si>
  <si>
    <t>2024082552142511</t>
  </si>
  <si>
    <t>이상준</t>
  </si>
  <si>
    <t>540274524261</t>
  </si>
  <si>
    <t>2024082411283311</t>
  </si>
  <si>
    <t>robi****</t>
  </si>
  <si>
    <t>010-9130-0065</t>
  </si>
  <si>
    <t>서울특별시 은평구 불광로 67 (불광동) 1층 야심잔기지떡은평점</t>
  </si>
  <si>
    <t>장정은</t>
  </si>
  <si>
    <t>540274378462</t>
  </si>
  <si>
    <t>2024082381217251</t>
  </si>
  <si>
    <t>free****</t>
  </si>
  <si>
    <t>010-7345-4023</t>
  </si>
  <si>
    <t>경상남도 거제시 계룡로 47 (상동동, 오형빌딩) 4층</t>
  </si>
  <si>
    <t>웬만하면 평일배송 부탁드립니다</t>
  </si>
  <si>
    <t>2024082381217241</t>
  </si>
  <si>
    <t>45537496</t>
  </si>
  <si>
    <t>45537138</t>
  </si>
  <si>
    <t>530276940333</t>
  </si>
  <si>
    <t>임수영</t>
  </si>
  <si>
    <t>540275366184</t>
  </si>
  <si>
    <t>25100065905661</t>
  </si>
  <si>
    <t>0502-1350-5068</t>
  </si>
  <si>
    <t>전라북도 전주시 완산구 평화동2가 868-3 오브제갤러리</t>
  </si>
  <si>
    <t>조옥순</t>
  </si>
  <si>
    <t>530276722600</t>
  </si>
  <si>
    <t>9100065712853</t>
  </si>
  <si>
    <t>0508-9171-8954</t>
  </si>
  <si>
    <t>인천광역시 서구 청라동 104-13 청라파크자이더테라스 2단지 215동 402호</t>
  </si>
  <si>
    <t>540275565323</t>
  </si>
  <si>
    <t>19100066006260</t>
  </si>
  <si>
    <t>0508-9104-7764</t>
  </si>
  <si>
    <t>신지연</t>
  </si>
  <si>
    <t>530276947683</t>
  </si>
  <si>
    <t>2100065748984</t>
  </si>
  <si>
    <t>0502-5109-3557</t>
  </si>
  <si>
    <t>전라북도 전주시 완산구 효자동2가 232-12 성은교회 성은세계선교교회</t>
  </si>
  <si>
    <t>김가은 선생님</t>
  </si>
  <si>
    <t>530276990685</t>
  </si>
  <si>
    <t>1100065859024</t>
  </si>
  <si>
    <t>영광공업고등학교</t>
  </si>
  <si>
    <t>0502-1636-9326</t>
  </si>
  <si>
    <t>전라남도 영광군 영광읍 월현로 34 영광공업고등학교</t>
  </si>
  <si>
    <t>540275436394</t>
  </si>
  <si>
    <t>2024082724098891</t>
  </si>
  <si>
    <t>540275366195</t>
  </si>
  <si>
    <t>2024082714078821</t>
  </si>
  <si>
    <t>채미당</t>
  </si>
  <si>
    <t>530276722596</t>
  </si>
  <si>
    <t>2024082799946891</t>
  </si>
  <si>
    <t>채정화</t>
  </si>
  <si>
    <t>arte****</t>
  </si>
  <si>
    <t>010-3427-9596</t>
  </si>
  <si>
    <t>경기도 안양시 만안구 안양로139번길 32 (안양동) 1층 채미당</t>
  </si>
  <si>
    <t>45537452</t>
  </si>
  <si>
    <t>최범석</t>
  </si>
  <si>
    <t>540276290604</t>
  </si>
  <si>
    <t>13100066180096</t>
  </si>
  <si>
    <t>0502-5395-3784</t>
  </si>
  <si>
    <t>강원특별자치도 강릉시 구정면 어단리 828-2 1층</t>
  </si>
  <si>
    <t>서가현 (이조떡집)</t>
  </si>
  <si>
    <t>530277599943</t>
  </si>
  <si>
    <t>010-8945-8981</t>
  </si>
  <si>
    <t>인천 계양구 계산시장길 18 이조떡집</t>
  </si>
  <si>
    <t>서가현</t>
  </si>
  <si>
    <t>540276218526</t>
  </si>
  <si>
    <t>2024082861459771</t>
  </si>
  <si>
    <t>clau****</t>
  </si>
  <si>
    <t>인천광역시 계양구 계산시장길 18 (계산동) 이조떡집</t>
  </si>
  <si>
    <t>안전 배송 부탁드립니다.</t>
  </si>
  <si>
    <t>김은지</t>
  </si>
  <si>
    <t>530277541110</t>
  </si>
  <si>
    <t>2024082849292381</t>
  </si>
  <si>
    <t>leg1****</t>
  </si>
  <si>
    <t>010-7933-5647</t>
  </si>
  <si>
    <t>서울특별시 광진구 천호대로112길 30 (능동) 민속떡방</t>
  </si>
  <si>
    <t>유승현</t>
  </si>
  <si>
    <t>540276192851</t>
  </si>
  <si>
    <t>29100065995204</t>
  </si>
  <si>
    <t>0502-7573-0838</t>
  </si>
  <si>
    <t>서울특별시 강남구 도산대로54길 14 1층 ( 논현동 )</t>
  </si>
  <si>
    <t>45537711</t>
  </si>
  <si>
    <t>45537712</t>
  </si>
  <si>
    <t>캐베</t>
  </si>
  <si>
    <t>540276939703</t>
  </si>
  <si>
    <t>2024082991827341</t>
  </si>
  <si>
    <t>정소윤</t>
  </si>
  <si>
    <t>cana****</t>
  </si>
  <si>
    <t>010-3115-7366</t>
  </si>
  <si>
    <t>경기도 고양시 일산동구 산두로 47 (마두동) 코너 1층</t>
  </si>
  <si>
    <t>설기로움</t>
  </si>
  <si>
    <t>540276939681</t>
  </si>
  <si>
    <t>2024082991439541</t>
  </si>
  <si>
    <t>박연진</t>
  </si>
  <si>
    <t>dusw****</t>
  </si>
  <si>
    <t>010-9938-2203</t>
  </si>
  <si>
    <t>0502-3482-9854</t>
  </si>
  <si>
    <t>경상남도 창원시 마산회원구 회원동로 11 (회원동, 신진아파트) 1층 103호 설기로움</t>
  </si>
  <si>
    <t>문앞에 두고 가주세요</t>
  </si>
  <si>
    <t>신동휘</t>
  </si>
  <si>
    <t>530278721192</t>
  </si>
  <si>
    <t>2024082918108371</t>
  </si>
  <si>
    <t>bigg****</t>
  </si>
  <si>
    <t>010-5525-2579</t>
  </si>
  <si>
    <t>경기도 용인시 처인구 양지면 남평로 111-73 (양지면) 3층H8도크</t>
  </si>
  <si>
    <t>530278679564</t>
  </si>
  <si>
    <t>대구 달성군 유가읍 유가길 5 달성군 유가면 유가길 5 (유곡리)</t>
  </si>
  <si>
    <t>530278669613</t>
  </si>
  <si>
    <t>대구 달성군 유가읍 유가길 5 달성군 유가면 유가길 5 유곡리</t>
  </si>
  <si>
    <t>서로애</t>
  </si>
  <si>
    <t>530278402832</t>
  </si>
  <si>
    <t>010-3670-8662</t>
  </si>
  <si>
    <t>서울 성북구 고려대로1길 70</t>
  </si>
  <si>
    <t>540276907912</t>
  </si>
  <si>
    <t>경기 안양시 만안구 안양로 139 (안양동) 1층 채미당</t>
  </si>
  <si>
    <t>530278466613</t>
  </si>
  <si>
    <t>2024082999866371</t>
  </si>
  <si>
    <t>2024082999866361</t>
  </si>
  <si>
    <t>540276939666</t>
  </si>
  <si>
    <t>2024082872289771</t>
  </si>
  <si>
    <t>박승흔</t>
  </si>
  <si>
    <t>540276939725</t>
  </si>
  <si>
    <t>29100066297472</t>
  </si>
  <si>
    <t>0504-4992-8252</t>
  </si>
  <si>
    <t>광주광역시 서구 금화로492번길 16-1 1층 지젤카페 ( 농성동 )</t>
  </si>
  <si>
    <t>540276982204</t>
  </si>
  <si>
    <t>19100066366034</t>
  </si>
  <si>
    <t>0508-9047-5090</t>
  </si>
  <si>
    <t>앙콤달콤</t>
  </si>
  <si>
    <t>540276971866</t>
  </si>
  <si>
    <t>김수미</t>
  </si>
  <si>
    <t>경상남도 양산시 평산회야로 35 (평산동, 경보3차그린타워) 상가3호 앙콤달콤</t>
  </si>
  <si>
    <t>2024082997230071</t>
  </si>
  <si>
    <t>010-7630-4860</t>
  </si>
  <si>
    <t>45537678</t>
  </si>
  <si>
    <t>45537214</t>
  </si>
  <si>
    <t>45537210</t>
  </si>
  <si>
    <t>45537635</t>
  </si>
  <si>
    <t>1076304860</t>
  </si>
  <si>
    <t>최길용</t>
  </si>
  <si>
    <t>530279476525</t>
  </si>
  <si>
    <t>2024083050507671</t>
  </si>
  <si>
    <t>fm44****</t>
  </si>
  <si>
    <t>010-8949-6993</t>
  </si>
  <si>
    <t>전라남도 여수시 여천체육공원길 52 (신기동, 신기동 우림필유아파트) 우림필유아파트103동702호</t>
  </si>
  <si>
    <t>이진</t>
  </si>
  <si>
    <t>540277799745</t>
  </si>
  <si>
    <t>2024083043666541</t>
  </si>
  <si>
    <t>78le****</t>
  </si>
  <si>
    <t>010-4050-9556</t>
  </si>
  <si>
    <t>전라남도 무안군 청계면 구로길 61 (청계면, 구로중앙교회) 구로중앙교회</t>
  </si>
  <si>
    <t>택배보관함에 넣어주세요</t>
  </si>
  <si>
    <t>박복수</t>
  </si>
  <si>
    <t>530279227944</t>
  </si>
  <si>
    <t>2024082920063521</t>
  </si>
  <si>
    <t>eunj****</t>
  </si>
  <si>
    <t>010-2828-3499</t>
  </si>
  <si>
    <t>010-3509-8741</t>
  </si>
  <si>
    <t>대구광역시 동구 불로동 578-4 불로떡방앗간</t>
  </si>
  <si>
    <t>모온떡엔차</t>
  </si>
  <si>
    <t>540278012442</t>
  </si>
  <si>
    <t>2024083050765601</t>
  </si>
  <si>
    <t>김선희</t>
  </si>
  <si>
    <t>yous****</t>
  </si>
  <si>
    <t>010-4721-0923</t>
  </si>
  <si>
    <t>강원도 삼척시 도계읍 도계로 236 (도계읍, 모온떡엔차) 모온떡엔차</t>
  </si>
  <si>
    <t>구여진</t>
  </si>
  <si>
    <t>530279313775</t>
  </si>
  <si>
    <t>2024083045490541</t>
  </si>
  <si>
    <t>godf****</t>
  </si>
  <si>
    <t>010-3977-8866</t>
  </si>
  <si>
    <t>0502-3584-2740</t>
  </si>
  <si>
    <t>경상남도 양산시 동면 외송로 50 (동면) 사송더샵데시앙 6단지 606동 201호</t>
  </si>
  <si>
    <t>임소영</t>
  </si>
  <si>
    <t>530279313742</t>
  </si>
  <si>
    <t>2024083045097471</t>
  </si>
  <si>
    <t>imss****</t>
  </si>
  <si>
    <t>010-8947-1391</t>
  </si>
  <si>
    <t>충청남도 천안시 서북구 부성6길 12 (두정동, 양지빌딩) 2층</t>
  </si>
  <si>
    <t>고유</t>
  </si>
  <si>
    <t>540277802910</t>
  </si>
  <si>
    <t>2024083044260801</t>
  </si>
  <si>
    <t>조지현</t>
  </si>
  <si>
    <t>o_lo****</t>
  </si>
  <si>
    <t>010-8811-6613</t>
  </si>
  <si>
    <t>부산광역시 부산진구 동성로 61-1 (전포동) 3호(계단아래흰가게)</t>
  </si>
  <si>
    <t>권미예</t>
  </si>
  <si>
    <t>540277780591</t>
  </si>
  <si>
    <t>2024082923058771</t>
  </si>
  <si>
    <t>eaye****</t>
  </si>
  <si>
    <t>010-8718-8304</t>
  </si>
  <si>
    <t>경상북도 포항시 남구 오천읍 원동로 50 (오천읍) 201-1 모든건어물</t>
  </si>
  <si>
    <t>유림대패</t>
  </si>
  <si>
    <t>530279228062</t>
  </si>
  <si>
    <t>14100066468040</t>
  </si>
  <si>
    <t>박근우</t>
  </si>
  <si>
    <t>0502-1615-0016</t>
  </si>
  <si>
    <t>충청북도 청주시 흥덕구 비하동 759 1층 유림대패</t>
  </si>
  <si>
    <t>540277799771</t>
  </si>
  <si>
    <t>29100066481065</t>
  </si>
  <si>
    <t>0502-4845-7971</t>
  </si>
  <si>
    <t>도화숲</t>
  </si>
  <si>
    <t>530279466320</t>
  </si>
  <si>
    <t>17100066486900</t>
  </si>
  <si>
    <t>이황이</t>
  </si>
  <si>
    <t>0502-4744-4685</t>
  </si>
  <si>
    <t>경기도 용인시 수지구 성복동 168-10 성복역 서희스타힐스 2층 201호. 도화숲(꽃집)</t>
  </si>
  <si>
    <t>전진</t>
  </si>
  <si>
    <t>530279502775</t>
  </si>
  <si>
    <t>2024083051908541</t>
  </si>
  <si>
    <t>goqu****</t>
  </si>
  <si>
    <t>010-4372-1125</t>
  </si>
  <si>
    <t>010-4844-5097</t>
  </si>
  <si>
    <t>부산광역시 남구 용호로 258-1 (용호동)
새로미DC</t>
  </si>
  <si>
    <t>옆문으로 넣어주세요비밀번호 0115*입니다</t>
  </si>
  <si>
    <t>우엉</t>
  </si>
  <si>
    <t>반품</t>
  </si>
  <si>
    <t>530281347636</t>
  </si>
  <si>
    <t>2024090251652671</t>
  </si>
  <si>
    <t>nunn****</t>
  </si>
  <si>
    <t>010-7156-1467</t>
  </si>
  <si>
    <t>충청남도 아산시 음봉면 아산밸리로388번길 175 (음봉면) (주)상지정공</t>
  </si>
  <si>
    <t>2024090251652661</t>
  </si>
  <si>
    <t>서진희</t>
  </si>
  <si>
    <t>530281300994</t>
  </si>
  <si>
    <t>2024090243862361</t>
  </si>
  <si>
    <t>pusa****</t>
  </si>
  <si>
    <t>010-5486-1058</t>
  </si>
  <si>
    <t>경상남도 양산시 동면 금오16길 100 (동면) 이지더원리버포레 308동 204호</t>
  </si>
  <si>
    <t>고지현(왜목경양식)</t>
  </si>
  <si>
    <t>530281121466</t>
  </si>
  <si>
    <t>2024090242765111</t>
  </si>
  <si>
    <t>고지현</t>
  </si>
  <si>
    <t>waem****</t>
  </si>
  <si>
    <t>010-8013-2512</t>
  </si>
  <si>
    <t>0502-3787-7651</t>
  </si>
  <si>
    <t>충청남도 당진시 석문면 전도2길 9 (석문면, 짚토체험관) 왜목경양식</t>
  </si>
  <si>
    <t>빠른배송부탁드립니다</t>
  </si>
  <si>
    <t>초록곰떡공방</t>
  </si>
  <si>
    <t>540279617240</t>
  </si>
  <si>
    <t>2024090242462551</t>
  </si>
  <si>
    <t>김민영</t>
  </si>
  <si>
    <t>jsmy****</t>
  </si>
  <si>
    <t>010-8644-6141</t>
  </si>
  <si>
    <t>0502-2887-6915</t>
  </si>
  <si>
    <t>전북특별자치도 부안군 부안읍 석정로 208 (부안읍) 부안복합커뮤니티센터 7호</t>
  </si>
  <si>
    <t>(빠른배송해주세요)</t>
  </si>
  <si>
    <t>임희선</t>
  </si>
  <si>
    <t>540279519262</t>
  </si>
  <si>
    <t>2024090239139421</t>
  </si>
  <si>
    <t>avd6****</t>
  </si>
  <si>
    <t>010-9600-2737</t>
  </si>
  <si>
    <t>충청북도 진천군 덕산읍 대월2길 56 (덕산읍) 설희곳간</t>
  </si>
  <si>
    <t>이정아</t>
  </si>
  <si>
    <t>530281179334</t>
  </si>
  <si>
    <t>2024090235607071</t>
  </si>
  <si>
    <t>idea****</t>
  </si>
  <si>
    <t>010-8609-7172</t>
  </si>
  <si>
    <t>경기도 수원시 영통구 영통로90번길 43 (망포동) 중앙떡방앗간</t>
  </si>
  <si>
    <t>김상립</t>
  </si>
  <si>
    <t>530281300983</t>
  </si>
  <si>
    <t>2024090126427701</t>
  </si>
  <si>
    <t>lite****</t>
  </si>
  <si>
    <t>010-5697-9984</t>
  </si>
  <si>
    <t>051-244-4536</t>
  </si>
  <si>
    <t>부산광역시 중구 흑교로45번길 31 (보수동3가) 대동냉면</t>
  </si>
  <si>
    <t>540279519063</t>
  </si>
  <si>
    <t>2024083174138821</t>
  </si>
  <si>
    <t>양희영</t>
  </si>
  <si>
    <t>530281196495</t>
  </si>
  <si>
    <t>2024090248327161</t>
  </si>
  <si>
    <t>maja****</t>
  </si>
  <si>
    <t>010-9252-1719</t>
  </si>
  <si>
    <t>02-511-1719</t>
  </si>
  <si>
    <t>경기도 부천시 원미구 평천로798번길 10 (도당동, 대일테크노타운) 3층, 솔트페이푸드랩</t>
  </si>
  <si>
    <t>김영지</t>
  </si>
  <si>
    <t>540279519763</t>
  </si>
  <si>
    <t>2024090240091171</t>
  </si>
  <si>
    <t>010-9903-4597</t>
  </si>
  <si>
    <t>경상남도 진주시 진양호로 381 (신안동) 1층</t>
  </si>
  <si>
    <t>이수빈</t>
  </si>
  <si>
    <t>540279519133</t>
  </si>
  <si>
    <t>2024090231572591</t>
  </si>
  <si>
    <t>tnql****</t>
  </si>
  <si>
    <t>010-2609-7167</t>
  </si>
  <si>
    <t>경기도 광주시 초월읍 도곡안길 9 (초월읍) 1층너티라이스</t>
  </si>
  <si>
    <t>김주윤</t>
  </si>
  <si>
    <t>540279519634</t>
  </si>
  <si>
    <t>2024090123882861</t>
  </si>
  <si>
    <t>lena****</t>
  </si>
  <si>
    <t>010-3555-1147</t>
  </si>
  <si>
    <t>부산광역시 연제구 중앙천로39번길 11 (연산동) 1층 채록케이크</t>
  </si>
  <si>
    <t>조수지</t>
  </si>
  <si>
    <t>540279519365</t>
  </si>
  <si>
    <t>2024090115819271</t>
  </si>
  <si>
    <t>flow****</t>
  </si>
  <si>
    <t>010-9606-3426</t>
  </si>
  <si>
    <t>광주광역시 동구 무등로 522-2 (산수동) , 2층 꽃길은 행복케</t>
  </si>
  <si>
    <t>예현주</t>
  </si>
  <si>
    <t>540279611684</t>
  </si>
  <si>
    <t>2024090111932651</t>
  </si>
  <si>
    <t>just****</t>
  </si>
  <si>
    <t>010-3873-2701</t>
  </si>
  <si>
    <t>070-8878-5330</t>
  </si>
  <si>
    <t>경상북도 봉화군 춘양면 소천로 15 (춘양면) 더카페브레드유</t>
  </si>
  <si>
    <t>530281116345</t>
  </si>
  <si>
    <t>2024090111932641</t>
  </si>
  <si>
    <t>신우섬</t>
  </si>
  <si>
    <t>530281193054</t>
  </si>
  <si>
    <t>2024083163950861</t>
  </si>
  <si>
    <t>dntj****</t>
  </si>
  <si>
    <t>010-2877-3068</t>
  </si>
  <si>
    <t>010-3376-8801</t>
  </si>
  <si>
    <t>경상남도 양산시 물금읍 황산로 332 (물금읍) 비성빌101호</t>
  </si>
  <si>
    <t>김도완</t>
  </si>
  <si>
    <t>530281183140</t>
  </si>
  <si>
    <t>18100066440134</t>
  </si>
  <si>
    <t>0502-7459-7880</t>
  </si>
  <si>
    <t>경상북도 경산시 경청로224길 7-1 파스마브레드 ( 백천동 )</t>
  </si>
  <si>
    <t>황정아</t>
  </si>
  <si>
    <t>540279519542</t>
  </si>
  <si>
    <t>5100066590030</t>
  </si>
  <si>
    <t>이임호</t>
  </si>
  <si>
    <t>0504-4980-8261</t>
  </si>
  <si>
    <t>인천광역시 남동구 구월동 1264-68 영광모시떡집</t>
  </si>
  <si>
    <t>이석기</t>
  </si>
  <si>
    <t>540279519181</t>
  </si>
  <si>
    <t>3100066932398</t>
  </si>
  <si>
    <t>0504-4328-3000</t>
  </si>
  <si>
    <t>경상북도 포항시 북구 문화로9번길 16-2 (이화) ( 덕수동 )</t>
  </si>
  <si>
    <t>진용호</t>
  </si>
  <si>
    <t>530281179312</t>
  </si>
  <si>
    <t>28100066816892</t>
  </si>
  <si>
    <t>김다은</t>
  </si>
  <si>
    <t>0504-1870-9378</t>
  </si>
  <si>
    <t>경상북도 포항시 남구 중앙로146번길 30-7 안심축산 ( 해도동 )</t>
  </si>
  <si>
    <t>차경미</t>
  </si>
  <si>
    <t>530281121492</t>
  </si>
  <si>
    <t>21100066769123</t>
  </si>
  <si>
    <t>0502-4915-5636</t>
  </si>
  <si>
    <t>경상북도 울진군 평해읍 평해7길 49 우래우떡집</t>
  </si>
  <si>
    <t>문희연</t>
  </si>
  <si>
    <t>540279710222</t>
  </si>
  <si>
    <t>29100066749028</t>
  </si>
  <si>
    <t>0502-1305-9123</t>
  </si>
  <si>
    <t>울산광역시 동구 화문로 67 101호 (우리진케이크) ( 방어동 )</t>
  </si>
  <si>
    <t>알프스채소축산</t>
  </si>
  <si>
    <t>530282744836</t>
  </si>
  <si>
    <t>울산 울주군 언양읍 남부리 336-14 남부리336-12 공설시장안쪽 알프스채소축산</t>
  </si>
  <si>
    <t>풍년방앗간</t>
  </si>
  <si>
    <t>530282744851</t>
  </si>
  <si>
    <t>010-5286-5142</t>
  </si>
  <si>
    <t>경북 청도군 청도읍 청도신기길 31-2 풍년방앗간</t>
  </si>
  <si>
    <t>김현아</t>
  </si>
  <si>
    <t>540280844141</t>
  </si>
  <si>
    <t>3100067239719</t>
  </si>
  <si>
    <t>0504-4913-3667</t>
  </si>
  <si>
    <t>경기도 김포시 고촌읍 신곡리 1269 수기마을힐스테이트1단지 106동1503호</t>
  </si>
  <si>
    <t>김국향</t>
  </si>
  <si>
    <t>540281076832</t>
  </si>
  <si>
    <t>8100067237691</t>
  </si>
  <si>
    <t>0504-2793-1721</t>
  </si>
  <si>
    <t>경상남도 거창군 가조면 월포2길 3-5 -</t>
  </si>
  <si>
    <t>540280874834</t>
  </si>
  <si>
    <t>3100067265986</t>
  </si>
  <si>
    <t>0504-4965-5486</t>
  </si>
  <si>
    <t>추수택</t>
  </si>
  <si>
    <t>540280874694</t>
  </si>
  <si>
    <t>24100067055951</t>
  </si>
  <si>
    <t>0502-1705-8289</t>
  </si>
  <si>
    <t>전라남도 영암군 신북면 학동로 256-10 -</t>
  </si>
  <si>
    <t>이수진</t>
  </si>
  <si>
    <t>530282637843</t>
  </si>
  <si>
    <t>9100067078970</t>
  </si>
  <si>
    <t>0502-7901-0264</t>
  </si>
  <si>
    <t>충청남도 아산시 탕정면 명암리 탕정삼성트라팰리스아파트 (301~304동) 404동 1702호</t>
  </si>
  <si>
    <t>530282500061</t>
  </si>
  <si>
    <t>2024090392352481</t>
  </si>
  <si>
    <t>하역장 1에 부탁합니다.</t>
  </si>
  <si>
    <t>부경마켓 장우진팀장</t>
  </si>
  <si>
    <t>530282277295</t>
  </si>
  <si>
    <t>2024090270091151</t>
  </si>
  <si>
    <t>장우진</t>
  </si>
  <si>
    <t>jyja****</t>
  </si>
  <si>
    <t>010-3443-8430</t>
  </si>
  <si>
    <t>경상남도 김해시 유하로 113 (유하동) 부경마켓</t>
  </si>
  <si>
    <t>530282554403</t>
  </si>
  <si>
    <t>2024090257476501</t>
  </si>
  <si>
    <t>010-4599-6835</t>
  </si>
  <si>
    <t>대구광역시 수성구 달구벌대로458길 42 (수성동1가) 1층 떡집</t>
  </si>
  <si>
    <t>2024090257476491</t>
  </si>
  <si>
    <t>2024090257476481</t>
  </si>
  <si>
    <t>2024090257476471</t>
  </si>
  <si>
    <t>오퐁드부아</t>
  </si>
  <si>
    <t>530282428053</t>
  </si>
  <si>
    <t>2024090388966101</t>
  </si>
  <si>
    <t>이지혜</t>
  </si>
  <si>
    <t>ljhl****</t>
  </si>
  <si>
    <t>010-4972-3344</t>
  </si>
  <si>
    <t>대구광역시 달성군 가창면 주리2길 104 (가창면) 오퐁드부아</t>
  </si>
  <si>
    <t>유소림</t>
  </si>
  <si>
    <t>540280844082</t>
  </si>
  <si>
    <t>2024090387206071</t>
  </si>
  <si>
    <t>s585****</t>
  </si>
  <si>
    <t>010-3600-9441</t>
  </si>
  <si>
    <t>대구광역시 달서구 월배로40길 52-7 (상인동) 1층 소리미아</t>
  </si>
  <si>
    <t>김창열</t>
  </si>
  <si>
    <t>540280964051</t>
  </si>
  <si>
    <t>2024090387083941</t>
  </si>
  <si>
    <t>kcy6****</t>
  </si>
  <si>
    <t>010-5537-3717</t>
  </si>
  <si>
    <t>053-616-4990</t>
  </si>
  <si>
    <t>대구광역시 달성군 옥포읍 비슬로 1904 (옥포읍) 오피스웨이</t>
  </si>
  <si>
    <t>530282407602</t>
  </si>
  <si>
    <t>2024090386064901</t>
  </si>
  <si>
    <t>2024090386064891</t>
  </si>
  <si>
    <t>이유정</t>
  </si>
  <si>
    <t>540280956502</t>
  </si>
  <si>
    <t>2024090379215701</t>
  </si>
  <si>
    <t>2_yo****</t>
  </si>
  <si>
    <t>010-6770-6671</t>
  </si>
  <si>
    <t>인천광역시 중구 개항로96번길 32 (율목동) 1층 개항로 인절미</t>
  </si>
  <si>
    <t>2024090379215691</t>
  </si>
  <si>
    <t>이춘희</t>
  </si>
  <si>
    <t>530282277262</t>
  </si>
  <si>
    <t>2024090264149221</t>
  </si>
  <si>
    <t>leej****</t>
  </si>
  <si>
    <t>010-2057-7020</t>
  </si>
  <si>
    <t>010-3311-5705</t>
  </si>
  <si>
    <t>강원도 원주시 남원로469번길 13-14 (명륜동) 1층</t>
  </si>
  <si>
    <t>장원경</t>
  </si>
  <si>
    <t>530282277236</t>
  </si>
  <si>
    <t>2024090255307451</t>
  </si>
  <si>
    <t>buty****</t>
  </si>
  <si>
    <t>010-9027-4153</t>
  </si>
  <si>
    <t>충청남도 계룡시 엄사면 번영11길 18-16 (엄사면) 1층 예촌소바</t>
  </si>
  <si>
    <t>유은미</t>
  </si>
  <si>
    <t>540280888160</t>
  </si>
  <si>
    <t>2024090252918661</t>
  </si>
  <si>
    <t>tige****</t>
  </si>
  <si>
    <t>010-4535-2303</t>
  </si>
  <si>
    <t>인천광역시 서구 북항로32번안길 35 (원창동) 그리니프라자 114호</t>
  </si>
  <si>
    <t>김경수</t>
  </si>
  <si>
    <t>530282435241</t>
  </si>
  <si>
    <t>18100066878536</t>
  </si>
  <si>
    <t>0502-7917-7783</t>
  </si>
  <si>
    <t>대전광역시 유성구 엑스포로 244-9 천하 1층 ( 원촌동 )</t>
  </si>
  <si>
    <t>솔비타어린이집</t>
  </si>
  <si>
    <t>540281133672</t>
  </si>
  <si>
    <t>22100066665083</t>
  </si>
  <si>
    <t>이미정</t>
  </si>
  <si>
    <t>0502-1716-4112</t>
  </si>
  <si>
    <t>세종특별자치시 도움8로 11-20 솔비타어린이집 ( 어진동 )</t>
  </si>
  <si>
    <t>540281076806</t>
  </si>
  <si>
    <t>8100067239323</t>
  </si>
  <si>
    <t>0504-4952-4157</t>
  </si>
  <si>
    <t>김충실</t>
  </si>
  <si>
    <t>540281133661</t>
  </si>
  <si>
    <t>13100067136855</t>
  </si>
  <si>
    <t>김희</t>
  </si>
  <si>
    <t>0504-3558-8767</t>
  </si>
  <si>
    <t>경기도 양주시 백석읍 양주산성로 510 곤드레쌈밥집</t>
  </si>
  <si>
    <t>박인실</t>
  </si>
  <si>
    <t>530282408534</t>
  </si>
  <si>
    <t>12100066951407</t>
  </si>
  <si>
    <t>0504-3470-5874</t>
  </si>
  <si>
    <t>경기도 파주시 문산읍 당동리 890-1 좋은빌딩 2 102호 호로록 분식</t>
  </si>
  <si>
    <t>45540133</t>
  </si>
  <si>
    <t>45540757</t>
  </si>
  <si>
    <t>45540687</t>
  </si>
  <si>
    <t>판매가능</t>
    <phoneticPr fontId="4" type="noConversion"/>
  </si>
  <si>
    <t>반품1</t>
    <phoneticPr fontId="4" type="noConversion"/>
  </si>
  <si>
    <t>반품2</t>
    <phoneticPr fontId="4" type="noConversion"/>
  </si>
  <si>
    <t>반품3</t>
    <phoneticPr fontId="4" type="noConversion"/>
  </si>
  <si>
    <t>❌</t>
  </si>
  <si>
    <t>🔘</t>
  </si>
  <si>
    <t>구분</t>
    <phoneticPr fontId="4" type="noConversion"/>
  </si>
  <si>
    <t>윤정아</t>
    <phoneticPr fontId="4" type="noConversion"/>
  </si>
  <si>
    <t>540282117194</t>
  </si>
  <si>
    <t>2024090449237991</t>
  </si>
  <si>
    <t>0502-3390-2173</t>
  </si>
  <si>
    <t>540282117205</t>
  </si>
  <si>
    <t>2024090445328221</t>
  </si>
  <si>
    <t>cjy3****</t>
  </si>
  <si>
    <t>010-9754-3005</t>
  </si>
  <si>
    <t>서울특별시 송파구 백제고분로48길 23 (방이동) 1층 우럼마왕만두</t>
  </si>
  <si>
    <t>2024090445328211</t>
  </si>
  <si>
    <t>2024090445328201</t>
  </si>
  <si>
    <t>김현정</t>
  </si>
  <si>
    <t>530283431304</t>
  </si>
  <si>
    <t>2024090442327871</t>
  </si>
  <si>
    <t>cmdk****</t>
  </si>
  <si>
    <t>010-6326-2013</t>
  </si>
  <si>
    <t>서울특별시 강서구 공항대로41길 51 (등촌동, 세신그린코아빌딩) 1층 115호</t>
  </si>
  <si>
    <t>2024090442327861</t>
  </si>
  <si>
    <t>서유진</t>
  </si>
  <si>
    <t>540281940330</t>
  </si>
  <si>
    <t>2024090439930471</t>
  </si>
  <si>
    <t>shar****</t>
  </si>
  <si>
    <t>010-3234-4375</t>
  </si>
  <si>
    <t>02-3453-6161</t>
  </si>
  <si>
    <t>서울특별시 강남구 도곡로43길 20 (역삼동, 래미안 그레이튼) 관리사무소</t>
  </si>
  <si>
    <t>관리실 감사합니다^^</t>
  </si>
  <si>
    <t>530283407110</t>
  </si>
  <si>
    <t>2024090316684361</t>
  </si>
  <si>
    <t>2024090316684351</t>
  </si>
  <si>
    <t>2024090316684341</t>
  </si>
  <si>
    <t>정혜영</t>
  </si>
  <si>
    <t>530283493685</t>
  </si>
  <si>
    <t>2024090447066421</t>
  </si>
  <si>
    <t>love****</t>
  </si>
  <si>
    <t>010-3891-5054</t>
  </si>
  <si>
    <t>강원특별자치도 춘천시 벌말길 30 (석사동) 코너상가</t>
  </si>
  <si>
    <t>540281940304</t>
  </si>
  <si>
    <t>2024090310483941</t>
  </si>
  <si>
    <t>jeng****</t>
  </si>
  <si>
    <t>010-9163-1097</t>
  </si>
  <si>
    <t>부산광역시 수영구 광안해변로277번길 10 (민락동) 1층 레드베릴즈</t>
  </si>
  <si>
    <t>정현희</t>
  </si>
  <si>
    <t>540281940411</t>
  </si>
  <si>
    <t>18100067134523</t>
  </si>
  <si>
    <t>0504-1346-2564</t>
  </si>
  <si>
    <t>전라남도 순천시 해룡면 상삼리 927 대광로제비앙 101동 806호</t>
  </si>
  <si>
    <t>임지영</t>
  </si>
  <si>
    <t>540281940341</t>
  </si>
  <si>
    <t>4100067358694</t>
  </si>
  <si>
    <t>0502-7974-7628</t>
  </si>
  <si>
    <t>경기도 용인시 기흥구 영덕동 대명레이크빌아파트 (101~107동) 102동 602호</t>
  </si>
  <si>
    <t>530284243072</t>
  </si>
  <si>
    <t>15100067443552</t>
  </si>
  <si>
    <t>0504-3500-5833</t>
  </si>
  <si>
    <t>경기도 평택시 평택동 293-4 라페온빌1차 2층 더원바리스타제과제빵학원</t>
  </si>
  <si>
    <t>김안나</t>
  </si>
  <si>
    <t>540282965395</t>
  </si>
  <si>
    <t>15100067513967</t>
  </si>
  <si>
    <t>0502-1685-3016</t>
  </si>
  <si>
    <t>경기도 수원시 권선구 권선동 1169-11 2층</t>
  </si>
  <si>
    <t>이명미</t>
  </si>
  <si>
    <t>530284419166</t>
  </si>
  <si>
    <t>27100067302249</t>
  </si>
  <si>
    <t>0504-3533-8413</t>
  </si>
  <si>
    <t>경상북도 칠곡군 왜관읍 구상길180 삼성아파트104동 1501호</t>
  </si>
  <si>
    <t>곽대훈</t>
  </si>
  <si>
    <t>530284243120</t>
  </si>
  <si>
    <t>2024090573170981</t>
  </si>
  <si>
    <t>곽남희</t>
  </si>
  <si>
    <t>skag****</t>
  </si>
  <si>
    <t>010-6635-4311</t>
  </si>
  <si>
    <t>010-8647-6689</t>
  </si>
  <si>
    <t>전북특별자치도 남원시 금암길 8 (노암동, 남원떡방앗간) 1층 떡집</t>
  </si>
  <si>
    <t>장현</t>
  </si>
  <si>
    <t>540282965421</t>
  </si>
  <si>
    <t>2024090461664211</t>
  </si>
  <si>
    <t>gusr****</t>
  </si>
  <si>
    <t>010-2033-0766</t>
  </si>
  <si>
    <t>경기도 수원시 장안구 천천동 565 삼호진덕아파트 207동604호</t>
  </si>
  <si>
    <t>540283015600</t>
  </si>
  <si>
    <t>2024090459326911</t>
  </si>
  <si>
    <t>김보경</t>
  </si>
  <si>
    <t>530284276370</t>
  </si>
  <si>
    <t>2024090470222931</t>
  </si>
  <si>
    <t>정재윤</t>
  </si>
  <si>
    <t>wofh****</t>
  </si>
  <si>
    <t>010-2254-5374</t>
  </si>
  <si>
    <t>010-5900-0018</t>
  </si>
  <si>
    <t>010-6595-5334</t>
  </si>
  <si>
    <t>경상남도 사천시 중앙로 16 (선구동) 할매충무김밥</t>
  </si>
  <si>
    <t>배송 전 전화 부탁드립니다!</t>
  </si>
  <si>
    <t>이혜정</t>
  </si>
  <si>
    <t>540282941956</t>
  </si>
  <si>
    <t>2024090464762241</t>
  </si>
  <si>
    <t>good****</t>
  </si>
  <si>
    <t>010-5185-2181</t>
  </si>
  <si>
    <t>부산광역시 기장군 기장읍 차성동로87번길 19 (기장읍) 2층</t>
  </si>
  <si>
    <t>출입문 잠겼을 시 8278</t>
  </si>
  <si>
    <t>김석용</t>
  </si>
  <si>
    <t>530285569675</t>
  </si>
  <si>
    <t>2024090635546311</t>
  </si>
  <si>
    <t>ksyk****</t>
  </si>
  <si>
    <t>010-5744-9164</t>
  </si>
  <si>
    <t>02-565-8001</t>
  </si>
  <si>
    <t>서울특별시 강남구 남부순환로359길 28 (도곡동) 도곡빌딩101호.도담도담</t>
  </si>
  <si>
    <t>540284241403</t>
  </si>
  <si>
    <t>2024090635023231</t>
  </si>
  <si>
    <t>어시스트 제2키친</t>
  </si>
  <si>
    <t>540284188995</t>
  </si>
  <si>
    <t>2024090624102181</t>
  </si>
  <si>
    <t>최재석</t>
  </si>
  <si>
    <t>assi****</t>
  </si>
  <si>
    <t>010-9985-9232</t>
  </si>
  <si>
    <t>010-4577-7392</t>
  </si>
  <si>
    <t>서울특별시 성동구 광나루로 130 (성수동1가, 서울숲IT캐슬) 지하 203호 어시스트제2키친</t>
  </si>
  <si>
    <t>북촌손만두</t>
  </si>
  <si>
    <t>540284189080</t>
  </si>
  <si>
    <t>2024090596891091</t>
  </si>
  <si>
    <t>송영희</t>
  </si>
  <si>
    <t>jeil****</t>
  </si>
  <si>
    <t>010-5503-0830</t>
  </si>
  <si>
    <t>0502-3391-9933</t>
  </si>
  <si>
    <t>부산광역시 사하구 다대로 423 (다대동) 북촌손만두 낫개역점</t>
  </si>
  <si>
    <t>직접수령</t>
  </si>
  <si>
    <t>530285399074</t>
  </si>
  <si>
    <t>2024090520243301</t>
  </si>
  <si>
    <t>rlat****</t>
  </si>
  <si>
    <t>하은희</t>
  </si>
  <si>
    <t>530285399004</t>
  </si>
  <si>
    <t>2024090510520541</t>
  </si>
  <si>
    <t>hane****</t>
  </si>
  <si>
    <t>010-8272-5589</t>
  </si>
  <si>
    <t>경기도 광명시 광덕산로 5 (철산동, 종합상가동) 후문상가 지하1층 137호 미곡상회</t>
  </si>
  <si>
    <t>안미라</t>
  </si>
  <si>
    <t>530285398713</t>
  </si>
  <si>
    <t>2024090510264481</t>
  </si>
  <si>
    <t>aftf****</t>
  </si>
  <si>
    <t>010-4513-7115</t>
  </si>
  <si>
    <t>경기도 이천시 설성면 설가로468번길 15 (설성면) 송골카페</t>
  </si>
  <si>
    <t>장재영</t>
  </si>
  <si>
    <t>540284309060</t>
  </si>
  <si>
    <t>2024090634148551</t>
  </si>
  <si>
    <t>iiou****</t>
  </si>
  <si>
    <t>010-9874-2414</t>
  </si>
  <si>
    <t>서울특별시 성북구 북악산로1나길 24 (정릉동, 숲속의집) 3층 301호</t>
  </si>
  <si>
    <t>3층 301호 현관 앞에 놓아주세요.</t>
  </si>
  <si>
    <t>이혜진</t>
  </si>
  <si>
    <t>530285548524</t>
  </si>
  <si>
    <t>2024090621448041</t>
  </si>
  <si>
    <t>010-6803-0282</t>
  </si>
  <si>
    <t>경기도 수원시 팔달구 경수대로616번길 37-6 (우만동) B03호</t>
  </si>
  <si>
    <t>2024090621448031</t>
  </si>
  <si>
    <t>2024090621448021</t>
  </si>
  <si>
    <t>2024090621448011</t>
  </si>
  <si>
    <t>540284189043</t>
  </si>
  <si>
    <t>17100067660698</t>
  </si>
  <si>
    <t>지춘련</t>
  </si>
  <si>
    <t>0504-4944-3152</t>
  </si>
  <si>
    <t>서울특별시 성동구 성덕정9길 1 eor 에오르 ( 성수동1가 )</t>
  </si>
  <si>
    <t>안에 송장정보 안보이게 넣어주세요 비번 1236 잠그기는 #</t>
  </si>
  <si>
    <t>김상수</t>
  </si>
  <si>
    <t>540284189135</t>
  </si>
  <si>
    <t>26100067546648</t>
  </si>
  <si>
    <t>0504-4939-6744</t>
  </si>
  <si>
    <t>충청남도 태안군 소원면 시목길 112 1층</t>
  </si>
  <si>
    <t>고민숙</t>
  </si>
  <si>
    <t>540284188936</t>
  </si>
  <si>
    <t>31100067785615</t>
  </si>
  <si>
    <t>0502-4927-8451</t>
  </si>
  <si>
    <t>인천광역시 서구 원적로 74 예일교회 ( 가좌동 )</t>
  </si>
  <si>
    <t>현혜령</t>
  </si>
  <si>
    <t>540284308710</t>
  </si>
  <si>
    <t>21100067854303</t>
  </si>
  <si>
    <t>0502-1807-2391</t>
  </si>
  <si>
    <t>제주특별자치도 서귀포시 표선면 성읍리 729-1 영주산 표선면 성읍서문로20</t>
  </si>
  <si>
    <t>팥pot137</t>
  </si>
  <si>
    <t>530285398890</t>
  </si>
  <si>
    <t>24100067612980</t>
  </si>
  <si>
    <t>0502-7531-7222</t>
  </si>
  <si>
    <t>광주광역시 광산구 월계로 137 상가102호 팥 pot137 ( 월계동, 첨단남양파크 )</t>
  </si>
  <si>
    <t>김윤주</t>
  </si>
  <si>
    <t>530285398816</t>
  </si>
  <si>
    <t>11100067623839</t>
  </si>
  <si>
    <t>0504-4352-3615</t>
  </si>
  <si>
    <t>제주특별자치도 제주시 제주대학로 102 공대 2호관 지하1층 b008문앞 ( 아라일동 )</t>
  </si>
  <si>
    <t>530287890444</t>
  </si>
  <si>
    <t>0504-3572-1840</t>
  </si>
  <si>
    <t>대전 중구 대둔산로 301 대전광역시 중구 대둔산로 310-1 1층 춘향골찐빵(사정동)</t>
  </si>
  <si>
    <t>춘향골찐빵으로 배송부탁드립니다.</t>
  </si>
  <si>
    <t>540286381480</t>
  </si>
  <si>
    <t>0504-3465-5736</t>
  </si>
  <si>
    <t>부산 부산진구 가야대로 772 (롯데백화점부산본점) 부산롯데호텔 조리팀 B1F 우편실</t>
  </si>
  <si>
    <t>540286381454</t>
  </si>
  <si>
    <t>B1F우편실로 배송바랍니다.</t>
  </si>
  <si>
    <t>최송희</t>
  </si>
  <si>
    <t>530287734952</t>
  </si>
  <si>
    <t>2024090942322391</t>
  </si>
  <si>
    <t>myba****</t>
  </si>
  <si>
    <t>010-8376-0401</t>
  </si>
  <si>
    <t>경기도 김포시 양촌읍 양곡4로197번길 12 (양촌읍, 한강금호어울림 2단지) 201동1204호</t>
  </si>
  <si>
    <t>숙이네 부뚜막</t>
  </si>
  <si>
    <t>530287378711</t>
  </si>
  <si>
    <t>2024090927123751</t>
  </si>
  <si>
    <t>염숙자</t>
  </si>
  <si>
    <t>ckys****</t>
  </si>
  <si>
    <t>010-5326-9750</t>
  </si>
  <si>
    <t>경기도 용인시 수지구 죽전로193번길 35 (죽전동, 성현마을반도유보라) 상가동 204호</t>
  </si>
  <si>
    <t>2024090927123741</t>
  </si>
  <si>
    <t>정하나</t>
  </si>
  <si>
    <t>540286056175</t>
  </si>
  <si>
    <t>2024090777479051</t>
  </si>
  <si>
    <t>jhn0****</t>
  </si>
  <si>
    <t>010-6335-1073</t>
  </si>
  <si>
    <t>인천광역시 서구 청라한내로 132 (청라동, 청라한양수자인레이크블루) 상가2동 108호 엄마찬스</t>
  </si>
  <si>
    <t>강익찬</t>
  </si>
  <si>
    <t>530287502810</t>
  </si>
  <si>
    <t>2024090758740381</t>
  </si>
  <si>
    <t>neom****</t>
  </si>
  <si>
    <t>010-4921-1037</t>
  </si>
  <si>
    <t>경기도 양주시 고읍북로 78 (만송동, 은빛마을 휴먼시아) 704동 1304호</t>
  </si>
  <si>
    <t>2024090758740371</t>
  </si>
  <si>
    <t>최지훈</t>
  </si>
  <si>
    <t>540286236775</t>
  </si>
  <si>
    <t>2024090647027091</t>
  </si>
  <si>
    <t>안채옥</t>
  </si>
  <si>
    <t>coco****</t>
  </si>
  <si>
    <t>010-8746-8660</t>
  </si>
  <si>
    <t>010-8874-3752</t>
  </si>
  <si>
    <t>서울특별시 마포구 동교로 53-1 (망원동) 402호</t>
  </si>
  <si>
    <t>변재호</t>
  </si>
  <si>
    <t>530287721630</t>
  </si>
  <si>
    <t>23100068207118</t>
  </si>
  <si>
    <t>0504-4355-2694</t>
  </si>
  <si>
    <t>부산광역시 금정구 구서동 742-17 동국빌딩 1층 메노미니떡집</t>
  </si>
  <si>
    <t>530287721685</t>
  </si>
  <si>
    <t>2100067560477</t>
  </si>
  <si>
    <t>김효범</t>
  </si>
  <si>
    <t>540286055571</t>
  </si>
  <si>
    <t>13100067837626</t>
  </si>
  <si>
    <t>0502-4550-6392</t>
  </si>
  <si>
    <t>대구광역시 북구 매천로 204 한꽃유치원 ( 태전동 )</t>
  </si>
  <si>
    <t>박은영</t>
  </si>
  <si>
    <t>530287378770</t>
  </si>
  <si>
    <t>16100068299570</t>
  </si>
  <si>
    <t>0504-4908-8346</t>
  </si>
  <si>
    <t>강원도 속초시 교동 수복로 92-1</t>
  </si>
  <si>
    <t>전은주</t>
  </si>
  <si>
    <t>540286055663</t>
  </si>
  <si>
    <t>19100068005371</t>
  </si>
  <si>
    <t>0504-3584-2386</t>
  </si>
  <si>
    <t>경상북도 영주시 지천로50번길 27 3층 ( 휴천동 )</t>
  </si>
  <si>
    <t>김경희</t>
  </si>
  <si>
    <t>530287379046</t>
  </si>
  <si>
    <t>9100067861764</t>
  </si>
  <si>
    <t>0504-3585-6101</t>
  </si>
  <si>
    <t>강원도 정선군 여량면 서동로 2920-1 대성방앗간</t>
  </si>
  <si>
    <t>박경해</t>
  </si>
  <si>
    <t>540286055431</t>
  </si>
  <si>
    <t>2100067936592</t>
  </si>
  <si>
    <t>0502-7513-5586</t>
  </si>
  <si>
    <t>경상북도 김천시 율곡동 416 중흥S-클래스 프라디움 102동1303호</t>
  </si>
  <si>
    <t>석현광</t>
  </si>
  <si>
    <t>530287378733</t>
  </si>
  <si>
    <t>27100067900177</t>
  </si>
  <si>
    <t>0502-1533-2416</t>
  </si>
  <si>
    <t>서울특별시 도봉구 마들로 646 래미안 108-101 ( 방학동, 방학동 삼성래미안 )</t>
  </si>
  <si>
    <t>530287890503</t>
  </si>
  <si>
    <t>19100068274381</t>
  </si>
  <si>
    <t>540286055534</t>
  </si>
  <si>
    <t>2024090892446481</t>
  </si>
  <si>
    <t>박용기</t>
  </si>
  <si>
    <t>540286055921</t>
  </si>
  <si>
    <t>2024090768898391</t>
  </si>
  <si>
    <t>dydr****</t>
  </si>
  <si>
    <t>010-8221-1009</t>
  </si>
  <si>
    <t>서울특별시 강북구 한천로 1163 (수유동) 진미기사식당</t>
  </si>
  <si>
    <t>540286055210</t>
  </si>
  <si>
    <t>2024090766390031</t>
  </si>
  <si>
    <t>신해리</t>
  </si>
  <si>
    <t>540286055803</t>
  </si>
  <si>
    <t>2024090763587621</t>
  </si>
  <si>
    <t>otxt****</t>
  </si>
  <si>
    <t>010-6458-8532</t>
  </si>
  <si>
    <t>울산광역시 남구 꽃대나리로95번길 12 (달동, 달동삼강제나두아파트) 202호</t>
  </si>
  <si>
    <t>2024090763587611</t>
  </si>
  <si>
    <t>권기선</t>
  </si>
  <si>
    <t>540286621580</t>
  </si>
  <si>
    <t>2024090644811551</t>
  </si>
  <si>
    <t>gozi****</t>
  </si>
  <si>
    <t>010-6318-0985</t>
  </si>
  <si>
    <t>경상북도 영주시 서원로 137-1 (휴천동) 1층</t>
  </si>
  <si>
    <t>45545594</t>
  </si>
  <si>
    <t>45545685</t>
  </si>
  <si>
    <t>45545609</t>
  </si>
  <si>
    <t>김영란</t>
  </si>
  <si>
    <t>540287510580</t>
  </si>
  <si>
    <t>8100068536979</t>
  </si>
  <si>
    <t>0502-4813-8608</t>
  </si>
  <si>
    <t>부산광역시 동래구 사직동 147-48 1층 분식천지</t>
  </si>
  <si>
    <t>직접 수령,부재시 연락 바라겠습니다</t>
  </si>
  <si>
    <t>김소진</t>
  </si>
  <si>
    <t>530288970360</t>
  </si>
  <si>
    <t>32100068263405</t>
  </si>
  <si>
    <t>0502-4396-2500</t>
  </si>
  <si>
    <t>경기도 성남시 분당구 판교로 332 Eco Hub 지하1층 구내식당 ( 삼평동 )</t>
  </si>
  <si>
    <t>조인자</t>
  </si>
  <si>
    <t>530289124706</t>
  </si>
  <si>
    <t>25100068533295</t>
  </si>
  <si>
    <t>0504-3519-8989</t>
  </si>
  <si>
    <t>충청남도 서산시 성연면 일람리 1123 서산 골드클래스 골드클래스관리사무소</t>
  </si>
  <si>
    <t>이정경</t>
  </si>
  <si>
    <t>540287807822</t>
  </si>
  <si>
    <t>3100068623057</t>
  </si>
  <si>
    <t>0504-1347-0373</t>
  </si>
  <si>
    <t>대구광역시 수성구 만촌동 816 만촌1차우방타운 116-503</t>
  </si>
  <si>
    <t>전영주</t>
  </si>
  <si>
    <t>530289124603</t>
  </si>
  <si>
    <t>2024091088626631</t>
  </si>
  <si>
    <t>gogo****</t>
  </si>
  <si>
    <t>010-2526-3523</t>
  </si>
  <si>
    <t>대구광역시 수성구 수성로14길 49-38 (상동 333-8</t>
  </si>
  <si>
    <t>2024091088626621</t>
  </si>
  <si>
    <t>허선아</t>
  </si>
  <si>
    <t>540287510565</t>
  </si>
  <si>
    <t>2024091081170181</t>
  </si>
  <si>
    <t>tjsd****</t>
  </si>
  <si>
    <t>010-2235-6932</t>
  </si>
  <si>
    <t>경상남도 진주시 진양호로115번길 15 (평거동) 1층</t>
  </si>
  <si>
    <t>떠카나주</t>
  </si>
  <si>
    <t>540287510591</t>
  </si>
  <si>
    <t>2024090950086381</t>
  </si>
  <si>
    <t>한지원</t>
  </si>
  <si>
    <t>kkam****</t>
  </si>
  <si>
    <t>010-2912-9138</t>
  </si>
  <si>
    <t>0502-2898-1363</t>
  </si>
  <si>
    <t>서울특별시 용산구 녹사평대로46길 10 (이태원동) 2층 (우측 벽화계단으로 올라와주세요)</t>
  </si>
  <si>
    <t>장현영</t>
  </si>
  <si>
    <t>540287537460</t>
  </si>
  <si>
    <t>25100068375950</t>
  </si>
  <si>
    <t>0502-1622-5484</t>
  </si>
  <si>
    <t>인천광역시 계양구 계산동 964-28 영동프라임빌 1동 402호</t>
  </si>
  <si>
    <t>홍민아</t>
  </si>
  <si>
    <t>540287537493</t>
  </si>
  <si>
    <t>22100067901264</t>
  </si>
  <si>
    <t>0502-7812-4174</t>
  </si>
  <si>
    <t>서울특별시 마포구 마포대로 195 307동501호 ( 아현동, 마포 래미안 푸르지오 )</t>
  </si>
  <si>
    <t>540287510613</t>
  </si>
  <si>
    <t>2024090948542971</t>
  </si>
  <si>
    <t>540288855851</t>
  </si>
  <si>
    <t>인천 서구 청라한내로 132 (청라국제금융단지한양수자인레이크블루) 청라한양수자인 레이크블루 상가2층 108호 엄마찬스</t>
  </si>
  <si>
    <t>대화식품</t>
  </si>
  <si>
    <t>540288844614</t>
  </si>
  <si>
    <t>010-3783-3189</t>
  </si>
  <si>
    <t>강원특별자치도 원주시 평원동 380-1 대화식품</t>
  </si>
  <si>
    <t>530290375982</t>
  </si>
  <si>
    <t>540288844566</t>
  </si>
  <si>
    <t>540288844544</t>
  </si>
  <si>
    <t>540288844581</t>
  </si>
  <si>
    <t>530290375945</t>
  </si>
  <si>
    <t>530290375993</t>
  </si>
  <si>
    <t>540288844570</t>
  </si>
  <si>
    <t>경북기름방</t>
  </si>
  <si>
    <t>540288635421</t>
  </si>
  <si>
    <t>대구 달성군 유가읍 유가길 5 경북기름방</t>
  </si>
  <si>
    <t>530290126200</t>
  </si>
  <si>
    <t>530290126174</t>
  </si>
  <si>
    <t>이비치</t>
  </si>
  <si>
    <t>530290304206</t>
  </si>
  <si>
    <t>2024091145910991</t>
  </si>
  <si>
    <t>rain****</t>
  </si>
  <si>
    <t>010-2912-9204</t>
  </si>
  <si>
    <t>경상북도 경주시 포석로 1089-14 (황남동) 에낭</t>
  </si>
  <si>
    <t>함이슬</t>
  </si>
  <si>
    <t>540288529640</t>
  </si>
  <si>
    <t>2024091017012951</t>
  </si>
  <si>
    <t>한태순</t>
  </si>
  <si>
    <t>ease****</t>
  </si>
  <si>
    <t>010-4424-4117</t>
  </si>
  <si>
    <t>경상북도 경주시 안강읍 구부랑2길 28 (안강읍) 우유</t>
  </si>
  <si>
    <t>540288428405</t>
  </si>
  <si>
    <t>17100068445126</t>
  </si>
  <si>
    <t>0502-4667-5702</t>
  </si>
  <si>
    <t>경기도 구리시 안골로103번길 30 103호 온기담 ( 수택동 )</t>
  </si>
  <si>
    <t>박연실</t>
  </si>
  <si>
    <t>540288500354</t>
  </si>
  <si>
    <t>14100068501979</t>
  </si>
  <si>
    <t>0504-4347-8122</t>
  </si>
  <si>
    <t>부산광역시 동구 구봉중길5번나길 12-11 1층 ( 초량동 )</t>
  </si>
  <si>
    <t>540288529673</t>
  </si>
  <si>
    <t>29100068476642</t>
  </si>
  <si>
    <t>0504-1322-1694</t>
  </si>
  <si>
    <t>한준민</t>
  </si>
  <si>
    <t>540288428416</t>
  </si>
  <si>
    <t>22100068160655</t>
  </si>
  <si>
    <t>0502-4763-4537</t>
  </si>
  <si>
    <t>광주광역시 광산구 월곡동 685-1 영천마을 주공아파트 1008동1304호</t>
  </si>
  <si>
    <t>염무섭</t>
  </si>
  <si>
    <t>540288500321</t>
  </si>
  <si>
    <t>28100068446755</t>
  </si>
  <si>
    <t>염윤숙</t>
  </si>
  <si>
    <t>0504-3437-1950</t>
  </si>
  <si>
    <t>충청남도 아산시 온중로 60-20 새한SG스크린골프 ( 용화동 )</t>
  </si>
  <si>
    <t>김소영</t>
  </si>
  <si>
    <t>540288738542</t>
  </si>
  <si>
    <t>24100068602511</t>
  </si>
  <si>
    <t>0502-7513-7983</t>
  </si>
  <si>
    <t>서울 관악구 행운동 우성아파트 101동1501호</t>
  </si>
  <si>
    <t>장수영</t>
  </si>
  <si>
    <t>540288500332</t>
  </si>
  <si>
    <t>2024091138309641</t>
  </si>
  <si>
    <t>jsy8****</t>
  </si>
  <si>
    <t>010-8998-6301</t>
  </si>
  <si>
    <t>부산광역시 남구 못골로41번길 35-11 (대연동) 1층   설기애</t>
  </si>
  <si>
    <t>530289919991</t>
  </si>
  <si>
    <t>10100068378297</t>
  </si>
  <si>
    <t>0502-5309-4168</t>
  </si>
  <si>
    <t>530287735092</t>
  </si>
  <si>
    <t>부산 부산진구 가야대로 772 (롯데백화점부산본점) 롯데호텔 조리팀 B1F 우편실</t>
  </si>
  <si>
    <t>45547513</t>
  </si>
  <si>
    <t>45547562</t>
  </si>
  <si>
    <t>45547208</t>
  </si>
  <si>
    <t>45547433</t>
  </si>
  <si>
    <t>45547474</t>
  </si>
  <si>
    <t>45547764</t>
  </si>
  <si>
    <t>45547790</t>
  </si>
  <si>
    <t>45547472</t>
  </si>
  <si>
    <t>45547480</t>
  </si>
  <si>
    <t>45547678</t>
  </si>
  <si>
    <t>45547565</t>
  </si>
  <si>
    <t>45547682</t>
  </si>
  <si>
    <t>45547340</t>
  </si>
  <si>
    <t>청도농산</t>
  </si>
  <si>
    <t>530291196986</t>
  </si>
  <si>
    <t>010-2525-4288</t>
  </si>
  <si>
    <t>대구 수성구 지범로23길 19-7 청도텃밭</t>
  </si>
  <si>
    <t>비타민약국</t>
  </si>
  <si>
    <t>540289641494</t>
  </si>
  <si>
    <t>2024091279906241</t>
  </si>
  <si>
    <t>이윤주</t>
  </si>
  <si>
    <t>clic****</t>
  </si>
  <si>
    <t>010-3618-4854</t>
  </si>
  <si>
    <t>031-981-4743</t>
  </si>
  <si>
    <t>경기도 김포시 풍무로 105 (풍무동) 풍무프라자102호 비타민약국</t>
  </si>
  <si>
    <t>송정근</t>
  </si>
  <si>
    <t>530290999671</t>
  </si>
  <si>
    <t>2024091277023751</t>
  </si>
  <si>
    <t>임시라</t>
  </si>
  <si>
    <t>tlfk****</t>
  </si>
  <si>
    <t>010-5539-4563</t>
  </si>
  <si>
    <t>010-5292-1016</t>
  </si>
  <si>
    <t>인천광역시 부평구 안남로434번길 57 (청천동) 301호 송정근</t>
  </si>
  <si>
    <t>김유진</t>
  </si>
  <si>
    <t>540289277752</t>
  </si>
  <si>
    <t>2024091154655811</t>
  </si>
  <si>
    <t>yj_f****</t>
  </si>
  <si>
    <t>010-6366-1397</t>
  </si>
  <si>
    <t>경기도 광주시 남한산성면 남한산성로 732-11 (남한산성면) 732-11</t>
  </si>
  <si>
    <t>빠른배송부탁드려요~</t>
  </si>
  <si>
    <t>530290920291</t>
  </si>
  <si>
    <t>2024091275290481</t>
  </si>
  <si>
    <t>2024091275290471</t>
  </si>
  <si>
    <t>540289277730</t>
  </si>
  <si>
    <t>2024091158351151</t>
  </si>
  <si>
    <t>45548818</t>
  </si>
  <si>
    <t>45548370</t>
  </si>
  <si>
    <t>530294398823</t>
  </si>
  <si>
    <t>2024091949771661</t>
  </si>
  <si>
    <t>김휘석</t>
  </si>
  <si>
    <t>530294028011</t>
  </si>
  <si>
    <t>2024091944916021</t>
  </si>
  <si>
    <t>benn****</t>
  </si>
  <si>
    <t>010-7777-9313</t>
  </si>
  <si>
    <t>경기도 수원시 영통구 광교마을로 156 (하동, 광교마을40단지) 4016-1902</t>
  </si>
  <si>
    <t>김태환</t>
  </si>
  <si>
    <t>530293369182</t>
  </si>
  <si>
    <t>2024091391705981</t>
  </si>
  <si>
    <t>stor****</t>
  </si>
  <si>
    <t>010-8851-1226</t>
  </si>
  <si>
    <t>경상북도 영천시 망정로 27-12 (망정동) 명가 떡집</t>
  </si>
  <si>
    <t>달디떡공방</t>
  </si>
  <si>
    <t>540291821655</t>
  </si>
  <si>
    <t>2024091286930281</t>
  </si>
  <si>
    <t>배종희</t>
  </si>
  <si>
    <t>pape****</t>
  </si>
  <si>
    <t>010-2589-9625</t>
  </si>
  <si>
    <t>부산광역시 해운대구 세실로 19 (좌동, 해운대대우1차아파트) 상가동 지하 2호 달디떡공방</t>
  </si>
  <si>
    <t>신세계푸드 고혜승</t>
  </si>
  <si>
    <t>540291821460</t>
  </si>
  <si>
    <t>2024091932079921</t>
  </si>
  <si>
    <t>고혜승</t>
  </si>
  <si>
    <t>tyra****</t>
  </si>
  <si>
    <t>010-9835-0317</t>
  </si>
  <si>
    <t>서울특별시 중구 만리재로 159 (만리동2가, 영원프라자) b1 직원식당</t>
  </si>
  <si>
    <t>양휘경</t>
  </si>
  <si>
    <t>540291822742</t>
  </si>
  <si>
    <t>2024091930829891</t>
  </si>
  <si>
    <t>nobl****</t>
  </si>
  <si>
    <t>010-3081-8100</t>
  </si>
  <si>
    <t>경기도 파주시 한울로 84 (동패동, 휴먼시아 한울마을) 508-502</t>
  </si>
  <si>
    <t>김규남</t>
  </si>
  <si>
    <t>530294373343</t>
  </si>
  <si>
    <t>2024091784098911</t>
  </si>
  <si>
    <t>kgn2****</t>
  </si>
  <si>
    <t>010-5030-2514</t>
  </si>
  <si>
    <t>010-4041-2514</t>
  </si>
  <si>
    <t>전라남도 담양군 봉산면 송강정로 193 (봉산면) 담길카페</t>
  </si>
  <si>
    <t>540291823464</t>
  </si>
  <si>
    <t>2024091542431221</t>
  </si>
  <si>
    <t>서울특별시 성동구 왕십리로4길 22-1 (성수동1가) 1층 성수대파</t>
  </si>
  <si>
    <t>광수육회 논현점</t>
  </si>
  <si>
    <t>530293852764</t>
  </si>
  <si>
    <t>2024091421191921</t>
  </si>
  <si>
    <t>이대연</t>
  </si>
  <si>
    <t>acm3****</t>
  </si>
  <si>
    <t>010-2057-3700</t>
  </si>
  <si>
    <t>서울특별시 강남구 강남대로120길 11 (논현동) B01호 광수육회</t>
  </si>
  <si>
    <t>530293369646</t>
  </si>
  <si>
    <t>2024091398878301</t>
  </si>
  <si>
    <t>dbfl****</t>
  </si>
  <si>
    <t>010-7411-6241</t>
  </si>
  <si>
    <t>충청남도 논산시 연무읍 안심로 33 (연무읍) 1층 마미갸또</t>
  </si>
  <si>
    <t>540291823545</t>
  </si>
  <si>
    <t>25100068968144</t>
  </si>
  <si>
    <t>김소정</t>
  </si>
  <si>
    <t>0504-1354-2502</t>
  </si>
  <si>
    <t>충청북도 증평군 증평읍 삼일로 11 선경주택1층 미용실 ( 선경주택 )</t>
  </si>
  <si>
    <t>청춘찬가</t>
  </si>
  <si>
    <t>540292224170</t>
  </si>
  <si>
    <t>22100068505235</t>
  </si>
  <si>
    <t>강지혜</t>
  </si>
  <si>
    <t>0504-3459-5705</t>
  </si>
  <si>
    <t>경기도 양평군 옥천면 말골길 26 청춘찬가</t>
  </si>
  <si>
    <t>정세인</t>
  </si>
  <si>
    <t>530293831661</t>
  </si>
  <si>
    <t>23100068897608</t>
  </si>
  <si>
    <t>0502-1425-4410</t>
  </si>
  <si>
    <t>서울특별시 성동구 하왕십리동 946-14 상왕십리역 그날의 무드 꽃집</t>
  </si>
  <si>
    <t>지하철 안에 개찰구 바로 옆 지하상가 안 꽃집이에요!</t>
  </si>
  <si>
    <t>송명보</t>
  </si>
  <si>
    <t>540291823103</t>
  </si>
  <si>
    <t>18100068825954</t>
  </si>
  <si>
    <t>0504-2776-6111</t>
  </si>
  <si>
    <t>부산광역시 연제구 거제천로 126-1 1동 1층 고기로움 ( 연산동 )</t>
  </si>
  <si>
    <t>문이 잠겨 있을시 우채통 에 키 가 있습니다  운개폐 후 우채통에 키 넣어주세요</t>
  </si>
  <si>
    <t>최유영</t>
  </si>
  <si>
    <t>540292234224</t>
  </si>
  <si>
    <t>29100069012327</t>
  </si>
  <si>
    <t>0502-7891-5526</t>
  </si>
  <si>
    <t>광주광역시 남구 봉선로 173 3층 본과학수학학원 ( 봉선동 )</t>
  </si>
  <si>
    <t>다우리유통</t>
  </si>
  <si>
    <t>530293369926</t>
  </si>
  <si>
    <t>4100069234362</t>
  </si>
  <si>
    <t>정희은</t>
  </si>
  <si>
    <t>0502-5020-3943</t>
  </si>
  <si>
    <t>인천광역시 서구 봉수대로501번길 21 (원창동 42-6) 다우리유통 ( 원창동 )</t>
  </si>
  <si>
    <t>비번 1004* 문 열고 사무실 안 입고</t>
  </si>
  <si>
    <t>530293852742</t>
  </si>
  <si>
    <t>11100069036126</t>
  </si>
  <si>
    <t>0504-1878-7953</t>
  </si>
  <si>
    <t>경상남도 창녕군 영산면 영산계성로 56 -</t>
  </si>
  <si>
    <t>빽보이피자 고척점</t>
  </si>
  <si>
    <t>540292224166</t>
  </si>
  <si>
    <t>25100069238528</t>
  </si>
  <si>
    <t>민유경</t>
  </si>
  <si>
    <t>0502-7407-5928</t>
  </si>
  <si>
    <t>서울특별시 구로구 중앙로5길 59 상가동 1층(고척동, 고척아이파크) ( 고척동, 고척아이파크 )</t>
  </si>
  <si>
    <t>540291823755</t>
  </si>
  <si>
    <t>12100069360434</t>
  </si>
  <si>
    <t>0502-1232-1332</t>
  </si>
  <si>
    <t>진경미</t>
  </si>
  <si>
    <t>540292247491</t>
  </si>
  <si>
    <t>2100069389129</t>
  </si>
  <si>
    <t>0502-5015-1638</t>
  </si>
  <si>
    <t>부산광역시 강서구 명지국제5로 59 105-803 ( 명지동,명지1차 금강펜테리움 센트럴파크 )</t>
  </si>
  <si>
    <t>한지연</t>
  </si>
  <si>
    <t>540291822926</t>
  </si>
  <si>
    <t>8100069805856</t>
  </si>
  <si>
    <t>0504-3533-2911</t>
  </si>
  <si>
    <t>전라북도 고창군 부안면 서당물길 12 전라북도 고창군 부안면 서당물길 12</t>
  </si>
  <si>
    <t>빠른 배송 부탁해요</t>
  </si>
  <si>
    <t>편은희</t>
  </si>
  <si>
    <t>530293369974</t>
  </si>
  <si>
    <t>19100068927020</t>
  </si>
  <si>
    <t>0504-2765-6767</t>
  </si>
  <si>
    <t>서울특별시 성동구 사근동길 54 압구정찌개마을 ( 사근동 )</t>
  </si>
  <si>
    <t>540292357015</t>
  </si>
  <si>
    <t>31100069676492</t>
  </si>
  <si>
    <t>0502-7441-4997</t>
  </si>
  <si>
    <t>천미현</t>
  </si>
  <si>
    <t>540293508154</t>
  </si>
  <si>
    <t>11100069829839</t>
  </si>
  <si>
    <t>권민석</t>
  </si>
  <si>
    <t>0504-4908-5536</t>
  </si>
  <si>
    <t>경기도 화성시 수노을중앙로 130 티아이씨타워 107호 우리동네국민상회 ( 새솔동 )</t>
  </si>
  <si>
    <t>11100069829938</t>
  </si>
  <si>
    <t>0504-3516-8820</t>
  </si>
  <si>
    <t>11100069829851</t>
  </si>
  <si>
    <t>0504-4956-0734</t>
  </si>
  <si>
    <t>이주영</t>
  </si>
  <si>
    <t>540293599375</t>
  </si>
  <si>
    <t>3100070161414</t>
  </si>
  <si>
    <t>0502-4294-9279</t>
  </si>
  <si>
    <t>전라북도 진안군 진안읍 군하리 139-4 세미나</t>
  </si>
  <si>
    <t>신상진</t>
  </si>
  <si>
    <t>540293784186</t>
  </si>
  <si>
    <t>31100070071011</t>
  </si>
  <si>
    <t>양정언</t>
  </si>
  <si>
    <t>0502-4422-8367</t>
  </si>
  <si>
    <t>서울특별시 강동구 풍성로37길 45 공안과병원 ( 성내동 )</t>
  </si>
  <si>
    <t>1층 택배보관소</t>
  </si>
  <si>
    <t>오용호</t>
  </si>
  <si>
    <t>540293784094</t>
  </si>
  <si>
    <t>23100069982578</t>
  </si>
  <si>
    <t>0502-7910-4719</t>
  </si>
  <si>
    <t>경상남도 사천시 사천읍 사주길 19 탑노래연습장</t>
  </si>
  <si>
    <t>2층 문앞에 올려주세요.</t>
  </si>
  <si>
    <t xml:space="preserve">차상식 부장선생님 </t>
  </si>
  <si>
    <t>540293744743</t>
  </si>
  <si>
    <t>010-9380-1968</t>
  </si>
  <si>
    <t>경북 경산시 경산로 91 (경산여자중고등학교) 경산여자고등학교</t>
  </si>
  <si>
    <t>540293744835</t>
  </si>
  <si>
    <t>540293744684</t>
  </si>
  <si>
    <t>차상식 부장선생님</t>
  </si>
  <si>
    <t>540293744570</t>
  </si>
  <si>
    <t>530295519501</t>
  </si>
  <si>
    <t>강기철</t>
  </si>
  <si>
    <t>540293784035</t>
  </si>
  <si>
    <t>2024092086646191</t>
  </si>
  <si>
    <t>make****</t>
  </si>
  <si>
    <t>010-3305-4788</t>
  </si>
  <si>
    <t>경상남도 산청군 신안면 지리산대로 3464-1 (신안면) 2층 원지제일의원</t>
  </si>
  <si>
    <t>530295348362</t>
  </si>
  <si>
    <t>2024092078581791</t>
  </si>
  <si>
    <t>2024092078581781</t>
  </si>
  <si>
    <t>2024092078581771</t>
  </si>
  <si>
    <t>2024092078581761</t>
  </si>
  <si>
    <t>2024092078581751</t>
  </si>
  <si>
    <t>2024092078581741</t>
  </si>
  <si>
    <t>김윤호</t>
  </si>
  <si>
    <t>540293508121</t>
  </si>
  <si>
    <t>2024092074760481</t>
  </si>
  <si>
    <t>박미영</t>
  </si>
  <si>
    <t>mypa****</t>
  </si>
  <si>
    <t>010-4710-6811</t>
  </si>
  <si>
    <t>010-2511-6448</t>
  </si>
  <si>
    <t>경기도 화성시 동탄산단4길 9-25 (방교동) 컴테크써지(주)김윤호</t>
  </si>
  <si>
    <t>본작</t>
  </si>
  <si>
    <t>540293508246</t>
  </si>
  <si>
    <t>2024092072250721</t>
  </si>
  <si>
    <t>구본혜</t>
  </si>
  <si>
    <t>bonj****</t>
  </si>
  <si>
    <t>010-7272-8838</t>
  </si>
  <si>
    <t>서울특별시 성동구 광나루로9길 2 (송정동) 1층 병과점본작</t>
  </si>
  <si>
    <t>본작 매장 문앞이 아닌, 건물 1층 문 안쪽에 놓아야합니다. 배송시 연락주세요!!~</t>
  </si>
  <si>
    <t>530295348325</t>
  </si>
  <si>
    <t>2024091775452641</t>
  </si>
  <si>
    <t>2024091775452631</t>
  </si>
  <si>
    <t>2024091775452621</t>
  </si>
  <si>
    <t>2024091775452601</t>
  </si>
  <si>
    <t>540293599434</t>
  </si>
  <si>
    <t>18100069843344</t>
  </si>
  <si>
    <t>0502-7468-0555</t>
  </si>
  <si>
    <t>540293508202</t>
  </si>
  <si>
    <t>2024091967893521</t>
  </si>
  <si>
    <t>2024091967893511</t>
  </si>
  <si>
    <t>2024091967893501</t>
  </si>
  <si>
    <t>2024091967893491</t>
  </si>
  <si>
    <t>전정희</t>
  </si>
  <si>
    <t>540293508176</t>
  </si>
  <si>
    <t>2024091962007341</t>
  </si>
  <si>
    <t>2122****</t>
  </si>
  <si>
    <t>010-3322-6235</t>
  </si>
  <si>
    <t>0502-3208-4141</t>
  </si>
  <si>
    <t>충청남도 천안시 동남구 충절로 369 (삼룡동, 호반써밋 포레센트) 102동 106호</t>
  </si>
  <si>
    <t>정미경</t>
  </si>
  <si>
    <t>540293508224</t>
  </si>
  <si>
    <t>2024091947232501</t>
  </si>
  <si>
    <t>pu75****</t>
  </si>
  <si>
    <t>010-7748-2606</t>
  </si>
  <si>
    <t>경상남도 김해시 해반천로168번길 22-15 (삼계동) 102호 태형축산</t>
  </si>
  <si>
    <t>현관문앞에놓아두세요</t>
  </si>
  <si>
    <t>45558100</t>
  </si>
  <si>
    <t>45558757</t>
  </si>
  <si>
    <t>45558121</t>
  </si>
  <si>
    <t>45558871</t>
  </si>
  <si>
    <t>45558576</t>
  </si>
  <si>
    <t>(주)운문로컬푸드</t>
  </si>
  <si>
    <t>530297246563</t>
  </si>
  <si>
    <t>010-2075-7836</t>
  </si>
  <si>
    <t>경북 청도군 운문면 운문사길 129-8 농업회사법인 (주)운문로컬푸드</t>
  </si>
  <si>
    <t>530297246541</t>
  </si>
  <si>
    <t>530297387064</t>
  </si>
  <si>
    <t>2024092390537201</t>
  </si>
  <si>
    <t>임선경</t>
  </si>
  <si>
    <t>530297057132</t>
  </si>
  <si>
    <t>2024092383470071</t>
  </si>
  <si>
    <t>tuto****</t>
  </si>
  <si>
    <t>010-8544-0802</t>
  </si>
  <si>
    <t>부산광역시 사상구 사상로 554 (모라동, 태일공구종합상사) 태일</t>
  </si>
  <si>
    <t>전민아</t>
  </si>
  <si>
    <t>540295117395</t>
  </si>
  <si>
    <t>2024092124223531</t>
  </si>
  <si>
    <t>mina****</t>
  </si>
  <si>
    <t>010-4412-4154</t>
  </si>
  <si>
    <t>세종특별자치시 한누리대로 2007 퍼스트시티209호</t>
  </si>
  <si>
    <t>540295279235</t>
  </si>
  <si>
    <t>2024092302</t>
  </si>
  <si>
    <t>0502-7941-5262</t>
  </si>
  <si>
    <t>서울 성동구 서울숲2길 22-1 서울특별시 성동구 서울숲 2길 22-1 (성수동 1가) 서울숲 LOWIDE</t>
  </si>
  <si>
    <t>540295279246</t>
  </si>
  <si>
    <t>29100069991613</t>
  </si>
  <si>
    <t>540295042532</t>
  </si>
  <si>
    <t>18100069897496</t>
  </si>
  <si>
    <t>0502-7790-8433</t>
  </si>
  <si>
    <t>남용</t>
  </si>
  <si>
    <t>540295042506</t>
  </si>
  <si>
    <t>1100069944527</t>
  </si>
  <si>
    <t>NAN LONG</t>
  </si>
  <si>
    <t>0504-2786-2272</t>
  </si>
  <si>
    <t>경기도 의정부시 신흥로239번길 20 의정부시 신흥로 239번길 20 402호 럭스타워 ( 의정부동 )</t>
  </si>
  <si>
    <t>540295117384</t>
  </si>
  <si>
    <t>24100070066457</t>
  </si>
  <si>
    <t>송봉환</t>
  </si>
  <si>
    <t>0502-7321-3853</t>
  </si>
  <si>
    <t>전라남도 담양군 봉산면 송강정로 193 담길카페</t>
  </si>
  <si>
    <t>로우앤스윗 광안</t>
  </si>
  <si>
    <t>540295117351</t>
  </si>
  <si>
    <t>16100070551824</t>
  </si>
  <si>
    <t>김동욱</t>
  </si>
  <si>
    <t>0504-4969-2269</t>
  </si>
  <si>
    <t>부산광역시 수영구 민락본동로31번길 14 1층, 로우앤스윗 ( 민락동 )</t>
  </si>
  <si>
    <t>김경만</t>
  </si>
  <si>
    <t>540295117443</t>
  </si>
  <si>
    <t>28100069967221</t>
  </si>
  <si>
    <t>0504-3580-6450</t>
  </si>
  <si>
    <t>강원특별자치도 춘천시 동면 만천로 155 1층 김밥친구들</t>
  </si>
  <si>
    <t>김춘자</t>
  </si>
  <si>
    <t>540295042484</t>
  </si>
  <si>
    <t>6100070066120</t>
  </si>
  <si>
    <t>0502-4294-7641</t>
  </si>
  <si>
    <t>부산광역시 남구 대연동 1315-21 부산시 남구 대연1동 유엔평화로14번길39</t>
  </si>
  <si>
    <t>김인경</t>
  </si>
  <si>
    <t>540295117325</t>
  </si>
  <si>
    <t>11100070226395</t>
  </si>
  <si>
    <t>0502-4715-4390</t>
  </si>
  <si>
    <t>경상북도 청도군 청도읍 새마을로 1150-30 그리고카페</t>
  </si>
  <si>
    <t>장선희</t>
  </si>
  <si>
    <t>540295042462</t>
  </si>
  <si>
    <t>1100070273009</t>
  </si>
  <si>
    <t>0502-1712-2744</t>
  </si>
  <si>
    <t>대구 수성구 중동 90-5번지 아석하이빌 205호</t>
  </si>
  <si>
    <t>205호 문안쪽으로 바짝밀어 놓아주세요</t>
  </si>
  <si>
    <t>홍우성</t>
  </si>
  <si>
    <t>540295340415</t>
  </si>
  <si>
    <t>23100070430203</t>
  </si>
  <si>
    <t>윤정수</t>
  </si>
  <si>
    <t>0502-7915-8758</t>
  </si>
  <si>
    <t>경기도 이천시 대월면 양녕로 92 YCH KOREA 이천사무소</t>
  </si>
  <si>
    <t>김경순</t>
  </si>
  <si>
    <t>540295490204</t>
  </si>
  <si>
    <t>30100070633194</t>
  </si>
  <si>
    <t>0504-3581-3584</t>
  </si>
  <si>
    <t>충청북도 청주시 청원구 1순환로330번길 7 시영방앗간 ( 내덕동 )</t>
  </si>
  <si>
    <t>길호영</t>
  </si>
  <si>
    <t>540295132865</t>
  </si>
  <si>
    <t>010-9938-9197</t>
  </si>
  <si>
    <t>전북특별자치도 무주군 무주읍 주계로 54-1 전라북도 무주군 무주읍 주계로 54-1(무주읍) 1층</t>
  </si>
  <si>
    <t>530297057110</t>
  </si>
  <si>
    <t>2024092385985191</t>
  </si>
  <si>
    <t>540295117502</t>
  </si>
  <si>
    <t>2024092091817701</t>
  </si>
  <si>
    <t>rlfg****</t>
  </si>
  <si>
    <t>010-9938-9179</t>
  </si>
  <si>
    <t>전라북도 무주군 무주읍 주계로 54-1 (무주읍) 1층</t>
  </si>
  <si>
    <t>빠른배송 부탁드닙니다</t>
  </si>
  <si>
    <t>하승재</t>
  </si>
  <si>
    <t>540295117476</t>
  </si>
  <si>
    <t>13100070324506</t>
  </si>
  <si>
    <t>0502-4289-3341</t>
  </si>
  <si>
    <t>서울특별시 마포구 양화로3길 21-1 - ( 합정동 )</t>
  </si>
  <si>
    <t>김현영</t>
  </si>
  <si>
    <t>530297057165</t>
  </si>
  <si>
    <t>9100070357387</t>
  </si>
  <si>
    <t>0504-4918-5393</t>
  </si>
  <si>
    <t>경상남도 창원시 의창구 북면 동전로110번길 8 플래츠나인 223호 아토리화과점</t>
  </si>
  <si>
    <t>반품</t>
    <phoneticPr fontId="4" type="noConversion"/>
  </si>
  <si>
    <t>봉화농업회사법인(주)</t>
  </si>
  <si>
    <t>대1</t>
  </si>
  <si>
    <t>540296537500</t>
  </si>
  <si>
    <t>010-4031-2884</t>
  </si>
  <si>
    <t>경북 봉화군 봉화읍 보밑길 24-20 1층 (주)봉화농업회사법인</t>
  </si>
  <si>
    <t>할매떡볶기</t>
  </si>
  <si>
    <t>530298199930</t>
  </si>
  <si>
    <t>30100070727787</t>
  </si>
  <si>
    <t>유선영</t>
  </si>
  <si>
    <t>0504-1868-3036</t>
  </si>
  <si>
    <t>인천광역시 강화군 강화읍 강화대로 411-1 칠성청과 옆</t>
  </si>
  <si>
    <t>세은 010-8498-0064</t>
  </si>
  <si>
    <t>이으뜸</t>
  </si>
  <si>
    <t>530298199952</t>
  </si>
  <si>
    <t>13100070641627</t>
  </si>
  <si>
    <t>0504-2765-1463</t>
  </si>
  <si>
    <t>서울특별시 강서구 등촌로35길 136 1층 상가 ( 등촌동 )</t>
  </si>
  <si>
    <t>빌라현관 1층 안쪽에 넣어주세요</t>
  </si>
  <si>
    <t>나정숙</t>
  </si>
  <si>
    <t>SE114호 6x90x130 김장 고추 20근 봉투 10매</t>
  </si>
  <si>
    <t>1개</t>
  </si>
  <si>
    <t>530298200000</t>
  </si>
  <si>
    <t>27100070330154</t>
  </si>
  <si>
    <t>0504-4320-6538</t>
  </si>
  <si>
    <t>충청남도 태안군 소원면 대소산길 290-133 엔젤펜션</t>
  </si>
  <si>
    <t>SE114호 6x90x130 김장 고추 20근 봉투 10매 1개 세은 010-8498-0064</t>
  </si>
  <si>
    <t>최수정</t>
  </si>
  <si>
    <t>530298199985</t>
  </si>
  <si>
    <t>9100070480045</t>
  </si>
  <si>
    <t>강진수</t>
  </si>
  <si>
    <t>0504-3496-2178</t>
  </si>
  <si>
    <t>경기도 양주시 백석읍 부흥로 1068 1층 신지전자</t>
  </si>
  <si>
    <t>선택1</t>
  </si>
  <si>
    <t>강연주</t>
  </si>
  <si>
    <t>530298199941</t>
  </si>
  <si>
    <t>5100070511291</t>
  </si>
  <si>
    <t>0502-1788-8749</t>
  </si>
  <si>
    <t>경상남도 사천시 해안관광로 364 아슬란 송포 ( 송포동 )</t>
  </si>
  <si>
    <t>손홍례</t>
  </si>
  <si>
    <t>530298199963</t>
  </si>
  <si>
    <t>23100070636027</t>
  </si>
  <si>
    <t>0502-5374-7437</t>
  </si>
  <si>
    <t>대전광역시 대덕구 읍내동 54 현대아파트 112동306호</t>
  </si>
  <si>
    <t>540296515693</t>
  </si>
  <si>
    <t>29100070666244</t>
  </si>
  <si>
    <t>0502-4641-4560</t>
  </si>
  <si>
    <t>꼭 확인해주세요! 건물 3층 로와이드로 전달 부탁드립니다(화장실 옆)</t>
  </si>
  <si>
    <t>540296515671</t>
  </si>
  <si>
    <t>6100070573647</t>
  </si>
  <si>
    <t>0502-7538-9076</t>
  </si>
  <si>
    <t>임부환</t>
  </si>
  <si>
    <t>530298199996</t>
  </si>
  <si>
    <t>2024092437028881</t>
  </si>
  <si>
    <t>buha****</t>
  </si>
  <si>
    <t>010-9475-4009</t>
  </si>
  <si>
    <t>02-6013-4009</t>
  </si>
  <si>
    <t>서울특별시 광진구 자양로 173 (구의동, 간씨빌딩) 광진축산물도매센타</t>
  </si>
  <si>
    <t>엄희숙</t>
  </si>
  <si>
    <t>중</t>
  </si>
  <si>
    <t>540296569394</t>
  </si>
  <si>
    <t>2024092436146291</t>
  </si>
  <si>
    <t>이승훈</t>
  </si>
  <si>
    <t>ddan****</t>
  </si>
  <si>
    <t>010-9174-7758</t>
  </si>
  <si>
    <t>경기도 이천시 마장면 서이천로87번길 13 (마장면) 고려식품판매</t>
  </si>
  <si>
    <t>530298199974</t>
  </si>
  <si>
    <t>2024092398828971</t>
  </si>
  <si>
    <t>2024092398828961</t>
  </si>
  <si>
    <t>박진영</t>
  </si>
  <si>
    <t>비닐 15*32</t>
  </si>
  <si>
    <t>530299095182</t>
  </si>
  <si>
    <t>2024092501</t>
  </si>
  <si>
    <t>010-9177-2833</t>
  </si>
  <si>
    <t>서울 은평구 불광로 98-8 (대호아파트) 불광동, 대호아파트 103동 805호</t>
  </si>
  <si>
    <t xml:space="preserve">비닐 15*32  </t>
  </si>
  <si>
    <t>최경옥</t>
  </si>
  <si>
    <t>속지 20x30 다용도 200매 생활 투명 비닐 재활용 쓰래기 반찬 1차속지 튼튼한 다용도 냉장고 야채 과일 청과 마트 SE125</t>
  </si>
  <si>
    <t>540297361551</t>
  </si>
  <si>
    <t>2024092549726131</t>
  </si>
  <si>
    <t>2024092574835141</t>
  </si>
  <si>
    <t>배호기</t>
  </si>
  <si>
    <t>choi****</t>
  </si>
  <si>
    <t>010-3000-1074</t>
  </si>
  <si>
    <t>010-5057-2862</t>
  </si>
  <si>
    <t>충청남도 천안시 서북구 직산읍 성진로 490 (직산읍, 푸른강오리) 최고집곰탕</t>
  </si>
  <si>
    <t>2024092522168845</t>
  </si>
  <si>
    <t>속지 20x30 다용도 200매 생활 투명 비닐 재활용 쓰래기 반찬 1차속지 튼튼한 다용도 냉장고 야채 과일 청과 마트 SE125  SE.125</t>
  </si>
  <si>
    <t>백진영</t>
  </si>
  <si>
    <t>SE103호 투명 LDPE 15X32 100p</t>
  </si>
  <si>
    <t>530299095241</t>
  </si>
  <si>
    <t>2024092433779951</t>
  </si>
  <si>
    <t>2024092450122191</t>
  </si>
  <si>
    <t>haya****</t>
  </si>
  <si>
    <t>010-2729-9014</t>
  </si>
  <si>
    <t>서울특별시 은평구 불광로 98-8 (불광동, 대호아파트) 103동 805호</t>
  </si>
  <si>
    <t>2024092419131244</t>
  </si>
  <si>
    <t>SE103</t>
  </si>
  <si>
    <t>SE103호 투명 LDPE 15X32 100p  SE103</t>
  </si>
  <si>
    <t>나루마을</t>
  </si>
  <si>
    <t>떡비닐(외겹) 30X30 1000p 투명 SE307</t>
  </si>
  <si>
    <t>540297361621</t>
  </si>
  <si>
    <t>2024092431589001</t>
  </si>
  <si>
    <t>2024092446719411</t>
  </si>
  <si>
    <t>김장균</t>
  </si>
  <si>
    <t>naru****</t>
  </si>
  <si>
    <t>010-9309-8786</t>
  </si>
  <si>
    <t>경상남도 의령군 화정면 화정로 687 (화정면) 나루마을 센터</t>
  </si>
  <si>
    <t>2024092418717206</t>
  </si>
  <si>
    <t>떡비닐(외겹) 30X30 1000p 투명 SE307  SE.307</t>
  </si>
  <si>
    <t>박희숙</t>
  </si>
  <si>
    <t>540297384205</t>
  </si>
  <si>
    <t>32100070616780</t>
  </si>
  <si>
    <t>0504-2720-1915</t>
  </si>
  <si>
    <t>강원도 인제군 기린면 기린로 20 방태산약초송이</t>
  </si>
  <si>
    <t>7350769453</t>
  </si>
  <si>
    <t>설마푸드</t>
  </si>
  <si>
    <t>단품 - 45cm x 330m 2롤</t>
  </si>
  <si>
    <t>540299402353</t>
  </si>
  <si>
    <t>24092704</t>
  </si>
  <si>
    <t>043-838-5979</t>
  </si>
  <si>
    <t>충북 증평군 도안면 화성로 15 (설마푸드)</t>
  </si>
  <si>
    <t xml:space="preserve">단품 - 45cm x 330m 2롤  </t>
  </si>
  <si>
    <t>540299402331</t>
  </si>
  <si>
    <t>24092703</t>
  </si>
  <si>
    <t>비닐</t>
  </si>
  <si>
    <t>530300005355</t>
  </si>
  <si>
    <t>20240926</t>
  </si>
  <si>
    <t>010-3994-4733</t>
  </si>
  <si>
    <t>대구 달서구 한들로 36 (영남네오빌파크) 상가4호 농촌사람들</t>
  </si>
  <si>
    <t xml:space="preserve">비닐  </t>
  </si>
  <si>
    <t>떡비닐 1롤 45cmX330M 투명 롤마끼 떡깔개 일타 떡집 타갬비닐 떡포장 SE206</t>
  </si>
  <si>
    <t>540299402364</t>
  </si>
  <si>
    <t>2024092714167461</t>
  </si>
  <si>
    <t>2024092768693791</t>
  </si>
  <si>
    <t>서경주</t>
  </si>
  <si>
    <t>sgj2****</t>
  </si>
  <si>
    <t>010-2511-0084</t>
  </si>
  <si>
    <t>충청북도 증평군 도안면 화성로 15 (도안면, 설마푸드) 설마푸드</t>
  </si>
  <si>
    <t>2024092732503150</t>
  </si>
  <si>
    <t>떡비닐 1롤 45cmX330M 투명 롤마끼 떡깔개 일타 떡집 타갬비닐 떡포장 SE206  SE.206</t>
  </si>
  <si>
    <t>SE22호 37(51)x60 (왕특A) 60p 투명 검정 빨강 보라</t>
  </si>
  <si>
    <t>컬러: 보라</t>
  </si>
  <si>
    <t>530300005333</t>
  </si>
  <si>
    <t>2024092675428661</t>
  </si>
  <si>
    <t>2024092624621681</t>
  </si>
  <si>
    <t>2024092627057137</t>
  </si>
  <si>
    <t>SE22</t>
  </si>
  <si>
    <t>SE22호 37(51)x60 (왕특A) 60p 투명 검정 빨강 보라 컬러: 보라 SE22</t>
  </si>
  <si>
    <t>SE14호 29(41)x47 (특대B) 70p 유백 청백 검정 오랜지 보라</t>
  </si>
  <si>
    <t>2024092624621671</t>
  </si>
  <si>
    <t>SE14</t>
  </si>
  <si>
    <t>SE14호 29(41)x47 (특대B) 70p 유백 청백 검정 오랜지 보라 컬러: 보라 SE14</t>
  </si>
  <si>
    <t>SE17호 33(46)x53 (왕대) 60p 검정</t>
  </si>
  <si>
    <t>2024092424923271</t>
  </si>
  <si>
    <t>2024092417441414</t>
  </si>
  <si>
    <t>SE17</t>
  </si>
  <si>
    <t>SE17호 33(46)x53 (왕대) 60p 검정  SE17</t>
  </si>
  <si>
    <t>SE20호 37(51)x58 (왕특C) 60p 투명 청백 검정 빨강 연두</t>
  </si>
  <si>
    <t>컬러: 투명</t>
  </si>
  <si>
    <t>에프</t>
  </si>
  <si>
    <t>2024092397370081</t>
  </si>
  <si>
    <t>2024092314096025</t>
  </si>
  <si>
    <t>SE20</t>
  </si>
  <si>
    <t>SE20호 37(51)x58 (왕특C) 60p 투명 청백 검정 빨강 연두 컬러: 투명 SE20</t>
  </si>
  <si>
    <t>SE16호 30(42)x51 (특대30) 70p 유백,검정,빨강</t>
  </si>
  <si>
    <t>컬러: 유백</t>
  </si>
  <si>
    <t>SE16</t>
  </si>
  <si>
    <t>SE16호 30(42)x51 (특대30) 70p 유백,검정,빨강 컬러: 유백 SE16</t>
  </si>
  <si>
    <t>떡비닐(외겹) 25X25 3000p 투명 SE303</t>
  </si>
  <si>
    <t>2024092392098711</t>
  </si>
  <si>
    <t>2024092313091704</t>
  </si>
  <si>
    <t>떡비닐(외겹) 25X25 3000p 투명 SE303  SE.303</t>
  </si>
  <si>
    <t>쓰레기 봉투 4호 63x90 50매 투명 청색 (파랑) 검정 비닐 막지 SE121 60L</t>
  </si>
  <si>
    <t>극소</t>
  </si>
  <si>
    <t>2024092387656881</t>
  </si>
  <si>
    <t>2024092312254906</t>
  </si>
  <si>
    <t>SE.121 (쓰레기)</t>
  </si>
  <si>
    <t>쓰레기 봉투 4호 63x90 50매 투명 청색 (파랑) 검정 비닐 막지 SE121 60L 컬러: 투명 SE.121 (쓰레기)</t>
  </si>
  <si>
    <t>2024092149146051</t>
  </si>
  <si>
    <t>2024092194798474</t>
  </si>
  <si>
    <t>비닐 45*330m</t>
  </si>
  <si>
    <t>비닐 45*330m  비닐 45*330m</t>
  </si>
  <si>
    <t>SE206호 (떡비닐 1롤) 45cmX330M</t>
  </si>
  <si>
    <t xml:space="preserve"> 투명 떡 롤 마끼 깔개 떡집 전용 일타 타개형, 1개</t>
  </si>
  <si>
    <t>7326352836</t>
  </si>
  <si>
    <t>SE206호 (떡비닐 1롤) 45cmX330M  투명 떡 롤 마끼 깔개 떡집 전용 일타 타개형, 1개 세은 010-8498-0064</t>
  </si>
  <si>
    <t>SE20호 37(51)x58 (왕특C) 60매 손잡이 봉투 생활 검정 투명 청백 빨강 연두 비닐 재활용 쓰레기 분리수거 포장 김장 튼튼한 봉투</t>
  </si>
  <si>
    <t>60개</t>
  </si>
  <si>
    <t>7327401405</t>
  </si>
  <si>
    <t>SE20호 37(51)x58 (왕특C) 60매 손잡이 봉투 생활 검정 투명 청백 빨강 연두 비닐 재활용 쓰레기 분리수거 포장 김장 튼튼한 봉투 60개 세은 010-8498-0064</t>
  </si>
  <si>
    <t>SE5호 24(34)x37 (대70) 140매 투명 검정 빨강 연두</t>
  </si>
  <si>
    <t>140개</t>
  </si>
  <si>
    <t>SE5호 24(34)x37 (대70) 140매 투명 검정 빨강 연두 140개 세은 010-8498-0064</t>
  </si>
  <si>
    <t>SE102 소폭 12X26 100p</t>
  </si>
  <si>
    <t>7328081513</t>
  </si>
  <si>
    <t>SE102 소폭 12X26 100p 1개 세은 010-8498-0064</t>
  </si>
  <si>
    <t>7329905561</t>
  </si>
  <si>
    <t>7330453230</t>
  </si>
  <si>
    <t>7330616605</t>
  </si>
  <si>
    <t>SE111호 4x70x110 김장 고추 10근 봉투 10매</t>
  </si>
  <si>
    <t>7331874876</t>
  </si>
  <si>
    <t>SE111호 4x70x110 김장 고추 10근 봉투 10매 1개 세은 010-8498-0064</t>
  </si>
  <si>
    <t>7337402784</t>
  </si>
  <si>
    <t>SE307 떡비닐(외겹) 30X30 1000매 투명</t>
  </si>
  <si>
    <t>1000개</t>
  </si>
  <si>
    <t>7338763739</t>
  </si>
  <si>
    <t>SE307 떡비닐(외겹) 30X30 1000매 투명 1000개 세은 010-8498-0064</t>
  </si>
  <si>
    <t>SE116호 7x120x170 김장 고추 50근 봉투 5매</t>
  </si>
  <si>
    <t>7341477878</t>
  </si>
  <si>
    <t>SE116호 7x120x170 김장 고추 50근 봉투 5매 1개 세은 010-8498-0064</t>
  </si>
  <si>
    <t>SE302 떡비닐(외겹) 20X30 3000매 투명</t>
  </si>
  <si>
    <t>단일상품</t>
  </si>
  <si>
    <t>7342751844</t>
  </si>
  <si>
    <t>SE302 떡비닐(외겹) 20X30 3000매 투명 단일상품 세은 010-8498-0064</t>
  </si>
  <si>
    <t>7345832444</t>
  </si>
  <si>
    <t>7346066228</t>
  </si>
  <si>
    <t>7346226850</t>
  </si>
  <si>
    <t>7346592035</t>
  </si>
  <si>
    <t>7348171452</t>
  </si>
  <si>
    <t>SE201호 (떡비닐 1롤) 20cmX400M</t>
  </si>
  <si>
    <t>SE201 (떡비닐 1롤) 20cmX400M 투명 투명 떡 롤 마끼 깔개 떡집 전용, 1개</t>
  </si>
  <si>
    <t>7348245538</t>
  </si>
  <si>
    <t>SE201호 (떡비닐 1롤) 20cmX400M SE201 (떡비닐 1롤) 20cmX400M 투명 투명 떡 롤 마끼 깔개 떡집 전용, 1개 세은 010-8498-0064</t>
  </si>
  <si>
    <t>7348485856</t>
  </si>
  <si>
    <t>7348558740</t>
  </si>
  <si>
    <t>박정은</t>
  </si>
  <si>
    <t>530299952833</t>
  </si>
  <si>
    <t>7100071100101</t>
  </si>
  <si>
    <t>0502-4102-4089</t>
  </si>
  <si>
    <t>부산광역시 부산진구 냉정로252번가길 7 1층 좋은날케이크 ( 가야동 )</t>
  </si>
  <si>
    <t>7359126686</t>
  </si>
  <si>
    <t>우병석</t>
  </si>
  <si>
    <t>SE106 투명 LDPE 24X38 100매 단무지 봉지 식당 비닐 김밥 포장 반찬 국 양념 다용도 PE봉투</t>
  </si>
  <si>
    <t>530299952844</t>
  </si>
  <si>
    <t>23100070984239</t>
  </si>
  <si>
    <t>우지애</t>
  </si>
  <si>
    <t>0502-4819-1579</t>
  </si>
  <si>
    <t>대구광역시 남구 명덕로26길 17-7 힐스테이트 502호 ( 대명동 )</t>
  </si>
  <si>
    <t>문앞에 부탁드려요 감사합니다</t>
  </si>
  <si>
    <t>7359646567</t>
  </si>
  <si>
    <t>SE106 투명 LDPE 24X38 100매 단무지 봉지 식당 비닐 김밥 포장 반찬 국 양념 다용도 PE봉투 1개 세은 010-8498-0064</t>
  </si>
  <si>
    <t>임혜정</t>
  </si>
  <si>
    <t>530300793986</t>
  </si>
  <si>
    <t>29100071167630</t>
  </si>
  <si>
    <t>0502-1787-4879</t>
  </si>
  <si>
    <t>경기도 시흥시 배곧동 174 호반베르디움 센트로하임아파트 1110동 2203호</t>
  </si>
  <si>
    <t>7364912447</t>
  </si>
  <si>
    <t>유현미</t>
  </si>
  <si>
    <t>SE205호 (떡비닐 1롤) 35cmX400M</t>
  </si>
  <si>
    <t xml:space="preserve"> 투명 떡 롤 마끼 깔개 떡집 전용, 1개</t>
  </si>
  <si>
    <t>540299402316</t>
  </si>
  <si>
    <t>24100071186839</t>
  </si>
  <si>
    <t>0504-3404-6928</t>
  </si>
  <si>
    <t>경기도 김포시 고촌읍 김포대로451번길 114-59 주님의 보배교회 사택</t>
  </si>
  <si>
    <t>7366454568</t>
  </si>
  <si>
    <t>SE205호 (떡비닐 1롤) 35cmX400M  투명 떡 롤 마끼 깔개 떡집 전용, 1개 세은 010-8498-0064</t>
  </si>
  <si>
    <t>떡비닐(외겹)3호 25x25 / 3000p</t>
  </si>
  <si>
    <t>540299241353</t>
  </si>
  <si>
    <t>24092701</t>
  </si>
  <si>
    <t>010-8492-7769</t>
  </si>
  <si>
    <t>서울 강동구 고덕로61길 37 (현대아파트) 104동 1702호</t>
  </si>
  <si>
    <t xml:space="preserve">떡비닐(외겹)3호 25x25 / 3000p  </t>
  </si>
  <si>
    <t>김정희</t>
  </si>
  <si>
    <t>530300113844</t>
  </si>
  <si>
    <t>2024092606</t>
  </si>
  <si>
    <t>010-5592-7747</t>
  </si>
  <si>
    <t>강원특별자치도 원주시 영랑길 113-9 1층 원주농수산물</t>
  </si>
  <si>
    <t>540298493941</t>
  </si>
  <si>
    <t>2024092605</t>
  </si>
  <si>
    <t>임수현</t>
  </si>
  <si>
    <t>45*330m(1) 비닐롤</t>
  </si>
  <si>
    <t>530300098271</t>
  </si>
  <si>
    <t>2024092604</t>
  </si>
  <si>
    <t>010-4914-5598</t>
  </si>
  <si>
    <t xml:space="preserve">45*330m(1) 비닐롤  </t>
  </si>
  <si>
    <t>45*330m(2) 비닐롤</t>
  </si>
  <si>
    <t>530300098293</t>
  </si>
  <si>
    <t>2024092603</t>
  </si>
  <si>
    <t xml:space="preserve">45*330m(2) 비닐롤  </t>
  </si>
  <si>
    <t>530300098245</t>
  </si>
  <si>
    <t>2024092401</t>
  </si>
  <si>
    <t>2024092304</t>
  </si>
  <si>
    <t>2024092303</t>
  </si>
  <si>
    <t>떡비닐 떡롤 6호 45cmX330m 떡집 식품 다용도 포장 비닐 SE.206</t>
  </si>
  <si>
    <t>1개, 1롤</t>
  </si>
  <si>
    <t>7335596758</t>
  </si>
  <si>
    <t xml:space="preserve">떡비닐 떡롤 6호 45cmX330m 떡집 식품 다용도 포장 비닐 SE.206 1개, 1롤 </t>
  </si>
  <si>
    <t>떡비닐 외겹 5호 39x40 1000장 떡집 음식 포장 비닐 SE.305</t>
  </si>
  <si>
    <t>7342520344</t>
  </si>
  <si>
    <t xml:space="preserve">떡비닐 외겹 5호 39x40 1000장 떡집 음식 포장 비닐 SE.305 1개 </t>
  </si>
  <si>
    <t>카페 훈</t>
  </si>
  <si>
    <t>떡롤 떡외겹 [모음]</t>
  </si>
  <si>
    <t>떡비닐 2호(22x400), 1개</t>
  </si>
  <si>
    <t>530299952870</t>
  </si>
  <si>
    <t>22100070538588</t>
  </si>
  <si>
    <t>김양훈</t>
  </si>
  <si>
    <t>0502-1233-3902</t>
  </si>
  <si>
    <t>경기도 부천시 오정구 까치로6번길 17-4 1층 ( 작동 )</t>
  </si>
  <si>
    <t>7357735300</t>
  </si>
  <si>
    <t xml:space="preserve">떡롤 떡외겹 [모음] 떡비닐 2호(22x400), 1개 </t>
  </si>
  <si>
    <t>박은효</t>
  </si>
  <si>
    <t>떡비닐 5호(35x400), 1개</t>
  </si>
  <si>
    <t>530299952855</t>
  </si>
  <si>
    <t>16100071439349</t>
  </si>
  <si>
    <t>0502-7353-2867</t>
  </si>
  <si>
    <t>광주광역시 광산구 송정동 862-1 광주떡집</t>
  </si>
  <si>
    <t xml:space="preserve">가게 안으로 꼭 부탁드립니다 </t>
  </si>
  <si>
    <t>7359427510</t>
  </si>
  <si>
    <t xml:space="preserve">떡롤 떡외겹 [모음] 떡비닐 5호(35x400), 1개 </t>
  </si>
  <si>
    <t>비닐 45*330m (2)</t>
  </si>
  <si>
    <t>2024092301</t>
  </si>
  <si>
    <t xml:space="preserve">비닐 45*330m (2)  </t>
  </si>
  <si>
    <t>떡비닐 롤 외겹 투명 떡집 음식 식품 포장 비닐 업소용 마끼 떡깔개 싸개지 LDPE</t>
  </si>
  <si>
    <t>떡집모음: 떡비닐(롤) 45x330m / SE.206</t>
  </si>
  <si>
    <t>2024092425479031</t>
  </si>
  <si>
    <t>2024092417547425</t>
  </si>
  <si>
    <t>떡</t>
  </si>
  <si>
    <t>떡비닐 롤 외겹 투명 떡집 음식 식품 포장 비닐 업소용 마끼 떡깔개 싸개지 LDPE 떡집모음: 떡비닐(롤) 45x330m / SE.206 떡</t>
  </si>
  <si>
    <t>떡비닐 45cmX330m 롤 마끼 음식 포장 투명 비닐 떡집 깔개 덮개 대용량 대형 맞춤</t>
  </si>
  <si>
    <t>2024092389244861</t>
  </si>
  <si>
    <t>2024092312544720</t>
  </si>
  <si>
    <t>떡비닐 45cmX330m 롤 마끼 음식 포장 투명 비닐 떡집 깔개 덮개 대용량 대형 맞춤  SE.206</t>
  </si>
  <si>
    <t>2024092034198901</t>
  </si>
  <si>
    <t>2024092091935603</t>
  </si>
  <si>
    <t>45565212</t>
  </si>
  <si>
    <t>45565945</t>
  </si>
  <si>
    <t>45565253</t>
  </si>
  <si>
    <t>45565121</t>
  </si>
  <si>
    <t>45565959</t>
  </si>
  <si>
    <t>45565516</t>
  </si>
  <si>
    <t>45565557</t>
  </si>
  <si>
    <t>45565744</t>
  </si>
  <si>
    <t>45565598</t>
  </si>
  <si>
    <t>45565497</t>
  </si>
  <si>
    <t>45565696</t>
  </si>
  <si>
    <t>45565276</t>
  </si>
  <si>
    <t>45565876</t>
  </si>
  <si>
    <t>⇒⇒</t>
    <phoneticPr fontId="4" type="noConversion"/>
  </si>
  <si>
    <t>수량:0, 결제액:0, 제품공급가:0, 마진율:0, 제품공급가:0, 1개판매금액:0, 판매자부담할인액:0,
거래처지급액(검) ⇒ 거래처지급액 으로 복사,
수수료(검) ⇒ 수수료 로 복사,
순이익(검) ⇒ 순이익 으로 복사</t>
    <phoneticPr fontId="4" type="noConversion"/>
  </si>
  <si>
    <t>판매불가</t>
    <phoneticPr fontId="4" type="noConversion"/>
  </si>
  <si>
    <t>거래처지급액(검) ⇒ 거래처지급액 으로 복사,
수수료(검) ⇒ 수수료 로 복사,
순이익(검) ⇒ 순이익 으로 복사</t>
    <phoneticPr fontId="4" type="noConversion"/>
  </si>
  <si>
    <r>
      <rPr>
        <b/>
        <sz val="10"/>
        <color rgb="FFFF0000"/>
        <rFont val="Calibri"/>
        <family val="2"/>
      </rPr>
      <t>1</t>
    </r>
    <r>
      <rPr>
        <sz val="10"/>
        <color theme="1"/>
        <rFont val="새굴림"/>
        <family val="2"/>
        <charset val="129"/>
      </rPr>
      <t>번 부가</t>
    </r>
    <phoneticPr fontId="4" type="noConversion"/>
  </si>
  <si>
    <r>
      <rPr>
        <b/>
        <sz val="10"/>
        <color rgb="FFFF0000"/>
        <rFont val="Calibri"/>
        <family val="2"/>
      </rPr>
      <t>2</t>
    </r>
    <r>
      <rPr>
        <sz val="10"/>
        <color theme="1"/>
        <rFont val="새굴림"/>
        <family val="2"/>
        <charset val="129"/>
      </rPr>
      <t>번 부가</t>
    </r>
    <phoneticPr fontId="4" type="noConversion"/>
  </si>
  <si>
    <t>이행</t>
    <phoneticPr fontId="4" type="noConversion"/>
  </si>
  <si>
    <t>https://innks.github.io/asset/8.0.7.zip</t>
    <phoneticPr fontId="4" type="noConversion"/>
  </si>
  <si>
    <t>8.0.6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</si>
</sst>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176" formatCode="#,##0_ "/>
    <numFmt numFmtId="177" formatCode="0.0%"/>
    <numFmt numFmtId="178" formatCode="0_);[Red]\(0\)"/>
    <numFmt numFmtId="179" formatCode="yy&quot;-&quot;m&quot;-&quot;d;@"/>
    <numFmt numFmtId="180" formatCode="#,##0_);[Red]\(#,##0\)"/>
    <numFmt numFmtId="181" formatCode="yy/mm/dd\ \(aaa\);;"/>
    <numFmt numFmtId="182" formatCode="yy/mm/dd\ \(aaa\)"/>
    <numFmt numFmtId="183" formatCode="General;;"/>
    <numFmt numFmtId="184" formatCode="yyyy/mm/dd;;"/>
    <numFmt numFmtId="185" formatCode="yy/mm/dd"/>
    <numFmt numFmtId="186" formatCode="0_ "/>
    <numFmt numFmtId="187" formatCode="yy/mm/dd;;"/>
    <numFmt numFmtId="188" formatCode="0_);[Red]\(0\);;"/>
    <numFmt numFmtId="189" formatCode="#,##0_ ;[Red]\-#,##0\ "/>
    <numFmt numFmtId="190" formatCode="0_);[Red]\(0\);"/>
    <numFmt numFmtId="191" formatCode="00"/>
    <numFmt numFmtId="192" formatCode="0.00%;;"/>
    <numFmt numFmtId="193" formatCode="dd"/>
  </numFmts>
  <fonts count="1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666666"/>
      <name val="나눔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2"/>
      <color rgb="FF000000"/>
      <name val="나눔고딕"/>
      <family val="3"/>
      <charset val="129"/>
    </font>
    <font>
      <sz val="9"/>
      <color rgb="FF414141"/>
      <name val="나눔고딕"/>
      <family val="3"/>
      <charset val="129"/>
    </font>
    <font>
      <sz val="9"/>
      <color rgb="FF777777"/>
      <name val="나눔고딕"/>
      <family val="3"/>
      <charset val="129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Calibri"/>
      <family val="2"/>
    </font>
    <font>
      <sz val="11"/>
      <color theme="1" tint="0.499984740745262"/>
      <name val="Calibri"/>
      <family val="2"/>
    </font>
    <font>
      <sz val="10"/>
      <color theme="1" tint="0.499984740745262"/>
      <name val="Calibri"/>
      <family val="2"/>
    </font>
    <font>
      <sz val="8"/>
      <name val="돋움"/>
      <family val="3"/>
      <charset val="129"/>
    </font>
    <font>
      <sz val="11"/>
      <name val="Calibri"/>
      <family val="2"/>
    </font>
    <font>
      <sz val="10"/>
      <name val="Calibri"/>
      <family val="2"/>
    </font>
    <font>
      <sz val="10"/>
      <color theme="1"/>
      <name val="맑은 고딕"/>
      <family val="2"/>
      <charset val="129"/>
    </font>
    <font>
      <strike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돋움"/>
      <family val="3"/>
      <charset val="129"/>
    </font>
    <font>
      <u/>
      <sz val="11"/>
      <color theme="10"/>
      <name val="맑은 고딕"/>
      <family val="2"/>
      <charset val="129"/>
    </font>
    <font>
      <sz val="10"/>
      <name val="Calibri"/>
      <family val="2"/>
      <charset val="129"/>
    </font>
    <font>
      <sz val="10"/>
      <name val="맑은 고딕"/>
      <family val="2"/>
      <charset val="129"/>
    </font>
    <font>
      <sz val="10"/>
      <name val="Arial Unicode MS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2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u/>
      <sz val="10"/>
      <color theme="1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Montserrat SemiBold"/>
    </font>
    <font>
      <sz val="60"/>
      <color theme="1"/>
      <name val="Montserrat ExtraBold"/>
    </font>
    <font>
      <sz val="10"/>
      <color rgb="FFFF2F2F"/>
      <name val="Montserrat SemiBold"/>
    </font>
    <font>
      <sz val="11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Montserrat SemiBold"/>
    </font>
    <font>
      <sz val="8"/>
      <color theme="1"/>
      <name val="맑은 고딕"/>
      <family val="3"/>
      <charset val="129"/>
      <scheme val="minor"/>
    </font>
    <font>
      <sz val="22"/>
      <color theme="1"/>
      <name val="Montserrat ExtraBold"/>
    </font>
    <font>
      <b/>
      <sz val="9"/>
      <color theme="1"/>
      <name val="맑은 고딕"/>
      <family val="3"/>
      <charset val="129"/>
      <scheme val="minor"/>
    </font>
    <font>
      <sz val="8"/>
      <name val="Montserrat"/>
    </font>
    <font>
      <sz val="8"/>
      <name val="맑은 고딕"/>
      <family val="3"/>
      <charset val="129"/>
    </font>
    <font>
      <b/>
      <sz val="26"/>
      <name val="Montserrat"/>
    </font>
    <font>
      <sz val="8"/>
      <color theme="0" tint="-0.499984740745262"/>
      <name val="맑은 고딕"/>
      <family val="3"/>
      <charset val="129"/>
    </font>
    <font>
      <b/>
      <sz val="10"/>
      <color theme="0" tint="-0.34998626667073579"/>
      <name val="Montserrat"/>
    </font>
    <font>
      <b/>
      <sz val="9"/>
      <name val="Montserrat"/>
    </font>
    <font>
      <sz val="8"/>
      <color theme="0"/>
      <name val="Montserrat"/>
    </font>
    <font>
      <b/>
      <sz val="9"/>
      <color theme="0" tint="-0.34998626667073579"/>
      <name val="Montserrat"/>
    </font>
    <font>
      <b/>
      <sz val="22"/>
      <name val="Montserrat"/>
    </font>
    <font>
      <b/>
      <sz val="12"/>
      <color theme="0" tint="-0.34998626667073579"/>
      <name val="Montserrat"/>
    </font>
    <font>
      <b/>
      <sz val="16"/>
      <color theme="0" tint="-0.249977111117893"/>
      <name val="Montserrat"/>
    </font>
    <font>
      <b/>
      <sz val="12"/>
      <color theme="0" tint="-0.499984740745262"/>
      <name val="Montserrat"/>
    </font>
    <font>
      <b/>
      <sz val="16"/>
      <color theme="0" tint="-0.34998626667073579"/>
      <name val="Montserrat"/>
    </font>
    <font>
      <b/>
      <sz val="8"/>
      <name val="Montserrat"/>
    </font>
    <font>
      <b/>
      <sz val="11"/>
      <color rgb="FF1678F2"/>
      <name val="맑은 고딕"/>
      <family val="3"/>
      <charset val="129"/>
      <scheme val="minor"/>
    </font>
    <font>
      <b/>
      <sz val="9"/>
      <color rgb="FFF35467"/>
      <name val="Montserrat"/>
    </font>
    <font>
      <sz val="8"/>
      <color theme="0" tint="-0.34998626667073579"/>
      <name val="맑은 고딕"/>
      <family val="3"/>
      <charset val="129"/>
    </font>
    <font>
      <b/>
      <sz val="8"/>
      <color theme="0" tint="-0.499984740745262"/>
      <name val="Montserrat"/>
    </font>
    <font>
      <b/>
      <sz val="8"/>
      <color theme="0" tint="-0.34998626667073579"/>
      <name val="Montserrat"/>
    </font>
    <font>
      <sz val="8"/>
      <color rgb="FF00C73C"/>
      <name val="맑은 고딕"/>
      <family val="3"/>
      <charset val="129"/>
    </font>
    <font>
      <sz val="8"/>
      <color rgb="FFF35467"/>
      <name val="맑은 고딕"/>
      <family val="3"/>
      <charset val="129"/>
    </font>
    <font>
      <sz val="8"/>
      <color theme="0" tint="-0.34998626667073579"/>
      <name val="맑은 고딕"/>
      <family val="3"/>
      <charset val="129"/>
      <scheme val="minor"/>
    </font>
    <font>
      <b/>
      <sz val="9"/>
      <color theme="1"/>
      <name val="Montserrat SemiBold"/>
    </font>
    <font>
      <sz val="9"/>
      <color rgb="FFFF0000"/>
      <name val="Montserrat SemiBold"/>
    </font>
    <font>
      <sz val="24"/>
      <color theme="0"/>
      <name val="Montserrat ExtraBold"/>
    </font>
    <font>
      <b/>
      <sz val="24"/>
      <color theme="1"/>
      <name val="Montserrat"/>
    </font>
    <font>
      <sz val="11"/>
      <color theme="0"/>
      <name val="Calibri"/>
      <family val="2"/>
    </font>
    <font>
      <b/>
      <sz val="26"/>
      <color theme="1"/>
      <name val="Montserrat"/>
    </font>
    <font>
      <sz val="11"/>
      <color theme="0" tint="-0.34998626667073579"/>
      <name val="Calibri"/>
      <family val="2"/>
    </font>
    <font>
      <sz val="9"/>
      <color theme="0" tint="-0.34998626667073579"/>
      <name val="맑은 고딕"/>
      <family val="3"/>
      <charset val="129"/>
    </font>
    <font>
      <sz val="9"/>
      <color theme="0" tint="-0.34998626667073579"/>
      <name val="맑은 고딕"/>
      <family val="2"/>
      <charset val="129"/>
    </font>
    <font>
      <b/>
      <sz val="8"/>
      <color theme="0" tint="-0.34998626667073579"/>
      <name val="Calibri"/>
      <family val="2"/>
    </font>
    <font>
      <b/>
      <sz val="10"/>
      <name val="Montserrat"/>
    </font>
    <font>
      <sz val="8"/>
      <color theme="0" tint="-0.34998626667073579"/>
      <name val="Calibri"/>
      <family val="2"/>
    </font>
    <font>
      <sz val="8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11"/>
      <color rgb="FFFF0000"/>
      <name val="Calibri"/>
      <family val="2"/>
    </font>
    <font>
      <b/>
      <sz val="11"/>
      <color theme="3" tint="0.499984740745262"/>
      <name val="새굴림"/>
      <family val="2"/>
      <charset val="129"/>
    </font>
    <font>
      <b/>
      <sz val="11"/>
      <color theme="3" tint="0.499984740745262"/>
      <name val="Calibri"/>
      <family val="2"/>
    </font>
    <font>
      <sz val="10"/>
      <color theme="1"/>
      <name val="새굴림"/>
      <family val="2"/>
      <charset val="129"/>
    </font>
    <font>
      <sz val="9"/>
      <color theme="1"/>
      <name val="새굴림"/>
      <family val="1"/>
      <charset val="129"/>
    </font>
    <font>
      <sz val="9"/>
      <color theme="1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0"/>
      <color rgb="FFFF0000"/>
      <name val="Calibri"/>
      <family val="2"/>
    </font>
    <font>
      <sz val="11"/>
      <color theme="1"/>
      <name val="Adobe 고딕 Std B"/>
      <family val="2"/>
      <charset val="129"/>
    </font>
  </fonts>
  <fills count="32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211A1A"/>
        <bgColor indexed="64"/>
      </patternFill>
    </fill>
    <fill>
      <patternFill patternType="solid">
        <fgColor rgb="FFFFDC47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2ABF7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35467"/>
        <bgColor indexed="64"/>
      </patternFill>
    </fill>
    <fill>
      <patternFill patternType="solid">
        <fgColor rgb="FFE622D8"/>
        <bgColor indexed="64"/>
      </patternFill>
    </fill>
    <fill>
      <patternFill patternType="solid">
        <fgColor rgb="FF6941C6"/>
        <bgColor indexed="64"/>
      </patternFill>
    </fill>
    <fill>
      <patternFill patternType="solid">
        <fgColor rgb="FFE96D8D"/>
        <bgColor indexed="64"/>
      </patternFill>
    </fill>
    <fill>
      <patternFill patternType="solid">
        <fgColor rgb="FFC81D4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CCCD2"/>
        <bgColor theme="4"/>
      </patternFill>
    </fill>
    <fill>
      <patternFill patternType="solid">
        <fgColor rgb="FFBAE2F4"/>
        <bgColor theme="4"/>
      </patternFill>
    </fill>
    <fill>
      <patternFill patternType="solid">
        <fgColor rgb="FFF7F7FA"/>
        <bgColor indexed="64"/>
      </patternFill>
    </fill>
    <fill>
      <patternFill patternType="solid">
        <fgColor rgb="FF56565A"/>
        <bgColor indexed="64"/>
      </patternFill>
    </fill>
    <fill>
      <patternFill patternType="solid">
        <fgColor rgb="FF3131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rgb="FFECECEC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4EA72E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rgb="FFC7C7C7"/>
      </left>
      <right/>
      <top/>
      <bottom/>
      <diagonal/>
    </border>
    <border>
      <left style="hair">
        <color rgb="FFC7C7C7"/>
      </left>
      <right style="hair">
        <color rgb="FFC7C7C7"/>
      </right>
      <top style="hair">
        <color rgb="FFC7C7C7"/>
      </top>
      <bottom style="hair">
        <color rgb="FFC7C7C7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 style="thin">
        <color theme="4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4" tint="0.39991454817346722"/>
      </bottom>
      <diagonal/>
    </border>
    <border>
      <left style="hair">
        <color rgb="FFB2B2B2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medium">
        <color rgb="FF808080"/>
      </bottom>
      <diagonal/>
    </border>
    <border>
      <left/>
      <right style="hair">
        <color rgb="FF808080"/>
      </right>
      <top style="hair">
        <color rgb="FF808080"/>
      </top>
      <bottom style="medium">
        <color rgb="FF808080"/>
      </bottom>
      <diagonal/>
    </border>
    <border>
      <left style="hair">
        <color rgb="FF808080"/>
      </left>
      <right style="hair">
        <color rgb="FF808080"/>
      </right>
      <top/>
      <bottom style="hair">
        <color rgb="FF808080"/>
      </bottom>
      <diagonal/>
    </border>
    <border>
      <left/>
      <right style="hair">
        <color rgb="FF808080"/>
      </right>
      <top/>
      <bottom style="hair">
        <color rgb="FF808080"/>
      </bottom>
      <diagonal/>
    </border>
    <border>
      <left style="hair">
        <color rgb="FF808080"/>
      </left>
      <right style="hair">
        <color rgb="FF808080"/>
      </right>
      <top/>
      <bottom/>
      <diagonal/>
    </border>
    <border>
      <left/>
      <right style="hair">
        <color rgb="FF808080"/>
      </right>
      <top/>
      <bottom/>
      <diagonal/>
    </border>
    <border>
      <left style="hair">
        <color rgb="FF808080"/>
      </left>
      <right style="hair">
        <color rgb="FF808080"/>
      </right>
      <top style="medium">
        <color auto="1"/>
      </top>
      <bottom style="hair">
        <color rgb="FF808080"/>
      </bottom>
      <diagonal/>
    </border>
    <border>
      <left/>
      <right style="hair">
        <color rgb="FF808080"/>
      </right>
      <top style="medium">
        <color auto="1"/>
      </top>
      <bottom style="hair">
        <color rgb="FF808080"/>
      </bottom>
      <diagonal/>
    </border>
    <border>
      <left style="hair">
        <color rgb="FF808080"/>
      </left>
      <right style="hair">
        <color rgb="FF808080"/>
      </right>
      <top/>
      <bottom style="medium">
        <color auto="1"/>
      </bottom>
      <diagonal/>
    </border>
    <border>
      <left/>
      <right style="hair">
        <color rgb="FF808080"/>
      </right>
      <top/>
      <bottom style="medium">
        <color auto="1"/>
      </bottom>
      <diagonal/>
    </border>
    <border>
      <left style="hair">
        <color rgb="FF808080"/>
      </left>
      <right style="hair">
        <color rgb="FF808080"/>
      </right>
      <top style="medium">
        <color auto="1"/>
      </top>
      <bottom style="medium">
        <color auto="1"/>
      </bottom>
      <diagonal/>
    </border>
    <border>
      <left/>
      <right style="hair">
        <color rgb="FF808080"/>
      </right>
      <top style="medium">
        <color auto="1"/>
      </top>
      <bottom style="medium">
        <color auto="1"/>
      </bottom>
      <diagonal/>
    </border>
    <border>
      <left style="thin">
        <color rgb="FF4EA72E"/>
      </left>
      <right/>
      <top style="thin">
        <color rgb="FF4EA72E"/>
      </top>
      <bottom style="thin">
        <color rgb="FF4EA72E"/>
      </bottom>
      <diagonal/>
    </border>
    <border>
      <left/>
      <right/>
      <top style="thin">
        <color rgb="FF4EA72E"/>
      </top>
      <bottom style="thin">
        <color rgb="FF4EA72E"/>
      </bottom>
      <diagonal/>
    </border>
    <border>
      <left/>
      <right style="thin">
        <color rgb="FF4EA72E"/>
      </right>
      <top style="thin">
        <color rgb="FF4EA72E"/>
      </top>
      <bottom style="thin">
        <color rgb="FF4EA72E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2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3" applyFont="1">
      <alignment vertical="center"/>
    </xf>
    <xf numFmtId="0" fontId="2" fillId="0" borderId="0" xfId="3">
      <alignment vertical="center"/>
    </xf>
    <xf numFmtId="0" fontId="5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176" fontId="5" fillId="0" borderId="2" xfId="3" applyNumberFormat="1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49" fontId="3" fillId="0" borderId="0" xfId="3" applyNumberFormat="1" applyFont="1">
      <alignment vertical="center"/>
    </xf>
    <xf numFmtId="0" fontId="12" fillId="5" borderId="4" xfId="3" applyFont="1" applyFill="1" applyBorder="1" applyAlignment="1">
      <alignment horizontal="center" vertical="center"/>
    </xf>
    <xf numFmtId="0" fontId="13" fillId="5" borderId="4" xfId="3" applyFont="1" applyFill="1" applyBorder="1" applyAlignment="1">
      <alignment horizontal="center" vertical="center" wrapText="1"/>
    </xf>
    <xf numFmtId="0" fontId="10" fillId="0" borderId="0" xfId="3" applyFont="1" applyAlignment="1">
      <alignment horizontal="center" vertical="center"/>
    </xf>
    <xf numFmtId="0" fontId="10" fillId="7" borderId="0" xfId="3" applyFont="1" applyFill="1" applyAlignment="1">
      <alignment horizontal="center" vertical="center"/>
    </xf>
    <xf numFmtId="0" fontId="10" fillId="7" borderId="5" xfId="3" applyFont="1" applyFill="1" applyBorder="1" applyAlignment="1">
      <alignment horizontal="center" vertical="center"/>
    </xf>
    <xf numFmtId="0" fontId="10" fillId="0" borderId="0" xfId="3" applyFont="1" applyAlignment="1">
      <alignment horizontal="left" vertical="center"/>
    </xf>
    <xf numFmtId="0" fontId="14" fillId="0" borderId="0" xfId="3" applyFont="1" applyAlignment="1">
      <alignment vertical="center" wrapText="1"/>
    </xf>
    <xf numFmtId="0" fontId="16" fillId="0" borderId="0" xfId="3" applyFont="1" applyAlignment="1">
      <alignment horizontal="left" vertical="center"/>
    </xf>
    <xf numFmtId="0" fontId="16" fillId="9" borderId="0" xfId="3" applyFont="1" applyFill="1" applyAlignment="1">
      <alignment horizontal="center" vertical="center"/>
    </xf>
    <xf numFmtId="0" fontId="18" fillId="0" borderId="0" xfId="3" applyFont="1">
      <alignment vertical="center"/>
    </xf>
    <xf numFmtId="178" fontId="10" fillId="0" borderId="0" xfId="3" applyNumberFormat="1" applyFont="1" applyAlignment="1">
      <alignment horizontal="center" vertical="center"/>
    </xf>
    <xf numFmtId="0" fontId="19" fillId="0" borderId="0" xfId="3" applyFont="1">
      <alignment vertical="center"/>
    </xf>
    <xf numFmtId="0" fontId="20" fillId="0" borderId="0" xfId="3" applyFont="1">
      <alignment vertical="center"/>
    </xf>
    <xf numFmtId="0" fontId="2" fillId="0" borderId="0" xfId="3" applyAlignment="1">
      <alignment horizontal="center" vertical="center"/>
    </xf>
    <xf numFmtId="0" fontId="22" fillId="0" borderId="0" xfId="3" applyFont="1">
      <alignment vertical="center"/>
    </xf>
    <xf numFmtId="0" fontId="23" fillId="0" borderId="0" xfId="3" applyFont="1">
      <alignment vertical="center"/>
    </xf>
    <xf numFmtId="178" fontId="16" fillId="0" borderId="0" xfId="3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0" fontId="3" fillId="0" borderId="9" xfId="3" applyFont="1" applyBorder="1">
      <alignment vertical="center"/>
    </xf>
    <xf numFmtId="0" fontId="19" fillId="0" borderId="9" xfId="3" applyFont="1" applyBorder="1">
      <alignment vertical="center"/>
    </xf>
    <xf numFmtId="0" fontId="24" fillId="0" borderId="0" xfId="3" applyFont="1" applyAlignment="1">
      <alignment horizontal="center" vertical="center"/>
    </xf>
    <xf numFmtId="176" fontId="10" fillId="0" borderId="0" xfId="3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8" fillId="0" borderId="9" xfId="3" applyFont="1" applyBorder="1">
      <alignment vertical="center"/>
    </xf>
    <xf numFmtId="0" fontId="18" fillId="0" borderId="9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25" fillId="10" borderId="0" xfId="3" applyFont="1" applyFill="1" applyAlignment="1">
      <alignment horizontal="center" vertical="center"/>
    </xf>
    <xf numFmtId="0" fontId="23" fillId="0" borderId="0" xfId="3" applyFont="1" applyAlignment="1">
      <alignment vertical="top"/>
    </xf>
    <xf numFmtId="0" fontId="23" fillId="0" borderId="0" xfId="3" applyFont="1" applyAlignment="1">
      <alignment horizontal="center" vertical="center"/>
    </xf>
    <xf numFmtId="180" fontId="10" fillId="0" borderId="0" xfId="5" applyNumberFormat="1" applyFont="1" applyAlignment="1">
      <alignment horizontal="center" vertical="center"/>
    </xf>
    <xf numFmtId="0" fontId="23" fillId="0" borderId="10" xfId="3" applyFont="1" applyBorder="1" applyAlignment="1">
      <alignment horizontal="left" vertical="top"/>
    </xf>
    <xf numFmtId="0" fontId="23" fillId="0" borderId="10" xfId="3" applyFont="1" applyBorder="1" applyAlignment="1">
      <alignment vertical="top"/>
    </xf>
    <xf numFmtId="0" fontId="23" fillId="0" borderId="0" xfId="3" applyFont="1" applyAlignment="1">
      <alignment horizontal="left" vertical="top"/>
    </xf>
    <xf numFmtId="14" fontId="23" fillId="0" borderId="0" xfId="3" applyNumberFormat="1" applyFont="1" applyAlignment="1">
      <alignment horizontal="left" vertical="top"/>
    </xf>
    <xf numFmtId="49" fontId="23" fillId="0" borderId="0" xfId="3" quotePrefix="1" applyNumberFormat="1" applyFont="1" applyAlignment="1">
      <alignment horizontal="left" vertical="top"/>
    </xf>
    <xf numFmtId="0" fontId="27" fillId="11" borderId="11" xfId="3" applyFont="1" applyFill="1" applyBorder="1" applyAlignment="1">
      <alignment horizontal="center" vertical="center"/>
    </xf>
    <xf numFmtId="0" fontId="29" fillId="0" borderId="0" xfId="3" applyFont="1" applyAlignment="1">
      <alignment horizontal="left" vertical="top"/>
    </xf>
    <xf numFmtId="181" fontId="27" fillId="11" borderId="11" xfId="3" applyNumberFormat="1" applyFont="1" applyFill="1" applyBorder="1" applyAlignment="1">
      <alignment horizontal="center" vertical="center"/>
    </xf>
    <xf numFmtId="0" fontId="7" fillId="0" borderId="12" xfId="3" applyFont="1" applyBorder="1" applyAlignment="1">
      <alignment horizontal="center" vertical="center"/>
    </xf>
    <xf numFmtId="0" fontId="27" fillId="12" borderId="11" xfId="3" applyFont="1" applyFill="1" applyBorder="1" applyAlignment="1">
      <alignment horizontal="center" vertical="center"/>
    </xf>
    <xf numFmtId="0" fontId="16" fillId="0" borderId="13" xfId="3" applyFont="1" applyBorder="1" applyAlignment="1">
      <alignment horizontal="center" vertical="center"/>
    </xf>
    <xf numFmtId="0" fontId="16" fillId="0" borderId="12" xfId="3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 wrapText="1"/>
    </xf>
    <xf numFmtId="0" fontId="34" fillId="0" borderId="0" xfId="3" applyFont="1" applyAlignment="1">
      <alignment horizontal="center" vertical="center"/>
    </xf>
    <xf numFmtId="0" fontId="33" fillId="0" borderId="0" xfId="3" applyFont="1">
      <alignment vertical="center"/>
    </xf>
    <xf numFmtId="14" fontId="0" fillId="0" borderId="0" xfId="0" applyNumberFormat="1">
      <alignment vertical="center"/>
    </xf>
    <xf numFmtId="41" fontId="33" fillId="0" borderId="0" xfId="3" applyNumberFormat="1" applyFont="1" applyAlignment="1">
      <alignment horizontal="center" vertical="center"/>
    </xf>
    <xf numFmtId="10" fontId="33" fillId="0" borderId="0" xfId="3" applyNumberFormat="1" applyFont="1" applyAlignment="1">
      <alignment horizontal="center" vertical="center"/>
    </xf>
    <xf numFmtId="41" fontId="33" fillId="0" borderId="16" xfId="3" applyNumberFormat="1" applyFont="1" applyBorder="1" applyAlignment="1">
      <alignment horizontal="center" vertical="center"/>
    </xf>
    <xf numFmtId="182" fontId="33" fillId="0" borderId="0" xfId="3" applyNumberFormat="1" applyFont="1" applyAlignment="1">
      <alignment horizontal="center" vertical="center"/>
    </xf>
    <xf numFmtId="49" fontId="33" fillId="0" borderId="0" xfId="3" applyNumberFormat="1" applyFont="1" applyAlignment="1">
      <alignment horizontal="center" vertical="center"/>
    </xf>
    <xf numFmtId="0" fontId="36" fillId="0" borderId="0" xfId="3" applyFont="1">
      <alignment vertical="center"/>
    </xf>
    <xf numFmtId="41" fontId="38" fillId="0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Border="1" applyAlignment="1">
      <alignment horizontal="center" vertical="center"/>
    </xf>
    <xf numFmtId="41" fontId="39" fillId="16" borderId="16" xfId="7" applyNumberFormat="1" applyFont="1" applyFill="1" applyBorder="1" applyAlignment="1">
      <alignment horizontal="center" vertical="center"/>
    </xf>
    <xf numFmtId="41" fontId="39" fillId="17" borderId="0" xfId="7" applyNumberFormat="1" applyFont="1" applyFill="1" applyAlignment="1">
      <alignment horizontal="center" vertical="center"/>
    </xf>
    <xf numFmtId="41" fontId="39" fillId="17" borderId="0" xfId="8" applyNumberFormat="1" applyFont="1" applyFill="1" applyBorder="1" applyAlignment="1">
      <alignment horizontal="center" vertical="center"/>
    </xf>
    <xf numFmtId="41" fontId="39" fillId="17" borderId="0" xfId="9" applyNumberFormat="1" applyFont="1" applyFill="1" applyBorder="1" applyAlignment="1">
      <alignment horizontal="center" vertical="center"/>
    </xf>
    <xf numFmtId="0" fontId="39" fillId="17" borderId="0" xfId="9" applyFont="1" applyFill="1" applyAlignment="1">
      <alignment horizontal="center" vertical="center"/>
    </xf>
    <xf numFmtId="41" fontId="39" fillId="18" borderId="0" xfId="5" applyFont="1" applyFill="1" applyBorder="1" applyAlignment="1">
      <alignment horizontal="center" vertical="center"/>
    </xf>
    <xf numFmtId="41" fontId="39" fillId="18" borderId="0" xfId="5" applyFont="1" applyFill="1" applyAlignment="1">
      <alignment horizontal="center" vertical="center"/>
    </xf>
    <xf numFmtId="41" fontId="39" fillId="19" borderId="0" xfId="5" applyFont="1" applyFill="1" applyAlignment="1">
      <alignment horizontal="center" vertical="center"/>
    </xf>
    <xf numFmtId="41" fontId="39" fillId="2" borderId="0" xfId="5" applyFont="1" applyFill="1" applyBorder="1" applyAlignment="1">
      <alignment horizontal="center" vertical="center"/>
    </xf>
    <xf numFmtId="41" fontId="39" fillId="17" borderId="0" xfId="5" applyFont="1" applyFill="1" applyBorder="1" applyAlignment="1">
      <alignment horizontal="center" vertical="center"/>
    </xf>
    <xf numFmtId="41" fontId="39" fillId="18" borderId="0" xfId="9" applyNumberFormat="1" applyFont="1" applyFill="1" applyBorder="1" applyAlignment="1">
      <alignment horizontal="center" vertical="center"/>
    </xf>
    <xf numFmtId="183" fontId="39" fillId="18" borderId="0" xfId="9" applyNumberFormat="1" applyFont="1" applyFill="1" applyBorder="1" applyAlignment="1">
      <alignment horizontal="center" vertical="center"/>
    </xf>
    <xf numFmtId="0" fontId="39" fillId="18" borderId="0" xfId="9" applyFont="1" applyFill="1" applyBorder="1" applyAlignment="1">
      <alignment horizontal="center" vertical="center"/>
    </xf>
    <xf numFmtId="0" fontId="39" fillId="19" borderId="0" xfId="9" applyFont="1" applyFill="1" applyBorder="1" applyAlignment="1">
      <alignment horizontal="center" vertical="center"/>
    </xf>
    <xf numFmtId="182" fontId="39" fillId="20" borderId="0" xfId="9" applyNumberFormat="1" applyFont="1" applyFill="1" applyBorder="1" applyAlignment="1">
      <alignment horizontal="center" vertical="center"/>
    </xf>
    <xf numFmtId="49" fontId="39" fillId="20" borderId="0" xfId="9" applyNumberFormat="1" applyFont="1" applyFill="1" applyBorder="1" applyAlignment="1">
      <alignment horizontal="center" vertical="center"/>
    </xf>
    <xf numFmtId="0" fontId="39" fillId="20" borderId="0" xfId="9" applyFont="1" applyFill="1" applyBorder="1" applyAlignment="1">
      <alignment horizontal="center" vertical="center"/>
    </xf>
    <xf numFmtId="182" fontId="39" fillId="19" borderId="0" xfId="9" applyNumberFormat="1" applyFont="1" applyFill="1" applyBorder="1" applyAlignment="1">
      <alignment horizontal="center" vertical="center"/>
    </xf>
    <xf numFmtId="182" fontId="39" fillId="21" borderId="0" xfId="9" applyNumberFormat="1" applyFont="1" applyFill="1" applyBorder="1" applyAlignment="1">
      <alignment horizontal="center" vertical="center"/>
    </xf>
    <xf numFmtId="49" fontId="39" fillId="21" borderId="0" xfId="9" applyNumberFormat="1" applyFont="1" applyFill="1" applyBorder="1" applyAlignment="1">
      <alignment horizontal="center" vertical="center"/>
    </xf>
    <xf numFmtId="49" fontId="39" fillId="18" borderId="0" xfId="9" applyNumberFormat="1" applyFont="1" applyFill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3" fillId="0" borderId="0" xfId="3" applyFont="1" applyAlignment="1">
      <alignment horizontal="left" vertical="center"/>
    </xf>
    <xf numFmtId="0" fontId="33" fillId="0" borderId="0" xfId="3" applyFont="1" applyAlignment="1">
      <alignment horizontal="left" vertical="center" wrapText="1"/>
    </xf>
    <xf numFmtId="0" fontId="35" fillId="0" borderId="0" xfId="3" applyFont="1" applyAlignment="1">
      <alignment horizontal="center" vertical="center"/>
    </xf>
    <xf numFmtId="49" fontId="0" fillId="0" borderId="0" xfId="0" applyNumberFormat="1">
      <alignment vertical="center"/>
    </xf>
    <xf numFmtId="41" fontId="40" fillId="15" borderId="0" xfId="1" applyFont="1" applyFill="1" applyAlignment="1">
      <alignment horizontal="center" vertical="center"/>
    </xf>
    <xf numFmtId="41" fontId="41" fillId="0" borderId="0" xfId="1" applyFont="1" applyAlignment="1">
      <alignment horizontal="center" vertical="center"/>
    </xf>
    <xf numFmtId="0" fontId="40" fillId="15" borderId="0" xfId="0" applyFont="1" applyFill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13" borderId="0" xfId="0" applyFont="1" applyFill="1" applyAlignment="1">
      <alignment horizontal="center" vertical="center"/>
    </xf>
    <xf numFmtId="0" fontId="42" fillId="14" borderId="14" xfId="0" applyFont="1" applyFill="1" applyBorder="1" applyAlignment="1">
      <alignment horizontal="center" vertical="center"/>
    </xf>
    <xf numFmtId="0" fontId="42" fillId="14" borderId="15" xfId="0" applyFont="1" applyFill="1" applyBorder="1" applyAlignment="1">
      <alignment horizontal="center" vertical="center"/>
    </xf>
    <xf numFmtId="9" fontId="40" fillId="15" borderId="0" xfId="2" applyFont="1" applyFill="1" applyAlignment="1">
      <alignment horizontal="center" vertical="center"/>
    </xf>
    <xf numFmtId="9" fontId="41" fillId="0" borderId="0" xfId="2" applyFont="1" applyAlignment="1">
      <alignment horizontal="center" vertical="center"/>
    </xf>
    <xf numFmtId="178" fontId="40" fillId="15" borderId="0" xfId="2" applyNumberFormat="1" applyFont="1" applyFill="1" applyAlignment="1">
      <alignment horizontal="center" vertical="center"/>
    </xf>
    <xf numFmtId="178" fontId="41" fillId="0" borderId="0" xfId="2" applyNumberFormat="1" applyFont="1" applyAlignment="1">
      <alignment horizontal="center" vertical="center"/>
    </xf>
    <xf numFmtId="0" fontId="5" fillId="0" borderId="0" xfId="3" applyFont="1" applyAlignment="1">
      <alignment vertical="top"/>
    </xf>
    <xf numFmtId="183" fontId="40" fillId="13" borderId="0" xfId="0" applyNumberFormat="1" applyFont="1" applyFill="1" applyAlignment="1">
      <alignment horizontal="center" vertical="center"/>
    </xf>
    <xf numFmtId="183" fontId="41" fillId="0" borderId="0" xfId="0" applyNumberFormat="1" applyFont="1" applyAlignment="1">
      <alignment horizontal="center" vertical="center"/>
    </xf>
    <xf numFmtId="41" fontId="40" fillId="13" borderId="0" xfId="1" applyFont="1" applyFill="1" applyAlignment="1">
      <alignment horizontal="center" vertical="center"/>
    </xf>
    <xf numFmtId="0" fontId="41" fillId="0" borderId="0" xfId="3" applyFont="1" applyAlignment="1">
      <alignment horizontal="center" vertical="center"/>
    </xf>
    <xf numFmtId="10" fontId="10" fillId="0" borderId="0" xfId="4" applyNumberFormat="1" applyFont="1" applyFill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10" fontId="17" fillId="0" borderId="0" xfId="4" applyNumberFormat="1" applyFont="1" applyFill="1" applyBorder="1" applyAlignment="1">
      <alignment horizontal="center" vertical="center"/>
    </xf>
    <xf numFmtId="177" fontId="17" fillId="0" borderId="0" xfId="4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41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41" fontId="7" fillId="7" borderId="0" xfId="0" applyNumberFormat="1" applyFont="1" applyFill="1" applyAlignment="1">
      <alignment horizontal="center" vertical="center"/>
    </xf>
    <xf numFmtId="181" fontId="7" fillId="7" borderId="0" xfId="0" applyNumberFormat="1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46" fillId="23" borderId="17" xfId="0" applyFont="1" applyFill="1" applyBorder="1" applyAlignment="1">
      <alignment horizontal="center" vertical="center"/>
    </xf>
    <xf numFmtId="181" fontId="46" fillId="22" borderId="17" xfId="0" applyNumberFormat="1" applyFont="1" applyFill="1" applyBorder="1" applyAlignment="1">
      <alignment horizontal="center" vertical="center"/>
    </xf>
    <xf numFmtId="0" fontId="46" fillId="22" borderId="17" xfId="0" applyFont="1" applyFill="1" applyBorder="1" applyAlignment="1">
      <alignment horizontal="center" vertical="center"/>
    </xf>
    <xf numFmtId="41" fontId="46" fillId="22" borderId="17" xfId="0" applyNumberFormat="1" applyFont="1" applyFill="1" applyBorder="1" applyAlignment="1">
      <alignment horizontal="center" vertical="center"/>
    </xf>
    <xf numFmtId="181" fontId="46" fillId="23" borderId="17" xfId="0" applyNumberFormat="1" applyFont="1" applyFill="1" applyBorder="1" applyAlignment="1">
      <alignment horizontal="center" vertical="center"/>
    </xf>
    <xf numFmtId="183" fontId="46" fillId="23" borderId="17" xfId="0" applyNumberFormat="1" applyFont="1" applyFill="1" applyBorder="1" applyAlignment="1">
      <alignment horizontal="center" vertical="center"/>
    </xf>
    <xf numFmtId="41" fontId="46" fillId="23" borderId="17" xfId="0" applyNumberFormat="1" applyFont="1" applyFill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83" fontId="35" fillId="7" borderId="0" xfId="0" applyNumberFormat="1" applyFont="1" applyFill="1" applyAlignment="1">
      <alignment horizontal="center" vertical="center"/>
    </xf>
    <xf numFmtId="183" fontId="35" fillId="0" borderId="0" xfId="0" applyNumberFormat="1" applyFont="1" applyAlignment="1">
      <alignment horizontal="center" vertical="center"/>
    </xf>
    <xf numFmtId="41" fontId="7" fillId="7" borderId="0" xfId="1" applyFont="1" applyFill="1" applyBorder="1" applyAlignment="1">
      <alignment horizontal="center" vertical="center"/>
    </xf>
    <xf numFmtId="41" fontId="35" fillId="7" borderId="0" xfId="1" applyFont="1" applyFill="1" applyBorder="1" applyAlignment="1">
      <alignment horizontal="center" vertical="center"/>
    </xf>
    <xf numFmtId="41" fontId="46" fillId="22" borderId="17" xfId="1" applyFont="1" applyFill="1" applyBorder="1" applyAlignment="1">
      <alignment horizontal="center" vertical="center"/>
    </xf>
    <xf numFmtId="41" fontId="35" fillId="0" borderId="0" xfId="1" applyFont="1" applyAlignment="1">
      <alignment horizontal="center" vertical="center"/>
    </xf>
    <xf numFmtId="184" fontId="35" fillId="0" borderId="0" xfId="0" applyNumberFormat="1" applyFont="1" applyAlignment="1">
      <alignment horizontal="center" vertical="center"/>
    </xf>
    <xf numFmtId="41" fontId="38" fillId="7" borderId="0" xfId="1" applyFont="1" applyFill="1" applyBorder="1" applyAlignment="1">
      <alignment horizontal="center" vertical="center"/>
    </xf>
    <xf numFmtId="41" fontId="46" fillId="23" borderId="17" xfId="1" applyFont="1" applyFill="1" applyBorder="1" applyAlignment="1">
      <alignment horizontal="center" vertical="center"/>
    </xf>
    <xf numFmtId="183" fontId="38" fillId="7" borderId="0" xfId="1" applyNumberFormat="1" applyFont="1" applyFill="1" applyBorder="1" applyAlignment="1">
      <alignment horizontal="center" vertical="center"/>
    </xf>
    <xf numFmtId="183" fontId="35" fillId="7" borderId="0" xfId="1" applyNumberFormat="1" applyFont="1" applyFill="1" applyBorder="1" applyAlignment="1">
      <alignment horizontal="center" vertical="center"/>
    </xf>
    <xf numFmtId="183" fontId="46" fillId="23" borderId="17" xfId="1" applyNumberFormat="1" applyFont="1" applyFill="1" applyBorder="1" applyAlignment="1">
      <alignment horizontal="center" vertical="center"/>
    </xf>
    <xf numFmtId="183" fontId="35" fillId="0" borderId="0" xfId="1" applyNumberFormat="1" applyFont="1" applyAlignment="1">
      <alignment horizontal="center" vertical="center"/>
    </xf>
    <xf numFmtId="41" fontId="38" fillId="7" borderId="0" xfId="0" applyNumberFormat="1" applyFont="1" applyFill="1" applyAlignment="1">
      <alignment horizontal="center" vertical="center"/>
    </xf>
    <xf numFmtId="41" fontId="35" fillId="7" borderId="0" xfId="0" applyNumberFormat="1" applyFont="1" applyFill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183" fontId="38" fillId="7" borderId="0" xfId="0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35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/>
    </xf>
    <xf numFmtId="41" fontId="35" fillId="0" borderId="0" xfId="3" applyNumberFormat="1" applyFont="1" applyAlignment="1">
      <alignment horizontal="center" vertical="center"/>
    </xf>
    <xf numFmtId="0" fontId="49" fillId="24" borderId="0" xfId="0" applyFont="1" applyFill="1">
      <alignment vertical="center"/>
    </xf>
    <xf numFmtId="0" fontId="49" fillId="7" borderId="0" xfId="0" applyFont="1" applyFill="1">
      <alignment vertical="center"/>
    </xf>
    <xf numFmtId="0" fontId="49" fillId="7" borderId="18" xfId="0" applyFont="1" applyFill="1" applyBorder="1">
      <alignment vertical="center"/>
    </xf>
    <xf numFmtId="0" fontId="54" fillId="26" borderId="0" xfId="0" applyFont="1" applyFill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0" fontId="53" fillId="25" borderId="0" xfId="0" applyFont="1" applyFill="1" applyAlignment="1">
      <alignment horizontal="center" vertical="center"/>
    </xf>
    <xf numFmtId="41" fontId="49" fillId="24" borderId="20" xfId="1" applyFont="1" applyFill="1" applyBorder="1">
      <alignment vertical="center"/>
    </xf>
    <xf numFmtId="0" fontId="49" fillId="24" borderId="0" xfId="0" applyFont="1" applyFill="1" applyAlignment="1">
      <alignment horizontal="center"/>
    </xf>
    <xf numFmtId="0" fontId="49" fillId="24" borderId="0" xfId="0" applyFont="1" applyFill="1" applyAlignment="1">
      <alignment horizontal="center" vertical="top"/>
    </xf>
    <xf numFmtId="49" fontId="56" fillId="25" borderId="21" xfId="10" applyNumberFormat="1" applyFont="1" applyFill="1" applyBorder="1" applyAlignment="1">
      <alignment horizontal="center" vertical="center"/>
    </xf>
    <xf numFmtId="0" fontId="56" fillId="25" borderId="21" xfId="10" applyFont="1" applyFill="1" applyBorder="1" applyAlignment="1">
      <alignment horizontal="center" vertical="center"/>
    </xf>
    <xf numFmtId="49" fontId="56" fillId="26" borderId="21" xfId="10" applyNumberFormat="1" applyFont="1" applyFill="1" applyBorder="1" applyAlignment="1">
      <alignment horizontal="center" vertical="center"/>
    </xf>
    <xf numFmtId="0" fontId="56" fillId="26" borderId="21" xfId="10" applyFont="1" applyFill="1" applyBorder="1" applyAlignment="1">
      <alignment horizontal="center" vertical="center"/>
    </xf>
    <xf numFmtId="0" fontId="56" fillId="26" borderId="21" xfId="10" applyNumberFormat="1" applyFont="1" applyFill="1" applyBorder="1" applyAlignment="1">
      <alignment horizontal="center" vertical="center"/>
    </xf>
    <xf numFmtId="41" fontId="56" fillId="26" borderId="21" xfId="1" applyFont="1" applyFill="1" applyBorder="1" applyAlignment="1">
      <alignment horizontal="center" vertical="center"/>
    </xf>
    <xf numFmtId="41" fontId="56" fillId="25" borderId="21" xfId="1" applyFont="1" applyFill="1" applyBorder="1" applyAlignment="1">
      <alignment horizontal="center" vertical="center"/>
    </xf>
    <xf numFmtId="0" fontId="48" fillId="7" borderId="0" xfId="10" applyFont="1" applyFill="1" applyBorder="1" applyAlignment="1">
      <alignment horizontal="center" vertical="center"/>
    </xf>
    <xf numFmtId="0" fontId="55" fillId="25" borderId="0" xfId="0" applyFont="1" applyFill="1" applyAlignment="1">
      <alignment horizontal="center" vertical="center"/>
    </xf>
    <xf numFmtId="0" fontId="49" fillId="7" borderId="0" xfId="0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center" vertical="center"/>
    </xf>
    <xf numFmtId="179" fontId="32" fillId="25" borderId="0" xfId="0" applyNumberFormat="1" applyFont="1" applyFill="1" applyAlignment="1">
      <alignment horizontal="center" vertical="center"/>
    </xf>
    <xf numFmtId="0" fontId="41" fillId="7" borderId="20" xfId="0" applyFont="1" applyFill="1" applyBorder="1" applyAlignment="1">
      <alignment horizontal="center" vertical="center"/>
    </xf>
    <xf numFmtId="179" fontId="41" fillId="7" borderId="20" xfId="0" applyNumberFormat="1" applyFont="1" applyFill="1" applyBorder="1" applyAlignment="1">
      <alignment horizontal="center" vertical="center"/>
    </xf>
    <xf numFmtId="14" fontId="41" fillId="7" borderId="20" xfId="0" applyNumberFormat="1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179" fontId="41" fillId="7" borderId="22" xfId="0" applyNumberFormat="1" applyFont="1" applyFill="1" applyBorder="1" applyAlignment="1">
      <alignment horizontal="center" vertical="center"/>
    </xf>
    <xf numFmtId="14" fontId="41" fillId="7" borderId="22" xfId="0" applyNumberFormat="1" applyFont="1" applyFill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14" fontId="41" fillId="7" borderId="0" xfId="0" applyNumberFormat="1" applyFont="1" applyFill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14" fontId="32" fillId="26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32" fillId="25" borderId="0" xfId="1" applyFont="1" applyFill="1" applyBorder="1" applyAlignment="1">
      <alignment horizontal="center" vertical="center"/>
    </xf>
    <xf numFmtId="41" fontId="32" fillId="26" borderId="0" xfId="1" applyFont="1" applyFill="1" applyBorder="1" applyAlignment="1">
      <alignment horizontal="center" vertical="center"/>
    </xf>
    <xf numFmtId="41" fontId="41" fillId="7" borderId="22" xfId="1" applyFont="1" applyFill="1" applyBorder="1" applyAlignment="1">
      <alignment horizontal="center" vertical="center"/>
    </xf>
    <xf numFmtId="41" fontId="41" fillId="7" borderId="20" xfId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left" vertical="center"/>
    </xf>
    <xf numFmtId="0" fontId="41" fillId="7" borderId="0" xfId="0" applyFont="1" applyFill="1">
      <alignment vertical="center"/>
    </xf>
    <xf numFmtId="179" fontId="49" fillId="7" borderId="0" xfId="0" applyNumberFormat="1" applyFont="1" applyFill="1" applyAlignment="1">
      <alignment horizontal="center" vertical="center"/>
    </xf>
    <xf numFmtId="179" fontId="56" fillId="25" borderId="21" xfId="10" applyNumberFormat="1" applyFont="1" applyFill="1" applyBorder="1" applyAlignment="1">
      <alignment horizontal="center" vertical="center"/>
    </xf>
    <xf numFmtId="41" fontId="49" fillId="7" borderId="0" xfId="1" applyFont="1" applyFill="1" applyAlignment="1">
      <alignment horizontal="center" vertical="center"/>
    </xf>
    <xf numFmtId="179" fontId="49" fillId="7" borderId="25" xfId="0" applyNumberFormat="1" applyFont="1" applyFill="1" applyBorder="1" applyAlignment="1">
      <alignment horizontal="center" vertical="center"/>
    </xf>
    <xf numFmtId="0" fontId="49" fillId="7" borderId="25" xfId="0" applyFont="1" applyFill="1" applyBorder="1" applyAlignment="1">
      <alignment horizontal="center" vertical="center"/>
    </xf>
    <xf numFmtId="41" fontId="49" fillId="7" borderId="25" xfId="1" applyFont="1" applyFill="1" applyBorder="1" applyAlignment="1">
      <alignment horizontal="center" vertical="center"/>
    </xf>
    <xf numFmtId="0" fontId="41" fillId="27" borderId="0" xfId="0" applyFont="1" applyFill="1">
      <alignment vertical="center"/>
    </xf>
    <xf numFmtId="179" fontId="56" fillId="28" borderId="21" xfId="10" applyNumberFormat="1" applyFont="1" applyFill="1" applyBorder="1" applyAlignment="1">
      <alignment horizontal="center" vertical="center"/>
    </xf>
    <xf numFmtId="179" fontId="32" fillId="28" borderId="0" xfId="0" applyNumberFormat="1" applyFont="1" applyFill="1" applyAlignment="1">
      <alignment horizontal="center" vertical="center"/>
    </xf>
    <xf numFmtId="0" fontId="59" fillId="7" borderId="0" xfId="0" applyFont="1" applyFill="1">
      <alignment vertical="center"/>
    </xf>
    <xf numFmtId="0" fontId="58" fillId="7" borderId="0" xfId="0" applyFont="1" applyFill="1">
      <alignment vertical="center"/>
    </xf>
    <xf numFmtId="41" fontId="49" fillId="7" borderId="20" xfId="1" applyFont="1" applyFill="1" applyBorder="1" applyAlignment="1">
      <alignment horizontal="center" vertical="center"/>
    </xf>
    <xf numFmtId="183" fontId="56" fillId="26" borderId="21" xfId="10" applyNumberFormat="1" applyFont="1" applyFill="1" applyBorder="1" applyAlignment="1">
      <alignment horizontal="center" vertical="center"/>
    </xf>
    <xf numFmtId="186" fontId="56" fillId="26" borderId="21" xfId="10" applyNumberFormat="1" applyFont="1" applyFill="1" applyBorder="1" applyAlignment="1">
      <alignment horizontal="center" vertical="center"/>
    </xf>
    <xf numFmtId="41" fontId="55" fillId="26" borderId="0" xfId="1" applyFont="1" applyFill="1" applyAlignment="1">
      <alignment horizontal="center" vertical="center"/>
    </xf>
    <xf numFmtId="187" fontId="39" fillId="20" borderId="0" xfId="9" applyNumberFormat="1" applyFont="1" applyFill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7" fontId="39" fillId="19" borderId="0" xfId="9" applyNumberFormat="1" applyFont="1" applyFill="1" applyBorder="1" applyAlignment="1">
      <alignment horizontal="center" vertical="center"/>
    </xf>
    <xf numFmtId="187" fontId="39" fillId="18" borderId="0" xfId="9" applyNumberFormat="1" applyFont="1" applyFill="1" applyBorder="1" applyAlignment="1">
      <alignment horizontal="center" vertical="center"/>
    </xf>
    <xf numFmtId="41" fontId="39" fillId="16" borderId="16" xfId="1" applyFont="1" applyFill="1" applyBorder="1" applyAlignment="1">
      <alignment horizontal="center" vertical="center"/>
    </xf>
    <xf numFmtId="41" fontId="39" fillId="16" borderId="0" xfId="1" applyFont="1" applyFill="1" applyAlignment="1">
      <alignment horizontal="center" vertical="center"/>
    </xf>
    <xf numFmtId="41" fontId="39" fillId="16" borderId="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39" fillId="18" borderId="0" xfId="1" applyFont="1" applyFill="1" applyAlignment="1">
      <alignment horizontal="center" vertical="center"/>
    </xf>
    <xf numFmtId="41" fontId="39" fillId="18" borderId="0" xfId="1" applyFont="1" applyFill="1" applyBorder="1" applyAlignment="1">
      <alignment horizontal="center" vertical="center"/>
    </xf>
    <xf numFmtId="41" fontId="39" fillId="17" borderId="0" xfId="1" applyFont="1" applyFill="1" applyAlignment="1">
      <alignment horizontal="center" vertical="center"/>
    </xf>
    <xf numFmtId="41" fontId="39" fillId="17" borderId="0" xfId="1" applyFont="1" applyFill="1" applyBorder="1" applyAlignment="1">
      <alignment horizontal="center" vertical="center"/>
    </xf>
    <xf numFmtId="41" fontId="39" fillId="2" borderId="0" xfId="1" applyFont="1" applyFill="1" applyBorder="1" applyAlignment="1">
      <alignment horizontal="center" vertical="center"/>
    </xf>
    <xf numFmtId="183" fontId="39" fillId="17" borderId="0" xfId="5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39" fillId="19" borderId="0" xfId="5" applyNumberFormat="1" applyFont="1" applyFill="1" applyAlignment="1">
      <alignment horizontal="center" vertical="center"/>
    </xf>
    <xf numFmtId="9" fontId="39" fillId="17" borderId="0" xfId="8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39" fillId="16" borderId="0" xfId="7" applyNumberFormat="1" applyFont="1" applyFill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3" fontId="39" fillId="16" borderId="0" xfId="7" applyNumberFormat="1" applyFont="1" applyFill="1" applyBorder="1" applyAlignment="1">
      <alignment horizontal="center" vertical="center"/>
    </xf>
    <xf numFmtId="183" fontId="39" fillId="17" borderId="0" xfId="8" applyNumberFormat="1" applyFont="1" applyFill="1" applyBorder="1" applyAlignment="1">
      <alignment horizontal="center" vertical="center"/>
    </xf>
    <xf numFmtId="185" fontId="61" fillId="7" borderId="0" xfId="0" applyNumberFormat="1" applyFont="1" applyFill="1" applyAlignment="1">
      <alignment horizontal="center" vertical="center"/>
    </xf>
    <xf numFmtId="0" fontId="61" fillId="7" borderId="0" xfId="0" applyFont="1" applyFill="1" applyAlignment="1">
      <alignment horizontal="center" vertical="center"/>
    </xf>
    <xf numFmtId="0" fontId="62" fillId="7" borderId="0" xfId="0" applyFont="1" applyFill="1" applyAlignment="1">
      <alignment horizontal="center" vertical="center"/>
    </xf>
    <xf numFmtId="0" fontId="64" fillId="7" borderId="0" xfId="0" applyFont="1" applyFill="1" applyAlignment="1">
      <alignment horizontal="center" vertical="center"/>
    </xf>
    <xf numFmtId="185" fontId="64" fillId="7" borderId="0" xfId="0" applyNumberFormat="1" applyFont="1" applyFill="1" applyAlignment="1">
      <alignment horizontal="center" vertical="center"/>
    </xf>
    <xf numFmtId="176" fontId="65" fillId="7" borderId="0" xfId="0" applyNumberFormat="1" applyFont="1" applyFill="1" applyAlignment="1">
      <alignment horizontal="center" vertical="center"/>
    </xf>
    <xf numFmtId="0" fontId="66" fillId="7" borderId="0" xfId="0" applyFont="1" applyFill="1" applyAlignment="1">
      <alignment vertical="top"/>
    </xf>
    <xf numFmtId="0" fontId="61" fillId="7" borderId="0" xfId="0" applyFont="1" applyFill="1">
      <alignment vertical="center"/>
    </xf>
    <xf numFmtId="0" fontId="67" fillId="7" borderId="0" xfId="0" applyFont="1" applyFill="1" applyAlignment="1">
      <alignment horizontal="center" vertical="center"/>
    </xf>
    <xf numFmtId="41" fontId="67" fillId="7" borderId="0" xfId="0" applyNumberFormat="1" applyFont="1" applyFill="1" applyAlignment="1">
      <alignment horizontal="center" vertical="center"/>
    </xf>
    <xf numFmtId="185" fontId="61" fillId="7" borderId="0" xfId="0" applyNumberFormat="1" applyFont="1" applyFill="1" applyAlignment="1">
      <alignment horizontal="right" vertical="center"/>
    </xf>
    <xf numFmtId="189" fontId="68" fillId="7" borderId="0" xfId="0" applyNumberFormat="1" applyFont="1" applyFill="1" applyAlignment="1">
      <alignment horizontal="left" vertical="center"/>
    </xf>
    <xf numFmtId="0" fontId="10" fillId="7" borderId="0" xfId="0" applyFont="1" applyFill="1">
      <alignment vertical="center"/>
    </xf>
    <xf numFmtId="10" fontId="41" fillId="7" borderId="0" xfId="0" applyNumberFormat="1" applyFont="1" applyFill="1" applyAlignment="1">
      <alignment horizontal="left" vertical="center"/>
    </xf>
    <xf numFmtId="10" fontId="61" fillId="7" borderId="0" xfId="0" applyNumberFormat="1" applyFont="1" applyFill="1" applyAlignment="1">
      <alignment horizontal="left" vertical="center"/>
    </xf>
    <xf numFmtId="10" fontId="70" fillId="7" borderId="0" xfId="0" applyNumberFormat="1" applyFont="1" applyFill="1" applyAlignment="1">
      <alignment horizontal="center" vertical="center"/>
    </xf>
    <xf numFmtId="185" fontId="74" fillId="7" borderId="0" xfId="0" applyNumberFormat="1" applyFont="1" applyFill="1" applyAlignment="1">
      <alignment horizontal="right" vertical="center"/>
    </xf>
    <xf numFmtId="0" fontId="67" fillId="7" borderId="0" xfId="0" applyFont="1" applyFill="1" applyAlignment="1">
      <alignment horizontal="right" vertical="center"/>
    </xf>
    <xf numFmtId="0" fontId="75" fillId="7" borderId="0" xfId="0" applyFont="1" applyFill="1" applyAlignment="1">
      <alignment horizontal="left" vertical="center"/>
    </xf>
    <xf numFmtId="0" fontId="76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center" vertical="center"/>
    </xf>
    <xf numFmtId="185" fontId="34" fillId="7" borderId="0" xfId="0" applyNumberFormat="1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right" vertical="center"/>
    </xf>
    <xf numFmtId="0" fontId="74" fillId="7" borderId="0" xfId="0" applyFont="1" applyFill="1" applyAlignment="1">
      <alignment horizontal="left" vertical="top"/>
    </xf>
    <xf numFmtId="0" fontId="74" fillId="7" borderId="0" xfId="0" applyFont="1" applyFill="1" applyAlignment="1">
      <alignment vertical="top"/>
    </xf>
    <xf numFmtId="0" fontId="78" fillId="7" borderId="0" xfId="0" applyFont="1" applyFill="1" applyAlignment="1">
      <alignment horizontal="center" vertical="center"/>
    </xf>
    <xf numFmtId="0" fontId="79" fillId="7" borderId="0" xfId="0" applyFont="1" applyFill="1">
      <alignment vertical="center"/>
    </xf>
    <xf numFmtId="0" fontId="80" fillId="7" borderId="0" xfId="0" applyFont="1" applyFill="1" applyAlignment="1">
      <alignment horizontal="center" vertical="top" wrapText="1"/>
    </xf>
    <xf numFmtId="185" fontId="81" fillId="7" borderId="0" xfId="0" applyNumberFormat="1" applyFont="1" applyFill="1" applyAlignment="1">
      <alignment horizontal="center" vertical="top"/>
    </xf>
    <xf numFmtId="0" fontId="50" fillId="24" borderId="10" xfId="0" applyFont="1" applyFill="1" applyBorder="1" applyAlignment="1">
      <alignment horizontal="center" vertical="center"/>
    </xf>
    <xf numFmtId="190" fontId="39" fillId="16" borderId="0" xfId="7" applyNumberFormat="1" applyFont="1" applyFill="1" applyAlignment="1">
      <alignment horizontal="center" vertical="center"/>
    </xf>
    <xf numFmtId="190" fontId="39" fillId="17" borderId="0" xfId="7" applyNumberFormat="1" applyFont="1" applyFill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191" fontId="24" fillId="0" borderId="0" xfId="3" applyNumberFormat="1" applyFont="1" applyAlignment="1">
      <alignment horizontal="center" vertical="center"/>
    </xf>
    <xf numFmtId="191" fontId="8" fillId="0" borderId="0" xfId="3" applyNumberFormat="1" applyFont="1" applyAlignment="1">
      <alignment horizontal="center" vertical="center"/>
    </xf>
    <xf numFmtId="191" fontId="2" fillId="0" borderId="0" xfId="3" applyNumberFormat="1">
      <alignment vertical="center"/>
    </xf>
    <xf numFmtId="41" fontId="24" fillId="0" borderId="0" xfId="3" applyNumberFormat="1" applyFont="1" applyAlignment="1">
      <alignment horizontal="center" vertical="center"/>
    </xf>
    <xf numFmtId="41" fontId="8" fillId="0" borderId="0" xfId="3" applyNumberFormat="1" applyFont="1" applyAlignment="1">
      <alignment horizontal="center" vertical="center"/>
    </xf>
    <xf numFmtId="41" fontId="2" fillId="0" borderId="0" xfId="3" applyNumberFormat="1">
      <alignment vertical="center"/>
    </xf>
    <xf numFmtId="183" fontId="49" fillId="7" borderId="0" xfId="0" applyNumberFormat="1" applyFont="1" applyFill="1" applyAlignment="1">
      <alignment horizontal="center" vertical="center"/>
    </xf>
    <xf numFmtId="183" fontId="56" fillId="28" borderId="21" xfId="10" applyNumberFormat="1" applyFont="1" applyFill="1" applyBorder="1" applyAlignment="1">
      <alignment horizontal="center" vertical="center"/>
    </xf>
    <xf numFmtId="183" fontId="49" fillId="7" borderId="25" xfId="0" applyNumberFormat="1" applyFont="1" applyFill="1" applyBorder="1" applyAlignment="1">
      <alignment horizontal="center" vertical="center"/>
    </xf>
    <xf numFmtId="183" fontId="41" fillId="7" borderId="0" xfId="1" applyNumberFormat="1" applyFont="1" applyFill="1" applyBorder="1" applyAlignment="1">
      <alignment horizontal="center" vertical="center"/>
    </xf>
    <xf numFmtId="183" fontId="32" fillId="28" borderId="0" xfId="1" applyNumberFormat="1" applyFont="1" applyFill="1" applyBorder="1" applyAlignment="1">
      <alignment horizontal="center" vertical="center"/>
    </xf>
    <xf numFmtId="183" fontId="41" fillId="7" borderId="22" xfId="1" applyNumberFormat="1" applyFont="1" applyFill="1" applyBorder="1" applyAlignment="1">
      <alignment horizontal="center" vertical="center"/>
    </xf>
    <xf numFmtId="183" fontId="41" fillId="7" borderId="20" xfId="1" applyNumberFormat="1" applyFont="1" applyFill="1" applyBorder="1" applyAlignment="1">
      <alignment horizontal="center" vertical="center"/>
    </xf>
    <xf numFmtId="0" fontId="18" fillId="0" borderId="0" xfId="0" applyFont="1">
      <alignment vertical="center"/>
    </xf>
    <xf numFmtId="0" fontId="3" fillId="7" borderId="0" xfId="3" applyFont="1" applyFill="1">
      <alignment vertical="center"/>
    </xf>
    <xf numFmtId="41" fontId="3" fillId="7" borderId="0" xfId="3" applyNumberFormat="1" applyFont="1" applyFill="1">
      <alignment vertical="center"/>
    </xf>
    <xf numFmtId="0" fontId="87" fillId="7" borderId="0" xfId="3" applyFont="1" applyFill="1">
      <alignment vertical="center"/>
    </xf>
    <xf numFmtId="41" fontId="87" fillId="7" borderId="0" xfId="3" applyNumberFormat="1" applyFont="1" applyFill="1">
      <alignment vertical="center"/>
    </xf>
    <xf numFmtId="0" fontId="77" fillId="7" borderId="0" xfId="0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center" vertical="center"/>
    </xf>
    <xf numFmtId="0" fontId="82" fillId="7" borderId="0" xfId="3" applyFont="1" applyFill="1" applyAlignment="1">
      <alignment horizontal="center" vertical="center"/>
    </xf>
    <xf numFmtId="0" fontId="89" fillId="7" borderId="0" xfId="3" applyFont="1" applyFill="1">
      <alignment vertical="center"/>
    </xf>
    <xf numFmtId="0" fontId="90" fillId="7" borderId="0" xfId="0" applyFont="1" applyFill="1" applyAlignment="1">
      <alignment horizontal="center" vertical="center"/>
    </xf>
    <xf numFmtId="185" fontId="90" fillId="7" borderId="0" xfId="0" applyNumberFormat="1" applyFont="1" applyFill="1" applyAlignment="1">
      <alignment horizontal="center" vertical="center"/>
    </xf>
    <xf numFmtId="0" fontId="91" fillId="7" borderId="0" xfId="3" applyFont="1" applyFill="1" applyAlignment="1">
      <alignment horizontal="center"/>
    </xf>
    <xf numFmtId="0" fontId="90" fillId="7" borderId="0" xfId="0" applyFont="1" applyFill="1" applyAlignment="1">
      <alignment horizontal="center" vertical="top"/>
    </xf>
    <xf numFmtId="0" fontId="92" fillId="7" borderId="0" xfId="0" applyFont="1" applyFill="1" applyAlignment="1">
      <alignment horizontal="center" vertical="center"/>
    </xf>
    <xf numFmtId="10" fontId="93" fillId="7" borderId="0" xfId="2" applyNumberFormat="1" applyFont="1" applyFill="1" applyAlignment="1">
      <alignment horizontal="left"/>
    </xf>
    <xf numFmtId="41" fontId="94" fillId="7" borderId="0" xfId="1" applyFont="1" applyFill="1">
      <alignment vertical="center"/>
    </xf>
    <xf numFmtId="41" fontId="94" fillId="7" borderId="0" xfId="3" applyNumberFormat="1" applyFont="1" applyFill="1">
      <alignment vertical="center"/>
    </xf>
    <xf numFmtId="0" fontId="94" fillId="7" borderId="0" xfId="3" applyFont="1" applyFill="1">
      <alignment vertical="center"/>
    </xf>
    <xf numFmtId="0" fontId="95" fillId="7" borderId="0" xfId="3" applyFont="1" applyFill="1">
      <alignment vertical="center"/>
    </xf>
    <xf numFmtId="192" fontId="39" fillId="17" borderId="0" xfId="4" applyNumberFormat="1" applyFont="1" applyFill="1" applyAlignment="1">
      <alignment horizontal="center" vertical="center"/>
    </xf>
    <xf numFmtId="192" fontId="33" fillId="0" borderId="0" xfId="3" applyNumberFormat="1" applyFont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98" fillId="29" borderId="26" xfId="0" applyFont="1" applyFill="1" applyBorder="1" applyAlignment="1">
      <alignment horizontal="center" vertical="center"/>
    </xf>
    <xf numFmtId="0" fontId="99" fillId="29" borderId="27" xfId="0" applyFont="1" applyFill="1" applyBorder="1" applyAlignment="1">
      <alignment horizontal="center" vertical="center"/>
    </xf>
    <xf numFmtId="0" fontId="100" fillId="0" borderId="28" xfId="0" applyFont="1" applyBorder="1" applyAlignment="1">
      <alignment horizontal="center" vertical="center"/>
    </xf>
    <xf numFmtId="0" fontId="100" fillId="30" borderId="29" xfId="0" applyFont="1" applyFill="1" applyBorder="1" applyAlignment="1">
      <alignment horizontal="center" vertical="center"/>
    </xf>
    <xf numFmtId="0" fontId="100" fillId="0" borderId="30" xfId="0" applyFont="1" applyBorder="1" applyAlignment="1">
      <alignment horizontal="center" vertical="center"/>
    </xf>
    <xf numFmtId="0" fontId="100" fillId="30" borderId="31" xfId="0" applyFont="1" applyFill="1" applyBorder="1" applyAlignment="1">
      <alignment horizontal="center" vertical="center"/>
    </xf>
    <xf numFmtId="0" fontId="100" fillId="0" borderId="32" xfId="0" applyFont="1" applyBorder="1" applyAlignment="1">
      <alignment horizontal="center" vertical="center"/>
    </xf>
    <xf numFmtId="0" fontId="100" fillId="30" borderId="33" xfId="0" applyFont="1" applyFill="1" applyBorder="1" applyAlignment="1">
      <alignment horizontal="center" vertical="center"/>
    </xf>
    <xf numFmtId="0" fontId="100" fillId="0" borderId="34" xfId="0" applyFont="1" applyBorder="1" applyAlignment="1">
      <alignment horizontal="center" vertical="center"/>
    </xf>
    <xf numFmtId="0" fontId="100" fillId="30" borderId="35" xfId="0" applyFont="1" applyFill="1" applyBorder="1" applyAlignment="1">
      <alignment horizontal="center" vertical="center"/>
    </xf>
    <xf numFmtId="0" fontId="100" fillId="0" borderId="36" xfId="0" applyFont="1" applyBorder="1" applyAlignment="1">
      <alignment horizontal="center" vertical="center"/>
    </xf>
    <xf numFmtId="0" fontId="100" fillId="30" borderId="37" xfId="0" applyFont="1" applyFill="1" applyBorder="1" applyAlignment="1">
      <alignment horizontal="center" vertical="center"/>
    </xf>
    <xf numFmtId="0" fontId="0" fillId="0" borderId="0" xfId="0" applyAlignment="1"/>
    <xf numFmtId="180" fontId="10" fillId="0" borderId="0" xfId="1" applyNumberFormat="1" applyFont="1" applyAlignment="1">
      <alignment horizontal="center" vertical="center"/>
    </xf>
    <xf numFmtId="41" fontId="49" fillId="0" borderId="0" xfId="1" applyFont="1" applyAlignment="1">
      <alignment horizontal="center" vertical="center"/>
    </xf>
    <xf numFmtId="41" fontId="42" fillId="14" borderId="14" xfId="1" applyFont="1" applyFill="1" applyBorder="1" applyAlignment="1">
      <alignment horizontal="center" vertical="center"/>
    </xf>
    <xf numFmtId="0" fontId="101" fillId="0" borderId="0" xfId="3" applyFont="1" applyAlignment="1">
      <alignment horizontal="center" vertical="center"/>
    </xf>
    <xf numFmtId="0" fontId="102" fillId="0" borderId="0" xfId="3" applyFont="1" applyAlignment="1">
      <alignment horizontal="center" vertical="center"/>
    </xf>
    <xf numFmtId="0" fontId="103" fillId="0" borderId="0" xfId="3" applyFont="1" applyAlignment="1">
      <alignment horizontal="center" vertical="center"/>
    </xf>
    <xf numFmtId="0" fontId="106" fillId="0" borderId="0" xfId="3" applyFont="1" applyAlignment="1">
      <alignment horizontal="center" vertical="center"/>
    </xf>
    <xf numFmtId="0" fontId="105" fillId="0" borderId="0" xfId="3" applyFont="1" applyAlignment="1">
      <alignment horizontal="center" vertical="center"/>
    </xf>
    <xf numFmtId="0" fontId="109" fillId="0" borderId="0" xfId="3" applyFont="1">
      <alignment vertical="center"/>
    </xf>
    <xf numFmtId="0" fontId="107" fillId="31" borderId="0" xfId="3" applyFont="1" applyFill="1" applyAlignment="1">
      <alignment horizontal="center" vertical="center"/>
    </xf>
    <xf numFmtId="179" fontId="49" fillId="7" borderId="0" xfId="0" applyNumberFormat="1" applyFont="1" applyFill="1" applyAlignment="1">
      <alignment horizontal="left"/>
    </xf>
    <xf numFmtId="0" fontId="59" fillId="27" borderId="0" xfId="0" applyFont="1" applyFill="1" applyAlignment="1">
      <alignment horizontal="center" vertical="center"/>
    </xf>
    <xf numFmtId="0" fontId="58" fillId="7" borderId="0" xfId="0" applyFont="1" applyFill="1" applyAlignment="1">
      <alignment horizontal="right" vertical="center"/>
    </xf>
    <xf numFmtId="41" fontId="57" fillId="27" borderId="0" xfId="1" applyFont="1" applyFill="1" applyBorder="1" applyAlignment="1">
      <alignment horizontal="center" vertical="center"/>
    </xf>
    <xf numFmtId="0" fontId="50" fillId="24" borderId="8" xfId="0" applyFont="1" applyFill="1" applyBorder="1" applyAlignment="1">
      <alignment horizontal="center" vertical="center"/>
    </xf>
    <xf numFmtId="193" fontId="51" fillId="24" borderId="19" xfId="0" applyNumberFormat="1" applyFont="1" applyFill="1" applyBorder="1" applyAlignment="1">
      <alignment horizontal="center" vertical="center"/>
    </xf>
    <xf numFmtId="193" fontId="51" fillId="24" borderId="0" xfId="0" applyNumberFormat="1" applyFont="1" applyFill="1" applyAlignment="1">
      <alignment horizontal="center" vertical="center"/>
    </xf>
    <xf numFmtId="0" fontId="52" fillId="24" borderId="0" xfId="0" applyFont="1" applyFill="1" applyAlignment="1">
      <alignment horizontal="right" vertical="center" indent="1"/>
    </xf>
    <xf numFmtId="0" fontId="54" fillId="26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top" wrapText="1"/>
    </xf>
    <xf numFmtId="0" fontId="33" fillId="7" borderId="0" xfId="0" applyFont="1" applyFill="1" applyAlignment="1">
      <alignment horizontal="center" vertical="top"/>
    </xf>
    <xf numFmtId="179" fontId="41" fillId="7" borderId="0" xfId="0" applyNumberFormat="1" applyFont="1" applyFill="1" applyAlignment="1">
      <alignment horizontal="center"/>
    </xf>
    <xf numFmtId="179" fontId="41" fillId="7" borderId="0" xfId="0" applyNumberFormat="1" applyFont="1" applyFill="1" applyAlignment="1">
      <alignment horizontal="center" vertical="center" wrapText="1"/>
    </xf>
    <xf numFmtId="179" fontId="41" fillId="7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83" fillId="27" borderId="0" xfId="1" applyFont="1" applyFill="1" applyBorder="1" applyAlignment="1">
      <alignment horizontal="center" vertical="center"/>
    </xf>
    <xf numFmtId="41" fontId="84" fillId="27" borderId="0" xfId="1" applyFont="1" applyFill="1" applyBorder="1" applyAlignment="1">
      <alignment horizontal="center" vertical="center"/>
    </xf>
    <xf numFmtId="0" fontId="41" fillId="7" borderId="0" xfId="0" applyFont="1" applyFill="1" applyAlignment="1">
      <alignment horizontal="right" vertical="center"/>
    </xf>
    <xf numFmtId="41" fontId="57" fillId="27" borderId="23" xfId="1" applyFont="1" applyFill="1" applyBorder="1" applyAlignment="1">
      <alignment horizontal="center" vertical="center"/>
    </xf>
    <xf numFmtId="41" fontId="57" fillId="27" borderId="24" xfId="1" applyFont="1" applyFill="1" applyBorder="1" applyAlignment="1">
      <alignment horizontal="center" vertical="center"/>
    </xf>
    <xf numFmtId="41" fontId="85" fillId="26" borderId="0" xfId="0" applyNumberFormat="1" applyFont="1" applyFill="1" applyAlignment="1">
      <alignment horizontal="center" vertical="center"/>
    </xf>
    <xf numFmtId="0" fontId="85" fillId="2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41" fillId="0" borderId="38" xfId="3" applyFont="1" applyBorder="1" applyAlignment="1">
      <alignment horizontal="center" vertical="center" wrapText="1"/>
    </xf>
    <xf numFmtId="0" fontId="41" fillId="0" borderId="39" xfId="3" applyFont="1" applyBorder="1" applyAlignment="1">
      <alignment horizontal="center" vertical="center"/>
    </xf>
    <xf numFmtId="0" fontId="41" fillId="0" borderId="40" xfId="3" applyFont="1" applyBorder="1" applyAlignment="1">
      <alignment horizontal="center" vertical="center"/>
    </xf>
    <xf numFmtId="0" fontId="82" fillId="7" borderId="0" xfId="0" applyFont="1" applyFill="1" applyAlignment="1">
      <alignment horizontal="left" vertical="center"/>
    </xf>
    <xf numFmtId="189" fontId="73" fillId="7" borderId="0" xfId="0" applyNumberFormat="1" applyFont="1" applyFill="1" applyAlignment="1">
      <alignment horizontal="center" vertical="center"/>
    </xf>
    <xf numFmtId="0" fontId="63" fillId="7" borderId="0" xfId="0" applyFont="1" applyFill="1" applyAlignment="1">
      <alignment horizontal="left" vertical="center"/>
    </xf>
    <xf numFmtId="189" fontId="69" fillId="7" borderId="0" xfId="0" applyNumberFormat="1" applyFont="1" applyFill="1" applyAlignment="1">
      <alignment horizontal="left" vertical="center"/>
    </xf>
    <xf numFmtId="189" fontId="71" fillId="7" borderId="0" xfId="0" applyNumberFormat="1" applyFont="1" applyFill="1" applyAlignment="1">
      <alignment horizontal="center" vertical="center"/>
    </xf>
    <xf numFmtId="10" fontId="72" fillId="7" borderId="0" xfId="0" applyNumberFormat="1" applyFont="1" applyFill="1" applyAlignment="1">
      <alignment horizontal="left" vertical="center"/>
    </xf>
    <xf numFmtId="0" fontId="43" fillId="0" borderId="0" xfId="6" applyFont="1" applyAlignment="1">
      <alignment horizontal="right" vertical="center"/>
    </xf>
    <xf numFmtId="0" fontId="14" fillId="0" borderId="0" xfId="3" applyFont="1" applyAlignment="1">
      <alignment horizontal="left" vertical="center" wrapText="1"/>
    </xf>
    <xf numFmtId="0" fontId="10" fillId="8" borderId="7" xfId="3" applyFont="1" applyFill="1" applyBorder="1" applyAlignment="1">
      <alignment horizontal="center" vertical="center"/>
    </xf>
    <xf numFmtId="0" fontId="10" fillId="8" borderId="6" xfId="3" applyFont="1" applyFill="1" applyBorder="1" applyAlignment="1">
      <alignment horizontal="center" vertical="center"/>
    </xf>
    <xf numFmtId="0" fontId="41" fillId="0" borderId="0" xfId="3" applyFont="1" applyAlignment="1">
      <alignment horizontal="center" vertical="center" wrapText="1"/>
    </xf>
    <xf numFmtId="0" fontId="41" fillId="0" borderId="0" xfId="3" applyFont="1" applyAlignment="1">
      <alignment horizontal="center" vertical="center"/>
    </xf>
    <xf numFmtId="0" fontId="10" fillId="5" borderId="3" xfId="3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center" vertical="center" wrapText="1"/>
    </xf>
    <xf numFmtId="0" fontId="11" fillId="6" borderId="4" xfId="3" applyFont="1" applyFill="1" applyBorder="1" applyAlignment="1">
      <alignment horizontal="center" vertical="center" wrapText="1"/>
    </xf>
    <xf numFmtId="0" fontId="10" fillId="0" borderId="4" xfId="3" applyFont="1" applyBorder="1" applyAlignment="1">
      <alignment horizontal="center" vertical="center"/>
    </xf>
    <xf numFmtId="0" fontId="11" fillId="6" borderId="3" xfId="3" applyFont="1" applyFill="1" applyBorder="1" applyAlignment="1">
      <alignment horizontal="center" vertical="center" wrapText="1"/>
    </xf>
    <xf numFmtId="0" fontId="11" fillId="6" borderId="0" xfId="3" applyFont="1" applyFill="1" applyAlignment="1">
      <alignment horizontal="center" vertical="center" wrapText="1"/>
    </xf>
    <xf numFmtId="0" fontId="12" fillId="5" borderId="3" xfId="3" applyFont="1" applyFill="1" applyBorder="1" applyAlignment="1">
      <alignment horizontal="center" vertical="center"/>
    </xf>
    <xf numFmtId="0" fontId="12" fillId="5" borderId="0" xfId="3" applyFont="1" applyFill="1" applyAlignment="1">
      <alignment horizontal="center" vertical="center"/>
    </xf>
    <xf numFmtId="41" fontId="86" fillId="7" borderId="0" xfId="3" applyNumberFormat="1" applyFont="1" applyFill="1" applyAlignment="1">
      <alignment horizontal="center" vertical="center"/>
    </xf>
    <xf numFmtId="0" fontId="86" fillId="7" borderId="0" xfId="3" applyFont="1" applyFill="1" applyAlignment="1">
      <alignment horizontal="center" vertical="center"/>
    </xf>
    <xf numFmtId="41" fontId="88" fillId="7" borderId="0" xfId="3" applyNumberFormat="1" applyFont="1" applyFill="1" applyAlignment="1">
      <alignment horizontal="center" vertical="center"/>
    </xf>
    <xf numFmtId="41" fontId="94" fillId="7" borderId="0" xfId="3" applyNumberFormat="1" applyFont="1" applyFill="1" applyAlignment="1">
      <alignment horizontal="center" vertical="center"/>
    </xf>
    <xf numFmtId="0" fontId="96" fillId="7" borderId="0" xfId="3" applyFont="1" applyFill="1" applyAlignment="1">
      <alignment horizontal="left" vertical="center"/>
    </xf>
    <xf numFmtId="0" fontId="97" fillId="7" borderId="0" xfId="3" applyFont="1" applyFill="1" applyAlignment="1">
      <alignment horizontal="left" vertical="center"/>
    </xf>
    <xf numFmtId="0" fontId="96" fillId="7" borderId="0" xfId="3" applyFont="1" applyFill="1" applyAlignment="1">
      <alignment horizontal="left"/>
    </xf>
  </cellXfs>
  <cellStyles count="11">
    <cellStyle name="강조색3 2" xfId="8" xr:uid="{68F57F07-271F-4A3C-BBE8-074C4617B3CD}"/>
    <cellStyle name="강조색5 2" xfId="7" xr:uid="{44215B80-9320-4BF6-9670-C4230DEFCE9F}"/>
    <cellStyle name="강조색6" xfId="10" builtinId="49"/>
    <cellStyle name="강조색6 2" xfId="9" xr:uid="{70EE998F-9B73-4533-AE55-4BDFCA4B1636}"/>
    <cellStyle name="백분율" xfId="2" builtinId="5"/>
    <cellStyle name="백분율 2" xfId="4" xr:uid="{EE9BA9E1-A408-44F6-B32D-F7E20E40F940}"/>
    <cellStyle name="쉼표 [0]" xfId="1" builtinId="6"/>
    <cellStyle name="쉼표 [0] 2" xfId="5" xr:uid="{14A8FE8F-72BD-4695-8703-02A1734FB2E3}"/>
    <cellStyle name="표준" xfId="0" builtinId="0"/>
    <cellStyle name="표준 2" xfId="3" xr:uid="{72AC31B5-5E92-4540-8F64-080B0B6D1F1C}"/>
    <cellStyle name="하이퍼링크" xfId="6" builtinId="8"/>
  </cellStyles>
  <dxfs count="2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numFmt numFmtId="179" formatCode="yy&quot;-&quot;m&quot;-&quot;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left style="hair">
          <color theme="1" tint="0.499984740745262"/>
        </left>
      </border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191" formatCode="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1"/>
      </font>
    </dxf>
    <dxf>
      <font>
        <color theme="0" tint="-0.34998626667073579"/>
      </font>
    </dxf>
    <dxf>
      <font>
        <b/>
        <i val="0"/>
        <color rgb="FFF35467"/>
      </font>
    </dxf>
    <dxf>
      <font>
        <b/>
        <i val="0"/>
        <color rgb="FF2ABF77"/>
      </font>
    </dxf>
    <dxf>
      <font>
        <b/>
        <i val="0"/>
        <color rgb="FFF35467"/>
      </font>
    </dxf>
    <dxf>
      <font>
        <b/>
        <i val="0"/>
        <color rgb="FF2ABF77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right style="medium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numFmt numFmtId="33" formatCode="_-* #,##0_-;\-* #,##0_-;_-* &quot;-&quot;_-;_-@_-"/>
      <fill>
        <patternFill patternType="solid">
          <fgColor indexed="64"/>
          <bgColor rgb="FF6941C6"/>
        </patternFill>
      </fill>
      <alignment horizontal="center" vertical="center" textRotation="0" wrapText="0" indent="0" justifyLastLine="0" shrinkToFit="0" readingOrder="0"/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30" formatCode="@"/>
    </dxf>
    <dxf>
      <numFmt numFmtId="19" formatCode="yyyy/mm/dd"/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4EA72E"/>
      <color rgb="FFF6F8FA"/>
      <color rgb="FF313133"/>
      <color rgb="FFFF3938"/>
      <color rgb="FFFF2F2F"/>
      <color rgb="FFE622D8"/>
      <color rgb="FF56565A"/>
      <color rgb="FFB2B2B2"/>
      <color rgb="FF808080"/>
      <color rgb="FFEFE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C$1" fmlaRange="Settings!$H$2:$H$6" noThreeD="1" sel="1" val="0"/>
</file>

<file path=xl/ctrlProps/ctrlProp2.xml><?xml version="1.0" encoding="utf-8"?>
<formControlPr xmlns="http://schemas.microsoft.com/office/spreadsheetml/2009/9/main" objectType="Drop" dropStyle="combo" dx="22" fmlaLink="$E$1" fmlaRange="Settings!$H$19:$H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28575</xdr:rowOff>
    </xdr:from>
    <xdr:to>
      <xdr:col>4</xdr:col>
      <xdr:colOff>533400</xdr:colOff>
      <xdr:row>3</xdr:row>
      <xdr:rowOff>257175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5" y="257175"/>
          <a:ext cx="1905000" cy="7810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152400</xdr:rowOff>
    </xdr:from>
    <xdr:to>
      <xdr:col>9</xdr:col>
      <xdr:colOff>209576</xdr:colOff>
      <xdr:row>9</xdr:row>
      <xdr:rowOff>181001</xdr:rowOff>
    </xdr:to>
    <xdr:pic macro="[0]!대시보드_검색초기화"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43150" y="1981200"/>
          <a:ext cx="304826" cy="3048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0</xdr:row>
          <xdr:rowOff>9525</xdr:rowOff>
        </xdr:from>
        <xdr:to>
          <xdr:col>72</xdr:col>
          <xdr:colOff>95250</xdr:colOff>
          <xdr:row>9</xdr:row>
          <xdr:rowOff>47625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BE$129:$BV$143" spid="_x0000_s1448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 bwMode="auto">
            <a:xfrm>
              <a:off x="2752725" y="9525"/>
              <a:ext cx="11639550" cy="25241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19</xdr:col>
      <xdr:colOff>209550</xdr:colOff>
      <xdr:row>0</xdr:row>
      <xdr:rowOff>9525</xdr:rowOff>
    </xdr:from>
    <xdr:to>
      <xdr:col>72</xdr:col>
      <xdr:colOff>257175</xdr:colOff>
      <xdr:row>9</xdr:row>
      <xdr:rowOff>209550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525"/>
          <a:ext cx="9077325" cy="2686050"/>
        </a:xfrm>
        <a:prstGeom prst="rect">
          <a:avLst/>
        </a:prstGeom>
      </xdr:spPr>
    </xdr:pic>
    <xdr:clientData/>
  </xdr:twoCellAnchor>
  <xdr:twoCellAnchor editAs="oneCell">
    <xdr:from>
      <xdr:col>9</xdr:col>
      <xdr:colOff>64461</xdr:colOff>
      <xdr:row>0</xdr:row>
      <xdr:rowOff>0</xdr:rowOff>
    </xdr:from>
    <xdr:to>
      <xdr:col>17</xdr:col>
      <xdr:colOff>835986</xdr:colOff>
      <xdr:row>3</xdr:row>
      <xdr:rowOff>238125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2502861" y="0"/>
          <a:ext cx="272415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28575</xdr:rowOff>
    </xdr:from>
    <xdr:to>
      <xdr:col>7</xdr:col>
      <xdr:colOff>85725</xdr:colOff>
      <xdr:row>1</xdr:row>
      <xdr:rowOff>428625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152400"/>
          <a:ext cx="476250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142875</xdr:rowOff>
        </xdr:from>
        <xdr:to>
          <xdr:col>11</xdr:col>
          <xdr:colOff>0</xdr:colOff>
          <xdr:row>1</xdr:row>
          <xdr:rowOff>352425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</xdr:row>
          <xdr:rowOff>142875</xdr:rowOff>
        </xdr:from>
        <xdr:to>
          <xdr:col>12</xdr:col>
          <xdr:colOff>171450</xdr:colOff>
          <xdr:row>1</xdr:row>
          <xdr:rowOff>352425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1</xdr:row>
      <xdr:rowOff>85725</xdr:rowOff>
    </xdr:from>
    <xdr:to>
      <xdr:col>8</xdr:col>
      <xdr:colOff>419100</xdr:colOff>
      <xdr:row>1</xdr:row>
      <xdr:rowOff>390525</xdr:rowOff>
    </xdr:to>
    <xdr:pic macro="[0]!검색초기화"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2095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180973</xdr:colOff>
      <xdr:row>1</xdr:row>
      <xdr:rowOff>23672</xdr:rowOff>
    </xdr:from>
    <xdr:to>
      <xdr:col>1</xdr:col>
      <xdr:colOff>954879</xdr:colOff>
      <xdr:row>2</xdr:row>
      <xdr:rowOff>4622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3" y="147497"/>
          <a:ext cx="1107281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</xdr:row>
          <xdr:rowOff>133350</xdr:rowOff>
        </xdr:from>
        <xdr:to>
          <xdr:col>6</xdr:col>
          <xdr:colOff>695325</xdr:colOff>
          <xdr:row>1</xdr:row>
          <xdr:rowOff>390525</xdr:rowOff>
        </xdr:to>
        <xdr:sp macro="" textlink="">
          <xdr:nvSpPr>
            <xdr:cNvPr id="7175" name="txtSheetSearch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31</xdr:row>
      <xdr:rowOff>9525</xdr:rowOff>
    </xdr:from>
    <xdr:ext cx="4067176" cy="680769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324475"/>
          <a:ext cx="4067176" cy="680769"/>
        </a:xfrm>
        <a:prstGeom prst="rect">
          <a:avLst/>
        </a:prstGeom>
      </xdr:spPr>
    </xdr:pic>
    <xdr:clientData/>
  </xdr:oneCellAnchor>
  <xdr:twoCellAnchor>
    <xdr:from>
      <xdr:col>60</xdr:col>
      <xdr:colOff>19050</xdr:colOff>
      <xdr:row>129</xdr:row>
      <xdr:rowOff>171445</xdr:rowOff>
    </xdr:from>
    <xdr:to>
      <xdr:col>60</xdr:col>
      <xdr:colOff>1200154</xdr:colOff>
      <xdr:row>130</xdr:row>
      <xdr:rowOff>66674</xdr:rowOff>
    </xdr:to>
    <xdr:cxnSp macro="">
      <xdr:nvCxnSpPr>
        <xdr:cNvPr id="27" name="연결선: 구부러짐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rot="10800000" flipV="1">
          <a:off x="41109900" y="22974295"/>
          <a:ext cx="1181104" cy="66679"/>
        </a:xfrm>
        <a:prstGeom prst="curvedConnector3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9526</xdr:colOff>
      <xdr:row>130</xdr:row>
      <xdr:rowOff>47626</xdr:rowOff>
    </xdr:from>
    <xdr:to>
      <xdr:col>60</xdr:col>
      <xdr:colOff>1181105</xdr:colOff>
      <xdr:row>137</xdr:row>
      <xdr:rowOff>9530</xdr:rowOff>
    </xdr:to>
    <xdr:cxnSp macro="">
      <xdr:nvCxnSpPr>
        <xdr:cNvPr id="29" name="연결선: 구부러짐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rot="10800000">
          <a:off x="41100376" y="23021926"/>
          <a:ext cx="1171579" cy="1152529"/>
        </a:xfrm>
        <a:prstGeom prst="curvedConnector3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gyu Kang" id="{2FB3466B-B707-4C99-8F32-2C0B18466286}" userId="11fbb353ba5c37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CC800B9-07FB-4D79-929C-CC68F6765FC6}" autoFormatId="16" applyNumberFormats="0" applyBorderFormats="0" applyFontFormats="0" applyPatternFormats="0" applyAlignmentFormats="0" applyWidthHeightFormats="0">
  <queryTableRefresh nextId="31">
    <queryTableFields count="30">
      <queryTableField id="1" name="수취인명" tableColumnId="1"/>
      <queryTableField id="2" name="상품이름" tableColumnId="2"/>
      <queryTableField id="3" name="옵션" tableColumnId="3"/>
      <queryTableField id="4" name="수량" tableColumnId="4"/>
      <queryTableField id="5" name="박스 크기" tableColumnId="5"/>
      <queryTableField id="6" name="송장번호" tableColumnId="6"/>
      <queryTableField id="7" name="판매채널" tableColumnId="7"/>
      <queryTableField id="8" name="쇼핑몰구분" tableColumnId="8"/>
      <queryTableField id="9" name="구입일자" tableColumnId="9"/>
      <queryTableField id="10" name="(쿠)상품주문번호" tableColumnId="10"/>
      <queryTableField id="11" name="(네)상품주문번호" tableColumnId="11"/>
      <queryTableField id="12" name="구매자명" tableColumnId="12"/>
      <queryTableField id="13" name="주문자이메일&amp;ID" tableColumnId="13"/>
      <queryTableField id="14" name="구매자연락처" tableColumnId="14"/>
      <queryTableField id="15" name="출고일(발송일)" tableColumnId="15"/>
      <queryTableField id="16" name="택배사" tableColumnId="16"/>
      <queryTableField id="17" name="수취인전화번호1" tableColumnId="17"/>
      <queryTableField id="18" name="수취인전화번호2" tableColumnId="18"/>
      <queryTableField id="19" name="배송지" tableColumnId="19"/>
      <queryTableField id="20" name="배송메세지" tableColumnId="20"/>
      <queryTableField id="21" name="상품결제금액" tableColumnId="21"/>
      <queryTableField id="22" name="상품금액" tableColumnId="22"/>
      <queryTableField id="23" name="주문금액" tableColumnId="23"/>
      <queryTableField id="24" name="정산 예정 금액" tableColumnId="24"/>
      <queryTableField id="25" name="쇼핑몰 수수료" tableColumnId="25"/>
      <queryTableField id="26" name="기본 배송비" tableColumnId="26"/>
      <queryTableField id="27" name="도서산간 추가배송비" tableColumnId="27"/>
      <queryTableField id="28" name="묶음배송번호" tableColumnId="28"/>
      <queryTableField id="29" name="판매자 상품 코드" tableColumnId="29"/>
      <queryTableField id="30" name="합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84209D-90CE-481B-BF2D-6DB773E4C1E5}" autoFormatId="16" applyNumberFormats="0" applyBorderFormats="0" applyFontFormats="0" applyPatternFormats="0" applyAlignmentFormats="0" applyWidthHeightFormats="0">
  <queryTableRefresh nextId="32" unboundColumnsRight="1">
    <queryTableFields count="31">
      <queryTableField id="1" name="ID" tableColumnId="1"/>
      <queryTableField id="2" name="쇼핑몰구분" tableColumnId="2"/>
      <queryTableField id="3" name="판매채널" tableColumnId="3"/>
      <queryTableField id="4" name="구매자명" tableColumnId="4"/>
      <queryTableField id="5" name="발송일" tableColumnId="5"/>
      <queryTableField id="6" name="수취인명" tableColumnId="6"/>
      <queryTableField id="7" name="송장번호" tableColumnId="7"/>
      <queryTableField id="8" name="상품명" tableColumnId="8"/>
      <queryTableField id="9" name="옵션정보" tableColumnId="9"/>
      <queryTableField id="10" name="수량" tableColumnId="10"/>
      <queryTableField id="11" name="거래처지급액" tableColumnId="11"/>
      <queryTableField id="12" name="업체배송비" tableColumnId="12"/>
      <queryTableField id="13" name="박스가격" tableColumnId="13"/>
      <queryTableField id="14" name="구입일자" tableColumnId="14"/>
      <queryTableField id="15" name="상품주문번호" tableColumnId="15"/>
      <queryTableField id="16" name="구매자ID" tableColumnId="16"/>
      <queryTableField id="17" name="구매자연락처" tableColumnId="17"/>
      <queryTableField id="18" name="택배사" tableColumnId="18"/>
      <queryTableField id="19" name="배송완료일" tableColumnId="19"/>
      <queryTableField id="20" name="수취인연락처1" tableColumnId="20"/>
      <queryTableField id="21" name="배송지" tableColumnId="21"/>
      <queryTableField id="22" name="배송메세지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제주/도서추가배송비" tableColumnId="26"/>
      <queryTableField id="27" name="추가제작비용" tableColumnId="27"/>
      <queryTableField id="28" name="판매자메모" tableColumnId="28"/>
      <queryTableField id="29" name="클레임" tableColumnId="29"/>
      <queryTableField id="30" name="묶음" tableColumnId="30"/>
      <queryTableField id="31" dataBound="0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CC215B-B2FC-4AFD-AF36-12ADB0622999}" autoFormatId="16" applyNumberFormats="0" applyBorderFormats="0" applyFontFormats="0" applyPatternFormats="0" applyAlignmentFormats="0" applyWidthHeightFormats="0">
  <queryTableRefresh nextId="59">
    <queryTableFields count="49">
      <queryTableField id="1" name="ID" tableColumnId="1"/>
      <queryTableField id="2" name="쇼핑몰구분" tableColumnId="2"/>
      <queryTableField id="8" name="구입일자" tableColumnId="8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8" name="상품명" tableColumnId="18"/>
      <queryTableField id="19" name="옵션정보" tableColumnId="19"/>
      <queryTableField id="20" name="수량" tableColumnId="20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36" name="판매자메모" tableColumnId="36"/>
      <queryTableField id="37" name="클레임" tableColumnId="37"/>
      <queryTableField id="21" name="결제액" tableColumnId="21"/>
      <queryTableField id="22" name="판매자부담할인액" tableColumnId="22"/>
      <queryTableField id="23" name="배송비" tableColumnId="23"/>
      <queryTableField id="25" name="업체배송비" tableColumnId="25"/>
      <queryTableField id="24" name="제주/도서추가배송비" tableColumnId="24"/>
      <queryTableField id="26" name="박스가격" tableColumnId="26"/>
      <queryTableField id="27" name="추가제작비용" tableColumnId="27"/>
      <queryTableField id="38" name="종류" tableColumnId="38"/>
      <queryTableField id="39" name="재구매" tableColumnId="39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8" name="제품공급가액(VAT+)" tableColumnId="4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4AB2103-E9D5-4A92-9C99-FB7177529F4D}" autoFormatId="16" applyNumberFormats="0" applyBorderFormats="0" applyFontFormats="0" applyPatternFormats="0" applyAlignmentFormats="0" applyWidthHeightFormats="0">
  <queryTableRefresh nextId="51">
    <queryTableFields count="49">
      <queryTableField id="1" name="ID" tableColumnId="1"/>
      <queryTableField id="2" name="쇼핑몰구분" tableColumnId="2"/>
      <queryTableField id="3" name="구입일자" tableColumnId="3"/>
      <queryTableField id="4" name="상품주문번호" tableColumnId="4"/>
      <queryTableField id="5" name="판매채널" tableColumnId="5"/>
      <queryTableField id="6" name="구매자명" tableColumnId="6"/>
      <queryTableField id="7" name="구매자ID" tableColumnId="7"/>
      <queryTableField id="8" name="구매자연락처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상품명" tableColumnId="13"/>
      <queryTableField id="14" name="옵션정보" tableColumnId="14"/>
      <queryTableField id="15" name="수량" tableColumnId="15"/>
      <queryTableField id="16" name="수취인명" tableColumnId="16"/>
      <queryTableField id="17" name="수취인연락처1" tableColumnId="17"/>
      <queryTableField id="18" name="수취인연락처2" tableColumnId="18"/>
      <queryTableField id="19" name="배송지" tableColumnId="19"/>
      <queryTableField id="20" name="배송메세지" tableColumnId="20"/>
      <queryTableField id="21" name="판매자메모" tableColumnId="21"/>
      <queryTableField id="22" name="클레임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업체배송비" tableColumnId="26"/>
      <queryTableField id="27" name="제주/도서추가배송비" tableColumnId="27"/>
      <queryTableField id="28" name="박스가격" tableColumnId="28"/>
      <queryTableField id="29" name="추가제작비용" tableColumnId="29"/>
      <queryTableField id="30" name="종류" tableColumnId="30"/>
      <queryTableField id="31" name="재구매" tableColumnId="31"/>
      <queryTableField id="32" name="1개판매금액" tableColumnId="32"/>
      <queryTableField id="33" name="제품공급가" tableColumnId="33"/>
      <queryTableField id="34" name="총판매금액" tableColumnId="34"/>
      <queryTableField id="35" name="거래처지급액" tableColumnId="35"/>
      <queryTableField id="36" name="수수료" tableColumnId="36"/>
      <queryTableField id="37" name="순이익" tableColumnId="37"/>
      <queryTableField id="38" name="마진율" tableColumnId="38"/>
      <queryTableField id="39" name="검사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0" name="제품공급가액(VAT+)" tableColumnId="5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9501DB0-C46B-4C6F-82CA-CF3F5F059FBF}" autoFormatId="16" applyNumberFormats="0" applyBorderFormats="0" applyFontFormats="0" applyPatternFormats="0" applyAlignmentFormats="0" applyWidthHeightFormats="0">
  <queryTableRefresh nextId="25">
    <queryTableFields count="24">
      <queryTableField id="1" name="제품코드" tableColumnId="1"/>
      <queryTableField id="2" name="품목" tableColumnId="2"/>
      <queryTableField id="3" name="사이즈" tableColumnId="3"/>
      <queryTableField id="4" name="판매가" tableColumnId="4"/>
      <queryTableField id="5" name="판매가5%" tableColumnId="5"/>
      <queryTableField id="6" name="판매가2.5%" tableColumnId="6"/>
      <queryTableField id="7" name="마진" tableColumnId="7"/>
      <queryTableField id="8" name="SEDB47.판매가" tableColumnId="8"/>
      <queryTableField id="9" name="SEDB47.판매가5%" tableColumnId="9"/>
      <queryTableField id="10" name="SEDB47.판매가2.5%" tableColumnId="10"/>
      <queryTableField id="11" name="SEDB47.마진" tableColumnId="11"/>
      <queryTableField id="12" name="공급가" tableColumnId="12"/>
      <queryTableField id="13" name="공급가10%" tableColumnId="13"/>
      <queryTableField id="14" name="수량(권)" tableColumnId="14"/>
      <queryTableField id="15" name="수량(단)" tableColumnId="15"/>
      <queryTableField id="16" name="단가격" tableColumnId="16"/>
      <queryTableField id="17" name="종류2" tableColumnId="17"/>
      <queryTableField id="18" name="new색상" tableColumnId="18"/>
      <queryTableField id="19" name="색상1" tableColumnId="19"/>
      <queryTableField id="20" name="색상2" tableColumnId="20"/>
      <queryTableField id="21" name="색상3" tableColumnId="21"/>
      <queryTableField id="22" name="색상4" tableColumnId="22"/>
      <queryTableField id="23" name="색상5" tableColumnId="23"/>
      <queryTableField id="24" name="색상6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05E06B-712D-40B8-BB58-DCDE0D09D969}" name="TOGLE" displayName="TOGLE" ref="AB1:BE61" tableType="queryTable" totalsRowShown="0">
  <autoFilter ref="AB1:BE61" xr:uid="{B105E06B-712D-40B8-BB58-DCDE0D09D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0EF8FAC-C070-46F8-840B-E1BE590CE713}" uniqueName="1" name="수취인명" queryTableFieldId="1"/>
    <tableColumn id="2" xr3:uid="{698B1332-D331-4A4D-A3F5-E8AC38FD08AF}" uniqueName="2" name="상품이름" queryTableFieldId="2"/>
    <tableColumn id="3" xr3:uid="{37932B30-5539-44BF-8D53-DEEA8C877466}" uniqueName="3" name="옵션" queryTableFieldId="3"/>
    <tableColumn id="4" xr3:uid="{AC12EF53-B004-4794-AC9C-49A01F4E2495}" uniqueName="4" name="수량" queryTableFieldId="4"/>
    <tableColumn id="5" xr3:uid="{7C325377-36E9-4DC8-AB9D-CD1C9F35FF48}" uniqueName="5" name="박스 크기" queryTableFieldId="5"/>
    <tableColumn id="6" xr3:uid="{2903062F-A7F2-47FF-8819-8D335BCD1F8E}" uniqueName="6" name="송장번호" queryTableFieldId="6"/>
    <tableColumn id="7" xr3:uid="{FC163A90-6F92-445C-BC25-A0BB909C260B}" uniqueName="7" name="판매채널" queryTableFieldId="7"/>
    <tableColumn id="8" xr3:uid="{385C206A-1496-4606-8102-54480982AA2B}" uniqueName="8" name="쇼핑몰구분" queryTableFieldId="8"/>
    <tableColumn id="9" xr3:uid="{16345EFA-2162-4F4C-AEB8-7DA93B4F86F3}" uniqueName="9" name="구입일자" queryTableFieldId="9" dataDxfId="245"/>
    <tableColumn id="10" xr3:uid="{77392DFC-155C-4384-8F5E-356AF88B4542}" uniqueName="10" name="(쿠)상품주문번호" queryTableFieldId="10"/>
    <tableColumn id="11" xr3:uid="{C0D0DE6D-9CB0-4710-8EF1-503096D188B2}" uniqueName="11" name="(네)상품주문번호" queryTableFieldId="11" dataDxfId="244"/>
    <tableColumn id="12" xr3:uid="{F85CCDEF-CEDE-4E58-A3D1-D5A4BAC4D6B6}" uniqueName="12" name="구매자명" queryTableFieldId="12"/>
    <tableColumn id="13" xr3:uid="{EBE56160-AB0A-429D-8DE7-8D56901A1C12}" uniqueName="13" name="주문자이메일&amp;ID" queryTableFieldId="13"/>
    <tableColumn id="14" xr3:uid="{6A7E86D4-34B5-4B12-8625-3A3194D78B1F}" uniqueName="14" name="구매자연락처" queryTableFieldId="14"/>
    <tableColumn id="15" xr3:uid="{8D971530-5056-462F-86EA-E9F554D6B74C}" uniqueName="15" name="출고일(발송일)" queryTableFieldId="15" dataDxfId="243"/>
    <tableColumn id="16" xr3:uid="{A78B0325-9EA6-4E92-AC0E-F1F0A67857CE}" uniqueName="16" name="택배사" queryTableFieldId="16"/>
    <tableColumn id="17" xr3:uid="{CED50E02-316C-4011-A332-230657111A99}" uniqueName="17" name="수취인전화번호1" queryTableFieldId="17"/>
    <tableColumn id="18" xr3:uid="{E8FFF03E-EE50-42A5-AA7C-C3B58081EA0F}" uniqueName="18" name="수취인전화번호2" queryTableFieldId="18"/>
    <tableColumn id="19" xr3:uid="{1D19160A-3B1A-44CA-948B-1FCA8A20096F}" uniqueName="19" name="배송지" queryTableFieldId="19"/>
    <tableColumn id="20" xr3:uid="{A0825D76-8425-44F4-9CFE-8F9838337005}" uniqueName="20" name="배송메세지" queryTableFieldId="20"/>
    <tableColumn id="21" xr3:uid="{E22A855B-FDCC-4821-931D-9522BDD8E2CE}" uniqueName="21" name="상품결제금액" queryTableFieldId="21"/>
    <tableColumn id="22" xr3:uid="{168AF206-7BCC-4AF0-82B7-7C80A9938C8F}" uniqueName="22" name="상품금액" queryTableFieldId="22"/>
    <tableColumn id="23" xr3:uid="{EA0A66AA-0F2D-4278-AE8A-FC1920A83302}" uniqueName="23" name="주문금액" queryTableFieldId="23"/>
    <tableColumn id="24" xr3:uid="{B9B01892-218A-4984-99F4-E549C5313C22}" uniqueName="24" name="정산 예정 금액" queryTableFieldId="24"/>
    <tableColumn id="25" xr3:uid="{942CAF00-1B84-49E2-8DA8-78192D701338}" uniqueName="25" name="쇼핑몰 수수료" queryTableFieldId="25"/>
    <tableColumn id="26" xr3:uid="{FF9D218C-C2F0-4922-930F-31EE8A09F564}" uniqueName="26" name="기본 배송비" queryTableFieldId="26"/>
    <tableColumn id="27" xr3:uid="{A59D7344-9DFE-4086-9DF0-81F73E151B5C}" uniqueName="27" name="도서산간 추가배송비" queryTableFieldId="27"/>
    <tableColumn id="28" xr3:uid="{EE76111A-F29A-4D0B-983F-765B6662D7AD}" uniqueName="28" name="묶음배송번호" queryTableFieldId="28"/>
    <tableColumn id="29" xr3:uid="{4630E61C-E795-4854-BA94-0FC16F7CF684}" uniqueName="29" name="판매자 상품 코드" queryTableFieldId="29"/>
    <tableColumn id="30" xr3:uid="{457FD144-3FE0-4F29-90AA-FF1B4B373FEC}" uniqueName="30" name="합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A4A318-76AF-44AF-93D4-D841E889343F}" name="출고표1" displayName="출고표1" ref="A1:AE1044" tableType="queryTable" totalsRowShown="0">
  <autoFilter ref="A1:AE1044" xr:uid="{49A4A318-76AF-44AF-93D4-D841E88934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E9AD8DD-13C1-42F4-BD6B-36A3A9C8BF38}" uniqueName="1" name="ID" queryTableFieldId="1"/>
    <tableColumn id="2" xr3:uid="{5B2FD426-4FA6-40A7-B51A-01FC99227F5C}" uniqueName="2" name="쇼핑몰구분" queryTableFieldId="2" dataDxfId="242"/>
    <tableColumn id="3" xr3:uid="{3A05D2A0-2798-461D-9D22-DCCAE144BF4B}" uniqueName="3" name="판매채널" queryTableFieldId="3" dataDxfId="241"/>
    <tableColumn id="4" xr3:uid="{B411C9EE-CECA-462E-9B9C-3B525C5E4B99}" uniqueName="4" name="구매자명" queryTableFieldId="4" dataDxfId="240"/>
    <tableColumn id="5" xr3:uid="{B122A19F-7CD2-41E7-B4B7-16DF90172929}" uniqueName="5" name="발송일" queryTableFieldId="5" dataDxfId="239"/>
    <tableColumn id="6" xr3:uid="{998053E4-B158-4CE9-8064-A0562ADF0CC2}" uniqueName="6" name="수취인명" queryTableFieldId="6" dataDxfId="238"/>
    <tableColumn id="7" xr3:uid="{028ADB0D-1833-4BB7-8CE6-16EFF073D6AF}" uniqueName="7" name="송장번호" queryTableFieldId="7" dataDxfId="237"/>
    <tableColumn id="8" xr3:uid="{20ABFB0A-1594-4294-A9B3-CCB6DCCED279}" uniqueName="8" name="상품명" queryTableFieldId="8" dataDxfId="236"/>
    <tableColumn id="9" xr3:uid="{CF8674A8-CCC7-4AE2-AE62-983493ED43C2}" uniqueName="9" name="옵션정보" queryTableFieldId="9" dataDxfId="235"/>
    <tableColumn id="10" xr3:uid="{8DFAF0B2-195A-4AB9-81E3-3321EA108654}" uniqueName="10" name="수량" queryTableFieldId="10"/>
    <tableColumn id="11" xr3:uid="{E8B5B0B5-3EC6-4132-849D-286A29AFB6F6}" uniqueName="11" name="거래처지급액" queryTableFieldId="11"/>
    <tableColumn id="12" xr3:uid="{08C07B4C-A53D-4A5A-864A-906087914F9C}" uniqueName="12" name="업체배송비" queryTableFieldId="12"/>
    <tableColumn id="13" xr3:uid="{8A261908-A496-41C4-A632-A68C8D5E0931}" uniqueName="13" name="박스가격" queryTableFieldId="13"/>
    <tableColumn id="14" xr3:uid="{607C5A53-1E1E-4FC7-82E2-115A602C87B1}" uniqueName="14" name="구입일자" queryTableFieldId="14" dataDxfId="234"/>
    <tableColumn id="15" xr3:uid="{38E7AA40-91C2-417D-85AF-F56B832A81ED}" uniqueName="15" name="상품주문번호" queryTableFieldId="15" dataDxfId="233"/>
    <tableColumn id="16" xr3:uid="{B366872A-4919-4855-AB30-958069AD00D3}" uniqueName="16" name="구매자ID" queryTableFieldId="16" dataDxfId="232"/>
    <tableColumn id="17" xr3:uid="{90318BB5-AC0E-40B2-BE81-15367F67F8C9}" uniqueName="17" name="구매자연락처" queryTableFieldId="17" dataDxfId="231"/>
    <tableColumn id="18" xr3:uid="{FFC1BBF3-63AE-4402-8138-439ED3CF9CEF}" uniqueName="18" name="택배사" queryTableFieldId="18" dataDxfId="230"/>
    <tableColumn id="19" xr3:uid="{E3979920-F70D-43C8-ADEE-0511AAA6F06C}" uniqueName="19" name="배송완료일" queryTableFieldId="19" dataDxfId="229"/>
    <tableColumn id="20" xr3:uid="{078EE672-4B86-47F9-96DD-0DC9745F77EF}" uniqueName="20" name="수취인연락처1" queryTableFieldId="20" dataDxfId="228"/>
    <tableColumn id="21" xr3:uid="{9351806F-405C-497A-A745-D69C0D68594C}" uniqueName="21" name="배송지" queryTableFieldId="21" dataDxfId="227"/>
    <tableColumn id="22" xr3:uid="{CB174A4B-9447-497F-8B0A-101DD08D528C}" uniqueName="22" name="배송메세지" queryTableFieldId="22" dataDxfId="226"/>
    <tableColumn id="23" xr3:uid="{650B75A3-26AC-4A85-A8B6-05D8E41AF57D}" uniqueName="23" name="결제액" queryTableFieldId="23"/>
    <tableColumn id="24" xr3:uid="{85C293CB-E20F-443D-B25B-5078CBC5A83E}" uniqueName="24" name="판매자부담할인액" queryTableFieldId="24"/>
    <tableColumn id="25" xr3:uid="{7A76D991-36C5-4DFD-AEA7-3B41C1987AFD}" uniqueName="25" name="배송비" queryTableFieldId="25"/>
    <tableColumn id="26" xr3:uid="{7DF77A5D-47E2-438C-8A66-2C72B4341356}" uniqueName="26" name="제주/도서추가배송비" queryTableFieldId="26"/>
    <tableColumn id="27" xr3:uid="{86B306B9-631E-4EB0-9096-9E45C0EF7BB3}" uniqueName="27" name="추가제작비용" queryTableFieldId="27"/>
    <tableColumn id="28" xr3:uid="{65EF736F-CD37-483C-A25E-727C3D3E5C61}" uniqueName="28" name="판매자메모" queryTableFieldId="28"/>
    <tableColumn id="29" xr3:uid="{187F0B6D-88E2-4C43-B1D4-DC5F7E9A2FCF}" uniqueName="29" name="클레임" queryTableFieldId="29"/>
    <tableColumn id="30" xr3:uid="{EB7F0B9D-A897-42D6-9D42-D42317BE82C2}" uniqueName="30" name="묶음" queryTableFieldId="30"/>
    <tableColumn id="31" xr3:uid="{77E01AEE-909B-4E92-B746-C52AA952D333}" uniqueName="31" name="검사" queryTableFieldId="31" dataDxfId="225">
      <calculatedColumnFormula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E61CB25-12AC-4D41-9CB5-85266BA93175}" name="F출고표" displayName="F출고표" ref="A1:AW375" tableType="queryTable" totalsRowShown="0">
  <autoFilter ref="A1:AW375" xr:uid="{1E61CB25-12AC-4D41-9CB5-85266BA931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7F7B871A-56E3-4155-9DF8-F9678A349411}" uniqueName="1" name="ID" queryTableFieldId="1"/>
    <tableColumn id="2" xr3:uid="{DE9DFAE2-3696-4086-A276-1563B6068972}" uniqueName="2" name="쇼핑몰구분" queryTableFieldId="2" dataDxfId="224"/>
    <tableColumn id="8" xr3:uid="{F95802F7-EAFA-4913-8C7B-02F26EAC3833}" uniqueName="8" name="구입일자" queryTableFieldId="8" dataDxfId="223"/>
    <tableColumn id="3" xr3:uid="{CE12C6D1-C7B9-4C16-8B4D-F218F491483A}" uniqueName="3" name="상품주문번호" queryTableFieldId="3" dataDxfId="222"/>
    <tableColumn id="4" xr3:uid="{9467AD6D-A1DA-4B0E-ABEB-84366AC06069}" uniqueName="4" name="판매채널" queryTableFieldId="4" dataDxfId="221"/>
    <tableColumn id="5" xr3:uid="{D53B8D68-99E4-481A-8F72-A1A45DD0061F}" uniqueName="5" name="구매자명" queryTableFieldId="5" dataDxfId="220"/>
    <tableColumn id="6" xr3:uid="{1CFA4FA1-7A77-49A6-8BFE-712958395699}" uniqueName="6" name="구매자ID" queryTableFieldId="6" dataDxfId="219"/>
    <tableColumn id="7" xr3:uid="{F936FB31-BECA-4173-A408-A365D1B9F3B3}" uniqueName="7" name="구매자연락처" queryTableFieldId="7" dataDxfId="218"/>
    <tableColumn id="9" xr3:uid="{F4AE78F5-1E52-47A1-A313-9EB22845BC2D}" uniqueName="9" name="발송일" queryTableFieldId="9" dataDxfId="217"/>
    <tableColumn id="10" xr3:uid="{D7E7C3EB-6EC2-4C20-A237-3F83325B9CA8}" uniqueName="10" name="택배사" queryTableFieldId="10" dataDxfId="216"/>
    <tableColumn id="11" xr3:uid="{ED3EFEE5-194B-4168-9BF5-EECCA8F6E79C}" uniqueName="11" name="송장번호" queryTableFieldId="11" dataDxfId="215"/>
    <tableColumn id="12" xr3:uid="{A2AFAE48-A27E-42EA-83FD-4DC9C54AAC77}" uniqueName="12" name="배송완료일" queryTableFieldId="12" dataDxfId="214"/>
    <tableColumn id="18" xr3:uid="{B9F6A038-FA20-4AC2-97D9-8FE35D8F94E6}" uniqueName="18" name="상품명" queryTableFieldId="18" dataDxfId="213"/>
    <tableColumn id="19" xr3:uid="{FBE91A20-E3E5-465F-9127-33346A457961}" uniqueName="19" name="옵션정보" queryTableFieldId="19" dataDxfId="212"/>
    <tableColumn id="20" xr3:uid="{DC19E679-AB29-49BC-BD46-645DBAABB666}" uniqueName="20" name="수량" queryTableFieldId="20"/>
    <tableColumn id="13" xr3:uid="{E38C2C7B-8F67-4407-80CC-3A861F841ED4}" uniqueName="13" name="수취인명" queryTableFieldId="13" dataDxfId="211"/>
    <tableColumn id="14" xr3:uid="{0A554F91-0809-47C7-8B5A-84D963942B57}" uniqueName="14" name="수취인연락처1" queryTableFieldId="14" dataDxfId="210"/>
    <tableColumn id="15" xr3:uid="{0BFC8B46-4C06-4D81-B502-F832B600E80A}" uniqueName="15" name="수취인연락처2" queryTableFieldId="15" dataDxfId="209"/>
    <tableColumn id="16" xr3:uid="{2A8A0814-FB58-4C29-8908-23FF0111727C}" uniqueName="16" name="배송지" queryTableFieldId="16" dataDxfId="208"/>
    <tableColumn id="17" xr3:uid="{E3535723-AD92-491A-AFCF-9536F5979A17}" uniqueName="17" name="배송메세지" queryTableFieldId="17" dataDxfId="207"/>
    <tableColumn id="36" xr3:uid="{82B0836C-B14C-4940-803E-DFA69F728215}" uniqueName="36" name="판매자메모" queryTableFieldId="36"/>
    <tableColumn id="37" xr3:uid="{5722C3F0-F1F5-4128-93B6-2CEE054C57C9}" uniqueName="37" name="클레임" queryTableFieldId="37"/>
    <tableColumn id="21" xr3:uid="{E86135D9-11D1-4BF5-AEED-180D6E3B53A5}" uniqueName="21" name="결제액" queryTableFieldId="21"/>
    <tableColumn id="22" xr3:uid="{251735AF-519C-4042-B9DC-67776FD5B8B4}" uniqueName="22" name="판매자부담할인액" queryTableFieldId="22"/>
    <tableColumn id="23" xr3:uid="{11155182-9C41-4910-A774-DE348ED7F25C}" uniqueName="23" name="배송비" queryTableFieldId="23"/>
    <tableColumn id="25" xr3:uid="{FD7684F0-1906-4BD3-B99E-58E03D93ACC5}" uniqueName="25" name="업체배송비" queryTableFieldId="25"/>
    <tableColumn id="24" xr3:uid="{35D92AA9-9B2E-4F2E-9EC4-67AAD6FE1313}" uniqueName="24" name="제주/도서추가배송비" queryTableFieldId="24"/>
    <tableColumn id="26" xr3:uid="{AA3F25BB-DFEA-480F-B4F6-42D6C2EB41AF}" uniqueName="26" name="박스가격" queryTableFieldId="26"/>
    <tableColumn id="27" xr3:uid="{AAE5D76E-6635-4034-B278-803881C325B6}" uniqueName="27" name="추가제작비용" queryTableFieldId="27"/>
    <tableColumn id="38" xr3:uid="{D9A61A16-8409-40E3-A721-672378CF344B}" uniqueName="38" name="종류" queryTableFieldId="38" dataDxfId="206"/>
    <tableColumn id="39" xr3:uid="{D0949E37-4C11-4A1A-9E15-517D3B5CC2B5}" uniqueName="39" name="재구매" queryTableFieldId="39" dataDxfId="205"/>
    <tableColumn id="28" xr3:uid="{C7E3B349-E82F-479D-8351-9C9D0CD08590}" uniqueName="28" name="1개판매금액" queryTableFieldId="28"/>
    <tableColumn id="29" xr3:uid="{23642D68-AF04-4BE0-8AAF-97ECAE01322B}" uniqueName="29" name="제품공급가" queryTableFieldId="29"/>
    <tableColumn id="30" xr3:uid="{6C56E125-CA4D-40B4-93C8-74D80F14BF9D}" uniqueName="30" name="총판매금액" queryTableFieldId="30"/>
    <tableColumn id="31" xr3:uid="{22900346-8E0A-4A52-B9FD-CAE454B4A9BD}" uniqueName="31" name="거래처지급액" queryTableFieldId="31"/>
    <tableColumn id="32" xr3:uid="{AD657442-C815-47FB-85CC-9D705B3D35F5}" uniqueName="32" name="수수료" queryTableFieldId="32"/>
    <tableColumn id="33" xr3:uid="{F24FB8D6-6C14-4058-BABF-1C1A4C3FFDB7}" uniqueName="33" name="순이익" queryTableFieldId="33"/>
    <tableColumn id="34" xr3:uid="{BB5857D4-5A6C-4E27-996F-54E63B766CD5}" uniqueName="34" name="마진율" queryTableFieldId="34"/>
    <tableColumn id="35" xr3:uid="{624E746E-4773-461B-A2AB-89E339245CCB}" uniqueName="35" name="검사" queryTableFieldId="35"/>
    <tableColumn id="40" xr3:uid="{BA161140-316E-41D5-9BE6-61F477B2C83D}" uniqueName="40" name="시트버전" queryTableFieldId="40" dataDxfId="204"/>
    <tableColumn id="41" xr3:uid="{7AAB3E98-9B24-44CA-BC1E-4F2BD1797B73}" uniqueName="41" name="묶음" queryTableFieldId="41"/>
    <tableColumn id="42" xr3:uid="{EDB8A60C-654C-4C1D-96DF-022C244E199A}" uniqueName="42" name="총판매금액(검)" queryTableFieldId="42"/>
    <tableColumn id="43" xr3:uid="{8CA0FF4A-284C-470E-A00F-0A50B73E08D5}" uniqueName="43" name="거래처지급액(검)" queryTableFieldId="43"/>
    <tableColumn id="44" xr3:uid="{7C1E49F0-76E9-45E4-82FF-2E403157555D}" uniqueName="44" name="수수료(검)" queryTableFieldId="44"/>
    <tableColumn id="45" xr3:uid="{2E4B736B-912A-410D-8ADB-938A06D510D8}" uniqueName="45" name="순이익(검)" queryTableFieldId="45"/>
    <tableColumn id="46" xr3:uid="{3A5617A1-7EB4-4809-88BB-B18C40D7218A}" uniqueName="46" name="마진율(검)" queryTableFieldId="46"/>
    <tableColumn id="47" xr3:uid="{5414381A-8460-429C-8D45-0CDFEABDA009}" uniqueName="47" name="검사(검)" queryTableFieldId="47" dataDxfId="203"/>
    <tableColumn id="48" xr3:uid="{2DB8D235-1B72-4CD9-A85E-2144BA355F9E}" uniqueName="48" name="누계" queryTableFieldId="48"/>
    <tableColumn id="49" xr3:uid="{B02C2476-90FE-4CFD-A7FB-C3BF5B92A391}" uniqueName="49" name="제품공급가액(VAT+)" queryTableFieldId="5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BE423DE-B052-4E3D-8D1F-B555ECE2F118}" name="S출고표" displayName="S출고표" ref="A1:AW667" tableType="queryTable" totalsRowShown="0">
  <autoFilter ref="A1:AW667" xr:uid="{BBE423DE-B052-4E3D-8D1F-B555ECE2F1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69230B0E-2284-45C6-8611-CC52DEB0933D}" uniqueName="1" name="ID" queryTableFieldId="1"/>
    <tableColumn id="2" xr3:uid="{5020F395-DDDD-4A9E-8D96-DDBC6D97840A}" uniqueName="2" name="쇼핑몰구분" queryTableFieldId="2" dataDxfId="202"/>
    <tableColumn id="3" xr3:uid="{B947059C-AAB1-4AFB-A2B4-999BBD1F0BD0}" uniqueName="3" name="구입일자" queryTableFieldId="3" dataDxfId="201"/>
    <tableColumn id="4" xr3:uid="{3AAB31CC-2375-479B-A8D1-270DBA09E725}" uniqueName="4" name="상품주문번호" queryTableFieldId="4" dataDxfId="200"/>
    <tableColumn id="5" xr3:uid="{CE8F3FE2-9F8B-4FCC-8268-C7603A99EEC9}" uniqueName="5" name="판매채널" queryTableFieldId="5" dataDxfId="199"/>
    <tableColumn id="6" xr3:uid="{19AF87B1-EF53-4284-AE54-F78C999EC5D6}" uniqueName="6" name="구매자명" queryTableFieldId="6" dataDxfId="198"/>
    <tableColumn id="7" xr3:uid="{DE00362B-F5F6-4276-AC04-A768DD94FE8F}" uniqueName="7" name="구매자ID" queryTableFieldId="7" dataDxfId="197"/>
    <tableColumn id="8" xr3:uid="{1D30E320-F48B-463A-A5DE-C677146B820E}" uniqueName="8" name="구매자연락처" queryTableFieldId="8" dataDxfId="196"/>
    <tableColumn id="9" xr3:uid="{BB8BEEDC-BF91-472D-A1A4-E83B3B4A5F2F}" uniqueName="9" name="발송일" queryTableFieldId="9" dataDxfId="195"/>
    <tableColumn id="10" xr3:uid="{64BA593A-DD36-41CC-8928-F2AB0686ED5F}" uniqueName="10" name="택배사" queryTableFieldId="10" dataDxfId="194"/>
    <tableColumn id="11" xr3:uid="{A905F53B-CF55-4C1B-93A1-1CD54CDB0DAA}" uniqueName="11" name="송장번호" queryTableFieldId="11" dataDxfId="193"/>
    <tableColumn id="12" xr3:uid="{BD889FE9-D4E8-408C-8C4B-05D16A5DEB6D}" uniqueName="12" name="배송완료일" queryTableFieldId="12" dataDxfId="192"/>
    <tableColumn id="13" xr3:uid="{109E3F68-E8B1-478F-A8CE-61AE9B92DB8F}" uniqueName="13" name="상품명" queryTableFieldId="13" dataDxfId="191"/>
    <tableColumn id="14" xr3:uid="{BCA57F6D-988F-4E2B-A78D-ADE22150CD77}" uniqueName="14" name="옵션정보" queryTableFieldId="14" dataDxfId="190"/>
    <tableColumn id="15" xr3:uid="{C455ADA8-8B9E-41CD-B168-B604964C5182}" uniqueName="15" name="수량" queryTableFieldId="15"/>
    <tableColumn id="16" xr3:uid="{FB04AAB4-B2A0-45D3-924F-A469396C592B}" uniqueName="16" name="수취인명" queryTableFieldId="16" dataDxfId="189"/>
    <tableColumn id="17" xr3:uid="{B7AF0AE4-6945-4FD6-B078-B9F4C56128D7}" uniqueName="17" name="수취인연락처1" queryTableFieldId="17" dataDxfId="188"/>
    <tableColumn id="18" xr3:uid="{6DEF3D89-11F0-4D11-A8A7-6979386B8FF6}" uniqueName="18" name="수취인연락처2" queryTableFieldId="18" dataDxfId="187"/>
    <tableColumn id="19" xr3:uid="{5F4D2AC2-B182-402D-ABAA-6EF99A855B5F}" uniqueName="19" name="배송지" queryTableFieldId="19" dataDxfId="186"/>
    <tableColumn id="20" xr3:uid="{E606FD6E-CAD9-4DEB-B706-C0DDA6286E92}" uniqueName="20" name="배송메세지" queryTableFieldId="20" dataDxfId="185"/>
    <tableColumn id="21" xr3:uid="{707AB4C3-1CA8-4319-97EB-640258BE801E}" uniqueName="21" name="판매자메모" queryTableFieldId="21"/>
    <tableColumn id="22" xr3:uid="{C21E241C-B9FC-46FC-AE16-6CC8E32E90DE}" uniqueName="22" name="클레임" queryTableFieldId="22"/>
    <tableColumn id="23" xr3:uid="{1CA52B5E-F062-46CF-A03B-95030C6B6030}" uniqueName="23" name="결제액" queryTableFieldId="23"/>
    <tableColumn id="24" xr3:uid="{2E318A24-10DF-4939-B885-F54187798502}" uniqueName="24" name="판매자부담할인액" queryTableFieldId="24"/>
    <tableColumn id="25" xr3:uid="{4C290FCE-943F-4410-86BC-160282096D92}" uniqueName="25" name="배송비" queryTableFieldId="25"/>
    <tableColumn id="26" xr3:uid="{8862AF5A-608D-4875-9005-897412768951}" uniqueName="26" name="업체배송비" queryTableFieldId="26"/>
    <tableColumn id="27" xr3:uid="{0B57FB79-78CA-465A-B06F-4C4955229921}" uniqueName="27" name="제주/도서추가배송비" queryTableFieldId="27"/>
    <tableColumn id="28" xr3:uid="{AB255C41-CDF1-40C5-A5A1-DDAB98A49F2F}" uniqueName="28" name="박스가격" queryTableFieldId="28"/>
    <tableColumn id="29" xr3:uid="{E0964D14-DC51-443B-B8EE-A06C97CBD46C}" uniqueName="29" name="추가제작비용" queryTableFieldId="29"/>
    <tableColumn id="30" xr3:uid="{CA389721-36EB-4C92-A327-0191A9D69990}" uniqueName="30" name="종류" queryTableFieldId="30" dataDxfId="184"/>
    <tableColumn id="31" xr3:uid="{87C6276F-49AB-45FC-83BE-8BC18B66CCB3}" uniqueName="31" name="재구매" queryTableFieldId="31" dataDxfId="183"/>
    <tableColumn id="32" xr3:uid="{79288C1A-A1BA-4BBC-86DF-14EDC898226A}" uniqueName="32" name="1개판매금액" queryTableFieldId="32"/>
    <tableColumn id="33" xr3:uid="{2FCA648B-60E8-4C41-86A0-BBE0D280DAFC}" uniqueName="33" name="제품공급가" queryTableFieldId="33"/>
    <tableColumn id="34" xr3:uid="{F88854A2-D026-40A6-B507-E592C3BF93F1}" uniqueName="34" name="총판매금액" queryTableFieldId="34"/>
    <tableColumn id="35" xr3:uid="{B0385E06-4730-4ADF-BD97-F34D5C4DF283}" uniqueName="35" name="거래처지급액" queryTableFieldId="35"/>
    <tableColumn id="36" xr3:uid="{F18A6D41-871C-474B-A03E-869D8078DA8A}" uniqueName="36" name="수수료" queryTableFieldId="36"/>
    <tableColumn id="37" xr3:uid="{9BA6AB16-697B-4C82-87E4-2618EA53577B}" uniqueName="37" name="순이익" queryTableFieldId="37"/>
    <tableColumn id="38" xr3:uid="{163362CE-E414-4D83-AA4F-6A405F052047}" uniqueName="38" name="마진율" queryTableFieldId="38"/>
    <tableColumn id="39" xr3:uid="{A911F97B-E862-4691-99FE-3D54732124D1}" uniqueName="39" name="검사" queryTableFieldId="39"/>
    <tableColumn id="40" xr3:uid="{DA707CE6-B58C-4334-A0A4-C3D7E5168CF1}" uniqueName="40" name="시트버전" queryTableFieldId="40" dataDxfId="182"/>
    <tableColumn id="41" xr3:uid="{6BD1EAFE-DFEF-4AC0-8492-EB53EBA77EF5}" uniqueName="41" name="묶음" queryTableFieldId="41"/>
    <tableColumn id="42" xr3:uid="{BA558660-2044-4029-AB47-9C481C037A29}" uniqueName="42" name="총판매금액(검)" queryTableFieldId="42"/>
    <tableColumn id="43" xr3:uid="{65A19C93-E002-497F-911F-CB9DF2652059}" uniqueName="43" name="거래처지급액(검)" queryTableFieldId="43"/>
    <tableColumn id="44" xr3:uid="{BF0CC429-121E-4EA8-A2DD-8FE83A921C87}" uniqueName="44" name="수수료(검)" queryTableFieldId="44"/>
    <tableColumn id="45" xr3:uid="{79D80DE3-5AAD-4B59-8268-C8C274E19B69}" uniqueName="45" name="순이익(검)" queryTableFieldId="45"/>
    <tableColumn id="46" xr3:uid="{045754DC-6E16-4549-B6BD-989FEC6BAAC7}" uniqueName="46" name="마진율(검)" queryTableFieldId="46"/>
    <tableColumn id="47" xr3:uid="{FB896183-E560-4A38-8CDC-DED2582490C6}" uniqueName="47" name="검사(검)" queryTableFieldId="47" dataDxfId="181"/>
    <tableColumn id="48" xr3:uid="{687357FC-DECC-4C68-B1C8-211C4CE6E0F2}" uniqueName="48" name="누계" queryTableFieldId="48"/>
    <tableColumn id="50" xr3:uid="{53E99B27-8FB6-4FD3-89BE-56ADD752F539}" uniqueName="50" name="제품공급가액(VAT+)" queryTableField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563962-7B7A-4727-8ECF-311B59B74877}" name="출고표" displayName="출고표" ref="A1:AV1044" totalsRowShown="0" headerRowDxfId="170" dataDxfId="169" tableBorderDxfId="168">
  <autoFilter ref="A1:AV1044" xr:uid="{499864D1-B109-4D43-8EDD-C08E381FC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4D3AD5-B470-4020-B2D8-429D9A778B30}" name="ID" dataDxfId="167"/>
    <tableColumn id="2" xr3:uid="{7EF9914A-7598-4C32-9B35-A72C29C3748B}" name="쇼핑몰구분" dataDxfId="166"/>
    <tableColumn id="3" xr3:uid="{9C8B108D-291F-4C6D-8183-3B2D20428E5C}" name="상품주문번호" dataDxfId="165"/>
    <tableColumn id="4" xr3:uid="{3DA424FC-7897-4FC5-8083-1E4FDA39B485}" name="판매채널" dataDxfId="164"/>
    <tableColumn id="5" xr3:uid="{FA866435-F324-47AF-9EDE-1A59F28A33A4}" name="구매자명" dataDxfId="163"/>
    <tableColumn id="6" xr3:uid="{A2D909E7-1961-48AB-ABAC-E6E054BC2069}" name="구매자ID" dataDxfId="162"/>
    <tableColumn id="7" xr3:uid="{2821550D-B4B7-4F7E-B5E9-112CB56AC09B}" name="구매자연락처" dataDxfId="161"/>
    <tableColumn id="8" xr3:uid="{83FA33EA-5517-4AB7-8395-BC3772E39D7B}" name="구입일자" dataDxfId="160"/>
    <tableColumn id="9" xr3:uid="{90CFD471-6446-49ED-BFB9-90E3F59E2D80}" name="발송일" dataDxfId="159"/>
    <tableColumn id="10" xr3:uid="{85473EF7-E8E6-4030-A61B-C0729614F495}" name="택배사" dataDxfId="158"/>
    <tableColumn id="11" xr3:uid="{5E487F4A-D746-4D19-BE60-63E65268E186}" name="송장번호" dataDxfId="157"/>
    <tableColumn id="12" xr3:uid="{C3C3FDA5-981E-4C7E-BD7E-5843D2EFACEA}" name="배송완료일" dataDxfId="156"/>
    <tableColumn id="13" xr3:uid="{59B995A7-7F88-4DA6-BBD9-1F60D3888F43}" name="수취인명" dataDxfId="155"/>
    <tableColumn id="14" xr3:uid="{83B62BB8-9801-44DE-826A-987810A45747}" name="수취인연락처1" dataDxfId="154"/>
    <tableColumn id="15" xr3:uid="{17496A84-4655-4A9A-8261-09D9A32E7716}" name="수취인연락처2" dataDxfId="153"/>
    <tableColumn id="16" xr3:uid="{BB696DE8-F579-4BD8-8710-1449C849DCA2}" name="배송지" dataDxfId="152"/>
    <tableColumn id="17" xr3:uid="{20B9DDA0-DB38-4639-80FA-FBCA6A2469C1}" name="배송메세지" dataDxfId="151"/>
    <tableColumn id="18" xr3:uid="{CED291CC-AECE-4950-AA75-EDA6A6EAC262}" name="상품명" dataDxfId="150"/>
    <tableColumn id="19" xr3:uid="{83A9161B-80F7-4A5D-B6B8-15455A41D8EA}" name="옵션정보" dataDxfId="149"/>
    <tableColumn id="20" xr3:uid="{DC83A706-C042-4999-86A9-28113928855E}" name="수량" dataDxfId="148"/>
    <tableColumn id="21" xr3:uid="{D27DDAD3-8672-478F-891D-5C605A384E75}" name="결제액" dataDxfId="147"/>
    <tableColumn id="22" xr3:uid="{AE8EE42C-4677-4012-B1DD-4B0355D05765}" name="판매자부담할인액" dataDxfId="146"/>
    <tableColumn id="23" xr3:uid="{D0795740-607F-4484-9A08-F498C9BEEDDD}" name="배송비" dataDxfId="145"/>
    <tableColumn id="24" xr3:uid="{1DEEBFD5-9C42-43B5-B31E-8BBA474C1138}" name="제주/도서추가배송비" dataDxfId="144"/>
    <tableColumn id="25" xr3:uid="{B9C7F1ED-66A8-4238-9058-27D828E1B672}" name="업체배송비" dataDxfId="143"/>
    <tableColumn id="26" xr3:uid="{48DA88EF-0867-4D45-A77E-B5E43A419245}" name="박스가격" dataDxfId="142"/>
    <tableColumn id="27" xr3:uid="{7B00F0D0-7870-4CDA-9A07-F43654747300}" name="추가제작비용" dataDxfId="141"/>
    <tableColumn id="28" xr3:uid="{2FB7DC2A-3C80-4137-86BB-A04DA7A80A32}" name="1개판매금액" dataDxfId="140"/>
    <tableColumn id="29" xr3:uid="{420BE3D2-4B07-42AA-B2BB-B32BA670C0F0}" name="제품공급가" dataDxfId="139"/>
    <tableColumn id="30" xr3:uid="{39D2BD8B-3E94-4262-9C41-7205E9EA42FF}" name="총판매금액" dataDxfId="138"/>
    <tableColumn id="31" xr3:uid="{F5AD7B41-09DF-4158-8584-E9F4FA452E43}" name="거래처지급액" dataDxfId="137"/>
    <tableColumn id="32" xr3:uid="{AF28BB34-AA3B-40A9-A606-30437C3A0A5F}" name="수수료" dataDxfId="136"/>
    <tableColumn id="33" xr3:uid="{193DA2CD-B6F4-4CBF-B664-FBDD67EA7735}" name="순이익" dataDxfId="135"/>
    <tableColumn id="34" xr3:uid="{32175204-F8CB-4EFB-A97B-B01951AF67A6}" name="마진율" dataDxfId="134"/>
    <tableColumn id="35" xr3:uid="{060BE659-AAA4-46E5-B034-C34A3C79002B}" name="검사" dataDxfId="133"/>
    <tableColumn id="36" xr3:uid="{6210BB5D-85B8-420C-82A3-3C59D55C0FF8}" name="판매자메모" dataDxfId="132"/>
    <tableColumn id="37" xr3:uid="{32BA58E9-E93A-4FC4-967E-A6D6C8F3476E}" name="클레임" dataDxfId="131"/>
    <tableColumn id="38" xr3:uid="{A0A3E4EC-1629-4AF5-8867-B3AFCCCD30B5}" name="종류" dataDxfId="130"/>
    <tableColumn id="39" xr3:uid="{2BC8E711-F8F9-44A2-97AD-BF3C8BD6D3B8}" name="재구매" dataDxfId="129"/>
    <tableColumn id="40" xr3:uid="{CD00A249-2B7F-4FD8-917E-627AE5A3C24C}" name="시트버전" dataDxfId="128"/>
    <tableColumn id="41" xr3:uid="{507AFB53-F95C-4A11-8AEE-362021E5C335}" name="묶음" dataDxfId="127"/>
    <tableColumn id="42" xr3:uid="{D8496B50-C8D9-4656-87C9-3F77D9AA1A76}" name="총판매금액(검)" dataDxfId="126">
      <calculatedColumnFormula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calculatedColumnFormula>
    </tableColumn>
    <tableColumn id="43" xr3:uid="{88F90258-B4AD-40AE-8F33-38B63DEE1D80}" name="거래처지급액(검)" dataDxfId="125">
      <calculatedColumnFormula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calculatedColumnFormula>
    </tableColumn>
    <tableColumn id="44" xr3:uid="{AC52A286-2361-4088-BED3-9C47F8D5CBE7}" name="수수료(검)" dataDxfId="124">
      <calculatedColumnFormula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calculatedColumnFormula>
    </tableColumn>
    <tableColumn id="45" xr3:uid="{A5582252-56A5-4CC2-82BF-8AC941F619FE}" name="순이익(검)" dataDxfId="123">
      <calculatedColumnFormula>IFERROR(IF(출고표[[#This Row],[쇼핑몰구분]]="비닐팩토리",0,ROUND(출고표[[#This Row],[총판매금액(검)]]-출고표[[#This Row],[거래처지급액(검)]]-출고표[[#This Row],[수수료(검)]],0)),0)</calculatedColumnFormula>
    </tableColumn>
    <tableColumn id="46" xr3:uid="{C7B8185B-73C7-44D5-970E-CC513BFCB03A}" name="마진율(검)" dataDxfId="122">
      <calculatedColumnFormula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calculatedColumnFormula>
    </tableColumn>
    <tableColumn id="47" xr3:uid="{EDB8A12D-071A-4146-BA62-1581E09837DD}" name="검사(검)" dataDxfId="121">
      <calculatedColumnFormula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calculatedColumnFormula>
    </tableColumn>
    <tableColumn id="48" xr3:uid="{F0B356E4-1586-45CC-B505-B6744268C7FA}" name="누계" dataDxfId="120">
      <calculatedColumnFormula>IFERROR(IF(D2="스마트스토어",COUNTIFS(출고표[구입일자],"&lt;&gt;"&amp;H2,출고표[구매자명],E2,출고표[구매자연락처],F2),COUNTIFS(출고표[구입일자],"&lt;&gt;"&amp;H2,출고표[구매자명],E2,출고표[구매자연락처],G2)),0)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BE50BA2-0121-465C-80B8-56629519A1DB}" name="고객표" displayName="고객표" ref="A1:M647" totalsRowShown="0" headerRowDxfId="101" dataDxfId="100">
  <autoFilter ref="A1:M647" xr:uid="{7F0A6D8B-D7CD-41DD-9A08-9727C0308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1580C37-8E79-44BF-8EC2-ABF7E23E6663}" name="ID" dataDxfId="99"/>
    <tableColumn id="2" xr3:uid="{FEE1C01C-919F-439F-AD31-34EE3DFD8146}" name="쇼핑몰구분" dataDxfId="98"/>
    <tableColumn id="3" xr3:uid="{92A958FB-AD15-4704-95F9-82D8F0BA1B30}" name="판매채널" dataDxfId="97"/>
    <tableColumn id="4" xr3:uid="{A6B56AF1-BFEB-472F-8F49-86A79F51F056}" name="구매자명" dataDxfId="96"/>
    <tableColumn id="5" xr3:uid="{D7933B53-78C8-4B87-95D9-AF33713E4549}" name="구매자ID" dataDxfId="95"/>
    <tableColumn id="6" xr3:uid="{FCB1A0D7-B783-4BB6-B4E7-F76CE2239777}" name="구매자연락처" dataDxfId="94"/>
    <tableColumn id="7" xr3:uid="{0E59BCBB-296C-42E7-A0FB-4DCF05694C48}" name="수취인명" dataDxfId="93"/>
    <tableColumn id="8" xr3:uid="{ACA0DAC8-D6BB-43F9-A495-9F59A5038ACB}" name="연락처1" dataDxfId="92"/>
    <tableColumn id="9" xr3:uid="{45D4B5A0-377D-4E71-B4C0-C13EE4018478}" name="연락처2" dataDxfId="91"/>
    <tableColumn id="10" xr3:uid="{5BC22408-0ABA-4B1C-B376-18ACCA590699}" name="메모" dataDxfId="90"/>
    <tableColumn id="11" xr3:uid="{29141005-583C-49CC-A4DF-A872D1DA4635}" name="CS메모" dataDxfId="89"/>
    <tableColumn id="12" xr3:uid="{868EB289-BDA7-424A-B3CB-A97C5DC7D628}" name="배송지" dataDxfId="88"/>
    <tableColumn id="13" xr3:uid="{1DEEE83B-2959-4CE0-8340-341D4958DE99}" name="누계" dataDxfId="87">
      <calculatedColumnFormula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3EAA02A-D8B2-4477-80E1-FE50FFF7DC51}" name="가격병합" displayName="가격병합" ref="A1:X105" tableType="queryTable" totalsRowShown="0">
  <autoFilter ref="A1:X105" xr:uid="{C3EAA02A-D8B2-4477-80E1-FE50FFF7DC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69AC4E8B-0604-4771-A162-8B341330DB56}" uniqueName="1" name="제품코드" queryTableFieldId="1" dataDxfId="86"/>
    <tableColumn id="2" xr3:uid="{8FE9DB97-F9ED-4A28-B0F1-CF3E8567C227}" uniqueName="2" name="품목" queryTableFieldId="2" dataDxfId="85"/>
    <tableColumn id="3" xr3:uid="{54187AC2-D705-4642-A75D-FDE65E4CF1C9}" uniqueName="3" name="사이즈" queryTableFieldId="3" dataDxfId="84"/>
    <tableColumn id="4" xr3:uid="{1DA7A97D-92AA-442F-9050-936B85CC4E2D}" uniqueName="4" name="판매가" queryTableFieldId="4"/>
    <tableColumn id="5" xr3:uid="{FBDAAAE3-953D-412F-8608-9EE496DC5B3D}" uniqueName="5" name="판매가5%" queryTableFieldId="5"/>
    <tableColumn id="6" xr3:uid="{977C9850-4655-4C55-B504-4F91F810FCD9}" uniqueName="6" name="판매가2.5%" queryTableFieldId="6"/>
    <tableColumn id="7" xr3:uid="{ED1361A4-26E7-45C7-93D8-E484FE5DE47C}" uniqueName="7" name="마진" queryTableFieldId="7"/>
    <tableColumn id="8" xr3:uid="{AD88265C-1D5F-4FB8-ADB7-F30C7ED942FA}" uniqueName="8" name="SEDB47.판매가" queryTableFieldId="8"/>
    <tableColumn id="9" xr3:uid="{053CB06F-3D58-45A7-8225-7BDDE36427EC}" uniqueName="9" name="SEDB47.판매가5%" queryTableFieldId="9"/>
    <tableColumn id="10" xr3:uid="{DCC675F6-8C13-4144-9AC1-4AD372B85C5C}" uniqueName="10" name="SEDB47.판매가2.5%" queryTableFieldId="10"/>
    <tableColumn id="11" xr3:uid="{6B264F2F-43CF-4EF8-B743-72339E5994D7}" uniqueName="11" name="SEDB47.마진" queryTableFieldId="11"/>
    <tableColumn id="12" xr3:uid="{496FCD45-4630-49DE-B046-B06F5C7EA74A}" uniqueName="12" name="공급가" queryTableFieldId="12"/>
    <tableColumn id="13" xr3:uid="{8F6DC09B-0A3C-4C9C-8A28-61C1783A3D52}" uniqueName="13" name="공급가10%" queryTableFieldId="13"/>
    <tableColumn id="14" xr3:uid="{D074155B-ADDD-47F5-97B0-FFA68B15DA84}" uniqueName="14" name="수량(권)" queryTableFieldId="14"/>
    <tableColumn id="15" xr3:uid="{02FC1203-E434-4A47-ABF5-63BE59F54FBF}" uniqueName="15" name="수량(단)" queryTableFieldId="15"/>
    <tableColumn id="16" xr3:uid="{6BD712DF-7CEB-4859-8E59-39790DF3489F}" uniqueName="16" name="단가격" queryTableFieldId="16"/>
    <tableColumn id="17" xr3:uid="{477C28A4-6E2F-4610-8E9E-F676E74F4285}" uniqueName="17" name="종류2" queryTableFieldId="17" dataDxfId="83"/>
    <tableColumn id="18" xr3:uid="{8A9C89E5-59CF-45C2-8C9D-8756B14F5BA6}" uniqueName="18" name="new색상" queryTableFieldId="18" dataDxfId="82"/>
    <tableColumn id="19" xr3:uid="{8D05AE13-138D-4FD5-ADE1-BDDCE37840D8}" uniqueName="19" name="색상1" queryTableFieldId="19" dataDxfId="81"/>
    <tableColumn id="20" xr3:uid="{D9142729-42AC-4FEA-B3A7-EA4D62034A8F}" uniqueName="20" name="색상2" queryTableFieldId="20" dataDxfId="80"/>
    <tableColumn id="21" xr3:uid="{75B5B1B9-8EF8-4CF9-82EA-4F0EB296C711}" uniqueName="21" name="색상3" queryTableFieldId="21" dataDxfId="79"/>
    <tableColumn id="22" xr3:uid="{12ABB4D6-0DCE-43C1-AA32-0E23F2B3BE1D}" uniqueName="22" name="색상4" queryTableFieldId="22" dataDxfId="78"/>
    <tableColumn id="23" xr3:uid="{3BE15FB2-CBF8-4197-B76D-3F882FA4F5FA}" uniqueName="23" name="색상5" queryTableFieldId="23" dataDxfId="77"/>
    <tableColumn id="24" xr3:uid="{E71B7C7E-9FA8-43AC-902D-A988B95E7660}" uniqueName="24" name="색상6" queryTableFieldId="24" dataDxfId="7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4FAD6F-D835-49FA-B7C2-9921DCBC42EA}" name="채널수수료" displayName="채널수수료" ref="H25:M35" totalsRowShown="0" headerRowDxfId="69" dataDxfId="68" totalsRowBorderDxfId="67" dataCellStyle="백분율">
  <autoFilter ref="H25:M35" xr:uid="{F734C027-7A4D-4CA2-9444-C6554CCE00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633E74F-E0D2-4E3B-87C8-0C5BB729E559}" name="이름" dataDxfId="66"/>
    <tableColumn id="2" xr3:uid="{59D33092-76F2-4D87-B47F-78E9F018028E}" name="가격ID" dataDxfId="65"/>
    <tableColumn id="3" xr3:uid="{37408B55-45FF-4A7B-A74B-7FE5F7EC31E1}" name="스토리수수료" dataDxfId="64" dataCellStyle="백분율"/>
    <tableColumn id="4" xr3:uid="{A530978B-CBC6-4677-B8A9-A61672B6CB8F}" name="팩토리수수료" dataDxfId="63" dataCellStyle="백분율"/>
    <tableColumn id="5" xr3:uid="{D7675C30-FC47-4822-9CDE-E8238BCDD799}" name="스토리택배수수료" dataDxfId="62" dataCellStyle="백분율"/>
    <tableColumn id="6" xr3:uid="{0196C153-C8AC-4069-9E5C-55E19169AD15}" name="팩토리택배수수료" dataDxfId="61" dataCellStyle="백분율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5F381D-B276-4480-9760-39CAD928986D}" name="클레임표" displayName="클레임표" ref="O25:O28" totalsRowShown="0" headerRowDxfId="60" dataDxfId="59">
  <autoFilter ref="O25:O28" xr:uid="{7C2CD797-DB79-4302-B614-559415B81CB0}">
    <filterColumn colId="0" hiddenButton="1"/>
  </autoFilter>
  <tableColumns count="1">
    <tableColumn id="1" xr3:uid="{E9AF6FF1-8B49-43FD-9977-4F15D221281B}" name="클레임CS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6C1DC6-8EC2-4F1E-970A-75956FB87791}" name="쇼핑몰이름" displayName="쇼핑몰이름" ref="O31:O33" totalsRowShown="0" headerRowDxfId="57" dataDxfId="56">
  <autoFilter ref="O31:O33" xr:uid="{4C4C336E-2D61-4F53-ABFB-038AF5BB009E}">
    <filterColumn colId="0" hiddenButton="1"/>
  </autoFilter>
  <tableColumns count="1">
    <tableColumn id="1" xr3:uid="{DDF51AEB-82E1-4740-B02C-627531287D24}" name="쇼핑몰구분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33885-B319-453A-BBCF-CF0F56CF7775}" name="색상코드" displayName="색상코드" ref="J1:J12" totalsRowShown="0" headerRowDxfId="54" dataDxfId="53">
  <autoFilter ref="J1:J12" xr:uid="{35C3306E-EBEC-4726-A28B-14E8EE3BAF71}">
    <filterColumn colId="0" hiddenButton="1"/>
  </autoFilter>
  <tableColumns count="1">
    <tableColumn id="2" xr3:uid="{39A61433-5049-4F49-A415-9F6DE452D747}" name="옵션명" dataDxfId="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0AA679-415C-48CF-B4AB-B2373B444BC8}" name="CJ요금표" displayName="CJ요금표" ref="O1:P12" totalsRowShown="0">
  <autoFilter ref="O1:P12" xr:uid="{8D957E85-D8E6-4A6B-86D7-FB00E726345F}">
    <filterColumn colId="0" hiddenButton="1"/>
    <filterColumn colId="1" hiddenButton="1"/>
  </autoFilter>
  <tableColumns count="2">
    <tableColumn id="1" xr3:uid="{42104A04-2943-4C18-BB2D-268DA825AA73}" name="명칭" dataDxfId="51"/>
    <tableColumn id="2" xr3:uid="{46524CE5-2867-44C3-8B68-D6F078CAEDDF}" name="금액" dataDxfId="50" dataCellStyle="쉼표 [0]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2B80AF-10D0-4D97-9AC7-1E70C42F1527}" name="포장박스" displayName="포장박스" ref="L51:M58" totalsRowShown="0">
  <autoFilter ref="L51:M58" xr:uid="{6CBBF37F-6E36-499E-93E7-FEAA9F54190D}">
    <filterColumn colId="0" hiddenButton="1"/>
    <filterColumn colId="1" hiddenButton="1"/>
  </autoFilter>
  <tableColumns count="2">
    <tableColumn id="1" xr3:uid="{C7B395E1-7D85-4BE5-B663-A749AE3B6C6D}" name="명칭" dataDxfId="49"/>
    <tableColumn id="2" xr3:uid="{3B1D7D4C-E07D-474C-86AA-48443D4C77CB}" name="금액" dataDxfId="48" dataCellStyle="쉼표 [0]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C032BC-9938-4ACE-AE63-870ED0F61AA7}" name="쇼핑몰배송비" displayName="쇼핑몰배송비" ref="L11:M15" totalsRowShown="0" headerRowDxfId="47" dataDxfId="46">
  <autoFilter ref="L11:M15" xr:uid="{018791DB-8791-4944-A497-638DCAFE1719}">
    <filterColumn colId="0" hiddenButton="1"/>
    <filterColumn colId="1" hiddenButton="1"/>
  </autoFilter>
  <tableColumns count="2">
    <tableColumn id="1" xr3:uid="{F9497B91-BA51-4273-A8D7-C00BE4573900}" name="명칭" dataDxfId="45"/>
    <tableColumn id="2" xr3:uid="{72A2A86C-AB9E-4E75-B045-C336A745F26A}" name="금액" dataDxfId="4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FFD8DF-B878-43B3-8842-37A8A99FD5FC}" name="제품시트" displayName="제품시트" ref="L18:M21" totalsRowShown="0" headerRowDxfId="43" dataDxfId="42">
  <autoFilter ref="L18:M21" xr:uid="{DC96EA3B-B079-4AF7-841A-21E741BBDEA1}">
    <filterColumn colId="0" hiddenButton="1"/>
    <filterColumn colId="1" hiddenButton="1"/>
  </autoFilter>
  <tableColumns count="2">
    <tableColumn id="1" xr3:uid="{ABBAAEF7-C711-406E-B9C0-1EE2532242C5}" name="시트이름" dataDxfId="41"/>
    <tableColumn id="2" xr3:uid="{DF6319C1-04A3-4A0C-BE1E-F0865926CC8E}" name="테이블이름" dataDxfId="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D73662-2F2D-4890-ADB1-C39EA9E47FAB}" name="순이익표" displayName="순이익표" ref="R1:AB49" totalsRowShown="0" headerRowDxfId="39" dataDxfId="38">
  <autoFilter ref="R1:AB49" xr:uid="{075593FD-DBBF-4893-9D65-1A2C30A12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BE4C18-BA20-4496-834C-D8C0E9991753}" name="년" dataDxfId="37"/>
    <tableColumn id="2" xr3:uid="{BF9A5151-7C32-4FEF-9C58-F042CCDFD289}" name="월" dataDxfId="36"/>
    <tableColumn id="3" xr3:uid="{0DF31A1D-9191-4535-A3ED-2FB754DECDB5}" name="비닐스토리" dataDxfId="35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calculatedColumnFormula>
    </tableColumn>
    <tableColumn id="4" xr3:uid="{9852C374-BFE2-4895-9DA7-5391F1A54C3D}" name="거래처지급액" dataDxfId="34">
      <calculatedColumnFormula array="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calculatedColumnFormula>
    </tableColumn>
    <tableColumn id="5" xr3:uid="{F1003ECC-CBEB-4A7E-9EFF-8589C4439465}" name="순이익" dataDxfId="33">
      <calculatedColumnFormula array="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calculatedColumnFormula>
    </tableColumn>
    <tableColumn id="6" xr3:uid="{558EA898-C9AF-47B7-84E9-5C833E843921}" name="순수순이익" dataDxfId="32">
      <calculatedColumnFormula>순이익표[[#This Row],[순이익]]-(순이익표[[#This Row],[순이익]]/10)</calculatedColumnFormula>
    </tableColumn>
    <tableColumn id="7" xr3:uid="{8A4B9E65-2FFC-43D9-B29A-EA0AE0B156B6}" name="스_매출" dataDxfId="31">
      <calculatedColumnFormula>IFERROR(0-(1-($T3/$T2)),"")</calculatedColumnFormula>
    </tableColumn>
    <tableColumn id="8" xr3:uid="{F5846669-61E7-44BC-AB1B-835DE4BD87E7}" name="스_매출2" dataDxfId="30">
      <calculatedColumnFormula>IFERROR(0-(1-($U3/$U2)),"")</calculatedColumnFormula>
    </tableColumn>
    <tableColumn id="9" xr3:uid="{CFAD8BA5-5AAF-4394-BF34-FE3511B555C3}" name="스_매출3" dataDxfId="29">
      <calculatedColumnFormula>IFERROR(0-(1-($W3/$W2)),"")</calculatedColumnFormula>
    </tableColumn>
    <tableColumn id="10" xr3:uid="{DE7BC1FD-13EF-4D81-B3DC-699626F8B278}" name="비닐팩토리" dataDxfId="28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calculatedColumnFormula>
    </tableColumn>
    <tableColumn id="11" xr3:uid="{4AF13C95-923C-45FA-914A-69E843FAB042}" name="팩매출" dataDxfId="27">
      <calculatedColumnFormula>IFERROR(0-(1-($AA3/$AA2)),"")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215A1A-9D9F-4A88-AA2E-B0880F971948}" name="종류표" displayName="종류표" ref="AD1:AE105" totalsRowShown="0" headerRowDxfId="26" dataDxfId="25" tableBorderDxfId="24">
  <autoFilter ref="AD1:AE105" xr:uid="{3BA7AA52-599E-4269-8881-CBEA27124E69}">
    <filterColumn colId="0" hiddenButton="1"/>
    <filterColumn colId="1" hiddenButton="1"/>
  </autoFilter>
  <tableColumns count="2">
    <tableColumn id="1" xr3:uid="{AB5151E6-38E2-4646-899F-B62C204B28E2}" name="제품코드" dataDxfId="23"/>
    <tableColumn id="2" xr3:uid="{869ABCD9-3124-456A-8439-0E7054CDA055}" name="명칭" dataDxfId="2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8480E5-1C03-441B-BC33-EF41A06AAB3D}" name="표1" displayName="표1" ref="H43:H48" totalsRowShown="0" headerRowDxfId="21" dataDxfId="20" tableBorderDxfId="19">
  <autoFilter ref="H43:H48" xr:uid="{9777C258-EBA7-4A8D-9137-42071F510617}">
    <filterColumn colId="0" hiddenButton="1"/>
  </autoFilter>
  <tableColumns count="1">
    <tableColumn id="1" xr3:uid="{61F82478-D163-41E1-BAE7-67AABDBEC955}" name="검수필터" dataDxfId="1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901EE5-3ED5-4812-A5CD-58EF29F08001}" name="표2" displayName="표2" ref="J43:J45" totalsRowShown="0" headerRowDxfId="17" dataDxfId="16">
  <autoFilter ref="J43:J45" xr:uid="{6F7195BB-C581-43A3-87AC-84145406C4DD}">
    <filterColumn colId="0" hiddenButton="1"/>
  </autoFilter>
  <tableColumns count="1">
    <tableColumn id="1" xr3:uid="{F5B10834-9154-4841-8406-931919152223}" name="정렬순서" dataDxfId="1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B61F52-F759-43D4-8CB1-ED5FD720F1F2}" name="표25" displayName="표25" ref="H1:H6" totalsRowShown="0" headerRowDxfId="14" dataDxfId="13" tableBorderDxfId="12">
  <autoFilter ref="H1:H6" xr:uid="{CD79C2A9-2113-438A-8807-4C4D1540348B}">
    <filterColumn colId="0" hiddenButton="1"/>
  </autoFilter>
  <tableColumns count="1">
    <tableColumn id="1" xr3:uid="{C867B946-399C-4D65-AEF0-F0AC32637AD4}" name="검색필터" dataDxf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65AB216-0773-49A6-92A7-74D1C5E348F5}" name="표2_7" displayName="표2_7" ref="H18:H20" totalsRowShown="0" headerRowDxfId="10" dataDxfId="9">
  <autoFilter ref="H18:H20" xr:uid="{358DC889-F902-4C8B-878D-8B7F666026EE}">
    <filterColumn colId="0" hiddenButton="1"/>
  </autoFilter>
  <tableColumns count="1">
    <tableColumn id="1" xr3:uid="{2C4EE60B-7691-42D7-9667-439B6267B40F}" name="정렬순서" dataDxfId="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7F76B8F-6BF0-4258-ACCF-299708F90152}" name="표26" displayName="표26" ref="J18:J20" totalsRowShown="0" headerRowDxfId="7" dataDxfId="6">
  <autoFilter ref="J18:J20" xr:uid="{F38130F5-8470-4CE1-9C9E-4A0D5F255796}">
    <filterColumn colId="0" hiddenButton="1"/>
  </autoFilter>
  <tableColumns count="1">
    <tableColumn id="1" xr3:uid="{B6FF881F-6801-494F-8E39-D6084C6801C1}" name="비닐스토리대시" dataDxfId="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6438D8-44EE-4198-B1A8-83DB9A8E71D5}" name="표16" displayName="표16" ref="M43:M44" totalsRowShown="0" headerRowDxfId="4" dataDxfId="3" headerRowCellStyle="표준 2" dataCellStyle="표준 2">
  <autoFilter ref="M43:M44" xr:uid="{EE6438D8-44EE-4198-B1A8-83DB9A8E71D5}">
    <filterColumn colId="0" hiddenButton="1"/>
  </autoFilter>
  <tableColumns count="1">
    <tableColumn id="1" xr3:uid="{386515AA-A3BE-47E8-8051-80DB7F7637AB}" name="빠른정산 수수료" dataDxfId="2" dataCellStyle="표준 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659E04A-24A8-46C8-842B-7804436C37CA}" name="표24" displayName="표24" ref="BZ154:CB158" totalsRowShown="0">
  <autoFilter ref="BZ154:CB158" xr:uid="{E659E04A-24A8-46C8-842B-7804436C37CA}">
    <filterColumn colId="0" hiddenButton="1"/>
    <filterColumn colId="1" hiddenButton="1"/>
    <filterColumn colId="2" hiddenButton="1"/>
  </autoFilter>
  <tableColumns count="3">
    <tableColumn id="1" xr3:uid="{22BD0555-9C58-491C-9EBC-964AD200F413}" name="구분" dataDxfId="1" dataCellStyle="표준 2"/>
    <tableColumn id="2" xr3:uid="{C880952E-8B21-45E9-9E17-D246BBEC6EB6}" name="택배비" dataDxfId="0" dataCellStyle="표준 2"/>
    <tableColumn id="3" xr3:uid="{E15E0528-2F16-40F7-828E-80CE9A50FDBD}" name="판매가능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4-06-25T04:05:45.41" personId="{2FB3466B-B707-4C99-8F32-2C0B18466286}" id="{242B0A8F-7511-41AC-970F-A82BC55F1369}">
    <text>네이버는 건당 80원 추가됨</text>
  </threadedComment>
  <threadedComment ref="Z1" dT="2024-06-25T04:03:51.65" personId="{2FB3466B-B707-4C99-8F32-2C0B18466286}" id="{03B5F7FD-966D-49EB-BA45-A454BA97BC40}">
    <text>반품,반품1,제작
반품2(업체배송*2)
반품은 건당 200원 추가됨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18" Type="http://schemas.openxmlformats.org/officeDocument/2006/relationships/table" Target="../tables/table22.xml"/><Relationship Id="rId3" Type="http://schemas.openxmlformats.org/officeDocument/2006/relationships/drawing" Target="../drawings/drawing3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17" Type="http://schemas.openxmlformats.org/officeDocument/2006/relationships/table" Target="../tables/table21.xml"/><Relationship Id="rId2" Type="http://schemas.openxmlformats.org/officeDocument/2006/relationships/printerSettings" Target="../printerSettings/printerSettings1.bin"/><Relationship Id="rId16" Type="http://schemas.openxmlformats.org/officeDocument/2006/relationships/table" Target="../tables/table20.xml"/><Relationship Id="rId20" Type="http://schemas.openxmlformats.org/officeDocument/2006/relationships/table" Target="../tables/table24.xml"/><Relationship Id="rId1" Type="http://schemas.openxmlformats.org/officeDocument/2006/relationships/hyperlink" Target="https://sellerking-help.super.site/%EB%A7%88%EC%A7%84%EC%9C%A8-%EA%B3%84%EC%82%B0%EA%B8%B0-%EC%88%98%EC%88%98%EB%A3%8C-%EC%95%88%EB%82%B4" TargetMode="Externa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19" Type="http://schemas.openxmlformats.org/officeDocument/2006/relationships/table" Target="../tables/table23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FD46-C02C-466D-8977-08CCEA9AFF5B}">
  <sheetPr codeName="Sheet2">
    <tabColor theme="9" tint="0.39997558519241921"/>
  </sheetPr>
  <dimension ref="A1:DB44"/>
  <sheetViews>
    <sheetView workbookViewId="0">
      <selection activeCell="BS23" sqref="BS23"/>
    </sheetView>
  </sheetViews>
  <sheetFormatPr defaultRowHeight="18" customHeight="1"/>
  <cols>
    <col min="1" max="1" width="1.625" style="154" customWidth="1"/>
    <col min="2" max="2" width="3" style="154" customWidth="1"/>
    <col min="3" max="4" width="7.875" style="154" customWidth="1"/>
    <col min="5" max="5" width="8.375" style="154" customWidth="1"/>
    <col min="6" max="6" width="1.625" style="154" customWidth="1"/>
    <col min="7" max="7" width="1.625" style="156" customWidth="1"/>
    <col min="8" max="8" width="5.5" style="172" hidden="1" customWidth="1"/>
    <col min="9" max="9" width="9" style="155" hidden="1" customWidth="1"/>
    <col min="10" max="10" width="7.625" style="176" customWidth="1"/>
    <col min="11" max="11" width="10.375" style="175" hidden="1" customWidth="1"/>
    <col min="12" max="12" width="10.375" style="175" customWidth="1"/>
    <col min="13" max="13" width="9" style="175" hidden="1" customWidth="1"/>
    <col min="14" max="14" width="10.75" style="175" hidden="1" customWidth="1"/>
    <col min="15" max="15" width="7.625" style="176" hidden="1" customWidth="1"/>
    <col min="16" max="16" width="7.625" style="176" customWidth="1"/>
    <col min="17" max="17" width="9" style="175" hidden="1" customWidth="1"/>
    <col min="18" max="18" width="11.5" style="175" customWidth="1"/>
    <col min="19" max="19" width="9.75" style="177" hidden="1" customWidth="1"/>
    <col min="20" max="20" width="6.375" style="175" customWidth="1"/>
    <col min="21" max="22" width="4.375" style="175" customWidth="1"/>
    <col min="23" max="23" width="9" style="175" customWidth="1"/>
    <col min="24" max="24" width="9" style="175" hidden="1" customWidth="1"/>
    <col min="25" max="25" width="6.375" style="175" hidden="1" customWidth="1"/>
    <col min="26" max="26" width="4.125" style="175" hidden="1" customWidth="1"/>
    <col min="27" max="27" width="4.125" style="189" hidden="1" customWidth="1"/>
    <col min="28" max="28" width="9" style="189" hidden="1" customWidth="1"/>
    <col min="29" max="29" width="4.625" style="276" customWidth="1"/>
    <col min="30" max="30" width="9" style="189" hidden="1" customWidth="1"/>
    <col min="31" max="31" width="4.125" style="189" hidden="1" customWidth="1"/>
    <col min="32" max="32" width="7.5" style="189" hidden="1" customWidth="1"/>
    <col min="33" max="33" width="7.5" style="189" customWidth="1"/>
    <col min="34" max="34" width="4.125" style="189" customWidth="1"/>
    <col min="35" max="35" width="6.125" style="189" customWidth="1"/>
    <col min="36" max="36" width="4.125" style="189" customWidth="1"/>
    <col min="37" max="37" width="6.75" style="189" hidden="1" customWidth="1"/>
    <col min="38" max="38" width="7.25" style="189" hidden="1" customWidth="1"/>
    <col min="39" max="40" width="9" style="172" hidden="1" customWidth="1"/>
    <col min="41" max="42" width="7.5" style="205" customWidth="1"/>
    <col min="43" max="55" width="9" style="172" hidden="1" customWidth="1"/>
    <col min="56" max="56" width="1.625" style="155" hidden="1" customWidth="1"/>
    <col min="57" max="57" width="1.125" style="155" customWidth="1"/>
    <col min="58" max="59" width="9" style="155" hidden="1" customWidth="1"/>
    <col min="60" max="60" width="7.625" style="197" customWidth="1"/>
    <col min="61" max="61" width="0" style="198" hidden="1" customWidth="1"/>
    <col min="62" max="62" width="10.375" style="198" customWidth="1"/>
    <col min="63" max="65" width="0" style="198" hidden="1" customWidth="1"/>
    <col min="66" max="66" width="7.625" style="197" customWidth="1"/>
    <col min="67" max="67" width="0" style="198" hidden="1" customWidth="1"/>
    <col min="68" max="68" width="11.5" style="198" customWidth="1"/>
    <col min="69" max="69" width="0" style="198" hidden="1" customWidth="1"/>
    <col min="70" max="70" width="6.375" style="198" customWidth="1"/>
    <col min="71" max="72" width="4.125" style="198" customWidth="1"/>
    <col min="73" max="73" width="9" style="198"/>
    <col min="74" max="78" width="9" style="198" hidden="1" customWidth="1"/>
    <col min="79" max="79" width="4.625" style="272" customWidth="1"/>
    <col min="80" max="82" width="9" style="198" hidden="1" customWidth="1"/>
    <col min="83" max="83" width="7.5" style="199" customWidth="1"/>
    <col min="84" max="84" width="4.125" style="199" customWidth="1"/>
    <col min="85" max="85" width="6.125" style="199" customWidth="1"/>
    <col min="86" max="86" width="4.125" style="199" customWidth="1"/>
    <col min="87" max="90" width="0" style="199" hidden="1" customWidth="1"/>
    <col min="91" max="91" width="7.75" style="199" customWidth="1"/>
    <col min="92" max="105" width="0" style="155" hidden="1" customWidth="1"/>
    <col min="106" max="106" width="0.875" style="155" customWidth="1"/>
    <col min="107" max="16384" width="9" style="155"/>
  </cols>
  <sheetData>
    <row r="1" spans="2:106" ht="21.95" customHeight="1">
      <c r="J1" s="173"/>
      <c r="K1" s="181"/>
      <c r="L1" s="181"/>
      <c r="M1" s="181"/>
      <c r="N1" s="181"/>
      <c r="O1" s="173"/>
      <c r="P1" s="173"/>
      <c r="Q1" s="181"/>
      <c r="R1" s="181"/>
      <c r="S1" s="182"/>
      <c r="T1" s="181"/>
      <c r="U1" s="181"/>
      <c r="V1" s="181"/>
      <c r="W1" s="181"/>
      <c r="X1" s="181"/>
      <c r="Y1" s="181"/>
      <c r="Z1" s="181"/>
      <c r="AA1" s="185"/>
      <c r="AB1" s="185"/>
      <c r="AC1" s="273"/>
      <c r="AD1" s="185"/>
      <c r="AE1" s="185"/>
      <c r="AF1" s="185"/>
      <c r="AG1" s="185"/>
      <c r="AH1" s="185"/>
      <c r="AI1" s="185"/>
      <c r="AJ1" s="185"/>
      <c r="AK1" s="185"/>
      <c r="AL1" s="185"/>
      <c r="AO1" s="196"/>
      <c r="AP1" s="196"/>
      <c r="BH1" s="194"/>
      <c r="BI1" s="172"/>
      <c r="BJ1" s="172"/>
      <c r="BK1" s="172"/>
      <c r="BL1" s="172"/>
      <c r="BM1" s="172"/>
      <c r="BN1" s="194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270"/>
      <c r="CB1" s="172"/>
      <c r="CC1" s="172"/>
      <c r="CD1" s="172"/>
      <c r="CE1" s="196"/>
      <c r="CF1" s="196"/>
      <c r="CG1" s="196"/>
      <c r="CH1" s="196"/>
      <c r="CI1" s="196"/>
      <c r="CJ1" s="196"/>
      <c r="CK1" s="196"/>
      <c r="CL1" s="196"/>
      <c r="CM1" s="196"/>
    </row>
    <row r="2" spans="2:106" ht="21.95" customHeight="1">
      <c r="J2" s="173"/>
      <c r="K2" s="181"/>
      <c r="L2" s="181"/>
      <c r="M2" s="181"/>
      <c r="N2" s="181"/>
      <c r="O2" s="173"/>
      <c r="P2" s="173"/>
      <c r="Q2" s="181"/>
      <c r="R2" s="181"/>
      <c r="S2" s="182"/>
      <c r="T2" s="181"/>
      <c r="U2" s="181"/>
      <c r="V2" s="181"/>
      <c r="W2" s="181"/>
      <c r="X2" s="181"/>
      <c r="Y2" s="181"/>
      <c r="Z2" s="181"/>
      <c r="AA2" s="185"/>
      <c r="AB2" s="185"/>
      <c r="AC2" s="273"/>
      <c r="AD2" s="185"/>
      <c r="AE2" s="185"/>
      <c r="AF2" s="185"/>
      <c r="AG2" s="185"/>
      <c r="AH2" s="185"/>
      <c r="AI2" s="185"/>
      <c r="AJ2" s="185"/>
      <c r="AK2" s="185"/>
      <c r="AL2" s="185"/>
      <c r="AO2" s="196"/>
      <c r="AP2" s="196"/>
      <c r="BH2" s="194"/>
      <c r="BI2" s="172"/>
      <c r="BJ2" s="172"/>
      <c r="BK2" s="172"/>
      <c r="BL2" s="172"/>
      <c r="BM2" s="172"/>
      <c r="BN2" s="194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270"/>
      <c r="CB2" s="172"/>
      <c r="CC2" s="172"/>
      <c r="CD2" s="172"/>
      <c r="CE2" s="196"/>
      <c r="CF2" s="196"/>
      <c r="CG2" s="196"/>
      <c r="CH2" s="196"/>
      <c r="CI2" s="196"/>
      <c r="CJ2" s="196"/>
      <c r="CK2" s="196"/>
      <c r="CL2" s="196"/>
      <c r="CM2" s="196"/>
    </row>
    <row r="3" spans="2:106" ht="21.95" customHeight="1">
      <c r="J3" s="173"/>
      <c r="K3" s="181"/>
      <c r="L3" s="181"/>
      <c r="M3" s="181"/>
      <c r="N3" s="181"/>
      <c r="O3" s="173"/>
      <c r="P3" s="173"/>
      <c r="Q3" s="181"/>
      <c r="R3" s="181"/>
      <c r="S3" s="182"/>
      <c r="T3" s="181"/>
      <c r="U3" s="181"/>
      <c r="V3" s="181"/>
      <c r="W3" s="181"/>
      <c r="X3" s="181"/>
      <c r="Y3" s="181"/>
      <c r="Z3" s="181"/>
      <c r="AA3" s="185"/>
      <c r="AB3" s="185"/>
      <c r="AC3" s="273"/>
      <c r="AD3" s="185"/>
      <c r="AE3" s="185"/>
      <c r="AF3" s="185"/>
      <c r="AG3" s="185"/>
      <c r="AH3" s="185"/>
      <c r="AI3" s="185"/>
      <c r="AJ3" s="185"/>
      <c r="AK3" s="185"/>
      <c r="AL3" s="185"/>
      <c r="AO3" s="196"/>
      <c r="AP3" s="196"/>
      <c r="BH3" s="194"/>
      <c r="BI3" s="172"/>
      <c r="BJ3" s="172"/>
      <c r="BK3" s="172"/>
      <c r="BL3" s="172"/>
      <c r="BM3" s="172"/>
      <c r="BN3" s="194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270"/>
      <c r="CB3" s="172"/>
      <c r="CC3" s="172"/>
      <c r="CD3" s="172"/>
      <c r="CE3" s="196"/>
      <c r="CF3" s="196"/>
      <c r="CG3" s="196"/>
      <c r="CH3" s="196"/>
      <c r="CI3" s="196"/>
      <c r="CJ3" s="196"/>
      <c r="CK3" s="196"/>
      <c r="CL3" s="196"/>
      <c r="CM3" s="196"/>
    </row>
    <row r="4" spans="2:106" ht="21.95" customHeight="1">
      <c r="D4" s="329" t="str">
        <f>Settings!C9</f>
        <v>v8.0.6</v>
      </c>
      <c r="E4" s="329"/>
      <c r="J4" s="173"/>
      <c r="K4" s="181"/>
      <c r="L4" s="181"/>
      <c r="M4" s="181"/>
      <c r="N4" s="181"/>
      <c r="O4" s="173"/>
      <c r="P4" s="173"/>
      <c r="Q4" s="181"/>
      <c r="R4" s="181"/>
      <c r="S4" s="182"/>
      <c r="T4" s="181"/>
      <c r="U4" s="181"/>
      <c r="V4" s="181"/>
      <c r="W4" s="181"/>
      <c r="X4" s="181"/>
      <c r="Y4" s="181"/>
      <c r="Z4" s="181"/>
      <c r="AA4" s="185"/>
      <c r="AB4" s="185"/>
      <c r="AC4" s="273"/>
      <c r="AD4" s="185"/>
      <c r="AE4" s="185"/>
      <c r="AF4" s="185"/>
      <c r="AG4" s="185"/>
      <c r="AH4" s="185"/>
      <c r="AI4" s="185"/>
      <c r="AJ4" s="185"/>
      <c r="AK4" s="185"/>
      <c r="AL4" s="185"/>
      <c r="AO4" s="196"/>
      <c r="AP4" s="196"/>
      <c r="BH4" s="194"/>
      <c r="BI4" s="172"/>
      <c r="BJ4" s="172"/>
      <c r="BK4" s="172"/>
      <c r="BL4" s="172"/>
      <c r="BM4" s="172"/>
      <c r="BN4" s="194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270"/>
      <c r="CB4" s="172"/>
      <c r="CC4" s="172"/>
      <c r="CD4" s="172"/>
      <c r="CE4" s="196"/>
      <c r="CF4" s="196"/>
      <c r="CG4" s="196"/>
      <c r="CH4" s="196"/>
      <c r="CI4" s="196"/>
      <c r="CJ4" s="196"/>
      <c r="CK4" s="196"/>
      <c r="CL4" s="196"/>
      <c r="CM4" s="196"/>
    </row>
    <row r="5" spans="2:106" ht="21.95" customHeight="1">
      <c r="J5" s="173"/>
      <c r="K5" s="181"/>
      <c r="L5" s="181"/>
      <c r="M5" s="181"/>
      <c r="N5" s="181"/>
      <c r="O5" s="173"/>
      <c r="P5" s="173"/>
      <c r="Q5" s="181"/>
      <c r="R5" s="181"/>
      <c r="S5" s="182"/>
      <c r="T5" s="181"/>
      <c r="U5" s="181"/>
      <c r="V5" s="181"/>
      <c r="W5" s="181"/>
      <c r="X5" s="181"/>
      <c r="Y5" s="181"/>
      <c r="Z5" s="181"/>
      <c r="AA5" s="185"/>
      <c r="AB5" s="185"/>
      <c r="AC5" s="273"/>
      <c r="AD5" s="185"/>
      <c r="AE5" s="185"/>
      <c r="AF5" s="185"/>
      <c r="AG5" s="185"/>
      <c r="AH5" s="185"/>
      <c r="AI5" s="185"/>
      <c r="AJ5" s="185"/>
      <c r="AK5" s="185"/>
      <c r="AL5" s="185"/>
      <c r="AO5" s="196"/>
      <c r="AP5" s="196"/>
      <c r="BH5" s="194"/>
      <c r="BI5" s="172"/>
      <c r="BJ5" s="172"/>
      <c r="BK5" s="172"/>
      <c r="BL5" s="172"/>
      <c r="BM5" s="172"/>
      <c r="BN5" s="194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270"/>
      <c r="CB5" s="172"/>
      <c r="CC5" s="172"/>
      <c r="CD5" s="172"/>
      <c r="CE5" s="196"/>
      <c r="CF5" s="196"/>
      <c r="CG5" s="196"/>
      <c r="CH5" s="196"/>
      <c r="CI5" s="196"/>
      <c r="CJ5" s="196"/>
      <c r="CK5" s="196"/>
      <c r="CL5" s="196"/>
      <c r="CM5" s="196"/>
    </row>
    <row r="6" spans="2:106" ht="21.95" customHeight="1" thickBot="1">
      <c r="B6" s="326">
        <v>2024</v>
      </c>
      <c r="C6" s="326"/>
      <c r="D6" s="326"/>
      <c r="E6" s="260">
        <v>9</v>
      </c>
      <c r="J6" s="173"/>
      <c r="K6" s="181"/>
      <c r="L6" s="181"/>
      <c r="M6" s="181"/>
      <c r="N6" s="181"/>
      <c r="O6" s="173"/>
      <c r="P6" s="173"/>
      <c r="Q6" s="181"/>
      <c r="R6" s="181"/>
      <c r="S6" s="182"/>
      <c r="T6" s="181"/>
      <c r="U6" s="181"/>
      <c r="V6" s="181"/>
      <c r="W6" s="181"/>
      <c r="X6" s="181"/>
      <c r="Y6" s="181"/>
      <c r="Z6" s="181"/>
      <c r="AA6" s="185"/>
      <c r="AB6" s="185"/>
      <c r="AC6" s="273"/>
      <c r="AD6" s="185"/>
      <c r="AE6" s="185"/>
      <c r="AF6" s="185"/>
      <c r="AG6" s="185"/>
      <c r="AH6" s="185"/>
      <c r="AI6" s="185"/>
      <c r="AJ6" s="185"/>
      <c r="AK6" s="185"/>
      <c r="AL6" s="185"/>
      <c r="AO6" s="196"/>
      <c r="AP6" s="196"/>
      <c r="BH6" s="194"/>
      <c r="BI6" s="172"/>
      <c r="BJ6" s="172"/>
      <c r="BK6" s="172"/>
      <c r="BL6" s="172"/>
      <c r="BM6" s="172"/>
      <c r="BN6" s="194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270"/>
      <c r="CB6" s="172"/>
      <c r="CC6" s="172"/>
      <c r="CD6" s="172"/>
      <c r="CE6" s="196"/>
      <c r="CF6" s="196"/>
      <c r="CG6" s="196"/>
      <c r="CH6" s="196"/>
      <c r="CI6" s="196"/>
      <c r="CJ6" s="196"/>
      <c r="CK6" s="196"/>
      <c r="CL6" s="196"/>
      <c r="CM6" s="196"/>
    </row>
    <row r="7" spans="2:106" ht="21.95" customHeight="1">
      <c r="B7" s="327">
        <f ca="1">NOW()</f>
        <v>45566.60343703704</v>
      </c>
      <c r="C7" s="327"/>
      <c r="D7" s="327"/>
      <c r="E7" s="328"/>
      <c r="J7" s="173"/>
      <c r="K7" s="181"/>
      <c r="L7" s="181"/>
      <c r="M7" s="181"/>
      <c r="N7" s="181"/>
      <c r="O7" s="173"/>
      <c r="P7" s="173"/>
      <c r="Q7" s="181"/>
      <c r="R7" s="181"/>
      <c r="S7" s="182"/>
      <c r="T7" s="181"/>
      <c r="U7" s="181"/>
      <c r="V7" s="181"/>
      <c r="W7" s="181"/>
      <c r="X7" s="181"/>
      <c r="Y7" s="181"/>
      <c r="Z7" s="181"/>
      <c r="AA7" s="185"/>
      <c r="AB7" s="185"/>
      <c r="AC7" s="273"/>
      <c r="AD7" s="185"/>
      <c r="AE7" s="185"/>
      <c r="AF7" s="185"/>
      <c r="AG7" s="185"/>
      <c r="AH7" s="185"/>
      <c r="AI7" s="185"/>
      <c r="AJ7" s="185"/>
      <c r="AK7" s="185"/>
      <c r="AL7" s="185"/>
      <c r="AO7" s="196"/>
      <c r="AP7" s="196"/>
      <c r="BH7" s="194"/>
      <c r="BI7" s="172"/>
      <c r="BJ7" s="172"/>
      <c r="BK7" s="172"/>
      <c r="BL7" s="172"/>
      <c r="BM7" s="172"/>
      <c r="BN7" s="194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270"/>
      <c r="CB7" s="172"/>
      <c r="CC7" s="172"/>
      <c r="CD7" s="172"/>
      <c r="CE7" s="196"/>
      <c r="CF7" s="196"/>
      <c r="CG7" s="196"/>
      <c r="CH7" s="196"/>
      <c r="CI7" s="196"/>
      <c r="CJ7" s="196"/>
      <c r="CK7" s="196"/>
      <c r="CL7" s="196"/>
      <c r="CM7" s="196"/>
    </row>
    <row r="8" spans="2:106" ht="21.95" customHeight="1">
      <c r="B8" s="328"/>
      <c r="C8" s="328"/>
      <c r="D8" s="328"/>
      <c r="E8" s="328"/>
      <c r="J8" s="173"/>
      <c r="K8" s="181"/>
      <c r="L8" s="181"/>
      <c r="M8" s="181"/>
      <c r="N8" s="181"/>
      <c r="O8" s="173"/>
      <c r="P8" s="173"/>
      <c r="Q8" s="181"/>
      <c r="R8" s="181"/>
      <c r="S8" s="182"/>
      <c r="T8" s="181"/>
      <c r="U8" s="181"/>
      <c r="V8" s="181"/>
      <c r="W8" s="181"/>
      <c r="X8" s="181"/>
      <c r="Y8" s="181"/>
      <c r="Z8" s="181"/>
      <c r="AA8" s="185"/>
      <c r="AB8" s="185"/>
      <c r="AC8" s="273"/>
      <c r="AD8" s="185"/>
      <c r="AE8" s="185"/>
      <c r="AF8" s="185"/>
      <c r="AG8" s="185"/>
      <c r="AH8" s="185"/>
      <c r="AI8" s="185"/>
      <c r="AJ8" s="185"/>
      <c r="AK8" s="185"/>
      <c r="AL8" s="185"/>
      <c r="AO8" s="196"/>
      <c r="AP8" s="196"/>
      <c r="BH8" s="194"/>
      <c r="BI8" s="172"/>
      <c r="BJ8" s="172"/>
      <c r="BK8" s="172"/>
      <c r="BL8" s="172"/>
      <c r="BM8" s="172"/>
      <c r="BN8" s="194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172"/>
      <c r="CA8" s="270"/>
      <c r="CB8" s="172"/>
      <c r="CC8" s="172"/>
      <c r="CD8" s="172"/>
      <c r="CE8" s="196"/>
      <c r="CF8" s="196"/>
      <c r="CG8" s="196"/>
      <c r="CH8" s="196"/>
      <c r="CI8" s="196"/>
      <c r="CJ8" s="196"/>
      <c r="CK8" s="196"/>
      <c r="CL8" s="196"/>
      <c r="CM8" s="196"/>
    </row>
    <row r="9" spans="2:106" ht="21.95" customHeight="1">
      <c r="B9" s="328"/>
      <c r="C9" s="328"/>
      <c r="D9" s="328"/>
      <c r="E9" s="328"/>
      <c r="J9" s="173"/>
      <c r="K9" s="181"/>
      <c r="L9" s="181"/>
      <c r="M9" s="181"/>
      <c r="N9" s="181"/>
      <c r="O9" s="173"/>
      <c r="P9" s="173"/>
      <c r="Q9" s="181"/>
      <c r="R9" s="181"/>
      <c r="S9" s="182"/>
      <c r="T9" s="181"/>
      <c r="U9" s="181"/>
      <c r="V9" s="181"/>
      <c r="W9" s="181"/>
      <c r="X9" s="181"/>
      <c r="Y9" s="181"/>
      <c r="Z9" s="181"/>
      <c r="AA9" s="185"/>
      <c r="AB9" s="185"/>
      <c r="AC9" s="273"/>
      <c r="AD9" s="185"/>
      <c r="AE9" s="185"/>
      <c r="AF9" s="185"/>
      <c r="AG9" s="185"/>
      <c r="AH9" s="185"/>
      <c r="AI9" s="185"/>
      <c r="AJ9" s="185"/>
      <c r="AK9" s="185"/>
      <c r="AL9" s="185"/>
      <c r="AO9" s="196"/>
      <c r="AP9" s="196"/>
      <c r="BH9" s="194"/>
      <c r="BI9" s="172"/>
      <c r="BJ9" s="172"/>
      <c r="BK9" s="172"/>
      <c r="BL9" s="172"/>
      <c r="BM9" s="172"/>
      <c r="BN9" s="194"/>
      <c r="BO9" s="172"/>
      <c r="BP9" s="172"/>
      <c r="BQ9" s="172"/>
      <c r="BR9" s="172"/>
      <c r="BS9" s="172"/>
      <c r="BT9" s="172"/>
      <c r="BU9" s="172"/>
      <c r="BV9" s="172"/>
      <c r="BW9" s="172"/>
      <c r="BX9" s="172"/>
      <c r="BY9" s="172"/>
      <c r="BZ9" s="172"/>
      <c r="CA9" s="270"/>
      <c r="CB9" s="172"/>
      <c r="CC9" s="172"/>
      <c r="CD9" s="172"/>
      <c r="CE9" s="196"/>
      <c r="CF9" s="196"/>
      <c r="CG9" s="196"/>
      <c r="CH9" s="196"/>
      <c r="CI9" s="196"/>
      <c r="CJ9" s="196"/>
      <c r="CK9" s="196"/>
      <c r="CL9" s="196"/>
      <c r="CM9" s="196"/>
    </row>
    <row r="10" spans="2:106" ht="21.95" customHeight="1">
      <c r="B10" s="328"/>
      <c r="C10" s="328"/>
      <c r="D10" s="328"/>
      <c r="E10" s="328"/>
      <c r="J10" s="173"/>
      <c r="K10" s="181"/>
      <c r="L10" s="181"/>
      <c r="M10" s="181"/>
      <c r="N10" s="181"/>
      <c r="O10" s="173"/>
      <c r="P10" s="173"/>
      <c r="Q10" s="181"/>
      <c r="R10" s="181"/>
      <c r="S10" s="182"/>
      <c r="T10" s="181"/>
      <c r="U10" s="181"/>
      <c r="V10" s="181"/>
      <c r="W10" s="181"/>
      <c r="X10" s="181"/>
      <c r="Y10" s="181"/>
      <c r="Z10" s="181"/>
      <c r="AA10" s="185"/>
      <c r="AB10" s="185"/>
      <c r="AC10" s="273"/>
      <c r="AD10" s="185"/>
      <c r="AE10" s="185"/>
      <c r="AF10" s="185"/>
      <c r="AG10" s="185"/>
      <c r="AH10" s="185"/>
      <c r="AI10" s="185"/>
      <c r="AJ10" s="185"/>
      <c r="AK10" s="185"/>
      <c r="AL10" s="185"/>
      <c r="AO10" s="196"/>
      <c r="AP10" s="196"/>
      <c r="BH10" s="322" t="s">
        <v>1682</v>
      </c>
      <c r="BI10" s="322"/>
      <c r="BJ10" s="322"/>
      <c r="BK10" s="172"/>
      <c r="BL10" s="172"/>
      <c r="BM10" s="172"/>
      <c r="BN10" s="194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270"/>
      <c r="CB10" s="172"/>
      <c r="CC10" s="172"/>
      <c r="CD10" s="172"/>
      <c r="CE10" s="196"/>
      <c r="CF10" s="196"/>
      <c r="CG10" s="196"/>
      <c r="CH10" s="196"/>
      <c r="CI10" s="196"/>
      <c r="CJ10" s="196"/>
      <c r="CK10" s="196"/>
      <c r="CL10" s="196"/>
      <c r="CM10" s="196"/>
    </row>
    <row r="11" spans="2:106" ht="18" customHeight="1">
      <c r="C11" s="161" t="s">
        <v>833</v>
      </c>
      <c r="J11" s="334" t="s">
        <v>1681</v>
      </c>
      <c r="K11" s="181"/>
      <c r="L11" s="323">
        <v>24</v>
      </c>
      <c r="M11" s="181"/>
      <c r="N11" s="181"/>
      <c r="O11" s="173"/>
      <c r="P11" s="333" t="s">
        <v>851</v>
      </c>
      <c r="Q11" s="333"/>
      <c r="R11" s="333"/>
      <c r="S11" s="182"/>
      <c r="T11" s="323"/>
      <c r="U11" s="323"/>
      <c r="V11" s="324" t="s">
        <v>848</v>
      </c>
      <c r="W11" s="324"/>
      <c r="X11" s="203"/>
      <c r="Y11" s="203"/>
      <c r="Z11" s="204"/>
      <c r="AA11" s="204"/>
      <c r="AB11" s="204"/>
      <c r="AC11" s="325">
        <f>SUM(AO:AO)</f>
        <v>276330</v>
      </c>
      <c r="AD11" s="325"/>
      <c r="AE11" s="325"/>
      <c r="AF11" s="325"/>
      <c r="AG11" s="325"/>
      <c r="AH11" s="336" t="s">
        <v>1680</v>
      </c>
      <c r="AI11" s="336"/>
      <c r="AJ11" s="338" cm="1">
        <f t="array" ref="AJ11">SUM(IF(FREQUENCY(IF(P14:P10000&lt;&gt;"", MATCH(P14:P10000&amp;R14:R10000, P14:P10000&amp;R14:R10000, 0)), ROW(P14:P10000)-ROW(P14)+1), 1, 0))</f>
        <v>10</v>
      </c>
      <c r="AK11" s="338"/>
      <c r="AL11" s="338"/>
      <c r="AM11" s="338"/>
      <c r="AN11" s="338"/>
      <c r="AO11" s="338"/>
      <c r="AP11" s="196"/>
      <c r="BH11" s="342">
        <f>AJ11+CH11</f>
        <v>12</v>
      </c>
      <c r="BI11" s="343"/>
      <c r="BJ11" s="343"/>
      <c r="BK11" s="181"/>
      <c r="BL11" s="173"/>
      <c r="BM11" s="333" t="s">
        <v>851</v>
      </c>
      <c r="BN11" s="333"/>
      <c r="BO11" s="333"/>
      <c r="BP11" s="333"/>
      <c r="BQ11" s="200"/>
      <c r="BR11" s="323"/>
      <c r="BS11" s="323"/>
      <c r="BT11" s="193"/>
      <c r="BU11" s="193"/>
      <c r="BV11" s="200"/>
      <c r="BW11" s="339"/>
      <c r="BX11" s="339"/>
      <c r="BY11" s="339"/>
      <c r="BZ11" s="339"/>
      <c r="CA11" s="339"/>
      <c r="CB11" s="339"/>
      <c r="CC11" s="340">
        <f>SUM(CH14:CH1000)</f>
        <v>0</v>
      </c>
      <c r="CD11" s="341"/>
      <c r="CE11" s="196"/>
      <c r="CF11" s="336" t="s">
        <v>1680</v>
      </c>
      <c r="CG11" s="336"/>
      <c r="CH11" s="338" cm="1">
        <f t="array" ref="CH11">SUM(IF(FREQUENCY(IF(BN14:BN10000&lt;&gt;"", MATCH(BN14:BN10000&amp;BP14:BP10000, BN14:BN10000&amp;BP14:BP10000, 0)), ROW(BN14:BN10000)-ROW(BN14)+1), 1, 0))</f>
        <v>2</v>
      </c>
      <c r="CI11" s="338"/>
      <c r="CJ11" s="338"/>
      <c r="CK11" s="338"/>
      <c r="CL11" s="338"/>
      <c r="CM11" s="338"/>
    </row>
    <row r="12" spans="2:106" ht="18" customHeight="1">
      <c r="C12" s="162" t="s">
        <v>831</v>
      </c>
      <c r="D12" s="162" t="s">
        <v>832</v>
      </c>
      <c r="E12" s="162" t="s">
        <v>832</v>
      </c>
      <c r="J12" s="335"/>
      <c r="K12" s="191"/>
      <c r="L12" s="323"/>
      <c r="M12" s="190"/>
      <c r="N12" s="190"/>
      <c r="O12" s="192"/>
      <c r="P12" s="331" t="s">
        <v>847</v>
      </c>
      <c r="Q12" s="332"/>
      <c r="R12" s="332"/>
      <c r="S12" s="182"/>
      <c r="T12" s="323"/>
      <c r="U12" s="323"/>
      <c r="V12" s="324" t="s">
        <v>849</v>
      </c>
      <c r="W12" s="324"/>
      <c r="X12" s="203"/>
      <c r="Y12" s="203"/>
      <c r="Z12" s="204"/>
      <c r="AA12" s="204"/>
      <c r="AB12" s="204"/>
      <c r="AC12" s="325">
        <f>SUM(AP:AP)</f>
        <v>190999</v>
      </c>
      <c r="AD12" s="325"/>
      <c r="AE12" s="325"/>
      <c r="AF12" s="325"/>
      <c r="AG12" s="325"/>
      <c r="AH12" s="336" t="s">
        <v>1679</v>
      </c>
      <c r="AI12" s="336"/>
      <c r="AJ12" s="337">
        <f>SUM(AG14:AG1000)</f>
        <v>36100</v>
      </c>
      <c r="AK12" s="337"/>
      <c r="AL12" s="337"/>
      <c r="AM12" s="337"/>
      <c r="AN12" s="337"/>
      <c r="AO12" s="337"/>
      <c r="AP12" s="196"/>
      <c r="BH12" s="343"/>
      <c r="BI12" s="343"/>
      <c r="BJ12" s="343"/>
      <c r="BK12" s="190"/>
      <c r="BL12" s="192" t="str">
        <f>"."&amp;BA6&amp;"월 필터"</f>
        <v>.월 필터</v>
      </c>
      <c r="BM12" s="331" t="s">
        <v>847</v>
      </c>
      <c r="BN12" s="331"/>
      <c r="BO12" s="331"/>
      <c r="BP12" s="331"/>
      <c r="BQ12" s="200"/>
      <c r="BR12" s="323"/>
      <c r="BS12" s="323"/>
      <c r="BT12" s="193"/>
      <c r="BU12" s="193"/>
      <c r="BV12" s="200"/>
      <c r="BW12" s="339"/>
      <c r="BX12" s="339"/>
      <c r="BY12" s="339"/>
      <c r="BZ12" s="339"/>
      <c r="CA12" s="339"/>
      <c r="CB12" s="339"/>
      <c r="CC12" s="340">
        <f>SUM(CI14:CI1000)</f>
        <v>0</v>
      </c>
      <c r="CD12" s="341"/>
      <c r="CE12" s="196"/>
      <c r="CF12" s="336" t="s">
        <v>1679</v>
      </c>
      <c r="CG12" s="336"/>
      <c r="CH12" s="337">
        <f>SUM(CE14:CE1000)</f>
        <v>9000</v>
      </c>
      <c r="CI12" s="337"/>
      <c r="CJ12" s="337"/>
      <c r="CK12" s="337"/>
      <c r="CL12" s="337"/>
      <c r="CM12" s="337"/>
    </row>
    <row r="13" spans="2:106" ht="18" customHeight="1">
      <c r="B13" s="159"/>
      <c r="C13" s="330" t="s">
        <v>829</v>
      </c>
      <c r="D13" s="330"/>
      <c r="E13" s="157" t="s">
        <v>830</v>
      </c>
      <c r="H13" s="171" t="s">
        <v>653</v>
      </c>
      <c r="I13" s="171" t="s">
        <v>537</v>
      </c>
      <c r="J13" s="174" t="s">
        <v>538</v>
      </c>
      <c r="K13" s="158" t="s">
        <v>626</v>
      </c>
      <c r="L13" s="158" t="s">
        <v>536</v>
      </c>
      <c r="M13" s="158" t="s">
        <v>311</v>
      </c>
      <c r="N13" s="158" t="s">
        <v>625</v>
      </c>
      <c r="O13" s="174" t="s">
        <v>542</v>
      </c>
      <c r="P13" s="202" t="s">
        <v>127</v>
      </c>
      <c r="Q13" s="183" t="s">
        <v>544</v>
      </c>
      <c r="R13" s="183" t="s">
        <v>116</v>
      </c>
      <c r="S13" s="184" t="s">
        <v>791</v>
      </c>
      <c r="T13" s="183" t="s">
        <v>113</v>
      </c>
      <c r="U13" s="183" t="s">
        <v>844</v>
      </c>
      <c r="V13" s="183" t="s">
        <v>534</v>
      </c>
      <c r="W13" s="183" t="s">
        <v>123</v>
      </c>
      <c r="X13" s="183" t="s">
        <v>619</v>
      </c>
      <c r="Y13" s="183" t="s">
        <v>618</v>
      </c>
      <c r="Z13" s="158" t="s">
        <v>547</v>
      </c>
      <c r="AA13" s="186" t="s">
        <v>548</v>
      </c>
      <c r="AB13" s="186" t="s">
        <v>798</v>
      </c>
      <c r="AC13" s="274" t="s">
        <v>776</v>
      </c>
      <c r="AD13" s="186" t="s">
        <v>792</v>
      </c>
      <c r="AE13" s="186" t="s">
        <v>796</v>
      </c>
      <c r="AF13" s="187" t="s">
        <v>793</v>
      </c>
      <c r="AG13" s="186" t="s">
        <v>768</v>
      </c>
      <c r="AH13" s="186" t="s">
        <v>841</v>
      </c>
      <c r="AI13" s="186" t="s">
        <v>842</v>
      </c>
      <c r="AJ13" s="186" t="s">
        <v>843</v>
      </c>
      <c r="AK13" s="187" t="s">
        <v>790</v>
      </c>
      <c r="AL13" s="187" t="s">
        <v>773</v>
      </c>
      <c r="AM13" s="171" t="s">
        <v>814</v>
      </c>
      <c r="AN13" s="171" t="s">
        <v>815</v>
      </c>
      <c r="AO13" s="208" t="s">
        <v>846</v>
      </c>
      <c r="AP13" s="208" t="s">
        <v>845</v>
      </c>
      <c r="AQ13" s="171" t="s">
        <v>817</v>
      </c>
      <c r="AR13" s="171" t="s">
        <v>771</v>
      </c>
      <c r="AS13" s="171" t="s">
        <v>772</v>
      </c>
      <c r="AT13" s="171" t="s">
        <v>795</v>
      </c>
      <c r="AU13" s="171" t="s">
        <v>818</v>
      </c>
      <c r="AV13" s="171" t="s">
        <v>683</v>
      </c>
      <c r="AW13" s="171" t="s">
        <v>819</v>
      </c>
      <c r="AX13" s="171" t="s">
        <v>820</v>
      </c>
      <c r="AY13" s="171" t="s">
        <v>821</v>
      </c>
      <c r="AZ13" s="171" t="s">
        <v>822</v>
      </c>
      <c r="BA13" s="171" t="s">
        <v>823</v>
      </c>
      <c r="BB13" s="171" t="s">
        <v>824</v>
      </c>
      <c r="BC13" s="171" t="s">
        <v>825</v>
      </c>
      <c r="BF13" s="170" t="s">
        <v>627</v>
      </c>
      <c r="BG13" s="170" t="s">
        <v>169</v>
      </c>
      <c r="BH13" s="195" t="s">
        <v>623</v>
      </c>
      <c r="BI13" s="163" t="s">
        <v>626</v>
      </c>
      <c r="BJ13" s="164" t="s">
        <v>536</v>
      </c>
      <c r="BK13" s="165" t="s">
        <v>311</v>
      </c>
      <c r="BL13" s="165" t="s">
        <v>625</v>
      </c>
      <c r="BM13" s="165" t="s">
        <v>624</v>
      </c>
      <c r="BN13" s="201" t="s">
        <v>850</v>
      </c>
      <c r="BO13" s="166" t="s">
        <v>544</v>
      </c>
      <c r="BP13" s="165" t="s">
        <v>621</v>
      </c>
      <c r="BQ13" s="167" t="s">
        <v>620</v>
      </c>
      <c r="BR13" s="166" t="s">
        <v>113</v>
      </c>
      <c r="BS13" s="206" t="s">
        <v>834</v>
      </c>
      <c r="BT13" s="207" t="s">
        <v>534</v>
      </c>
      <c r="BU13" s="166" t="s">
        <v>123</v>
      </c>
      <c r="BV13" s="166" t="s">
        <v>619</v>
      </c>
      <c r="BW13" s="166" t="s">
        <v>618</v>
      </c>
      <c r="BX13" s="166" t="s">
        <v>547</v>
      </c>
      <c r="BY13" s="166" t="s">
        <v>548</v>
      </c>
      <c r="BZ13" s="166" t="s">
        <v>601</v>
      </c>
      <c r="CA13" s="271" t="s">
        <v>600</v>
      </c>
      <c r="CB13" s="168" t="s">
        <v>616</v>
      </c>
      <c r="CC13" s="168" t="s">
        <v>835</v>
      </c>
      <c r="CD13" s="168" t="s">
        <v>614</v>
      </c>
      <c r="CE13" s="169" t="s">
        <v>836</v>
      </c>
      <c r="CF13" s="169" t="s">
        <v>837</v>
      </c>
      <c r="CG13" s="169" t="s">
        <v>838</v>
      </c>
      <c r="CH13" s="169" t="s">
        <v>177</v>
      </c>
      <c r="CI13" s="168" t="s">
        <v>599</v>
      </c>
      <c r="CJ13" s="168" t="s">
        <v>598</v>
      </c>
      <c r="CK13" s="168" t="s">
        <v>839</v>
      </c>
      <c r="CL13" s="168" t="s">
        <v>608</v>
      </c>
      <c r="CM13" s="168" t="s">
        <v>840</v>
      </c>
      <c r="CN13" s="168" t="s">
        <v>833</v>
      </c>
    </row>
    <row r="14" spans="2:106" ht="18" customHeight="1">
      <c r="B14" s="158">
        <v>1</v>
      </c>
      <c r="C14" s="160" cm="1">
        <f t="array" ref="C14">SUMPRODUCT(--(ISNUMBER(SEARCH(DATE($B$6,$E$6,$B14),출고표[발송일]))),출고표[거래처지급액],--(ISNUMBER(SEARCH($C$13,출고표[쇼핑몰구분]))))</f>
        <v>0</v>
      </c>
      <c r="D14" s="160" cm="1">
        <f t="array" ref="D14">SUMPRODUCT(--(ISNUMBER(SEARCH(DATE($B$6,$E$6,$B14),출고표[발송일]))),출고표[총판매금액],--(ISNUMBER(SEARCH($C$13,출고표[쇼핑몰구분]))))</f>
        <v>0</v>
      </c>
      <c r="E14" s="160" cm="1">
        <f t="array" ref="E14">SUMPRODUCT(--(ISNUMBER(SEARCH(DATE($B$6,$E$6,$B14),출고표[발송일]))),출고표[총판매금액],--(ISNUMBER(SEARCH($E$13,출고표[쇼핑몰구분]))))</f>
        <v>0</v>
      </c>
      <c r="H14" s="172" cm="1">
        <f t="array" ref="H14:BD24">_xlfn._xlws.FILTER(S출고표[],IF($B$6="",S출고표[발송일]=S출고표[발송일],YEAR(S출고표[발송일])=$B$6)*IF($E$6="",S출고표[발송일]=S출고표[발송일],MONTH(S출고표[발송일])=$E$6)*IF($T$11&lt;&gt;"",DAY(S출고표[발송일])=$T$11,IF($L$11&lt;&gt;"",DAY(S출고표[발송일])=$L$11,S출고표[발송일]=S출고표[발송일])),"no filter")</f>
        <v>1004</v>
      </c>
      <c r="I14" s="155" t="str">
        <v>비닐스토리</v>
      </c>
      <c r="J14" s="176">
        <v>45559</v>
      </c>
      <c r="K14" s="178" t="str">
        <v>2024092436146291</v>
      </c>
      <c r="L14" s="178" t="str">
        <v>스마트 스토어</v>
      </c>
      <c r="M14" s="178" t="str">
        <v>이승훈</v>
      </c>
      <c r="N14" s="178" t="str">
        <v>ddan****</v>
      </c>
      <c r="O14" s="179" t="str">
        <v>010-9174-7758</v>
      </c>
      <c r="P14" s="179">
        <v>45559</v>
      </c>
      <c r="Q14" s="178" t="str">
        <v>CJ대한통운</v>
      </c>
      <c r="R14" s="178" t="str">
        <v>540296569394</v>
      </c>
      <c r="S14" s="180">
        <v>0</v>
      </c>
      <c r="T14" s="178" t="str">
        <v>SE.17</v>
      </c>
      <c r="U14" s="178" t="str">
        <v>투명</v>
      </c>
      <c r="V14" s="178">
        <v>20</v>
      </c>
      <c r="W14" s="178" t="str">
        <v>엄희숙</v>
      </c>
      <c r="X14" s="178" t="str">
        <v>010-9174-7758</v>
      </c>
      <c r="Y14" s="178">
        <v>0</v>
      </c>
      <c r="Z14" s="178" t="str">
        <v>경기도 이천시 마장면 서이천로87번길 13 (마장면) 고려식품판매</v>
      </c>
      <c r="AA14" s="188">
        <v>0</v>
      </c>
      <c r="AB14" s="188">
        <v>0</v>
      </c>
      <c r="AC14" s="275">
        <v>0</v>
      </c>
      <c r="AD14" s="188">
        <v>39600</v>
      </c>
      <c r="AE14" s="188">
        <v>0</v>
      </c>
      <c r="AF14" s="188">
        <v>0</v>
      </c>
      <c r="AG14" s="188">
        <v>4400</v>
      </c>
      <c r="AH14" s="188">
        <v>0</v>
      </c>
      <c r="AI14" s="188">
        <v>1725</v>
      </c>
      <c r="AJ14" s="188">
        <v>0</v>
      </c>
      <c r="AK14" s="188" t="str">
        <v>왕대B</v>
      </c>
      <c r="AL14" s="188" t="str">
        <v>재구매</v>
      </c>
      <c r="AM14" s="172">
        <v>1900</v>
      </c>
      <c r="AN14" s="172">
        <v>1210</v>
      </c>
      <c r="AO14" s="205">
        <v>39600</v>
      </c>
      <c r="AP14" s="205">
        <v>30325</v>
      </c>
      <c r="AQ14" s="172">
        <v>1656</v>
      </c>
      <c r="AR14" s="172">
        <v>7619</v>
      </c>
      <c r="AS14" s="172">
        <v>0.19239999999999999</v>
      </c>
      <c r="AT14" s="172">
        <v>0</v>
      </c>
      <c r="AU14" s="172" t="str">
        <v>ptDB47</v>
      </c>
      <c r="AV14" s="172">
        <v>0</v>
      </c>
      <c r="AW14" s="172">
        <v>39600</v>
      </c>
      <c r="AX14" s="172">
        <v>30325</v>
      </c>
      <c r="AY14" s="172">
        <v>1656</v>
      </c>
      <c r="AZ14" s="172">
        <v>7619</v>
      </c>
      <c r="BA14" s="172">
        <v>0.19239999999999999</v>
      </c>
      <c r="BB14" s="172" t="str">
        <v/>
      </c>
      <c r="BC14" s="172">
        <v>0</v>
      </c>
      <c r="BD14" s="155">
        <v>24200</v>
      </c>
      <c r="BF14" s="155" cm="1">
        <f t="array" ref="BF14:DB15">_xlfn._xlws.FILTER(F출고표[],IF($B$6="",F출고표[발송일]=F출고표[발송일],YEAR(F출고표[발송일])=$B$6)*IF($E$6="",F출고표[발송일]=F출고표[발송일],MONTH(F출고표[발송일])=$E$6)*IF($BR$11&lt;&gt;"",DAY(F출고표[발송일])=$BR$11,IF($L$11&lt;&gt;"",DAY(F출고표[발송일])=$L$11,F출고표[발송일]=F출고표[발송일])),"no filter")</f>
        <v>1043</v>
      </c>
      <c r="BG14" s="155" t="str">
        <v>비닐팩토리</v>
      </c>
      <c r="BH14" s="197">
        <v>45559</v>
      </c>
      <c r="BI14" s="198" t="str">
        <v>45565497</v>
      </c>
      <c r="BJ14" s="198" t="str">
        <v>대표</v>
      </c>
      <c r="BK14" s="198" t="str">
        <v>봉화농업회사법인(주)</v>
      </c>
      <c r="BL14" s="198">
        <v>0</v>
      </c>
      <c r="BM14" s="198">
        <v>0</v>
      </c>
      <c r="BN14" s="197">
        <v>45559</v>
      </c>
      <c r="BO14" s="198" t="str">
        <v>CJ대한통운</v>
      </c>
      <c r="BP14" s="198" t="str">
        <v>540296537500</v>
      </c>
      <c r="BQ14" s="198">
        <v>0</v>
      </c>
      <c r="BR14" s="198" t="str">
        <v>SE.1000</v>
      </c>
      <c r="BS14" s="198" t="str">
        <v>투명</v>
      </c>
      <c r="BT14" s="198">
        <v>1</v>
      </c>
      <c r="BU14" s="198" t="str">
        <v>봉화농업회사법인(주)</v>
      </c>
      <c r="BV14" s="198" t="str">
        <v>010-4031-2884</v>
      </c>
      <c r="BW14" s="198">
        <v>0</v>
      </c>
      <c r="BX14" s="198" t="str">
        <v>경북 봉화군 봉화읍 보밑길 24-20 1층 (주)봉화농업회사법인</v>
      </c>
      <c r="BY14" s="198">
        <v>0</v>
      </c>
      <c r="BZ14" s="198">
        <v>0</v>
      </c>
      <c r="CA14" s="272">
        <v>0</v>
      </c>
      <c r="CB14" s="198">
        <v>0</v>
      </c>
      <c r="CC14" s="198">
        <v>0</v>
      </c>
      <c r="CD14" s="198">
        <v>0</v>
      </c>
      <c r="CE14" s="199">
        <v>5500</v>
      </c>
      <c r="CF14" s="199">
        <v>0</v>
      </c>
      <c r="CG14" s="199">
        <v>1925</v>
      </c>
      <c r="CH14" s="199">
        <v>0</v>
      </c>
      <c r="CI14" s="199" t="str">
        <v>대표</v>
      </c>
      <c r="CJ14" s="199" t="str">
        <v>재구매</v>
      </c>
      <c r="CK14" s="199">
        <v>0</v>
      </c>
      <c r="CL14" s="199">
        <v>0</v>
      </c>
      <c r="CM14" s="199">
        <v>0</v>
      </c>
      <c r="CN14" s="155">
        <v>0</v>
      </c>
      <c r="CO14" s="155">
        <v>0</v>
      </c>
      <c r="CP14" s="155">
        <v>0</v>
      </c>
      <c r="CQ14" s="155">
        <v>0</v>
      </c>
      <c r="CR14" s="155">
        <v>0</v>
      </c>
      <c r="CS14" s="155" t="str">
        <v>ptDB47</v>
      </c>
      <c r="CT14" s="155">
        <v>0</v>
      </c>
      <c r="CU14" s="155">
        <v>0</v>
      </c>
      <c r="CV14" s="155">
        <v>0</v>
      </c>
      <c r="CW14" s="155">
        <v>0</v>
      </c>
      <c r="CX14" s="155">
        <v>0</v>
      </c>
      <c r="CY14" s="155">
        <v>0</v>
      </c>
      <c r="CZ14" s="155" t="str">
        <v/>
      </c>
      <c r="DA14" s="155">
        <v>0</v>
      </c>
      <c r="DB14" s="155">
        <v>0</v>
      </c>
    </row>
    <row r="15" spans="2:106" ht="18" customHeight="1">
      <c r="B15" s="158">
        <v>2</v>
      </c>
      <c r="C15" s="160" cm="1">
        <f t="array" ref="C15">SUMPRODUCT(--(ISNUMBER(SEARCH(DATE($B$6,$E$6,$B15),출고표[발송일]))),출고표[거래처지급액],--(ISNUMBER(SEARCH($C$13,출고표[쇼핑몰구분]))))</f>
        <v>253462</v>
      </c>
      <c r="D15" s="160" cm="1">
        <f t="array" ref="D15">SUMPRODUCT(--(ISNUMBER(SEARCH(DATE($B$6,$E$6,$B15),출고표[발송일]))),출고표[총판매금액],--(ISNUMBER(SEARCH($C$13,출고표[쇼핑몰구분]))))</f>
        <v>344790</v>
      </c>
      <c r="E15" s="160" cm="1">
        <f t="array" ref="E15">SUMPRODUCT(--(ISNUMBER(SEARCH(DATE($B$6,$E$6,$B15),출고표[발송일]))),출고표[총판매금액],--(ISNUMBER(SEARCH($E$13,출고표[쇼핑몰구분]))))</f>
        <v>266520</v>
      </c>
      <c r="H15" s="172">
        <v>1005</v>
      </c>
      <c r="I15" s="155" t="str">
        <v>비닐스토리</v>
      </c>
      <c r="J15" s="176">
        <v>45558</v>
      </c>
      <c r="K15" s="175" t="str">
        <v>2024092398828971</v>
      </c>
      <c r="L15" s="175" t="str">
        <v>스마트 스토어</v>
      </c>
      <c r="M15" s="175" t="str">
        <v>염인희</v>
      </c>
      <c r="N15" s="175" t="str">
        <v>enii****</v>
      </c>
      <c r="O15" s="176" t="str">
        <v>010-3833-5078</v>
      </c>
      <c r="P15" s="176">
        <v>45559</v>
      </c>
      <c r="Q15" s="175" t="str">
        <v>CJ대한통운</v>
      </c>
      <c r="R15" s="175" t="str">
        <v>530298199974</v>
      </c>
      <c r="S15" s="177">
        <v>0</v>
      </c>
      <c r="T15" s="175" t="str">
        <v>SE.20</v>
      </c>
      <c r="U15" s="175" t="str">
        <v>투명</v>
      </c>
      <c r="V15" s="175">
        <v>15</v>
      </c>
      <c r="W15" s="175" t="str">
        <v>옛날보리밥</v>
      </c>
      <c r="X15" s="175" t="str">
        <v>010-2888-4265</v>
      </c>
      <c r="Y15" s="175">
        <v>0</v>
      </c>
      <c r="Z15" s="175" t="str">
        <v>경상남도 진주시 도동천로 263 (하대동) 2층</v>
      </c>
      <c r="AA15" s="189">
        <v>0</v>
      </c>
      <c r="AB15" s="189">
        <v>0</v>
      </c>
      <c r="AC15" s="276">
        <v>0</v>
      </c>
      <c r="AD15" s="189">
        <v>34350</v>
      </c>
      <c r="AE15" s="189">
        <v>0</v>
      </c>
      <c r="AF15" s="189">
        <v>0</v>
      </c>
      <c r="AG15" s="189">
        <v>5700</v>
      </c>
      <c r="AH15" s="189">
        <v>0</v>
      </c>
      <c r="AI15" s="189">
        <v>1725</v>
      </c>
      <c r="AJ15" s="189">
        <v>0</v>
      </c>
      <c r="AK15" s="189" t="str">
        <v>왕특C</v>
      </c>
      <c r="AL15" s="189" t="str">
        <v>재구매</v>
      </c>
      <c r="AM15" s="172">
        <v>2190</v>
      </c>
      <c r="AN15" s="172">
        <v>1397</v>
      </c>
      <c r="AO15" s="205">
        <v>34350</v>
      </c>
      <c r="AP15" s="205">
        <v>28380</v>
      </c>
      <c r="AQ15" s="172">
        <v>1447</v>
      </c>
      <c r="AR15" s="172">
        <v>4523</v>
      </c>
      <c r="AS15" s="172">
        <v>0.13170000000000001</v>
      </c>
      <c r="AT15" s="172">
        <v>0</v>
      </c>
      <c r="AU15" s="172" t="str">
        <v>ptDB47</v>
      </c>
      <c r="AV15" s="172">
        <v>0</v>
      </c>
      <c r="AW15" s="172">
        <v>34350</v>
      </c>
      <c r="AX15" s="172">
        <v>28380</v>
      </c>
      <c r="AY15" s="172">
        <v>1447</v>
      </c>
      <c r="AZ15" s="172">
        <v>4523</v>
      </c>
      <c r="BA15" s="172">
        <v>0.13170000000000001</v>
      </c>
      <c r="BB15" s="172" t="str">
        <v/>
      </c>
      <c r="BC15" s="172">
        <v>2</v>
      </c>
      <c r="BD15" s="155">
        <v>20955</v>
      </c>
      <c r="BF15" s="155">
        <v>1051</v>
      </c>
      <c r="BG15" s="155" t="str">
        <v>비닐팩토리</v>
      </c>
      <c r="BH15" s="197">
        <v>45559</v>
      </c>
      <c r="BI15" s="198" t="str">
        <v>2024092437028881</v>
      </c>
      <c r="BJ15" s="198" t="str">
        <v>스마트 스토어</v>
      </c>
      <c r="BK15" s="198" t="str">
        <v>임부환</v>
      </c>
      <c r="BL15" s="198" t="str">
        <v>buha****</v>
      </c>
      <c r="BM15" s="198" t="str">
        <v>010-9475-4009</v>
      </c>
      <c r="BN15" s="197">
        <v>45559</v>
      </c>
      <c r="BO15" s="198" t="str">
        <v>CJ대한통운</v>
      </c>
      <c r="BP15" s="198" t="str">
        <v>530298199996</v>
      </c>
      <c r="BQ15" s="198">
        <v>0</v>
      </c>
      <c r="BR15" s="198" t="str">
        <v>SE.206</v>
      </c>
      <c r="BS15" s="198" t="str">
        <v>투명</v>
      </c>
      <c r="BT15" s="198">
        <v>1</v>
      </c>
      <c r="BU15" s="198" t="str">
        <v>임부환</v>
      </c>
      <c r="BV15" s="198" t="str">
        <v>010-9475-4009</v>
      </c>
      <c r="BW15" s="198" t="str">
        <v>02-6013-4009</v>
      </c>
      <c r="BX15" s="198" t="str">
        <v>서울특별시 광진구 자양로 173 (구의동, 간씨빌딩) 광진축산물도매센타</v>
      </c>
      <c r="BY15" s="198" t="str">
        <v>배송 전 미리 연락해 주세요</v>
      </c>
      <c r="BZ15" s="198">
        <v>0</v>
      </c>
      <c r="CA15" s="272">
        <v>0</v>
      </c>
      <c r="CB15" s="198">
        <v>28400</v>
      </c>
      <c r="CC15" s="198">
        <v>0</v>
      </c>
      <c r="CD15" s="198">
        <v>3000</v>
      </c>
      <c r="CE15" s="199">
        <v>3500</v>
      </c>
      <c r="CF15" s="199">
        <v>0</v>
      </c>
      <c r="CG15" s="199">
        <v>366</v>
      </c>
      <c r="CH15" s="199">
        <v>0</v>
      </c>
      <c r="CI15" s="199" t="str">
        <v>떡롤 45*330</v>
      </c>
      <c r="CJ15" s="199" t="str">
        <v>재구매</v>
      </c>
      <c r="CK15" s="199">
        <v>28800</v>
      </c>
      <c r="CL15" s="199">
        <v>19800</v>
      </c>
      <c r="CM15" s="199">
        <v>31400</v>
      </c>
      <c r="CN15" s="155">
        <v>0</v>
      </c>
      <c r="CO15" s="155">
        <v>1596</v>
      </c>
      <c r="CP15" s="155">
        <v>0</v>
      </c>
      <c r="CQ15" s="155">
        <v>0</v>
      </c>
      <c r="CR15" s="155">
        <v>0</v>
      </c>
      <c r="CS15" s="155" t="str">
        <v>ptDB47</v>
      </c>
      <c r="CT15" s="155">
        <v>0</v>
      </c>
      <c r="CU15" s="155">
        <v>31400</v>
      </c>
      <c r="CV15" s="155">
        <v>0</v>
      </c>
      <c r="CW15" s="155">
        <v>1596</v>
      </c>
      <c r="CX15" s="155">
        <v>0</v>
      </c>
      <c r="CY15" s="155">
        <v>0</v>
      </c>
      <c r="CZ15" s="155" t="str">
        <v/>
      </c>
      <c r="DA15" s="155">
        <v>0</v>
      </c>
      <c r="DB15" s="155">
        <v>19800</v>
      </c>
    </row>
    <row r="16" spans="2:106" ht="18" customHeight="1">
      <c r="B16" s="158">
        <v>3</v>
      </c>
      <c r="C16" s="160" cm="1">
        <f t="array" ref="C16">SUMPRODUCT(--(ISNUMBER(SEARCH(DATE($B$6,$E$6,$B16),출고표[발송일]))),출고표[거래처지급액],--(ISNUMBER(SEARCH($C$13,출고표[쇼핑몰구분]))))</f>
        <v>301130</v>
      </c>
      <c r="D16" s="160" cm="1">
        <f t="array" ref="D16">SUMPRODUCT(--(ISNUMBER(SEARCH(DATE($B$6,$E$6,$B16),출고표[발송일]))),출고표[총판매금액],--(ISNUMBER(SEARCH($C$13,출고표[쇼핑몰구분]))))</f>
        <v>403280</v>
      </c>
      <c r="E16" s="160" cm="1">
        <f t="array" ref="E16">SUMPRODUCT(--(ISNUMBER(SEARCH(DATE($B$6,$E$6,$B16),출고표[발송일]))),출고표[총판매금액],--(ISNUMBER(SEARCH($E$13,출고표[쇼핑몰구분]))))</f>
        <v>248590</v>
      </c>
      <c r="H16" s="172">
        <v>1006</v>
      </c>
      <c r="I16" s="155" t="str">
        <v>비닐스토리</v>
      </c>
      <c r="J16" s="176">
        <v>45558</v>
      </c>
      <c r="K16" s="175" t="str">
        <v>2024092398828961</v>
      </c>
      <c r="L16" s="175" t="str">
        <v>스마트 스토어</v>
      </c>
      <c r="M16" s="175" t="str">
        <v>염인희</v>
      </c>
      <c r="N16" s="175" t="str">
        <v>enii****</v>
      </c>
      <c r="O16" s="176" t="str">
        <v>010-3833-5078</v>
      </c>
      <c r="P16" s="176">
        <v>45559</v>
      </c>
      <c r="Q16" s="175" t="str">
        <v>CJ대한통운</v>
      </c>
      <c r="R16" s="175" t="str">
        <v>530298199974</v>
      </c>
      <c r="S16" s="177">
        <v>0</v>
      </c>
      <c r="T16" s="175" t="str">
        <v>SE.16</v>
      </c>
      <c r="U16" s="175" t="str">
        <v>유백</v>
      </c>
      <c r="V16" s="175">
        <v>10</v>
      </c>
      <c r="W16" s="175" t="str">
        <v>옛날보리밥</v>
      </c>
      <c r="X16" s="175" t="str">
        <v>010-2888-4265</v>
      </c>
      <c r="Y16" s="175">
        <v>0</v>
      </c>
      <c r="Z16" s="175" t="str">
        <v>경상남도 진주시 도동천로 263 (하대동) 2층</v>
      </c>
      <c r="AA16" s="189">
        <v>0</v>
      </c>
      <c r="AB16" s="189">
        <v>0</v>
      </c>
      <c r="AC16" s="276">
        <v>0</v>
      </c>
      <c r="AD16" s="189">
        <v>22500</v>
      </c>
      <c r="AE16" s="189">
        <v>0</v>
      </c>
      <c r="AF16" s="189">
        <v>0</v>
      </c>
      <c r="AG16" s="189">
        <v>0</v>
      </c>
      <c r="AH16" s="189">
        <v>0</v>
      </c>
      <c r="AI16" s="189">
        <v>0</v>
      </c>
      <c r="AJ16" s="189">
        <v>0</v>
      </c>
      <c r="AK16" s="189" t="str">
        <v>30특대</v>
      </c>
      <c r="AL16" s="189" t="str">
        <v>재구매</v>
      </c>
      <c r="AM16" s="172">
        <v>2150</v>
      </c>
      <c r="AN16" s="172">
        <v>1375</v>
      </c>
      <c r="AO16" s="205">
        <v>22500</v>
      </c>
      <c r="AP16" s="205">
        <v>13750</v>
      </c>
      <c r="AQ16" s="172">
        <v>976</v>
      </c>
      <c r="AR16" s="172">
        <v>7774</v>
      </c>
      <c r="AS16" s="172">
        <v>0.34549999999999997</v>
      </c>
      <c r="AT16" s="172">
        <v>0</v>
      </c>
      <c r="AU16" s="172" t="str">
        <v>ptDB47</v>
      </c>
      <c r="AV16" s="172">
        <v>0</v>
      </c>
      <c r="AW16" s="172">
        <v>22500</v>
      </c>
      <c r="AX16" s="172">
        <v>13750</v>
      </c>
      <c r="AY16" s="172">
        <v>976</v>
      </c>
      <c r="AZ16" s="172">
        <v>7774</v>
      </c>
      <c r="BA16" s="172">
        <v>0.34549999999999997</v>
      </c>
      <c r="BB16" s="172" t="str">
        <v/>
      </c>
      <c r="BC16" s="172">
        <v>2</v>
      </c>
      <c r="BD16" s="155">
        <v>13750</v>
      </c>
    </row>
    <row r="17" spans="2:56" ht="18" customHeight="1">
      <c r="B17" s="158">
        <v>4</v>
      </c>
      <c r="C17" s="160" cm="1">
        <f t="array" ref="C17">SUMPRODUCT(--(ISNUMBER(SEARCH(DATE($B$6,$E$6,$B17),출고표[발송일]))),출고표[거래처지급액],--(ISNUMBER(SEARCH($C$13,출고표[쇼핑몰구분]))))</f>
        <v>161778</v>
      </c>
      <c r="D17" s="160" cm="1">
        <f t="array" ref="D17">SUMPRODUCT(--(ISNUMBER(SEARCH(DATE($B$6,$E$6,$B17),출고표[발송일]))),출고표[총판매금액],--(ISNUMBER(SEARCH($C$13,출고표[쇼핑몰구분]))))</f>
        <v>243770</v>
      </c>
      <c r="E17" s="160" cm="1">
        <f t="array" ref="E17">SUMPRODUCT(--(ISNUMBER(SEARCH(DATE($B$6,$E$6,$B17),출고표[발송일]))),출고표[총판매금액],--(ISNUMBER(SEARCH($E$13,출고표[쇼핑몰구분]))))</f>
        <v>57800</v>
      </c>
      <c r="H17" s="172">
        <v>1023</v>
      </c>
      <c r="I17" s="155" t="str">
        <v>비닐스토리</v>
      </c>
      <c r="J17" s="176">
        <v>45558</v>
      </c>
      <c r="K17" s="175" t="str">
        <v>30100070727787</v>
      </c>
      <c r="L17" s="175" t="str">
        <v>쿠팡</v>
      </c>
      <c r="M17" s="175" t="str">
        <v>유선영</v>
      </c>
      <c r="N17" s="175">
        <v>0</v>
      </c>
      <c r="O17" s="176" t="str">
        <v>0504-1868-3036</v>
      </c>
      <c r="P17" s="176">
        <v>45559</v>
      </c>
      <c r="Q17" s="175" t="str">
        <v>CJ대한통운</v>
      </c>
      <c r="R17" s="175" t="str">
        <v>530298199930</v>
      </c>
      <c r="S17" s="177">
        <v>0</v>
      </c>
      <c r="T17" s="175" t="str">
        <v>SE.307</v>
      </c>
      <c r="U17" s="175" t="str">
        <v>투명</v>
      </c>
      <c r="V17" s="175">
        <v>1</v>
      </c>
      <c r="W17" s="175" t="str">
        <v>할매떡볶기</v>
      </c>
      <c r="X17" s="175" t="str">
        <v>0504-1868-3036</v>
      </c>
      <c r="Y17" s="175">
        <v>0</v>
      </c>
      <c r="Z17" s="175" t="str">
        <v>인천광역시 강화군 강화읍 강화대로 411-1 칠성청과 옆</v>
      </c>
      <c r="AA17" s="189" t="str">
        <v>문 앞</v>
      </c>
      <c r="AB17" s="189">
        <v>0</v>
      </c>
      <c r="AC17" s="276">
        <v>0</v>
      </c>
      <c r="AD17" s="189">
        <v>12470</v>
      </c>
      <c r="AE17" s="189">
        <v>0</v>
      </c>
      <c r="AF17" s="189">
        <v>3000</v>
      </c>
      <c r="AG17" s="189">
        <v>3000</v>
      </c>
      <c r="AH17" s="189">
        <v>0</v>
      </c>
      <c r="AI17" s="189">
        <v>0</v>
      </c>
      <c r="AJ17" s="189">
        <v>0</v>
      </c>
      <c r="AK17" s="189" t="str">
        <v>떡외겹 30*30</v>
      </c>
      <c r="AL17" s="189" t="str">
        <v>재구매</v>
      </c>
      <c r="AM17" s="172">
        <v>11780</v>
      </c>
      <c r="AN17" s="172">
        <v>7260</v>
      </c>
      <c r="AO17" s="205">
        <v>15470</v>
      </c>
      <c r="AP17" s="205">
        <v>10260</v>
      </c>
      <c r="AQ17" s="172">
        <v>1580</v>
      </c>
      <c r="AR17" s="172">
        <v>2146</v>
      </c>
      <c r="AS17" s="172">
        <v>0.13869999999999999</v>
      </c>
      <c r="AT17" s="172">
        <v>0</v>
      </c>
      <c r="AU17" s="172" t="str">
        <v>ptDB47</v>
      </c>
      <c r="AV17" s="172">
        <v>0</v>
      </c>
      <c r="AW17" s="172">
        <v>15470</v>
      </c>
      <c r="AX17" s="172">
        <v>10260</v>
      </c>
      <c r="AY17" s="172">
        <v>1580</v>
      </c>
      <c r="AZ17" s="172">
        <v>3630</v>
      </c>
      <c r="BA17" s="172">
        <v>0.2346</v>
      </c>
      <c r="BB17" s="172" t="str">
        <v>Check</v>
      </c>
      <c r="BC17" s="172">
        <v>0</v>
      </c>
      <c r="BD17" s="155">
        <v>7260</v>
      </c>
    </row>
    <row r="18" spans="2:56" ht="18" customHeight="1">
      <c r="B18" s="158">
        <v>5</v>
      </c>
      <c r="C18" s="160" cm="1">
        <f t="array" ref="C18">SUMPRODUCT(--(ISNUMBER(SEARCH(DATE($B$6,$E$6,$B18),출고표[발송일]))),출고표[거래처지급액],--(ISNUMBER(SEARCH($C$13,출고표[쇼핑몰구분]))))</f>
        <v>121520</v>
      </c>
      <c r="D18" s="160" cm="1">
        <f t="array" ref="D18">SUMPRODUCT(--(ISNUMBER(SEARCH(DATE($B$6,$E$6,$B18),출고표[발송일]))),출고표[총판매금액],--(ISNUMBER(SEARCH($C$13,출고표[쇼핑몰구분]))))</f>
        <v>169390</v>
      </c>
      <c r="E18" s="160" cm="1">
        <f t="array" ref="E18">SUMPRODUCT(--(ISNUMBER(SEARCH(DATE($B$6,$E$6,$B18),출고표[발송일]))),출고표[총판매금액],--(ISNUMBER(SEARCH($E$13,출고표[쇼핑몰구분]))))</f>
        <v>60600</v>
      </c>
      <c r="H18" s="172">
        <v>1024</v>
      </c>
      <c r="I18" s="155" t="str">
        <v>비닐스토리</v>
      </c>
      <c r="J18" s="176">
        <v>45558</v>
      </c>
      <c r="K18" s="175" t="str">
        <v>13100070641627</v>
      </c>
      <c r="L18" s="175" t="str">
        <v>쿠팡</v>
      </c>
      <c r="M18" s="175" t="str">
        <v>이으뜸</v>
      </c>
      <c r="N18" s="175">
        <v>0</v>
      </c>
      <c r="O18" s="176" t="str">
        <v>0504-2765-1463</v>
      </c>
      <c r="P18" s="176">
        <v>45559</v>
      </c>
      <c r="Q18" s="175" t="str">
        <v>CJ대한통운</v>
      </c>
      <c r="R18" s="175" t="str">
        <v>530298199952</v>
      </c>
      <c r="S18" s="177">
        <v>0</v>
      </c>
      <c r="T18" s="175" t="str">
        <v>SE.307</v>
      </c>
      <c r="U18" s="175" t="str">
        <v>투명</v>
      </c>
      <c r="V18" s="175">
        <v>1</v>
      </c>
      <c r="W18" s="175" t="str">
        <v>이으뜸</v>
      </c>
      <c r="X18" s="175" t="str">
        <v>0504-2765-1463</v>
      </c>
      <c r="Y18" s="175">
        <v>0</v>
      </c>
      <c r="Z18" s="175" t="str">
        <v>서울특별시 강서구 등촌로35길 136 1층 상가 ( 등촌동 )</v>
      </c>
      <c r="AA18" s="189" t="str">
        <v>빌라현관 1층 안쪽에 넣어주세요</v>
      </c>
      <c r="AB18" s="189">
        <v>0</v>
      </c>
      <c r="AC18" s="276">
        <v>0</v>
      </c>
      <c r="AD18" s="189">
        <v>12470</v>
      </c>
      <c r="AE18" s="189">
        <v>0</v>
      </c>
      <c r="AF18" s="189">
        <v>3000</v>
      </c>
      <c r="AG18" s="189">
        <v>3000</v>
      </c>
      <c r="AH18" s="189">
        <v>0</v>
      </c>
      <c r="AI18" s="189">
        <v>0</v>
      </c>
      <c r="AJ18" s="189">
        <v>0</v>
      </c>
      <c r="AK18" s="189" t="str">
        <v>떡외겹 30*30</v>
      </c>
      <c r="AL18" s="189" t="str">
        <v>재구매</v>
      </c>
      <c r="AM18" s="172">
        <v>11780</v>
      </c>
      <c r="AN18" s="172">
        <v>7260</v>
      </c>
      <c r="AO18" s="205">
        <v>15470</v>
      </c>
      <c r="AP18" s="205">
        <v>10260</v>
      </c>
      <c r="AQ18" s="172">
        <v>1580</v>
      </c>
      <c r="AR18" s="172">
        <v>3630</v>
      </c>
      <c r="AS18" s="172">
        <v>0.2346</v>
      </c>
      <c r="AT18" s="172">
        <v>0</v>
      </c>
      <c r="AU18" s="172" t="str">
        <v>ptDB47</v>
      </c>
      <c r="AV18" s="172">
        <v>0</v>
      </c>
      <c r="AW18" s="172">
        <v>15470</v>
      </c>
      <c r="AX18" s="172">
        <v>10260</v>
      </c>
      <c r="AY18" s="172">
        <v>1580</v>
      </c>
      <c r="AZ18" s="172">
        <v>3630</v>
      </c>
      <c r="BA18" s="172">
        <v>0.2346</v>
      </c>
      <c r="BB18" s="172" t="str">
        <v/>
      </c>
      <c r="BC18" s="172">
        <v>0</v>
      </c>
      <c r="BD18" s="155">
        <v>7260</v>
      </c>
    </row>
    <row r="19" spans="2:56" ht="18" customHeight="1">
      <c r="B19" s="158">
        <v>6</v>
      </c>
      <c r="C19" s="160" cm="1">
        <f t="array" ref="C19">SUMPRODUCT(--(ISNUMBER(SEARCH(DATE($B$6,$E$6,$B19),출고표[발송일]))),출고표[거래처지급액],--(ISNUMBER(SEARCH($C$13,출고표[쇼핑몰구분]))))</f>
        <v>112092</v>
      </c>
      <c r="D19" s="160" cm="1">
        <f t="array" ref="D19">SUMPRODUCT(--(ISNUMBER(SEARCH(DATE($B$6,$E$6,$B19),출고표[발송일]))),출고표[총판매금액],--(ISNUMBER(SEARCH($C$13,출고표[쇼핑몰구분]))))</f>
        <v>158740</v>
      </c>
      <c r="E19" s="160" cm="1">
        <f t="array" ref="E19">SUMPRODUCT(--(ISNUMBER(SEARCH(DATE($B$6,$E$6,$B19),출고표[발송일]))),출고표[총판매금액],--(ISNUMBER(SEARCH($E$13,출고표[쇼핑몰구분]))))</f>
        <v>268890</v>
      </c>
      <c r="H19" s="172">
        <v>1025</v>
      </c>
      <c r="I19" s="155" t="str">
        <v>비닐스토리</v>
      </c>
      <c r="J19" s="176">
        <v>45558</v>
      </c>
      <c r="K19" s="175" t="str">
        <v>27100070330154</v>
      </c>
      <c r="L19" s="175" t="str">
        <v>쿠팡</v>
      </c>
      <c r="M19" s="175" t="str">
        <v>나정숙</v>
      </c>
      <c r="N19" s="175">
        <v>0</v>
      </c>
      <c r="O19" s="176" t="str">
        <v>0504-4320-6538</v>
      </c>
      <c r="P19" s="176">
        <v>45559</v>
      </c>
      <c r="Q19" s="175" t="str">
        <v>CJ대한통운</v>
      </c>
      <c r="R19" s="175" t="str">
        <v>530298200000</v>
      </c>
      <c r="S19" s="177">
        <v>0</v>
      </c>
      <c r="T19" s="175" t="str">
        <v>SE.114</v>
      </c>
      <c r="U19" s="175" t="str">
        <v>투명</v>
      </c>
      <c r="V19" s="175">
        <v>1</v>
      </c>
      <c r="W19" s="175" t="str">
        <v>나정숙</v>
      </c>
      <c r="X19" s="175" t="str">
        <v>0504-4320-6538</v>
      </c>
      <c r="Y19" s="175">
        <v>0</v>
      </c>
      <c r="Z19" s="175" t="str">
        <v>충청남도 태안군 소원면 대소산길 290-133 엔젤펜션</v>
      </c>
      <c r="AA19" s="189" t="str">
        <v>문 앞</v>
      </c>
      <c r="AB19" s="189">
        <v>0</v>
      </c>
      <c r="AC19" s="276">
        <v>0</v>
      </c>
      <c r="AD19" s="189">
        <v>6120</v>
      </c>
      <c r="AE19" s="189">
        <v>680</v>
      </c>
      <c r="AF19" s="189">
        <v>3000</v>
      </c>
      <c r="AG19" s="189">
        <v>3000</v>
      </c>
      <c r="AH19" s="189">
        <v>0</v>
      </c>
      <c r="AI19" s="189">
        <v>0</v>
      </c>
      <c r="AJ19" s="189">
        <v>0</v>
      </c>
      <c r="AK19" s="189" t="str">
        <v>고추 90*130</v>
      </c>
      <c r="AL19" s="189" t="str">
        <v>재구매</v>
      </c>
      <c r="AM19" s="172">
        <v>6430</v>
      </c>
      <c r="AN19" s="172">
        <v>3960</v>
      </c>
      <c r="AO19" s="205">
        <v>9120</v>
      </c>
      <c r="AP19" s="205">
        <v>6960</v>
      </c>
      <c r="AQ19" s="172">
        <v>826</v>
      </c>
      <c r="AR19" s="172">
        <v>1334</v>
      </c>
      <c r="AS19" s="172">
        <v>0.14630000000000001</v>
      </c>
      <c r="AT19" s="172">
        <v>0</v>
      </c>
      <c r="AU19" s="172" t="str">
        <v>ptDB47</v>
      </c>
      <c r="AV19" s="172">
        <v>0</v>
      </c>
      <c r="AW19" s="172">
        <v>9120</v>
      </c>
      <c r="AX19" s="172">
        <v>6960</v>
      </c>
      <c r="AY19" s="172">
        <v>826</v>
      </c>
      <c r="AZ19" s="172">
        <v>1334</v>
      </c>
      <c r="BA19" s="172">
        <v>0.14630000000000001</v>
      </c>
      <c r="BB19" s="172" t="str">
        <v/>
      </c>
      <c r="BC19" s="172">
        <v>0</v>
      </c>
      <c r="BD19" s="155">
        <v>3960</v>
      </c>
    </row>
    <row r="20" spans="2:56" ht="18" customHeight="1">
      <c r="B20" s="158">
        <v>7</v>
      </c>
      <c r="C20" s="160" cm="1">
        <f t="array" ref="C20">SUMPRODUCT(--(ISNUMBER(SEARCH(DATE($B$6,$E$6,$B20),출고표[발송일]))),출고표[거래처지급액],--(ISNUMBER(SEARCH($C$13,출고표[쇼핑몰구분]))))</f>
        <v>0</v>
      </c>
      <c r="D20" s="160" cm="1">
        <f t="array" ref="D20">SUMPRODUCT(--(ISNUMBER(SEARCH(DATE($B$6,$E$6,$B20),출고표[발송일]))),출고표[총판매금액],--(ISNUMBER(SEARCH($C$13,출고표[쇼핑몰구분]))))</f>
        <v>0</v>
      </c>
      <c r="E20" s="160" cm="1">
        <f t="array" ref="E20">SUMPRODUCT(--(ISNUMBER(SEARCH(DATE($B$6,$E$6,$B20),출고표[발송일]))),출고표[총판매금액],--(ISNUMBER(SEARCH($E$13,출고표[쇼핑몰구분]))))</f>
        <v>0</v>
      </c>
      <c r="H20" s="172">
        <v>1026</v>
      </c>
      <c r="I20" s="155" t="str">
        <v>비닐스토리</v>
      </c>
      <c r="J20" s="176">
        <v>45558</v>
      </c>
      <c r="K20" s="175" t="str">
        <v>9100070480045</v>
      </c>
      <c r="L20" s="175" t="str">
        <v>쿠팡</v>
      </c>
      <c r="M20" s="175" t="str">
        <v>강진수</v>
      </c>
      <c r="N20" s="175">
        <v>0</v>
      </c>
      <c r="O20" s="176" t="str">
        <v>0504-3496-2178</v>
      </c>
      <c r="P20" s="176">
        <v>45559</v>
      </c>
      <c r="Q20" s="175" t="str">
        <v>CJ대한통운</v>
      </c>
      <c r="R20" s="175" t="str">
        <v>530298199985</v>
      </c>
      <c r="S20" s="177">
        <v>0</v>
      </c>
      <c r="T20" s="175" t="str">
        <v>SE.102</v>
      </c>
      <c r="U20" s="175" t="str">
        <v>투명</v>
      </c>
      <c r="V20" s="175">
        <v>5</v>
      </c>
      <c r="W20" s="175" t="str">
        <v>최수정</v>
      </c>
      <c r="X20" s="175" t="str">
        <v>0504-3496-2178</v>
      </c>
      <c r="Y20" s="175">
        <v>0</v>
      </c>
      <c r="Z20" s="175" t="str">
        <v>경기도 양주시 백석읍 부흥로 1068 1층 신지전자</v>
      </c>
      <c r="AA20" s="189" t="str">
        <v>선택1</v>
      </c>
      <c r="AB20" s="189">
        <v>0</v>
      </c>
      <c r="AC20" s="276">
        <v>0</v>
      </c>
      <c r="AD20" s="189">
        <v>5750</v>
      </c>
      <c r="AE20" s="189">
        <v>0</v>
      </c>
      <c r="AF20" s="189">
        <v>3000</v>
      </c>
      <c r="AG20" s="189">
        <v>3000</v>
      </c>
      <c r="AH20" s="189">
        <v>0</v>
      </c>
      <c r="AI20" s="189">
        <v>0</v>
      </c>
      <c r="AJ20" s="189">
        <v>0</v>
      </c>
      <c r="AK20" s="189" t="str">
        <v>소폭 12*26</v>
      </c>
      <c r="AL20" s="189" t="str">
        <v>재구매</v>
      </c>
      <c r="AM20" s="172">
        <v>1070</v>
      </c>
      <c r="AN20" s="172">
        <v>660</v>
      </c>
      <c r="AO20" s="205">
        <v>8750</v>
      </c>
      <c r="AP20" s="205">
        <v>6300</v>
      </c>
      <c r="AQ20" s="172">
        <v>782</v>
      </c>
      <c r="AR20" s="172">
        <v>1668</v>
      </c>
      <c r="AS20" s="172">
        <v>0.19059999999999999</v>
      </c>
      <c r="AT20" s="172">
        <v>0</v>
      </c>
      <c r="AU20" s="172" t="str">
        <v>ptDB47</v>
      </c>
      <c r="AV20" s="172">
        <v>0</v>
      </c>
      <c r="AW20" s="172">
        <v>8750</v>
      </c>
      <c r="AX20" s="172">
        <v>6300</v>
      </c>
      <c r="AY20" s="172">
        <v>782</v>
      </c>
      <c r="AZ20" s="172">
        <v>1668</v>
      </c>
      <c r="BA20" s="172">
        <v>0.19059999999999999</v>
      </c>
      <c r="BB20" s="172" t="str">
        <v/>
      </c>
      <c r="BC20" s="172">
        <v>0</v>
      </c>
      <c r="BD20" s="155">
        <v>3300</v>
      </c>
    </row>
    <row r="21" spans="2:56" ht="18" customHeight="1">
      <c r="B21" s="158">
        <v>8</v>
      </c>
      <c r="C21" s="160" cm="1">
        <f t="array" ref="C21">SUMPRODUCT(--(ISNUMBER(SEARCH(DATE($B$6,$E$6,$B21),출고표[발송일]))),출고표[거래처지급액],--(ISNUMBER(SEARCH($C$13,출고표[쇼핑몰구분]))))</f>
        <v>0</v>
      </c>
      <c r="D21" s="160" cm="1">
        <f t="array" ref="D21">SUMPRODUCT(--(ISNUMBER(SEARCH(DATE($B$6,$E$6,$B21),출고표[발송일]))),출고표[총판매금액],--(ISNUMBER(SEARCH($C$13,출고표[쇼핑몰구분]))))</f>
        <v>0</v>
      </c>
      <c r="E21" s="160" cm="1">
        <f t="array" ref="E21">SUMPRODUCT(--(ISNUMBER(SEARCH(DATE($B$6,$E$6,$B21),출고표[발송일]))),출고표[총판매금액],--(ISNUMBER(SEARCH($E$13,출고표[쇼핑몰구분]))))</f>
        <v>0</v>
      </c>
      <c r="H21" s="172">
        <v>1027</v>
      </c>
      <c r="I21" s="155" t="str">
        <v>비닐스토리</v>
      </c>
      <c r="J21" s="176">
        <v>45559</v>
      </c>
      <c r="K21" s="175" t="str">
        <v>5100070511291</v>
      </c>
      <c r="L21" s="175" t="str">
        <v>쿠팡</v>
      </c>
      <c r="M21" s="175" t="str">
        <v>강연주</v>
      </c>
      <c r="N21" s="175">
        <v>0</v>
      </c>
      <c r="O21" s="176" t="str">
        <v>0502-1788-8749</v>
      </c>
      <c r="P21" s="176">
        <v>45559</v>
      </c>
      <c r="Q21" s="175" t="str">
        <v>CJ대한통운</v>
      </c>
      <c r="R21" s="175" t="str">
        <v>530298199941</v>
      </c>
      <c r="S21" s="177">
        <v>0</v>
      </c>
      <c r="T21" s="175" t="str">
        <v>SE.206</v>
      </c>
      <c r="U21" s="175" t="str">
        <v>투명</v>
      </c>
      <c r="V21" s="175">
        <v>1</v>
      </c>
      <c r="W21" s="175" t="str">
        <v>강연주</v>
      </c>
      <c r="X21" s="175" t="str">
        <v>0502-1788-8749</v>
      </c>
      <c r="Y21" s="175">
        <v>0</v>
      </c>
      <c r="Z21" s="175" t="str">
        <v>경상남도 사천시 해안관광로 364 아슬란 송포 ( 송포동 )</v>
      </c>
      <c r="AA21" s="189" t="str">
        <v>문 앞</v>
      </c>
      <c r="AB21" s="189">
        <v>0</v>
      </c>
      <c r="AC21" s="276">
        <v>0</v>
      </c>
      <c r="AD21" s="189">
        <v>34020</v>
      </c>
      <c r="AE21" s="189">
        <v>0</v>
      </c>
      <c r="AF21" s="189">
        <v>3000</v>
      </c>
      <c r="AG21" s="189">
        <v>3500</v>
      </c>
      <c r="AH21" s="189">
        <v>0</v>
      </c>
      <c r="AI21" s="189">
        <v>366</v>
      </c>
      <c r="AJ21" s="189">
        <v>0</v>
      </c>
      <c r="AK21" s="189" t="str">
        <v>떡롤 45*330</v>
      </c>
      <c r="AL21" s="189" t="str">
        <v>재구매</v>
      </c>
      <c r="AM21" s="172">
        <v>32130</v>
      </c>
      <c r="AN21" s="172">
        <v>19800</v>
      </c>
      <c r="AO21" s="205">
        <v>37020</v>
      </c>
      <c r="AP21" s="205">
        <v>23666</v>
      </c>
      <c r="AQ21" s="172">
        <v>4141</v>
      </c>
      <c r="AR21" s="172">
        <v>9213</v>
      </c>
      <c r="AS21" s="172">
        <v>0.24890000000000001</v>
      </c>
      <c r="AT21" s="172">
        <v>0</v>
      </c>
      <c r="AU21" s="172" t="str">
        <v>ptDB47</v>
      </c>
      <c r="AV21" s="172">
        <v>0</v>
      </c>
      <c r="AW21" s="172">
        <v>37020</v>
      </c>
      <c r="AX21" s="172">
        <v>23666</v>
      </c>
      <c r="AY21" s="172">
        <v>4141</v>
      </c>
      <c r="AZ21" s="172">
        <v>9213</v>
      </c>
      <c r="BA21" s="172">
        <v>0.24890000000000001</v>
      </c>
      <c r="BB21" s="172" t="str">
        <v/>
      </c>
      <c r="BC21" s="172">
        <v>0</v>
      </c>
      <c r="BD21" s="155">
        <v>19800</v>
      </c>
    </row>
    <row r="22" spans="2:56" ht="18" customHeight="1">
      <c r="B22" s="158">
        <v>9</v>
      </c>
      <c r="C22" s="160" cm="1">
        <f t="array" ref="C22">SUMPRODUCT(--(ISNUMBER(SEARCH(DATE($B$6,$E$6,$B22),출고표[발송일]))),출고표[거래처지급액],--(ISNUMBER(SEARCH($C$13,출고표[쇼핑몰구분]))))</f>
        <v>346477</v>
      </c>
      <c r="D22" s="160" cm="1">
        <f t="array" ref="D22">SUMPRODUCT(--(ISNUMBER(SEARCH(DATE($B$6,$E$6,$B22),출고표[발송일]))),출고표[총판매금액],--(ISNUMBER(SEARCH($C$13,출고표[쇼핑몰구분]))))</f>
        <v>538320</v>
      </c>
      <c r="E22" s="160" cm="1">
        <f t="array" ref="E22">SUMPRODUCT(--(ISNUMBER(SEARCH(DATE($B$6,$E$6,$B22),출고표[발송일]))),출고표[총판매금액],--(ISNUMBER(SEARCH($E$13,출고표[쇼핑몰구분]))))</f>
        <v>176420</v>
      </c>
      <c r="H22" s="172">
        <v>1028</v>
      </c>
      <c r="I22" s="155" t="str">
        <v>비닐스토리</v>
      </c>
      <c r="J22" s="176">
        <v>45559</v>
      </c>
      <c r="K22" s="175" t="str">
        <v>23100070636027</v>
      </c>
      <c r="L22" s="175" t="str">
        <v>쿠팡</v>
      </c>
      <c r="M22" s="175" t="str">
        <v>손홍례</v>
      </c>
      <c r="N22" s="175">
        <v>0</v>
      </c>
      <c r="O22" s="176" t="str">
        <v>0502-5374-7437</v>
      </c>
      <c r="P22" s="176">
        <v>45559</v>
      </c>
      <c r="Q22" s="175" t="str">
        <v>CJ대한통운</v>
      </c>
      <c r="R22" s="175" t="str">
        <v>530298199963</v>
      </c>
      <c r="S22" s="177">
        <v>0</v>
      </c>
      <c r="T22" s="175" t="str">
        <v>SE.201</v>
      </c>
      <c r="U22" s="175" t="str">
        <v>투명</v>
      </c>
      <c r="V22" s="175">
        <v>1</v>
      </c>
      <c r="W22" s="175" t="str">
        <v>손홍례</v>
      </c>
      <c r="X22" s="175" t="str">
        <v>0502-5374-7437</v>
      </c>
      <c r="Y22" s="175">
        <v>0</v>
      </c>
      <c r="Z22" s="175" t="str">
        <v>대전광역시 대덕구 읍내동 54 현대아파트 112동306호</v>
      </c>
      <c r="AA22" s="189" t="str">
        <v>문 앞</v>
      </c>
      <c r="AB22" s="189">
        <v>0</v>
      </c>
      <c r="AC22" s="276">
        <v>0</v>
      </c>
      <c r="AD22" s="189">
        <v>17010</v>
      </c>
      <c r="AE22" s="189">
        <v>0</v>
      </c>
      <c r="AF22" s="189">
        <v>3000</v>
      </c>
      <c r="AG22" s="189">
        <v>3500</v>
      </c>
      <c r="AH22" s="189">
        <v>0</v>
      </c>
      <c r="AI22" s="189">
        <v>366</v>
      </c>
      <c r="AJ22" s="189">
        <v>0</v>
      </c>
      <c r="AK22" s="189" t="str">
        <v>떡롤 20*400</v>
      </c>
      <c r="AL22" s="189" t="str">
        <v>재구매</v>
      </c>
      <c r="AM22" s="172">
        <v>16070</v>
      </c>
      <c r="AN22" s="172">
        <v>9900</v>
      </c>
      <c r="AO22" s="205">
        <v>20010</v>
      </c>
      <c r="AP22" s="205">
        <v>13766</v>
      </c>
      <c r="AQ22" s="172">
        <v>2120</v>
      </c>
      <c r="AR22" s="172">
        <v>4124</v>
      </c>
      <c r="AS22" s="172">
        <v>0.20610000000000001</v>
      </c>
      <c r="AT22" s="172">
        <v>0</v>
      </c>
      <c r="AU22" s="172" t="str">
        <v>ptDB47</v>
      </c>
      <c r="AV22" s="172">
        <v>0</v>
      </c>
      <c r="AW22" s="172">
        <v>20010</v>
      </c>
      <c r="AX22" s="172">
        <v>13766</v>
      </c>
      <c r="AY22" s="172">
        <v>2120</v>
      </c>
      <c r="AZ22" s="172">
        <v>4124</v>
      </c>
      <c r="BA22" s="172">
        <v>0.20610000000000001</v>
      </c>
      <c r="BB22" s="172" t="str">
        <v/>
      </c>
      <c r="BC22" s="172">
        <v>0</v>
      </c>
      <c r="BD22" s="155">
        <v>9900</v>
      </c>
    </row>
    <row r="23" spans="2:56" ht="18" customHeight="1">
      <c r="B23" s="158">
        <v>10</v>
      </c>
      <c r="C23" s="160" cm="1">
        <f t="array" ref="C23">SUMPRODUCT(--(ISNUMBER(SEARCH(DATE($B$6,$E$6,$B23),출고표[발송일]))),출고표[거래처지급액],--(ISNUMBER(SEARCH($C$13,출고표[쇼핑몰구분]))))</f>
        <v>178270</v>
      </c>
      <c r="D23" s="160" cm="1">
        <f t="array" ref="D23">SUMPRODUCT(--(ISNUMBER(SEARCH(DATE($B$6,$E$6,$B23),출고표[발송일]))),출고표[총판매금액],--(ISNUMBER(SEARCH($C$13,출고표[쇼핑몰구분]))))</f>
        <v>244420</v>
      </c>
      <c r="E23" s="160" cm="1">
        <f t="array" ref="E23">SUMPRODUCT(--(ISNUMBER(SEARCH(DATE($B$6,$E$6,$B23),출고표[발송일]))),출고표[총판매금액],--(ISNUMBER(SEARCH($E$13,출고표[쇼핑몰구분]))))</f>
        <v>67100</v>
      </c>
      <c r="H23" s="172">
        <v>1029</v>
      </c>
      <c r="I23" s="155" t="str">
        <v>비닐스토리</v>
      </c>
      <c r="J23" s="176">
        <v>45559</v>
      </c>
      <c r="K23" s="175" t="str">
        <v>29100070666244</v>
      </c>
      <c r="L23" s="175" t="str">
        <v>쿠팡</v>
      </c>
      <c r="M23" s="175" t="str">
        <v>김민정</v>
      </c>
      <c r="N23" s="175">
        <v>0</v>
      </c>
      <c r="O23" s="176" t="str">
        <v>0502-4641-4560</v>
      </c>
      <c r="P23" s="176">
        <v>45559</v>
      </c>
      <c r="Q23" s="175" t="str">
        <v>CJ대한통운</v>
      </c>
      <c r="R23" s="175" t="str">
        <v>540296515693</v>
      </c>
      <c r="S23" s="177">
        <v>0</v>
      </c>
      <c r="T23" s="175" t="str">
        <v>SE.206</v>
      </c>
      <c r="U23" s="175" t="str">
        <v>투명</v>
      </c>
      <c r="V23" s="175">
        <v>1</v>
      </c>
      <c r="W23" s="175" t="str">
        <v>로와이드 압구정</v>
      </c>
      <c r="X23" s="175" t="str">
        <v>0502-4641-4560</v>
      </c>
      <c r="Y23" s="175">
        <v>0</v>
      </c>
      <c r="Z23" s="175" t="str">
        <v>서울특별시 강남구 압구정로 146 1층 로와이드 LOWIDE ( 신사동 )</v>
      </c>
      <c r="AA23" s="189" t="str">
        <v>꼭 확인해주세요! 건물 3층 로와이드로 전달 부탁드립니다(화장실 옆)</v>
      </c>
      <c r="AB23" s="189">
        <v>0</v>
      </c>
      <c r="AC23" s="276">
        <v>0</v>
      </c>
      <c r="AD23" s="189">
        <v>34020</v>
      </c>
      <c r="AE23" s="189">
        <v>0</v>
      </c>
      <c r="AF23" s="189">
        <v>3000</v>
      </c>
      <c r="AG23" s="189">
        <v>3500</v>
      </c>
      <c r="AH23" s="189">
        <v>0</v>
      </c>
      <c r="AI23" s="189">
        <v>366</v>
      </c>
      <c r="AJ23" s="189">
        <v>0</v>
      </c>
      <c r="AK23" s="189" t="str">
        <v>떡롤 45*330</v>
      </c>
      <c r="AL23" s="189" t="str">
        <v>재구매</v>
      </c>
      <c r="AM23" s="172">
        <v>32130</v>
      </c>
      <c r="AN23" s="172">
        <v>19800</v>
      </c>
      <c r="AO23" s="205">
        <v>37020</v>
      </c>
      <c r="AP23" s="205">
        <v>23666</v>
      </c>
      <c r="AQ23" s="172">
        <v>4141</v>
      </c>
      <c r="AR23" s="172">
        <v>9213</v>
      </c>
      <c r="AS23" s="172">
        <v>0.24890000000000001</v>
      </c>
      <c r="AT23" s="172">
        <v>0</v>
      </c>
      <c r="AU23" s="172" t="str">
        <v>ptDB47</v>
      </c>
      <c r="AV23" s="172">
        <v>0</v>
      </c>
      <c r="AW23" s="172">
        <v>37020</v>
      </c>
      <c r="AX23" s="172">
        <v>23666</v>
      </c>
      <c r="AY23" s="172">
        <v>4141</v>
      </c>
      <c r="AZ23" s="172">
        <v>9213</v>
      </c>
      <c r="BA23" s="172">
        <v>0.24890000000000001</v>
      </c>
      <c r="BB23" s="172" t="str">
        <v/>
      </c>
      <c r="BC23" s="172">
        <v>0</v>
      </c>
      <c r="BD23" s="155">
        <v>19800</v>
      </c>
    </row>
    <row r="24" spans="2:56" ht="18" customHeight="1">
      <c r="B24" s="158">
        <v>11</v>
      </c>
      <c r="C24" s="160" cm="1">
        <f t="array" ref="C24">SUMPRODUCT(--(ISNUMBER(SEARCH(DATE($B$6,$E$6,$B24),출고표[발송일]))),출고표[거래처지급액],--(ISNUMBER(SEARCH($C$13,출고표[쇼핑몰구분]))))</f>
        <v>155900</v>
      </c>
      <c r="D24" s="160" cm="1">
        <f t="array" ref="D24">SUMPRODUCT(--(ISNUMBER(SEARCH(DATE($B$6,$E$6,$B24),출고표[발송일]))),출고표[총판매금액],--(ISNUMBER(SEARCH($C$13,출고표[쇼핑몰구분]))))</f>
        <v>220010</v>
      </c>
      <c r="E24" s="160" cm="1">
        <f t="array" ref="E24">SUMPRODUCT(--(ISNUMBER(SEARCH(DATE($B$6,$E$6,$B24),출고표[발송일]))),출고표[총판매금액],--(ISNUMBER(SEARCH($E$13,출고표[쇼핑몰구분]))))</f>
        <v>59000</v>
      </c>
      <c r="H24" s="172">
        <v>1030</v>
      </c>
      <c r="I24" s="155" t="str">
        <v>비닐스토리</v>
      </c>
      <c r="J24" s="176">
        <v>45559</v>
      </c>
      <c r="K24" s="175" t="str">
        <v>6100070573647</v>
      </c>
      <c r="L24" s="175" t="str">
        <v>쿠팡</v>
      </c>
      <c r="M24" s="175" t="str">
        <v>정장숙</v>
      </c>
      <c r="N24" s="175">
        <v>0</v>
      </c>
      <c r="O24" s="176" t="str">
        <v>0502-7538-9076</v>
      </c>
      <c r="P24" s="176">
        <v>45559</v>
      </c>
      <c r="Q24" s="175" t="str">
        <v>CJ대한통운</v>
      </c>
      <c r="R24" s="175" t="str">
        <v>540296515671</v>
      </c>
      <c r="S24" s="177">
        <v>0</v>
      </c>
      <c r="T24" s="175" t="str">
        <v>SE.206</v>
      </c>
      <c r="U24" s="175" t="str">
        <v>투명</v>
      </c>
      <c r="V24" s="175">
        <v>1</v>
      </c>
      <c r="W24" s="175" t="str">
        <v>정장숙</v>
      </c>
      <c r="X24" s="175" t="str">
        <v>0502-7538-9076</v>
      </c>
      <c r="Y24" s="175">
        <v>0</v>
      </c>
      <c r="Z24" s="175" t="str">
        <v>세종특별자치시 대평동 568-1 해들마을 6단지 상가동 B101호 해들떡마을</v>
      </c>
      <c r="AA24" s="189" t="str">
        <v>문 앞</v>
      </c>
      <c r="AB24" s="189">
        <v>0</v>
      </c>
      <c r="AC24" s="276">
        <v>0</v>
      </c>
      <c r="AD24" s="189">
        <v>34020</v>
      </c>
      <c r="AE24" s="189">
        <v>0</v>
      </c>
      <c r="AF24" s="189">
        <v>3000</v>
      </c>
      <c r="AG24" s="189">
        <v>3500</v>
      </c>
      <c r="AH24" s="189">
        <v>0</v>
      </c>
      <c r="AI24" s="189">
        <v>366</v>
      </c>
      <c r="AJ24" s="189">
        <v>0</v>
      </c>
      <c r="AK24" s="189" t="str">
        <v>떡롤 45*330</v>
      </c>
      <c r="AL24" s="189" t="str">
        <v>재구매</v>
      </c>
      <c r="AM24" s="172">
        <v>32130</v>
      </c>
      <c r="AN24" s="172">
        <v>19800</v>
      </c>
      <c r="AO24" s="205">
        <v>37020</v>
      </c>
      <c r="AP24" s="205">
        <v>23666</v>
      </c>
      <c r="AQ24" s="172">
        <v>4141</v>
      </c>
      <c r="AR24" s="172">
        <v>9213</v>
      </c>
      <c r="AS24" s="172">
        <v>0.24890000000000001</v>
      </c>
      <c r="AT24" s="172">
        <v>0</v>
      </c>
      <c r="AU24" s="172" t="str">
        <v>ptDB47</v>
      </c>
      <c r="AV24" s="172">
        <v>0</v>
      </c>
      <c r="AW24" s="172">
        <v>37020</v>
      </c>
      <c r="AX24" s="172">
        <v>23666</v>
      </c>
      <c r="AY24" s="172">
        <v>4141</v>
      </c>
      <c r="AZ24" s="172">
        <v>9213</v>
      </c>
      <c r="BA24" s="172">
        <v>0.24890000000000001</v>
      </c>
      <c r="BB24" s="172" t="str">
        <v/>
      </c>
      <c r="BC24" s="172">
        <v>0</v>
      </c>
      <c r="BD24" s="155">
        <v>19800</v>
      </c>
    </row>
    <row r="25" spans="2:56" ht="18" customHeight="1">
      <c r="B25" s="158">
        <v>12</v>
      </c>
      <c r="C25" s="160" cm="1">
        <f t="array" ref="C25">SUMPRODUCT(--(ISNUMBER(SEARCH(DATE($B$6,$E$6,$B25),출고표[발송일]))),출고표[거래처지급액],--(ISNUMBER(SEARCH($C$13,출고표[쇼핑몰구분]))))</f>
        <v>103436</v>
      </c>
      <c r="D25" s="160" cm="1">
        <f t="array" ref="D25">SUMPRODUCT(--(ISNUMBER(SEARCH(DATE($B$6,$E$6,$B25),출고표[발송일]))),출고표[총판매금액],--(ISNUMBER(SEARCH($C$13,출고표[쇼핑몰구분]))))</f>
        <v>134360</v>
      </c>
      <c r="E25" s="160" cm="1">
        <f t="array" ref="E25">SUMPRODUCT(--(ISNUMBER(SEARCH(DATE($B$6,$E$6,$B25),출고표[발송일]))),출고표[총판매금액],--(ISNUMBER(SEARCH($E$13,출고표[쇼핑몰구분]))))</f>
        <v>167140</v>
      </c>
    </row>
    <row r="26" spans="2:56" ht="18" customHeight="1">
      <c r="B26" s="158">
        <v>13</v>
      </c>
      <c r="C26" s="160" cm="1">
        <f t="array" ref="C26">SUMPRODUCT(--(ISNUMBER(SEARCH(DATE($B$6,$E$6,$B26),출고표[발송일]))),출고표[거래처지급액],--(ISNUMBER(SEARCH($C$13,출고표[쇼핑몰구분]))))</f>
        <v>0</v>
      </c>
      <c r="D26" s="160" cm="1">
        <f t="array" ref="D26">SUMPRODUCT(--(ISNUMBER(SEARCH(DATE($B$6,$E$6,$B26),출고표[발송일]))),출고표[총판매금액],--(ISNUMBER(SEARCH($C$13,출고표[쇼핑몰구분]))))</f>
        <v>0</v>
      </c>
      <c r="E26" s="160" cm="1">
        <f t="array" ref="E26">SUMPRODUCT(--(ISNUMBER(SEARCH(DATE($B$6,$E$6,$B26),출고표[발송일]))),출고표[총판매금액],--(ISNUMBER(SEARCH($E$13,출고표[쇼핑몰구분]))))</f>
        <v>0</v>
      </c>
    </row>
    <row r="27" spans="2:56" ht="18" customHeight="1">
      <c r="B27" s="158">
        <v>14</v>
      </c>
      <c r="C27" s="160" cm="1">
        <f t="array" ref="C27">SUMPRODUCT(--(ISNUMBER(SEARCH(DATE($B$6,$E$6,$B27),출고표[발송일]))),출고표[거래처지급액],--(ISNUMBER(SEARCH($C$13,출고표[쇼핑몰구분]))))</f>
        <v>0</v>
      </c>
      <c r="D27" s="160" cm="1">
        <f t="array" ref="D27">SUMPRODUCT(--(ISNUMBER(SEARCH(DATE($B$6,$E$6,$B27),출고표[발송일]))),출고표[총판매금액],--(ISNUMBER(SEARCH($C$13,출고표[쇼핑몰구분]))))</f>
        <v>0</v>
      </c>
      <c r="E27" s="160" cm="1">
        <f t="array" ref="E27">SUMPRODUCT(--(ISNUMBER(SEARCH(DATE($B$6,$E$6,$B27),출고표[발송일]))),출고표[총판매금액],--(ISNUMBER(SEARCH($E$13,출고표[쇼핑몰구분]))))</f>
        <v>0</v>
      </c>
    </row>
    <row r="28" spans="2:56" ht="18" customHeight="1">
      <c r="B28" s="158">
        <v>15</v>
      </c>
      <c r="C28" s="160" cm="1">
        <f t="array" ref="C28">SUMPRODUCT(--(ISNUMBER(SEARCH(DATE($B$6,$E$6,$B28),출고표[발송일]))),출고표[거래처지급액],--(ISNUMBER(SEARCH($C$13,출고표[쇼핑몰구분]))))</f>
        <v>0</v>
      </c>
      <c r="D28" s="160" cm="1">
        <f t="array" ref="D28">SUMPRODUCT(--(ISNUMBER(SEARCH(DATE($B$6,$E$6,$B28),출고표[발송일]))),출고표[총판매금액],--(ISNUMBER(SEARCH($C$13,출고표[쇼핑몰구분]))))</f>
        <v>0</v>
      </c>
      <c r="E28" s="160" cm="1">
        <f t="array" ref="E28">SUMPRODUCT(--(ISNUMBER(SEARCH(DATE($B$6,$E$6,$B28),출고표[발송일]))),출고표[총판매금액],--(ISNUMBER(SEARCH($E$13,출고표[쇼핑몰구분]))))</f>
        <v>0</v>
      </c>
    </row>
    <row r="29" spans="2:56" ht="18" customHeight="1">
      <c r="B29" s="158">
        <v>16</v>
      </c>
      <c r="C29" s="160" cm="1">
        <f t="array" ref="C29">SUMPRODUCT(--(ISNUMBER(SEARCH(DATE($B$6,$E$6,$B29),출고표[발송일]))),출고표[거래처지급액],--(ISNUMBER(SEARCH($C$13,출고표[쇼핑몰구분]))))</f>
        <v>0</v>
      </c>
      <c r="D29" s="160" cm="1">
        <f t="array" ref="D29">SUMPRODUCT(--(ISNUMBER(SEARCH(DATE($B$6,$E$6,$B29),출고표[발송일]))),출고표[총판매금액],--(ISNUMBER(SEARCH($C$13,출고표[쇼핑몰구분]))))</f>
        <v>0</v>
      </c>
      <c r="E29" s="160" cm="1">
        <f t="array" ref="E29">SUMPRODUCT(--(ISNUMBER(SEARCH(DATE($B$6,$E$6,$B29),출고표[발송일]))),출고표[총판매금액],--(ISNUMBER(SEARCH($E$13,출고표[쇼핑몰구분]))))</f>
        <v>0</v>
      </c>
    </row>
    <row r="30" spans="2:56" ht="18" customHeight="1">
      <c r="B30" s="158">
        <v>17</v>
      </c>
      <c r="C30" s="160" cm="1">
        <f t="array" ref="C30">SUMPRODUCT(--(ISNUMBER(SEARCH(DATE($B$6,$E$6,$B30),출고표[발송일]))),출고표[거래처지급액],--(ISNUMBER(SEARCH($C$13,출고표[쇼핑몰구분]))))</f>
        <v>0</v>
      </c>
      <c r="D30" s="160" cm="1">
        <f t="array" ref="D30">SUMPRODUCT(--(ISNUMBER(SEARCH(DATE($B$6,$E$6,$B30),출고표[발송일]))),출고표[총판매금액],--(ISNUMBER(SEARCH($C$13,출고표[쇼핑몰구분]))))</f>
        <v>0</v>
      </c>
      <c r="E30" s="160" cm="1">
        <f t="array" ref="E30">SUMPRODUCT(--(ISNUMBER(SEARCH(DATE($B$6,$E$6,$B30),출고표[발송일]))),출고표[총판매금액],--(ISNUMBER(SEARCH($E$13,출고표[쇼핑몰구분]))))</f>
        <v>0</v>
      </c>
    </row>
    <row r="31" spans="2:56" ht="18" customHeight="1">
      <c r="B31" s="158">
        <v>18</v>
      </c>
      <c r="C31" s="160" cm="1">
        <f t="array" ref="C31">SUMPRODUCT(--(ISNUMBER(SEARCH(DATE($B$6,$E$6,$B31),출고표[발송일]))),출고표[거래처지급액],--(ISNUMBER(SEARCH($C$13,출고표[쇼핑몰구분]))))</f>
        <v>0</v>
      </c>
      <c r="D31" s="160" cm="1">
        <f t="array" ref="D31">SUMPRODUCT(--(ISNUMBER(SEARCH(DATE($B$6,$E$6,$B31),출고표[발송일]))),출고표[총판매금액],--(ISNUMBER(SEARCH($C$13,출고표[쇼핑몰구분]))))</f>
        <v>0</v>
      </c>
      <c r="E31" s="160" cm="1">
        <f t="array" ref="E31">SUMPRODUCT(--(ISNUMBER(SEARCH(DATE($B$6,$E$6,$B31),출고표[발송일]))),출고표[총판매금액],--(ISNUMBER(SEARCH($E$13,출고표[쇼핑몰구분]))))</f>
        <v>0</v>
      </c>
    </row>
    <row r="32" spans="2:56" ht="18" customHeight="1">
      <c r="B32" s="158">
        <v>19</v>
      </c>
      <c r="C32" s="160" cm="1">
        <f t="array" ref="C32">SUMPRODUCT(--(ISNUMBER(SEARCH(DATE($B$6,$E$6,$B32),출고표[발송일]))),출고표[거래처지급액],--(ISNUMBER(SEARCH($C$13,출고표[쇼핑몰구분]))))</f>
        <v>351673</v>
      </c>
      <c r="D32" s="160" cm="1">
        <f t="array" ref="D32">SUMPRODUCT(--(ISNUMBER(SEARCH(DATE($B$6,$E$6,$B32),출고표[발송일]))),출고표[총판매금액],--(ISNUMBER(SEARCH($C$13,출고표[쇼핑몰구분]))))</f>
        <v>503370</v>
      </c>
      <c r="E32" s="160" cm="1">
        <f t="array" ref="E32">SUMPRODUCT(--(ISNUMBER(SEARCH(DATE($B$6,$E$6,$B32),출고표[발송일]))),출고표[총판매금액],--(ISNUMBER(SEARCH($E$13,출고표[쇼핑몰구분]))))</f>
        <v>251040</v>
      </c>
    </row>
    <row r="33" spans="2:5" ht="18" customHeight="1">
      <c r="B33" s="158">
        <v>20</v>
      </c>
      <c r="C33" s="160" cm="1">
        <f t="array" ref="C33">SUMPRODUCT(--(ISNUMBER(SEARCH(DATE($B$6,$E$6,$B33),출고표[발송일]))),출고표[거래처지급액],--(ISNUMBER(SEARCH($C$13,출고표[쇼핑몰구분]))))</f>
        <v>245370</v>
      </c>
      <c r="D33" s="160" cm="1">
        <f t="array" ref="D33">SUMPRODUCT(--(ISNUMBER(SEARCH(DATE($B$6,$E$6,$B33),출고표[발송일]))),출고표[총판매금액],--(ISNUMBER(SEARCH($C$13,출고표[쇼핑몰구분]))))</f>
        <v>345790</v>
      </c>
      <c r="E33" s="160" cm="1">
        <f t="array" ref="E33">SUMPRODUCT(--(ISNUMBER(SEARCH(DATE($B$6,$E$6,$B33),출고표[발송일]))),출고표[총판매금액],--(ISNUMBER(SEARCH($E$13,출고표[쇼핑몰구분]))))</f>
        <v>103860</v>
      </c>
    </row>
    <row r="34" spans="2:5" ht="18" customHeight="1">
      <c r="B34" s="158">
        <v>21</v>
      </c>
      <c r="C34" s="160" cm="1">
        <f t="array" ref="C34">SUMPRODUCT(--(ISNUMBER(SEARCH(DATE($B$6,$E$6,$B34),출고표[발송일]))),출고표[거래처지급액],--(ISNUMBER(SEARCH($C$13,출고표[쇼핑몰구분]))))</f>
        <v>0</v>
      </c>
      <c r="D34" s="160" cm="1">
        <f t="array" ref="D34">SUMPRODUCT(--(ISNUMBER(SEARCH(DATE($B$6,$E$6,$B34),출고표[발송일]))),출고표[총판매금액],--(ISNUMBER(SEARCH($C$13,출고표[쇼핑몰구분]))))</f>
        <v>0</v>
      </c>
      <c r="E34" s="160" cm="1">
        <f t="array" ref="E34">SUMPRODUCT(--(ISNUMBER(SEARCH(DATE($B$6,$E$6,$B34),출고표[발송일]))),출고표[총판매금액],--(ISNUMBER(SEARCH($E$13,출고표[쇼핑몰구분]))))</f>
        <v>0</v>
      </c>
    </row>
    <row r="35" spans="2:5" ht="18" customHeight="1">
      <c r="B35" s="158">
        <v>22</v>
      </c>
      <c r="C35" s="160" cm="1">
        <f t="array" ref="C35">SUMPRODUCT(--(ISNUMBER(SEARCH(DATE($B$6,$E$6,$B35),출고표[발송일]))),출고표[거래처지급액],--(ISNUMBER(SEARCH($C$13,출고표[쇼핑몰구분]))))</f>
        <v>0</v>
      </c>
      <c r="D35" s="160" cm="1">
        <f t="array" ref="D35">SUMPRODUCT(--(ISNUMBER(SEARCH(DATE($B$6,$E$6,$B35),출고표[발송일]))),출고표[총판매금액],--(ISNUMBER(SEARCH($C$13,출고표[쇼핑몰구분]))))</f>
        <v>0</v>
      </c>
      <c r="E35" s="160" cm="1">
        <f t="array" ref="E35">SUMPRODUCT(--(ISNUMBER(SEARCH(DATE($B$6,$E$6,$B35),출고표[발송일]))),출고표[총판매금액],--(ISNUMBER(SEARCH($E$13,출고표[쇼핑몰구분]))))</f>
        <v>0</v>
      </c>
    </row>
    <row r="36" spans="2:5" ht="18" customHeight="1">
      <c r="B36" s="158">
        <v>23</v>
      </c>
      <c r="C36" s="160" cm="1">
        <f t="array" ref="C36">SUMPRODUCT(--(ISNUMBER(SEARCH(DATE($B$6,$E$6,$B36),출고표[발송일]))),출고표[거래처지급액],--(ISNUMBER(SEARCH($C$13,출고표[쇼핑몰구분]))))</f>
        <v>347538</v>
      </c>
      <c r="D36" s="160" cm="1">
        <f t="array" ref="D36">SUMPRODUCT(--(ISNUMBER(SEARCH(DATE($B$6,$E$6,$B36),출고표[발송일]))),출고표[총판매금액],--(ISNUMBER(SEARCH($C$13,출고표[쇼핑몰구분]))))</f>
        <v>479900</v>
      </c>
      <c r="E36" s="160" cm="1">
        <f t="array" ref="E36">SUMPRODUCT(--(ISNUMBER(SEARCH(DATE($B$6,$E$6,$B36),출고표[발송일]))),출고표[총판매금액],--(ISNUMBER(SEARCH($E$13,출고표[쇼핑몰구분]))))</f>
        <v>227800</v>
      </c>
    </row>
    <row r="37" spans="2:5" ht="18" customHeight="1">
      <c r="B37" s="158">
        <v>24</v>
      </c>
      <c r="C37" s="160" cm="1">
        <f t="array" ref="C37">SUMPRODUCT(--(ISNUMBER(SEARCH(DATE($B$6,$E$6,$B37),출고표[발송일]))),출고표[거래처지급액],--(ISNUMBER(SEARCH($C$13,출고표[쇼핑몰구분]))))</f>
        <v>190999</v>
      </c>
      <c r="D37" s="160" cm="1">
        <f t="array" ref="D37">SUMPRODUCT(--(ISNUMBER(SEARCH(DATE($B$6,$E$6,$B37),출고표[발송일]))),출고표[총판매금액],--(ISNUMBER(SEARCH($C$13,출고표[쇼핑몰구분]))))</f>
        <v>276330</v>
      </c>
      <c r="E37" s="160" cm="1">
        <f t="array" ref="E37">SUMPRODUCT(--(ISNUMBER(SEARCH(DATE($B$6,$E$6,$B37),출고표[발송일]))),출고표[총판매금액],--(ISNUMBER(SEARCH($E$13,출고표[쇼핑몰구분]))))</f>
        <v>31400</v>
      </c>
    </row>
    <row r="38" spans="2:5" ht="18" customHeight="1">
      <c r="B38" s="158">
        <v>25</v>
      </c>
      <c r="C38" s="160" cm="1">
        <f t="array" ref="C38">SUMPRODUCT(--(ISNUMBER(SEARCH(DATE($B$6,$E$6,$B38),출고표[발송일]))),출고표[거래처지급액],--(ISNUMBER(SEARCH($C$13,출고표[쇼핑몰구분]))))</f>
        <v>119626</v>
      </c>
      <c r="D38" s="160" cm="1">
        <f t="array" ref="D38">SUMPRODUCT(--(ISNUMBER(SEARCH(DATE($B$6,$E$6,$B38),출고표[발송일]))),출고표[총판매금액],--(ISNUMBER(SEARCH($C$13,출고표[쇼핑몰구분]))))</f>
        <v>139470</v>
      </c>
      <c r="E38" s="160" cm="1">
        <f t="array" ref="E38">SUMPRODUCT(--(ISNUMBER(SEARCH(DATE($B$6,$E$6,$B38),출고표[발송일]))),출고표[총판매금액],--(ISNUMBER(SEARCH($E$13,출고표[쇼핑몰구분]))))</f>
        <v>0</v>
      </c>
    </row>
    <row r="39" spans="2:5" ht="18" customHeight="1">
      <c r="B39" s="158">
        <v>26</v>
      </c>
      <c r="C39" s="160" cm="1">
        <f t="array" ref="C39">SUMPRODUCT(--(ISNUMBER(SEARCH(DATE($B$6,$E$6,$B39),출고표[발송일]))),출고표[거래처지급액],--(ISNUMBER(SEARCH($C$13,출고표[쇼핑몰구분]))))</f>
        <v>107200</v>
      </c>
      <c r="D39" s="160" cm="1">
        <f t="array" ref="D39">SUMPRODUCT(--(ISNUMBER(SEARCH(DATE($B$6,$E$6,$B39),출고표[발송일]))),출고표[총판매금액],--(ISNUMBER(SEARCH($C$13,출고표[쇼핑몰구분]))))</f>
        <v>157400</v>
      </c>
      <c r="E39" s="160" cm="1">
        <f t="array" ref="E39">SUMPRODUCT(--(ISNUMBER(SEARCH(DATE($B$6,$E$6,$B39),출고표[발송일]))),출고표[총판매금액],--(ISNUMBER(SEARCH($E$13,출고표[쇼핑몰구분]))))</f>
        <v>48000</v>
      </c>
    </row>
    <row r="40" spans="2:5" ht="18" customHeight="1">
      <c r="B40" s="158">
        <v>27</v>
      </c>
      <c r="C40" s="160" cm="1">
        <f t="array" ref="C40">SUMPRODUCT(--(ISNUMBER(SEARCH(DATE($B$6,$E$6,$B40),출고표[발송일]))),출고표[거래처지급액],--(ISNUMBER(SEARCH($C$13,출고표[쇼핑몰구분]))))</f>
        <v>179479</v>
      </c>
      <c r="D40" s="160" cm="1">
        <f t="array" ref="D40">SUMPRODUCT(--(ISNUMBER(SEARCH(DATE($B$6,$E$6,$B40),출고표[발송일]))),출고표[총판매금액],--(ISNUMBER(SEARCH($C$13,출고표[쇼핑몰구분]))))</f>
        <v>179070</v>
      </c>
      <c r="E40" s="160" cm="1">
        <f t="array" ref="E40">SUMPRODUCT(--(ISNUMBER(SEARCH(DATE($B$6,$E$6,$B40),출고표[발송일]))),출고표[총판매금액],--(ISNUMBER(SEARCH($E$13,출고표[쇼핑몰구분]))))</f>
        <v>0</v>
      </c>
    </row>
    <row r="41" spans="2:5" ht="18" customHeight="1">
      <c r="B41" s="158">
        <v>28</v>
      </c>
      <c r="C41" s="160" cm="1">
        <f t="array" ref="C41">SUMPRODUCT(--(ISNUMBER(SEARCH(DATE($B$6,$E$6,$B41),출고표[발송일]))),출고표[거래처지급액],--(ISNUMBER(SEARCH($C$13,출고표[쇼핑몰구분]))))</f>
        <v>0</v>
      </c>
      <c r="D41" s="160" cm="1">
        <f t="array" ref="D41">SUMPRODUCT(--(ISNUMBER(SEARCH(DATE($B$6,$E$6,$B41),출고표[발송일]))),출고표[총판매금액],--(ISNUMBER(SEARCH($C$13,출고표[쇼핑몰구분]))))</f>
        <v>0</v>
      </c>
      <c r="E41" s="160" cm="1">
        <f t="array" ref="E41">SUMPRODUCT(--(ISNUMBER(SEARCH(DATE($B$6,$E$6,$B41),출고표[발송일]))),출고표[총판매금액],--(ISNUMBER(SEARCH($E$13,출고표[쇼핑몰구분]))))</f>
        <v>0</v>
      </c>
    </row>
    <row r="42" spans="2:5" ht="18" customHeight="1">
      <c r="B42" s="158">
        <v>29</v>
      </c>
      <c r="C42" s="160" cm="1">
        <f t="array" ref="C42">SUMPRODUCT(--(ISNUMBER(SEARCH(DATE($B$6,$E$6,$B42),출고표[발송일]))),출고표[거래처지급액],--(ISNUMBER(SEARCH($C$13,출고표[쇼핑몰구분]))))</f>
        <v>0</v>
      </c>
      <c r="D42" s="160" cm="1">
        <f t="array" ref="D42">SUMPRODUCT(--(ISNUMBER(SEARCH(DATE($B$6,$E$6,$B42),출고표[발송일]))),출고표[총판매금액],--(ISNUMBER(SEARCH($C$13,출고표[쇼핑몰구분]))))</f>
        <v>0</v>
      </c>
      <c r="E42" s="160" cm="1">
        <f t="array" ref="E42">SUMPRODUCT(--(ISNUMBER(SEARCH(DATE($B$6,$E$6,$B42),출고표[발송일]))),출고표[총판매금액],--(ISNUMBER(SEARCH($E$13,출고표[쇼핑몰구분]))))</f>
        <v>0</v>
      </c>
    </row>
    <row r="43" spans="2:5" ht="18" customHeight="1">
      <c r="B43" s="158">
        <v>30</v>
      </c>
      <c r="C43" s="160" cm="1">
        <f t="array" ref="C43">SUMPRODUCT(--(ISNUMBER(SEARCH(DATE($B$6,$E$6,$B43),출고표[발송일]))),출고표[거래처지급액],--(ISNUMBER(SEARCH($C$13,출고표[쇼핑몰구분]))))</f>
        <v>0</v>
      </c>
      <c r="D43" s="160" cm="1">
        <f t="array" ref="D43">SUMPRODUCT(--(ISNUMBER(SEARCH(DATE($B$6,$E$6,$B43),출고표[발송일]))),출고표[총판매금액],--(ISNUMBER(SEARCH($C$13,출고표[쇼핑몰구분]))))</f>
        <v>0</v>
      </c>
      <c r="E43" s="160" cm="1">
        <f t="array" ref="E43">SUMPRODUCT(--(ISNUMBER(SEARCH(DATE($B$6,$E$6,$B43),출고표[발송일]))),출고표[총판매금액],--(ISNUMBER(SEARCH($E$13,출고표[쇼핑몰구분]))))</f>
        <v>0</v>
      </c>
    </row>
    <row r="44" spans="2:5" ht="18" customHeight="1">
      <c r="B44" s="158">
        <v>31</v>
      </c>
      <c r="C44" s="160" cm="1">
        <f t="array" ref="C44">SUMPRODUCT(--(ISNUMBER(SEARCH(DATE($B$6,$E$6,$B44),출고표[발송일]))),출고표[거래처지급액],--(ISNUMBER(SEARCH($C$13,출고표[쇼핑몰구분]))))</f>
        <v>0</v>
      </c>
      <c r="D44" s="160" cm="1">
        <f t="array" ref="D44">SUMPRODUCT(--(ISNUMBER(SEARCH(DATE($B$6,$E$6,$B44),출고표[발송일]))),출고표[총판매금액],--(ISNUMBER(SEARCH($C$13,출고표[쇼핑몰구분]))))</f>
        <v>0</v>
      </c>
      <c r="E44" s="160" cm="1">
        <f t="array" ref="E44">SUMPRODUCT(--(ISNUMBER(SEARCH(DATE($B$6,$E$6,$B44),출고표[발송일]))),출고표[총판매금액],--(ISNUMBER(SEARCH($E$13,출고표[쇼핑몰구분]))))</f>
        <v>0</v>
      </c>
    </row>
  </sheetData>
  <mergeCells count="30">
    <mergeCell ref="CF12:CG12"/>
    <mergeCell ref="CH12:CM12"/>
    <mergeCell ref="AH11:AI11"/>
    <mergeCell ref="AJ11:AO11"/>
    <mergeCell ref="CF11:CG11"/>
    <mergeCell ref="CH11:CM11"/>
    <mergeCell ref="AH12:AI12"/>
    <mergeCell ref="AJ12:AO12"/>
    <mergeCell ref="BW11:CB11"/>
    <mergeCell ref="CC11:CD11"/>
    <mergeCell ref="BW12:CB12"/>
    <mergeCell ref="CC12:CD12"/>
    <mergeCell ref="BM11:BP11"/>
    <mergeCell ref="BM12:BP12"/>
    <mergeCell ref="BR11:BS12"/>
    <mergeCell ref="BH11:BJ12"/>
    <mergeCell ref="B6:D6"/>
    <mergeCell ref="B7:E10"/>
    <mergeCell ref="D4:E4"/>
    <mergeCell ref="C13:D13"/>
    <mergeCell ref="P12:R12"/>
    <mergeCell ref="P11:R11"/>
    <mergeCell ref="L11:L12"/>
    <mergeCell ref="J11:J12"/>
    <mergeCell ref="BH10:BJ10"/>
    <mergeCell ref="T11:U12"/>
    <mergeCell ref="V12:W12"/>
    <mergeCell ref="V11:W11"/>
    <mergeCell ref="AC11:AG11"/>
    <mergeCell ref="AC12:AG12"/>
  </mergeCells>
  <phoneticPr fontId="4" type="noConversion"/>
  <conditionalFormatting sqref="CN13">
    <cfRule type="cellIs" dxfId="255" priority="4" operator="lessThan">
      <formula>0</formula>
    </cfRule>
  </conditionalFormatting>
  <conditionalFormatting sqref="BF13:CN13">
    <cfRule type="expression" dxfId="254" priority="6">
      <formula>$C13="비닐팩토리"</formula>
    </cfRule>
  </conditionalFormatting>
  <conditionalFormatting sqref="BJ13">
    <cfRule type="cellIs" dxfId="253" priority="3" operator="equal">
      <formula>"제작"</formula>
    </cfRule>
    <cfRule type="cellIs" dxfId="252" priority="5" operator="equal">
      <formula>"쿠팡"</formula>
    </cfRule>
    <cfRule type="cellIs" dxfId="251" priority="7" operator="equal">
      <formula>"위메프"</formula>
    </cfRule>
  </conditionalFormatting>
  <conditionalFormatting sqref="BO13">
    <cfRule type="cellIs" dxfId="250" priority="8" operator="equal">
      <formula>"직접전달"</formula>
    </cfRule>
    <cfRule type="cellIs" dxfId="249" priority="9" operator="equal">
      <formula>"한진택배"</formula>
    </cfRule>
  </conditionalFormatting>
  <conditionalFormatting sqref="BT13">
    <cfRule type="cellIs" dxfId="248" priority="2" operator="lessThanOrEqual">
      <formula>0</formula>
    </cfRule>
  </conditionalFormatting>
  <conditionalFormatting sqref="CA13">
    <cfRule type="cellIs" dxfId="247" priority="1" operator="equal">
      <formula>"반품"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10CC-D8A0-4DF8-B093-7F476419AC3F}">
  <sheetPr codeName="Sheet5">
    <tabColor rgb="FFFFC000"/>
  </sheetPr>
  <dimension ref="A1:AE1047"/>
  <sheetViews>
    <sheetView topLeftCell="A9" workbookViewId="0">
      <selection activeCell="E36" sqref="E36"/>
    </sheetView>
  </sheetViews>
  <sheetFormatPr defaultRowHeight="16.5"/>
  <cols>
    <col min="1" max="1" width="4.375" style="131" customWidth="1"/>
    <col min="2" max="2" width="12.75" style="131" customWidth="1"/>
    <col min="3" max="3" width="13.75" style="131" bestFit="1" customWidth="1"/>
    <col min="4" max="4" width="9.25" style="131" customWidth="1"/>
    <col min="5" max="5" width="11.625" style="132" customWidth="1"/>
    <col min="6" max="6" width="12.125" style="131" customWidth="1"/>
    <col min="7" max="7" width="16.625" style="131" customWidth="1"/>
    <col min="8" max="8" width="7.375" style="131" customWidth="1"/>
    <col min="9" max="9" width="7.625" style="131" customWidth="1"/>
    <col min="10" max="10" width="4" style="131" customWidth="1"/>
    <col min="11" max="11" width="9.875" style="138" customWidth="1"/>
    <col min="12" max="12" width="12.625" style="138" customWidth="1"/>
    <col min="13" max="13" width="12.125" style="138" bestFit="1" customWidth="1"/>
    <col min="14" max="14" width="11.125" style="132" bestFit="1" customWidth="1"/>
    <col min="15" max="15" width="17.625" style="131" customWidth="1"/>
    <col min="16" max="16" width="11.25" style="134" bestFit="1" customWidth="1"/>
    <col min="17" max="17" width="15.25" style="148" customWidth="1"/>
    <col min="18" max="18" width="15.625" style="131" customWidth="1"/>
    <col min="19" max="19" width="12.625" style="139" customWidth="1"/>
    <col min="20" max="20" width="16.375" style="131" customWidth="1"/>
    <col min="21" max="21" width="41.5" style="131" customWidth="1"/>
    <col min="22" max="22" width="14" style="131" customWidth="1"/>
    <col min="23" max="23" width="8.375" style="138" bestFit="1" customWidth="1"/>
    <col min="24" max="24" width="7.375" style="138" customWidth="1"/>
    <col min="25" max="25" width="9" style="138" bestFit="1" customWidth="1"/>
    <col min="26" max="26" width="8.75" style="138" customWidth="1"/>
    <col min="27" max="27" width="9.375" style="138" customWidth="1"/>
    <col min="28" max="28" width="9.75" style="145" customWidth="1"/>
    <col min="29" max="29" width="9" style="145" bestFit="1" customWidth="1"/>
    <col min="30" max="30" width="7.125" style="138" bestFit="1" customWidth="1"/>
    <col min="31" max="31" width="63.375" style="131" hidden="1" customWidth="1"/>
    <col min="32" max="16384" width="9" style="131"/>
  </cols>
  <sheetData>
    <row r="1" spans="1:31" s="121" customFormat="1" ht="9.9499999999999993" customHeight="1">
      <c r="A1" s="118"/>
      <c r="B1" s="118" t="s">
        <v>558</v>
      </c>
      <c r="C1" s="118">
        <v>1</v>
      </c>
      <c r="D1" s="118">
        <f>C1+3</f>
        <v>4</v>
      </c>
      <c r="E1" s="118">
        <v>1</v>
      </c>
      <c r="F1" s="118">
        <f>IF(E1=2,-1,1)</f>
        <v>1</v>
      </c>
      <c r="G1" s="118"/>
      <c r="H1" s="118"/>
      <c r="I1" s="118"/>
      <c r="J1" s="119"/>
      <c r="K1" s="135"/>
      <c r="L1" s="135"/>
      <c r="M1" s="135"/>
      <c r="N1" s="119"/>
      <c r="O1" s="120"/>
      <c r="P1" s="149"/>
      <c r="Q1" s="146"/>
      <c r="W1" s="140"/>
      <c r="X1" s="140"/>
      <c r="Y1" s="140"/>
      <c r="Z1" s="140"/>
      <c r="AA1" s="140"/>
      <c r="AB1" s="142"/>
      <c r="AC1" s="142"/>
      <c r="AD1" s="140"/>
    </row>
    <row r="2" spans="1:31" s="122" customFormat="1" ht="35.25" customHeight="1">
      <c r="A2" s="118"/>
      <c r="B2" s="118"/>
      <c r="C2" s="344"/>
      <c r="D2" s="344"/>
      <c r="E2" s="344"/>
      <c r="F2" s="344"/>
      <c r="G2" s="344"/>
      <c r="H2" s="344"/>
      <c r="I2" s="150"/>
      <c r="J2" s="150"/>
      <c r="K2" s="135"/>
      <c r="L2" s="135"/>
      <c r="M2" s="135"/>
      <c r="N2" s="119"/>
      <c r="O2" s="120"/>
      <c r="P2" s="133"/>
      <c r="Q2" s="147"/>
      <c r="W2" s="136"/>
      <c r="X2" s="136"/>
      <c r="Y2" s="136"/>
      <c r="Z2" s="136"/>
      <c r="AA2" s="136"/>
      <c r="AB2" s="143"/>
      <c r="AC2" s="143"/>
      <c r="AD2" s="136"/>
    </row>
    <row r="3" spans="1:31" s="122" customFormat="1" ht="9.9499999999999993" customHeight="1">
      <c r="K3" s="136"/>
      <c r="L3" s="136"/>
      <c r="M3" s="136"/>
      <c r="P3" s="133"/>
      <c r="Q3" s="147"/>
      <c r="W3" s="136"/>
      <c r="X3" s="136"/>
      <c r="Y3" s="136"/>
      <c r="Z3" s="136"/>
      <c r="AA3" s="136"/>
      <c r="AB3" s="143"/>
      <c r="AC3" s="143"/>
      <c r="AD3" s="136"/>
    </row>
    <row r="4" spans="1:31" s="130" customFormat="1" ht="30" customHeight="1">
      <c r="A4" s="123" t="s">
        <v>653</v>
      </c>
      <c r="B4" s="123" t="s">
        <v>537</v>
      </c>
      <c r="C4" s="123" t="s">
        <v>536</v>
      </c>
      <c r="D4" s="123" t="s">
        <v>311</v>
      </c>
      <c r="E4" s="124" t="s">
        <v>127</v>
      </c>
      <c r="F4" s="125" t="s">
        <v>123</v>
      </c>
      <c r="G4" s="125" t="s">
        <v>116</v>
      </c>
      <c r="H4" s="125" t="s">
        <v>113</v>
      </c>
      <c r="I4" s="125" t="s">
        <v>811</v>
      </c>
      <c r="J4" s="125" t="s">
        <v>534</v>
      </c>
      <c r="K4" s="137" t="s">
        <v>119</v>
      </c>
      <c r="L4" s="137" t="s">
        <v>768</v>
      </c>
      <c r="M4" s="137" t="s">
        <v>775</v>
      </c>
      <c r="N4" s="126" t="s">
        <v>538</v>
      </c>
      <c r="O4" s="127" t="s">
        <v>626</v>
      </c>
      <c r="P4" s="128" t="s">
        <v>625</v>
      </c>
      <c r="Q4" s="129" t="s">
        <v>542</v>
      </c>
      <c r="R4" s="128" t="s">
        <v>544</v>
      </c>
      <c r="S4" s="123" t="s">
        <v>791</v>
      </c>
      <c r="T4" s="127" t="s">
        <v>619</v>
      </c>
      <c r="U4" s="123" t="s">
        <v>547</v>
      </c>
      <c r="V4" s="123" t="s">
        <v>548</v>
      </c>
      <c r="W4" s="141" t="s">
        <v>792</v>
      </c>
      <c r="X4" s="141" t="s">
        <v>796</v>
      </c>
      <c r="Y4" s="141" t="s">
        <v>793</v>
      </c>
      <c r="Z4" s="141" t="s">
        <v>797</v>
      </c>
      <c r="AA4" s="141" t="s">
        <v>794</v>
      </c>
      <c r="AB4" s="144" t="s">
        <v>798</v>
      </c>
      <c r="AC4" s="144" t="s">
        <v>776</v>
      </c>
      <c r="AD4" s="141" t="s">
        <v>683</v>
      </c>
      <c r="AE4" s="123" t="s">
        <v>795</v>
      </c>
    </row>
    <row r="5" spans="1:31">
      <c r="A5" s="131" cm="1">
        <f t="array" ref="A5:AE1047">_xlfn._xlws.SORT(_xlfn._xlws.FILTER(출고표1[],ISNUMBER(SEARCH($B$1,출고표1[검사])),"결과 없음"),$D$1,$F$1)</f>
        <v>1044</v>
      </c>
      <c r="B5" s="131" t="str">
        <v>비닐팩토리</v>
      </c>
      <c r="C5" s="131" t="str">
        <v>대표</v>
      </c>
      <c r="D5" s="131" t="str">
        <v>(주)운문로컬푸드</v>
      </c>
      <c r="E5" s="132">
        <v>45558</v>
      </c>
      <c r="F5" s="131" t="str">
        <v>(주)운문로컬푸드</v>
      </c>
      <c r="G5" s="131" t="str">
        <v>530297246563</v>
      </c>
      <c r="H5" s="131" t="str">
        <v>SE.1000</v>
      </c>
      <c r="I5" s="131" t="str">
        <v>투명</v>
      </c>
      <c r="J5" s="131">
        <v>1</v>
      </c>
      <c r="K5" s="138">
        <v>0</v>
      </c>
      <c r="L5" s="138">
        <v>5500</v>
      </c>
      <c r="M5" s="138">
        <v>1925</v>
      </c>
      <c r="N5" s="132">
        <v>45558</v>
      </c>
      <c r="O5" s="131" t="str">
        <v>45565696</v>
      </c>
      <c r="P5" s="134">
        <v>0</v>
      </c>
      <c r="Q5" s="148">
        <v>0</v>
      </c>
      <c r="R5" s="131" t="str">
        <v>CJ대한통운</v>
      </c>
      <c r="S5" s="139">
        <v>0</v>
      </c>
      <c r="T5" s="131" t="str">
        <v>010-2075-7836</v>
      </c>
      <c r="U5" s="131" t="str">
        <v>경북 청도군 운문면 운문사길 129-8 농업회사법인 (주)운문로컬푸드</v>
      </c>
      <c r="V5" s="131">
        <v>0</v>
      </c>
      <c r="W5" s="138">
        <v>0</v>
      </c>
      <c r="X5" s="138">
        <v>0</v>
      </c>
      <c r="Y5" s="138">
        <v>0</v>
      </c>
      <c r="Z5" s="138">
        <v>0</v>
      </c>
      <c r="AA5" s="138">
        <v>0</v>
      </c>
      <c r="AB5" s="145">
        <v>0</v>
      </c>
      <c r="AC5" s="145">
        <v>0</v>
      </c>
      <c r="AD5" s="138">
        <v>0</v>
      </c>
      <c r="AE5" s="131" t="str">
        <v>비닐팩토리 대표 (주)운문로컬푸드 (주)운문로컬푸드 SE.1000 투명 530297246563 010-2075-7836 45565696</v>
      </c>
    </row>
    <row r="6" spans="1:31">
      <c r="A6" s="131">
        <v>1045</v>
      </c>
      <c r="B6" s="131" t="str">
        <v>비닐팩토리</v>
      </c>
      <c r="C6" s="131" t="str">
        <v>대표</v>
      </c>
      <c r="D6" s="131" t="str">
        <v>(주)운문로컬푸드</v>
      </c>
      <c r="E6" s="132">
        <v>45558</v>
      </c>
      <c r="F6" s="131" t="str">
        <v>(주)운문로컬푸드</v>
      </c>
      <c r="G6" s="131" t="str">
        <v>530297246541</v>
      </c>
      <c r="H6" s="131" t="str">
        <v>SE.1000</v>
      </c>
      <c r="I6" s="131" t="str">
        <v>투명</v>
      </c>
      <c r="J6" s="131">
        <v>1</v>
      </c>
      <c r="K6" s="138">
        <v>0</v>
      </c>
      <c r="L6" s="138">
        <v>5500</v>
      </c>
      <c r="M6" s="138">
        <v>1925</v>
      </c>
      <c r="N6" s="132">
        <v>45558</v>
      </c>
      <c r="O6" s="131" t="str">
        <v>45565276</v>
      </c>
      <c r="P6" s="134">
        <v>0</v>
      </c>
      <c r="Q6" s="148">
        <v>0</v>
      </c>
      <c r="R6" s="131" t="str">
        <v>CJ대한통운</v>
      </c>
      <c r="S6" s="139">
        <v>0</v>
      </c>
      <c r="T6" s="131" t="str">
        <v>010-2075-7836</v>
      </c>
      <c r="U6" s="131" t="str">
        <v>경북 청도군 운문면 운문사길 129-8 농업회사법인 (주)운문로컬푸드</v>
      </c>
      <c r="V6" s="131">
        <v>0</v>
      </c>
      <c r="W6" s="138">
        <v>0</v>
      </c>
      <c r="X6" s="138">
        <v>0</v>
      </c>
      <c r="Y6" s="138">
        <v>0</v>
      </c>
      <c r="Z6" s="138">
        <v>0</v>
      </c>
      <c r="AA6" s="138">
        <v>0</v>
      </c>
      <c r="AB6" s="145">
        <v>0</v>
      </c>
      <c r="AC6" s="145">
        <v>0</v>
      </c>
      <c r="AD6" s="138">
        <v>0</v>
      </c>
      <c r="AE6" s="131" t="str">
        <v>비닐팩토리 대표 (주)운문로컬푸드 (주)운문로컬푸드 SE.1000 투명 530297246541 010-2075-7836 45565276</v>
      </c>
    </row>
    <row r="7" spans="1:31">
      <c r="A7" s="131">
        <v>354</v>
      </c>
      <c r="B7" s="131" t="str">
        <v>비닐팩토리</v>
      </c>
      <c r="C7" s="131" t="str">
        <v>대표</v>
      </c>
      <c r="D7" s="131" t="str">
        <v>102동 104호</v>
      </c>
      <c r="E7" s="132">
        <v>45490</v>
      </c>
      <c r="F7" s="131" t="str">
        <v>102동 104호</v>
      </c>
      <c r="G7" s="131" t="str">
        <v>540246404561</v>
      </c>
      <c r="H7" s="131" t="str">
        <v>SE.1000</v>
      </c>
      <c r="I7" s="131" t="str">
        <v>투명</v>
      </c>
      <c r="J7" s="131">
        <v>1</v>
      </c>
      <c r="K7" s="138">
        <v>0</v>
      </c>
      <c r="L7" s="138">
        <v>5500</v>
      </c>
      <c r="M7" s="138">
        <v>1925</v>
      </c>
      <c r="N7" s="132">
        <v>45490</v>
      </c>
      <c r="O7" s="131" t="str">
        <v>45491295</v>
      </c>
      <c r="P7" s="134">
        <v>0</v>
      </c>
      <c r="Q7" s="148">
        <v>0</v>
      </c>
      <c r="R7" s="131" t="str">
        <v>CJ대한통운</v>
      </c>
      <c r="S7" s="139">
        <v>0</v>
      </c>
      <c r="T7" s="131" t="str">
        <v>010-2711-6914</v>
      </c>
      <c r="U7" s="131" t="str">
        <v>경북 영천시 충효로 9 (영천문내주공아파트) 102동 104호</v>
      </c>
      <c r="V7" s="131">
        <v>0</v>
      </c>
      <c r="W7" s="138">
        <v>0</v>
      </c>
      <c r="X7" s="138">
        <v>0</v>
      </c>
      <c r="Y7" s="138">
        <v>0</v>
      </c>
      <c r="Z7" s="138">
        <v>0</v>
      </c>
      <c r="AA7" s="138">
        <v>0</v>
      </c>
      <c r="AB7" s="145">
        <v>0</v>
      </c>
      <c r="AC7" s="145">
        <v>0</v>
      </c>
      <c r="AD7" s="138">
        <v>0</v>
      </c>
      <c r="AE7" s="131" t="str">
        <v>비닐팩토리 대표 102동 104호 102동 104호 SE.1000 투명 540246404561 010-2711-6914 45491295</v>
      </c>
    </row>
    <row r="8" spans="1:31">
      <c r="A8" s="131">
        <v>447</v>
      </c>
      <c r="B8" s="131" t="str">
        <v>비닐팩토리</v>
      </c>
      <c r="C8" s="131" t="str">
        <v>대표</v>
      </c>
      <c r="D8" s="131" t="str">
        <v>102동 104호</v>
      </c>
      <c r="E8" s="132">
        <v>45503</v>
      </c>
      <c r="F8" s="131" t="str">
        <v>102동 104호</v>
      </c>
      <c r="G8" s="131" t="str">
        <v>540255689593</v>
      </c>
      <c r="H8" s="131" t="str">
        <v>SE.1000</v>
      </c>
      <c r="I8" s="131" t="str">
        <v>투명</v>
      </c>
      <c r="J8" s="131">
        <v>1</v>
      </c>
      <c r="K8" s="138">
        <v>0</v>
      </c>
      <c r="L8" s="138">
        <v>5500</v>
      </c>
      <c r="M8" s="138">
        <v>1925</v>
      </c>
      <c r="N8" s="132">
        <v>45503</v>
      </c>
      <c r="O8" s="131" t="str">
        <v>45504823</v>
      </c>
      <c r="P8" s="134">
        <v>0</v>
      </c>
      <c r="Q8" s="148">
        <v>0</v>
      </c>
      <c r="R8" s="131" t="str">
        <v>CJ대한통운</v>
      </c>
      <c r="S8" s="139">
        <v>0</v>
      </c>
      <c r="T8" s="131" t="str">
        <v>010-2711-6914</v>
      </c>
      <c r="U8" s="131" t="str">
        <v>경북 영천시 충효로 9 (영천문내주공아파트) 102동 104호</v>
      </c>
      <c r="V8" s="131">
        <v>0</v>
      </c>
      <c r="W8" s="138">
        <v>0</v>
      </c>
      <c r="X8" s="138">
        <v>0</v>
      </c>
      <c r="Y8" s="138">
        <v>0</v>
      </c>
      <c r="Z8" s="138">
        <v>0</v>
      </c>
      <c r="AA8" s="138">
        <v>0</v>
      </c>
      <c r="AB8" s="145">
        <v>0</v>
      </c>
      <c r="AC8" s="145">
        <v>0</v>
      </c>
      <c r="AD8" s="138">
        <v>0</v>
      </c>
      <c r="AE8" s="131" t="str">
        <v>비닐팩토리 대표 102동 104호 102동 104호 SE.1000 투명 540255689593 010-2711-6914 45504823</v>
      </c>
    </row>
    <row r="9" spans="1:31">
      <c r="A9" s="131">
        <v>227</v>
      </c>
      <c r="B9" s="131" t="str">
        <v>비닐팩토리</v>
      </c>
      <c r="C9" s="131" t="str">
        <v>대표</v>
      </c>
      <c r="D9" s="131" t="str">
        <v>2대건어물상회</v>
      </c>
      <c r="E9" s="132">
        <v>45475</v>
      </c>
      <c r="F9" s="131" t="str">
        <v>2대건어물상회</v>
      </c>
      <c r="G9" s="131" t="str">
        <v>540234498143</v>
      </c>
      <c r="H9" s="131" t="str">
        <v>SE.1000</v>
      </c>
      <c r="I9" s="131" t="str">
        <v>투명</v>
      </c>
      <c r="J9" s="131">
        <v>1</v>
      </c>
      <c r="K9" s="138">
        <v>0</v>
      </c>
      <c r="L9" s="138">
        <v>5700</v>
      </c>
      <c r="M9" s="138">
        <v>1725</v>
      </c>
      <c r="N9" s="132">
        <v>45475</v>
      </c>
      <c r="O9" s="131" t="str">
        <v>45476807</v>
      </c>
      <c r="P9" s="134">
        <v>0</v>
      </c>
      <c r="Q9" s="148">
        <v>0</v>
      </c>
      <c r="R9" s="131" t="str">
        <v>CJ대한통운</v>
      </c>
      <c r="S9" s="139">
        <v>0</v>
      </c>
      <c r="T9" s="131" t="str">
        <v>010-9233-8113</v>
      </c>
      <c r="U9" s="131" t="str">
        <v>경북 청도군 청도읍 청도신기길 10-1 2대건어물상회</v>
      </c>
      <c r="V9" s="131">
        <v>0</v>
      </c>
      <c r="W9" s="138">
        <v>0</v>
      </c>
      <c r="X9" s="138">
        <v>0</v>
      </c>
      <c r="Y9" s="138">
        <v>0</v>
      </c>
      <c r="Z9" s="138">
        <v>0</v>
      </c>
      <c r="AA9" s="138">
        <v>0</v>
      </c>
      <c r="AB9" s="145">
        <v>0</v>
      </c>
      <c r="AC9" s="145">
        <v>0</v>
      </c>
      <c r="AD9" s="138">
        <v>0</v>
      </c>
      <c r="AE9" s="131" t="str">
        <v>비닐팩토리 대표 2대건어물상회 2대건어물상회 SE.1000 투명 540234498143 010-9233-8113 45476807</v>
      </c>
    </row>
    <row r="10" spans="1:31">
      <c r="A10" s="131">
        <v>228</v>
      </c>
      <c r="B10" s="131" t="str">
        <v>비닐팩토리</v>
      </c>
      <c r="C10" s="131" t="str">
        <v>대표</v>
      </c>
      <c r="D10" s="131" t="str">
        <v>2대건어물상회</v>
      </c>
      <c r="E10" s="132">
        <v>45475</v>
      </c>
      <c r="F10" s="131" t="str">
        <v>2대건어물상회</v>
      </c>
      <c r="G10" s="131" t="str">
        <v>530235183992</v>
      </c>
      <c r="H10" s="131" t="str">
        <v>SE.1000</v>
      </c>
      <c r="I10" s="131" t="str">
        <v>투명</v>
      </c>
      <c r="J10" s="131">
        <v>1</v>
      </c>
      <c r="K10" s="138">
        <v>0</v>
      </c>
      <c r="L10" s="138">
        <v>5700</v>
      </c>
      <c r="M10" s="138">
        <v>1725</v>
      </c>
      <c r="N10" s="132">
        <v>45475</v>
      </c>
      <c r="O10" s="131" t="str">
        <v>45476925</v>
      </c>
      <c r="P10" s="134">
        <v>0</v>
      </c>
      <c r="Q10" s="148">
        <v>0</v>
      </c>
      <c r="R10" s="131" t="str">
        <v>CJ대한통운</v>
      </c>
      <c r="S10" s="139">
        <v>0</v>
      </c>
      <c r="T10" s="131" t="str">
        <v>010-9233-8113</v>
      </c>
      <c r="U10" s="131" t="str">
        <v>경북 청도군 청도읍 청도신기길 10-1 2대건어물상회</v>
      </c>
      <c r="V10" s="131">
        <v>0</v>
      </c>
      <c r="W10" s="138">
        <v>0</v>
      </c>
      <c r="X10" s="138">
        <v>0</v>
      </c>
      <c r="Y10" s="138">
        <v>0</v>
      </c>
      <c r="Z10" s="138">
        <v>0</v>
      </c>
      <c r="AA10" s="138">
        <v>0</v>
      </c>
      <c r="AB10" s="145">
        <v>0</v>
      </c>
      <c r="AC10" s="145">
        <v>0</v>
      </c>
      <c r="AD10" s="138">
        <v>0</v>
      </c>
      <c r="AE10" s="131" t="str">
        <v>비닐팩토리 대표 2대건어물상회 2대건어물상회 SE.1000 투명 530235183992 010-9233-8113 45476925</v>
      </c>
    </row>
    <row r="11" spans="1:31">
      <c r="A11" s="131">
        <v>17</v>
      </c>
      <c r="B11" s="131" t="str">
        <v>비닐스토리</v>
      </c>
      <c r="C11" s="131" t="str">
        <v>쿠팡</v>
      </c>
      <c r="D11" s="131" t="str">
        <v>DUONG THANH HANH</v>
      </c>
      <c r="E11" s="132">
        <v>45443</v>
      </c>
      <c r="F11" s="131" t="str">
        <v>Duong Hanh</v>
      </c>
      <c r="G11" s="131" t="str">
        <v>530211538493</v>
      </c>
      <c r="H11" s="131" t="str">
        <v>SE.105</v>
      </c>
      <c r="I11" s="131" t="str">
        <v>투명</v>
      </c>
      <c r="J11" s="131">
        <v>3</v>
      </c>
      <c r="K11" s="138">
        <v>7950</v>
      </c>
      <c r="L11" s="138">
        <v>3000</v>
      </c>
      <c r="M11" s="138">
        <v>0</v>
      </c>
      <c r="N11" s="132">
        <v>45443</v>
      </c>
      <c r="O11" s="131" t="str">
        <v>29100050606795</v>
      </c>
      <c r="P11" s="134" t="str">
        <v>du*****@gm</v>
      </c>
      <c r="Q11" s="148" t="str">
        <v>0502-4530-6882</v>
      </c>
      <c r="R11" s="131" t="str">
        <v>CJ대한통운</v>
      </c>
      <c r="S11" s="139">
        <v>0</v>
      </c>
      <c r="T11" s="131" t="str">
        <v>0502-4530-6882</v>
      </c>
      <c r="U11" s="131" t="str">
        <v>경상북도 경주시 한빛길6번길 47 1층. 아시안 마트 ( 성건동 )</v>
      </c>
      <c r="V11" s="131" t="str">
        <v>문 앞</v>
      </c>
      <c r="W11" s="138">
        <v>7320</v>
      </c>
      <c r="X11" s="138">
        <v>1320</v>
      </c>
      <c r="Y11" s="138">
        <v>0</v>
      </c>
      <c r="Z11" s="138">
        <v>0</v>
      </c>
      <c r="AA11" s="138">
        <v>0</v>
      </c>
      <c r="AB11" s="145">
        <v>0</v>
      </c>
      <c r="AC11" s="145">
        <v>0</v>
      </c>
      <c r="AD11" s="138">
        <v>0</v>
      </c>
      <c r="AE11" s="131" t="str">
        <v>비닐스토리 쿠팡 DUONG THANH HANH Duong Hanh SE.105 투명 530211538493 0502-4530-6882 29100050606795</v>
      </c>
    </row>
    <row r="12" spans="1:31">
      <c r="A12" s="131">
        <v>18</v>
      </c>
      <c r="B12" s="131" t="str">
        <v>비닐스토리</v>
      </c>
      <c r="C12" s="131" t="str">
        <v>쿠팡</v>
      </c>
      <c r="D12" s="131" t="str">
        <v>DUONG THANH HANH</v>
      </c>
      <c r="E12" s="132">
        <v>45443</v>
      </c>
      <c r="F12" s="131" t="str">
        <v>Duong Hanh</v>
      </c>
      <c r="G12" s="131" t="str">
        <v>530211538493</v>
      </c>
      <c r="H12" s="131" t="str">
        <v>SE.138</v>
      </c>
      <c r="I12" s="131" t="str">
        <v>투명</v>
      </c>
      <c r="J12" s="131">
        <v>3</v>
      </c>
      <c r="K12" s="138">
        <v>3960</v>
      </c>
      <c r="L12" s="138">
        <v>0</v>
      </c>
      <c r="M12" s="138">
        <v>0</v>
      </c>
      <c r="N12" s="132">
        <v>45443</v>
      </c>
      <c r="O12" s="131" t="str">
        <v>29100050606795</v>
      </c>
      <c r="P12" s="134" t="str">
        <v>du*****@gm</v>
      </c>
      <c r="Q12" s="148" t="str">
        <v>0502-4530-6882</v>
      </c>
      <c r="R12" s="131" t="str">
        <v>CJ대한통운</v>
      </c>
      <c r="S12" s="139">
        <v>0</v>
      </c>
      <c r="T12" s="131" t="str">
        <v>0502-4530-6882</v>
      </c>
      <c r="U12" s="131" t="str">
        <v>경상북도 경주시 한빛길6번길 47 1층. 아시안 마트 ( 성건동 )</v>
      </c>
      <c r="V12" s="131" t="str">
        <v>문 앞</v>
      </c>
      <c r="W12" s="138">
        <v>7620</v>
      </c>
      <c r="X12" s="138">
        <v>420</v>
      </c>
      <c r="Y12" s="138">
        <v>0</v>
      </c>
      <c r="Z12" s="138">
        <v>0</v>
      </c>
      <c r="AA12" s="138">
        <v>0</v>
      </c>
      <c r="AB12" s="145">
        <v>0</v>
      </c>
      <c r="AC12" s="145">
        <v>0</v>
      </c>
      <c r="AD12" s="138">
        <v>0</v>
      </c>
      <c r="AE12" s="131" t="str">
        <v>비닐스토리 쿠팡 DUONG THANH HANH Duong Hanh SE.138 투명 530211538493 0502-4530-6882 29100050606795</v>
      </c>
    </row>
    <row r="13" spans="1:31">
      <c r="A13" s="131">
        <v>331</v>
      </c>
      <c r="B13" s="131" t="str">
        <v>비닐스토리</v>
      </c>
      <c r="C13" s="131" t="str">
        <v>쿠팡</v>
      </c>
      <c r="D13" s="131" t="str">
        <v>DUONG THANH HANH</v>
      </c>
      <c r="E13" s="132">
        <v>45488</v>
      </c>
      <c r="F13" s="131" t="str">
        <v>Duong Hanh</v>
      </c>
      <c r="G13" s="131" t="str">
        <v>530245080861</v>
      </c>
      <c r="H13" s="131" t="str">
        <v>SE.139</v>
      </c>
      <c r="I13" s="131" t="str">
        <v>투명</v>
      </c>
      <c r="J13" s="131">
        <v>1</v>
      </c>
      <c r="K13" s="138">
        <v>4760</v>
      </c>
      <c r="L13" s="138">
        <v>3000</v>
      </c>
      <c r="M13" s="138">
        <v>0</v>
      </c>
      <c r="N13" s="132">
        <v>45485</v>
      </c>
      <c r="O13" s="131" t="str">
        <v>29100057988309</v>
      </c>
      <c r="P13" s="134" t="str">
        <v>du*****@gm</v>
      </c>
      <c r="Q13" s="148" t="str">
        <v>0502-1267-8011</v>
      </c>
      <c r="R13" s="131" t="str">
        <v>CJ대한통운</v>
      </c>
      <c r="S13" s="139">
        <v>0</v>
      </c>
      <c r="T13" s="131" t="str">
        <v>0502-1267-8011</v>
      </c>
      <c r="U13" s="131" t="str">
        <v>경상북도 경주시 한빛길6번길 47 1층. 아시안 마트 ( 성건동 )</v>
      </c>
      <c r="V13" s="131" t="str">
        <v>직접 받고 부재 시 문 앞</v>
      </c>
      <c r="W13" s="138">
        <v>3250</v>
      </c>
      <c r="X13" s="138">
        <v>0</v>
      </c>
      <c r="Y13" s="138">
        <v>0</v>
      </c>
      <c r="Z13" s="138">
        <v>0</v>
      </c>
      <c r="AA13" s="138">
        <v>0</v>
      </c>
      <c r="AB13" s="145">
        <v>0</v>
      </c>
      <c r="AC13" s="145">
        <v>0</v>
      </c>
      <c r="AD13" s="138">
        <v>0</v>
      </c>
      <c r="AE13" s="131" t="str">
        <v>비닐스토리 쿠팡 DUONG THANH HANH Duong Hanh SE.139 투명 530245080861 0502-1267-8011 29100057988309</v>
      </c>
    </row>
    <row r="14" spans="1:31">
      <c r="A14" s="131">
        <v>332</v>
      </c>
      <c r="B14" s="131" t="str">
        <v>비닐스토리</v>
      </c>
      <c r="C14" s="131" t="str">
        <v>쿠팡</v>
      </c>
      <c r="D14" s="131" t="str">
        <v>DUONG THANH HANH</v>
      </c>
      <c r="E14" s="132">
        <v>45488</v>
      </c>
      <c r="F14" s="131" t="str">
        <v>Duong Hanh</v>
      </c>
      <c r="G14" s="131" t="str">
        <v>530245080861</v>
      </c>
      <c r="H14" s="131" t="str">
        <v>SE.138</v>
      </c>
      <c r="I14" s="131" t="str">
        <v>투명</v>
      </c>
      <c r="J14" s="131">
        <v>1</v>
      </c>
      <c r="K14" s="138">
        <v>1320</v>
      </c>
      <c r="L14" s="138">
        <v>0</v>
      </c>
      <c r="M14" s="138">
        <v>0</v>
      </c>
      <c r="N14" s="132">
        <v>45485</v>
      </c>
      <c r="O14" s="131" t="str">
        <v>29100057988309</v>
      </c>
      <c r="P14" s="134" t="str">
        <v>du*****@gm</v>
      </c>
      <c r="Q14" s="148" t="str">
        <v>0502-1267-8011</v>
      </c>
      <c r="R14" s="131" t="str">
        <v>CJ대한통운</v>
      </c>
      <c r="S14" s="139">
        <v>0</v>
      </c>
      <c r="T14" s="131" t="str">
        <v>0502-1267-8011</v>
      </c>
      <c r="U14" s="131" t="str">
        <v>경상북도 경주시 한빛길6번길 47 1층. 아시안 마트 ( 성건동 )</v>
      </c>
      <c r="V14" s="131" t="str">
        <v>직접 받고 부재 시 문 앞</v>
      </c>
      <c r="W14" s="138">
        <v>2680</v>
      </c>
      <c r="X14" s="138">
        <v>0</v>
      </c>
      <c r="Y14" s="138">
        <v>0</v>
      </c>
      <c r="Z14" s="138">
        <v>0</v>
      </c>
      <c r="AA14" s="138">
        <v>0</v>
      </c>
      <c r="AB14" s="145">
        <v>0</v>
      </c>
      <c r="AC14" s="145">
        <v>0</v>
      </c>
      <c r="AD14" s="138">
        <v>0</v>
      </c>
      <c r="AE14" s="131" t="str">
        <v>비닐스토리 쿠팡 DUONG THANH HANH Duong Hanh SE.138 투명 530245080861 0502-1267-8011 29100057988309</v>
      </c>
    </row>
    <row r="15" spans="1:31">
      <c r="A15" s="131">
        <v>333</v>
      </c>
      <c r="B15" s="131" t="str">
        <v>비닐스토리</v>
      </c>
      <c r="C15" s="131" t="str">
        <v>쿠팡</v>
      </c>
      <c r="D15" s="131" t="str">
        <v>DUONG THANH HANH</v>
      </c>
      <c r="E15" s="132">
        <v>45488</v>
      </c>
      <c r="F15" s="131" t="str">
        <v>Duong Hanh</v>
      </c>
      <c r="G15" s="131" t="str">
        <v>530245080861</v>
      </c>
      <c r="H15" s="131" t="str">
        <v>SE.107</v>
      </c>
      <c r="I15" s="131" t="str">
        <v>투명</v>
      </c>
      <c r="J15" s="131">
        <v>1</v>
      </c>
      <c r="K15" s="138">
        <v>2156</v>
      </c>
      <c r="L15" s="138">
        <v>0</v>
      </c>
      <c r="M15" s="138">
        <v>0</v>
      </c>
      <c r="N15" s="132">
        <v>45485</v>
      </c>
      <c r="O15" s="131" t="str">
        <v>29100057988309</v>
      </c>
      <c r="P15" s="134" t="str">
        <v>du*****@gm</v>
      </c>
      <c r="Q15" s="148" t="str">
        <v>0502-1267-8011</v>
      </c>
      <c r="R15" s="131" t="str">
        <v>CJ대한통운</v>
      </c>
      <c r="S15" s="139">
        <v>0</v>
      </c>
      <c r="T15" s="131" t="str">
        <v>0502-1267-8011</v>
      </c>
      <c r="U15" s="131" t="str">
        <v>경상북도 경주시 한빛길6번길 47 1층. 아시안 마트 ( 성건동 )</v>
      </c>
      <c r="V15" s="131" t="str">
        <v>직접 받고 부재 시 문 앞</v>
      </c>
      <c r="W15" s="138">
        <v>3830</v>
      </c>
      <c r="X15" s="138">
        <v>210</v>
      </c>
      <c r="Y15" s="138">
        <v>0</v>
      </c>
      <c r="Z15" s="138">
        <v>0</v>
      </c>
      <c r="AA15" s="138">
        <v>0</v>
      </c>
      <c r="AB15" s="145">
        <v>0</v>
      </c>
      <c r="AC15" s="145">
        <v>0</v>
      </c>
      <c r="AD15" s="138">
        <v>0</v>
      </c>
      <c r="AE15" s="131" t="str">
        <v>비닐스토리 쿠팡 DUONG THANH HANH Duong Hanh SE.107 투명 530245080861 0502-1267-8011 29100057988309</v>
      </c>
    </row>
    <row r="16" spans="1:31">
      <c r="A16" s="131">
        <v>393</v>
      </c>
      <c r="B16" s="131" t="str">
        <v>비닐스토리</v>
      </c>
      <c r="C16" s="131" t="str">
        <v>쿠팡</v>
      </c>
      <c r="D16" s="131" t="str">
        <v>JIN HONG JI</v>
      </c>
      <c r="E16" s="132">
        <v>45496</v>
      </c>
      <c r="F16" s="131" t="str">
        <v>김동렬</v>
      </c>
      <c r="G16" s="131" t="str">
        <v>540250716421</v>
      </c>
      <c r="H16" s="131" t="str">
        <v>SE.114</v>
      </c>
      <c r="I16" s="131" t="str">
        <v>투명</v>
      </c>
      <c r="J16" s="131">
        <v>2</v>
      </c>
      <c r="K16" s="138">
        <v>10920</v>
      </c>
      <c r="L16" s="138">
        <v>3500</v>
      </c>
      <c r="M16" s="138">
        <v>0</v>
      </c>
      <c r="N16" s="132">
        <v>45495</v>
      </c>
      <c r="O16" s="131" t="str">
        <v>15100059649366</v>
      </c>
      <c r="P16" s="134" t="str">
        <v>ho*****@gm</v>
      </c>
      <c r="Q16" s="148" t="str">
        <v>0502-4282-0139</v>
      </c>
      <c r="R16" s="131" t="str">
        <v>CJ대한통운</v>
      </c>
      <c r="S16" s="139">
        <v>0</v>
      </c>
      <c r="T16" s="131" t="str">
        <v>0502-4282-0139</v>
      </c>
      <c r="U16" s="131" t="str">
        <v>경기도 양주시 남면 구암리 243-7 경기도 양주시남면 구암리243-3</v>
      </c>
      <c r="V16" s="131" t="str">
        <v>문 앞</v>
      </c>
      <c r="W16" s="138">
        <v>12240</v>
      </c>
      <c r="X16" s="138">
        <v>1360</v>
      </c>
      <c r="Y16" s="138">
        <v>0</v>
      </c>
      <c r="Z16" s="138">
        <v>0</v>
      </c>
      <c r="AA16" s="138">
        <v>0</v>
      </c>
      <c r="AB16" s="145">
        <v>0</v>
      </c>
      <c r="AC16" s="145">
        <v>0</v>
      </c>
      <c r="AD16" s="138">
        <v>0</v>
      </c>
      <c r="AE16" s="131" t="str">
        <v>비닐스토리 쿠팡 JIN HONG JI 김동렬 SE.114 투명 540250716421 0502-4282-0139 15100059649366</v>
      </c>
    </row>
    <row r="17" spans="1:31">
      <c r="A17" s="131">
        <v>28</v>
      </c>
      <c r="B17" s="131" t="str">
        <v>비닐팩토리</v>
      </c>
      <c r="C17" s="131" t="str">
        <v>스마트 스토어</v>
      </c>
      <c r="D17" s="131" t="str">
        <v>JINXIANGHUA</v>
      </c>
      <c r="E17" s="132">
        <v>45446</v>
      </c>
      <c r="F17" s="131" t="str">
        <v>김단혜</v>
      </c>
      <c r="G17" s="131" t="str">
        <v>530213304910</v>
      </c>
      <c r="H17" s="131" t="str">
        <v>SE.204</v>
      </c>
      <c r="I17" s="131" t="str">
        <v>투명</v>
      </c>
      <c r="J17" s="131">
        <v>1</v>
      </c>
      <c r="K17" s="138">
        <v>0</v>
      </c>
      <c r="L17" s="138">
        <v>3500</v>
      </c>
      <c r="M17" s="138">
        <v>0</v>
      </c>
      <c r="N17" s="132">
        <v>45444</v>
      </c>
      <c r="O17" s="131" t="str">
        <v>2024060186841831</v>
      </c>
      <c r="P17" s="134" t="str">
        <v>danh****</v>
      </c>
      <c r="Q17" s="148" t="str">
        <v>010-5313-3880</v>
      </c>
      <c r="R17" s="131" t="str">
        <v>CJ대한통운</v>
      </c>
      <c r="S17" s="139">
        <v>0</v>
      </c>
      <c r="T17" s="131" t="str">
        <v>010-5313-3880</v>
      </c>
      <c r="U17" s="131" t="str">
        <v>경기도 안양시 동안구 시민대로 180 (호계동, G.SQURE, 롯데백화점 평촌점) 지하1층 검품장</v>
      </c>
      <c r="V17" s="131">
        <v>0</v>
      </c>
      <c r="W17" s="138">
        <v>20800</v>
      </c>
      <c r="X17" s="138">
        <v>0</v>
      </c>
      <c r="Y17" s="138">
        <v>3000</v>
      </c>
      <c r="Z17" s="138">
        <v>0</v>
      </c>
      <c r="AA17" s="138">
        <v>0</v>
      </c>
      <c r="AB17" s="145">
        <v>0</v>
      </c>
      <c r="AC17" s="145">
        <v>0</v>
      </c>
      <c r="AD17" s="138">
        <v>0</v>
      </c>
      <c r="AE17" s="131" t="str">
        <v>비닐팩토리 스마트 스토어 JINXIANGHUA 김단혜 SE.204 투명 530213304910 010-5313-3880 2024060186841831</v>
      </c>
    </row>
    <row r="18" spans="1:31">
      <c r="A18" s="131">
        <v>408</v>
      </c>
      <c r="B18" s="131" t="str">
        <v>비닐팩토리</v>
      </c>
      <c r="C18" s="131" t="str">
        <v>쿠팡</v>
      </c>
      <c r="D18" s="131" t="str">
        <v>Matsongkram Natcha</v>
      </c>
      <c r="E18" s="132">
        <v>45497</v>
      </c>
      <c r="F18" s="131" t="str">
        <v>구평아시아마트 (낫차)</v>
      </c>
      <c r="G18" s="131" t="str">
        <v>530252233236</v>
      </c>
      <c r="H18" s="131" t="str">
        <v>SE.101</v>
      </c>
      <c r="I18" s="131" t="str">
        <v>투명</v>
      </c>
      <c r="J18" s="131">
        <v>1</v>
      </c>
      <c r="K18" s="138">
        <v>0</v>
      </c>
      <c r="L18" s="138">
        <v>3500</v>
      </c>
      <c r="M18" s="138">
        <v>500</v>
      </c>
      <c r="N18" s="132">
        <v>45496</v>
      </c>
      <c r="O18" s="131" t="str">
        <v>31100059959774</v>
      </c>
      <c r="P18" s="134" t="str">
        <v>na*****@gm</v>
      </c>
      <c r="Q18" s="148" t="str">
        <v>0502-4305-4574</v>
      </c>
      <c r="R18" s="131" t="str">
        <v>CJ대한통운</v>
      </c>
      <c r="S18" s="139">
        <v>0</v>
      </c>
      <c r="T18" s="131" t="str">
        <v>0502-4305-4574</v>
      </c>
      <c r="U18" s="131" t="str">
        <v>경상북도 구미시 구평동 460-13 범광빌라 경북 구미시 460-13 범광빌 1층 아시아마트</v>
      </c>
      <c r="V18" s="131" t="str">
        <v>문 앞</v>
      </c>
      <c r="W18" s="138">
        <v>34000</v>
      </c>
      <c r="X18" s="138">
        <v>0</v>
      </c>
      <c r="Y18" s="138">
        <v>3000</v>
      </c>
      <c r="Z18" s="138">
        <v>0</v>
      </c>
      <c r="AA18" s="138">
        <v>0</v>
      </c>
      <c r="AB18" s="145">
        <v>0</v>
      </c>
      <c r="AC18" s="145">
        <v>0</v>
      </c>
      <c r="AD18" s="138">
        <v>0</v>
      </c>
      <c r="AE18" s="131" t="str">
        <v>비닐팩토리 쿠팡 Matsongkram Natcha 구평아시아마트 (낫차) SE.101 투명 530252233236 0502-4305-4574 31100059959774</v>
      </c>
    </row>
    <row r="19" spans="1:31">
      <c r="A19" s="131">
        <v>962</v>
      </c>
      <c r="B19" s="131" t="str">
        <v>비닐팩토리</v>
      </c>
      <c r="C19" s="131" t="str">
        <v>쿠팡</v>
      </c>
      <c r="D19" s="131" t="str">
        <v>Matsongkram Natcha</v>
      </c>
      <c r="E19" s="132">
        <v>45554</v>
      </c>
      <c r="F19" s="131" t="str">
        <v>구평아시아마트 (낫차)</v>
      </c>
      <c r="G19" s="131" t="str">
        <v>540292357015</v>
      </c>
      <c r="H19" s="131" t="str">
        <v>SE.101</v>
      </c>
      <c r="I19" s="131" t="str">
        <v>투명</v>
      </c>
      <c r="J19" s="131">
        <v>1</v>
      </c>
      <c r="K19" s="138">
        <v>0</v>
      </c>
      <c r="L19" s="138">
        <v>4400</v>
      </c>
      <c r="M19" s="138">
        <v>1725</v>
      </c>
      <c r="N19" s="132">
        <v>45553</v>
      </c>
      <c r="O19" s="131" t="str">
        <v>31100069676492</v>
      </c>
      <c r="P19" s="134">
        <v>0</v>
      </c>
      <c r="Q19" s="148" t="str">
        <v>0502-7441-4997</v>
      </c>
      <c r="R19" s="131" t="str">
        <v>CJ대한통운</v>
      </c>
      <c r="S19" s="139">
        <v>0</v>
      </c>
      <c r="T19" s="131" t="str">
        <v>0502-7441-4997</v>
      </c>
      <c r="U19" s="131" t="str">
        <v>경상북도 구미시 구평동 460-13 범광빌라 경북 구미시 460-13 범광빌 1층 아시아마트</v>
      </c>
      <c r="V19" s="131" t="str">
        <v>문 앞</v>
      </c>
      <c r="W19" s="138">
        <v>22600</v>
      </c>
      <c r="X19" s="138">
        <v>0</v>
      </c>
      <c r="Y19" s="138">
        <v>0</v>
      </c>
      <c r="Z19" s="138">
        <v>0</v>
      </c>
      <c r="AA19" s="138">
        <v>0</v>
      </c>
      <c r="AB19" s="145">
        <v>0</v>
      </c>
      <c r="AC19" s="145">
        <v>0</v>
      </c>
      <c r="AD19" s="138">
        <v>0</v>
      </c>
      <c r="AE19" s="131" t="str">
        <v>비닐팩토리 쿠팡 Matsongkram Natcha 구평아시아마트 (낫차) SE.101 투명 540292357015 0502-7441-4997 31100069676492</v>
      </c>
    </row>
    <row r="20" spans="1:31">
      <c r="A20" s="131">
        <v>963</v>
      </c>
      <c r="B20" s="131" t="str">
        <v>비닐팩토리</v>
      </c>
      <c r="C20" s="131" t="str">
        <v>쿠팡</v>
      </c>
      <c r="D20" s="131" t="str">
        <v>Matsongkram Natcha</v>
      </c>
      <c r="E20" s="132">
        <v>45554</v>
      </c>
      <c r="F20" s="131" t="str">
        <v>구평아시아마트 (낫차)</v>
      </c>
      <c r="G20" s="131" t="str">
        <v>540292357015</v>
      </c>
      <c r="H20" s="131" t="str">
        <v>SE.101</v>
      </c>
      <c r="I20" s="131" t="str">
        <v>투명</v>
      </c>
      <c r="J20" s="131">
        <v>1</v>
      </c>
      <c r="K20" s="138">
        <v>0</v>
      </c>
      <c r="L20" s="138">
        <v>0</v>
      </c>
      <c r="M20" s="138">
        <v>0</v>
      </c>
      <c r="N20" s="132">
        <v>45553</v>
      </c>
      <c r="O20" s="131" t="str">
        <v>31100069676492</v>
      </c>
      <c r="P20" s="134">
        <v>0</v>
      </c>
      <c r="Q20" s="148" t="str">
        <v>0502-7441-4997</v>
      </c>
      <c r="R20" s="131" t="str">
        <v>CJ대한통운</v>
      </c>
      <c r="S20" s="139">
        <v>0</v>
      </c>
      <c r="T20" s="131" t="str">
        <v>0502-7441-4997</v>
      </c>
      <c r="U20" s="131" t="str">
        <v>경상북도 구미시 구평동 460-13 범광빌라 경북 구미시 460-13 범광빌 1층 아시아마트</v>
      </c>
      <c r="V20" s="131" t="str">
        <v>문 앞</v>
      </c>
      <c r="W20" s="138">
        <v>31200</v>
      </c>
      <c r="X20" s="138">
        <v>0</v>
      </c>
      <c r="Y20" s="138">
        <v>0</v>
      </c>
      <c r="Z20" s="138">
        <v>0</v>
      </c>
      <c r="AA20" s="138">
        <v>0</v>
      </c>
      <c r="AB20" s="145">
        <v>0</v>
      </c>
      <c r="AC20" s="145">
        <v>0</v>
      </c>
      <c r="AD20" s="138">
        <v>0</v>
      </c>
      <c r="AE20" s="131" t="str">
        <v>비닐팩토리 쿠팡 Matsongkram Natcha 구평아시아마트 (낫차) SE.101 투명 540292357015 0502-7441-4997 31100069676492</v>
      </c>
    </row>
    <row r="21" spans="1:31">
      <c r="A21" s="131">
        <v>1014</v>
      </c>
      <c r="B21" s="131" t="str">
        <v>비닐스토리</v>
      </c>
      <c r="C21" s="131" t="str">
        <v>쿠팡</v>
      </c>
      <c r="D21" s="131" t="str">
        <v>NAN LONG</v>
      </c>
      <c r="E21" s="132">
        <v>45558</v>
      </c>
      <c r="F21" s="131" t="str">
        <v>남용</v>
      </c>
      <c r="G21" s="131" t="str">
        <v>540295042506</v>
      </c>
      <c r="H21" s="131" t="str">
        <v>SE.102</v>
      </c>
      <c r="I21" s="131" t="str">
        <v>투명</v>
      </c>
      <c r="J21" s="131">
        <v>6</v>
      </c>
      <c r="K21" s="138">
        <v>6960</v>
      </c>
      <c r="L21" s="138">
        <v>3000</v>
      </c>
      <c r="M21" s="138">
        <v>0</v>
      </c>
      <c r="N21" s="132">
        <v>45555</v>
      </c>
      <c r="O21" s="131" t="str">
        <v>1100069944527</v>
      </c>
      <c r="P21" s="134">
        <v>0</v>
      </c>
      <c r="Q21" s="148" t="str">
        <v>0504-2786-2272</v>
      </c>
      <c r="R21" s="131" t="str">
        <v>CJ대한통운</v>
      </c>
      <c r="S21" s="139">
        <v>0</v>
      </c>
      <c r="T21" s="131" t="str">
        <v>0504-2786-2272</v>
      </c>
      <c r="U21" s="131" t="str">
        <v>경기도 의정부시 신흥로239번길 20 의정부시 신흥로 239번길 20 402호 럭스타워 ( 의정부동 )</v>
      </c>
      <c r="V21" s="131" t="str">
        <v>문 앞</v>
      </c>
      <c r="W21" s="138">
        <v>6900</v>
      </c>
      <c r="X21" s="138">
        <v>0</v>
      </c>
      <c r="Y21" s="138">
        <v>3000</v>
      </c>
      <c r="Z21" s="138">
        <v>0</v>
      </c>
      <c r="AA21" s="138">
        <v>0</v>
      </c>
      <c r="AB21" s="145">
        <v>0</v>
      </c>
      <c r="AC21" s="145">
        <v>0</v>
      </c>
      <c r="AD21" s="138">
        <v>0</v>
      </c>
      <c r="AE21" s="131" t="str">
        <v>비닐스토리 쿠팡 NAN LONG 남용 SE.102 투명 540295042506 0504-2786-2272 1100069944527</v>
      </c>
    </row>
    <row r="22" spans="1:31">
      <c r="A22" s="131">
        <v>66</v>
      </c>
      <c r="B22" s="131" t="str">
        <v>비닐팩토리</v>
      </c>
      <c r="C22" s="131" t="str">
        <v>쿠팡</v>
      </c>
      <c r="D22" s="131" t="str">
        <v>PIAO SHUNDAO</v>
      </c>
      <c r="E22" s="132">
        <v>45448</v>
      </c>
      <c r="F22" s="131" t="str">
        <v>황용해</v>
      </c>
      <c r="G22" s="131" t="str">
        <v>530215273870</v>
      </c>
      <c r="H22" s="131" t="str">
        <v>SE.307</v>
      </c>
      <c r="I22" s="131" t="str">
        <v>투명</v>
      </c>
      <c r="J22" s="131">
        <v>10</v>
      </c>
      <c r="K22" s="138">
        <v>0</v>
      </c>
      <c r="L22" s="138">
        <v>0</v>
      </c>
      <c r="M22" s="138">
        <v>0</v>
      </c>
      <c r="N22" s="132">
        <v>45447</v>
      </c>
      <c r="O22" s="131" t="str">
        <v>29100051408736</v>
      </c>
      <c r="P22" s="134" t="str">
        <v>pi*****@na</v>
      </c>
      <c r="Q22" s="148" t="str">
        <v>0502-4630-5725</v>
      </c>
      <c r="R22" s="131" t="str">
        <v>CJ대한통운</v>
      </c>
      <c r="S22" s="139">
        <v>0</v>
      </c>
      <c r="T22" s="131" t="str">
        <v>0502-4630-5725</v>
      </c>
      <c r="U22" s="131" t="str">
        <v>충청남도 천안시 동남구 천중3길 3 2층미스터용 ( 문화동 )</v>
      </c>
      <c r="V22" s="131" t="str">
        <v>문 앞</v>
      </c>
      <c r="W22" s="138">
        <v>110900</v>
      </c>
      <c r="X22" s="138">
        <v>0</v>
      </c>
      <c r="Y22" s="138">
        <v>0</v>
      </c>
      <c r="Z22" s="138">
        <v>0</v>
      </c>
      <c r="AA22" s="138">
        <v>0</v>
      </c>
      <c r="AB22" s="145">
        <v>0</v>
      </c>
      <c r="AC22" s="145">
        <v>0</v>
      </c>
      <c r="AD22" s="138">
        <v>0</v>
      </c>
      <c r="AE22" s="131" t="str">
        <v>비닐팩토리 쿠팡 PIAO SHUNDAO 황용해 SE.307 투명 530215273870 0502-4630-5725 29100051408736</v>
      </c>
    </row>
    <row r="23" spans="1:31">
      <c r="A23" s="131">
        <v>364</v>
      </c>
      <c r="B23" s="131" t="str">
        <v>비닐팩토리</v>
      </c>
      <c r="C23" s="131" t="str">
        <v>쿠팡</v>
      </c>
      <c r="D23" s="131" t="str">
        <v>PIAO SHUNDAO</v>
      </c>
      <c r="E23" s="132">
        <v>45491</v>
      </c>
      <c r="F23" s="131" t="str">
        <v>황용해</v>
      </c>
      <c r="G23" s="131" t="str">
        <v>530247742051</v>
      </c>
      <c r="H23" s="131" t="str">
        <v>SE.307</v>
      </c>
      <c r="I23" s="131" t="str">
        <v>투명</v>
      </c>
      <c r="J23" s="131">
        <v>10</v>
      </c>
      <c r="K23" s="138">
        <v>0</v>
      </c>
      <c r="L23" s="138">
        <v>5700</v>
      </c>
      <c r="M23" s="138">
        <v>1925</v>
      </c>
      <c r="N23" s="132">
        <v>45490</v>
      </c>
      <c r="O23" s="131" t="str">
        <v>29100058860863</v>
      </c>
      <c r="P23" s="134" t="str">
        <v>pi*****@na</v>
      </c>
      <c r="Q23" s="148" t="str">
        <v>0502-1697-5077</v>
      </c>
      <c r="R23" s="131" t="str">
        <v>CJ대한통운</v>
      </c>
      <c r="S23" s="139">
        <v>0</v>
      </c>
      <c r="T23" s="131" t="str">
        <v>0502-1697-5077</v>
      </c>
      <c r="U23" s="131" t="str">
        <v>충청남도 천안시 동남구 천중3길 3 2층미스터용 ( 문화동 )</v>
      </c>
      <c r="V23" s="131" t="str">
        <v>문 앞</v>
      </c>
      <c r="W23" s="138">
        <v>110900</v>
      </c>
      <c r="X23" s="138">
        <v>0</v>
      </c>
      <c r="Y23" s="138">
        <v>0</v>
      </c>
      <c r="Z23" s="138">
        <v>0</v>
      </c>
      <c r="AA23" s="138">
        <v>0</v>
      </c>
      <c r="AB23" s="145">
        <v>0</v>
      </c>
      <c r="AC23" s="145">
        <v>0</v>
      </c>
      <c r="AD23" s="138">
        <v>0</v>
      </c>
      <c r="AE23" s="131" t="str">
        <v>비닐팩토리 쿠팡 PIAO SHUNDAO 황용해 SE.307 투명 530247742051 0502-1697-5077 29100058860863</v>
      </c>
    </row>
    <row r="24" spans="1:31">
      <c r="A24" s="131">
        <v>658</v>
      </c>
      <c r="B24" s="131" t="str">
        <v>비닐팩토리</v>
      </c>
      <c r="C24" s="131" t="str">
        <v>쿠팡</v>
      </c>
      <c r="D24" s="131" t="str">
        <v>PIAO SHUNDAO</v>
      </c>
      <c r="E24" s="132">
        <v>45527</v>
      </c>
      <c r="F24" s="131" t="str">
        <v>황용해</v>
      </c>
      <c r="G24" s="131" t="str">
        <v>530274080413</v>
      </c>
      <c r="H24" s="131" t="str">
        <v>SE.304</v>
      </c>
      <c r="I24" s="131" t="str">
        <v>투명</v>
      </c>
      <c r="J24" s="131">
        <v>10</v>
      </c>
      <c r="K24" s="138">
        <v>0</v>
      </c>
      <c r="L24" s="138">
        <v>3000</v>
      </c>
      <c r="M24" s="138">
        <v>0</v>
      </c>
      <c r="N24" s="132">
        <v>45526</v>
      </c>
      <c r="O24" s="131" t="str">
        <v>29100065152964</v>
      </c>
      <c r="P24" s="134">
        <v>0</v>
      </c>
      <c r="Q24" s="148" t="str">
        <v>0502-1831-5866</v>
      </c>
      <c r="R24" s="131" t="str">
        <v>CJ대한통운</v>
      </c>
      <c r="S24" s="139">
        <v>0</v>
      </c>
      <c r="T24" s="131" t="str">
        <v>0502-1831-5866</v>
      </c>
      <c r="U24" s="131" t="str">
        <v>충청남도 천안시 동남구 천중3길 3 2층미스터용 ( 문화동 )</v>
      </c>
      <c r="V24" s="131" t="str">
        <v>문 앞</v>
      </c>
      <c r="W24" s="138">
        <v>142800</v>
      </c>
      <c r="X24" s="138">
        <v>0</v>
      </c>
      <c r="Y24" s="138">
        <v>0</v>
      </c>
      <c r="Z24" s="138">
        <v>0</v>
      </c>
      <c r="AA24" s="138">
        <v>0</v>
      </c>
      <c r="AB24" s="145">
        <v>0</v>
      </c>
      <c r="AC24" s="145">
        <v>0</v>
      </c>
      <c r="AD24" s="138">
        <v>0</v>
      </c>
      <c r="AE24" s="131" t="str">
        <v>비닐팩토리 쿠팡 PIAO SHUNDAO 황용해 SE.304 투명 530274080413 0502-1831-5866 29100065152964</v>
      </c>
    </row>
    <row r="25" spans="1:31">
      <c r="A25" s="131">
        <v>917</v>
      </c>
      <c r="B25" s="131" t="str">
        <v>비닐스토리</v>
      </c>
      <c r="C25" s="131" t="str">
        <v>쿠팡</v>
      </c>
      <c r="D25" s="131" t="str">
        <v>PIAO SHUNDAO</v>
      </c>
      <c r="E25" s="132">
        <v>45546</v>
      </c>
      <c r="F25" s="131" t="str">
        <v>황용해</v>
      </c>
      <c r="G25" s="131" t="str">
        <v>540288529673</v>
      </c>
      <c r="H25" s="131" t="str">
        <v>SE.307</v>
      </c>
      <c r="I25" s="131" t="str">
        <v>투명</v>
      </c>
      <c r="J25" s="131">
        <v>5</v>
      </c>
      <c r="K25" s="138">
        <v>42425</v>
      </c>
      <c r="L25" s="138">
        <v>4400</v>
      </c>
      <c r="M25" s="138">
        <v>1725</v>
      </c>
      <c r="N25" s="132">
        <v>45545</v>
      </c>
      <c r="O25" s="131" t="str">
        <v>29100068476642</v>
      </c>
      <c r="P25" s="134">
        <v>0</v>
      </c>
      <c r="Q25" s="148" t="str">
        <v>0504-1322-1694</v>
      </c>
      <c r="R25" s="131" t="str">
        <v>CJ대한통운</v>
      </c>
      <c r="S25" s="139">
        <v>0</v>
      </c>
      <c r="T25" s="131" t="str">
        <v>0504-1322-1694</v>
      </c>
      <c r="U25" s="131" t="str">
        <v>충청남도 천안시 동남구 천중3길 3 2층미스터용 ( 문화동 )</v>
      </c>
      <c r="V25" s="131" t="str">
        <v>문 앞</v>
      </c>
      <c r="W25" s="138">
        <v>62350</v>
      </c>
      <c r="X25" s="138">
        <v>0</v>
      </c>
      <c r="Y25" s="138">
        <v>0</v>
      </c>
      <c r="Z25" s="138">
        <v>0</v>
      </c>
      <c r="AA25" s="138">
        <v>0</v>
      </c>
      <c r="AB25" s="145">
        <v>0</v>
      </c>
      <c r="AC25" s="145">
        <v>0</v>
      </c>
      <c r="AD25" s="138">
        <v>0</v>
      </c>
      <c r="AE25" s="131" t="str">
        <v>비닐스토리 쿠팡 PIAO SHUNDAO 황용해 SE.307 투명 540288529673 0504-1322-1694 29100068476642</v>
      </c>
    </row>
    <row r="26" spans="1:31">
      <c r="A26" s="131">
        <v>188</v>
      </c>
      <c r="B26" s="131" t="str">
        <v>비닐스토리</v>
      </c>
      <c r="C26" s="131" t="str">
        <v>쿠팡</v>
      </c>
      <c r="D26" s="131" t="str">
        <v>TONGTEJA SAIKHWAN</v>
      </c>
      <c r="E26" s="132">
        <v>45470</v>
      </c>
      <c r="F26" s="131" t="str">
        <v>도정</v>
      </c>
      <c r="G26" s="131" t="str">
        <v>540230609116</v>
      </c>
      <c r="H26" s="131" t="str">
        <v>SE.101</v>
      </c>
      <c r="I26" s="131" t="str">
        <v>투명</v>
      </c>
      <c r="J26" s="131">
        <v>1</v>
      </c>
      <c r="K26" s="138">
        <v>3550</v>
      </c>
      <c r="L26" s="138">
        <v>3000</v>
      </c>
      <c r="M26" s="138">
        <v>0</v>
      </c>
      <c r="N26" s="132">
        <v>45469</v>
      </c>
      <c r="O26" s="131" t="str">
        <v>32100055045837</v>
      </c>
      <c r="P26" s="134" t="str">
        <v>kt*****@gm</v>
      </c>
      <c r="Q26" s="148" t="str">
        <v>0504-4903-9752</v>
      </c>
      <c r="R26" s="131" t="str">
        <v>CJ대한통운</v>
      </c>
      <c r="S26" s="139">
        <v>0</v>
      </c>
      <c r="T26" s="131" t="str">
        <v>0504-4903-9752</v>
      </c>
      <c r="U26" s="131" t="str">
        <v>충청남도 천안시 동남구 양지15길 20 (상가뒤집) ( 봉명동 )</v>
      </c>
      <c r="V26" s="131" t="str">
        <v>문 앞</v>
      </c>
      <c r="W26" s="138">
        <v>940</v>
      </c>
      <c r="X26" s="138">
        <v>0</v>
      </c>
      <c r="Y26" s="138">
        <v>3000</v>
      </c>
      <c r="Z26" s="138">
        <v>0</v>
      </c>
      <c r="AA26" s="138">
        <v>0</v>
      </c>
      <c r="AB26" s="145">
        <v>0</v>
      </c>
      <c r="AC26" s="145">
        <v>0</v>
      </c>
      <c r="AD26" s="138">
        <v>0</v>
      </c>
      <c r="AE26" s="131" t="str">
        <v>비닐스토리 쿠팡 TONGTEJA SAIKHWAN 도정 SE.101 투명 540230609116 0504-4903-9752 32100055045837</v>
      </c>
    </row>
    <row r="27" spans="1:31">
      <c r="A27" s="131">
        <v>688</v>
      </c>
      <c r="B27" s="131" t="str">
        <v>비닐스토리</v>
      </c>
      <c r="C27" s="131" t="str">
        <v>쿠팡</v>
      </c>
      <c r="D27" s="131" t="str">
        <v>YOO JUNG HEE</v>
      </c>
      <c r="E27" s="132">
        <v>45530</v>
      </c>
      <c r="F27" s="131" t="str">
        <v>YOO JUNG HEE</v>
      </c>
      <c r="G27" s="131" t="str">
        <v>540274245226</v>
      </c>
      <c r="H27" s="131" t="str">
        <v>SE.204</v>
      </c>
      <c r="I27" s="131" t="str">
        <v>투명</v>
      </c>
      <c r="J27" s="131">
        <v>1</v>
      </c>
      <c r="K27" s="138">
        <v>18760</v>
      </c>
      <c r="L27" s="138">
        <v>3500</v>
      </c>
      <c r="M27" s="138">
        <v>960</v>
      </c>
      <c r="N27" s="132">
        <v>45528</v>
      </c>
      <c r="O27" s="131" t="str">
        <v>26100065315484</v>
      </c>
      <c r="P27" s="134">
        <v>0</v>
      </c>
      <c r="Q27" s="148" t="str">
        <v>0508-9055-4348</v>
      </c>
      <c r="R27" s="131" t="str">
        <v>CJ대한통운</v>
      </c>
      <c r="S27" s="139">
        <v>0</v>
      </c>
      <c r="T27" s="131" t="str">
        <v>0508-9055-4348</v>
      </c>
      <c r="U27" s="131" t="str">
        <v>울산광역시 울주군 삼남읍 하방로 23-4 주택</v>
      </c>
      <c r="V27" s="131" t="str">
        <v>문 앞</v>
      </c>
      <c r="W27" s="138">
        <v>24570</v>
      </c>
      <c r="X27" s="138">
        <v>0</v>
      </c>
      <c r="Y27" s="138">
        <v>3000</v>
      </c>
      <c r="Z27" s="138">
        <v>0</v>
      </c>
      <c r="AA27" s="138">
        <v>0</v>
      </c>
      <c r="AB27" s="145">
        <v>0</v>
      </c>
      <c r="AC27" s="145">
        <v>0</v>
      </c>
      <c r="AD27" s="138">
        <v>0</v>
      </c>
      <c r="AE27" s="131" t="str">
        <v>비닐스토리 쿠팡 YOO JUNG HEE YOO JUNG HEE SE.204 투명 540274245226 0508-9055-4348 26100065315484</v>
      </c>
    </row>
    <row r="28" spans="1:31">
      <c r="A28" s="131">
        <v>713</v>
      </c>
      <c r="B28" s="131" t="str">
        <v>비닐스토리</v>
      </c>
      <c r="C28" s="131" t="str">
        <v>쿠팡</v>
      </c>
      <c r="D28" s="131" t="str">
        <v>YOO JUNG HEE</v>
      </c>
      <c r="E28" s="132">
        <v>45530</v>
      </c>
      <c r="F28" s="131" t="str">
        <v>YOO JUNG HEE</v>
      </c>
      <c r="G28" s="131" t="str">
        <v>540274245226</v>
      </c>
      <c r="H28" s="131" t="str">
        <v>SE.204</v>
      </c>
      <c r="I28" s="131" t="str">
        <v>투명</v>
      </c>
      <c r="J28" s="131">
        <v>1</v>
      </c>
      <c r="K28" s="138">
        <v>18760</v>
      </c>
      <c r="L28" s="138">
        <v>3500</v>
      </c>
      <c r="M28" s="138">
        <v>960</v>
      </c>
      <c r="N28" s="132">
        <v>45528</v>
      </c>
      <c r="O28" s="131" t="str">
        <v>26100065315484</v>
      </c>
      <c r="P28" s="134">
        <v>0</v>
      </c>
      <c r="Q28" s="148" t="str">
        <v>0508-9055-4348</v>
      </c>
      <c r="R28" s="131" t="str">
        <v>CJ대한통운</v>
      </c>
      <c r="S28" s="139">
        <v>0</v>
      </c>
      <c r="T28" s="131" t="str">
        <v>0508-9055-4348</v>
      </c>
      <c r="U28" s="131" t="str">
        <v>울산광역시 울주군 삼남읍 하방로 23-4 주택</v>
      </c>
      <c r="V28" s="131" t="str">
        <v>문 앞</v>
      </c>
      <c r="W28" s="138">
        <v>24570</v>
      </c>
      <c r="X28" s="138">
        <v>0</v>
      </c>
      <c r="Y28" s="138">
        <v>3000</v>
      </c>
      <c r="Z28" s="138">
        <v>0</v>
      </c>
      <c r="AA28" s="138">
        <v>0</v>
      </c>
      <c r="AB28" s="145">
        <v>0</v>
      </c>
      <c r="AC28" s="145">
        <v>0</v>
      </c>
      <c r="AD28" s="138">
        <v>0</v>
      </c>
      <c r="AE28" s="131" t="str">
        <v>비닐스토리 쿠팡 YOO JUNG HEE YOO JUNG HEE SE.204 투명 540274245226 0508-9055-4348 26100065315484</v>
      </c>
    </row>
    <row r="29" spans="1:31">
      <c r="A29" s="131">
        <v>603</v>
      </c>
      <c r="B29" s="131" t="str">
        <v>비닐스토리</v>
      </c>
      <c r="C29" s="131" t="str">
        <v>쿠팡</v>
      </c>
      <c r="D29" s="131" t="str">
        <v>감경옥</v>
      </c>
      <c r="E29" s="132">
        <v>45523</v>
      </c>
      <c r="F29" s="131" t="str">
        <v>김옥희</v>
      </c>
      <c r="G29" s="131" t="str">
        <v>530270555445</v>
      </c>
      <c r="H29" s="131" t="str">
        <v>SE.105</v>
      </c>
      <c r="I29" s="131" t="str">
        <v>투명</v>
      </c>
      <c r="J29" s="131">
        <v>2</v>
      </c>
      <c r="K29" s="138">
        <v>6300</v>
      </c>
      <c r="L29" s="138">
        <v>3000</v>
      </c>
      <c r="M29" s="138">
        <v>0</v>
      </c>
      <c r="N29" s="132">
        <v>45522</v>
      </c>
      <c r="O29" s="131" t="str">
        <v>32100064277536</v>
      </c>
      <c r="P29" s="134">
        <v>0</v>
      </c>
      <c r="Q29" s="148" t="str">
        <v>0504-2719-9683</v>
      </c>
      <c r="R29" s="131" t="str">
        <v>CJ대한통운</v>
      </c>
      <c r="S29" s="139">
        <v>0</v>
      </c>
      <c r="T29" s="131" t="str">
        <v>0504-2719-9683</v>
      </c>
      <c r="U29" s="131" t="str">
        <v>부산광역시 강서구 명지동 3400 부산명지 중흥S-클래스 프라디움 102호떡앤김</v>
      </c>
      <c r="V29" s="131" t="str">
        <v>문 앞</v>
      </c>
      <c r="W29" s="138">
        <v>4880</v>
      </c>
      <c r="X29" s="138">
        <v>880</v>
      </c>
      <c r="Y29" s="138">
        <v>0</v>
      </c>
      <c r="Z29" s="138">
        <v>0</v>
      </c>
      <c r="AA29" s="138">
        <v>0</v>
      </c>
      <c r="AB29" s="145">
        <v>0</v>
      </c>
      <c r="AC29" s="145">
        <v>0</v>
      </c>
      <c r="AD29" s="138">
        <v>0</v>
      </c>
      <c r="AE29" s="131" t="str">
        <v>비닐스토리 쿠팡 감경옥 김옥희 SE.105 투명 530270555445 0504-2719-9683 32100064277536</v>
      </c>
    </row>
    <row r="30" spans="1:31">
      <c r="A30" s="131">
        <v>604</v>
      </c>
      <c r="B30" s="131" t="str">
        <v>비닐스토리</v>
      </c>
      <c r="C30" s="131" t="str">
        <v>쿠팡</v>
      </c>
      <c r="D30" s="131" t="str">
        <v>감경옥</v>
      </c>
      <c r="E30" s="132">
        <v>45523</v>
      </c>
      <c r="F30" s="131" t="str">
        <v>김옥희</v>
      </c>
      <c r="G30" s="131" t="str">
        <v>530270555445</v>
      </c>
      <c r="H30" s="131" t="str">
        <v>SE.108</v>
      </c>
      <c r="I30" s="131" t="str">
        <v>투명</v>
      </c>
      <c r="J30" s="131">
        <v>5</v>
      </c>
      <c r="K30" s="138">
        <v>3575</v>
      </c>
      <c r="L30" s="138">
        <v>0</v>
      </c>
      <c r="M30" s="138">
        <v>0</v>
      </c>
      <c r="N30" s="132">
        <v>45522</v>
      </c>
      <c r="O30" s="131" t="str">
        <v>32100064277536</v>
      </c>
      <c r="P30" s="134">
        <v>0</v>
      </c>
      <c r="Q30" s="148" t="str">
        <v>0504-2719-9683</v>
      </c>
      <c r="R30" s="131" t="str">
        <v>CJ대한통운</v>
      </c>
      <c r="S30" s="139">
        <v>0</v>
      </c>
      <c r="T30" s="131" t="str">
        <v>0504-2719-9683</v>
      </c>
      <c r="U30" s="131" t="str">
        <v>부산광역시 강서구 명지동 3400 부산명지 중흥S-클래스 프라디움 102호떡앤김</v>
      </c>
      <c r="V30" s="131" t="str">
        <v>문 앞</v>
      </c>
      <c r="W30" s="138">
        <v>6250</v>
      </c>
      <c r="X30" s="138">
        <v>0</v>
      </c>
      <c r="Y30" s="138">
        <v>0</v>
      </c>
      <c r="Z30" s="138">
        <v>0</v>
      </c>
      <c r="AA30" s="138">
        <v>0</v>
      </c>
      <c r="AB30" s="145">
        <v>0</v>
      </c>
      <c r="AC30" s="145">
        <v>0</v>
      </c>
      <c r="AD30" s="138">
        <v>0</v>
      </c>
      <c r="AE30" s="131" t="str">
        <v>비닐스토리 쿠팡 감경옥 김옥희 SE.108 투명 530270555445 0504-2719-9683 32100064277536</v>
      </c>
    </row>
    <row r="31" spans="1:31">
      <c r="A31" s="131">
        <v>1</v>
      </c>
      <c r="B31" s="131" t="str">
        <v>비닐스토리</v>
      </c>
      <c r="C31" s="131" t="str">
        <v>스마트 스토어</v>
      </c>
      <c r="D31" s="131" t="str">
        <v>강경숙</v>
      </c>
      <c r="E31" s="132">
        <v>45293</v>
      </c>
      <c r="F31" s="131" t="str">
        <v>강경숙</v>
      </c>
      <c r="G31" s="131" t="str">
        <v>653499871196</v>
      </c>
      <c r="H31" s="131" t="str">
        <v>SE.206</v>
      </c>
      <c r="I31" s="131" t="str">
        <v>투명</v>
      </c>
      <c r="J31" s="131">
        <v>2</v>
      </c>
      <c r="K31" s="138">
        <v>45550</v>
      </c>
      <c r="L31" s="138">
        <v>4300</v>
      </c>
      <c r="M31" s="138">
        <v>1650</v>
      </c>
      <c r="N31" s="132">
        <v>45293</v>
      </c>
      <c r="O31" s="131" t="str">
        <v>2023010267662551</v>
      </c>
      <c r="P31" s="134" t="str">
        <v>kkanggs74</v>
      </c>
      <c r="Q31" s="148">
        <v>0</v>
      </c>
      <c r="R31" s="131" t="str">
        <v>CJ대한통운</v>
      </c>
      <c r="S31" s="139">
        <v>44929</v>
      </c>
      <c r="T31" s="131" t="str">
        <v>010-9034-9537</v>
      </c>
      <c r="U31" s="131" t="str">
        <v>인천광역시 남동구 논현고잔로 208-1 (논현동, 어진마을한화꿈에그린6단지 상가)_x000D_
1층 104호 수작떡공방</v>
      </c>
      <c r="V31" s="131">
        <v>0</v>
      </c>
      <c r="W31" s="138">
        <v>64800</v>
      </c>
      <c r="X31" s="138">
        <v>0</v>
      </c>
      <c r="Y31" s="138">
        <v>0</v>
      </c>
      <c r="Z31" s="138">
        <v>0</v>
      </c>
      <c r="AA31" s="138">
        <v>0</v>
      </c>
      <c r="AB31" s="145">
        <v>0</v>
      </c>
      <c r="AC31" s="145">
        <v>0</v>
      </c>
      <c r="AD31" s="138">
        <v>0</v>
      </c>
      <c r="AE31" s="131" t="str">
        <v>비닐스토리 스마트 스토어 강경숙 강경숙 SE.206 투명 653499871196 010-9034-9537 2023010267662551</v>
      </c>
    </row>
    <row r="32" spans="1:31">
      <c r="A32" s="131">
        <v>975</v>
      </c>
      <c r="B32" s="131" t="str">
        <v>비닐스토리</v>
      </c>
      <c r="C32" s="131" t="str">
        <v>스마트 스토어</v>
      </c>
      <c r="D32" s="131" t="str">
        <v>강기철</v>
      </c>
      <c r="E32" s="132">
        <v>45555</v>
      </c>
      <c r="F32" s="131" t="str">
        <v>강기철</v>
      </c>
      <c r="G32" s="131" t="str">
        <v>540293784035</v>
      </c>
      <c r="H32" s="131" t="str">
        <v>SE.119</v>
      </c>
      <c r="I32" s="131" t="str">
        <v>청색</v>
      </c>
      <c r="J32" s="131">
        <v>2</v>
      </c>
      <c r="K32" s="138">
        <v>10920</v>
      </c>
      <c r="L32" s="138">
        <v>3000</v>
      </c>
      <c r="M32" s="138">
        <v>0</v>
      </c>
      <c r="N32" s="132">
        <v>45555</v>
      </c>
      <c r="O32" s="131" t="str">
        <v>2024092086646191</v>
      </c>
      <c r="P32" s="134" t="str">
        <v>make****</v>
      </c>
      <c r="Q32" s="148" t="str">
        <v>010-3305-4788</v>
      </c>
      <c r="R32" s="131" t="str">
        <v>CJ대한통운</v>
      </c>
      <c r="S32" s="139">
        <v>0</v>
      </c>
      <c r="T32" s="131" t="str">
        <v>010-3305-4788</v>
      </c>
      <c r="U32" s="131" t="str">
        <v>경상남도 산청군 신안면 지리산대로 3464-1 (신안면) 2층 원지제일의원</v>
      </c>
      <c r="V32" s="131">
        <v>0</v>
      </c>
      <c r="W32" s="138">
        <v>15560</v>
      </c>
      <c r="X32" s="138">
        <v>0</v>
      </c>
      <c r="Y32" s="138">
        <v>3000</v>
      </c>
      <c r="Z32" s="138">
        <v>0</v>
      </c>
      <c r="AA32" s="138">
        <v>0</v>
      </c>
      <c r="AB32" s="145">
        <v>0</v>
      </c>
      <c r="AC32" s="145">
        <v>0</v>
      </c>
      <c r="AD32" s="138">
        <v>0</v>
      </c>
      <c r="AE32" s="131" t="str">
        <v>비닐스토리 스마트 스토어 강기철 강기철 SE.119 청색 540293784035 010-3305-4788 2024092086646191</v>
      </c>
    </row>
    <row r="33" spans="1:31">
      <c r="A33" s="131">
        <v>554</v>
      </c>
      <c r="B33" s="131" t="str">
        <v>비닐팩토리</v>
      </c>
      <c r="C33" s="131" t="str">
        <v>스마트 스토어</v>
      </c>
      <c r="D33" s="131" t="str">
        <v>강미연</v>
      </c>
      <c r="E33" s="132">
        <v>45517</v>
      </c>
      <c r="F33" s="131" t="str">
        <v>kang</v>
      </c>
      <c r="G33" s="131" t="str">
        <v>530266399873</v>
      </c>
      <c r="H33" s="131" t="str">
        <v>SE.204</v>
      </c>
      <c r="I33" s="131" t="str">
        <v>투명</v>
      </c>
      <c r="J33" s="131">
        <v>1</v>
      </c>
      <c r="K33" s="138">
        <v>0</v>
      </c>
      <c r="L33" s="138">
        <v>3000</v>
      </c>
      <c r="M33" s="138">
        <v>0</v>
      </c>
      <c r="N33" s="132">
        <v>45516</v>
      </c>
      <c r="O33" s="131" t="str">
        <v>2024081275594071</v>
      </c>
      <c r="P33" s="134" t="str">
        <v>oper****</v>
      </c>
      <c r="Q33" s="148" t="str">
        <v>010-7677-9412</v>
      </c>
      <c r="R33" s="131" t="str">
        <v>CJ대한통운</v>
      </c>
      <c r="S33" s="139">
        <v>0</v>
      </c>
      <c r="T33" s="131" t="str">
        <v>0502-3062-1955</v>
      </c>
      <c r="U33" s="131" t="str">
        <v>부산광역시 사하구 하신번영로201번길 17 (신평동) 1층 꽃설레</v>
      </c>
      <c r="V33" s="131">
        <v>0</v>
      </c>
      <c r="W33" s="138">
        <v>20800</v>
      </c>
      <c r="X33" s="138">
        <v>0</v>
      </c>
      <c r="Y33" s="138">
        <v>3000</v>
      </c>
      <c r="Z33" s="138">
        <v>0</v>
      </c>
      <c r="AA33" s="138">
        <v>0</v>
      </c>
      <c r="AB33" s="145">
        <v>0</v>
      </c>
      <c r="AC33" s="145">
        <v>0</v>
      </c>
      <c r="AD33" s="138">
        <v>0</v>
      </c>
      <c r="AE33" s="131" t="str">
        <v>비닐팩토리 스마트 스토어 강미연 kang SE.204 투명 530266399873 0502-3062-1955 2024081275594071</v>
      </c>
    </row>
    <row r="34" spans="1:31">
      <c r="A34" s="131">
        <v>560</v>
      </c>
      <c r="B34" s="131" t="str">
        <v>비닐스토리</v>
      </c>
      <c r="C34" s="131" t="str">
        <v>스마트 스토어</v>
      </c>
      <c r="D34" s="131" t="str">
        <v>강미정</v>
      </c>
      <c r="E34" s="132">
        <v>45517</v>
      </c>
      <c r="F34" s="131" t="str">
        <v>강미정</v>
      </c>
      <c r="G34" s="131" t="str">
        <v>530266349823</v>
      </c>
      <c r="H34" s="131" t="str">
        <v>SE.305</v>
      </c>
      <c r="I34" s="131" t="str">
        <v>투명</v>
      </c>
      <c r="J34" s="131">
        <v>1</v>
      </c>
      <c r="K34" s="138">
        <v>15650</v>
      </c>
      <c r="L34" s="138">
        <v>3000</v>
      </c>
      <c r="M34" s="138">
        <v>0</v>
      </c>
      <c r="N34" s="132">
        <v>45516</v>
      </c>
      <c r="O34" s="131" t="str">
        <v>2024081276811631</v>
      </c>
      <c r="P34" s="134" t="str">
        <v>spgi****</v>
      </c>
      <c r="Q34" s="148" t="str">
        <v>010-4517-8148</v>
      </c>
      <c r="R34" s="131" t="str">
        <v>CJ대한통운</v>
      </c>
      <c r="S34" s="139">
        <v>0</v>
      </c>
      <c r="T34" s="131" t="str">
        <v>010-4517-8148</v>
      </c>
      <c r="U34" s="131" t="str">
        <v>강원도 홍천군 홍천읍 연봉중앙로 38 (홍천읍) 1층 홍천떡팜</v>
      </c>
      <c r="V34" s="131">
        <v>0</v>
      </c>
      <c r="W34" s="138">
        <v>18630</v>
      </c>
      <c r="X34" s="138">
        <v>2070</v>
      </c>
      <c r="Y34" s="138">
        <v>3000</v>
      </c>
      <c r="Z34" s="138">
        <v>0</v>
      </c>
      <c r="AA34" s="138">
        <v>0</v>
      </c>
      <c r="AB34" s="145">
        <v>0</v>
      </c>
      <c r="AC34" s="145">
        <v>0</v>
      </c>
      <c r="AD34" s="138">
        <v>0</v>
      </c>
      <c r="AE34" s="131" t="str">
        <v>비닐스토리 스마트 스토어 강미정 강미정 SE.305 투명 530266349823 010-4517-8148 2024081276811631</v>
      </c>
    </row>
    <row r="35" spans="1:31">
      <c r="A35" s="131">
        <v>278</v>
      </c>
      <c r="B35" s="131" t="str">
        <v>비닐스토리</v>
      </c>
      <c r="C35" s="131" t="str">
        <v>쿠팡</v>
      </c>
      <c r="D35" s="131" t="str">
        <v>강성태</v>
      </c>
      <c r="E35" s="132">
        <v>45481</v>
      </c>
      <c r="F35" s="131" t="str">
        <v>강성태</v>
      </c>
      <c r="G35" s="131" t="str">
        <v>540238772321</v>
      </c>
      <c r="H35" s="131" t="str">
        <v>SE.101</v>
      </c>
      <c r="I35" s="131" t="str">
        <v>투명</v>
      </c>
      <c r="J35" s="131">
        <v>2</v>
      </c>
      <c r="K35" s="138">
        <v>4100</v>
      </c>
      <c r="L35" s="138">
        <v>3000</v>
      </c>
      <c r="M35" s="138">
        <v>0</v>
      </c>
      <c r="N35" s="132">
        <v>45479</v>
      </c>
      <c r="O35" s="131" t="str">
        <v>31100056858846</v>
      </c>
      <c r="P35" s="134" t="str">
        <v>dm*****@na</v>
      </c>
      <c r="Q35" s="148" t="str">
        <v>0502-4275-7432</v>
      </c>
      <c r="R35" s="131" t="str">
        <v>CJ대한통운</v>
      </c>
      <c r="S35" s="139">
        <v>0</v>
      </c>
      <c r="T35" s="131" t="str">
        <v>0502-4275-7432</v>
      </c>
      <c r="U35" s="131" t="str">
        <v>경상북도 포항시 북구 양덕동 1731 풍림아이원아파트 102동403호</v>
      </c>
      <c r="V35" s="131" t="str">
        <v>문 앞</v>
      </c>
      <c r="W35" s="138">
        <v>1880</v>
      </c>
      <c r="X35" s="138">
        <v>0</v>
      </c>
      <c r="Y35" s="138">
        <v>0</v>
      </c>
      <c r="Z35" s="138">
        <v>0</v>
      </c>
      <c r="AA35" s="138">
        <v>0</v>
      </c>
      <c r="AB35" s="145">
        <v>0</v>
      </c>
      <c r="AC35" s="145">
        <v>0</v>
      </c>
      <c r="AD35" s="138">
        <v>0</v>
      </c>
      <c r="AE35" s="131" t="str">
        <v>비닐스토리 쿠팡 강성태 강성태 SE.101 투명 540238772321 0502-4275-7432 31100056858846</v>
      </c>
    </row>
    <row r="36" spans="1:31">
      <c r="A36" s="131">
        <v>279</v>
      </c>
      <c r="B36" s="131" t="str">
        <v>비닐스토리</v>
      </c>
      <c r="C36" s="131" t="str">
        <v>쿠팡</v>
      </c>
      <c r="D36" s="131" t="str">
        <v>강성태</v>
      </c>
      <c r="E36" s="132">
        <v>45481</v>
      </c>
      <c r="F36" s="131" t="str">
        <v>강성태</v>
      </c>
      <c r="G36" s="131" t="str">
        <v>540238772321</v>
      </c>
      <c r="H36" s="131" t="str">
        <v>SE.103</v>
      </c>
      <c r="I36" s="131" t="str">
        <v>투명</v>
      </c>
      <c r="J36" s="131">
        <v>2</v>
      </c>
      <c r="K36" s="138">
        <v>2200</v>
      </c>
      <c r="L36" s="138">
        <v>0</v>
      </c>
      <c r="M36" s="138">
        <v>0</v>
      </c>
      <c r="N36" s="132">
        <v>45479</v>
      </c>
      <c r="O36" s="131" t="str">
        <v>31100056858846</v>
      </c>
      <c r="P36" s="134" t="str">
        <v>dm*****@na</v>
      </c>
      <c r="Q36" s="148" t="str">
        <v>0502-4275-7432</v>
      </c>
      <c r="R36" s="131" t="str">
        <v>CJ대한통운</v>
      </c>
      <c r="S36" s="139">
        <v>0</v>
      </c>
      <c r="T36" s="131" t="str">
        <v>0502-4275-7432</v>
      </c>
      <c r="U36" s="131" t="str">
        <v>경상북도 포항시 북구 양덕동 1731 풍림아이원아파트 102동403호</v>
      </c>
      <c r="V36" s="131" t="str">
        <v>문 앞</v>
      </c>
      <c r="W36" s="138">
        <v>3380</v>
      </c>
      <c r="X36" s="138">
        <v>380</v>
      </c>
      <c r="Y36" s="138">
        <v>0</v>
      </c>
      <c r="Z36" s="138">
        <v>0</v>
      </c>
      <c r="AA36" s="138">
        <v>0</v>
      </c>
      <c r="AB36" s="145">
        <v>0</v>
      </c>
      <c r="AC36" s="145">
        <v>0</v>
      </c>
      <c r="AD36" s="138">
        <v>0</v>
      </c>
      <c r="AE36" s="131" t="str">
        <v>비닐스토리 쿠팡 강성태 강성태 SE.103 투명 540238772321 0502-4275-7432 31100056858846</v>
      </c>
    </row>
    <row r="37" spans="1:31">
      <c r="A37" s="131">
        <v>280</v>
      </c>
      <c r="B37" s="131" t="str">
        <v>비닐스토리</v>
      </c>
      <c r="C37" s="131" t="str">
        <v>쿠팡</v>
      </c>
      <c r="D37" s="131" t="str">
        <v>강성태</v>
      </c>
      <c r="E37" s="132">
        <v>45481</v>
      </c>
      <c r="F37" s="131" t="str">
        <v>강성태</v>
      </c>
      <c r="G37" s="131" t="str">
        <v>540238772321</v>
      </c>
      <c r="H37" s="131" t="str">
        <v>SE.105</v>
      </c>
      <c r="I37" s="131" t="str">
        <v>투명</v>
      </c>
      <c r="J37" s="131">
        <v>2</v>
      </c>
      <c r="K37" s="138">
        <v>3300</v>
      </c>
      <c r="L37" s="138">
        <v>0</v>
      </c>
      <c r="M37" s="138">
        <v>0</v>
      </c>
      <c r="N37" s="132">
        <v>45479</v>
      </c>
      <c r="O37" s="131" t="str">
        <v>31100056858846</v>
      </c>
      <c r="P37" s="134" t="str">
        <v>dm*****@na</v>
      </c>
      <c r="Q37" s="148" t="str">
        <v>0502-4275-7432</v>
      </c>
      <c r="R37" s="131" t="str">
        <v>CJ대한통운</v>
      </c>
      <c r="S37" s="139">
        <v>0</v>
      </c>
      <c r="T37" s="131" t="str">
        <v>0502-4275-7432</v>
      </c>
      <c r="U37" s="131" t="str">
        <v>경상북도 포항시 북구 양덕동 1731 풍림아이원아파트 102동403호</v>
      </c>
      <c r="V37" s="131" t="str">
        <v>문 앞</v>
      </c>
      <c r="W37" s="138">
        <v>4880</v>
      </c>
      <c r="X37" s="138">
        <v>880</v>
      </c>
      <c r="Y37" s="138">
        <v>0</v>
      </c>
      <c r="Z37" s="138">
        <v>0</v>
      </c>
      <c r="AA37" s="138">
        <v>0</v>
      </c>
      <c r="AB37" s="145">
        <v>0</v>
      </c>
      <c r="AC37" s="145">
        <v>0</v>
      </c>
      <c r="AD37" s="138">
        <v>0</v>
      </c>
      <c r="AE37" s="131" t="str">
        <v>비닐스토리 쿠팡 강성태 강성태 SE.105 투명 540238772321 0502-4275-7432 31100056858846</v>
      </c>
    </row>
    <row r="38" spans="1:31">
      <c r="A38" s="131">
        <v>625</v>
      </c>
      <c r="B38" s="131" t="str">
        <v>비닐팩토리</v>
      </c>
      <c r="C38" s="131" t="str">
        <v>스마트 스토어</v>
      </c>
      <c r="D38" s="131" t="str">
        <v>강아름</v>
      </c>
      <c r="E38" s="132">
        <v>45523</v>
      </c>
      <c r="F38" s="131" t="str">
        <v>오영란</v>
      </c>
      <c r="G38" s="131" t="str">
        <v>530270418691</v>
      </c>
      <c r="H38" s="131" t="str">
        <v>SE.201</v>
      </c>
      <c r="I38" s="131" t="str">
        <v>투명</v>
      </c>
      <c r="J38" s="131">
        <v>1</v>
      </c>
      <c r="K38" s="138">
        <v>0</v>
      </c>
      <c r="L38" s="138">
        <v>3500</v>
      </c>
      <c r="M38" s="138">
        <v>960</v>
      </c>
      <c r="N38" s="132">
        <v>45523</v>
      </c>
      <c r="O38" s="131" t="str">
        <v>2024081990187821</v>
      </c>
      <c r="P38" s="134" t="str">
        <v>hyal****</v>
      </c>
      <c r="Q38" s="148" t="str">
        <v>010-8768-1546</v>
      </c>
      <c r="R38" s="131" t="str">
        <v>CJ대한통운</v>
      </c>
      <c r="S38" s="139">
        <v>0</v>
      </c>
      <c r="T38" s="131" t="str">
        <v>010-3313-1546</v>
      </c>
      <c r="U38" s="131" t="str">
        <v>경상남도 창원시 진해구 진해대로1114번길 23 (장천동) 한울삼겹살</v>
      </c>
      <c r="V38" s="131">
        <v>0</v>
      </c>
      <c r="W38" s="138">
        <v>14400</v>
      </c>
      <c r="X38" s="138">
        <v>0</v>
      </c>
      <c r="Y38" s="138">
        <v>3000</v>
      </c>
      <c r="Z38" s="138">
        <v>0</v>
      </c>
      <c r="AA38" s="138">
        <v>0</v>
      </c>
      <c r="AB38" s="145">
        <v>0</v>
      </c>
      <c r="AC38" s="145">
        <v>0</v>
      </c>
      <c r="AD38" s="138">
        <v>0</v>
      </c>
      <c r="AE38" s="131" t="str">
        <v>비닐팩토리 스마트 스토어 강아름 오영란 SE.201 투명 530270418691 010-3313-1546 2024081990187821</v>
      </c>
    </row>
    <row r="39" spans="1:31">
      <c r="A39" s="131">
        <v>1027</v>
      </c>
      <c r="B39" s="131" t="str">
        <v>비닐스토리</v>
      </c>
      <c r="C39" s="131" t="str">
        <v>쿠팡</v>
      </c>
      <c r="D39" s="131" t="str">
        <v>강연주</v>
      </c>
      <c r="E39" s="132">
        <v>45559</v>
      </c>
      <c r="F39" s="131" t="str">
        <v>강연주</v>
      </c>
      <c r="G39" s="131" t="str">
        <v>530298199941</v>
      </c>
      <c r="H39" s="131" t="str">
        <v>SE.206</v>
      </c>
      <c r="I39" s="131" t="str">
        <v>투명</v>
      </c>
      <c r="J39" s="131">
        <v>1</v>
      </c>
      <c r="K39" s="138">
        <v>23666</v>
      </c>
      <c r="L39" s="138">
        <v>3500</v>
      </c>
      <c r="M39" s="138">
        <v>366</v>
      </c>
      <c r="N39" s="132">
        <v>45559</v>
      </c>
      <c r="O39" s="131" t="str">
        <v>5100070511291</v>
      </c>
      <c r="P39" s="134">
        <v>0</v>
      </c>
      <c r="Q39" s="148" t="str">
        <v>0502-1788-8749</v>
      </c>
      <c r="R39" s="131" t="str">
        <v>CJ대한통운</v>
      </c>
      <c r="S39" s="139">
        <v>0</v>
      </c>
      <c r="T39" s="131" t="str">
        <v>0502-1788-8749</v>
      </c>
      <c r="U39" s="131" t="str">
        <v>경상남도 사천시 해안관광로 364 아슬란 송포 ( 송포동 )</v>
      </c>
      <c r="V39" s="131" t="str">
        <v>문 앞</v>
      </c>
      <c r="W39" s="138">
        <v>34020</v>
      </c>
      <c r="X39" s="138">
        <v>0</v>
      </c>
      <c r="Y39" s="138">
        <v>3000</v>
      </c>
      <c r="Z39" s="138">
        <v>0</v>
      </c>
      <c r="AA39" s="138">
        <v>0</v>
      </c>
      <c r="AB39" s="145">
        <v>0</v>
      </c>
      <c r="AC39" s="145">
        <v>0</v>
      </c>
      <c r="AD39" s="138">
        <v>0</v>
      </c>
      <c r="AE39" s="131" t="str">
        <v>비닐스토리 쿠팡 강연주 강연주 SE.206 투명 530298199941 0502-1788-8749 5100070511291</v>
      </c>
    </row>
    <row r="40" spans="1:31">
      <c r="A40" s="131">
        <v>605</v>
      </c>
      <c r="B40" s="131" t="str">
        <v>비닐스토리</v>
      </c>
      <c r="C40" s="131" t="str">
        <v>쿠팡</v>
      </c>
      <c r="D40" s="131" t="str">
        <v>강영재</v>
      </c>
      <c r="E40" s="132">
        <v>45523</v>
      </c>
      <c r="F40" s="131" t="str">
        <v>강영재</v>
      </c>
      <c r="G40" s="131" t="str">
        <v>530270418562</v>
      </c>
      <c r="H40" s="131" t="str">
        <v>SE.206</v>
      </c>
      <c r="I40" s="131" t="str">
        <v>투명</v>
      </c>
      <c r="J40" s="131">
        <v>1</v>
      </c>
      <c r="K40" s="138">
        <v>24260</v>
      </c>
      <c r="L40" s="138">
        <v>3500</v>
      </c>
      <c r="M40" s="138">
        <v>960</v>
      </c>
      <c r="N40" s="132">
        <v>45523</v>
      </c>
      <c r="O40" s="131" t="str">
        <v>10100064342176</v>
      </c>
      <c r="P40" s="134">
        <v>0</v>
      </c>
      <c r="Q40" s="148" t="str">
        <v>0502-5478-2575</v>
      </c>
      <c r="R40" s="131" t="str">
        <v>CJ대한통운</v>
      </c>
      <c r="S40" s="139">
        <v>0</v>
      </c>
      <c r="T40" s="131" t="str">
        <v>0502-5478-2575</v>
      </c>
      <c r="U40" s="131" t="str">
        <v>경상북도 고령군 운수면 가남2길 47-4 47-4</v>
      </c>
      <c r="V40" s="131" t="str">
        <v>문 앞</v>
      </c>
      <c r="W40" s="138">
        <v>34020</v>
      </c>
      <c r="X40" s="138">
        <v>0</v>
      </c>
      <c r="Y40" s="138">
        <v>3000</v>
      </c>
      <c r="Z40" s="138">
        <v>0</v>
      </c>
      <c r="AA40" s="138">
        <v>0</v>
      </c>
      <c r="AB40" s="145">
        <v>0</v>
      </c>
      <c r="AC40" s="145">
        <v>0</v>
      </c>
      <c r="AD40" s="138">
        <v>0</v>
      </c>
      <c r="AE40" s="131" t="str">
        <v>비닐스토리 쿠팡 강영재 강영재 SE.206 투명 530270418562 0502-5478-2575 10100064342176</v>
      </c>
    </row>
    <row r="41" spans="1:31">
      <c r="A41" s="131">
        <v>871</v>
      </c>
      <c r="B41" s="131" t="str">
        <v>비닐팩토리</v>
      </c>
      <c r="C41" s="131" t="str">
        <v>스마트 스토어</v>
      </c>
      <c r="D41" s="131" t="str">
        <v>강익찬</v>
      </c>
      <c r="E41" s="132">
        <v>45544</v>
      </c>
      <c r="F41" s="131" t="str">
        <v>강익찬</v>
      </c>
      <c r="G41" s="131" t="str">
        <v>530287502810</v>
      </c>
      <c r="H41" s="131" t="str">
        <v>SE.304</v>
      </c>
      <c r="I41" s="131" t="str">
        <v>투명</v>
      </c>
      <c r="J41" s="131">
        <v>1</v>
      </c>
      <c r="K41" s="138">
        <v>0</v>
      </c>
      <c r="L41" s="138">
        <v>3000</v>
      </c>
      <c r="M41" s="138">
        <v>0</v>
      </c>
      <c r="N41" s="132">
        <v>45542</v>
      </c>
      <c r="O41" s="131" t="str">
        <v>2024090758740381</v>
      </c>
      <c r="P41" s="134" t="str">
        <v>neom****</v>
      </c>
      <c r="Q41" s="148" t="str">
        <v>010-4921-1037</v>
      </c>
      <c r="R41" s="131" t="str">
        <v>CJ대한통운</v>
      </c>
      <c r="S41" s="139">
        <v>0</v>
      </c>
      <c r="T41" s="131" t="str">
        <v>010-4921-1037</v>
      </c>
      <c r="U41" s="131" t="str">
        <v>경기도 양주시 고읍북로 78 (만송동, 은빛마을 휴먼시아) 704동 1304호</v>
      </c>
      <c r="V41" s="131">
        <v>0</v>
      </c>
      <c r="W41" s="138">
        <v>13600</v>
      </c>
      <c r="X41" s="138">
        <v>0</v>
      </c>
      <c r="Y41" s="138">
        <v>3000</v>
      </c>
      <c r="Z41" s="138">
        <v>0</v>
      </c>
      <c r="AA41" s="138">
        <v>0</v>
      </c>
      <c r="AB41" s="145">
        <v>0</v>
      </c>
      <c r="AC41" s="145">
        <v>0</v>
      </c>
      <c r="AD41" s="138">
        <v>0</v>
      </c>
      <c r="AE41" s="131" t="str">
        <v>비닐팩토리 스마트 스토어 강익찬 강익찬 SE.304 투명 530287502810 010-4921-1037 2024090758740381</v>
      </c>
    </row>
    <row r="42" spans="1:31">
      <c r="A42" s="131">
        <v>872</v>
      </c>
      <c r="B42" s="131" t="str">
        <v>비닐팩토리</v>
      </c>
      <c r="C42" s="131" t="str">
        <v>스마트 스토어</v>
      </c>
      <c r="D42" s="131" t="str">
        <v>강익찬</v>
      </c>
      <c r="E42" s="132">
        <v>45544</v>
      </c>
      <c r="F42" s="131" t="str">
        <v>강익찬</v>
      </c>
      <c r="G42" s="131" t="str">
        <v>530287502810</v>
      </c>
      <c r="H42" s="131" t="str">
        <v>SE.108</v>
      </c>
      <c r="I42" s="131" t="str">
        <v>투명</v>
      </c>
      <c r="J42" s="131">
        <v>1</v>
      </c>
      <c r="K42" s="138">
        <v>0</v>
      </c>
      <c r="L42" s="138">
        <v>0</v>
      </c>
      <c r="M42" s="138">
        <v>0</v>
      </c>
      <c r="N42" s="132">
        <v>45542</v>
      </c>
      <c r="O42" s="131" t="str">
        <v>2024090758740371</v>
      </c>
      <c r="P42" s="134" t="str">
        <v>neom****</v>
      </c>
      <c r="Q42" s="148" t="str">
        <v>010-4921-1037</v>
      </c>
      <c r="R42" s="131" t="str">
        <v>CJ대한통운</v>
      </c>
      <c r="S42" s="139">
        <v>0</v>
      </c>
      <c r="T42" s="131" t="str">
        <v>010-4921-1037</v>
      </c>
      <c r="U42" s="131" t="str">
        <v>경기도 양주시 고읍북로 78 (만송동, 은빛마을 휴먼시아) 704동 1304호</v>
      </c>
      <c r="V42" s="131">
        <v>0</v>
      </c>
      <c r="W42" s="138">
        <v>1080</v>
      </c>
      <c r="X42" s="138">
        <v>1560</v>
      </c>
      <c r="Y42" s="138">
        <v>0</v>
      </c>
      <c r="Z42" s="138">
        <v>0</v>
      </c>
      <c r="AA42" s="138">
        <v>0</v>
      </c>
      <c r="AB42" s="145">
        <v>0</v>
      </c>
      <c r="AC42" s="145">
        <v>0</v>
      </c>
      <c r="AD42" s="138">
        <v>0</v>
      </c>
      <c r="AE42" s="131" t="str">
        <v>비닐팩토리 스마트 스토어 강익찬 강익찬 SE.108 투명 530287502810 010-4921-1037 2024090758740371</v>
      </c>
    </row>
    <row r="43" spans="1:31">
      <c r="A43" s="131">
        <v>14</v>
      </c>
      <c r="B43" s="131" t="str">
        <v>비닐스토리</v>
      </c>
      <c r="C43" s="131" t="str">
        <v>쿠팡</v>
      </c>
      <c r="D43" s="131" t="str">
        <v>강인석</v>
      </c>
      <c r="E43" s="132">
        <v>45443</v>
      </c>
      <c r="F43" s="131" t="str">
        <v>강인석</v>
      </c>
      <c r="G43" s="131" t="str">
        <v>530211538213</v>
      </c>
      <c r="H43" s="131" t="str">
        <v>SE.206</v>
      </c>
      <c r="I43" s="131" t="str">
        <v>투명</v>
      </c>
      <c r="J43" s="131">
        <v>1</v>
      </c>
      <c r="K43" s="138">
        <v>23300</v>
      </c>
      <c r="L43" s="138">
        <v>3500</v>
      </c>
      <c r="M43" s="138">
        <v>0</v>
      </c>
      <c r="N43" s="132">
        <v>45442</v>
      </c>
      <c r="O43" s="131" t="str">
        <v>7100050532943</v>
      </c>
      <c r="P43" s="134" t="str">
        <v>ki*****@ha</v>
      </c>
      <c r="Q43" s="148" t="str">
        <v>0502-5120-3674</v>
      </c>
      <c r="R43" s="131" t="str">
        <v>CJ대한통운</v>
      </c>
      <c r="S43" s="139">
        <v>0</v>
      </c>
      <c r="T43" s="131" t="str">
        <v>0502-5120-3674</v>
      </c>
      <c r="U43" s="131" t="str">
        <v>경기도 구리시 안골로103번길 30 1층 103호 온기담 ( 수택동 )</v>
      </c>
      <c r="V43" s="131" t="str">
        <v>문 앞</v>
      </c>
      <c r="W43" s="138">
        <v>34020</v>
      </c>
      <c r="X43" s="138">
        <v>0</v>
      </c>
      <c r="Y43" s="138">
        <v>3000</v>
      </c>
      <c r="Z43" s="138">
        <v>0</v>
      </c>
      <c r="AA43" s="138">
        <v>0</v>
      </c>
      <c r="AB43" s="145">
        <v>0</v>
      </c>
      <c r="AC43" s="145">
        <v>0</v>
      </c>
      <c r="AD43" s="138">
        <v>0</v>
      </c>
      <c r="AE43" s="131" t="str">
        <v>비닐스토리 쿠팡 강인석 강인석 SE.206 투명 530211538213 0502-5120-3674 7100050532943</v>
      </c>
    </row>
    <row r="44" spans="1:31">
      <c r="A44" s="131">
        <v>473</v>
      </c>
      <c r="B44" s="131" t="str">
        <v>비닐스토리</v>
      </c>
      <c r="C44" s="131" t="str">
        <v>쿠팡</v>
      </c>
      <c r="D44" s="131" t="str">
        <v>강정자</v>
      </c>
      <c r="E44" s="132">
        <v>45510</v>
      </c>
      <c r="F44" s="131" t="str">
        <v>유수연</v>
      </c>
      <c r="G44" s="131" t="str">
        <v>530261101190</v>
      </c>
      <c r="H44" s="131" t="str">
        <v>SE.206</v>
      </c>
      <c r="I44" s="131" t="str">
        <v>투명</v>
      </c>
      <c r="J44" s="131">
        <v>1</v>
      </c>
      <c r="K44" s="138">
        <v>24260</v>
      </c>
      <c r="L44" s="138">
        <v>3500</v>
      </c>
      <c r="M44" s="138">
        <v>960</v>
      </c>
      <c r="N44" s="132">
        <v>45509</v>
      </c>
      <c r="O44" s="131" t="str">
        <v>1100062046263</v>
      </c>
      <c r="P44" s="134" t="str">
        <v>ci*****@na</v>
      </c>
      <c r="Q44" s="148" t="str">
        <v>0502-4299-4473</v>
      </c>
      <c r="R44" s="131" t="str">
        <v>CJ대한통운</v>
      </c>
      <c r="S44" s="139">
        <v>0</v>
      </c>
      <c r="T44" s="131" t="str">
        <v>0502-4299-4473</v>
      </c>
      <c r="U44" s="131" t="str">
        <v>서울특별시 강동구 천호동 201-22 1층 연아분식</v>
      </c>
      <c r="V44" s="131" t="str">
        <v>문 앞</v>
      </c>
      <c r="W44" s="138">
        <v>34020</v>
      </c>
      <c r="X44" s="138">
        <v>0</v>
      </c>
      <c r="Y44" s="138">
        <v>3000</v>
      </c>
      <c r="Z44" s="138">
        <v>0</v>
      </c>
      <c r="AA44" s="138">
        <v>0</v>
      </c>
      <c r="AB44" s="145">
        <v>0</v>
      </c>
      <c r="AC44" s="145">
        <v>0</v>
      </c>
      <c r="AD44" s="138">
        <v>0</v>
      </c>
      <c r="AE44" s="131" t="str">
        <v>비닐스토리 쿠팡 강정자 유수연 SE.206 투명 530261101190 0502-4299-4473 1100062046263</v>
      </c>
    </row>
    <row r="45" spans="1:31">
      <c r="A45" s="131">
        <v>24</v>
      </c>
      <c r="B45" s="131" t="str">
        <v>비닐스토리</v>
      </c>
      <c r="C45" s="131" t="str">
        <v>스마트 스토어</v>
      </c>
      <c r="D45" s="131" t="str">
        <v>강정화</v>
      </c>
      <c r="E45" s="132">
        <v>45446</v>
      </c>
      <c r="F45" s="131" t="str">
        <v>강정화</v>
      </c>
      <c r="G45" s="131" t="str">
        <v>530213305105</v>
      </c>
      <c r="H45" s="131" t="str">
        <v>SE.201</v>
      </c>
      <c r="I45" s="131" t="str">
        <v>투명</v>
      </c>
      <c r="J45" s="131">
        <v>1</v>
      </c>
      <c r="K45" s="138">
        <v>12900</v>
      </c>
      <c r="L45" s="138">
        <v>3000</v>
      </c>
      <c r="M45" s="138">
        <v>0</v>
      </c>
      <c r="N45" s="132">
        <v>45445</v>
      </c>
      <c r="O45" s="131" t="str">
        <v>2024060217398401</v>
      </c>
      <c r="P45" s="134" t="str">
        <v>bacc****</v>
      </c>
      <c r="Q45" s="148" t="str">
        <v>010-2849-9914</v>
      </c>
      <c r="R45" s="131" t="str">
        <v>CJ대한통운</v>
      </c>
      <c r="S45" s="139">
        <v>0</v>
      </c>
      <c r="T45" s="131" t="str">
        <v>010-2849-9914</v>
      </c>
      <c r="U45" s="131" t="str">
        <v>울산광역시 울주군 온양읍 터실3길 6 (온양읍) 1층</v>
      </c>
      <c r="V45" s="131">
        <v>0</v>
      </c>
      <c r="W45" s="138">
        <v>14580</v>
      </c>
      <c r="X45" s="138">
        <v>1620</v>
      </c>
      <c r="Y45" s="138">
        <v>3000</v>
      </c>
      <c r="Z45" s="138">
        <v>0</v>
      </c>
      <c r="AA45" s="138">
        <v>0</v>
      </c>
      <c r="AB45" s="145">
        <v>0</v>
      </c>
      <c r="AC45" s="145">
        <v>0</v>
      </c>
      <c r="AD45" s="138">
        <v>0</v>
      </c>
      <c r="AE45" s="131" t="str">
        <v>비닐스토리 스마트 스토어 강정화 강정화 SE.201 투명 530213305105 010-2849-9914 2024060217398401</v>
      </c>
    </row>
    <row r="46" spans="1:31">
      <c r="A46" s="131">
        <v>846</v>
      </c>
      <c r="B46" s="131" t="str">
        <v>비닐팩토리</v>
      </c>
      <c r="C46" s="131" t="str">
        <v>스마트 스토어</v>
      </c>
      <c r="D46" s="131" t="str">
        <v>강정화</v>
      </c>
      <c r="E46" s="132">
        <v>45541</v>
      </c>
      <c r="F46" s="131" t="str">
        <v>강정화</v>
      </c>
      <c r="G46" s="131" t="str">
        <v>540284241403</v>
      </c>
      <c r="H46" s="131" t="str">
        <v>SE.201</v>
      </c>
      <c r="I46" s="131" t="str">
        <v>투명</v>
      </c>
      <c r="J46" s="131">
        <v>1</v>
      </c>
      <c r="K46" s="138">
        <v>0</v>
      </c>
      <c r="L46" s="138">
        <v>3500</v>
      </c>
      <c r="M46" s="138">
        <v>960</v>
      </c>
      <c r="N46" s="132">
        <v>45541</v>
      </c>
      <c r="O46" s="131" t="str">
        <v>2024090635023231</v>
      </c>
      <c r="P46" s="134" t="str">
        <v>bacc****</v>
      </c>
      <c r="Q46" s="148" t="str">
        <v>010-2849-9914</v>
      </c>
      <c r="R46" s="131" t="str">
        <v>CJ대한통운</v>
      </c>
      <c r="S46" s="139">
        <v>0</v>
      </c>
      <c r="T46" s="131" t="str">
        <v>010-2849-9914</v>
      </c>
      <c r="U46" s="131" t="str">
        <v>울산광역시 울주군 온양읍 터실3길 6 (온양읍) 1층</v>
      </c>
      <c r="V46" s="131">
        <v>0</v>
      </c>
      <c r="W46" s="138">
        <v>14400</v>
      </c>
      <c r="X46" s="138">
        <v>0</v>
      </c>
      <c r="Y46" s="138">
        <v>3000</v>
      </c>
      <c r="Z46" s="138">
        <v>0</v>
      </c>
      <c r="AA46" s="138">
        <v>0</v>
      </c>
      <c r="AB46" s="145">
        <v>0</v>
      </c>
      <c r="AC46" s="145">
        <v>0</v>
      </c>
      <c r="AD46" s="138">
        <v>0</v>
      </c>
      <c r="AE46" s="131" t="str">
        <v>비닐팩토리 스마트 스토어 강정화 강정화 SE.201 투명 540284241403 010-2849-9914 2024090635023231</v>
      </c>
    </row>
    <row r="47" spans="1:31">
      <c r="A47" s="131">
        <v>39</v>
      </c>
      <c r="B47" s="131" t="str">
        <v>비닐스토리</v>
      </c>
      <c r="C47" s="131" t="str">
        <v>스마트 스토어</v>
      </c>
      <c r="D47" s="131" t="str">
        <v>강정환</v>
      </c>
      <c r="E47" s="132">
        <v>45447</v>
      </c>
      <c r="F47" s="131" t="str">
        <v>경북대 생활협동조합</v>
      </c>
      <c r="G47" s="131" t="str">
        <v>530214528101</v>
      </c>
      <c r="H47" s="131" t="str">
        <v>SE.28</v>
      </c>
      <c r="I47" s="131" t="str">
        <v>유백</v>
      </c>
      <c r="J47" s="131">
        <v>6</v>
      </c>
      <c r="K47" s="138">
        <v>33220</v>
      </c>
      <c r="L47" s="138">
        <v>5500</v>
      </c>
      <c r="M47" s="138">
        <v>0</v>
      </c>
      <c r="N47" s="132">
        <v>45447</v>
      </c>
      <c r="O47" s="131" t="str">
        <v>45470995</v>
      </c>
      <c r="P47" s="134" t="str">
        <v>ksl1****</v>
      </c>
      <c r="Q47" s="148" t="str">
        <v>010-9226-2126</v>
      </c>
      <c r="R47" s="131" t="str">
        <v>CJ대한통운</v>
      </c>
      <c r="S47" s="139">
        <v>0</v>
      </c>
      <c r="T47" s="131" t="str">
        <v>010-9226-2126</v>
      </c>
      <c r="U47" s="131" t="str">
        <v>대구광역시 북구 대학로 80 (산격동, 경북대학교) 복현회관 2층 생활협동조합</v>
      </c>
      <c r="V47" s="131" t="str">
        <v>문앞에 배송해주세요 감사합니다</v>
      </c>
      <c r="W47" s="138">
        <v>45360</v>
      </c>
      <c r="X47" s="138">
        <v>0</v>
      </c>
      <c r="Y47" s="138">
        <v>0</v>
      </c>
      <c r="Z47" s="138">
        <v>0</v>
      </c>
      <c r="AA47" s="138">
        <v>0</v>
      </c>
      <c r="AB47" s="145">
        <v>0</v>
      </c>
      <c r="AC47" s="145">
        <v>0</v>
      </c>
      <c r="AD47" s="138">
        <v>0</v>
      </c>
      <c r="AE47" s="131" t="str">
        <v>비닐스토리 스마트 스토어 강정환 경북대 생활협동조합 SE.28 유백 530214528101 010-9226-2126 45470995</v>
      </c>
    </row>
    <row r="48" spans="1:31">
      <c r="A48" s="131">
        <v>40</v>
      </c>
      <c r="B48" s="131" t="str">
        <v>비닐스토리</v>
      </c>
      <c r="C48" s="131" t="str">
        <v>스마트 스토어</v>
      </c>
      <c r="D48" s="131" t="str">
        <v>강정환</v>
      </c>
      <c r="E48" s="132">
        <v>45447</v>
      </c>
      <c r="F48" s="131" t="str">
        <v>경북대 생활협동조합</v>
      </c>
      <c r="G48" s="131" t="str">
        <v>540213347735</v>
      </c>
      <c r="H48" s="131" t="str">
        <v>SE.27</v>
      </c>
      <c r="I48" s="131" t="str">
        <v>유백</v>
      </c>
      <c r="J48" s="131">
        <v>16</v>
      </c>
      <c r="K48" s="138">
        <v>56320</v>
      </c>
      <c r="L48" s="138">
        <v>0</v>
      </c>
      <c r="M48" s="138">
        <v>0</v>
      </c>
      <c r="N48" s="132">
        <v>45447</v>
      </c>
      <c r="O48" s="131" t="str">
        <v>2024060498971601</v>
      </c>
      <c r="P48" s="134" t="str">
        <v>ksl1****</v>
      </c>
      <c r="Q48" s="148" t="str">
        <v>010-9226-2126</v>
      </c>
      <c r="R48" s="131" t="str">
        <v>CJ대한통운</v>
      </c>
      <c r="S48" s="139">
        <v>0</v>
      </c>
      <c r="T48" s="131" t="str">
        <v>010-9226-2126</v>
      </c>
      <c r="U48" s="131" t="str">
        <v>대구광역시 북구 대학로 80 (산격동, 경북대학교) 복현회관 2층 생활협동조합</v>
      </c>
      <c r="V48" s="131" t="str">
        <v>문앞에 배송해주세요 감사합니다</v>
      </c>
      <c r="W48" s="138">
        <v>92160</v>
      </c>
      <c r="X48" s="138">
        <v>0</v>
      </c>
      <c r="Y48" s="138">
        <v>0</v>
      </c>
      <c r="Z48" s="138">
        <v>0</v>
      </c>
      <c r="AA48" s="138">
        <v>0</v>
      </c>
      <c r="AB48" s="145">
        <v>0</v>
      </c>
      <c r="AC48" s="145">
        <v>0</v>
      </c>
      <c r="AD48" s="138">
        <v>0</v>
      </c>
      <c r="AE48" s="131" t="str">
        <v>비닐스토리 스마트 스토어 강정환 경북대 생활협동조합 SE.27 유백 540213347735 010-9226-2126 2024060498971601</v>
      </c>
    </row>
    <row r="49" spans="1:31">
      <c r="A49" s="131">
        <v>41</v>
      </c>
      <c r="B49" s="131" t="str">
        <v>비닐스토리</v>
      </c>
      <c r="C49" s="131" t="str">
        <v>스마트 스토어</v>
      </c>
      <c r="D49" s="131" t="str">
        <v>강정환</v>
      </c>
      <c r="E49" s="132">
        <v>45447</v>
      </c>
      <c r="F49" s="131" t="str">
        <v>경북대 생활협동조합</v>
      </c>
      <c r="G49" s="131" t="str">
        <v>540213347735</v>
      </c>
      <c r="H49" s="131" t="str">
        <v>SE.28</v>
      </c>
      <c r="I49" s="131" t="str">
        <v>유백</v>
      </c>
      <c r="J49" s="131">
        <v>6</v>
      </c>
      <c r="K49" s="138">
        <v>27720</v>
      </c>
      <c r="L49" s="138">
        <v>0</v>
      </c>
      <c r="M49" s="138">
        <v>0</v>
      </c>
      <c r="N49" s="132">
        <v>45447</v>
      </c>
      <c r="O49" s="131" t="str">
        <v>2024060498672261</v>
      </c>
      <c r="P49" s="134" t="str">
        <v>ksl1****</v>
      </c>
      <c r="Q49" s="148" t="str">
        <v>010-9226-2126</v>
      </c>
      <c r="R49" s="131" t="str">
        <v>CJ대한통운</v>
      </c>
      <c r="S49" s="139">
        <v>0</v>
      </c>
      <c r="T49" s="131" t="str">
        <v>010-9226-2126</v>
      </c>
      <c r="U49" s="131" t="str">
        <v>대구광역시 북구 대학로 80 (산격동, 경북대학교) 복현회관 2층 생활협동조합</v>
      </c>
      <c r="V49" s="131" t="str">
        <v>문앞에 배송해주세요 감사합니다</v>
      </c>
      <c r="W49" s="138">
        <v>45360</v>
      </c>
      <c r="X49" s="138">
        <v>0</v>
      </c>
      <c r="Y49" s="138">
        <v>0</v>
      </c>
      <c r="Z49" s="138">
        <v>0</v>
      </c>
      <c r="AA49" s="138">
        <v>0</v>
      </c>
      <c r="AB49" s="145">
        <v>0</v>
      </c>
      <c r="AC49" s="145">
        <v>0</v>
      </c>
      <c r="AD49" s="138">
        <v>0</v>
      </c>
      <c r="AE49" s="131" t="str">
        <v>비닐스토리 스마트 스토어 강정환 경북대 생활협동조합 SE.28 유백 540213347735 010-9226-2126 2024060498672261</v>
      </c>
    </row>
    <row r="50" spans="1:31">
      <c r="A50" s="131">
        <v>209</v>
      </c>
      <c r="B50" s="131" t="str">
        <v>비닐스토리</v>
      </c>
      <c r="C50" s="131" t="str">
        <v>스마트 스토어</v>
      </c>
      <c r="D50" s="131" t="str">
        <v>강지송</v>
      </c>
      <c r="E50" s="132">
        <v>45474</v>
      </c>
      <c r="F50" s="131" t="str">
        <v>강지송</v>
      </c>
      <c r="G50" s="131" t="str">
        <v>530234048430</v>
      </c>
      <c r="H50" s="131" t="str">
        <v>SE.101</v>
      </c>
      <c r="I50" s="131" t="str">
        <v>투명</v>
      </c>
      <c r="J50" s="131">
        <v>20</v>
      </c>
      <c r="K50" s="138">
        <v>14000</v>
      </c>
      <c r="L50" s="138">
        <v>3000</v>
      </c>
      <c r="M50" s="138">
        <v>0</v>
      </c>
      <c r="N50" s="132">
        <v>45474</v>
      </c>
      <c r="O50" s="131" t="str">
        <v>2024070135937241</v>
      </c>
      <c r="P50" s="134" t="str">
        <v>hppy****</v>
      </c>
      <c r="Q50" s="148" t="str">
        <v>010-6228-0069</v>
      </c>
      <c r="R50" s="131" t="str">
        <v>CJ대한통운</v>
      </c>
      <c r="S50" s="139">
        <v>0</v>
      </c>
      <c r="T50" s="131" t="str">
        <v>010-6228-0069</v>
      </c>
      <c r="U50" s="131" t="str">
        <v>경상남도 창원시 마산합포구 월영마을로 14 (월영동, 현대상가) 106호</v>
      </c>
      <c r="V50" s="131">
        <v>0</v>
      </c>
      <c r="W50" s="138">
        <v>17000</v>
      </c>
      <c r="X50" s="138">
        <v>1000</v>
      </c>
      <c r="Y50" s="138">
        <v>3000</v>
      </c>
      <c r="Z50" s="138">
        <v>0</v>
      </c>
      <c r="AA50" s="138">
        <v>0</v>
      </c>
      <c r="AB50" s="145">
        <v>0</v>
      </c>
      <c r="AC50" s="145">
        <v>0</v>
      </c>
      <c r="AD50" s="138">
        <v>0</v>
      </c>
      <c r="AE50" s="131" t="str">
        <v>비닐스토리 스마트 스토어 강지송 강지송 SE.101 투명 530234048430 010-6228-0069 2024070135937241</v>
      </c>
    </row>
    <row r="51" spans="1:31">
      <c r="A51" s="131">
        <v>949</v>
      </c>
      <c r="B51" s="131" t="str">
        <v>비닐스토리</v>
      </c>
      <c r="C51" s="131" t="str">
        <v>쿠팡</v>
      </c>
      <c r="D51" s="131" t="str">
        <v>강지혜</v>
      </c>
      <c r="E51" s="132">
        <v>45554</v>
      </c>
      <c r="F51" s="131" t="str">
        <v>청춘찬가</v>
      </c>
      <c r="G51" s="131" t="str">
        <v>540292224170</v>
      </c>
      <c r="H51" s="131" t="str">
        <v>SE.307</v>
      </c>
      <c r="I51" s="131" t="str">
        <v>투명</v>
      </c>
      <c r="J51" s="131">
        <v>1</v>
      </c>
      <c r="K51" s="138">
        <v>10260</v>
      </c>
      <c r="L51" s="138">
        <v>3000</v>
      </c>
      <c r="M51" s="138">
        <v>0</v>
      </c>
      <c r="N51" s="132">
        <v>45547</v>
      </c>
      <c r="O51" s="131" t="str">
        <v>22100068505235</v>
      </c>
      <c r="P51" s="134">
        <v>0</v>
      </c>
      <c r="Q51" s="148" t="str">
        <v>0504-3459-5705</v>
      </c>
      <c r="R51" s="131" t="str">
        <v>CJ대한통운</v>
      </c>
      <c r="S51" s="139">
        <v>0</v>
      </c>
      <c r="T51" s="131" t="str">
        <v>0504-3459-5705</v>
      </c>
      <c r="U51" s="131" t="str">
        <v>경기도 양평군 옥천면 말골길 26 청춘찬가</v>
      </c>
      <c r="V51" s="131" t="str">
        <v>문 앞</v>
      </c>
      <c r="W51" s="138">
        <v>12470</v>
      </c>
      <c r="X51" s="138">
        <v>0</v>
      </c>
      <c r="Y51" s="138">
        <v>3000</v>
      </c>
      <c r="Z51" s="138">
        <v>0</v>
      </c>
      <c r="AA51" s="138">
        <v>0</v>
      </c>
      <c r="AB51" s="145">
        <v>0</v>
      </c>
      <c r="AC51" s="145">
        <v>0</v>
      </c>
      <c r="AD51" s="138">
        <v>0</v>
      </c>
      <c r="AE51" s="131" t="str">
        <v>비닐스토리 쿠팡 강지혜 청춘찬가 SE.307 투명 540292224170 0504-3459-5705 22100068505235</v>
      </c>
    </row>
    <row r="52" spans="1:31">
      <c r="A52" s="131">
        <v>1026</v>
      </c>
      <c r="B52" s="131" t="str">
        <v>비닐스토리</v>
      </c>
      <c r="C52" s="131" t="str">
        <v>쿠팡</v>
      </c>
      <c r="D52" s="131" t="str">
        <v>강진수</v>
      </c>
      <c r="E52" s="132">
        <v>45559</v>
      </c>
      <c r="F52" s="131" t="str">
        <v>최수정</v>
      </c>
      <c r="G52" s="131" t="str">
        <v>530298199985</v>
      </c>
      <c r="H52" s="131" t="str">
        <v>SE.102</v>
      </c>
      <c r="I52" s="131" t="str">
        <v>투명</v>
      </c>
      <c r="J52" s="131">
        <v>5</v>
      </c>
      <c r="K52" s="138">
        <v>6300</v>
      </c>
      <c r="L52" s="138">
        <v>3000</v>
      </c>
      <c r="M52" s="138">
        <v>0</v>
      </c>
      <c r="N52" s="132">
        <v>45558</v>
      </c>
      <c r="O52" s="131" t="str">
        <v>9100070480045</v>
      </c>
      <c r="P52" s="134">
        <v>0</v>
      </c>
      <c r="Q52" s="148" t="str">
        <v>0504-3496-2178</v>
      </c>
      <c r="R52" s="131" t="str">
        <v>CJ대한통운</v>
      </c>
      <c r="S52" s="139">
        <v>0</v>
      </c>
      <c r="T52" s="131" t="str">
        <v>0504-3496-2178</v>
      </c>
      <c r="U52" s="131" t="str">
        <v>경기도 양주시 백석읍 부흥로 1068 1층 신지전자</v>
      </c>
      <c r="V52" s="131" t="str">
        <v>선택1</v>
      </c>
      <c r="W52" s="138">
        <v>5750</v>
      </c>
      <c r="X52" s="138">
        <v>0</v>
      </c>
      <c r="Y52" s="138">
        <v>3000</v>
      </c>
      <c r="Z52" s="138">
        <v>0</v>
      </c>
      <c r="AA52" s="138">
        <v>0</v>
      </c>
      <c r="AB52" s="145">
        <v>0</v>
      </c>
      <c r="AC52" s="145">
        <v>0</v>
      </c>
      <c r="AD52" s="138">
        <v>0</v>
      </c>
      <c r="AE52" s="131" t="str">
        <v>비닐스토리 쿠팡 강진수 최수정 SE.102 투명 530298199985 0504-3496-2178 9100070480045</v>
      </c>
    </row>
    <row r="53" spans="1:31">
      <c r="A53" s="131">
        <v>747</v>
      </c>
      <c r="B53" s="131" t="str">
        <v>비닐팩토리</v>
      </c>
      <c r="C53" s="131" t="str">
        <v>대표</v>
      </c>
      <c r="D53" s="131" t="str">
        <v>경북고추방앗간</v>
      </c>
      <c r="E53" s="132">
        <v>45533</v>
      </c>
      <c r="F53" s="131" t="str">
        <v>경북고추방앗간</v>
      </c>
      <c r="G53" s="131" t="str">
        <v>530278679564</v>
      </c>
      <c r="H53" s="131" t="str">
        <v>SE.1000</v>
      </c>
      <c r="I53" s="131" t="str">
        <v>투명</v>
      </c>
      <c r="J53" s="131">
        <v>1</v>
      </c>
      <c r="K53" s="138">
        <v>0</v>
      </c>
      <c r="L53" s="138">
        <v>5700</v>
      </c>
      <c r="M53" s="138">
        <v>1725</v>
      </c>
      <c r="N53" s="132">
        <v>45533</v>
      </c>
      <c r="O53" s="131" t="str">
        <v>45537678</v>
      </c>
      <c r="P53" s="134">
        <v>0</v>
      </c>
      <c r="Q53" s="148">
        <v>0</v>
      </c>
      <c r="R53" s="131" t="str">
        <v>CJ대한통운</v>
      </c>
      <c r="S53" s="139">
        <v>0</v>
      </c>
      <c r="T53" s="131" t="str">
        <v>010-3539-1432</v>
      </c>
      <c r="U53" s="131" t="str">
        <v>대구 달성군 유가읍 유가길 5 달성군 유가면 유가길 5 (유곡리)</v>
      </c>
      <c r="V53" s="131">
        <v>0</v>
      </c>
      <c r="W53" s="138">
        <v>0</v>
      </c>
      <c r="X53" s="138">
        <v>0</v>
      </c>
      <c r="Y53" s="138">
        <v>0</v>
      </c>
      <c r="Z53" s="138">
        <v>0</v>
      </c>
      <c r="AA53" s="138">
        <v>0</v>
      </c>
      <c r="AB53" s="145">
        <v>0</v>
      </c>
      <c r="AC53" s="145">
        <v>0</v>
      </c>
      <c r="AD53" s="138">
        <v>0</v>
      </c>
      <c r="AE53" s="131" t="str">
        <v>비닐팩토리 대표 경북고추방앗간 경북고추방앗간 SE.1000 투명 530278679564 010-3539-1432 45537678</v>
      </c>
    </row>
    <row r="54" spans="1:31">
      <c r="A54" s="131">
        <v>748</v>
      </c>
      <c r="B54" s="131" t="str">
        <v>비닐팩토리</v>
      </c>
      <c r="C54" s="131" t="str">
        <v>대표</v>
      </c>
      <c r="D54" s="131" t="str">
        <v>경북고추방앗간</v>
      </c>
      <c r="E54" s="132">
        <v>45533</v>
      </c>
      <c r="F54" s="131" t="str">
        <v>경북고추방앗간</v>
      </c>
      <c r="G54" s="131" t="str">
        <v>530278669613</v>
      </c>
      <c r="H54" s="131" t="str">
        <v>SE.1000</v>
      </c>
      <c r="I54" s="131" t="str">
        <v>투명</v>
      </c>
      <c r="J54" s="131">
        <v>1</v>
      </c>
      <c r="K54" s="138">
        <v>0</v>
      </c>
      <c r="L54" s="138">
        <v>5500</v>
      </c>
      <c r="M54" s="138">
        <v>1925</v>
      </c>
      <c r="N54" s="132">
        <v>45533</v>
      </c>
      <c r="O54" s="131" t="str">
        <v>45537214</v>
      </c>
      <c r="P54" s="134">
        <v>0</v>
      </c>
      <c r="Q54" s="148">
        <v>0</v>
      </c>
      <c r="R54" s="131" t="str">
        <v>CJ대한통운</v>
      </c>
      <c r="S54" s="139">
        <v>0</v>
      </c>
      <c r="T54" s="131" t="str">
        <v>010-3539-1432</v>
      </c>
      <c r="U54" s="131" t="str">
        <v>대구 달성군 유가읍 유가길 5 달성군 유가면 유가길 5 유곡리</v>
      </c>
      <c r="V54" s="131">
        <v>0</v>
      </c>
      <c r="W54" s="138">
        <v>0</v>
      </c>
      <c r="X54" s="138">
        <v>0</v>
      </c>
      <c r="Y54" s="138">
        <v>0</v>
      </c>
      <c r="Z54" s="138">
        <v>0</v>
      </c>
      <c r="AA54" s="138">
        <v>0</v>
      </c>
      <c r="AB54" s="145">
        <v>0</v>
      </c>
      <c r="AC54" s="145">
        <v>0</v>
      </c>
      <c r="AD54" s="138">
        <v>0</v>
      </c>
      <c r="AE54" s="131" t="str">
        <v>비닐팩토리 대표 경북고추방앗간 경북고추방앗간 SE.1000 투명 530278669613 010-3539-1432 45537214</v>
      </c>
    </row>
    <row r="55" spans="1:31">
      <c r="A55" s="131">
        <v>909</v>
      </c>
      <c r="B55" s="131" t="str">
        <v>비닐팩토리</v>
      </c>
      <c r="C55" s="131" t="str">
        <v>대표</v>
      </c>
      <c r="D55" s="131" t="str">
        <v>경북기름방</v>
      </c>
      <c r="E55" s="132">
        <v>45546</v>
      </c>
      <c r="F55" s="131" t="str">
        <v>경북기름방</v>
      </c>
      <c r="G55" s="131" t="str">
        <v>540288635421</v>
      </c>
      <c r="H55" s="131" t="str">
        <v>SE.1000</v>
      </c>
      <c r="I55" s="131" t="str">
        <v>투명</v>
      </c>
      <c r="J55" s="131">
        <v>1</v>
      </c>
      <c r="K55" s="138">
        <v>0</v>
      </c>
      <c r="L55" s="138">
        <v>5700</v>
      </c>
      <c r="M55" s="138">
        <v>1725</v>
      </c>
      <c r="N55" s="132">
        <v>45546</v>
      </c>
      <c r="O55" s="131" t="str">
        <v>45547678</v>
      </c>
      <c r="P55" s="134">
        <v>0</v>
      </c>
      <c r="Q55" s="148">
        <v>0</v>
      </c>
      <c r="R55" s="131" t="str">
        <v>CJ대한통운</v>
      </c>
      <c r="S55" s="139">
        <v>0</v>
      </c>
      <c r="T55" s="131" t="str">
        <v>010-3539-1432</v>
      </c>
      <c r="U55" s="131" t="str">
        <v>대구 달성군 유가읍 유가길 5 경북기름방</v>
      </c>
      <c r="V55" s="131">
        <v>0</v>
      </c>
      <c r="W55" s="138">
        <v>0</v>
      </c>
      <c r="X55" s="138">
        <v>0</v>
      </c>
      <c r="Y55" s="138">
        <v>0</v>
      </c>
      <c r="Z55" s="138">
        <v>0</v>
      </c>
      <c r="AA55" s="138">
        <v>0</v>
      </c>
      <c r="AB55" s="145">
        <v>0</v>
      </c>
      <c r="AC55" s="145">
        <v>0</v>
      </c>
      <c r="AD55" s="138">
        <v>0</v>
      </c>
      <c r="AE55" s="131" t="str">
        <v>비닐팩토리 대표 경북기름방 경북기름방 SE.1000 투명 540288635421 010-3539-1432 45547678</v>
      </c>
    </row>
    <row r="56" spans="1:31">
      <c r="A56" s="131">
        <v>910</v>
      </c>
      <c r="B56" s="131" t="str">
        <v>비닐팩토리</v>
      </c>
      <c r="C56" s="131" t="str">
        <v>대표</v>
      </c>
      <c r="D56" s="131" t="str">
        <v>경북기름방</v>
      </c>
      <c r="E56" s="132">
        <v>45546</v>
      </c>
      <c r="F56" s="131" t="str">
        <v>경북기름방</v>
      </c>
      <c r="G56" s="131" t="str">
        <v>530290126200</v>
      </c>
      <c r="H56" s="131" t="str">
        <v>SE.1000</v>
      </c>
      <c r="I56" s="131" t="str">
        <v>투명</v>
      </c>
      <c r="J56" s="131">
        <v>1</v>
      </c>
      <c r="K56" s="138">
        <v>0</v>
      </c>
      <c r="L56" s="138">
        <v>5500</v>
      </c>
      <c r="M56" s="138">
        <v>1925</v>
      </c>
      <c r="N56" s="132">
        <v>45546</v>
      </c>
      <c r="O56" s="131" t="str">
        <v>45547565</v>
      </c>
      <c r="P56" s="134">
        <v>0</v>
      </c>
      <c r="Q56" s="148">
        <v>0</v>
      </c>
      <c r="R56" s="131" t="str">
        <v>CJ대한통운</v>
      </c>
      <c r="S56" s="139">
        <v>0</v>
      </c>
      <c r="T56" s="131" t="str">
        <v>010-3539-1432</v>
      </c>
      <c r="U56" s="131" t="str">
        <v>대구 달성군 유가읍 유가길 5 경북기름방</v>
      </c>
      <c r="V56" s="131">
        <v>0</v>
      </c>
      <c r="W56" s="138">
        <v>0</v>
      </c>
      <c r="X56" s="138">
        <v>0</v>
      </c>
      <c r="Y56" s="138">
        <v>0</v>
      </c>
      <c r="Z56" s="138">
        <v>0</v>
      </c>
      <c r="AA56" s="138">
        <v>0</v>
      </c>
      <c r="AB56" s="145">
        <v>0</v>
      </c>
      <c r="AC56" s="145">
        <v>0</v>
      </c>
      <c r="AD56" s="138">
        <v>0</v>
      </c>
      <c r="AE56" s="131" t="str">
        <v>비닐팩토리 대표 경북기름방 경북기름방 SE.1000 투명 530290126200 010-3539-1432 45547565</v>
      </c>
    </row>
    <row r="57" spans="1:31">
      <c r="A57" s="131">
        <v>860</v>
      </c>
      <c r="B57" s="131" t="str">
        <v>비닐스토리</v>
      </c>
      <c r="C57" s="131" t="str">
        <v>쿠팡</v>
      </c>
      <c r="D57" s="131" t="str">
        <v>고민숙</v>
      </c>
      <c r="E57" s="132">
        <v>45541</v>
      </c>
      <c r="F57" s="131" t="str">
        <v>고민숙</v>
      </c>
      <c r="G57" s="131" t="str">
        <v>540284188936</v>
      </c>
      <c r="H57" s="131" t="str">
        <v>SE.107</v>
      </c>
      <c r="I57" s="131" t="str">
        <v>투명</v>
      </c>
      <c r="J57" s="131">
        <v>10</v>
      </c>
      <c r="K57" s="138">
        <v>26020</v>
      </c>
      <c r="L57" s="138">
        <v>3500</v>
      </c>
      <c r="M57" s="138">
        <v>960</v>
      </c>
      <c r="N57" s="132">
        <v>45541</v>
      </c>
      <c r="O57" s="131" t="str">
        <v>31100067785615</v>
      </c>
      <c r="P57" s="134">
        <v>0</v>
      </c>
      <c r="Q57" s="148" t="str">
        <v>0502-4927-8451</v>
      </c>
      <c r="R57" s="131" t="str">
        <v>CJ대한통운</v>
      </c>
      <c r="S57" s="139">
        <v>0</v>
      </c>
      <c r="T57" s="131" t="str">
        <v>0502-4927-8451</v>
      </c>
      <c r="U57" s="131" t="str">
        <v>인천광역시 서구 원적로 74 예일교회 ( 가좌동 )</v>
      </c>
      <c r="V57" s="131" t="str">
        <v>경비실</v>
      </c>
      <c r="W57" s="138">
        <v>40400</v>
      </c>
      <c r="X57" s="138">
        <v>0</v>
      </c>
      <c r="Y57" s="138">
        <v>0</v>
      </c>
      <c r="Z57" s="138">
        <v>0</v>
      </c>
      <c r="AA57" s="138">
        <v>0</v>
      </c>
      <c r="AB57" s="145">
        <v>0</v>
      </c>
      <c r="AC57" s="145">
        <v>0</v>
      </c>
      <c r="AD57" s="138">
        <v>0</v>
      </c>
      <c r="AE57" s="131" t="str">
        <v>비닐스토리 쿠팡 고민숙 고민숙 SE.107 투명 540284188936 0502-4927-8451 31100067785615</v>
      </c>
    </row>
    <row r="58" spans="1:31">
      <c r="A58" s="131">
        <v>68</v>
      </c>
      <c r="B58" s="131" t="str">
        <v>비닐스토리</v>
      </c>
      <c r="C58" s="131" t="str">
        <v>쿠팡</v>
      </c>
      <c r="D58" s="131" t="str">
        <v>고성관</v>
      </c>
      <c r="E58" s="132">
        <v>45448</v>
      </c>
      <c r="F58" s="131" t="str">
        <v>을찌로떡볶이</v>
      </c>
      <c r="G58" s="131" t="str">
        <v>530215273796</v>
      </c>
      <c r="H58" s="131" t="str">
        <v>SE.307</v>
      </c>
      <c r="I58" s="131" t="str">
        <v>투명</v>
      </c>
      <c r="J58" s="131">
        <v>1</v>
      </c>
      <c r="K58" s="138">
        <v>10260</v>
      </c>
      <c r="L58" s="138">
        <v>3000</v>
      </c>
      <c r="M58" s="138">
        <v>0</v>
      </c>
      <c r="N58" s="132">
        <v>45447</v>
      </c>
      <c r="O58" s="131" t="str">
        <v>24100051338432</v>
      </c>
      <c r="P58" s="134" t="str">
        <v>dk*****@na</v>
      </c>
      <c r="Q58" s="148" t="str">
        <v>0502-4654-2053</v>
      </c>
      <c r="R58" s="131" t="str">
        <v>CJ대한통운</v>
      </c>
      <c r="S58" s="139">
        <v>0</v>
      </c>
      <c r="T58" s="131" t="str">
        <v>0502-4654-2053</v>
      </c>
      <c r="U58" s="131" t="str">
        <v>경기도 광명시 안재로6번길 24 1층 을찌로떡볶이 ( 하안동 )</v>
      </c>
      <c r="V58" s="131" t="str">
        <v>문 앞</v>
      </c>
      <c r="W58" s="138">
        <v>12470</v>
      </c>
      <c r="X58" s="138">
        <v>0</v>
      </c>
      <c r="Y58" s="138">
        <v>3000</v>
      </c>
      <c r="Z58" s="138">
        <v>0</v>
      </c>
      <c r="AA58" s="138">
        <v>0</v>
      </c>
      <c r="AB58" s="145">
        <v>0</v>
      </c>
      <c r="AC58" s="145">
        <v>0</v>
      </c>
      <c r="AD58" s="138">
        <v>0</v>
      </c>
      <c r="AE58" s="131" t="str">
        <v>비닐스토리 쿠팡 고성관 을찌로떡볶이 SE.307 투명 530215273796 0502-4654-2053 24100051338432</v>
      </c>
    </row>
    <row r="59" spans="1:31">
      <c r="A59" s="131">
        <v>6</v>
      </c>
      <c r="B59" s="131" t="str">
        <v>비닐스토리</v>
      </c>
      <c r="C59" s="131" t="str">
        <v>스마트 스토어</v>
      </c>
      <c r="D59" s="131" t="str">
        <v>고수연</v>
      </c>
      <c r="E59" s="132">
        <v>45443</v>
      </c>
      <c r="F59" s="131" t="str">
        <v>고수연</v>
      </c>
      <c r="G59" s="131" t="str">
        <v>530211538681</v>
      </c>
      <c r="H59" s="131" t="str">
        <v>SE.9</v>
      </c>
      <c r="I59" s="131" t="str">
        <v>보라</v>
      </c>
      <c r="J59" s="131">
        <v>40</v>
      </c>
      <c r="K59" s="138">
        <v>35200</v>
      </c>
      <c r="L59" s="138">
        <v>4400</v>
      </c>
      <c r="M59" s="138">
        <v>0</v>
      </c>
      <c r="N59" s="132">
        <v>45443</v>
      </c>
      <c r="O59" s="131" t="str">
        <v>2024053156943881</v>
      </c>
      <c r="P59" s="134" t="str">
        <v>kkos****</v>
      </c>
      <c r="Q59" s="148" t="str">
        <v>010-9034-2127</v>
      </c>
      <c r="R59" s="131" t="str">
        <v>CJ대한통운</v>
      </c>
      <c r="S59" s="139">
        <v>0</v>
      </c>
      <c r="T59" s="131" t="str">
        <v>010-9034-2127</v>
      </c>
      <c r="U59" s="131" t="str">
        <v>인천광역시 연수구 옥련로 33 (옥련동, 현대1차아파트) 104동104호</v>
      </c>
      <c r="V59" s="131">
        <v>0</v>
      </c>
      <c r="W59" s="138">
        <v>50400</v>
      </c>
      <c r="X59" s="138">
        <v>0</v>
      </c>
      <c r="Y59" s="138">
        <v>0</v>
      </c>
      <c r="Z59" s="138">
        <v>0</v>
      </c>
      <c r="AA59" s="138">
        <v>0</v>
      </c>
      <c r="AB59" s="145">
        <v>0</v>
      </c>
      <c r="AC59" s="145">
        <v>0</v>
      </c>
      <c r="AD59" s="138">
        <v>0</v>
      </c>
      <c r="AE59" s="131" t="str">
        <v>비닐스토리 스마트 스토어 고수연 고수연 SE.9 보라 530211538681 010-9034-2127 2024053156943881</v>
      </c>
    </row>
    <row r="60" spans="1:31">
      <c r="A60" s="131">
        <v>415</v>
      </c>
      <c r="B60" s="131" t="str">
        <v>비닐스토리</v>
      </c>
      <c r="C60" s="131" t="str">
        <v>쿠팡</v>
      </c>
      <c r="D60" s="131" t="str">
        <v>고은미</v>
      </c>
      <c r="E60" s="132">
        <v>45498</v>
      </c>
      <c r="F60" s="131" t="str">
        <v>고운미</v>
      </c>
      <c r="G60" s="131" t="str">
        <v>530253102824</v>
      </c>
      <c r="H60" s="131" t="str">
        <v>SE.307</v>
      </c>
      <c r="I60" s="131" t="str">
        <v>투명</v>
      </c>
      <c r="J60" s="131">
        <v>3</v>
      </c>
      <c r="K60" s="138">
        <v>25780</v>
      </c>
      <c r="L60" s="138">
        <v>3500</v>
      </c>
      <c r="M60" s="138">
        <v>500</v>
      </c>
      <c r="N60" s="132">
        <v>45498</v>
      </c>
      <c r="O60" s="131" t="str">
        <v>3100060328930</v>
      </c>
      <c r="P60" s="134" t="str">
        <v>ck*****@ha</v>
      </c>
      <c r="Q60" s="148" t="str">
        <v>0502-1839-4843</v>
      </c>
      <c r="R60" s="131" t="str">
        <v>CJ대한통운</v>
      </c>
      <c r="S60" s="139">
        <v>0</v>
      </c>
      <c r="T60" s="131" t="str">
        <v>0502-1839-4843</v>
      </c>
      <c r="U60" s="131" t="str">
        <v>서울특별시 성북구 동소문로20가길 38 온달왕돈까스 ( 동선동1가 )</v>
      </c>
      <c r="V60" s="131" t="str">
        <v>문 앞</v>
      </c>
      <c r="W60" s="138">
        <v>37410</v>
      </c>
      <c r="X60" s="138">
        <v>0</v>
      </c>
      <c r="Y60" s="138">
        <v>0</v>
      </c>
      <c r="Z60" s="138">
        <v>0</v>
      </c>
      <c r="AA60" s="138">
        <v>0</v>
      </c>
      <c r="AB60" s="145">
        <v>0</v>
      </c>
      <c r="AC60" s="145">
        <v>0</v>
      </c>
      <c r="AD60" s="138">
        <v>0</v>
      </c>
      <c r="AE60" s="131" t="str">
        <v>비닐스토리 쿠팡 고은미 고운미 SE.307 투명 530253102824 0502-1839-4843 3100060328930</v>
      </c>
    </row>
    <row r="61" spans="1:31">
      <c r="A61" s="131">
        <v>127</v>
      </c>
      <c r="B61" s="131" t="str">
        <v>비닐스토리</v>
      </c>
      <c r="C61" s="131" t="str">
        <v>스마트 스토어</v>
      </c>
      <c r="D61" s="131" t="str">
        <v>고정아</v>
      </c>
      <c r="E61" s="132">
        <v>45454</v>
      </c>
      <c r="F61" s="131" t="str">
        <v>제주한울에프앤비</v>
      </c>
      <c r="G61" s="131" t="str">
        <v>530219199816</v>
      </c>
      <c r="H61" s="131" t="str">
        <v>SE.204</v>
      </c>
      <c r="I61" s="131" t="str">
        <v>투명</v>
      </c>
      <c r="J61" s="131">
        <v>2</v>
      </c>
      <c r="K61" s="138">
        <v>33000</v>
      </c>
      <c r="L61" s="138">
        <v>4400</v>
      </c>
      <c r="M61" s="138">
        <v>0</v>
      </c>
      <c r="N61" s="132">
        <v>45453</v>
      </c>
      <c r="O61" s="131" t="str">
        <v>2024061031222111</v>
      </c>
      <c r="P61" s="134" t="str">
        <v>hanu****</v>
      </c>
      <c r="Q61" s="148" t="str">
        <v>010-4784-8940</v>
      </c>
      <c r="R61" s="131" t="str">
        <v>CJ대한통운</v>
      </c>
      <c r="S61" s="139">
        <v>0</v>
      </c>
      <c r="T61" s="131" t="str">
        <v>010-4784-8940</v>
      </c>
      <c r="U61" s="131" t="str">
        <v>제주특별자치도 제주시 한림읍 누운오름로 4 (한림읍)</v>
      </c>
      <c r="V61" s="131" t="str">
        <v>부재시 건물 뒤쪽 회색컨테이너안에 넣어주세요</v>
      </c>
      <c r="W61" s="138">
        <v>42120</v>
      </c>
      <c r="X61" s="138">
        <v>4680</v>
      </c>
      <c r="Y61" s="138">
        <v>0</v>
      </c>
      <c r="Z61" s="138">
        <v>3000</v>
      </c>
      <c r="AA61" s="138">
        <v>0</v>
      </c>
      <c r="AB61" s="145">
        <v>0</v>
      </c>
      <c r="AC61" s="145">
        <v>0</v>
      </c>
      <c r="AD61" s="138">
        <v>0</v>
      </c>
      <c r="AE61" s="131" t="str">
        <v>비닐스토리 스마트 스토어 고정아 제주한울에프앤비 SE.204 투명 530219199816 010-4784-8940 2024061031222111</v>
      </c>
    </row>
    <row r="62" spans="1:31">
      <c r="A62" s="131">
        <v>128</v>
      </c>
      <c r="B62" s="131" t="str">
        <v>비닐스토리</v>
      </c>
      <c r="C62" s="131" t="str">
        <v>스마트 스토어</v>
      </c>
      <c r="D62" s="131" t="str">
        <v>고정아</v>
      </c>
      <c r="E62" s="132">
        <v>45454</v>
      </c>
      <c r="F62" s="131" t="str">
        <v>제주한울에프앤비</v>
      </c>
      <c r="G62" s="131" t="str">
        <v>530219199816</v>
      </c>
      <c r="H62" s="131" t="str">
        <v>SE.205</v>
      </c>
      <c r="I62" s="131" t="str">
        <v>투명</v>
      </c>
      <c r="J62" s="131">
        <v>1</v>
      </c>
      <c r="K62" s="138">
        <v>16500</v>
      </c>
      <c r="L62" s="138">
        <v>0</v>
      </c>
      <c r="M62" s="138">
        <v>0</v>
      </c>
      <c r="N62" s="132">
        <v>45453</v>
      </c>
      <c r="O62" s="131" t="str">
        <v>2024061031222101</v>
      </c>
      <c r="P62" s="134" t="str">
        <v>hanu****</v>
      </c>
      <c r="Q62" s="148" t="str">
        <v>010-4784-8940</v>
      </c>
      <c r="R62" s="131" t="str">
        <v>CJ대한통운</v>
      </c>
      <c r="S62" s="139">
        <v>0</v>
      </c>
      <c r="T62" s="131" t="str">
        <v>010-4784-8940</v>
      </c>
      <c r="U62" s="131" t="str">
        <v>제주특별자치도 제주시 한림읍 누운오름로 4 (한림읍)</v>
      </c>
      <c r="V62" s="131" t="str">
        <v>부재시 건물 뒤쪽 회색컨테이너안에 넣어주세요</v>
      </c>
      <c r="W62" s="138">
        <v>24300</v>
      </c>
      <c r="X62" s="138">
        <v>2700</v>
      </c>
      <c r="Y62" s="138">
        <v>0</v>
      </c>
      <c r="Z62" s="138">
        <v>3000</v>
      </c>
      <c r="AA62" s="138">
        <v>0</v>
      </c>
      <c r="AB62" s="145">
        <v>0</v>
      </c>
      <c r="AC62" s="145">
        <v>0</v>
      </c>
      <c r="AD62" s="138">
        <v>0</v>
      </c>
      <c r="AE62" s="131" t="str">
        <v>비닐스토리 스마트 스토어 고정아 제주한울에프앤비 SE.205 투명 530219199816 010-4784-8940 2024061031222101</v>
      </c>
    </row>
    <row r="63" spans="1:31">
      <c r="A63" s="131">
        <v>47</v>
      </c>
      <c r="B63" s="131" t="str">
        <v>비닐팩토리</v>
      </c>
      <c r="C63" s="131" t="str">
        <v>스마트 스토어</v>
      </c>
      <c r="D63" s="131" t="str">
        <v>고종연</v>
      </c>
      <c r="E63" s="132">
        <v>45447</v>
      </c>
      <c r="F63" s="131" t="str">
        <v>고종연</v>
      </c>
      <c r="G63" s="131" t="str">
        <v>540213347831</v>
      </c>
      <c r="H63" s="131" t="str">
        <v>SE.106</v>
      </c>
      <c r="I63" s="131" t="str">
        <v>투명</v>
      </c>
      <c r="J63" s="131">
        <v>10</v>
      </c>
      <c r="K63" s="138">
        <v>0</v>
      </c>
      <c r="L63" s="138">
        <v>3500</v>
      </c>
      <c r="M63" s="138">
        <v>0</v>
      </c>
      <c r="N63" s="132">
        <v>45447</v>
      </c>
      <c r="O63" s="131" t="str">
        <v>2024060499064921</v>
      </c>
      <c r="P63" s="134" t="str">
        <v>kjy6****</v>
      </c>
      <c r="Q63" s="148" t="str">
        <v>010-3789-6659</v>
      </c>
      <c r="R63" s="131" t="str">
        <v>CJ대한통운</v>
      </c>
      <c r="S63" s="139">
        <v>0</v>
      </c>
      <c r="T63" s="131" t="str">
        <v>010-3789-6659</v>
      </c>
      <c r="U63" s="131" t="str">
        <v>경기도 하남시 미사대로 380 (망월동) 농협하나로마트</v>
      </c>
      <c r="V63" s="131" t="str">
        <v>배송 전 미리 연락해 주세요</v>
      </c>
      <c r="W63" s="138">
        <v>29700</v>
      </c>
      <c r="X63" s="138">
        <v>12900</v>
      </c>
      <c r="Y63" s="138">
        <v>0</v>
      </c>
      <c r="Z63" s="138">
        <v>0</v>
      </c>
      <c r="AA63" s="138">
        <v>0</v>
      </c>
      <c r="AB63" s="145">
        <v>0</v>
      </c>
      <c r="AC63" s="145">
        <v>0</v>
      </c>
      <c r="AD63" s="138">
        <v>0</v>
      </c>
      <c r="AE63" s="131" t="str">
        <v>비닐팩토리 스마트 스토어 고종연 고종연 SE.106 투명 540213347831 010-3789-6659 2024060499064921</v>
      </c>
    </row>
    <row r="64" spans="1:31">
      <c r="A64" s="131">
        <v>774</v>
      </c>
      <c r="B64" s="131" t="str">
        <v>비닐스토리</v>
      </c>
      <c r="C64" s="131" t="str">
        <v>스마트 스토어</v>
      </c>
      <c r="D64" s="131" t="str">
        <v>고지현</v>
      </c>
      <c r="E64" s="132">
        <v>45537</v>
      </c>
      <c r="F64" s="131" t="str">
        <v>고지현(왜목경양식)</v>
      </c>
      <c r="G64" s="131" t="str">
        <v>530281121466</v>
      </c>
      <c r="H64" s="131" t="str">
        <v>SE.205</v>
      </c>
      <c r="I64" s="131" t="str">
        <v>투명</v>
      </c>
      <c r="J64" s="131">
        <v>2</v>
      </c>
      <c r="K64" s="138">
        <v>39125</v>
      </c>
      <c r="L64" s="138">
        <v>4400</v>
      </c>
      <c r="M64" s="138">
        <v>1725</v>
      </c>
      <c r="N64" s="132">
        <v>45537</v>
      </c>
      <c r="O64" s="131" t="str">
        <v>2024090242765111</v>
      </c>
      <c r="P64" s="134" t="str">
        <v>waem****</v>
      </c>
      <c r="Q64" s="148" t="str">
        <v>010-8013-2512</v>
      </c>
      <c r="R64" s="131" t="str">
        <v>CJ대한통운</v>
      </c>
      <c r="S64" s="139">
        <v>0</v>
      </c>
      <c r="T64" s="131" t="str">
        <v>0502-3787-7651</v>
      </c>
      <c r="U64" s="131" t="str">
        <v>충청남도 당진시 석문면 전도2길 9 (석문면, 짚토체험관) 왜목경양식</v>
      </c>
      <c r="V64" s="131" t="str">
        <v>빠른배송부탁드립니다</v>
      </c>
      <c r="W64" s="138">
        <v>48600</v>
      </c>
      <c r="X64" s="138">
        <v>5400</v>
      </c>
      <c r="Y64" s="138">
        <v>0</v>
      </c>
      <c r="Z64" s="138">
        <v>0</v>
      </c>
      <c r="AA64" s="138">
        <v>0</v>
      </c>
      <c r="AB64" s="145">
        <v>0</v>
      </c>
      <c r="AC64" s="145">
        <v>0</v>
      </c>
      <c r="AD64" s="138">
        <v>0</v>
      </c>
      <c r="AE64" s="131" t="str">
        <v>비닐스토리 스마트 스토어 고지현 고지현(왜목경양식) SE.205 투명 530281121466 0502-3787-7651 2024090242765111</v>
      </c>
    </row>
    <row r="65" spans="1:31">
      <c r="A65" s="131">
        <v>453</v>
      </c>
      <c r="B65" s="131" t="str">
        <v>비닐스토리</v>
      </c>
      <c r="C65" s="131" t="str">
        <v>스마트 스토어</v>
      </c>
      <c r="D65" s="131" t="str">
        <v>고충봉</v>
      </c>
      <c r="E65" s="132">
        <v>45503</v>
      </c>
      <c r="F65" s="131" t="str">
        <v>고충봉</v>
      </c>
      <c r="G65" s="131" t="str">
        <v>530256411632</v>
      </c>
      <c r="H65" s="131" t="str">
        <v>SE.206</v>
      </c>
      <c r="I65" s="131" t="str">
        <v>투명</v>
      </c>
      <c r="J65" s="131">
        <v>2</v>
      </c>
      <c r="K65" s="138">
        <v>45725</v>
      </c>
      <c r="L65" s="138">
        <v>4400</v>
      </c>
      <c r="M65" s="138">
        <v>1725</v>
      </c>
      <c r="N65" s="132">
        <v>45502</v>
      </c>
      <c r="O65" s="131" t="str">
        <v>2024072926792121</v>
      </c>
      <c r="P65" s="134" t="str">
        <v>jeju****</v>
      </c>
      <c r="Q65" s="148" t="str">
        <v>010-2693-2717</v>
      </c>
      <c r="R65" s="131" t="str">
        <v>CJ대한통운</v>
      </c>
      <c r="S65" s="139">
        <v>0</v>
      </c>
      <c r="T65" s="131" t="str">
        <v>010-2693-2717</v>
      </c>
      <c r="U65" s="131" t="str">
        <v>제주특별자치도 제주시 한림읍 장원길 63-3 (한림읍) 공장건물</v>
      </c>
      <c r="V65" s="131" t="str">
        <v>식품공장이라서 식품에 사용해도 안전하다는 시험성적서 또는 자기품질보증서 같이 보내주세요.</v>
      </c>
      <c r="W65" s="138">
        <v>57240</v>
      </c>
      <c r="X65" s="138">
        <v>6360</v>
      </c>
      <c r="Y65" s="138">
        <v>0</v>
      </c>
      <c r="Z65" s="138">
        <v>3000</v>
      </c>
      <c r="AA65" s="138">
        <v>0</v>
      </c>
      <c r="AB65" s="145">
        <v>0</v>
      </c>
      <c r="AC65" s="145">
        <v>0</v>
      </c>
      <c r="AD65" s="138">
        <v>0</v>
      </c>
      <c r="AE65" s="131" t="str">
        <v>비닐스토리 스마트 스토어 고충봉 고충봉 SE.206 투명 530256411632 010-2693-2717 2024072926792121</v>
      </c>
    </row>
    <row r="66" spans="1:31">
      <c r="A66" s="131">
        <v>458</v>
      </c>
      <c r="B66" s="131" t="str">
        <v>비닐스토리</v>
      </c>
      <c r="C66" s="131" t="str">
        <v>쿠팡</v>
      </c>
      <c r="D66" s="131" t="str">
        <v>고현주</v>
      </c>
      <c r="E66" s="132">
        <v>45504</v>
      </c>
      <c r="F66" s="131" t="str">
        <v>고현주</v>
      </c>
      <c r="G66" s="131" t="str">
        <v>540256615096</v>
      </c>
      <c r="H66" s="131" t="str">
        <v>SE.20</v>
      </c>
      <c r="I66" s="131" t="str">
        <v>청백</v>
      </c>
      <c r="J66" s="131">
        <v>10</v>
      </c>
      <c r="K66" s="138">
        <v>18370</v>
      </c>
      <c r="L66" s="138">
        <v>4400</v>
      </c>
      <c r="M66" s="138">
        <v>0</v>
      </c>
      <c r="N66" s="132">
        <v>45504</v>
      </c>
      <c r="O66" s="131" t="str">
        <v>22100060878784</v>
      </c>
      <c r="P66" s="134" t="str">
        <v>pi*****@na</v>
      </c>
      <c r="Q66" s="148" t="str">
        <v>0502-1842-0057</v>
      </c>
      <c r="R66" s="131" t="str">
        <v>CJ대한통운</v>
      </c>
      <c r="S66" s="139">
        <v>0</v>
      </c>
      <c r="T66" s="131" t="str">
        <v>0502-1842-0057</v>
      </c>
      <c r="U66" s="131" t="str">
        <v>대구광역시 서구 통학로2길 2 한국야쿠르트 내당점 ( 내당동 )</v>
      </c>
      <c r="V66" s="131" t="str">
        <v>직접 받고 부재 시 문 앞</v>
      </c>
      <c r="W66" s="138">
        <v>21200</v>
      </c>
      <c r="X66" s="138">
        <v>3800</v>
      </c>
      <c r="Y66" s="138">
        <v>0</v>
      </c>
      <c r="Z66" s="138">
        <v>0</v>
      </c>
      <c r="AA66" s="138">
        <v>0</v>
      </c>
      <c r="AB66" s="145">
        <v>0</v>
      </c>
      <c r="AC66" s="145">
        <v>0</v>
      </c>
      <c r="AD66" s="138">
        <v>0</v>
      </c>
      <c r="AE66" s="131" t="str">
        <v>비닐스토리 쿠팡 고현주 고현주 SE.20 청백 540256615096 0502-1842-0057 22100060878784</v>
      </c>
    </row>
    <row r="67" spans="1:31">
      <c r="A67" s="131">
        <v>942</v>
      </c>
      <c r="B67" s="131" t="str">
        <v>비닐팩토리</v>
      </c>
      <c r="C67" s="131" t="str">
        <v>스마트 스토어</v>
      </c>
      <c r="D67" s="131" t="str">
        <v>고혜승</v>
      </c>
      <c r="E67" s="132">
        <v>45554</v>
      </c>
      <c r="F67" s="131" t="str">
        <v>신세계푸드 고혜승</v>
      </c>
      <c r="G67" s="131" t="str">
        <v>540291821460</v>
      </c>
      <c r="H67" s="131" t="str">
        <v>SE.206</v>
      </c>
      <c r="I67" s="131" t="str">
        <v>투명</v>
      </c>
      <c r="J67" s="131">
        <v>1</v>
      </c>
      <c r="K67" s="138">
        <v>0</v>
      </c>
      <c r="L67" s="138">
        <v>3500</v>
      </c>
      <c r="M67" s="138">
        <v>1053</v>
      </c>
      <c r="N67" s="132">
        <v>45554</v>
      </c>
      <c r="O67" s="131" t="str">
        <v>2024091932079921</v>
      </c>
      <c r="P67" s="134" t="str">
        <v>tyra****</v>
      </c>
      <c r="Q67" s="148" t="str">
        <v>010-9835-0317</v>
      </c>
      <c r="R67" s="131" t="str">
        <v>CJ대한통운</v>
      </c>
      <c r="S67" s="139">
        <v>0</v>
      </c>
      <c r="T67" s="131" t="str">
        <v>010-9835-0317</v>
      </c>
      <c r="U67" s="131" t="str">
        <v>서울특별시 중구 만리재로 159 (만리동2가, 영원프라자) b1 직원식당</v>
      </c>
      <c r="V67" s="131">
        <v>0</v>
      </c>
      <c r="W67" s="138">
        <v>28400</v>
      </c>
      <c r="X67" s="138">
        <v>0</v>
      </c>
      <c r="Y67" s="138">
        <v>3000</v>
      </c>
      <c r="Z67" s="138">
        <v>0</v>
      </c>
      <c r="AA67" s="138">
        <v>0</v>
      </c>
      <c r="AB67" s="145">
        <v>0</v>
      </c>
      <c r="AC67" s="145">
        <v>0</v>
      </c>
      <c r="AD67" s="138">
        <v>0</v>
      </c>
      <c r="AE67" s="131" t="str">
        <v>비닐팩토리 스마트 스토어 고혜승 신세계푸드 고혜승 SE.206 투명 540291821460 010-9835-0317 2024091932079921</v>
      </c>
    </row>
    <row r="68" spans="1:31">
      <c r="A68" s="131">
        <v>840</v>
      </c>
      <c r="B68" s="131" t="str">
        <v>비닐스토리</v>
      </c>
      <c r="C68" s="131" t="str">
        <v>스마트 스토어</v>
      </c>
      <c r="D68" s="131" t="str">
        <v>곽남희</v>
      </c>
      <c r="E68" s="132">
        <v>45540</v>
      </c>
      <c r="F68" s="131" t="str">
        <v>곽대훈</v>
      </c>
      <c r="G68" s="131" t="str">
        <v>530284243120</v>
      </c>
      <c r="H68" s="131" t="str">
        <v>SE.206</v>
      </c>
      <c r="I68" s="131" t="str">
        <v>투명</v>
      </c>
      <c r="J68" s="131">
        <v>1</v>
      </c>
      <c r="K68" s="138">
        <v>24260</v>
      </c>
      <c r="L68" s="138">
        <v>3500</v>
      </c>
      <c r="M68" s="138">
        <v>960</v>
      </c>
      <c r="N68" s="132">
        <v>45540</v>
      </c>
      <c r="O68" s="131" t="str">
        <v>2024090573170981</v>
      </c>
      <c r="P68" s="134" t="str">
        <v>skag****</v>
      </c>
      <c r="Q68" s="148" t="str">
        <v>010-6635-4311</v>
      </c>
      <c r="R68" s="131" t="str">
        <v>CJ대한통운</v>
      </c>
      <c r="S68" s="139">
        <v>0</v>
      </c>
      <c r="T68" s="131" t="str">
        <v>010-8647-6689</v>
      </c>
      <c r="U68" s="131" t="str">
        <v>전북특별자치도 남원시 금암길 8 (노암동, 남원떡방앗간) 1층 떡집</v>
      </c>
      <c r="V68" s="131">
        <v>0</v>
      </c>
      <c r="W68" s="138">
        <v>28620</v>
      </c>
      <c r="X68" s="138">
        <v>3180</v>
      </c>
      <c r="Y68" s="138">
        <v>3000</v>
      </c>
      <c r="Z68" s="138">
        <v>0</v>
      </c>
      <c r="AA68" s="138">
        <v>0</v>
      </c>
      <c r="AB68" s="145">
        <v>0</v>
      </c>
      <c r="AC68" s="145">
        <v>0</v>
      </c>
      <c r="AD68" s="138">
        <v>0</v>
      </c>
      <c r="AE68" s="131" t="str">
        <v>비닐스토리 스마트 스토어 곽남희 곽대훈 SE.206 투명 530284243120 010-8647-6689 2024090573170981</v>
      </c>
    </row>
    <row r="69" spans="1:31">
      <c r="A69" s="131">
        <v>275</v>
      </c>
      <c r="B69" s="131" t="str">
        <v>비닐스토리</v>
      </c>
      <c r="C69" s="131" t="str">
        <v>스마트 스토어</v>
      </c>
      <c r="D69" s="131" t="str">
        <v>곽도성</v>
      </c>
      <c r="E69" s="132">
        <v>45481</v>
      </c>
      <c r="F69" s="131" t="str">
        <v>곽도성</v>
      </c>
      <c r="G69" s="131" t="str">
        <v>530239363611</v>
      </c>
      <c r="H69" s="131" t="str">
        <v>SE.22</v>
      </c>
      <c r="I69" s="131" t="str">
        <v>빨강</v>
      </c>
      <c r="J69" s="131">
        <v>2</v>
      </c>
      <c r="K69" s="138">
        <v>7730</v>
      </c>
      <c r="L69" s="138">
        <v>3000</v>
      </c>
      <c r="M69" s="138">
        <v>0</v>
      </c>
      <c r="N69" s="132">
        <v>45480</v>
      </c>
      <c r="O69" s="131" t="str">
        <v>2024070787797221</v>
      </c>
      <c r="P69" s="134" t="str">
        <v>kwak****</v>
      </c>
      <c r="Q69" s="148" t="str">
        <v>010-3782-0275</v>
      </c>
      <c r="R69" s="131" t="str">
        <v>CJ대한통운</v>
      </c>
      <c r="S69" s="139">
        <v>0</v>
      </c>
      <c r="T69" s="131" t="str">
        <v>0502-3817-3369</v>
      </c>
      <c r="U69" s="131" t="str">
        <v>부산광역시 금정구 남산로43번길 17 (남산동) 드림세븐 401호</v>
      </c>
      <c r="V69" s="131" t="str">
        <v>종모양2580, 401호 현관앞 배송부탁</v>
      </c>
      <c r="W69" s="138">
        <v>7740</v>
      </c>
      <c r="X69" s="138">
        <v>0</v>
      </c>
      <c r="Y69" s="138">
        <v>3000</v>
      </c>
      <c r="Z69" s="138">
        <v>0</v>
      </c>
      <c r="AA69" s="138">
        <v>0</v>
      </c>
      <c r="AB69" s="145">
        <v>0</v>
      </c>
      <c r="AC69" s="145">
        <v>0</v>
      </c>
      <c r="AD69" s="138">
        <v>0</v>
      </c>
      <c r="AE69" s="131" t="str">
        <v>비닐스토리 스마트 스토어 곽도성 곽도성 SE.22 빨강 530239363611 0502-3817-3369 2024070787797221</v>
      </c>
    </row>
    <row r="70" spans="1:31">
      <c r="A70" s="131">
        <v>601</v>
      </c>
      <c r="B70" s="131" t="str">
        <v>비닐스토리</v>
      </c>
      <c r="C70" s="131" t="str">
        <v>쿠팡</v>
      </c>
      <c r="D70" s="131" t="str">
        <v>곽원</v>
      </c>
      <c r="E70" s="132">
        <v>45523</v>
      </c>
      <c r="F70" s="131" t="str">
        <v>원정자</v>
      </c>
      <c r="G70" s="131" t="str">
        <v>540269520414</v>
      </c>
      <c r="H70" s="131" t="str">
        <v>SE.111</v>
      </c>
      <c r="I70" s="131" t="str">
        <v>투명</v>
      </c>
      <c r="J70" s="131">
        <v>2</v>
      </c>
      <c r="K70" s="138">
        <v>7400</v>
      </c>
      <c r="L70" s="138">
        <v>3000</v>
      </c>
      <c r="M70" s="138">
        <v>0</v>
      </c>
      <c r="N70" s="132">
        <v>45522</v>
      </c>
      <c r="O70" s="131" t="str">
        <v>21100064432611</v>
      </c>
      <c r="P70" s="134">
        <v>0</v>
      </c>
      <c r="Q70" s="148" t="str">
        <v>0504-1340-8607</v>
      </c>
      <c r="R70" s="131" t="str">
        <v>CJ대한통운</v>
      </c>
      <c r="S70" s="139">
        <v>0</v>
      </c>
      <c r="T70" s="131" t="str">
        <v>0504-1340-8607</v>
      </c>
      <c r="U70" s="131" t="str">
        <v>충청북도 청주시 서원구 청남로1887번길 9 J동1호 두진카섽다 ( 미평동 )</v>
      </c>
      <c r="V70" s="131" t="str">
        <v>문 앞</v>
      </c>
      <c r="W70" s="138">
        <v>7700</v>
      </c>
      <c r="X70" s="138">
        <v>0</v>
      </c>
      <c r="Y70" s="138">
        <v>3000</v>
      </c>
      <c r="Z70" s="138">
        <v>0</v>
      </c>
      <c r="AA70" s="138">
        <v>0</v>
      </c>
      <c r="AB70" s="145">
        <v>0</v>
      </c>
      <c r="AC70" s="145">
        <v>0</v>
      </c>
      <c r="AD70" s="138">
        <v>0</v>
      </c>
      <c r="AE70" s="131" t="str">
        <v>비닐스토리 쿠팡 곽원 원정자 SE.111 투명 540269520414 0504-1340-8607 21100064432611</v>
      </c>
    </row>
    <row r="71" spans="1:31">
      <c r="A71" s="131">
        <v>608</v>
      </c>
      <c r="B71" s="131" t="str">
        <v>비닐스토리</v>
      </c>
      <c r="C71" s="131" t="str">
        <v>쿠팡</v>
      </c>
      <c r="D71" s="131" t="str">
        <v>곽종필</v>
      </c>
      <c r="E71" s="132">
        <v>45524</v>
      </c>
      <c r="F71" s="131" t="str">
        <v>싱싱고추</v>
      </c>
      <c r="G71" s="131" t="str">
        <v>530271345034</v>
      </c>
      <c r="H71" s="131" t="str">
        <v>SE.106</v>
      </c>
      <c r="I71" s="131" t="str">
        <v>투명</v>
      </c>
      <c r="J71" s="131">
        <v>7</v>
      </c>
      <c r="K71" s="138">
        <v>19985</v>
      </c>
      <c r="L71" s="138">
        <v>3500</v>
      </c>
      <c r="M71" s="138">
        <v>1725</v>
      </c>
      <c r="N71" s="132">
        <v>45523</v>
      </c>
      <c r="O71" s="131" t="str">
        <v>21100064619870</v>
      </c>
      <c r="P71" s="134">
        <v>0</v>
      </c>
      <c r="Q71" s="148" t="str">
        <v>0502-4201-2319</v>
      </c>
      <c r="R71" s="131" t="str">
        <v>CJ대한통운</v>
      </c>
      <c r="S71" s="139">
        <v>0</v>
      </c>
      <c r="T71" s="131" t="str">
        <v>0502-4201-2319</v>
      </c>
      <c r="U71" s="131" t="str">
        <v>부산광역시 기장군 기장읍 차성로322번길 25 -</v>
      </c>
      <c r="V71" s="131" t="str">
        <v>직접 받고 부재 시 문 앞</v>
      </c>
      <c r="W71" s="138">
        <v>24780</v>
      </c>
      <c r="X71" s="138">
        <v>0</v>
      </c>
      <c r="Y71" s="138">
        <v>0</v>
      </c>
      <c r="Z71" s="138">
        <v>0</v>
      </c>
      <c r="AA71" s="138">
        <v>0</v>
      </c>
      <c r="AB71" s="145">
        <v>0</v>
      </c>
      <c r="AC71" s="145">
        <v>0</v>
      </c>
      <c r="AD71" s="138">
        <v>0</v>
      </c>
      <c r="AE71" s="131" t="str">
        <v>비닐스토리 쿠팡 곽종필 싱싱고추 SE.106 투명 530271345034 0502-4201-2319 21100064619870</v>
      </c>
    </row>
    <row r="72" spans="1:31">
      <c r="A72" s="131">
        <v>609</v>
      </c>
      <c r="B72" s="131" t="str">
        <v>비닐스토리</v>
      </c>
      <c r="C72" s="131" t="str">
        <v>쿠팡</v>
      </c>
      <c r="D72" s="131" t="str">
        <v>곽종필</v>
      </c>
      <c r="E72" s="132">
        <v>45524</v>
      </c>
      <c r="F72" s="131" t="str">
        <v>싱싱고추</v>
      </c>
      <c r="G72" s="131" t="str">
        <v>530271345034</v>
      </c>
      <c r="H72" s="131" t="str">
        <v>SE.126</v>
      </c>
      <c r="I72" s="131" t="str">
        <v>투명</v>
      </c>
      <c r="J72" s="131">
        <v>4</v>
      </c>
      <c r="K72" s="138">
        <v>6160</v>
      </c>
      <c r="L72" s="138">
        <v>3500</v>
      </c>
      <c r="M72" s="138">
        <v>0</v>
      </c>
      <c r="N72" s="132">
        <v>45523</v>
      </c>
      <c r="O72" s="131" t="str">
        <v>21100064619870</v>
      </c>
      <c r="P72" s="134">
        <v>0</v>
      </c>
      <c r="Q72" s="148" t="str">
        <v>0502-4201-2319</v>
      </c>
      <c r="R72" s="131" t="str">
        <v>CJ대한통운</v>
      </c>
      <c r="S72" s="139">
        <v>0</v>
      </c>
      <c r="T72" s="131" t="str">
        <v>0502-4201-2319</v>
      </c>
      <c r="U72" s="131" t="str">
        <v>부산광역시 기장군 기장읍 차성로322번길 25 -</v>
      </c>
      <c r="V72" s="131" t="str">
        <v>직접 받고 부재 시 문 앞</v>
      </c>
      <c r="W72" s="138">
        <v>8320</v>
      </c>
      <c r="X72" s="138">
        <v>2080</v>
      </c>
      <c r="Y72" s="138">
        <v>0</v>
      </c>
      <c r="Z72" s="138">
        <v>0</v>
      </c>
      <c r="AA72" s="138">
        <v>0</v>
      </c>
      <c r="AB72" s="145">
        <v>0</v>
      </c>
      <c r="AC72" s="145">
        <v>0</v>
      </c>
      <c r="AD72" s="138">
        <v>0</v>
      </c>
      <c r="AE72" s="131" t="str">
        <v>비닐스토리 쿠팡 곽종필 싱싱고추 SE.126 투명 530271345034 0502-4201-2319 21100064619870</v>
      </c>
    </row>
    <row r="73" spans="1:31">
      <c r="A73" s="131">
        <v>610</v>
      </c>
      <c r="B73" s="131" t="str">
        <v>비닐스토리</v>
      </c>
      <c r="C73" s="131" t="str">
        <v>쿠팡</v>
      </c>
      <c r="D73" s="131" t="str">
        <v>곽종필</v>
      </c>
      <c r="E73" s="132">
        <v>45524</v>
      </c>
      <c r="F73" s="131" t="str">
        <v>싱싱고추</v>
      </c>
      <c r="G73" s="131" t="str">
        <v>530271345034</v>
      </c>
      <c r="H73" s="131" t="str">
        <v>SE.104</v>
      </c>
      <c r="I73" s="131" t="str">
        <v>투명</v>
      </c>
      <c r="J73" s="131">
        <v>3</v>
      </c>
      <c r="K73" s="138">
        <v>4290</v>
      </c>
      <c r="L73" s="138">
        <v>3500</v>
      </c>
      <c r="M73" s="138">
        <v>0</v>
      </c>
      <c r="N73" s="132">
        <v>45523</v>
      </c>
      <c r="O73" s="131" t="str">
        <v>21100064619870</v>
      </c>
      <c r="P73" s="134">
        <v>0</v>
      </c>
      <c r="Q73" s="148" t="str">
        <v>0502-4201-2319</v>
      </c>
      <c r="R73" s="131" t="str">
        <v>CJ대한통운</v>
      </c>
      <c r="S73" s="139">
        <v>0</v>
      </c>
      <c r="T73" s="131" t="str">
        <v>0502-4201-2319</v>
      </c>
      <c r="U73" s="131" t="str">
        <v>부산광역시 기장군 기장읍 차성로322번길 25 -</v>
      </c>
      <c r="V73" s="131" t="str">
        <v>직접 받고 부재 시 문 앞</v>
      </c>
      <c r="W73" s="138">
        <v>8130</v>
      </c>
      <c r="X73" s="138">
        <v>0</v>
      </c>
      <c r="Y73" s="138">
        <v>0</v>
      </c>
      <c r="Z73" s="138">
        <v>0</v>
      </c>
      <c r="AA73" s="138">
        <v>0</v>
      </c>
      <c r="AB73" s="145">
        <v>0</v>
      </c>
      <c r="AC73" s="145">
        <v>0</v>
      </c>
      <c r="AD73" s="138">
        <v>0</v>
      </c>
      <c r="AE73" s="131" t="str">
        <v>비닐스토리 쿠팡 곽종필 싱싱고추 SE.104 투명 530271345034 0502-4201-2319 21100064619870</v>
      </c>
    </row>
    <row r="74" spans="1:31">
      <c r="A74" s="131">
        <v>611</v>
      </c>
      <c r="B74" s="131" t="str">
        <v>비닐스토리</v>
      </c>
      <c r="C74" s="131" t="str">
        <v>쿠팡</v>
      </c>
      <c r="D74" s="131" t="str">
        <v>곽종필</v>
      </c>
      <c r="E74" s="132">
        <v>45524</v>
      </c>
      <c r="F74" s="131" t="str">
        <v>싱싱고추</v>
      </c>
      <c r="G74" s="131" t="str">
        <v>530271345034</v>
      </c>
      <c r="H74" s="131" t="str">
        <v>SE.129</v>
      </c>
      <c r="I74" s="131" t="str">
        <v>투명</v>
      </c>
      <c r="J74" s="131">
        <v>4</v>
      </c>
      <c r="K74" s="138">
        <v>10560</v>
      </c>
      <c r="L74" s="138">
        <v>3500</v>
      </c>
      <c r="M74" s="138">
        <v>0</v>
      </c>
      <c r="N74" s="132">
        <v>45523</v>
      </c>
      <c r="O74" s="131" t="str">
        <v>21100064619870</v>
      </c>
      <c r="P74" s="134">
        <v>0</v>
      </c>
      <c r="Q74" s="148" t="str">
        <v>0502-4201-2319</v>
      </c>
      <c r="R74" s="131" t="str">
        <v>CJ대한통운</v>
      </c>
      <c r="S74" s="139">
        <v>0</v>
      </c>
      <c r="T74" s="131" t="str">
        <v>0502-4201-2319</v>
      </c>
      <c r="U74" s="131" t="str">
        <v>부산광역시 기장군 기장읍 차성로322번길 25 -</v>
      </c>
      <c r="V74" s="131" t="str">
        <v>직접 받고 부재 시 문 앞</v>
      </c>
      <c r="W74" s="138">
        <v>18720</v>
      </c>
      <c r="X74" s="138">
        <v>0</v>
      </c>
      <c r="Y74" s="138">
        <v>0</v>
      </c>
      <c r="Z74" s="138">
        <v>0</v>
      </c>
      <c r="AA74" s="138">
        <v>0</v>
      </c>
      <c r="AB74" s="145">
        <v>0</v>
      </c>
      <c r="AC74" s="145">
        <v>0</v>
      </c>
      <c r="AD74" s="138">
        <v>0</v>
      </c>
      <c r="AE74" s="131" t="str">
        <v>비닐스토리 쿠팡 곽종필 싱싱고추 SE.129 투명 530271345034 0502-4201-2319 21100064619870</v>
      </c>
    </row>
    <row r="75" spans="1:31">
      <c r="A75" s="131">
        <v>353</v>
      </c>
      <c r="B75" s="131" t="str">
        <v>비닐스토리</v>
      </c>
      <c r="C75" s="131" t="str">
        <v>스마트 스토어</v>
      </c>
      <c r="D75" s="131" t="str">
        <v>구본근</v>
      </c>
      <c r="E75" s="132">
        <v>45490</v>
      </c>
      <c r="F75" s="131" t="str">
        <v>구본근</v>
      </c>
      <c r="G75" s="131" t="str">
        <v>530246913240</v>
      </c>
      <c r="H75" s="131" t="str">
        <v>SE.124</v>
      </c>
      <c r="I75" s="131" t="str">
        <v>투명</v>
      </c>
      <c r="J75" s="131">
        <v>1</v>
      </c>
      <c r="K75" s="138">
        <v>6740</v>
      </c>
      <c r="L75" s="138">
        <v>3000</v>
      </c>
      <c r="M75" s="138">
        <v>0</v>
      </c>
      <c r="N75" s="132">
        <v>45489</v>
      </c>
      <c r="O75" s="131" t="str">
        <v>2024071640864971</v>
      </c>
      <c r="P75" s="134" t="str">
        <v>chil****</v>
      </c>
      <c r="Q75" s="148" t="str">
        <v>010-2018-1799</v>
      </c>
      <c r="R75" s="131" t="str">
        <v>CJ대한통운</v>
      </c>
      <c r="S75" s="139">
        <v>0</v>
      </c>
      <c r="T75" s="131" t="str">
        <v>010-2018-1799</v>
      </c>
      <c r="U75" s="131" t="str">
        <v>경상북도 김천시 모암길 202-31 (성내동) 다정빌 503호</v>
      </c>
      <c r="V75" s="131" t="str">
        <v>공동비번 #1234#</v>
      </c>
      <c r="W75" s="138">
        <v>7330</v>
      </c>
      <c r="X75" s="138">
        <v>0</v>
      </c>
      <c r="Y75" s="138">
        <v>3000</v>
      </c>
      <c r="Z75" s="138">
        <v>0</v>
      </c>
      <c r="AA75" s="138">
        <v>0</v>
      </c>
      <c r="AB75" s="145">
        <v>0</v>
      </c>
      <c r="AC75" s="145">
        <v>0</v>
      </c>
      <c r="AD75" s="138">
        <v>0</v>
      </c>
      <c r="AE75" s="131" t="str">
        <v>비닐스토리 스마트 스토어 구본근 구본근 SE.124 투명 530246913240 010-2018-1799 2024071640864971</v>
      </c>
    </row>
    <row r="76" spans="1:31">
      <c r="A76" s="131">
        <v>983</v>
      </c>
      <c r="B76" s="131" t="str">
        <v>비닐스토리</v>
      </c>
      <c r="C76" s="131" t="str">
        <v>스마트 스토어</v>
      </c>
      <c r="D76" s="131" t="str">
        <v>구본혜</v>
      </c>
      <c r="E76" s="132">
        <v>45555</v>
      </c>
      <c r="F76" s="131" t="str">
        <v>본작</v>
      </c>
      <c r="G76" s="131" t="str">
        <v>540293508246</v>
      </c>
      <c r="H76" s="131" t="str">
        <v>SE.206</v>
      </c>
      <c r="I76" s="131" t="str">
        <v>투명</v>
      </c>
      <c r="J76" s="131">
        <v>2</v>
      </c>
      <c r="K76" s="138">
        <v>45725</v>
      </c>
      <c r="L76" s="138">
        <v>4400</v>
      </c>
      <c r="M76" s="138">
        <v>1725</v>
      </c>
      <c r="N76" s="132">
        <v>45555</v>
      </c>
      <c r="O76" s="131" t="str">
        <v>2024092072250721</v>
      </c>
      <c r="P76" s="134" t="str">
        <v>bonj****</v>
      </c>
      <c r="Q76" s="148" t="str">
        <v>010-7272-8838</v>
      </c>
      <c r="R76" s="131" t="str">
        <v>CJ대한통운</v>
      </c>
      <c r="S76" s="139">
        <v>0</v>
      </c>
      <c r="T76" s="131" t="str">
        <v>010-7272-8838</v>
      </c>
      <c r="U76" s="131" t="str">
        <v>서울특별시 성동구 광나루로9길 2 (송정동) 1층 병과점본작</v>
      </c>
      <c r="V76" s="131" t="str">
        <v>본작 매장 문앞이 아닌, 건물 1층 문 안쪽에 놓아야합니다. 배송시 연락주세요!!~</v>
      </c>
      <c r="W76" s="138">
        <v>57240</v>
      </c>
      <c r="X76" s="138">
        <v>6360</v>
      </c>
      <c r="Y76" s="138">
        <v>0</v>
      </c>
      <c r="Z76" s="138">
        <v>0</v>
      </c>
      <c r="AA76" s="138">
        <v>0</v>
      </c>
      <c r="AB76" s="145">
        <v>0</v>
      </c>
      <c r="AC76" s="145">
        <v>0</v>
      </c>
      <c r="AD76" s="138">
        <v>0</v>
      </c>
      <c r="AE76" s="131" t="str">
        <v>비닐스토리 스마트 스토어 구본혜 본작 SE.206 투명 540293508246 010-7272-8838 2024092072250721</v>
      </c>
    </row>
    <row r="77" spans="1:31">
      <c r="A77" s="131">
        <v>761</v>
      </c>
      <c r="B77" s="131" t="str">
        <v>비닐스토리</v>
      </c>
      <c r="C77" s="131" t="str">
        <v>스마트 스토어</v>
      </c>
      <c r="D77" s="131" t="str">
        <v>구여진</v>
      </c>
      <c r="E77" s="132">
        <v>45534</v>
      </c>
      <c r="F77" s="131" t="str">
        <v>구여진</v>
      </c>
      <c r="G77" s="131" t="str">
        <v>530279313775</v>
      </c>
      <c r="H77" s="131" t="str">
        <v>SE.204</v>
      </c>
      <c r="I77" s="131" t="str">
        <v>투명</v>
      </c>
      <c r="J77" s="131">
        <v>1</v>
      </c>
      <c r="K77" s="138">
        <v>18760</v>
      </c>
      <c r="L77" s="138">
        <v>3500</v>
      </c>
      <c r="M77" s="138">
        <v>960</v>
      </c>
      <c r="N77" s="132">
        <v>45534</v>
      </c>
      <c r="O77" s="131" t="str">
        <v>2024083045490541</v>
      </c>
      <c r="P77" s="134" t="str">
        <v>godf****</v>
      </c>
      <c r="Q77" s="148" t="str">
        <v>010-3977-8866</v>
      </c>
      <c r="R77" s="131" t="str">
        <v>CJ대한통운</v>
      </c>
      <c r="S77" s="139">
        <v>0</v>
      </c>
      <c r="T77" s="131" t="str">
        <v>0502-3584-2740</v>
      </c>
      <c r="U77" s="131" t="str">
        <v>경상남도 양산시 동면 외송로 50 (동면) 사송더샵데시앙 6단지 606동 201호</v>
      </c>
      <c r="V77" s="131">
        <v>0</v>
      </c>
      <c r="W77" s="138">
        <v>21060</v>
      </c>
      <c r="X77" s="138">
        <v>2340</v>
      </c>
      <c r="Y77" s="138">
        <v>3000</v>
      </c>
      <c r="Z77" s="138">
        <v>0</v>
      </c>
      <c r="AA77" s="138">
        <v>0</v>
      </c>
      <c r="AB77" s="145">
        <v>0</v>
      </c>
      <c r="AC77" s="145">
        <v>0</v>
      </c>
      <c r="AD77" s="138">
        <v>0</v>
      </c>
      <c r="AE77" s="131" t="str">
        <v>비닐스토리 스마트 스토어 구여진 구여진 SE.204 투명 530279313775 0502-3584-2740 2024083045490541</v>
      </c>
    </row>
    <row r="78" spans="1:31">
      <c r="A78" s="131">
        <v>888</v>
      </c>
      <c r="B78" s="131" t="str">
        <v>비닐스토리</v>
      </c>
      <c r="C78" s="131" t="str">
        <v>스마트 스토어</v>
      </c>
      <c r="D78" s="131" t="str">
        <v>권기선</v>
      </c>
      <c r="E78" s="132">
        <v>45544</v>
      </c>
      <c r="F78" s="131" t="str">
        <v>권기선</v>
      </c>
      <c r="G78" s="131" t="str">
        <v>540286621580</v>
      </c>
      <c r="H78" s="131" t="str">
        <v>SE.111</v>
      </c>
      <c r="I78" s="131" t="str">
        <v>투명</v>
      </c>
      <c r="J78" s="131">
        <v>20</v>
      </c>
      <c r="K78" s="138">
        <v>51425</v>
      </c>
      <c r="L78" s="138">
        <v>5500</v>
      </c>
      <c r="M78" s="138">
        <v>1925</v>
      </c>
      <c r="N78" s="132">
        <v>45541</v>
      </c>
      <c r="O78" s="131" t="str">
        <v>2024090644811551</v>
      </c>
      <c r="P78" s="134" t="str">
        <v>gozi****</v>
      </c>
      <c r="Q78" s="148" t="str">
        <v>010-6318-0985</v>
      </c>
      <c r="R78" s="131" t="str">
        <v>CJ대한통운</v>
      </c>
      <c r="S78" s="139">
        <v>0</v>
      </c>
      <c r="T78" s="131" t="str">
        <v>010-6318-0985</v>
      </c>
      <c r="U78" s="131" t="str">
        <v>경상북도 영주시 서원로 137-1 (휴천동) 1층</v>
      </c>
      <c r="V78" s="131">
        <v>0</v>
      </c>
      <c r="W78" s="138">
        <v>93600</v>
      </c>
      <c r="X78" s="138">
        <v>0</v>
      </c>
      <c r="Y78" s="138">
        <v>0</v>
      </c>
      <c r="Z78" s="138">
        <v>0</v>
      </c>
      <c r="AA78" s="138">
        <v>0</v>
      </c>
      <c r="AB78" s="145">
        <v>0</v>
      </c>
      <c r="AC78" s="145">
        <v>0</v>
      </c>
      <c r="AD78" s="138">
        <v>0</v>
      </c>
      <c r="AE78" s="131" t="str">
        <v>비닐스토리 스마트 스토어 권기선 권기선 SE.111 투명 540286621580 010-6318-0985 2024090644811551</v>
      </c>
    </row>
    <row r="79" spans="1:31">
      <c r="A79" s="131">
        <v>764</v>
      </c>
      <c r="B79" s="131" t="str">
        <v>비닐스토리</v>
      </c>
      <c r="C79" s="131" t="str">
        <v>스마트 스토어</v>
      </c>
      <c r="D79" s="131" t="str">
        <v>권미예</v>
      </c>
      <c r="E79" s="132">
        <v>45534</v>
      </c>
      <c r="F79" s="131" t="str">
        <v>권미예</v>
      </c>
      <c r="G79" s="131" t="str">
        <v>540277780591</v>
      </c>
      <c r="H79" s="131" t="str">
        <v>SE.24</v>
      </c>
      <c r="I79" s="131" t="str">
        <v>투명</v>
      </c>
      <c r="J79" s="131">
        <v>5</v>
      </c>
      <c r="K79" s="138">
        <v>11800</v>
      </c>
      <c r="L79" s="138">
        <v>3000</v>
      </c>
      <c r="M79" s="138">
        <v>0</v>
      </c>
      <c r="N79" s="132">
        <v>45533</v>
      </c>
      <c r="O79" s="131" t="str">
        <v>2024082923058771</v>
      </c>
      <c r="P79" s="134" t="str">
        <v>eaye****</v>
      </c>
      <c r="Q79" s="148" t="str">
        <v>010-8718-8304</v>
      </c>
      <c r="R79" s="131" t="str">
        <v>CJ대한통운</v>
      </c>
      <c r="S79" s="139">
        <v>0</v>
      </c>
      <c r="T79" s="131" t="str">
        <v>010-8718-8304</v>
      </c>
      <c r="U79" s="131" t="str">
        <v>경상북도 포항시 남구 오천읍 원동로 50 (오천읍) 201-1 모든건어물</v>
      </c>
      <c r="V79" s="131" t="str">
        <v>배송 전 미리 연락해 주세요</v>
      </c>
      <c r="W79" s="138">
        <v>13500</v>
      </c>
      <c r="X79" s="138">
        <v>0</v>
      </c>
      <c r="Y79" s="138">
        <v>3000</v>
      </c>
      <c r="Z79" s="138">
        <v>0</v>
      </c>
      <c r="AA79" s="138">
        <v>0</v>
      </c>
      <c r="AB79" s="145">
        <v>0</v>
      </c>
      <c r="AC79" s="145">
        <v>0</v>
      </c>
      <c r="AD79" s="138">
        <v>0</v>
      </c>
      <c r="AE79" s="131" t="str">
        <v>비닐스토리 스마트 스토어 권미예 권미예 SE.24 투명 540277780591 010-8718-8304 2024082923058771</v>
      </c>
    </row>
    <row r="80" spans="1:31">
      <c r="A80" s="131">
        <v>964</v>
      </c>
      <c r="B80" s="131" t="str">
        <v>비닐스토리</v>
      </c>
      <c r="C80" s="131" t="str">
        <v>쿠팡</v>
      </c>
      <c r="D80" s="131" t="str">
        <v>권민석</v>
      </c>
      <c r="E80" s="132">
        <v>45555</v>
      </c>
      <c r="F80" s="131" t="str">
        <v>천미현</v>
      </c>
      <c r="G80" s="131" t="str">
        <v>540293508154</v>
      </c>
      <c r="H80" s="131" t="str">
        <v>SE.106</v>
      </c>
      <c r="I80" s="131" t="str">
        <v>투명</v>
      </c>
      <c r="J80" s="131">
        <v>10</v>
      </c>
      <c r="K80" s="138">
        <v>25925</v>
      </c>
      <c r="L80" s="138">
        <v>4400</v>
      </c>
      <c r="M80" s="138">
        <v>1725</v>
      </c>
      <c r="N80" s="132">
        <v>45555</v>
      </c>
      <c r="O80" s="131" t="str">
        <v>11100069829839</v>
      </c>
      <c r="P80" s="134">
        <v>0</v>
      </c>
      <c r="Q80" s="148" t="str">
        <v>0504-4908-5536</v>
      </c>
      <c r="R80" s="131" t="str">
        <v>CJ대한통운</v>
      </c>
      <c r="S80" s="139">
        <v>0</v>
      </c>
      <c r="T80" s="131" t="str">
        <v>0504-4908-5536</v>
      </c>
      <c r="U80" s="131" t="str">
        <v>경기도 화성시 수노을중앙로 130 티아이씨타워 107호 우리동네국민상회 ( 새솔동 )</v>
      </c>
      <c r="V80" s="131" t="str">
        <v>문 앞</v>
      </c>
      <c r="W80" s="138">
        <v>35400</v>
      </c>
      <c r="X80" s="138">
        <v>0</v>
      </c>
      <c r="Y80" s="138">
        <v>0</v>
      </c>
      <c r="Z80" s="138">
        <v>0</v>
      </c>
      <c r="AA80" s="138">
        <v>0</v>
      </c>
      <c r="AB80" s="145">
        <v>0</v>
      </c>
      <c r="AC80" s="145">
        <v>0</v>
      </c>
      <c r="AD80" s="138">
        <v>0</v>
      </c>
      <c r="AE80" s="131" t="str">
        <v>비닐스토리 쿠팡 권민석 천미현 SE.106 투명 540293508154 0504-4908-5536 11100069829839</v>
      </c>
    </row>
    <row r="81" spans="1:31">
      <c r="A81" s="131">
        <v>965</v>
      </c>
      <c r="B81" s="131" t="str">
        <v>비닐스토리</v>
      </c>
      <c r="C81" s="131" t="str">
        <v>쿠팡</v>
      </c>
      <c r="D81" s="131" t="str">
        <v>권민석</v>
      </c>
      <c r="E81" s="132">
        <v>45555</v>
      </c>
      <c r="F81" s="131" t="str">
        <v>천미현</v>
      </c>
      <c r="G81" s="131" t="str">
        <v>540293508154</v>
      </c>
      <c r="H81" s="131" t="str">
        <v>SE.104</v>
      </c>
      <c r="I81" s="131" t="str">
        <v>투명</v>
      </c>
      <c r="J81" s="131">
        <v>5</v>
      </c>
      <c r="K81" s="138">
        <v>7150</v>
      </c>
      <c r="L81" s="138">
        <v>0</v>
      </c>
      <c r="M81" s="138">
        <v>0</v>
      </c>
      <c r="N81" s="132">
        <v>45555</v>
      </c>
      <c r="O81" s="131" t="str">
        <v>11100069829938</v>
      </c>
      <c r="P81" s="134">
        <v>0</v>
      </c>
      <c r="Q81" s="148" t="str">
        <v>0504-3516-8820</v>
      </c>
      <c r="R81" s="131" t="str">
        <v>CJ대한통운</v>
      </c>
      <c r="S81" s="139">
        <v>0</v>
      </c>
      <c r="T81" s="131" t="str">
        <v>0504-3516-8820</v>
      </c>
      <c r="U81" s="131" t="str">
        <v>경기도 화성시 수노을중앙로 130 티아이씨타워 107호 우리동네국민상회 ( 새솔동 )</v>
      </c>
      <c r="V81" s="131" t="str">
        <v>문 앞</v>
      </c>
      <c r="W81" s="138">
        <v>13550</v>
      </c>
      <c r="X81" s="138">
        <v>0</v>
      </c>
      <c r="Y81" s="138">
        <v>0</v>
      </c>
      <c r="Z81" s="138">
        <v>0</v>
      </c>
      <c r="AA81" s="138">
        <v>0</v>
      </c>
      <c r="AB81" s="145">
        <v>0</v>
      </c>
      <c r="AC81" s="145">
        <v>0</v>
      </c>
      <c r="AD81" s="138">
        <v>0</v>
      </c>
      <c r="AE81" s="131" t="str">
        <v>비닐스토리 쿠팡 권민석 천미현 SE.104 투명 540293508154 0504-3516-8820 11100069829938</v>
      </c>
    </row>
    <row r="82" spans="1:31">
      <c r="A82" s="131">
        <v>966</v>
      </c>
      <c r="B82" s="131" t="str">
        <v>비닐스토리</v>
      </c>
      <c r="C82" s="131" t="str">
        <v>쿠팡</v>
      </c>
      <c r="D82" s="131" t="str">
        <v>권민석</v>
      </c>
      <c r="E82" s="132">
        <v>45555</v>
      </c>
      <c r="F82" s="131" t="str">
        <v>천미현</v>
      </c>
      <c r="G82" s="131" t="str">
        <v>540293508154</v>
      </c>
      <c r="H82" s="131" t="str">
        <v>SE.107</v>
      </c>
      <c r="I82" s="131" t="str">
        <v>투명</v>
      </c>
      <c r="J82" s="131">
        <v>10</v>
      </c>
      <c r="K82" s="138">
        <v>21560</v>
      </c>
      <c r="L82" s="138">
        <v>0</v>
      </c>
      <c r="M82" s="138">
        <v>0</v>
      </c>
      <c r="N82" s="132">
        <v>45555</v>
      </c>
      <c r="O82" s="131" t="str">
        <v>11100069829851</v>
      </c>
      <c r="P82" s="134">
        <v>0</v>
      </c>
      <c r="Q82" s="148" t="str">
        <v>0504-4956-0734</v>
      </c>
      <c r="R82" s="131" t="str">
        <v>CJ대한통운</v>
      </c>
      <c r="S82" s="139">
        <v>0</v>
      </c>
      <c r="T82" s="131" t="str">
        <v>0504-4956-0734</v>
      </c>
      <c r="U82" s="131" t="str">
        <v>경기도 화성시 수노을중앙로 130 티아이씨타워 107호 우리동네국민상회 ( 새솔동 )</v>
      </c>
      <c r="V82" s="131" t="str">
        <v>문 앞</v>
      </c>
      <c r="W82" s="138">
        <v>40400</v>
      </c>
      <c r="X82" s="138">
        <v>0</v>
      </c>
      <c r="Y82" s="138">
        <v>0</v>
      </c>
      <c r="Z82" s="138">
        <v>0</v>
      </c>
      <c r="AA82" s="138">
        <v>0</v>
      </c>
      <c r="AB82" s="145">
        <v>0</v>
      </c>
      <c r="AC82" s="145">
        <v>0</v>
      </c>
      <c r="AD82" s="138">
        <v>0</v>
      </c>
      <c r="AE82" s="131" t="str">
        <v>비닐스토리 쿠팡 권민석 천미현 SE.107 투명 540293508154 0504-4956-0734 11100069829851</v>
      </c>
    </row>
    <row r="83" spans="1:31">
      <c r="A83" s="131">
        <v>93</v>
      </c>
      <c r="B83" s="131" t="str">
        <v>비닐스토리</v>
      </c>
      <c r="C83" s="131" t="str">
        <v>쿠팡</v>
      </c>
      <c r="D83" s="131" t="str">
        <v>권보민</v>
      </c>
      <c r="E83" s="132">
        <v>45453</v>
      </c>
      <c r="F83" s="131" t="str">
        <v>해피앤댕</v>
      </c>
      <c r="G83" s="131" t="str">
        <v>530217935675</v>
      </c>
      <c r="H83" s="131" t="str">
        <v>SE.307</v>
      </c>
      <c r="I83" s="131" t="str">
        <v>투명</v>
      </c>
      <c r="J83" s="131">
        <v>1</v>
      </c>
      <c r="K83" s="138">
        <v>10260</v>
      </c>
      <c r="L83" s="138">
        <v>3000</v>
      </c>
      <c r="M83" s="138">
        <v>0</v>
      </c>
      <c r="N83" s="132">
        <v>45450</v>
      </c>
      <c r="O83" s="131" t="str">
        <v>8100051985118</v>
      </c>
      <c r="P83" s="134" t="str">
        <v>sk*****@na</v>
      </c>
      <c r="Q83" s="148" t="str">
        <v>0502-1253-6938</v>
      </c>
      <c r="R83" s="131" t="str">
        <v>CJ대한통운</v>
      </c>
      <c r="S83" s="139">
        <v>0</v>
      </c>
      <c r="T83" s="131" t="str">
        <v>0502-1253-6938</v>
      </c>
      <c r="U83" s="131" t="str">
        <v>충청북도 청주시 청원구 율봉로116번길 24 102호 해피앤댕 ( 율량동 )</v>
      </c>
      <c r="V83" s="131" t="str">
        <v>문 앞</v>
      </c>
      <c r="W83" s="138">
        <v>12470</v>
      </c>
      <c r="X83" s="138">
        <v>0</v>
      </c>
      <c r="Y83" s="138">
        <v>3000</v>
      </c>
      <c r="Z83" s="138">
        <v>0</v>
      </c>
      <c r="AA83" s="138">
        <v>0</v>
      </c>
      <c r="AB83" s="145">
        <v>0</v>
      </c>
      <c r="AC83" s="145">
        <v>0</v>
      </c>
      <c r="AD83" s="138">
        <v>0</v>
      </c>
      <c r="AE83" s="131" t="str">
        <v>비닐스토리 쿠팡 권보민 해피앤댕 SE.307 투명 530217935675 0502-1253-6938 8100051985118</v>
      </c>
    </row>
    <row r="84" spans="1:31">
      <c r="A84" s="131">
        <v>86</v>
      </c>
      <c r="B84" s="131" t="str">
        <v>비닐스토리</v>
      </c>
      <c r="C84" s="131" t="str">
        <v>쿠팡</v>
      </c>
      <c r="D84" s="131" t="str">
        <v>권유진</v>
      </c>
      <c r="E84" s="132">
        <v>45450</v>
      </c>
      <c r="F84" s="131" t="str">
        <v>다다하다장산점</v>
      </c>
      <c r="G84" s="131" t="str">
        <v>540215391470</v>
      </c>
      <c r="H84" s="131" t="str">
        <v>SE.206</v>
      </c>
      <c r="I84" s="131" t="str">
        <v>투명</v>
      </c>
      <c r="J84" s="131">
        <v>1</v>
      </c>
      <c r="K84" s="138">
        <v>23300</v>
      </c>
      <c r="L84" s="138">
        <v>3500</v>
      </c>
      <c r="M84" s="138">
        <v>0</v>
      </c>
      <c r="N84" s="132">
        <v>45448</v>
      </c>
      <c r="O84" s="131" t="str">
        <v>25100051580368</v>
      </c>
      <c r="P84" s="134" t="str">
        <v>lo*****@ho</v>
      </c>
      <c r="Q84" s="148" t="str">
        <v>0502-1654-1737</v>
      </c>
      <c r="R84" s="131" t="str">
        <v>CJ대한통운</v>
      </c>
      <c r="S84" s="139">
        <v>0</v>
      </c>
      <c r="T84" s="131" t="str">
        <v>0502-1654-1737</v>
      </c>
      <c r="U84" s="131" t="str">
        <v>부산광역시 해운대구 좌동로 105 1층 ( 좌동 )</v>
      </c>
      <c r="V84" s="131" t="str">
        <v>매장안에 부탁드립니다</v>
      </c>
      <c r="W84" s="138">
        <v>34020</v>
      </c>
      <c r="X84" s="138">
        <v>0</v>
      </c>
      <c r="Y84" s="138">
        <v>3000</v>
      </c>
      <c r="Z84" s="138">
        <v>0</v>
      </c>
      <c r="AA84" s="138">
        <v>0</v>
      </c>
      <c r="AB84" s="145">
        <v>0</v>
      </c>
      <c r="AC84" s="145">
        <v>0</v>
      </c>
      <c r="AD84" s="138">
        <v>0</v>
      </c>
      <c r="AE84" s="131" t="str">
        <v>비닐스토리 쿠팡 권유진 다다하다장산점 SE.206 투명 540215391470 0502-1654-1737 25100051580368</v>
      </c>
    </row>
    <row r="85" spans="1:31">
      <c r="A85" s="131">
        <v>683</v>
      </c>
      <c r="B85" s="131" t="str">
        <v>비닐팩토리</v>
      </c>
      <c r="C85" s="131" t="str">
        <v>스마트 스토어</v>
      </c>
      <c r="D85" s="131" t="str">
        <v>권태훈</v>
      </c>
      <c r="E85" s="132">
        <v>45530</v>
      </c>
      <c r="F85" s="131" t="str">
        <v>권태훈</v>
      </c>
      <c r="G85" s="131" t="str">
        <v>540274617722</v>
      </c>
      <c r="H85" s="131" t="str">
        <v>SE.205</v>
      </c>
      <c r="I85" s="131" t="str">
        <v>투명</v>
      </c>
      <c r="J85" s="131">
        <v>1</v>
      </c>
      <c r="K85" s="138">
        <v>0</v>
      </c>
      <c r="L85" s="138">
        <v>4400</v>
      </c>
      <c r="M85" s="138">
        <v>1725</v>
      </c>
      <c r="N85" s="132">
        <v>45529</v>
      </c>
      <c r="O85" s="131" t="str">
        <v>2024082544968621</v>
      </c>
      <c r="P85" s="134" t="str">
        <v>misa****</v>
      </c>
      <c r="Q85" s="148" t="str">
        <v>010-9654-9981</v>
      </c>
      <c r="R85" s="131" t="str">
        <v>CJ대한통운</v>
      </c>
      <c r="S85" s="139">
        <v>0</v>
      </c>
      <c r="T85" s="131" t="str">
        <v>010-2729-5636</v>
      </c>
      <c r="U85" s="131" t="str">
        <v>경기도 하남시 미사강변한강로 270-1 (망월동, 미사강변 호반 써밋) 상가동 1층 202호 미사고방</v>
      </c>
      <c r="V85" s="131">
        <v>0</v>
      </c>
      <c r="W85" s="138">
        <v>24000</v>
      </c>
      <c r="X85" s="138">
        <v>0</v>
      </c>
      <c r="Y85" s="138">
        <v>0</v>
      </c>
      <c r="Z85" s="138">
        <v>0</v>
      </c>
      <c r="AA85" s="138">
        <v>0</v>
      </c>
      <c r="AB85" s="145">
        <v>0</v>
      </c>
      <c r="AC85" s="145">
        <v>0</v>
      </c>
      <c r="AD85" s="138">
        <v>0</v>
      </c>
      <c r="AE85" s="131" t="str">
        <v>비닐팩토리 스마트 스토어 권태훈 권태훈 SE.205 투명 540274617722 010-2729-5636 2024082544968621</v>
      </c>
    </row>
    <row r="86" spans="1:31">
      <c r="A86" s="131">
        <v>684</v>
      </c>
      <c r="B86" s="131" t="str">
        <v>비닐팩토리</v>
      </c>
      <c r="C86" s="131" t="str">
        <v>스마트 스토어</v>
      </c>
      <c r="D86" s="131" t="str">
        <v>권태훈</v>
      </c>
      <c r="E86" s="132">
        <v>45530</v>
      </c>
      <c r="F86" s="131" t="str">
        <v>권태훈</v>
      </c>
      <c r="G86" s="131" t="str">
        <v>540274617722</v>
      </c>
      <c r="H86" s="131" t="str">
        <v>SE.14</v>
      </c>
      <c r="I86" s="131" t="str">
        <v>유백</v>
      </c>
      <c r="J86" s="131">
        <v>5</v>
      </c>
      <c r="K86" s="138">
        <v>0</v>
      </c>
      <c r="L86" s="138">
        <v>0</v>
      </c>
      <c r="M86" s="138">
        <v>0</v>
      </c>
      <c r="N86" s="132">
        <v>45529</v>
      </c>
      <c r="O86" s="131" t="str">
        <v>2024082544968611</v>
      </c>
      <c r="P86" s="134" t="str">
        <v>misa****</v>
      </c>
      <c r="Q86" s="148" t="str">
        <v>010-9654-9981</v>
      </c>
      <c r="R86" s="131" t="str">
        <v>CJ대한통운</v>
      </c>
      <c r="S86" s="139">
        <v>0</v>
      </c>
      <c r="T86" s="131" t="str">
        <v>010-2729-5636</v>
      </c>
      <c r="U86" s="131" t="str">
        <v>경기도 하남시 미사강변한강로 270-1 (망월동, 미사강변 호반 써밋) 상가동 1층 202호 미사고방</v>
      </c>
      <c r="V86" s="131">
        <v>0</v>
      </c>
      <c r="W86" s="138">
        <v>7150</v>
      </c>
      <c r="X86" s="138">
        <v>7200</v>
      </c>
      <c r="Y86" s="138">
        <v>0</v>
      </c>
      <c r="Z86" s="138">
        <v>0</v>
      </c>
      <c r="AA86" s="138">
        <v>0</v>
      </c>
      <c r="AB86" s="145">
        <v>0</v>
      </c>
      <c r="AC86" s="145">
        <v>0</v>
      </c>
      <c r="AD86" s="138">
        <v>0</v>
      </c>
      <c r="AE86" s="131" t="str">
        <v>비닐팩토리 스마트 스토어 권태훈 권태훈 SE.14 유백 540274617722 010-2729-5636 2024082544968611</v>
      </c>
    </row>
    <row r="87" spans="1:31">
      <c r="A87" s="131">
        <v>685</v>
      </c>
      <c r="B87" s="131" t="str">
        <v>비닐팩토리</v>
      </c>
      <c r="C87" s="131" t="str">
        <v>스마트 스토어</v>
      </c>
      <c r="D87" s="131" t="str">
        <v>권태훈</v>
      </c>
      <c r="E87" s="132">
        <v>45530</v>
      </c>
      <c r="F87" s="131" t="str">
        <v>권태훈</v>
      </c>
      <c r="G87" s="131" t="str">
        <v>540274617722</v>
      </c>
      <c r="H87" s="131" t="str">
        <v>SE.129</v>
      </c>
      <c r="I87" s="131" t="str">
        <v>투명</v>
      </c>
      <c r="J87" s="131">
        <v>3</v>
      </c>
      <c r="K87" s="138">
        <v>0</v>
      </c>
      <c r="L87" s="138">
        <v>0</v>
      </c>
      <c r="M87" s="138">
        <v>0</v>
      </c>
      <c r="N87" s="132">
        <v>45529</v>
      </c>
      <c r="O87" s="131" t="str">
        <v>2024082544968601</v>
      </c>
      <c r="P87" s="134" t="str">
        <v>misa****</v>
      </c>
      <c r="Q87" s="148" t="str">
        <v>010-9654-9981</v>
      </c>
      <c r="R87" s="131" t="str">
        <v>CJ대한통운</v>
      </c>
      <c r="S87" s="139">
        <v>0</v>
      </c>
      <c r="T87" s="131" t="str">
        <v>010-2729-5636</v>
      </c>
      <c r="U87" s="131" t="str">
        <v>경기도 하남시 미사강변한강로 270-1 (망월동, 미사강변 호반 써밋) 상가동 1층 202호 미사고방</v>
      </c>
      <c r="V87" s="131">
        <v>0</v>
      </c>
      <c r="W87" s="138">
        <v>10800</v>
      </c>
      <c r="X87" s="138">
        <v>0</v>
      </c>
      <c r="Y87" s="138">
        <v>0</v>
      </c>
      <c r="Z87" s="138">
        <v>0</v>
      </c>
      <c r="AA87" s="138">
        <v>0</v>
      </c>
      <c r="AB87" s="145">
        <v>0</v>
      </c>
      <c r="AC87" s="145">
        <v>0</v>
      </c>
      <c r="AD87" s="138">
        <v>0</v>
      </c>
      <c r="AE87" s="131" t="str">
        <v>비닐팩토리 스마트 스토어 권태훈 권태훈 SE.129 투명 540274617722 010-2729-5636 2024082544968601</v>
      </c>
    </row>
    <row r="88" spans="1:31">
      <c r="A88" s="131">
        <v>708</v>
      </c>
      <c r="B88" s="131" t="str">
        <v>비닐팩토리</v>
      </c>
      <c r="C88" s="131" t="str">
        <v>스마트 스토어</v>
      </c>
      <c r="D88" s="131" t="str">
        <v>권태훈</v>
      </c>
      <c r="E88" s="132">
        <v>45530</v>
      </c>
      <c r="F88" s="131" t="str">
        <v>권태훈</v>
      </c>
      <c r="G88" s="131" t="str">
        <v>540274617722</v>
      </c>
      <c r="H88" s="131" t="str">
        <v>SE.205</v>
      </c>
      <c r="I88" s="131" t="str">
        <v>투명</v>
      </c>
      <c r="J88" s="131">
        <v>1</v>
      </c>
      <c r="K88" s="138">
        <v>0</v>
      </c>
      <c r="L88" s="138">
        <v>4400</v>
      </c>
      <c r="M88" s="138">
        <v>1725</v>
      </c>
      <c r="N88" s="132">
        <v>45529</v>
      </c>
      <c r="O88" s="131" t="str">
        <v>2024082544968621</v>
      </c>
      <c r="P88" s="134" t="str">
        <v>misa****</v>
      </c>
      <c r="Q88" s="148" t="str">
        <v>010-9654-9981</v>
      </c>
      <c r="R88" s="131" t="str">
        <v>CJ대한통운</v>
      </c>
      <c r="S88" s="139">
        <v>0</v>
      </c>
      <c r="T88" s="131" t="str">
        <v>010-2729-5636</v>
      </c>
      <c r="U88" s="131" t="str">
        <v>경기도 하남시 미사강변한강로 270-1 (망월동, 미사강변 호반 써밋) 상가동 1층 202호 미사고방</v>
      </c>
      <c r="V88" s="131">
        <v>0</v>
      </c>
      <c r="W88" s="138">
        <v>24000</v>
      </c>
      <c r="X88" s="138">
        <v>0</v>
      </c>
      <c r="Y88" s="138">
        <v>0</v>
      </c>
      <c r="Z88" s="138">
        <v>0</v>
      </c>
      <c r="AA88" s="138">
        <v>0</v>
      </c>
      <c r="AB88" s="145">
        <v>0</v>
      </c>
      <c r="AC88" s="145">
        <v>0</v>
      </c>
      <c r="AD88" s="138">
        <v>0</v>
      </c>
      <c r="AE88" s="131" t="str">
        <v>비닐팩토리 스마트 스토어 권태훈 권태훈 SE.205 투명 540274617722 010-2729-5636 2024082544968621</v>
      </c>
    </row>
    <row r="89" spans="1:31">
      <c r="A89" s="131">
        <v>709</v>
      </c>
      <c r="B89" s="131" t="str">
        <v>비닐팩토리</v>
      </c>
      <c r="C89" s="131" t="str">
        <v>스마트 스토어</v>
      </c>
      <c r="D89" s="131" t="str">
        <v>권태훈</v>
      </c>
      <c r="E89" s="132">
        <v>45530</v>
      </c>
      <c r="F89" s="131" t="str">
        <v>권태훈</v>
      </c>
      <c r="G89" s="131" t="str">
        <v>540274617722</v>
      </c>
      <c r="H89" s="131" t="str">
        <v>SE.14</v>
      </c>
      <c r="I89" s="131" t="str">
        <v>유백</v>
      </c>
      <c r="J89" s="131">
        <v>5</v>
      </c>
      <c r="K89" s="138">
        <v>0</v>
      </c>
      <c r="L89" s="138">
        <v>0</v>
      </c>
      <c r="M89" s="138">
        <v>0</v>
      </c>
      <c r="N89" s="132">
        <v>45529</v>
      </c>
      <c r="O89" s="131" t="str">
        <v>2024082544968611</v>
      </c>
      <c r="P89" s="134" t="str">
        <v>misa****</v>
      </c>
      <c r="Q89" s="148" t="str">
        <v>010-9654-9981</v>
      </c>
      <c r="R89" s="131" t="str">
        <v>CJ대한통운</v>
      </c>
      <c r="S89" s="139">
        <v>0</v>
      </c>
      <c r="T89" s="131" t="str">
        <v>010-2729-5636</v>
      </c>
      <c r="U89" s="131" t="str">
        <v>경기도 하남시 미사강변한강로 270-1 (망월동, 미사강변 호반 써밋) 상가동 1층 202호 미사고방</v>
      </c>
      <c r="V89" s="131">
        <v>0</v>
      </c>
      <c r="W89" s="138">
        <v>7150</v>
      </c>
      <c r="X89" s="138">
        <v>7200</v>
      </c>
      <c r="Y89" s="138">
        <v>0</v>
      </c>
      <c r="Z89" s="138">
        <v>0</v>
      </c>
      <c r="AA89" s="138">
        <v>0</v>
      </c>
      <c r="AB89" s="145">
        <v>0</v>
      </c>
      <c r="AC89" s="145">
        <v>0</v>
      </c>
      <c r="AD89" s="138">
        <v>0</v>
      </c>
      <c r="AE89" s="131" t="str">
        <v>비닐팩토리 스마트 스토어 권태훈 권태훈 SE.14 유백 540274617722 010-2729-5636 2024082544968611</v>
      </c>
    </row>
    <row r="90" spans="1:31">
      <c r="A90" s="131">
        <v>710</v>
      </c>
      <c r="B90" s="131" t="str">
        <v>비닐팩토리</v>
      </c>
      <c r="C90" s="131" t="str">
        <v>스마트 스토어</v>
      </c>
      <c r="D90" s="131" t="str">
        <v>권태훈</v>
      </c>
      <c r="E90" s="132">
        <v>45530</v>
      </c>
      <c r="F90" s="131" t="str">
        <v>권태훈</v>
      </c>
      <c r="G90" s="131" t="str">
        <v>540274617722</v>
      </c>
      <c r="H90" s="131" t="str">
        <v>SE.129</v>
      </c>
      <c r="I90" s="131" t="str">
        <v>투명</v>
      </c>
      <c r="J90" s="131">
        <v>3</v>
      </c>
      <c r="K90" s="138">
        <v>0</v>
      </c>
      <c r="L90" s="138">
        <v>0</v>
      </c>
      <c r="M90" s="138">
        <v>0</v>
      </c>
      <c r="N90" s="132">
        <v>45529</v>
      </c>
      <c r="O90" s="131" t="str">
        <v>2024082544968601</v>
      </c>
      <c r="P90" s="134" t="str">
        <v>misa****</v>
      </c>
      <c r="Q90" s="148" t="str">
        <v>010-9654-9981</v>
      </c>
      <c r="R90" s="131" t="str">
        <v>CJ대한통운</v>
      </c>
      <c r="S90" s="139">
        <v>0</v>
      </c>
      <c r="T90" s="131" t="str">
        <v>010-2729-5636</v>
      </c>
      <c r="U90" s="131" t="str">
        <v>경기도 하남시 미사강변한강로 270-1 (망월동, 미사강변 호반 써밋) 상가동 1층 202호 미사고방</v>
      </c>
      <c r="V90" s="131">
        <v>0</v>
      </c>
      <c r="W90" s="138">
        <v>10800</v>
      </c>
      <c r="X90" s="138">
        <v>0</v>
      </c>
      <c r="Y90" s="138">
        <v>0</v>
      </c>
      <c r="Z90" s="138">
        <v>0</v>
      </c>
      <c r="AA90" s="138">
        <v>0</v>
      </c>
      <c r="AB90" s="145">
        <v>0</v>
      </c>
      <c r="AC90" s="145">
        <v>0</v>
      </c>
      <c r="AD90" s="138">
        <v>0</v>
      </c>
      <c r="AE90" s="131" t="str">
        <v>비닐팩토리 스마트 스토어 권태훈 권태훈 SE.129 투명 540274617722 010-2729-5636 2024082544968601</v>
      </c>
    </row>
    <row r="91" spans="1:31">
      <c r="A91" s="131">
        <v>830</v>
      </c>
      <c r="B91" s="131" t="str">
        <v>비닐스토리</v>
      </c>
      <c r="C91" s="131" t="str">
        <v>스마트 스토어</v>
      </c>
      <c r="D91" s="131" t="str">
        <v>권태훈</v>
      </c>
      <c r="E91" s="132">
        <v>45539</v>
      </c>
      <c r="F91" s="131" t="str">
        <v>권태훈</v>
      </c>
      <c r="G91" s="131" t="str">
        <v>530283407110</v>
      </c>
      <c r="H91" s="131" t="str">
        <v>SE.107</v>
      </c>
      <c r="I91" s="131" t="str">
        <v>투명</v>
      </c>
      <c r="J91" s="131">
        <v>5</v>
      </c>
      <c r="K91" s="138">
        <v>15240</v>
      </c>
      <c r="L91" s="138">
        <v>3500</v>
      </c>
      <c r="M91" s="138">
        <v>960</v>
      </c>
      <c r="N91" s="132">
        <v>45538</v>
      </c>
      <c r="O91" s="131" t="str">
        <v>2024090316684361</v>
      </c>
      <c r="P91" s="134" t="str">
        <v>misa****</v>
      </c>
      <c r="Q91" s="148" t="str">
        <v>010-9654-9981</v>
      </c>
      <c r="R91" s="131" t="str">
        <v>CJ대한통운</v>
      </c>
      <c r="S91" s="139">
        <v>0</v>
      </c>
      <c r="T91" s="131" t="str">
        <v>010-2729-5636</v>
      </c>
      <c r="U91" s="131" t="str">
        <v>경기도 하남시 미사강변한강로 270-1 (망월동, 미사강변 호반 써밋) 상가동 1층 202호 미사고방</v>
      </c>
      <c r="V91" s="131">
        <v>0</v>
      </c>
      <c r="W91" s="138">
        <v>16650</v>
      </c>
      <c r="X91" s="138">
        <v>0</v>
      </c>
      <c r="Y91" s="138">
        <v>0</v>
      </c>
      <c r="Z91" s="138">
        <v>0</v>
      </c>
      <c r="AA91" s="138">
        <v>0</v>
      </c>
      <c r="AB91" s="145">
        <v>0</v>
      </c>
      <c r="AC91" s="145">
        <v>0</v>
      </c>
      <c r="AD91" s="138">
        <v>0</v>
      </c>
      <c r="AE91" s="131" t="str">
        <v>비닐스토리 스마트 스토어 권태훈 권태훈 SE.107 투명 530283407110 010-2729-5636 2024090316684361</v>
      </c>
    </row>
    <row r="92" spans="1:31">
      <c r="A92" s="131">
        <v>831</v>
      </c>
      <c r="B92" s="131" t="str">
        <v>비닐스토리</v>
      </c>
      <c r="C92" s="131" t="str">
        <v>스마트 스토어</v>
      </c>
      <c r="D92" s="131" t="str">
        <v>권태훈</v>
      </c>
      <c r="E92" s="132">
        <v>45539</v>
      </c>
      <c r="F92" s="131" t="str">
        <v>권태훈</v>
      </c>
      <c r="G92" s="131" t="str">
        <v>530283407110</v>
      </c>
      <c r="H92" s="131" t="str">
        <v>SE.105</v>
      </c>
      <c r="I92" s="131" t="str">
        <v>투명</v>
      </c>
      <c r="J92" s="131">
        <v>2</v>
      </c>
      <c r="K92" s="138">
        <v>3300</v>
      </c>
      <c r="L92" s="138">
        <v>0</v>
      </c>
      <c r="M92" s="138">
        <v>0</v>
      </c>
      <c r="N92" s="132">
        <v>45538</v>
      </c>
      <c r="O92" s="131" t="str">
        <v>2024090316684351</v>
      </c>
      <c r="P92" s="134" t="str">
        <v>misa****</v>
      </c>
      <c r="Q92" s="148" t="str">
        <v>010-9654-9981</v>
      </c>
      <c r="R92" s="131" t="str">
        <v>CJ대한통운</v>
      </c>
      <c r="S92" s="139">
        <v>0</v>
      </c>
      <c r="T92" s="131" t="str">
        <v>010-2729-5636</v>
      </c>
      <c r="U92" s="131" t="str">
        <v>경기도 하남시 미사강변한강로 270-1 (망월동, 미사강변 호반 써밋) 상가동 1층 202호 미사고방</v>
      </c>
      <c r="V92" s="131">
        <v>0</v>
      </c>
      <c r="W92" s="138">
        <v>5560</v>
      </c>
      <c r="X92" s="138">
        <v>0</v>
      </c>
      <c r="Y92" s="138">
        <v>0</v>
      </c>
      <c r="Z92" s="138">
        <v>0</v>
      </c>
      <c r="AA92" s="138">
        <v>0</v>
      </c>
      <c r="AB92" s="145">
        <v>0</v>
      </c>
      <c r="AC92" s="145">
        <v>0</v>
      </c>
      <c r="AD92" s="138">
        <v>0</v>
      </c>
      <c r="AE92" s="131" t="str">
        <v>비닐스토리 스마트 스토어 권태훈 권태훈 SE.105 투명 530283407110 010-2729-5636 2024090316684351</v>
      </c>
    </row>
    <row r="93" spans="1:31">
      <c r="A93" s="131">
        <v>832</v>
      </c>
      <c r="B93" s="131" t="str">
        <v>비닐스토리</v>
      </c>
      <c r="C93" s="131" t="str">
        <v>스마트 스토어</v>
      </c>
      <c r="D93" s="131" t="str">
        <v>권태훈</v>
      </c>
      <c r="E93" s="132">
        <v>45539</v>
      </c>
      <c r="F93" s="131" t="str">
        <v>권태훈</v>
      </c>
      <c r="G93" s="131" t="str">
        <v>530283407110</v>
      </c>
      <c r="H93" s="131" t="str">
        <v>SE.123</v>
      </c>
      <c r="I93" s="131" t="str">
        <v>투명</v>
      </c>
      <c r="J93" s="131">
        <v>2</v>
      </c>
      <c r="K93" s="138">
        <v>6820</v>
      </c>
      <c r="L93" s="138">
        <v>0</v>
      </c>
      <c r="M93" s="138">
        <v>0</v>
      </c>
      <c r="N93" s="132">
        <v>45538</v>
      </c>
      <c r="O93" s="131" t="str">
        <v>2024090316684341</v>
      </c>
      <c r="P93" s="134" t="str">
        <v>misa****</v>
      </c>
      <c r="Q93" s="148" t="str">
        <v>010-9654-9981</v>
      </c>
      <c r="R93" s="131" t="str">
        <v>CJ대한통운</v>
      </c>
      <c r="S93" s="139">
        <v>0</v>
      </c>
      <c r="T93" s="131" t="str">
        <v>010-2729-5636</v>
      </c>
      <c r="U93" s="131" t="str">
        <v>경기도 하남시 미사강변한강로 270-1 (망월동, 미사강변 호반 써밋) 상가동 1층 202호 미사고방</v>
      </c>
      <c r="V93" s="131">
        <v>0</v>
      </c>
      <c r="W93" s="138">
        <v>12840</v>
      </c>
      <c r="X93" s="138">
        <v>0</v>
      </c>
      <c r="Y93" s="138">
        <v>0</v>
      </c>
      <c r="Z93" s="138">
        <v>0</v>
      </c>
      <c r="AA93" s="138">
        <v>0</v>
      </c>
      <c r="AB93" s="145">
        <v>0</v>
      </c>
      <c r="AC93" s="145">
        <v>0</v>
      </c>
      <c r="AD93" s="138">
        <v>0</v>
      </c>
      <c r="AE93" s="131" t="str">
        <v>비닐스토리 스마트 스토어 권태훈 권태훈 SE.123 투명 530283407110 010-2729-5636 2024090316684341</v>
      </c>
    </row>
    <row r="94" spans="1:31">
      <c r="A94" s="131">
        <v>1053</v>
      </c>
      <c r="B94" s="131" t="str">
        <v>비닐팩토리</v>
      </c>
      <c r="C94" s="131" t="str">
        <v>스마트 스토어</v>
      </c>
      <c r="D94" s="131" t="str">
        <v>길호영</v>
      </c>
      <c r="E94" s="132">
        <v>45558</v>
      </c>
      <c r="F94" s="131" t="str">
        <v>길호영</v>
      </c>
      <c r="G94" s="131" t="str">
        <v>540295117502</v>
      </c>
      <c r="H94" s="131" t="str">
        <v>SE.206</v>
      </c>
      <c r="I94" s="131" t="str">
        <v>투명</v>
      </c>
      <c r="J94" s="131">
        <v>4</v>
      </c>
      <c r="K94" s="138">
        <v>0</v>
      </c>
      <c r="L94" s="138">
        <v>4400</v>
      </c>
      <c r="M94" s="138">
        <v>1725</v>
      </c>
      <c r="N94" s="132">
        <v>45555</v>
      </c>
      <c r="O94" s="131" t="str">
        <v>2024092091817701</v>
      </c>
      <c r="P94" s="134" t="str">
        <v>rlfg****</v>
      </c>
      <c r="Q94" s="148" t="str">
        <v>010-9938-9179</v>
      </c>
      <c r="R94" s="131" t="str">
        <v>CJ대한통운</v>
      </c>
      <c r="S94" s="139">
        <v>0</v>
      </c>
      <c r="T94" s="131" t="str">
        <v>010-9938-9179</v>
      </c>
      <c r="U94" s="131" t="str">
        <v>전라북도 무주군 무주읍 주계로 54-1 (무주읍) 1층</v>
      </c>
      <c r="V94" s="131" t="str">
        <v>빠른배송 부탁드닙니다</v>
      </c>
      <c r="W94" s="138">
        <v>113600</v>
      </c>
      <c r="X94" s="138">
        <v>0</v>
      </c>
      <c r="Y94" s="138">
        <v>0</v>
      </c>
      <c r="Z94" s="138">
        <v>0</v>
      </c>
      <c r="AA94" s="138">
        <v>0</v>
      </c>
      <c r="AB94" s="145">
        <v>0</v>
      </c>
      <c r="AC94" s="145">
        <v>0</v>
      </c>
      <c r="AD94" s="138">
        <v>0</v>
      </c>
      <c r="AE94" s="131" t="str">
        <v>비닐팩토리 스마트 스토어 길호영 길호영 SE.206 투명 540295117502 010-9938-9179 2024092091817701</v>
      </c>
    </row>
    <row r="95" spans="1:31">
      <c r="A95" s="131">
        <v>1017</v>
      </c>
      <c r="B95" s="131" t="str">
        <v>비닐스토리</v>
      </c>
      <c r="C95" s="131" t="str">
        <v>쿠팡</v>
      </c>
      <c r="D95" s="131" t="str">
        <v>김경만</v>
      </c>
      <c r="E95" s="132">
        <v>45558</v>
      </c>
      <c r="F95" s="131" t="str">
        <v>김경만</v>
      </c>
      <c r="G95" s="131" t="str">
        <v>540295117443</v>
      </c>
      <c r="H95" s="131" t="str">
        <v>SE.206</v>
      </c>
      <c r="I95" s="131" t="str">
        <v>투명</v>
      </c>
      <c r="J95" s="131">
        <v>1</v>
      </c>
      <c r="K95" s="138">
        <v>23666</v>
      </c>
      <c r="L95" s="138">
        <v>3500</v>
      </c>
      <c r="M95" s="138">
        <v>366</v>
      </c>
      <c r="N95" s="132">
        <v>45556</v>
      </c>
      <c r="O95" s="131" t="str">
        <v>28100069967221</v>
      </c>
      <c r="P95" s="134">
        <v>0</v>
      </c>
      <c r="Q95" s="148" t="str">
        <v>0504-3580-6450</v>
      </c>
      <c r="R95" s="131" t="str">
        <v>CJ대한통운</v>
      </c>
      <c r="S95" s="139">
        <v>0</v>
      </c>
      <c r="T95" s="131" t="str">
        <v>0504-3580-6450</v>
      </c>
      <c r="U95" s="131" t="str">
        <v>강원특별자치도 춘천시 동면 만천로 155 1층 김밥친구들</v>
      </c>
      <c r="V95" s="131" t="str">
        <v>문 앞</v>
      </c>
      <c r="W95" s="138">
        <v>34020</v>
      </c>
      <c r="X95" s="138">
        <v>0</v>
      </c>
      <c r="Y95" s="138">
        <v>3000</v>
      </c>
      <c r="Z95" s="138">
        <v>0</v>
      </c>
      <c r="AA95" s="138">
        <v>0</v>
      </c>
      <c r="AB95" s="145">
        <v>0</v>
      </c>
      <c r="AC95" s="145">
        <v>0</v>
      </c>
      <c r="AD95" s="138">
        <v>0</v>
      </c>
      <c r="AE95" s="131" t="str">
        <v>비닐스토리 쿠팡 김경만 김경만 SE.206 투명 540295117443 0504-3580-6450 28100069967221</v>
      </c>
    </row>
    <row r="96" spans="1:31">
      <c r="A96" s="131">
        <v>817</v>
      </c>
      <c r="B96" s="131" t="str">
        <v>비닐팩토리</v>
      </c>
      <c r="C96" s="131" t="str">
        <v>쿠팡</v>
      </c>
      <c r="D96" s="131" t="str">
        <v>김경수</v>
      </c>
      <c r="E96" s="132">
        <v>45538</v>
      </c>
      <c r="F96" s="131" t="str">
        <v>김경수</v>
      </c>
      <c r="G96" s="131" t="str">
        <v>530282435241</v>
      </c>
      <c r="H96" s="131" t="str">
        <v>SE.101</v>
      </c>
      <c r="I96" s="131" t="str">
        <v>투명</v>
      </c>
      <c r="J96" s="131">
        <v>1</v>
      </c>
      <c r="K96" s="138">
        <v>0</v>
      </c>
      <c r="L96" s="138">
        <v>3500</v>
      </c>
      <c r="M96" s="138">
        <v>960</v>
      </c>
      <c r="N96" s="132">
        <v>45537</v>
      </c>
      <c r="O96" s="131" t="str">
        <v>18100066878536</v>
      </c>
      <c r="P96" s="134">
        <v>0</v>
      </c>
      <c r="Q96" s="148" t="str">
        <v>0502-7917-7783</v>
      </c>
      <c r="R96" s="131" t="str">
        <v>CJ대한통운</v>
      </c>
      <c r="S96" s="139">
        <v>0</v>
      </c>
      <c r="T96" s="131" t="str">
        <v>0502-7917-7783</v>
      </c>
      <c r="U96" s="131" t="str">
        <v>대전광역시 유성구 엑스포로 244-9 천하 1층 ( 원촌동 )</v>
      </c>
      <c r="V96" s="131" t="str">
        <v>문 앞</v>
      </c>
      <c r="W96" s="138">
        <v>31200</v>
      </c>
      <c r="X96" s="138">
        <v>0</v>
      </c>
      <c r="Y96" s="138">
        <v>3000</v>
      </c>
      <c r="Z96" s="138">
        <v>0</v>
      </c>
      <c r="AA96" s="138">
        <v>0</v>
      </c>
      <c r="AB96" s="145">
        <v>0</v>
      </c>
      <c r="AC96" s="145">
        <v>0</v>
      </c>
      <c r="AD96" s="138">
        <v>0</v>
      </c>
      <c r="AE96" s="131" t="str">
        <v>비닐팩토리 쿠팡 김경수 김경수 SE.101 투명 530282435241 0502-7917-7783 18100066878536</v>
      </c>
    </row>
    <row r="97" spans="1:31">
      <c r="A97" s="131">
        <v>988</v>
      </c>
      <c r="B97" s="131" t="str">
        <v>비닐팩토리</v>
      </c>
      <c r="C97" s="131" t="str">
        <v>쿠팡</v>
      </c>
      <c r="D97" s="131" t="str">
        <v>김경수</v>
      </c>
      <c r="E97" s="132">
        <v>45555</v>
      </c>
      <c r="F97" s="131" t="str">
        <v>김경수</v>
      </c>
      <c r="G97" s="131" t="str">
        <v>540293599434</v>
      </c>
      <c r="H97" s="131" t="str">
        <v>SE.101</v>
      </c>
      <c r="I97" s="131" t="str">
        <v>투명</v>
      </c>
      <c r="J97" s="131">
        <v>1</v>
      </c>
      <c r="K97" s="138">
        <v>0</v>
      </c>
      <c r="L97" s="138">
        <v>3500</v>
      </c>
      <c r="M97" s="138">
        <v>1053</v>
      </c>
      <c r="N97" s="132">
        <v>45555</v>
      </c>
      <c r="O97" s="131" t="str">
        <v>18100069843344</v>
      </c>
      <c r="P97" s="134">
        <v>0</v>
      </c>
      <c r="Q97" s="148" t="str">
        <v>0502-7468-0555</v>
      </c>
      <c r="R97" s="131" t="str">
        <v>CJ대한통운</v>
      </c>
      <c r="S97" s="139">
        <v>0</v>
      </c>
      <c r="T97" s="131" t="str">
        <v>0502-7468-0555</v>
      </c>
      <c r="U97" s="131" t="str">
        <v>대전광역시 유성구 엑스포로 244-9 천하 1층 ( 원촌동 )</v>
      </c>
      <c r="V97" s="131" t="str">
        <v>문 앞</v>
      </c>
      <c r="W97" s="138">
        <v>31200</v>
      </c>
      <c r="X97" s="138">
        <v>0</v>
      </c>
      <c r="Y97" s="138">
        <v>3000</v>
      </c>
      <c r="Z97" s="138">
        <v>0</v>
      </c>
      <c r="AA97" s="138">
        <v>0</v>
      </c>
      <c r="AB97" s="145">
        <v>0</v>
      </c>
      <c r="AC97" s="145">
        <v>0</v>
      </c>
      <c r="AD97" s="138">
        <v>0</v>
      </c>
      <c r="AE97" s="131" t="str">
        <v>비닐팩토리 쿠팡 김경수 김경수 SE.101 투명 540293599434 0502-7468-0555 18100069843344</v>
      </c>
    </row>
    <row r="98" spans="1:31">
      <c r="A98" s="131">
        <v>1022</v>
      </c>
      <c r="B98" s="131" t="str">
        <v>비닐스토리</v>
      </c>
      <c r="C98" s="131" t="str">
        <v>쿠팡</v>
      </c>
      <c r="D98" s="131" t="str">
        <v>김경순</v>
      </c>
      <c r="E98" s="132">
        <v>45558</v>
      </c>
      <c r="F98" s="131" t="str">
        <v>김경순</v>
      </c>
      <c r="G98" s="131" t="str">
        <v>540295490204</v>
      </c>
      <c r="H98" s="131" t="str">
        <v>SE.302</v>
      </c>
      <c r="I98" s="131" t="str">
        <v>투명</v>
      </c>
      <c r="J98" s="131">
        <v>1</v>
      </c>
      <c r="K98" s="138">
        <v>18386</v>
      </c>
      <c r="L98" s="138">
        <v>3500</v>
      </c>
      <c r="M98" s="138">
        <v>366</v>
      </c>
      <c r="N98" s="132">
        <v>45558</v>
      </c>
      <c r="O98" s="131" t="str">
        <v>30100070633194</v>
      </c>
      <c r="P98" s="134">
        <v>0</v>
      </c>
      <c r="Q98" s="148" t="str">
        <v>0504-3581-3584</v>
      </c>
      <c r="R98" s="131" t="str">
        <v>CJ대한통운</v>
      </c>
      <c r="S98" s="139">
        <v>0</v>
      </c>
      <c r="T98" s="131" t="str">
        <v>0504-3581-3584</v>
      </c>
      <c r="U98" s="131" t="str">
        <v>충청북도 청주시 청원구 1순환로330번길 7 시영방앗간 ( 내덕동 )</v>
      </c>
      <c r="V98" s="131" t="str">
        <v>직접 받고 부재 시 문 앞</v>
      </c>
      <c r="W98" s="138">
        <v>24950</v>
      </c>
      <c r="X98" s="138">
        <v>0</v>
      </c>
      <c r="Y98" s="138">
        <v>3000</v>
      </c>
      <c r="Z98" s="138">
        <v>0</v>
      </c>
      <c r="AA98" s="138">
        <v>0</v>
      </c>
      <c r="AB98" s="145">
        <v>0</v>
      </c>
      <c r="AC98" s="145">
        <v>0</v>
      </c>
      <c r="AD98" s="138">
        <v>0</v>
      </c>
      <c r="AE98" s="131" t="str">
        <v>비닐스토리 쿠팡 김경순 김경순 SE.302 투명 540295490204 0504-3581-3584 30100070633194</v>
      </c>
    </row>
    <row r="99" spans="1:31">
      <c r="A99" s="131">
        <v>467</v>
      </c>
      <c r="B99" s="131" t="str">
        <v>비닐팩토리</v>
      </c>
      <c r="C99" s="131" t="str">
        <v>스마트 스토어</v>
      </c>
      <c r="D99" s="131" t="str">
        <v>김경자</v>
      </c>
      <c r="E99" s="132">
        <v>45510</v>
      </c>
      <c r="F99" s="131" t="str">
        <v>(주)수미가</v>
      </c>
      <c r="G99" s="131" t="str">
        <v>540260391176</v>
      </c>
      <c r="H99" s="131" t="str">
        <v>SE.122</v>
      </c>
      <c r="I99" s="131" t="str">
        <v>투명</v>
      </c>
      <c r="J99" s="131">
        <v>7</v>
      </c>
      <c r="K99" s="138">
        <v>0</v>
      </c>
      <c r="L99" s="138">
        <v>4400</v>
      </c>
      <c r="M99" s="138">
        <v>1725</v>
      </c>
      <c r="N99" s="132">
        <v>45509</v>
      </c>
      <c r="O99" s="131" t="str">
        <v>2024080588556631</v>
      </c>
      <c r="P99" s="134" t="str">
        <v>aki8****</v>
      </c>
      <c r="Q99" s="148" t="str">
        <v>010-5409-5955</v>
      </c>
      <c r="R99" s="131" t="str">
        <v>CJ대한통운</v>
      </c>
      <c r="S99" s="139">
        <v>0</v>
      </c>
      <c r="T99" s="131" t="str">
        <v>010-5409-5955</v>
      </c>
      <c r="U99" s="131" t="str">
        <v>경상북도 경주시 외동읍 구어공단길 72 (외동읍) 1층 공장동</v>
      </c>
      <c r="V99" s="131">
        <v>0</v>
      </c>
      <c r="W99" s="138">
        <v>36330</v>
      </c>
      <c r="X99" s="138">
        <v>0</v>
      </c>
      <c r="Y99" s="138">
        <v>0</v>
      </c>
      <c r="Z99" s="138">
        <v>0</v>
      </c>
      <c r="AA99" s="138">
        <v>0</v>
      </c>
      <c r="AB99" s="145">
        <v>0</v>
      </c>
      <c r="AC99" s="145">
        <v>0</v>
      </c>
      <c r="AD99" s="138">
        <v>0</v>
      </c>
      <c r="AE99" s="131" t="str">
        <v>비닐팩토리 스마트 스토어 김경자 (주)수미가 SE.122 투명 540260391176 010-5409-5955 2024080588556631</v>
      </c>
    </row>
    <row r="100" spans="1:31">
      <c r="A100" s="131">
        <v>735</v>
      </c>
      <c r="B100" s="131" t="str">
        <v>비닐팩토리</v>
      </c>
      <c r="C100" s="131" t="str">
        <v>스마트 스토어</v>
      </c>
      <c r="D100" s="131" t="str">
        <v>김경자</v>
      </c>
      <c r="E100" s="132">
        <v>45531</v>
      </c>
      <c r="F100" s="131" t="str">
        <v>(주)수미가</v>
      </c>
      <c r="G100" s="131" t="str">
        <v>540275436394</v>
      </c>
      <c r="H100" s="131" t="str">
        <v>SE.122</v>
      </c>
      <c r="I100" s="131" t="str">
        <v>투명</v>
      </c>
      <c r="J100" s="131">
        <v>7</v>
      </c>
      <c r="K100" s="138">
        <v>0</v>
      </c>
      <c r="L100" s="138">
        <v>4400</v>
      </c>
      <c r="M100" s="138">
        <v>1725</v>
      </c>
      <c r="N100" s="132">
        <v>45531</v>
      </c>
      <c r="O100" s="131" t="str">
        <v>2024082724098891</v>
      </c>
      <c r="P100" s="134" t="str">
        <v>aki8****</v>
      </c>
      <c r="Q100" s="148" t="str">
        <v>010-5409-5955</v>
      </c>
      <c r="R100" s="131" t="str">
        <v>CJ대한통운</v>
      </c>
      <c r="S100" s="139">
        <v>0</v>
      </c>
      <c r="T100" s="131" t="str">
        <v>010-5409-5955</v>
      </c>
      <c r="U100" s="131" t="str">
        <v>경상북도 경주시 외동읍 구어공단길 72 (외동읍) 1층 공장동</v>
      </c>
      <c r="V100" s="131" t="str">
        <v>배송 전 미리 연락해 주세요</v>
      </c>
      <c r="W100" s="138">
        <v>36330</v>
      </c>
      <c r="X100" s="138">
        <v>0</v>
      </c>
      <c r="Y100" s="138">
        <v>0</v>
      </c>
      <c r="Z100" s="138">
        <v>0</v>
      </c>
      <c r="AA100" s="138">
        <v>0</v>
      </c>
      <c r="AB100" s="145">
        <v>0</v>
      </c>
      <c r="AC100" s="145">
        <v>0</v>
      </c>
      <c r="AD100" s="138">
        <v>0</v>
      </c>
      <c r="AE100" s="131" t="str">
        <v>비닐팩토리 스마트 스토어 김경자 (주)수미가 SE.122 투명 540275436394 010-5409-5955 2024082724098891</v>
      </c>
    </row>
    <row r="101" spans="1:31">
      <c r="A101" s="131">
        <v>879</v>
      </c>
      <c r="B101" s="131" t="str">
        <v>비닐스토리</v>
      </c>
      <c r="C101" s="131" t="str">
        <v>쿠팡</v>
      </c>
      <c r="D101" s="131" t="str">
        <v>김경희</v>
      </c>
      <c r="E101" s="132">
        <v>45544</v>
      </c>
      <c r="F101" s="131" t="str">
        <v>김경희</v>
      </c>
      <c r="G101" s="131" t="str">
        <v>530287379046</v>
      </c>
      <c r="H101" s="131" t="str">
        <v>SE.206</v>
      </c>
      <c r="I101" s="131" t="str">
        <v>투명</v>
      </c>
      <c r="J101" s="131">
        <v>1</v>
      </c>
      <c r="K101" s="138">
        <v>24260</v>
      </c>
      <c r="L101" s="138">
        <v>3500</v>
      </c>
      <c r="M101" s="138">
        <v>960</v>
      </c>
      <c r="N101" s="132">
        <v>45542</v>
      </c>
      <c r="O101" s="131" t="str">
        <v>9100067861764</v>
      </c>
      <c r="P101" s="134">
        <v>0</v>
      </c>
      <c r="Q101" s="148" t="str">
        <v>0504-3585-6101</v>
      </c>
      <c r="R101" s="131" t="str">
        <v>CJ대한통운</v>
      </c>
      <c r="S101" s="139">
        <v>0</v>
      </c>
      <c r="T101" s="131" t="str">
        <v>0504-3585-6101</v>
      </c>
      <c r="U101" s="131" t="str">
        <v>강원도 정선군 여량면 서동로 2920-1 대성방앗간</v>
      </c>
      <c r="V101" s="131" t="str">
        <v>문 앞</v>
      </c>
      <c r="W101" s="138">
        <v>34020</v>
      </c>
      <c r="X101" s="138">
        <v>0</v>
      </c>
      <c r="Y101" s="138">
        <v>3000</v>
      </c>
      <c r="Z101" s="138">
        <v>0</v>
      </c>
      <c r="AA101" s="138">
        <v>0</v>
      </c>
      <c r="AB101" s="145">
        <v>0</v>
      </c>
      <c r="AC101" s="145">
        <v>0</v>
      </c>
      <c r="AD101" s="138">
        <v>0</v>
      </c>
      <c r="AE101" s="131" t="str">
        <v>비닐스토리 쿠팡 김경희 김경희 SE.206 투명 530287379046 0504-3585-6101 9100067861764</v>
      </c>
    </row>
    <row r="102" spans="1:31">
      <c r="A102" s="131">
        <v>187</v>
      </c>
      <c r="B102" s="131" t="str">
        <v>비닐스토리</v>
      </c>
      <c r="C102" s="131" t="str">
        <v>쿠팡</v>
      </c>
      <c r="D102" s="131" t="str">
        <v>김광희</v>
      </c>
      <c r="E102" s="132">
        <v>45470</v>
      </c>
      <c r="F102" s="131" t="str">
        <v>박미진</v>
      </c>
      <c r="G102" s="131" t="str">
        <v>530231261310</v>
      </c>
      <c r="H102" s="131" t="str">
        <v>SE.105</v>
      </c>
      <c r="I102" s="131" t="str">
        <v>투명</v>
      </c>
      <c r="J102" s="131">
        <v>5</v>
      </c>
      <c r="K102" s="138">
        <v>11250</v>
      </c>
      <c r="L102" s="138">
        <v>3000</v>
      </c>
      <c r="M102" s="138">
        <v>0</v>
      </c>
      <c r="N102" s="132">
        <v>45469</v>
      </c>
      <c r="O102" s="131" t="str">
        <v>1100054997164</v>
      </c>
      <c r="P102" s="134" t="str">
        <v>ts*****@ha</v>
      </c>
      <c r="Q102" s="148" t="str">
        <v>0502-4932-1081</v>
      </c>
      <c r="R102" s="131" t="str">
        <v>CJ대한통운</v>
      </c>
      <c r="S102" s="139">
        <v>0</v>
      </c>
      <c r="T102" s="131" t="str">
        <v>0502-4932-1081</v>
      </c>
      <c r="U102" s="131" t="str">
        <v>광주광역시 북구 대천로 177 마마손반찬 ( 문흥동 )</v>
      </c>
      <c r="V102" s="131" t="str">
        <v>직접 받고 부재 시 문 앞</v>
      </c>
      <c r="W102" s="138">
        <v>12200</v>
      </c>
      <c r="X102" s="138">
        <v>2200</v>
      </c>
      <c r="Y102" s="138">
        <v>0</v>
      </c>
      <c r="Z102" s="138">
        <v>0</v>
      </c>
      <c r="AA102" s="138">
        <v>0</v>
      </c>
      <c r="AB102" s="145">
        <v>0</v>
      </c>
      <c r="AC102" s="145">
        <v>0</v>
      </c>
      <c r="AD102" s="138">
        <v>0</v>
      </c>
      <c r="AE102" s="131" t="str">
        <v>비닐스토리 쿠팡 김광희 박미진 SE.105 투명 530231261310 0502-4932-1081 1100054997164</v>
      </c>
    </row>
    <row r="103" spans="1:31">
      <c r="A103" s="131">
        <v>1037</v>
      </c>
      <c r="B103" s="131" t="str">
        <v>비닐팩토리</v>
      </c>
      <c r="C103" s="131" t="str">
        <v>대표</v>
      </c>
      <c r="D103" s="131" t="str">
        <v>김광희</v>
      </c>
      <c r="E103" s="132">
        <v>45562</v>
      </c>
      <c r="F103" s="131" t="str">
        <v>김광희</v>
      </c>
      <c r="G103" s="131" t="str">
        <v>540299241353</v>
      </c>
      <c r="H103" s="131" t="str">
        <v>SE.1000</v>
      </c>
      <c r="I103" s="131" t="str">
        <v>투명</v>
      </c>
      <c r="J103" s="131">
        <v>1</v>
      </c>
      <c r="K103" s="138">
        <v>0</v>
      </c>
      <c r="L103" s="138">
        <v>3500</v>
      </c>
      <c r="M103" s="138">
        <v>366</v>
      </c>
      <c r="N103" s="132">
        <v>45562</v>
      </c>
      <c r="O103" s="131" t="str">
        <v>45565121</v>
      </c>
      <c r="P103" s="134">
        <v>0</v>
      </c>
      <c r="Q103" s="148">
        <v>0</v>
      </c>
      <c r="R103" s="131" t="str">
        <v>CJ대한통운</v>
      </c>
      <c r="S103" s="139">
        <v>0</v>
      </c>
      <c r="T103" s="131" t="str">
        <v>010-8492-7769</v>
      </c>
      <c r="U103" s="131" t="str">
        <v>서울 강동구 고덕로61길 37 (현대아파트) 104동 1702호</v>
      </c>
      <c r="V103" s="131">
        <v>0</v>
      </c>
      <c r="W103" s="138">
        <v>0</v>
      </c>
      <c r="X103" s="138">
        <v>0</v>
      </c>
      <c r="Y103" s="138">
        <v>0</v>
      </c>
      <c r="Z103" s="138">
        <v>0</v>
      </c>
      <c r="AA103" s="138">
        <v>0</v>
      </c>
      <c r="AB103" s="145">
        <v>0</v>
      </c>
      <c r="AC103" s="145">
        <v>0</v>
      </c>
      <c r="AD103" s="138">
        <v>0</v>
      </c>
      <c r="AE103" s="131" t="str">
        <v>비닐팩토리 대표 김광희 김광희 SE.1000 투명 540299241353 010-8492-7769 45565121</v>
      </c>
    </row>
    <row r="104" spans="1:31">
      <c r="A104" s="131">
        <v>797</v>
      </c>
      <c r="B104" s="131" t="str">
        <v>비닐스토리</v>
      </c>
      <c r="C104" s="131" t="str">
        <v>쿠팡</v>
      </c>
      <c r="D104" s="131" t="str">
        <v>김국향</v>
      </c>
      <c r="E104" s="132">
        <v>45538</v>
      </c>
      <c r="F104" s="131" t="str">
        <v>김국향</v>
      </c>
      <c r="G104" s="131" t="str">
        <v>540281076832</v>
      </c>
      <c r="H104" s="131" t="str">
        <v>SE.206</v>
      </c>
      <c r="I104" s="131" t="str">
        <v>투명</v>
      </c>
      <c r="J104" s="131">
        <v>1</v>
      </c>
      <c r="K104" s="138">
        <v>24260</v>
      </c>
      <c r="L104" s="138">
        <v>3500</v>
      </c>
      <c r="M104" s="138">
        <v>960</v>
      </c>
      <c r="N104" s="132">
        <v>45537</v>
      </c>
      <c r="O104" s="131" t="str">
        <v>8100067237691</v>
      </c>
      <c r="P104" s="134">
        <v>0</v>
      </c>
      <c r="Q104" s="148" t="str">
        <v>0504-2793-1721</v>
      </c>
      <c r="R104" s="131" t="str">
        <v>CJ대한통운</v>
      </c>
      <c r="S104" s="139">
        <v>0</v>
      </c>
      <c r="T104" s="131" t="str">
        <v>0504-2793-1721</v>
      </c>
      <c r="U104" s="131" t="str">
        <v>경상남도 거창군 가조면 월포2길 3-5 -</v>
      </c>
      <c r="V104" s="131" t="str">
        <v>직접 받고 부재 시 문 앞</v>
      </c>
      <c r="W104" s="138">
        <v>34020</v>
      </c>
      <c r="X104" s="138">
        <v>0</v>
      </c>
      <c r="Y104" s="138">
        <v>3000</v>
      </c>
      <c r="Z104" s="138">
        <v>0</v>
      </c>
      <c r="AA104" s="138">
        <v>0</v>
      </c>
      <c r="AB104" s="145">
        <v>0</v>
      </c>
      <c r="AC104" s="145">
        <v>0</v>
      </c>
      <c r="AD104" s="138">
        <v>0</v>
      </c>
      <c r="AE104" s="131" t="str">
        <v>비닐스토리 쿠팡 김국향 김국향 SE.206 투명 540281076832 0504-2793-1721 8100067237691</v>
      </c>
    </row>
    <row r="105" spans="1:31">
      <c r="A105" s="131">
        <v>819</v>
      </c>
      <c r="B105" s="131" t="str">
        <v>비닐팩토리</v>
      </c>
      <c r="C105" s="131" t="str">
        <v>쿠팡</v>
      </c>
      <c r="D105" s="131" t="str">
        <v>김국향</v>
      </c>
      <c r="E105" s="132">
        <v>45538</v>
      </c>
      <c r="F105" s="131" t="str">
        <v>김국향</v>
      </c>
      <c r="G105" s="131" t="str">
        <v>540281076806</v>
      </c>
      <c r="H105" s="131" t="str">
        <v>SE.205</v>
      </c>
      <c r="I105" s="131" t="str">
        <v>투명</v>
      </c>
      <c r="J105" s="131">
        <v>1</v>
      </c>
      <c r="K105" s="138">
        <v>0</v>
      </c>
      <c r="L105" s="138">
        <v>3500</v>
      </c>
      <c r="M105" s="138">
        <v>960</v>
      </c>
      <c r="N105" s="132">
        <v>45537</v>
      </c>
      <c r="O105" s="131" t="str">
        <v>8100067239323</v>
      </c>
      <c r="P105" s="134">
        <v>0</v>
      </c>
      <c r="Q105" s="148" t="str">
        <v>0504-4952-4157</v>
      </c>
      <c r="R105" s="131" t="str">
        <v>CJ대한통운</v>
      </c>
      <c r="S105" s="139">
        <v>0</v>
      </c>
      <c r="T105" s="131" t="str">
        <v>0504-4952-4157</v>
      </c>
      <c r="U105" s="131" t="str">
        <v>경상남도 거창군 가조면 월포2길 3-5 -</v>
      </c>
      <c r="V105" s="131" t="str">
        <v>직접 받고 부재 시 문 앞</v>
      </c>
      <c r="W105" s="138">
        <v>25200</v>
      </c>
      <c r="X105" s="138">
        <v>0</v>
      </c>
      <c r="Y105" s="138">
        <v>3000</v>
      </c>
      <c r="Z105" s="138">
        <v>0</v>
      </c>
      <c r="AA105" s="138">
        <v>0</v>
      </c>
      <c r="AB105" s="145">
        <v>0</v>
      </c>
      <c r="AC105" s="145">
        <v>0</v>
      </c>
      <c r="AD105" s="138">
        <v>0</v>
      </c>
      <c r="AE105" s="131" t="str">
        <v>비닐팩토리 쿠팡 김국향 김국향 SE.205 투명 540281076806 0504-4952-4157 8100067239323</v>
      </c>
    </row>
    <row r="106" spans="1:31">
      <c r="A106" s="131">
        <v>944</v>
      </c>
      <c r="B106" s="131" t="str">
        <v>비닐팩토리</v>
      </c>
      <c r="C106" s="131" t="str">
        <v>스마트 스토어</v>
      </c>
      <c r="D106" s="131" t="str">
        <v>김규남</v>
      </c>
      <c r="E106" s="132">
        <v>45554</v>
      </c>
      <c r="F106" s="131" t="str">
        <v>김규남</v>
      </c>
      <c r="G106" s="131" t="str">
        <v>530294373343</v>
      </c>
      <c r="H106" s="131" t="str">
        <v>SE.303</v>
      </c>
      <c r="I106" s="131" t="str">
        <v>투명</v>
      </c>
      <c r="J106" s="131">
        <v>1</v>
      </c>
      <c r="K106" s="138">
        <v>0</v>
      </c>
      <c r="L106" s="138">
        <v>3000</v>
      </c>
      <c r="M106" s="138">
        <v>0</v>
      </c>
      <c r="N106" s="132">
        <v>45552</v>
      </c>
      <c r="O106" s="131" t="str">
        <v>2024091784098911</v>
      </c>
      <c r="P106" s="134" t="str">
        <v>kgn2****</v>
      </c>
      <c r="Q106" s="148" t="str">
        <v>010-5030-2514</v>
      </c>
      <c r="R106" s="131" t="str">
        <v>CJ대한통운</v>
      </c>
      <c r="S106" s="139">
        <v>0</v>
      </c>
      <c r="T106" s="131" t="str">
        <v>010-5030-2514</v>
      </c>
      <c r="U106" s="131" t="str">
        <v>전라남도 담양군 봉산면 송강정로 193 (봉산면) 담길카페</v>
      </c>
      <c r="V106" s="131" t="str">
        <v>배송 전 미리 연락해 주세요</v>
      </c>
      <c r="W106" s="138">
        <v>21920</v>
      </c>
      <c r="X106" s="138">
        <v>0</v>
      </c>
      <c r="Y106" s="138">
        <v>3000</v>
      </c>
      <c r="Z106" s="138">
        <v>0</v>
      </c>
      <c r="AA106" s="138">
        <v>0</v>
      </c>
      <c r="AB106" s="145">
        <v>0</v>
      </c>
      <c r="AC106" s="145">
        <v>0</v>
      </c>
      <c r="AD106" s="138">
        <v>0</v>
      </c>
      <c r="AE106" s="131" t="str">
        <v>비닐팩토리 스마트 스토어 김규남 김규남 SE.303 투명 530294373343 010-5030-2514 2024091784098911</v>
      </c>
    </row>
    <row r="107" spans="1:31">
      <c r="A107" s="131">
        <v>85</v>
      </c>
      <c r="B107" s="131" t="str">
        <v>비닐팩토리</v>
      </c>
      <c r="C107" s="131" t="str">
        <v>쿠팡</v>
      </c>
      <c r="D107" s="131" t="str">
        <v>김기옥</v>
      </c>
      <c r="E107" s="132">
        <v>45450</v>
      </c>
      <c r="F107" s="131" t="str">
        <v>김기옥</v>
      </c>
      <c r="G107" s="131" t="str">
        <v>540215391374</v>
      </c>
      <c r="H107" s="131" t="str">
        <v>SE.206</v>
      </c>
      <c r="I107" s="131" t="str">
        <v>투명</v>
      </c>
      <c r="J107" s="131">
        <v>1</v>
      </c>
      <c r="K107" s="138">
        <v>0</v>
      </c>
      <c r="L107" s="138">
        <v>3500</v>
      </c>
      <c r="M107" s="138">
        <v>0</v>
      </c>
      <c r="N107" s="132">
        <v>45449</v>
      </c>
      <c r="O107" s="131" t="str">
        <v>13100051693704</v>
      </c>
      <c r="P107" s="134" t="str">
        <v>ki*****@ha</v>
      </c>
      <c r="Q107" s="148" t="str">
        <v>0502-4592-1021</v>
      </c>
      <c r="R107" s="131" t="str">
        <v>CJ대한통운</v>
      </c>
      <c r="S107" s="139">
        <v>0</v>
      </c>
      <c r="T107" s="131" t="str">
        <v>0502-4592-1021</v>
      </c>
      <c r="U107" s="131" t="str">
        <v>서울특별시 은평구 구산동 16-85 1층 왼쪽</v>
      </c>
      <c r="V107" s="131" t="str">
        <v>문 앞</v>
      </c>
      <c r="W107" s="138">
        <v>30240</v>
      </c>
      <c r="X107" s="138">
        <v>0</v>
      </c>
      <c r="Y107" s="138">
        <v>3000</v>
      </c>
      <c r="Z107" s="138">
        <v>0</v>
      </c>
      <c r="AA107" s="138">
        <v>0</v>
      </c>
      <c r="AB107" s="145">
        <v>0</v>
      </c>
      <c r="AC107" s="145">
        <v>0</v>
      </c>
      <c r="AD107" s="138">
        <v>0</v>
      </c>
      <c r="AE107" s="131" t="str">
        <v>비닐팩토리 쿠팡 김기옥 김기옥 SE.206 투명 540215391374 0502-4592-1021 13100051693704</v>
      </c>
    </row>
    <row r="108" spans="1:31">
      <c r="A108" s="131">
        <v>791</v>
      </c>
      <c r="B108" s="131" t="str">
        <v>비닐스토리</v>
      </c>
      <c r="C108" s="131" t="str">
        <v>쿠팡</v>
      </c>
      <c r="D108" s="131" t="str">
        <v>김다은</v>
      </c>
      <c r="E108" s="132">
        <v>45537</v>
      </c>
      <c r="F108" s="131" t="str">
        <v>진용호</v>
      </c>
      <c r="G108" s="131" t="str">
        <v>530281179312</v>
      </c>
      <c r="H108" s="131" t="str">
        <v>SE.306</v>
      </c>
      <c r="I108" s="131" t="str">
        <v>투명</v>
      </c>
      <c r="J108" s="131">
        <v>1</v>
      </c>
      <c r="K108" s="138">
        <v>12680</v>
      </c>
      <c r="L108" s="138">
        <v>3000</v>
      </c>
      <c r="M108" s="138">
        <v>0</v>
      </c>
      <c r="N108" s="132">
        <v>45537</v>
      </c>
      <c r="O108" s="131" t="str">
        <v>28100066816892</v>
      </c>
      <c r="P108" s="134">
        <v>0</v>
      </c>
      <c r="Q108" s="148" t="str">
        <v>0504-1870-9378</v>
      </c>
      <c r="R108" s="131" t="str">
        <v>CJ대한통운</v>
      </c>
      <c r="S108" s="139">
        <v>0</v>
      </c>
      <c r="T108" s="131" t="str">
        <v>0504-1870-9378</v>
      </c>
      <c r="U108" s="131" t="str">
        <v>경상북도 포항시 남구 중앙로146번길 30-7 안심축산 ( 해도동 )</v>
      </c>
      <c r="V108" s="131" t="str">
        <v>문 앞</v>
      </c>
      <c r="W108" s="138">
        <v>16630</v>
      </c>
      <c r="X108" s="138">
        <v>0</v>
      </c>
      <c r="Y108" s="138">
        <v>3000</v>
      </c>
      <c r="Z108" s="138">
        <v>0</v>
      </c>
      <c r="AA108" s="138">
        <v>0</v>
      </c>
      <c r="AB108" s="145">
        <v>0</v>
      </c>
      <c r="AC108" s="145">
        <v>0</v>
      </c>
      <c r="AD108" s="138">
        <v>0</v>
      </c>
      <c r="AE108" s="131" t="str">
        <v>비닐스토리 쿠팡 김다은 진용호 SE.306 투명 530281179312 0504-1870-9378 28100066816892</v>
      </c>
    </row>
    <row r="109" spans="1:31">
      <c r="A109" s="131">
        <v>289</v>
      </c>
      <c r="B109" s="131" t="str">
        <v>비닐팩토리</v>
      </c>
      <c r="C109" s="131" t="str">
        <v>스마트 스토어</v>
      </c>
      <c r="D109" s="131" t="str">
        <v>김다인</v>
      </c>
      <c r="E109" s="132">
        <v>45481</v>
      </c>
      <c r="F109" s="131" t="str">
        <v>김다인</v>
      </c>
      <c r="G109" s="131" t="str">
        <v>540238772096</v>
      </c>
      <c r="H109" s="131" t="str">
        <v>SE.137</v>
      </c>
      <c r="I109" s="131" t="str">
        <v>투명</v>
      </c>
      <c r="J109" s="131">
        <v>30</v>
      </c>
      <c r="K109" s="138">
        <v>0</v>
      </c>
      <c r="L109" s="138">
        <v>3500</v>
      </c>
      <c r="M109" s="138">
        <v>500</v>
      </c>
      <c r="N109" s="132">
        <v>45478</v>
      </c>
      <c r="O109" s="131" t="str">
        <v>2024070528346681</v>
      </c>
      <c r="P109" s="134" t="str">
        <v>kimd****</v>
      </c>
      <c r="Q109" s="148" t="str">
        <v>010-3946-7305</v>
      </c>
      <c r="R109" s="131" t="str">
        <v>CJ대한통운</v>
      </c>
      <c r="S109" s="139">
        <v>0</v>
      </c>
      <c r="T109" s="131" t="str">
        <v>010-3946-7305</v>
      </c>
      <c r="U109" s="131" t="str">
        <v>충청남도 천안시 동남구 풍세로 678-22 (신방동, 천안신방 삼부르네상스) 101동203호</v>
      </c>
      <c r="V109" s="131" t="str">
        <v>부재시 문앞에 놔주세요</v>
      </c>
      <c r="W109" s="138">
        <v>40800</v>
      </c>
      <c r="X109" s="138">
        <v>0</v>
      </c>
      <c r="Y109" s="138">
        <v>0</v>
      </c>
      <c r="Z109" s="138">
        <v>0</v>
      </c>
      <c r="AA109" s="138">
        <v>0</v>
      </c>
      <c r="AB109" s="145">
        <v>0</v>
      </c>
      <c r="AC109" s="145">
        <v>0</v>
      </c>
      <c r="AD109" s="138">
        <v>0</v>
      </c>
      <c r="AE109" s="131" t="str">
        <v>비닐팩토리 스마트 스토어 김다인 김다인 SE.137 투명 540238772096 010-3946-7305 2024070528346681</v>
      </c>
    </row>
    <row r="110" spans="1:31">
      <c r="A110" s="131">
        <v>788</v>
      </c>
      <c r="B110" s="131" t="str">
        <v>비닐스토리</v>
      </c>
      <c r="C110" s="131" t="str">
        <v>쿠팡</v>
      </c>
      <c r="D110" s="131" t="str">
        <v>김도완</v>
      </c>
      <c r="E110" s="132">
        <v>45537</v>
      </c>
      <c r="F110" s="131" t="str">
        <v>김도완</v>
      </c>
      <c r="G110" s="131" t="str">
        <v>530281183140</v>
      </c>
      <c r="H110" s="131" t="str">
        <v>SE.206</v>
      </c>
      <c r="I110" s="131" t="str">
        <v>투명</v>
      </c>
      <c r="J110" s="131">
        <v>1</v>
      </c>
      <c r="K110" s="138">
        <v>24260</v>
      </c>
      <c r="L110" s="138">
        <v>3500</v>
      </c>
      <c r="M110" s="138">
        <v>960</v>
      </c>
      <c r="N110" s="132">
        <v>45534</v>
      </c>
      <c r="O110" s="131" t="str">
        <v>18100066440134</v>
      </c>
      <c r="P110" s="134">
        <v>0</v>
      </c>
      <c r="Q110" s="148" t="str">
        <v>0502-7459-7880</v>
      </c>
      <c r="R110" s="131" t="str">
        <v>CJ대한통운</v>
      </c>
      <c r="S110" s="139">
        <v>0</v>
      </c>
      <c r="T110" s="131" t="str">
        <v>0502-7459-7880</v>
      </c>
      <c r="U110" s="131" t="str">
        <v>경상북도 경산시 경청로224길 7-1 파스마브레드 ( 백천동 )</v>
      </c>
      <c r="V110" s="131" t="str">
        <v>직접 받고 부재 시 문 앞</v>
      </c>
      <c r="W110" s="138">
        <v>34020</v>
      </c>
      <c r="X110" s="138">
        <v>0</v>
      </c>
      <c r="Y110" s="138">
        <v>3000</v>
      </c>
      <c r="Z110" s="138">
        <v>0</v>
      </c>
      <c r="AA110" s="138">
        <v>0</v>
      </c>
      <c r="AB110" s="145">
        <v>0</v>
      </c>
      <c r="AC110" s="145">
        <v>0</v>
      </c>
      <c r="AD110" s="138">
        <v>0</v>
      </c>
      <c r="AE110" s="131" t="str">
        <v>비닐스토리 쿠팡 김도완 김도완 SE.206 투명 530281183140 0502-7459-7880 18100066440134</v>
      </c>
    </row>
    <row r="111" spans="1:31">
      <c r="A111" s="131">
        <v>409</v>
      </c>
      <c r="B111" s="131" t="str">
        <v>비닐스토리</v>
      </c>
      <c r="C111" s="131" t="str">
        <v>쿠팡</v>
      </c>
      <c r="D111" s="131" t="str">
        <v>김동귀</v>
      </c>
      <c r="E111" s="132">
        <v>45498</v>
      </c>
      <c r="F111" s="131" t="str">
        <v>김동귀</v>
      </c>
      <c r="G111" s="131" t="str">
        <v>540252355386</v>
      </c>
      <c r="H111" s="131" t="str">
        <v>SE.206</v>
      </c>
      <c r="I111" s="131" t="str">
        <v>투명</v>
      </c>
      <c r="J111" s="131">
        <v>1</v>
      </c>
      <c r="K111" s="138">
        <v>24260</v>
      </c>
      <c r="L111" s="138">
        <v>3500</v>
      </c>
      <c r="M111" s="138">
        <v>960</v>
      </c>
      <c r="N111" s="132">
        <v>45497</v>
      </c>
      <c r="O111" s="131" t="str">
        <v>11100059952044</v>
      </c>
      <c r="P111" s="134" t="str">
        <v>kd*****@ha</v>
      </c>
      <c r="Q111" s="148" t="str">
        <v>0502-4641-2424</v>
      </c>
      <c r="R111" s="131" t="str">
        <v>CJ대한통운</v>
      </c>
      <c r="S111" s="139">
        <v>0</v>
      </c>
      <c r="T111" s="131" t="str">
        <v>0502-4641-2424</v>
      </c>
      <c r="U111" s="131" t="str">
        <v>경상남도 남해군 서면 남서대로1517번길 31 정원회식당</v>
      </c>
      <c r="V111" s="131" t="str">
        <v>문 앞</v>
      </c>
      <c r="W111" s="138">
        <v>34020</v>
      </c>
      <c r="X111" s="138">
        <v>0</v>
      </c>
      <c r="Y111" s="138">
        <v>3000</v>
      </c>
      <c r="Z111" s="138">
        <v>0</v>
      </c>
      <c r="AA111" s="138">
        <v>0</v>
      </c>
      <c r="AB111" s="145">
        <v>0</v>
      </c>
      <c r="AC111" s="145">
        <v>0</v>
      </c>
      <c r="AD111" s="138">
        <v>0</v>
      </c>
      <c r="AE111" s="131" t="str">
        <v>비닐스토리 쿠팡 김동귀 김동귀 SE.206 투명 540252355386 0502-4641-2424 11100059952044</v>
      </c>
    </row>
    <row r="112" spans="1:31">
      <c r="A112" s="131">
        <v>1016</v>
      </c>
      <c r="B112" s="131" t="str">
        <v>비닐스토리</v>
      </c>
      <c r="C112" s="131" t="str">
        <v>쿠팡</v>
      </c>
      <c r="D112" s="131" t="str">
        <v>김동욱</v>
      </c>
      <c r="E112" s="132">
        <v>45558</v>
      </c>
      <c r="F112" s="131" t="str">
        <v>로우앤스윗 광안</v>
      </c>
      <c r="G112" s="131" t="str">
        <v>540295117351</v>
      </c>
      <c r="H112" s="131" t="str">
        <v>SE.206</v>
      </c>
      <c r="I112" s="131" t="str">
        <v>투명</v>
      </c>
      <c r="J112" s="131">
        <v>1</v>
      </c>
      <c r="K112" s="138">
        <v>23666</v>
      </c>
      <c r="L112" s="138">
        <v>3500</v>
      </c>
      <c r="M112" s="138">
        <v>366</v>
      </c>
      <c r="N112" s="132">
        <v>45556</v>
      </c>
      <c r="O112" s="131" t="str">
        <v>16100070551824</v>
      </c>
      <c r="P112" s="134">
        <v>0</v>
      </c>
      <c r="Q112" s="148" t="str">
        <v>0504-4969-2269</v>
      </c>
      <c r="R112" s="131" t="str">
        <v>CJ대한통운</v>
      </c>
      <c r="S112" s="139">
        <v>0</v>
      </c>
      <c r="T112" s="131" t="str">
        <v>0504-4969-2269</v>
      </c>
      <c r="U112" s="131" t="str">
        <v>부산광역시 수영구 민락본동로31번길 14 1층, 로우앤스윗 ( 민락동 )</v>
      </c>
      <c r="V112" s="131" t="str">
        <v>직접 받고 부재 시 문 앞</v>
      </c>
      <c r="W112" s="138">
        <v>34020</v>
      </c>
      <c r="X112" s="138">
        <v>0</v>
      </c>
      <c r="Y112" s="138">
        <v>3000</v>
      </c>
      <c r="Z112" s="138">
        <v>0</v>
      </c>
      <c r="AA112" s="138">
        <v>0</v>
      </c>
      <c r="AB112" s="145">
        <v>0</v>
      </c>
      <c r="AC112" s="145">
        <v>0</v>
      </c>
      <c r="AD112" s="138">
        <v>0</v>
      </c>
      <c r="AE112" s="131" t="str">
        <v>비닐스토리 쿠팡 김동욱 로우앤스윗 광안 SE.206 투명 540295117351 0504-4969-2269 16100070551824</v>
      </c>
    </row>
    <row r="113" spans="1:31">
      <c r="A113" s="131">
        <v>559</v>
      </c>
      <c r="B113" s="131" t="str">
        <v>비닐스토리</v>
      </c>
      <c r="C113" s="131" t="str">
        <v>스마트 스토어</v>
      </c>
      <c r="D113" s="131" t="str">
        <v>김동호</v>
      </c>
      <c r="E113" s="132">
        <v>45520</v>
      </c>
      <c r="F113" s="131" t="str">
        <v>김동호</v>
      </c>
      <c r="G113" s="131" t="str">
        <v>540267720880</v>
      </c>
      <c r="H113" s="131" t="str">
        <v>SE.139</v>
      </c>
      <c r="I113" s="131" t="str">
        <v>투명</v>
      </c>
      <c r="J113" s="131">
        <v>6</v>
      </c>
      <c r="K113" s="138">
        <v>13560</v>
      </c>
      <c r="L113" s="138">
        <v>3000</v>
      </c>
      <c r="M113" s="138">
        <v>0</v>
      </c>
      <c r="N113" s="132">
        <v>45517</v>
      </c>
      <c r="O113" s="131" t="str">
        <v>2024081320141951</v>
      </c>
      <c r="P113" s="134" t="str">
        <v>kdon****</v>
      </c>
      <c r="Q113" s="148" t="str">
        <v>010-2363-7616</v>
      </c>
      <c r="R113" s="131" t="str">
        <v>CJ대한통운</v>
      </c>
      <c r="S113" s="139">
        <v>0</v>
      </c>
      <c r="T113" s="131" t="str">
        <v>010-2363-7616</v>
      </c>
      <c r="U113" s="131" t="str">
        <v>서울특별시 강남구 테헤란로 310 (역삼동, 두꺼비빌딩) 지하1층 양평해장국</v>
      </c>
      <c r="V113" s="131">
        <v>0</v>
      </c>
      <c r="W113" s="138">
        <v>15180</v>
      </c>
      <c r="X113" s="138">
        <v>4080</v>
      </c>
      <c r="Y113" s="138">
        <v>3000</v>
      </c>
      <c r="Z113" s="138">
        <v>0</v>
      </c>
      <c r="AA113" s="138">
        <v>0</v>
      </c>
      <c r="AB113" s="145">
        <v>0</v>
      </c>
      <c r="AC113" s="145">
        <v>0</v>
      </c>
      <c r="AD113" s="138">
        <v>0</v>
      </c>
      <c r="AE113" s="131" t="str">
        <v>비닐스토리 스마트 스토어 김동호 김동호 SE.139 투명 540267720880 010-2363-7616 2024081320141951</v>
      </c>
    </row>
    <row r="114" spans="1:31">
      <c r="A114" s="131">
        <v>588</v>
      </c>
      <c r="B114" s="131" t="str">
        <v>비닐팩토리</v>
      </c>
      <c r="C114" s="131" t="str">
        <v>쿠팡</v>
      </c>
      <c r="D114" s="131" t="str">
        <v>김두식</v>
      </c>
      <c r="E114" s="132">
        <v>45517</v>
      </c>
      <c r="F114" s="131" t="str">
        <v>김두식</v>
      </c>
      <c r="G114" s="131" t="str">
        <v>530266350615</v>
      </c>
      <c r="H114" s="131" t="str">
        <v>SE.206</v>
      </c>
      <c r="I114" s="131" t="str">
        <v>투명</v>
      </c>
      <c r="J114" s="131">
        <v>1</v>
      </c>
      <c r="K114" s="138">
        <v>0</v>
      </c>
      <c r="L114" s="138">
        <v>3500</v>
      </c>
      <c r="M114" s="138">
        <v>960</v>
      </c>
      <c r="N114" s="132">
        <v>45517</v>
      </c>
      <c r="O114" s="131" t="str">
        <v>20100063422723</v>
      </c>
      <c r="P114" s="134">
        <v>0</v>
      </c>
      <c r="Q114" s="148" t="str">
        <v>0502-5045-2664</v>
      </c>
      <c r="R114" s="131" t="str">
        <v>CJ대한통운</v>
      </c>
      <c r="S114" s="139">
        <v>0</v>
      </c>
      <c r="T114" s="131" t="str">
        <v>0502-5045-2664</v>
      </c>
      <c r="U114" s="131" t="str">
        <v>서울특별시 마포구 망원동 521 마포한강아이파크 103동 703호</v>
      </c>
      <c r="V114" s="131" t="str">
        <v>문 앞</v>
      </c>
      <c r="W114" s="138">
        <v>30240</v>
      </c>
      <c r="X114" s="138">
        <v>0</v>
      </c>
      <c r="Y114" s="138">
        <v>3000</v>
      </c>
      <c r="Z114" s="138">
        <v>0</v>
      </c>
      <c r="AA114" s="138">
        <v>0</v>
      </c>
      <c r="AB114" s="145">
        <v>0</v>
      </c>
      <c r="AC114" s="145">
        <v>0</v>
      </c>
      <c r="AD114" s="138">
        <v>0</v>
      </c>
      <c r="AE114" s="131" t="str">
        <v>비닐팩토리 쿠팡 김두식 김두식 SE.206 투명 530266350615 0502-5045-2664 20100063422723</v>
      </c>
    </row>
    <row r="115" spans="1:31">
      <c r="A115" s="131">
        <v>173</v>
      </c>
      <c r="B115" s="131" t="str">
        <v>비닐스토리</v>
      </c>
      <c r="C115" s="131" t="str">
        <v>쿠팡</v>
      </c>
      <c r="D115" s="131" t="str">
        <v>김명석</v>
      </c>
      <c r="E115" s="132">
        <v>45457</v>
      </c>
      <c r="F115" s="131" t="str">
        <v>김명석</v>
      </c>
      <c r="G115" s="131" t="str">
        <v>530221956346</v>
      </c>
      <c r="H115" s="131" t="str">
        <v>SE.114</v>
      </c>
      <c r="I115" s="131" t="str">
        <v>투명</v>
      </c>
      <c r="J115" s="131">
        <v>3</v>
      </c>
      <c r="K115" s="138">
        <v>15380</v>
      </c>
      <c r="L115" s="138">
        <v>3500</v>
      </c>
      <c r="M115" s="138">
        <v>0</v>
      </c>
      <c r="N115" s="132">
        <v>45457</v>
      </c>
      <c r="O115" s="131" t="str">
        <v>1100052867012</v>
      </c>
      <c r="P115" s="134" t="str">
        <v>gm*****@na</v>
      </c>
      <c r="Q115" s="148" t="str">
        <v>0502-1771-0620</v>
      </c>
      <c r="R115" s="131" t="str">
        <v>CJ대한통운</v>
      </c>
      <c r="S115" s="139">
        <v>0</v>
      </c>
      <c r="T115" s="131" t="str">
        <v>0502-1771-0620</v>
      </c>
      <c r="U115" s="131" t="str">
        <v>경기도 성남시 중원구 상대원동 333-7 금강펜테리움IT타워 B동 702호</v>
      </c>
      <c r="V115" s="131" t="str">
        <v>문 앞</v>
      </c>
      <c r="W115" s="138">
        <v>20400</v>
      </c>
      <c r="X115" s="138">
        <v>0</v>
      </c>
      <c r="Y115" s="138">
        <v>0</v>
      </c>
      <c r="Z115" s="138">
        <v>0</v>
      </c>
      <c r="AA115" s="138">
        <v>0</v>
      </c>
      <c r="AB115" s="145">
        <v>0</v>
      </c>
      <c r="AC115" s="145">
        <v>0</v>
      </c>
      <c r="AD115" s="138">
        <v>0</v>
      </c>
      <c r="AE115" s="131" t="str">
        <v>비닐스토리 쿠팡 김명석 김명석 SE.114 투명 530221956346 0502-1771-0620 1100052867012</v>
      </c>
    </row>
    <row r="116" spans="1:31">
      <c r="A116" s="131">
        <v>586</v>
      </c>
      <c r="B116" s="131" t="str">
        <v>비닐스토리</v>
      </c>
      <c r="C116" s="131" t="str">
        <v>쿠팡</v>
      </c>
      <c r="D116" s="131" t="str">
        <v>김명순</v>
      </c>
      <c r="E116" s="132">
        <v>45520</v>
      </c>
      <c r="F116" s="131" t="str">
        <v>김명순</v>
      </c>
      <c r="G116" s="131" t="str">
        <v>530268246042</v>
      </c>
      <c r="H116" s="131" t="str">
        <v>SE.114</v>
      </c>
      <c r="I116" s="131" t="str">
        <v>투명</v>
      </c>
      <c r="J116" s="131">
        <v>1</v>
      </c>
      <c r="K116" s="138">
        <v>6960</v>
      </c>
      <c r="L116" s="138">
        <v>3000</v>
      </c>
      <c r="M116" s="138">
        <v>0</v>
      </c>
      <c r="N116" s="132">
        <v>45520</v>
      </c>
      <c r="O116" s="131" t="str">
        <v>25100064072324</v>
      </c>
      <c r="P116" s="134">
        <v>0</v>
      </c>
      <c r="Q116" s="148" t="str">
        <v>0504-4927-6662</v>
      </c>
      <c r="R116" s="131" t="str">
        <v>CJ대한통운</v>
      </c>
      <c r="S116" s="139">
        <v>0</v>
      </c>
      <c r="T116" s="131" t="str">
        <v>0504-4927-6662</v>
      </c>
      <c r="U116" s="131" t="str">
        <v>경상북도 경산시 용성면 원효로 1432-12 명성다방</v>
      </c>
      <c r="V116" s="131" t="str">
        <v>직접 받고 부재 시 문 앞</v>
      </c>
      <c r="W116" s="138">
        <v>6120</v>
      </c>
      <c r="X116" s="138">
        <v>680</v>
      </c>
      <c r="Y116" s="138">
        <v>3000</v>
      </c>
      <c r="Z116" s="138">
        <v>0</v>
      </c>
      <c r="AA116" s="138">
        <v>0</v>
      </c>
      <c r="AB116" s="145">
        <v>0</v>
      </c>
      <c r="AC116" s="145">
        <v>0</v>
      </c>
      <c r="AD116" s="138">
        <v>0</v>
      </c>
      <c r="AE116" s="131" t="str">
        <v>비닐스토리 쿠팡 김명순 김명순 SE.114 투명 530268246042 0504-4927-6662 25100064072324</v>
      </c>
    </row>
    <row r="117" spans="1:31">
      <c r="A117" s="131">
        <v>46</v>
      </c>
      <c r="B117" s="131" t="str">
        <v>비닐스토리</v>
      </c>
      <c r="C117" s="131" t="str">
        <v>쿠팡</v>
      </c>
      <c r="D117" s="131" t="str">
        <v>김명준</v>
      </c>
      <c r="E117" s="132">
        <v>45447</v>
      </c>
      <c r="F117" s="131" t="str">
        <v>김범준</v>
      </c>
      <c r="G117" s="131" t="str">
        <v>530214334735</v>
      </c>
      <c r="H117" s="131" t="str">
        <v>SE.206</v>
      </c>
      <c r="I117" s="131" t="str">
        <v>투명</v>
      </c>
      <c r="J117" s="131">
        <v>1</v>
      </c>
      <c r="K117" s="138">
        <v>23300</v>
      </c>
      <c r="L117" s="138">
        <v>3500</v>
      </c>
      <c r="M117" s="138">
        <v>0</v>
      </c>
      <c r="N117" s="132">
        <v>45447</v>
      </c>
      <c r="O117" s="131" t="str">
        <v>11100051193765</v>
      </c>
      <c r="P117" s="134" t="str">
        <v>wo*****@na</v>
      </c>
      <c r="Q117" s="148" t="str">
        <v>0504-4953-1243</v>
      </c>
      <c r="R117" s="131" t="str">
        <v>CJ대한통운</v>
      </c>
      <c r="S117" s="139">
        <v>0</v>
      </c>
      <c r="T117" s="131" t="str">
        <v>0504-4953-1243</v>
      </c>
      <c r="U117" s="131" t="str">
        <v>인천광역시 서구 경서로31번길 15 단지내상가1층 웰니스카페 ( 경서동, 북청라하우스토리 )</v>
      </c>
      <c r="V117" s="131" t="str">
        <v>문 앞</v>
      </c>
      <c r="W117" s="138">
        <v>34020</v>
      </c>
      <c r="X117" s="138">
        <v>0</v>
      </c>
      <c r="Y117" s="138">
        <v>3000</v>
      </c>
      <c r="Z117" s="138">
        <v>0</v>
      </c>
      <c r="AA117" s="138">
        <v>0</v>
      </c>
      <c r="AB117" s="145">
        <v>0</v>
      </c>
      <c r="AC117" s="145">
        <v>0</v>
      </c>
      <c r="AD117" s="138">
        <v>0</v>
      </c>
      <c r="AE117" s="131" t="str">
        <v>비닐스토리 쿠팡 김명준 김범준 SE.206 투명 530214334735 0504-4953-1243 11100051193765</v>
      </c>
    </row>
    <row r="118" spans="1:31">
      <c r="A118" s="131">
        <v>450</v>
      </c>
      <c r="B118" s="131" t="str">
        <v>비닐스토리</v>
      </c>
      <c r="C118" s="131" t="str">
        <v>쿠팡</v>
      </c>
      <c r="D118" s="131" t="str">
        <v>김묘정</v>
      </c>
      <c r="E118" s="132">
        <v>45503</v>
      </c>
      <c r="F118" s="131" t="str">
        <v>김묘정</v>
      </c>
      <c r="G118" s="131" t="str">
        <v>530256411654</v>
      </c>
      <c r="H118" s="131" t="str">
        <v>SE.204</v>
      </c>
      <c r="I118" s="131" t="str">
        <v>투명</v>
      </c>
      <c r="J118" s="131">
        <v>5</v>
      </c>
      <c r="K118" s="138">
        <v>78925</v>
      </c>
      <c r="L118" s="138">
        <v>5700</v>
      </c>
      <c r="M118" s="138">
        <v>1725</v>
      </c>
      <c r="N118" s="132">
        <v>45502</v>
      </c>
      <c r="O118" s="131" t="str">
        <v>2100060676072</v>
      </c>
      <c r="P118" s="134" t="str">
        <v>mj*****@ha</v>
      </c>
      <c r="Q118" s="148" t="str">
        <v>0504-4996-1386</v>
      </c>
      <c r="R118" s="131" t="str">
        <v>CJ대한통운</v>
      </c>
      <c r="S118" s="139">
        <v>0</v>
      </c>
      <c r="T118" s="131" t="str">
        <v>0504-4996-1386</v>
      </c>
      <c r="U118" s="131" t="str">
        <v>부산광역시 부산진구 가야대로 772 부산롯데호텔 조리팀 (B1F 우편실) ( 부전동 )</v>
      </c>
      <c r="V118" s="131" t="str">
        <v>B1F 우편실로 배송 바랍니다</v>
      </c>
      <c r="W118" s="138">
        <v>122850</v>
      </c>
      <c r="X118" s="138">
        <v>0</v>
      </c>
      <c r="Y118" s="138">
        <v>0</v>
      </c>
      <c r="Z118" s="138">
        <v>0</v>
      </c>
      <c r="AA118" s="138">
        <v>0</v>
      </c>
      <c r="AB118" s="145">
        <v>0</v>
      </c>
      <c r="AC118" s="145">
        <v>0</v>
      </c>
      <c r="AD118" s="138">
        <v>0</v>
      </c>
      <c r="AE118" s="131" t="str">
        <v>비닐스토리 쿠팡 김묘정 김묘정 SE.204 투명 530256411654 0504-4996-1386 2100060676072</v>
      </c>
    </row>
    <row r="119" spans="1:31">
      <c r="A119" s="131">
        <v>875</v>
      </c>
      <c r="B119" s="131" t="str">
        <v>비닐스토리</v>
      </c>
      <c r="C119" s="131" t="str">
        <v>쿠팡</v>
      </c>
      <c r="D119" s="131" t="str">
        <v>김묘정</v>
      </c>
      <c r="E119" s="132">
        <v>45544</v>
      </c>
      <c r="F119" s="131" t="str">
        <v>김묘정</v>
      </c>
      <c r="G119" s="131" t="str">
        <v>530287721685</v>
      </c>
      <c r="H119" s="131" t="str">
        <v>SE.204</v>
      </c>
      <c r="I119" s="131" t="str">
        <v>투명</v>
      </c>
      <c r="J119" s="131">
        <v>8</v>
      </c>
      <c r="K119" s="138">
        <v>120525</v>
      </c>
      <c r="L119" s="138">
        <v>4400</v>
      </c>
      <c r="M119" s="138">
        <v>1725</v>
      </c>
      <c r="N119" s="132">
        <v>45541</v>
      </c>
      <c r="O119" s="131" t="str">
        <v>2100067560477</v>
      </c>
      <c r="P119" s="134">
        <v>0</v>
      </c>
      <c r="Q119" s="148" t="str">
        <v>0504-3465-5736</v>
      </c>
      <c r="R119" s="131" t="str">
        <v>CJ대한통운</v>
      </c>
      <c r="S119" s="139">
        <v>0</v>
      </c>
      <c r="T119" s="131" t="str">
        <v>0504-3465-5736</v>
      </c>
      <c r="U119" s="131" t="str">
        <v>부산광역시 부산진구 가야대로 772 부산롯데호텔 조리팀 (B1F 우편실) ( 부전동 )</v>
      </c>
      <c r="V119" s="131" t="str">
        <v>B1F 우편실로 배송 바랍니다</v>
      </c>
      <c r="W119" s="138">
        <v>196560</v>
      </c>
      <c r="X119" s="138">
        <v>0</v>
      </c>
      <c r="Y119" s="138">
        <v>0</v>
      </c>
      <c r="Z119" s="138">
        <v>0</v>
      </c>
      <c r="AA119" s="138">
        <v>0</v>
      </c>
      <c r="AB119" s="145">
        <v>0</v>
      </c>
      <c r="AC119" s="145">
        <v>0</v>
      </c>
      <c r="AD119" s="138">
        <v>0</v>
      </c>
      <c r="AE119" s="131" t="str">
        <v>비닐스토리 쿠팡 김묘정 김묘정 SE.204 투명 530287721685 0504-3465-5736 2100067560477</v>
      </c>
    </row>
    <row r="120" spans="1:31">
      <c r="A120" s="131">
        <v>196</v>
      </c>
      <c r="B120" s="131" t="str">
        <v>비닐스토리</v>
      </c>
      <c r="C120" s="131" t="str">
        <v>쿠팡</v>
      </c>
      <c r="D120" s="131" t="str">
        <v>김미경</v>
      </c>
      <c r="E120" s="132">
        <v>45471</v>
      </c>
      <c r="F120" s="131" t="str">
        <v>가게</v>
      </c>
      <c r="G120" s="131" t="str">
        <v>530231893616</v>
      </c>
      <c r="H120" s="131" t="str">
        <v>SE.206</v>
      </c>
      <c r="I120" s="131" t="str">
        <v>투명</v>
      </c>
      <c r="J120" s="131">
        <v>2</v>
      </c>
      <c r="K120" s="138">
        <v>45725</v>
      </c>
      <c r="L120" s="138">
        <v>4400</v>
      </c>
      <c r="M120" s="138">
        <v>1725</v>
      </c>
      <c r="N120" s="132">
        <v>45471</v>
      </c>
      <c r="O120" s="131" t="str">
        <v>9100055295464</v>
      </c>
      <c r="P120" s="134" t="str">
        <v>ch*****@na</v>
      </c>
      <c r="Q120" s="148" t="str">
        <v>0502-1767-0174</v>
      </c>
      <c r="R120" s="131" t="str">
        <v>CJ대한통운</v>
      </c>
      <c r="S120" s="139">
        <v>0</v>
      </c>
      <c r="T120" s="131" t="str">
        <v>0502-1767-0174</v>
      </c>
      <c r="U120" s="131" t="str">
        <v>서울특별시 서초구 방배동 797-20 5층</v>
      </c>
      <c r="V120" s="131" t="str">
        <v xml:space="preserve">엘리베이터 내려서 유리 문앞에 두시면 됩니다 </v>
      </c>
      <c r="W120" s="138">
        <v>68040</v>
      </c>
      <c r="X120" s="138">
        <v>0</v>
      </c>
      <c r="Y120" s="138">
        <v>0</v>
      </c>
      <c r="Z120" s="138">
        <v>0</v>
      </c>
      <c r="AA120" s="138">
        <v>0</v>
      </c>
      <c r="AB120" s="145">
        <v>0</v>
      </c>
      <c r="AC120" s="145">
        <v>0</v>
      </c>
      <c r="AD120" s="138">
        <v>0</v>
      </c>
      <c r="AE120" s="131" t="str">
        <v>비닐스토리 쿠팡 김미경 가게 SE.206 투명 530231893616 0502-1767-0174 9100055295464</v>
      </c>
    </row>
    <row r="121" spans="1:31">
      <c r="A121" s="131">
        <v>197</v>
      </c>
      <c r="B121" s="131" t="str">
        <v>비닐스토리</v>
      </c>
      <c r="C121" s="131" t="str">
        <v>쿠팡</v>
      </c>
      <c r="D121" s="131" t="str">
        <v>김미경</v>
      </c>
      <c r="E121" s="132">
        <v>45471</v>
      </c>
      <c r="F121" s="131" t="str">
        <v>김미경</v>
      </c>
      <c r="G121" s="131" t="str">
        <v>540231368023</v>
      </c>
      <c r="H121" s="131" t="str">
        <v>SE.114</v>
      </c>
      <c r="I121" s="131" t="str">
        <v>투명</v>
      </c>
      <c r="J121" s="131">
        <v>3</v>
      </c>
      <c r="K121" s="138">
        <v>14880</v>
      </c>
      <c r="L121" s="138">
        <v>3000</v>
      </c>
      <c r="M121" s="138">
        <v>0</v>
      </c>
      <c r="N121" s="132">
        <v>45471</v>
      </c>
      <c r="O121" s="131" t="str">
        <v>26100055285612</v>
      </c>
      <c r="P121" s="134" t="str">
        <v>km*****@na</v>
      </c>
      <c r="Q121" s="148" t="str">
        <v>0504-4388-9946</v>
      </c>
      <c r="R121" s="131" t="str">
        <v>CJ대한통운</v>
      </c>
      <c r="S121" s="139">
        <v>0</v>
      </c>
      <c r="T121" s="131" t="str">
        <v>0504-4388-9946</v>
      </c>
      <c r="U121" s="131" t="str">
        <v>경상남도 의령군 가례면 운암로1길 10-7 -</v>
      </c>
      <c r="V121" s="131" t="str">
        <v>문 앞</v>
      </c>
      <c r="W121" s="138">
        <v>18360</v>
      </c>
      <c r="X121" s="138">
        <v>2040</v>
      </c>
      <c r="Y121" s="138">
        <v>0</v>
      </c>
      <c r="Z121" s="138">
        <v>0</v>
      </c>
      <c r="AA121" s="138">
        <v>0</v>
      </c>
      <c r="AB121" s="145">
        <v>0</v>
      </c>
      <c r="AC121" s="145">
        <v>0</v>
      </c>
      <c r="AD121" s="138">
        <v>0</v>
      </c>
      <c r="AE121" s="131" t="str">
        <v>비닐스토리 쿠팡 김미경 김미경 SE.114 투명 540231368023 0504-4388-9946 26100055285612</v>
      </c>
    </row>
    <row r="122" spans="1:31">
      <c r="A122" s="131">
        <v>281</v>
      </c>
      <c r="B122" s="131" t="str">
        <v>비닐스토리</v>
      </c>
      <c r="C122" s="131" t="str">
        <v>쿠팡</v>
      </c>
      <c r="D122" s="131" t="str">
        <v>김미경</v>
      </c>
      <c r="E122" s="132">
        <v>45481</v>
      </c>
      <c r="F122" s="131" t="str">
        <v>김미경</v>
      </c>
      <c r="G122" s="131" t="str">
        <v>540238771691</v>
      </c>
      <c r="H122" s="131" t="str">
        <v>SE.114</v>
      </c>
      <c r="I122" s="131" t="str">
        <v>투명</v>
      </c>
      <c r="J122" s="131">
        <v>4</v>
      </c>
      <c r="K122" s="138">
        <v>20300</v>
      </c>
      <c r="L122" s="138">
        <v>3500</v>
      </c>
      <c r="M122" s="138">
        <v>960</v>
      </c>
      <c r="N122" s="132">
        <v>45479</v>
      </c>
      <c r="O122" s="131" t="str">
        <v>26100056687349</v>
      </c>
      <c r="P122" s="134" t="str">
        <v>km*****@na</v>
      </c>
      <c r="Q122" s="148" t="str">
        <v>0502-4597-7534</v>
      </c>
      <c r="R122" s="131" t="str">
        <v>CJ대한통운</v>
      </c>
      <c r="S122" s="139">
        <v>0</v>
      </c>
      <c r="T122" s="131" t="str">
        <v>0502-4597-7534</v>
      </c>
      <c r="U122" s="131" t="str">
        <v>경상남도 의령군 가례면 운암로1길 10-7 -</v>
      </c>
      <c r="V122" s="131" t="str">
        <v>문 앞</v>
      </c>
      <c r="W122" s="138">
        <v>24480</v>
      </c>
      <c r="X122" s="138">
        <v>2720</v>
      </c>
      <c r="Y122" s="138">
        <v>0</v>
      </c>
      <c r="Z122" s="138">
        <v>0</v>
      </c>
      <c r="AA122" s="138">
        <v>0</v>
      </c>
      <c r="AB122" s="145">
        <v>0</v>
      </c>
      <c r="AC122" s="145">
        <v>0</v>
      </c>
      <c r="AD122" s="138">
        <v>0</v>
      </c>
      <c r="AE122" s="131" t="str">
        <v>비닐스토리 쿠팡 김미경 김미경 SE.114 투명 540238771691 0502-4597-7534 26100056687349</v>
      </c>
    </row>
    <row r="123" spans="1:31">
      <c r="A123" s="131">
        <v>692</v>
      </c>
      <c r="B123" s="131" t="str">
        <v>비닐팩토리</v>
      </c>
      <c r="C123" s="131" t="str">
        <v>쿠팡</v>
      </c>
      <c r="D123" s="131" t="str">
        <v>김미진</v>
      </c>
      <c r="E123" s="132">
        <v>45530</v>
      </c>
      <c r="F123" s="131" t="str">
        <v>꼬불이네</v>
      </c>
      <c r="G123" s="131" t="str">
        <v>540274245436</v>
      </c>
      <c r="H123" s="131" t="str">
        <v>SE.204</v>
      </c>
      <c r="I123" s="131" t="str">
        <v>투명</v>
      </c>
      <c r="J123" s="131">
        <v>1</v>
      </c>
      <c r="K123" s="138">
        <v>0</v>
      </c>
      <c r="L123" s="138">
        <v>3500</v>
      </c>
      <c r="M123" s="138">
        <v>960</v>
      </c>
      <c r="N123" s="132">
        <v>45528</v>
      </c>
      <c r="O123" s="131" t="str">
        <v>18100065351745</v>
      </c>
      <c r="P123" s="134">
        <v>0</v>
      </c>
      <c r="Q123" s="148" t="str">
        <v>0502-7879-7805</v>
      </c>
      <c r="R123" s="131" t="str">
        <v>CJ대한통운</v>
      </c>
      <c r="S123" s="139">
        <v>0</v>
      </c>
      <c r="T123" s="131" t="str">
        <v>0502-7879-7805</v>
      </c>
      <c r="U123" s="131" t="str">
        <v>울산광역시 중구 중앙길 127 1층 꼬불이네 ( 성남동 )</v>
      </c>
      <c r="V123" s="131" t="str">
        <v>직접 받고 부재시 문앞 가스통안에 넣오주세요</v>
      </c>
      <c r="W123" s="138">
        <v>21840</v>
      </c>
      <c r="X123" s="138">
        <v>0</v>
      </c>
      <c r="Y123" s="138">
        <v>3000</v>
      </c>
      <c r="Z123" s="138">
        <v>0</v>
      </c>
      <c r="AA123" s="138">
        <v>0</v>
      </c>
      <c r="AB123" s="145">
        <v>0</v>
      </c>
      <c r="AC123" s="145">
        <v>0</v>
      </c>
      <c r="AD123" s="138">
        <v>0</v>
      </c>
      <c r="AE123" s="131" t="str">
        <v>비닐팩토리 쿠팡 김미진 꼬불이네 SE.204 투명 540274245436 0502-7879-7805 18100065351745</v>
      </c>
    </row>
    <row r="124" spans="1:31">
      <c r="A124" s="131">
        <v>717</v>
      </c>
      <c r="B124" s="131" t="str">
        <v>비닐팩토리</v>
      </c>
      <c r="C124" s="131" t="str">
        <v>쿠팡</v>
      </c>
      <c r="D124" s="131" t="str">
        <v>김미진</v>
      </c>
      <c r="E124" s="132">
        <v>45530</v>
      </c>
      <c r="F124" s="131" t="str">
        <v>꼬불이네</v>
      </c>
      <c r="G124" s="131" t="str">
        <v>540274245436</v>
      </c>
      <c r="H124" s="131" t="str">
        <v>SE.204</v>
      </c>
      <c r="I124" s="131" t="str">
        <v>투명</v>
      </c>
      <c r="J124" s="131">
        <v>1</v>
      </c>
      <c r="K124" s="138">
        <v>0</v>
      </c>
      <c r="L124" s="138">
        <v>3500</v>
      </c>
      <c r="M124" s="138">
        <v>960</v>
      </c>
      <c r="N124" s="132">
        <v>45528</v>
      </c>
      <c r="O124" s="131" t="str">
        <v>18100065351745</v>
      </c>
      <c r="P124" s="134">
        <v>0</v>
      </c>
      <c r="Q124" s="148" t="str">
        <v>0502-7879-7805</v>
      </c>
      <c r="R124" s="131" t="str">
        <v>CJ대한통운</v>
      </c>
      <c r="S124" s="139">
        <v>0</v>
      </c>
      <c r="T124" s="131" t="str">
        <v>0502-7879-7805</v>
      </c>
      <c r="U124" s="131" t="str">
        <v>울산광역시 중구 중앙길 127 1층 꼬불이네 ( 성남동 )</v>
      </c>
      <c r="V124" s="131" t="str">
        <v>직접 받고 부재시 문앞 가스통안에 넣오주세요</v>
      </c>
      <c r="W124" s="138">
        <v>21840</v>
      </c>
      <c r="X124" s="138">
        <v>0</v>
      </c>
      <c r="Y124" s="138">
        <v>3000</v>
      </c>
      <c r="Z124" s="138">
        <v>0</v>
      </c>
      <c r="AA124" s="138">
        <v>0</v>
      </c>
      <c r="AB124" s="145">
        <v>0</v>
      </c>
      <c r="AC124" s="145">
        <v>0</v>
      </c>
      <c r="AD124" s="138">
        <v>0</v>
      </c>
      <c r="AE124" s="131" t="str">
        <v>비닐팩토리 쿠팡 김미진 꼬불이네 SE.204 투명 540274245436 0502-7879-7805 18100065351745</v>
      </c>
    </row>
    <row r="125" spans="1:31">
      <c r="A125" s="131">
        <v>372</v>
      </c>
      <c r="B125" s="131" t="str">
        <v>비닐스토리</v>
      </c>
      <c r="C125" s="131" t="str">
        <v>쿠팡</v>
      </c>
      <c r="D125" s="131" t="str">
        <v>김미희</v>
      </c>
      <c r="E125" s="132">
        <v>45495</v>
      </c>
      <c r="F125" s="131" t="str">
        <v>김미희</v>
      </c>
      <c r="G125" s="131" t="str">
        <v>530250363050</v>
      </c>
      <c r="H125" s="131" t="str">
        <v>SE.20</v>
      </c>
      <c r="I125" s="131" t="str">
        <v>검정</v>
      </c>
      <c r="J125" s="131">
        <v>15</v>
      </c>
      <c r="K125" s="138">
        <v>27080</v>
      </c>
      <c r="L125" s="138">
        <v>4400</v>
      </c>
      <c r="M125" s="138">
        <v>1725</v>
      </c>
      <c r="N125" s="132">
        <v>45492</v>
      </c>
      <c r="O125" s="131" t="str">
        <v>9100059066025</v>
      </c>
      <c r="P125" s="134" t="str">
        <v>to*****@gm</v>
      </c>
      <c r="Q125" s="148" t="str">
        <v>0502-5123-1226</v>
      </c>
      <c r="R125" s="131" t="str">
        <v>CJ대한통운</v>
      </c>
      <c r="S125" s="139">
        <v>0</v>
      </c>
      <c r="T125" s="131" t="str">
        <v>0502-5123-1226</v>
      </c>
      <c r="U125" s="131" t="str">
        <v>경상남도 진주시 신평공원길47번길 18-5 사천형제국밥 평거점 ( 평거동 )</v>
      </c>
      <c r="V125" s="131" t="str">
        <v>문 앞</v>
      </c>
      <c r="W125" s="138">
        <v>31800</v>
      </c>
      <c r="X125" s="138">
        <v>5700</v>
      </c>
      <c r="Y125" s="138">
        <v>0</v>
      </c>
      <c r="Z125" s="138">
        <v>0</v>
      </c>
      <c r="AA125" s="138">
        <v>0</v>
      </c>
      <c r="AB125" s="145">
        <v>0</v>
      </c>
      <c r="AC125" s="145">
        <v>0</v>
      </c>
      <c r="AD125" s="138">
        <v>0</v>
      </c>
      <c r="AE125" s="131" t="str">
        <v>비닐스토리 쿠팡 김미희 김미희 SE.20 검정 530250363050 0502-5123-1226 9100059066025</v>
      </c>
    </row>
    <row r="126" spans="1:31">
      <c r="A126" s="131">
        <v>218</v>
      </c>
      <c r="B126" s="131" t="str">
        <v>비닐스토리</v>
      </c>
      <c r="C126" s="131" t="str">
        <v>쿠팡</v>
      </c>
      <c r="D126" s="131" t="str">
        <v>김민성</v>
      </c>
      <c r="E126" s="132">
        <v>45474</v>
      </c>
      <c r="F126" s="131" t="str">
        <v>김민성</v>
      </c>
      <c r="G126" s="131" t="str">
        <v>530233820414</v>
      </c>
      <c r="H126" s="131" t="str">
        <v>SE.101</v>
      </c>
      <c r="I126" s="131" t="str">
        <v>투명</v>
      </c>
      <c r="J126" s="131">
        <v>40</v>
      </c>
      <c r="K126" s="138">
        <v>26000</v>
      </c>
      <c r="L126" s="138">
        <v>3500</v>
      </c>
      <c r="M126" s="138">
        <v>500</v>
      </c>
      <c r="N126" s="132">
        <v>45473</v>
      </c>
      <c r="O126" s="131" t="str">
        <v>6100055662930</v>
      </c>
      <c r="P126" s="134" t="str">
        <v>wi*****@na</v>
      </c>
      <c r="Q126" s="148" t="str">
        <v>0502-4452-4261</v>
      </c>
      <c r="R126" s="131" t="str">
        <v>CJ대한통운</v>
      </c>
      <c r="S126" s="139">
        <v>0</v>
      </c>
      <c r="T126" s="131" t="str">
        <v>0502-4452-4261</v>
      </c>
      <c r="U126" s="131" t="str">
        <v>제주특별자치도 제주시 구좌읍 일주동로 3141 김밥천국</v>
      </c>
      <c r="V126" s="131" t="str">
        <v>직접받고 부재시 트리니티a동 403호 문앞</v>
      </c>
      <c r="W126" s="138">
        <v>37600</v>
      </c>
      <c r="X126" s="138">
        <v>0</v>
      </c>
      <c r="Y126" s="138">
        <v>0</v>
      </c>
      <c r="Z126" s="138">
        <v>3000</v>
      </c>
      <c r="AA126" s="138">
        <v>0</v>
      </c>
      <c r="AB126" s="145">
        <v>0</v>
      </c>
      <c r="AC126" s="145">
        <v>0</v>
      </c>
      <c r="AD126" s="138">
        <v>0</v>
      </c>
      <c r="AE126" s="131" t="str">
        <v>비닐스토리 쿠팡 김민성 김민성 SE.101 투명 530233820414 0502-4452-4261 6100055662930</v>
      </c>
    </row>
    <row r="127" spans="1:31">
      <c r="A127" s="131">
        <v>775</v>
      </c>
      <c r="B127" s="131" t="str">
        <v>비닐스토리</v>
      </c>
      <c r="C127" s="131" t="str">
        <v>스마트 스토어</v>
      </c>
      <c r="D127" s="131" t="str">
        <v>김민영</v>
      </c>
      <c r="E127" s="132">
        <v>45537</v>
      </c>
      <c r="F127" s="131" t="str">
        <v>초록곰떡공방</v>
      </c>
      <c r="G127" s="131" t="str">
        <v>540279617240</v>
      </c>
      <c r="H127" s="131" t="str">
        <v>SE.206</v>
      </c>
      <c r="I127" s="131" t="str">
        <v>투명</v>
      </c>
      <c r="J127" s="131">
        <v>1</v>
      </c>
      <c r="K127" s="138">
        <v>24260</v>
      </c>
      <c r="L127" s="138">
        <v>3500</v>
      </c>
      <c r="M127" s="138">
        <v>960</v>
      </c>
      <c r="N127" s="132">
        <v>45537</v>
      </c>
      <c r="O127" s="131" t="str">
        <v>2024090242462551</v>
      </c>
      <c r="P127" s="134" t="str">
        <v>jsmy****</v>
      </c>
      <c r="Q127" s="148" t="str">
        <v>010-8644-6141</v>
      </c>
      <c r="R127" s="131" t="str">
        <v>CJ대한통운</v>
      </c>
      <c r="S127" s="139">
        <v>0</v>
      </c>
      <c r="T127" s="131" t="str">
        <v>0502-2887-6915</v>
      </c>
      <c r="U127" s="131" t="str">
        <v>전북특별자치도 부안군 부안읍 석정로 208 (부안읍) 부안복합커뮤니티센터 7호</v>
      </c>
      <c r="V127" s="131" t="str">
        <v>(빠른배송해주세요)</v>
      </c>
      <c r="W127" s="138">
        <v>28620</v>
      </c>
      <c r="X127" s="138">
        <v>3180</v>
      </c>
      <c r="Y127" s="138">
        <v>3000</v>
      </c>
      <c r="Z127" s="138">
        <v>0</v>
      </c>
      <c r="AA127" s="138">
        <v>0</v>
      </c>
      <c r="AB127" s="145">
        <v>0</v>
      </c>
      <c r="AC127" s="145">
        <v>0</v>
      </c>
      <c r="AD127" s="138">
        <v>0</v>
      </c>
      <c r="AE127" s="131" t="str">
        <v>비닐스토리 스마트 스토어 김민영 초록곰떡공방 SE.206 투명 540279617240 0502-2887-6915 2024090242462551</v>
      </c>
    </row>
    <row r="128" spans="1:31">
      <c r="A128" s="131">
        <v>301</v>
      </c>
      <c r="B128" s="131" t="str">
        <v>비닐스토리</v>
      </c>
      <c r="C128" s="131" t="str">
        <v>쿠팡</v>
      </c>
      <c r="D128" s="131" t="str">
        <v>김민정</v>
      </c>
      <c r="E128" s="132">
        <v>45483</v>
      </c>
      <c r="F128" s="131" t="str">
        <v>로와이드 압구정</v>
      </c>
      <c r="G128" s="131" t="str">
        <v>530241379703</v>
      </c>
      <c r="H128" s="131" t="str">
        <v>SE.206</v>
      </c>
      <c r="I128" s="131" t="str">
        <v>투명</v>
      </c>
      <c r="J128" s="131">
        <v>1</v>
      </c>
      <c r="K128" s="138">
        <v>24260</v>
      </c>
      <c r="L128" s="138">
        <v>3500</v>
      </c>
      <c r="M128" s="138">
        <v>960</v>
      </c>
      <c r="N128" s="132">
        <v>45482</v>
      </c>
      <c r="O128" s="131" t="str">
        <v>29100057372145</v>
      </c>
      <c r="P128" s="134" t="str">
        <v>in*****@lo</v>
      </c>
      <c r="Q128" s="148" t="str">
        <v>0502-4969-3523</v>
      </c>
      <c r="R128" s="131" t="str">
        <v>CJ대한통운</v>
      </c>
      <c r="S128" s="139">
        <v>0</v>
      </c>
      <c r="T128" s="131" t="str">
        <v>0502-4969-3523</v>
      </c>
      <c r="U128" s="131" t="str">
        <v>서울특별시 강남구 압구정로 146 1층 로와이드 LOWIDE ( 신사동 )</v>
      </c>
      <c r="V128" s="131" t="str">
        <v>문 앞</v>
      </c>
      <c r="W128" s="138">
        <v>34020</v>
      </c>
      <c r="X128" s="138">
        <v>0</v>
      </c>
      <c r="Y128" s="138">
        <v>3000</v>
      </c>
      <c r="Z128" s="138">
        <v>0</v>
      </c>
      <c r="AA128" s="138">
        <v>0</v>
      </c>
      <c r="AB128" s="145">
        <v>0</v>
      </c>
      <c r="AC128" s="145">
        <v>0</v>
      </c>
      <c r="AD128" s="138">
        <v>0</v>
      </c>
      <c r="AE128" s="131" t="str">
        <v>비닐스토리 쿠팡 김민정 로와이드 압구정 SE.206 투명 530241379703 0502-4969-3523 29100057372145</v>
      </c>
    </row>
    <row r="129" spans="1:31">
      <c r="A129" s="131">
        <v>395</v>
      </c>
      <c r="B129" s="131" t="str">
        <v>비닐스토리</v>
      </c>
      <c r="C129" s="131" t="str">
        <v>쿠팡</v>
      </c>
      <c r="D129" s="131" t="str">
        <v>김민정</v>
      </c>
      <c r="E129" s="132">
        <v>45496</v>
      </c>
      <c r="F129" s="131" t="str">
        <v>서울숲 LOWIDE</v>
      </c>
      <c r="G129" s="131" t="str">
        <v>540250791752</v>
      </c>
      <c r="H129" s="131" t="str">
        <v>SE.206</v>
      </c>
      <c r="I129" s="131" t="str">
        <v>투명</v>
      </c>
      <c r="J129" s="131">
        <v>1</v>
      </c>
      <c r="K129" s="138">
        <v>24260</v>
      </c>
      <c r="L129" s="138">
        <v>3500</v>
      </c>
      <c r="M129" s="138">
        <v>960</v>
      </c>
      <c r="N129" s="132">
        <v>45496</v>
      </c>
      <c r="O129" s="131" t="str">
        <v>29100059815098</v>
      </c>
      <c r="P129" s="134" t="str">
        <v>in*****@lo</v>
      </c>
      <c r="Q129" s="148" t="str">
        <v>0502-4413-8911</v>
      </c>
      <c r="R129" s="131" t="str">
        <v>CJ대한통운</v>
      </c>
      <c r="S129" s="139">
        <v>0</v>
      </c>
      <c r="T129" s="131" t="str">
        <v>0502-4413-8911</v>
      </c>
      <c r="U129" s="131" t="str">
        <v>서울특별시 성동구 서울숲2길 22-1 LOWIDE ( 성수동1가 )</v>
      </c>
      <c r="V129" s="131" t="str">
        <v>문 앞</v>
      </c>
      <c r="W129" s="138">
        <v>34020</v>
      </c>
      <c r="X129" s="138">
        <v>0</v>
      </c>
      <c r="Y129" s="138">
        <v>3000</v>
      </c>
      <c r="Z129" s="138">
        <v>0</v>
      </c>
      <c r="AA129" s="138">
        <v>0</v>
      </c>
      <c r="AB129" s="145">
        <v>0</v>
      </c>
      <c r="AC129" s="145">
        <v>0</v>
      </c>
      <c r="AD129" s="138">
        <v>0</v>
      </c>
      <c r="AE129" s="131" t="str">
        <v>비닐스토리 쿠팡 김민정 서울숲 LOWIDE SE.206 투명 540250791752 0502-4413-8911 29100059815098</v>
      </c>
    </row>
    <row r="130" spans="1:31">
      <c r="A130" s="131">
        <v>1011</v>
      </c>
      <c r="B130" s="131" t="str">
        <v>비닐스토리</v>
      </c>
      <c r="C130" s="131" t="str">
        <v>쿠팡</v>
      </c>
      <c r="D130" s="131" t="str">
        <v>김민정</v>
      </c>
      <c r="E130" s="132">
        <v>45558</v>
      </c>
      <c r="F130" s="131" t="str">
        <v>서울숲 LOWIDE</v>
      </c>
      <c r="G130" s="131" t="str">
        <v>540295279246</v>
      </c>
      <c r="H130" s="131" t="str">
        <v>SE.206</v>
      </c>
      <c r="I130" s="131" t="str">
        <v>투명</v>
      </c>
      <c r="J130" s="131">
        <v>3</v>
      </c>
      <c r="K130" s="138">
        <v>65525</v>
      </c>
      <c r="L130" s="138">
        <v>4400</v>
      </c>
      <c r="M130" s="138">
        <v>1725</v>
      </c>
      <c r="N130" s="132">
        <v>45555</v>
      </c>
      <c r="O130" s="131" t="str">
        <v>29100069991613</v>
      </c>
      <c r="P130" s="134">
        <v>0</v>
      </c>
      <c r="Q130" s="148" t="str">
        <v>0502-7941-5262</v>
      </c>
      <c r="R130" s="131" t="str">
        <v>CJ대한통운</v>
      </c>
      <c r="S130" s="139">
        <v>0</v>
      </c>
      <c r="T130" s="131" t="str">
        <v>0502-7941-5262</v>
      </c>
      <c r="U130" s="131" t="str">
        <v>서울특별시 성동구 서울숲2길 22-1 LOWIDE ( 성수동1가 )</v>
      </c>
      <c r="V130" s="131" t="str">
        <v>문 앞</v>
      </c>
      <c r="W130" s="138">
        <v>102060</v>
      </c>
      <c r="X130" s="138">
        <v>0</v>
      </c>
      <c r="Y130" s="138">
        <v>0</v>
      </c>
      <c r="Z130" s="138">
        <v>0</v>
      </c>
      <c r="AA130" s="138">
        <v>0</v>
      </c>
      <c r="AB130" s="145">
        <v>0</v>
      </c>
      <c r="AC130" s="145">
        <v>0</v>
      </c>
      <c r="AD130" s="138">
        <v>0</v>
      </c>
      <c r="AE130" s="131" t="str">
        <v>비닐스토리 쿠팡 김민정 서울숲 LOWIDE SE.206 투명 540295279246 0502-7941-5262 29100069991613</v>
      </c>
    </row>
    <row r="131" spans="1:31">
      <c r="A131" s="131">
        <v>1029</v>
      </c>
      <c r="B131" s="131" t="str">
        <v>비닐스토리</v>
      </c>
      <c r="C131" s="131" t="str">
        <v>쿠팡</v>
      </c>
      <c r="D131" s="131" t="str">
        <v>김민정</v>
      </c>
      <c r="E131" s="132">
        <v>45559</v>
      </c>
      <c r="F131" s="131" t="str">
        <v>로와이드 압구정</v>
      </c>
      <c r="G131" s="131" t="str">
        <v>540296515693</v>
      </c>
      <c r="H131" s="131" t="str">
        <v>SE.206</v>
      </c>
      <c r="I131" s="131" t="str">
        <v>투명</v>
      </c>
      <c r="J131" s="131">
        <v>1</v>
      </c>
      <c r="K131" s="138">
        <v>23666</v>
      </c>
      <c r="L131" s="138">
        <v>3500</v>
      </c>
      <c r="M131" s="138">
        <v>366</v>
      </c>
      <c r="N131" s="132">
        <v>45559</v>
      </c>
      <c r="O131" s="131" t="str">
        <v>29100070666244</v>
      </c>
      <c r="P131" s="134">
        <v>0</v>
      </c>
      <c r="Q131" s="148" t="str">
        <v>0502-4641-4560</v>
      </c>
      <c r="R131" s="131" t="str">
        <v>CJ대한통운</v>
      </c>
      <c r="S131" s="139">
        <v>0</v>
      </c>
      <c r="T131" s="131" t="str">
        <v>0502-4641-4560</v>
      </c>
      <c r="U131" s="131" t="str">
        <v>서울특별시 강남구 압구정로 146 1층 로와이드 LOWIDE ( 신사동 )</v>
      </c>
      <c r="V131" s="131" t="str">
        <v>꼭 확인해주세요! 건물 3층 로와이드로 전달 부탁드립니다(화장실 옆)</v>
      </c>
      <c r="W131" s="138">
        <v>34020</v>
      </c>
      <c r="X131" s="138">
        <v>0</v>
      </c>
      <c r="Y131" s="138">
        <v>3000</v>
      </c>
      <c r="Z131" s="138">
        <v>0</v>
      </c>
      <c r="AA131" s="138">
        <v>0</v>
      </c>
      <c r="AB131" s="145">
        <v>0</v>
      </c>
      <c r="AC131" s="145">
        <v>0</v>
      </c>
      <c r="AD131" s="138">
        <v>0</v>
      </c>
      <c r="AE131" s="131" t="str">
        <v>비닐스토리 쿠팡 김민정 로와이드 압구정 SE.206 투명 540296515693 0502-4641-4560 29100070666244</v>
      </c>
    </row>
    <row r="132" spans="1:31">
      <c r="A132" s="131">
        <v>627</v>
      </c>
      <c r="B132" s="131" t="str">
        <v>비닐팩토리</v>
      </c>
      <c r="C132" s="131" t="str">
        <v>스마트 스토어</v>
      </c>
      <c r="D132" s="131" t="str">
        <v>김민준</v>
      </c>
      <c r="E132" s="132">
        <v>45523</v>
      </c>
      <c r="F132" s="131" t="str">
        <v>김민준</v>
      </c>
      <c r="G132" s="131" t="str">
        <v>530270555456</v>
      </c>
      <c r="H132" s="131" t="str">
        <v>SE.306</v>
      </c>
      <c r="I132" s="131" t="str">
        <v>투명</v>
      </c>
      <c r="J132" s="131">
        <v>2</v>
      </c>
      <c r="K132" s="138">
        <v>0</v>
      </c>
      <c r="L132" s="138">
        <v>3500</v>
      </c>
      <c r="M132" s="138">
        <v>0</v>
      </c>
      <c r="N132" s="132">
        <v>45523</v>
      </c>
      <c r="O132" s="131" t="str">
        <v>2024081910387291</v>
      </c>
      <c r="P132" s="134" t="str">
        <v>minj****</v>
      </c>
      <c r="Q132" s="148" t="str">
        <v>010-5886-4446</v>
      </c>
      <c r="R132" s="131" t="str">
        <v>CJ대한통운</v>
      </c>
      <c r="S132" s="139">
        <v>0</v>
      </c>
      <c r="T132" s="131" t="str">
        <v>010-5886-4446</v>
      </c>
      <c r="U132" s="131" t="str">
        <v>부산광역시 중구 중구로 146 고릴라스시</v>
      </c>
      <c r="V132" s="131">
        <v>0</v>
      </c>
      <c r="W132" s="138">
        <v>28160</v>
      </c>
      <c r="X132" s="138">
        <v>0</v>
      </c>
      <c r="Y132" s="138">
        <v>3000</v>
      </c>
      <c r="Z132" s="138">
        <v>0</v>
      </c>
      <c r="AA132" s="138">
        <v>0</v>
      </c>
      <c r="AB132" s="145">
        <v>0</v>
      </c>
      <c r="AC132" s="145">
        <v>0</v>
      </c>
      <c r="AD132" s="138">
        <v>0</v>
      </c>
      <c r="AE132" s="131" t="str">
        <v>비닐팩토리 스마트 스토어 김민준 김민준 SE.306 투명 530270555456 010-5886-4446 2024081910387291</v>
      </c>
    </row>
    <row r="133" spans="1:31">
      <c r="A133" s="131">
        <v>360</v>
      </c>
      <c r="B133" s="131" t="str">
        <v>비닐팩토리</v>
      </c>
      <c r="C133" s="131" t="str">
        <v>스마트 스토어</v>
      </c>
      <c r="D133" s="131" t="str">
        <v>김민진</v>
      </c>
      <c r="E133" s="132">
        <v>45490</v>
      </c>
      <c r="F133" s="131" t="str">
        <v>김민진</v>
      </c>
      <c r="G133" s="131" t="str">
        <v>530246913306</v>
      </c>
      <c r="H133" s="131" t="str">
        <v>SE.204</v>
      </c>
      <c r="I133" s="131" t="str">
        <v>투명</v>
      </c>
      <c r="J133" s="131">
        <v>1</v>
      </c>
      <c r="K133" s="138">
        <v>0</v>
      </c>
      <c r="L133" s="138">
        <v>3000</v>
      </c>
      <c r="M133" s="138">
        <v>0</v>
      </c>
      <c r="N133" s="132">
        <v>45489</v>
      </c>
      <c r="O133" s="131" t="str">
        <v>2024071647079321</v>
      </c>
      <c r="P133" s="134" t="str">
        <v>rave****</v>
      </c>
      <c r="Q133" s="148" t="str">
        <v>010-3931-0480</v>
      </c>
      <c r="R133" s="131" t="str">
        <v>CJ대한통운</v>
      </c>
      <c r="S133" s="139">
        <v>0</v>
      </c>
      <c r="T133" s="131" t="str">
        <v>010-3931-0480</v>
      </c>
      <c r="U133" s="131" t="str">
        <v>서울특별시 양천구 은행정로4길 20-1 (신정동, 남부주택) 1층 101호</v>
      </c>
      <c r="V133" s="131">
        <v>0</v>
      </c>
      <c r="W133" s="138">
        <v>20800</v>
      </c>
      <c r="X133" s="138">
        <v>0</v>
      </c>
      <c r="Y133" s="138">
        <v>3000</v>
      </c>
      <c r="Z133" s="138">
        <v>0</v>
      </c>
      <c r="AA133" s="138">
        <v>0</v>
      </c>
      <c r="AB133" s="145">
        <v>0</v>
      </c>
      <c r="AC133" s="145">
        <v>0</v>
      </c>
      <c r="AD133" s="138">
        <v>0</v>
      </c>
      <c r="AE133" s="131" t="str">
        <v>비닐팩토리 스마트 스토어 김민진 김민진 SE.204 투명 530246913306 010-3931-0480 2024071647079321</v>
      </c>
    </row>
    <row r="134" spans="1:31">
      <c r="A134" s="131">
        <v>524</v>
      </c>
      <c r="B134" s="131" t="str">
        <v>비닐스토리</v>
      </c>
      <c r="C134" s="131" t="str">
        <v>쿠팡</v>
      </c>
      <c r="D134" s="131" t="str">
        <v>김범일</v>
      </c>
      <c r="E134" s="132">
        <v>45512</v>
      </c>
      <c r="F134" s="131" t="str">
        <v>김범일</v>
      </c>
      <c r="G134" s="131" t="str">
        <v>530263086552</v>
      </c>
      <c r="H134" s="131" t="str">
        <v>SE.206</v>
      </c>
      <c r="I134" s="131" t="str">
        <v>투명</v>
      </c>
      <c r="J134" s="131">
        <v>1</v>
      </c>
      <c r="K134" s="138">
        <v>24260</v>
      </c>
      <c r="L134" s="138">
        <v>3500</v>
      </c>
      <c r="M134" s="138">
        <v>960</v>
      </c>
      <c r="N134" s="132">
        <v>45511</v>
      </c>
      <c r="O134" s="131" t="str">
        <v>16100062865481</v>
      </c>
      <c r="P134" s="134">
        <v>0</v>
      </c>
      <c r="Q134" s="148" t="str">
        <v>0504-1888-9532</v>
      </c>
      <c r="R134" s="131" t="str">
        <v>CJ대한통운</v>
      </c>
      <c r="S134" s="139">
        <v>0</v>
      </c>
      <c r="T134" s="131" t="str">
        <v>0504-1888-9532</v>
      </c>
      <c r="U134" s="131" t="str">
        <v>서울특별시 동대문구 서울시립대로4길 35 1층 풍밀 빵연구소 ( 답십리동 )</v>
      </c>
      <c r="V134" s="131" t="str">
        <v>문 앞</v>
      </c>
      <c r="W134" s="138">
        <v>34020</v>
      </c>
      <c r="X134" s="138">
        <v>0</v>
      </c>
      <c r="Y134" s="138">
        <v>3000</v>
      </c>
      <c r="Z134" s="138">
        <v>0</v>
      </c>
      <c r="AA134" s="138">
        <v>0</v>
      </c>
      <c r="AB134" s="145">
        <v>0</v>
      </c>
      <c r="AC134" s="145">
        <v>0</v>
      </c>
      <c r="AD134" s="138">
        <v>0</v>
      </c>
      <c r="AE134" s="131" t="str">
        <v>비닐스토리 쿠팡 김범일 김범일 SE.206 투명 530263086552 0504-1888-9532 16100062865481</v>
      </c>
    </row>
    <row r="135" spans="1:31">
      <c r="A135" s="131">
        <v>358</v>
      </c>
      <c r="B135" s="131" t="str">
        <v>비닐팩토리</v>
      </c>
      <c r="C135" s="131" t="str">
        <v>스마트 스토어</v>
      </c>
      <c r="D135" s="131" t="str">
        <v>김병윤</v>
      </c>
      <c r="E135" s="132">
        <v>45490</v>
      </c>
      <c r="F135" s="131" t="str">
        <v>김병윤</v>
      </c>
      <c r="G135" s="131" t="str">
        <v>540246266753</v>
      </c>
      <c r="H135" s="131" t="str">
        <v>SE.307</v>
      </c>
      <c r="I135" s="131" t="str">
        <v>투명</v>
      </c>
      <c r="J135" s="131">
        <v>1</v>
      </c>
      <c r="K135" s="138">
        <v>0</v>
      </c>
      <c r="L135" s="138">
        <v>3000</v>
      </c>
      <c r="M135" s="138">
        <v>0</v>
      </c>
      <c r="N135" s="132">
        <v>45490</v>
      </c>
      <c r="O135" s="131" t="str">
        <v>2024071756794201</v>
      </c>
      <c r="P135" s="134" t="str">
        <v>isk1****</v>
      </c>
      <c r="Q135" s="148" t="str">
        <v>010-9181-9436</v>
      </c>
      <c r="R135" s="131" t="str">
        <v>CJ대한통운</v>
      </c>
      <c r="S135" s="139">
        <v>0</v>
      </c>
      <c r="T135" s="131" t="str">
        <v>010-9181-9436</v>
      </c>
      <c r="U135" s="131" t="str">
        <v>충청북도 옥천군 옥천읍 금장로 54 신기방앗간</v>
      </c>
      <c r="V135" s="131" t="str">
        <v>문 앞에 놔주세요.</v>
      </c>
      <c r="W135" s="138">
        <v>10560</v>
      </c>
      <c r="X135" s="138">
        <v>0</v>
      </c>
      <c r="Y135" s="138">
        <v>3000</v>
      </c>
      <c r="Z135" s="138">
        <v>0</v>
      </c>
      <c r="AA135" s="138">
        <v>0</v>
      </c>
      <c r="AB135" s="145">
        <v>0</v>
      </c>
      <c r="AC135" s="145">
        <v>0</v>
      </c>
      <c r="AD135" s="138">
        <v>0</v>
      </c>
      <c r="AE135" s="131" t="str">
        <v>비닐팩토리 스마트 스토어 김병윤 김병윤 SE.307 투명 540246266753 010-9181-9436 2024071756794201</v>
      </c>
    </row>
    <row r="136" spans="1:31">
      <c r="A136" s="131">
        <v>298</v>
      </c>
      <c r="B136" s="131" t="str">
        <v>비닐팩토리</v>
      </c>
      <c r="C136" s="131" t="str">
        <v>쿠팡</v>
      </c>
      <c r="D136" s="131" t="str">
        <v>김보라</v>
      </c>
      <c r="E136" s="132">
        <v>45482</v>
      </c>
      <c r="F136" s="131" t="str">
        <v>김보라</v>
      </c>
      <c r="G136" s="131" t="str">
        <v>540239926794</v>
      </c>
      <c r="H136" s="131" t="str">
        <v>SE.206</v>
      </c>
      <c r="I136" s="131" t="str">
        <v>투명</v>
      </c>
      <c r="J136" s="131">
        <v>1</v>
      </c>
      <c r="K136" s="138">
        <v>0</v>
      </c>
      <c r="L136" s="138">
        <v>3500</v>
      </c>
      <c r="M136" s="138">
        <v>960</v>
      </c>
      <c r="N136" s="132">
        <v>45481</v>
      </c>
      <c r="O136" s="131" t="str">
        <v>22100056881873</v>
      </c>
      <c r="P136" s="134" t="str">
        <v>bo*****@na</v>
      </c>
      <c r="Q136" s="148" t="str">
        <v>0502-4453-7710</v>
      </c>
      <c r="R136" s="131" t="str">
        <v>CJ대한통운</v>
      </c>
      <c r="S136" s="139">
        <v>0</v>
      </c>
      <c r="T136" s="131" t="str">
        <v>0502-4453-7710</v>
      </c>
      <c r="U136" s="131" t="str">
        <v>경기도 안산시 상록구 본오동 965-5 로얄팰리스 102호 bono davang</v>
      </c>
      <c r="V136" s="131" t="str">
        <v>직접 받고 부재 시 문 앞</v>
      </c>
      <c r="W136" s="138">
        <v>30240</v>
      </c>
      <c r="X136" s="138">
        <v>0</v>
      </c>
      <c r="Y136" s="138">
        <v>3000</v>
      </c>
      <c r="Z136" s="138">
        <v>0</v>
      </c>
      <c r="AA136" s="138">
        <v>0</v>
      </c>
      <c r="AB136" s="145">
        <v>0</v>
      </c>
      <c r="AC136" s="145">
        <v>0</v>
      </c>
      <c r="AD136" s="138">
        <v>0</v>
      </c>
      <c r="AE136" s="131" t="str">
        <v>비닐팩토리 쿠팡 김보라 김보라 SE.206 투명 540239926794 0502-4453-7710 22100056881873</v>
      </c>
    </row>
    <row r="137" spans="1:31">
      <c r="A137" s="131">
        <v>778</v>
      </c>
      <c r="B137" s="131" t="str">
        <v>비닐스토리</v>
      </c>
      <c r="C137" s="131" t="str">
        <v>스마트 스토어</v>
      </c>
      <c r="D137" s="131" t="str">
        <v>김상립</v>
      </c>
      <c r="E137" s="132">
        <v>45537</v>
      </c>
      <c r="F137" s="131" t="str">
        <v>김상립</v>
      </c>
      <c r="G137" s="131" t="str">
        <v>530281300983</v>
      </c>
      <c r="H137" s="131" t="str">
        <v>SE.20</v>
      </c>
      <c r="I137" s="131" t="str">
        <v>투명</v>
      </c>
      <c r="J137" s="131">
        <v>16</v>
      </c>
      <c r="K137" s="138">
        <v>28477</v>
      </c>
      <c r="L137" s="138">
        <v>4400</v>
      </c>
      <c r="M137" s="138">
        <v>1725</v>
      </c>
      <c r="N137" s="132">
        <v>45536</v>
      </c>
      <c r="O137" s="131" t="str">
        <v>2024090126427701</v>
      </c>
      <c r="P137" s="134" t="str">
        <v>lite****</v>
      </c>
      <c r="Q137" s="148" t="str">
        <v>010-5697-9984</v>
      </c>
      <c r="R137" s="131" t="str">
        <v>CJ대한통운</v>
      </c>
      <c r="S137" s="139">
        <v>0</v>
      </c>
      <c r="T137" s="131" t="str">
        <v>010-5697-9984</v>
      </c>
      <c r="U137" s="131" t="str">
        <v>부산광역시 중구 흑교로45번길 31 (보수동3가) 대동냉면</v>
      </c>
      <c r="V137" s="131">
        <v>0</v>
      </c>
      <c r="W137" s="138">
        <v>36640</v>
      </c>
      <c r="X137" s="138">
        <v>0</v>
      </c>
      <c r="Y137" s="138">
        <v>0</v>
      </c>
      <c r="Z137" s="138">
        <v>0</v>
      </c>
      <c r="AA137" s="138">
        <v>0</v>
      </c>
      <c r="AB137" s="145">
        <v>0</v>
      </c>
      <c r="AC137" s="145">
        <v>0</v>
      </c>
      <c r="AD137" s="138">
        <v>0</v>
      </c>
      <c r="AE137" s="131" t="str">
        <v>비닐스토리 스마트 스토어 김상립 김상립 SE.20 투명 530281300983 010-5697-9984 2024090126427701</v>
      </c>
    </row>
    <row r="138" spans="1:31">
      <c r="A138" s="131">
        <v>859</v>
      </c>
      <c r="B138" s="131" t="str">
        <v>비닐스토리</v>
      </c>
      <c r="C138" s="131" t="str">
        <v>쿠팡</v>
      </c>
      <c r="D138" s="131" t="str">
        <v>김상수</v>
      </c>
      <c r="E138" s="132">
        <v>45541</v>
      </c>
      <c r="F138" s="131" t="str">
        <v>김상수</v>
      </c>
      <c r="G138" s="131" t="str">
        <v>540284189135</v>
      </c>
      <c r="H138" s="131" t="str">
        <v>SE.114</v>
      </c>
      <c r="I138" s="131" t="str">
        <v>투명</v>
      </c>
      <c r="J138" s="131">
        <v>2</v>
      </c>
      <c r="K138" s="138">
        <v>10920</v>
      </c>
      <c r="L138" s="138">
        <v>3000</v>
      </c>
      <c r="M138" s="138">
        <v>0</v>
      </c>
      <c r="N138" s="132">
        <v>45541</v>
      </c>
      <c r="O138" s="131" t="str">
        <v>26100067546648</v>
      </c>
      <c r="P138" s="134">
        <v>0</v>
      </c>
      <c r="Q138" s="148" t="str">
        <v>0504-4939-6744</v>
      </c>
      <c r="R138" s="131" t="str">
        <v>CJ대한통운</v>
      </c>
      <c r="S138" s="139">
        <v>0</v>
      </c>
      <c r="T138" s="131" t="str">
        <v>0504-4939-6744</v>
      </c>
      <c r="U138" s="131" t="str">
        <v>충청남도 태안군 소원면 시목길 112 1층</v>
      </c>
      <c r="V138" s="131" t="str">
        <v>문 앞</v>
      </c>
      <c r="W138" s="138">
        <v>13600</v>
      </c>
      <c r="X138" s="138">
        <v>0</v>
      </c>
      <c r="Y138" s="138">
        <v>0</v>
      </c>
      <c r="Z138" s="138">
        <v>0</v>
      </c>
      <c r="AA138" s="138">
        <v>0</v>
      </c>
      <c r="AB138" s="145">
        <v>0</v>
      </c>
      <c r="AC138" s="145">
        <v>0</v>
      </c>
      <c r="AD138" s="138">
        <v>0</v>
      </c>
      <c r="AE138" s="131" t="str">
        <v>비닐스토리 쿠팡 김상수 김상수 SE.114 투명 540284189135 0504-4939-6744 26100067546648</v>
      </c>
    </row>
    <row r="139" spans="1:31">
      <c r="A139" s="131">
        <v>532</v>
      </c>
      <c r="B139" s="131" t="str">
        <v>비닐스토리</v>
      </c>
      <c r="C139" s="131" t="str">
        <v>쿠팡</v>
      </c>
      <c r="D139" s="131" t="str">
        <v>김상태</v>
      </c>
      <c r="E139" s="132">
        <v>45513</v>
      </c>
      <c r="F139" s="131" t="str">
        <v>김상태</v>
      </c>
      <c r="G139" s="131" t="str">
        <v>530263755096</v>
      </c>
      <c r="H139" s="131" t="str">
        <v>SE.114</v>
      </c>
      <c r="I139" s="131" t="str">
        <v>투명</v>
      </c>
      <c r="J139" s="131">
        <v>1</v>
      </c>
      <c r="K139" s="138">
        <v>6960</v>
      </c>
      <c r="L139" s="138">
        <v>3000</v>
      </c>
      <c r="M139" s="138">
        <v>0</v>
      </c>
      <c r="N139" s="132">
        <v>45513</v>
      </c>
      <c r="O139" s="131" t="str">
        <v>8100062887147</v>
      </c>
      <c r="P139" s="134">
        <v>0</v>
      </c>
      <c r="Q139" s="148" t="str">
        <v>0502-4276-0597</v>
      </c>
      <c r="R139" s="131" t="str">
        <v>CJ대한통운</v>
      </c>
      <c r="S139" s="139">
        <v>0</v>
      </c>
      <c r="T139" s="131" t="str">
        <v>0502-4276-0597</v>
      </c>
      <c r="U139" s="131" t="str">
        <v>부산광역시 금정구 두구동 785-2 두구동 마을우물윗집</v>
      </c>
      <c r="V139" s="131" t="str">
        <v>문 앞</v>
      </c>
      <c r="W139" s="138">
        <v>6800</v>
      </c>
      <c r="X139" s="138">
        <v>0</v>
      </c>
      <c r="Y139" s="138">
        <v>3000</v>
      </c>
      <c r="Z139" s="138">
        <v>0</v>
      </c>
      <c r="AA139" s="138">
        <v>0</v>
      </c>
      <c r="AB139" s="145">
        <v>0</v>
      </c>
      <c r="AC139" s="145">
        <v>0</v>
      </c>
      <c r="AD139" s="138">
        <v>0</v>
      </c>
      <c r="AE139" s="131" t="str">
        <v>비닐스토리 쿠팡 김상태 김상태 SE.114 투명 530263755096 0502-4276-0597 8100062887147</v>
      </c>
    </row>
    <row r="140" spans="1:31">
      <c r="A140" s="131">
        <v>84</v>
      </c>
      <c r="B140" s="131" t="str">
        <v>비닐팩토리</v>
      </c>
      <c r="C140" s="131" t="str">
        <v>쿠팡</v>
      </c>
      <c r="D140" s="131" t="str">
        <v>김서영</v>
      </c>
      <c r="E140" s="132">
        <v>45450</v>
      </c>
      <c r="F140" s="131" t="str">
        <v>김서영</v>
      </c>
      <c r="G140" s="131" t="str">
        <v>540215391573</v>
      </c>
      <c r="H140" s="131" t="str">
        <v>SE.205</v>
      </c>
      <c r="I140" s="131" t="str">
        <v>투명</v>
      </c>
      <c r="J140" s="131">
        <v>1</v>
      </c>
      <c r="K140" s="138">
        <v>0</v>
      </c>
      <c r="L140" s="138">
        <v>3500</v>
      </c>
      <c r="M140" s="138">
        <v>0</v>
      </c>
      <c r="N140" s="132">
        <v>45448</v>
      </c>
      <c r="O140" s="131" t="str">
        <v>5100051437810</v>
      </c>
      <c r="P140" s="134" t="str">
        <v>vv*****@na</v>
      </c>
      <c r="Q140" s="148" t="str">
        <v>0502-4860-8914</v>
      </c>
      <c r="R140" s="131" t="str">
        <v>CJ대한통운</v>
      </c>
      <c r="S140" s="139">
        <v>0</v>
      </c>
      <c r="T140" s="131" t="str">
        <v>0502-4860-8914</v>
      </c>
      <c r="U140" s="131" t="str">
        <v>부산광역시 부산진구 성지로 37 연지 래미안어반파크 101동 102호 ( 연지동 )</v>
      </c>
      <c r="V140" s="131" t="str">
        <v>직접 받고 부재 시 문 앞</v>
      </c>
      <c r="W140" s="138">
        <v>25200</v>
      </c>
      <c r="X140" s="138">
        <v>0</v>
      </c>
      <c r="Y140" s="138">
        <v>3000</v>
      </c>
      <c r="Z140" s="138">
        <v>0</v>
      </c>
      <c r="AA140" s="138">
        <v>0</v>
      </c>
      <c r="AB140" s="145">
        <v>0</v>
      </c>
      <c r="AC140" s="145">
        <v>0</v>
      </c>
      <c r="AD140" s="138">
        <v>0</v>
      </c>
      <c r="AE140" s="131" t="str">
        <v>비닐팩토리 쿠팡 김서영 김서영 SE.205 투명 540215391573 0502-4860-8914 5100051437810</v>
      </c>
    </row>
    <row r="141" spans="1:31">
      <c r="A141" s="131">
        <v>276</v>
      </c>
      <c r="B141" s="131" t="str">
        <v>비닐스토리</v>
      </c>
      <c r="C141" s="131" t="str">
        <v>스마트 스토어</v>
      </c>
      <c r="D141" s="131" t="str">
        <v>김서영</v>
      </c>
      <c r="E141" s="132">
        <v>45481</v>
      </c>
      <c r="F141" s="131" t="str">
        <v>김서영</v>
      </c>
      <c r="G141" s="131" t="str">
        <v>540238772612</v>
      </c>
      <c r="H141" s="131" t="str">
        <v>SE.204</v>
      </c>
      <c r="I141" s="131" t="str">
        <v>투명</v>
      </c>
      <c r="J141" s="131">
        <v>1</v>
      </c>
      <c r="K141" s="138">
        <v>18260</v>
      </c>
      <c r="L141" s="138">
        <v>3000</v>
      </c>
      <c r="M141" s="138">
        <v>960</v>
      </c>
      <c r="N141" s="132">
        <v>45479</v>
      </c>
      <c r="O141" s="131" t="str">
        <v>2024070644460931</v>
      </c>
      <c r="P141" s="134" t="str">
        <v>sy45****</v>
      </c>
      <c r="Q141" s="148" t="str">
        <v>010-4343-9887</v>
      </c>
      <c r="R141" s="131" t="str">
        <v>CJ대한통운</v>
      </c>
      <c r="S141" s="139">
        <v>0</v>
      </c>
      <c r="T141" s="131" t="str">
        <v>010-4343-9887</v>
      </c>
      <c r="U141" s="131" t="str">
        <v>전라남도 여수시 신기남3길 31 (신기동) 1층 왼쪽상가</v>
      </c>
      <c r="V141" s="131">
        <v>0</v>
      </c>
      <c r="W141" s="138">
        <v>21060</v>
      </c>
      <c r="X141" s="138">
        <v>2340</v>
      </c>
      <c r="Y141" s="138">
        <v>3000</v>
      </c>
      <c r="Z141" s="138">
        <v>0</v>
      </c>
      <c r="AA141" s="138">
        <v>0</v>
      </c>
      <c r="AB141" s="145">
        <v>0</v>
      </c>
      <c r="AC141" s="145">
        <v>0</v>
      </c>
      <c r="AD141" s="138">
        <v>0</v>
      </c>
      <c r="AE141" s="131" t="str">
        <v>비닐스토리 스마트 스토어 김서영 김서영 SE.204 투명 540238772612 010-4343-9887 2024070644460931</v>
      </c>
    </row>
    <row r="142" spans="1:31">
      <c r="A142" s="131">
        <v>309</v>
      </c>
      <c r="B142" s="131" t="str">
        <v>비닐팩토리</v>
      </c>
      <c r="C142" s="131" t="str">
        <v>스마트 스토어</v>
      </c>
      <c r="D142" s="131" t="str">
        <v>김서주</v>
      </c>
      <c r="E142" s="132">
        <v>45484</v>
      </c>
      <c r="F142" s="131" t="str">
        <v>김서주</v>
      </c>
      <c r="G142" s="131" t="str">
        <v>530242383481</v>
      </c>
      <c r="H142" s="131" t="str">
        <v>SE.110</v>
      </c>
      <c r="I142" s="131" t="str">
        <v>투명</v>
      </c>
      <c r="J142" s="131">
        <v>50</v>
      </c>
      <c r="K142" s="138">
        <v>0</v>
      </c>
      <c r="L142" s="138">
        <v>5700</v>
      </c>
      <c r="M142" s="138">
        <v>1725</v>
      </c>
      <c r="N142" s="132">
        <v>45483</v>
      </c>
      <c r="O142" s="131" t="str">
        <v>2024071022377321</v>
      </c>
      <c r="P142" s="134" t="str">
        <v>ddon****</v>
      </c>
      <c r="Q142" s="148" t="str">
        <v>010-9756-3725</v>
      </c>
      <c r="R142" s="131" t="str">
        <v>CJ대한통운</v>
      </c>
      <c r="S142" s="139">
        <v>0</v>
      </c>
      <c r="T142" s="131" t="str">
        <v>010-9756-3725</v>
      </c>
      <c r="U142" s="131" t="str">
        <v>제주특별자치도 제주시 수덕9길 82-1 (노형동) 1층 상가 입구 안 테라스 왼쪽편</v>
      </c>
      <c r="V142" s="131" t="str">
        <v>테라스 왼쪽에 놔주세요. 금방찾아갑니다</v>
      </c>
      <c r="W142" s="138">
        <v>97000</v>
      </c>
      <c r="X142" s="138">
        <v>78000</v>
      </c>
      <c r="Y142" s="138">
        <v>0</v>
      </c>
      <c r="Z142" s="138">
        <v>3000</v>
      </c>
      <c r="AA142" s="138">
        <v>0</v>
      </c>
      <c r="AB142" s="145">
        <v>0</v>
      </c>
      <c r="AC142" s="145">
        <v>0</v>
      </c>
      <c r="AD142" s="138">
        <v>0</v>
      </c>
      <c r="AE142" s="131" t="str">
        <v>비닐팩토리 스마트 스토어 김서주 김서주 SE.110 투명 530242383481 010-9756-3725 2024071022377321</v>
      </c>
    </row>
    <row r="143" spans="1:31">
      <c r="A143" s="131">
        <v>845</v>
      </c>
      <c r="B143" s="131" t="str">
        <v>비닐팩토리</v>
      </c>
      <c r="C143" s="131" t="str">
        <v>스마트 스토어</v>
      </c>
      <c r="D143" s="131" t="str">
        <v>김석용</v>
      </c>
      <c r="E143" s="132">
        <v>45541</v>
      </c>
      <c r="F143" s="131" t="str">
        <v>김석용</v>
      </c>
      <c r="G143" s="131" t="str">
        <v>530285569675</v>
      </c>
      <c r="H143" s="131" t="str">
        <v>SE.305</v>
      </c>
      <c r="I143" s="131" t="str">
        <v>투명</v>
      </c>
      <c r="J143" s="131">
        <v>2</v>
      </c>
      <c r="K143" s="138">
        <v>0</v>
      </c>
      <c r="L143" s="138">
        <v>3500</v>
      </c>
      <c r="M143" s="138">
        <v>960</v>
      </c>
      <c r="N143" s="132">
        <v>45541</v>
      </c>
      <c r="O143" s="131" t="str">
        <v>2024090635546311</v>
      </c>
      <c r="P143" s="134" t="str">
        <v>ksyk****</v>
      </c>
      <c r="Q143" s="148" t="str">
        <v>010-5744-9164</v>
      </c>
      <c r="R143" s="131" t="str">
        <v>CJ대한통운</v>
      </c>
      <c r="S143" s="139">
        <v>0</v>
      </c>
      <c r="T143" s="131" t="str">
        <v>010-5744-9164</v>
      </c>
      <c r="U143" s="131" t="str">
        <v>서울특별시 강남구 남부순환로359길 28 (도곡동) 도곡빌딩101호.도담도담</v>
      </c>
      <c r="V143" s="131">
        <v>0</v>
      </c>
      <c r="W143" s="138">
        <v>36800</v>
      </c>
      <c r="X143" s="138">
        <v>0</v>
      </c>
      <c r="Y143" s="138">
        <v>0</v>
      </c>
      <c r="Z143" s="138">
        <v>0</v>
      </c>
      <c r="AA143" s="138">
        <v>0</v>
      </c>
      <c r="AB143" s="145">
        <v>0</v>
      </c>
      <c r="AC143" s="145">
        <v>0</v>
      </c>
      <c r="AD143" s="138">
        <v>0</v>
      </c>
      <c r="AE143" s="131" t="str">
        <v>비닐팩토리 스마트 스토어 김석용 김석용 SE.305 투명 530285569675 010-5744-9164 2024090635546311</v>
      </c>
    </row>
    <row r="144" spans="1:31">
      <c r="A144" s="131">
        <v>899</v>
      </c>
      <c r="B144" s="131" t="str">
        <v>비닐팩토리</v>
      </c>
      <c r="C144" s="131" t="str">
        <v>스마트 스토어</v>
      </c>
      <c r="D144" s="131" t="str">
        <v>김석용</v>
      </c>
      <c r="E144" s="132">
        <v>45545</v>
      </c>
      <c r="F144" s="131" t="str">
        <v>김석용</v>
      </c>
      <c r="G144" s="131" t="str">
        <v>540287510613</v>
      </c>
      <c r="H144" s="131" t="str">
        <v>SE.205</v>
      </c>
      <c r="I144" s="131" t="str">
        <v>투명</v>
      </c>
      <c r="J144" s="131">
        <v>1</v>
      </c>
      <c r="K144" s="138">
        <v>0</v>
      </c>
      <c r="L144" s="138">
        <v>3500</v>
      </c>
      <c r="M144" s="138">
        <v>960</v>
      </c>
      <c r="N144" s="132">
        <v>45544</v>
      </c>
      <c r="O144" s="131" t="str">
        <v>2024090948542971</v>
      </c>
      <c r="P144" s="134" t="str">
        <v>ksyk****</v>
      </c>
      <c r="Q144" s="148" t="str">
        <v>010-5744-9164</v>
      </c>
      <c r="R144" s="131" t="str">
        <v>CJ대한통운</v>
      </c>
      <c r="S144" s="139">
        <v>0</v>
      </c>
      <c r="T144" s="131" t="str">
        <v>010-5744-9164</v>
      </c>
      <c r="U144" s="131" t="str">
        <v>서울특별시 강남구 남부순환로359길 28 (도곡동) 도곡빌딩101호.도담도담</v>
      </c>
      <c r="V144" s="131">
        <v>0</v>
      </c>
      <c r="W144" s="138">
        <v>24000</v>
      </c>
      <c r="X144" s="138">
        <v>0</v>
      </c>
      <c r="Y144" s="138">
        <v>3000</v>
      </c>
      <c r="Z144" s="138">
        <v>0</v>
      </c>
      <c r="AA144" s="138">
        <v>0</v>
      </c>
      <c r="AB144" s="145">
        <v>0</v>
      </c>
      <c r="AC144" s="145">
        <v>0</v>
      </c>
      <c r="AD144" s="138">
        <v>0</v>
      </c>
      <c r="AE144" s="131" t="str">
        <v>비닐팩토리 스마트 스토어 김석용 김석용 SE.205 투명 540287510613 010-5744-9164 2024090948542971</v>
      </c>
    </row>
    <row r="145" spans="1:31">
      <c r="A145" s="131">
        <v>464</v>
      </c>
      <c r="B145" s="131" t="str">
        <v>비닐팩토리</v>
      </c>
      <c r="C145" s="131" t="str">
        <v>쿠팡</v>
      </c>
      <c r="D145" s="131" t="str">
        <v>김선학</v>
      </c>
      <c r="E145" s="132">
        <v>45504</v>
      </c>
      <c r="F145" s="131" t="str">
        <v>김선학</v>
      </c>
      <c r="G145" s="131" t="str">
        <v>530257146831</v>
      </c>
      <c r="H145" s="131" t="str">
        <v>SE.101</v>
      </c>
      <c r="I145" s="131" t="str">
        <v>투명</v>
      </c>
      <c r="J145" s="131">
        <v>3</v>
      </c>
      <c r="K145" s="138">
        <v>0</v>
      </c>
      <c r="L145" s="138">
        <v>3500</v>
      </c>
      <c r="M145" s="138">
        <v>0</v>
      </c>
      <c r="N145" s="132">
        <v>45503</v>
      </c>
      <c r="O145" s="131" t="str">
        <v>13100061054998</v>
      </c>
      <c r="P145" s="134" t="str">
        <v>ha*****@na</v>
      </c>
      <c r="Q145" s="148" t="str">
        <v>0502-7860-1983</v>
      </c>
      <c r="R145" s="131" t="str">
        <v>CJ대한통운</v>
      </c>
      <c r="S145" s="139">
        <v>0</v>
      </c>
      <c r="T145" s="131" t="str">
        <v>0502-7860-1983</v>
      </c>
      <c r="U145" s="131" t="str">
        <v>경기도 화성시 정남면 만년로 261 문앞</v>
      </c>
      <c r="V145" s="131" t="str">
        <v>문 앞</v>
      </c>
      <c r="W145" s="138">
        <v>51900</v>
      </c>
      <c r="X145" s="138">
        <v>0</v>
      </c>
      <c r="Y145" s="138">
        <v>0</v>
      </c>
      <c r="Z145" s="138">
        <v>0</v>
      </c>
      <c r="AA145" s="138">
        <v>0</v>
      </c>
      <c r="AB145" s="145">
        <v>0</v>
      </c>
      <c r="AC145" s="145">
        <v>0</v>
      </c>
      <c r="AD145" s="138">
        <v>0</v>
      </c>
      <c r="AE145" s="131" t="str">
        <v>비닐팩토리 쿠팡 김선학 김선학 SE.101 투명 530257146831 0502-7860-1983 13100061054998</v>
      </c>
    </row>
    <row r="146" spans="1:31">
      <c r="A146" s="131">
        <v>760</v>
      </c>
      <c r="B146" s="131" t="str">
        <v>비닐스토리</v>
      </c>
      <c r="C146" s="131" t="str">
        <v>스마트 스토어</v>
      </c>
      <c r="D146" s="131" t="str">
        <v>김선희</v>
      </c>
      <c r="E146" s="132">
        <v>45534</v>
      </c>
      <c r="F146" s="131" t="str">
        <v>모온떡엔차</v>
      </c>
      <c r="G146" s="131" t="str">
        <v>540278012442</v>
      </c>
      <c r="H146" s="131" t="str">
        <v>SE.205</v>
      </c>
      <c r="I146" s="131" t="str">
        <v>투명</v>
      </c>
      <c r="J146" s="131">
        <v>1</v>
      </c>
      <c r="K146" s="138">
        <v>20960</v>
      </c>
      <c r="L146" s="138">
        <v>3500</v>
      </c>
      <c r="M146" s="138">
        <v>960</v>
      </c>
      <c r="N146" s="132">
        <v>45534</v>
      </c>
      <c r="O146" s="131" t="str">
        <v>2024083050765601</v>
      </c>
      <c r="P146" s="134" t="str">
        <v>yous****</v>
      </c>
      <c r="Q146" s="148" t="str">
        <v>010-4721-0923</v>
      </c>
      <c r="R146" s="131" t="str">
        <v>CJ대한통운</v>
      </c>
      <c r="S146" s="139">
        <v>0</v>
      </c>
      <c r="T146" s="131" t="str">
        <v>010-4721-0923</v>
      </c>
      <c r="U146" s="131" t="str">
        <v>강원도 삼척시 도계읍 도계로 236 (도계읍, 모온떡엔차) 모온떡엔차</v>
      </c>
      <c r="V146" s="131">
        <v>0</v>
      </c>
      <c r="W146" s="138">
        <v>24300</v>
      </c>
      <c r="X146" s="138">
        <v>2700</v>
      </c>
      <c r="Y146" s="138">
        <v>3000</v>
      </c>
      <c r="Z146" s="138">
        <v>0</v>
      </c>
      <c r="AA146" s="138">
        <v>0</v>
      </c>
      <c r="AB146" s="145">
        <v>0</v>
      </c>
      <c r="AC146" s="145">
        <v>0</v>
      </c>
      <c r="AD146" s="138">
        <v>0</v>
      </c>
      <c r="AE146" s="131" t="str">
        <v>비닐스토리 스마트 스토어 김선희 모온떡엔차 SE.205 투명 540278012442 010-4721-0923 2024083050765601</v>
      </c>
    </row>
    <row r="147" spans="1:31">
      <c r="A147" s="131">
        <v>600</v>
      </c>
      <c r="B147" s="131" t="str">
        <v>비닐스토리</v>
      </c>
      <c r="C147" s="131" t="str">
        <v>쿠팡</v>
      </c>
      <c r="D147" s="131" t="str">
        <v>김성민</v>
      </c>
      <c r="E147" s="132">
        <v>45523</v>
      </c>
      <c r="F147" s="131" t="str">
        <v>김성민</v>
      </c>
      <c r="G147" s="131" t="str">
        <v>540269388965</v>
      </c>
      <c r="H147" s="131" t="str">
        <v>SE.206</v>
      </c>
      <c r="I147" s="131" t="str">
        <v>투명</v>
      </c>
      <c r="J147" s="131">
        <v>1</v>
      </c>
      <c r="K147" s="138">
        <v>24260</v>
      </c>
      <c r="L147" s="138">
        <v>3500</v>
      </c>
      <c r="M147" s="138">
        <v>960</v>
      </c>
      <c r="N147" s="132">
        <v>45522</v>
      </c>
      <c r="O147" s="131" t="str">
        <v>26100064170579</v>
      </c>
      <c r="P147" s="134">
        <v>0</v>
      </c>
      <c r="Q147" s="148" t="str">
        <v>0502-7802-7347</v>
      </c>
      <c r="R147" s="131" t="str">
        <v>CJ대한통운</v>
      </c>
      <c r="S147" s="139">
        <v>0</v>
      </c>
      <c r="T147" s="131" t="str">
        <v>0502-7802-7347</v>
      </c>
      <c r="U147" s="131" t="str">
        <v>부산광역시 수영구 황령대로481번길 17-3 양돈산업 ( 남천동 )</v>
      </c>
      <c r="V147" s="131" t="str">
        <v>철문 안으로 넣어 주세요</v>
      </c>
      <c r="W147" s="138">
        <v>34020</v>
      </c>
      <c r="X147" s="138">
        <v>0</v>
      </c>
      <c r="Y147" s="138">
        <v>3000</v>
      </c>
      <c r="Z147" s="138">
        <v>0</v>
      </c>
      <c r="AA147" s="138">
        <v>0</v>
      </c>
      <c r="AB147" s="145">
        <v>0</v>
      </c>
      <c r="AC147" s="145">
        <v>0</v>
      </c>
      <c r="AD147" s="138">
        <v>0</v>
      </c>
      <c r="AE147" s="131" t="str">
        <v>비닐스토리 쿠팡 김성민 김성민 SE.206 투명 540269388965 0502-7802-7347 26100064170579</v>
      </c>
    </row>
    <row r="148" spans="1:31">
      <c r="A148" s="131">
        <v>136</v>
      </c>
      <c r="B148" s="131" t="str">
        <v>비닐팩토리</v>
      </c>
      <c r="C148" s="131" t="str">
        <v>스마트 스토어</v>
      </c>
      <c r="D148" s="131" t="str">
        <v>김성엽</v>
      </c>
      <c r="E148" s="132">
        <v>45454</v>
      </c>
      <c r="F148" s="131" t="str">
        <v>윌로우(주)</v>
      </c>
      <c r="G148" s="131" t="str">
        <v>530219199912</v>
      </c>
      <c r="H148" s="131" t="str">
        <v>SE.205</v>
      </c>
      <c r="I148" s="131" t="str">
        <v>투명</v>
      </c>
      <c r="J148" s="131">
        <v>1</v>
      </c>
      <c r="K148" s="138">
        <v>0</v>
      </c>
      <c r="L148" s="138">
        <v>3500</v>
      </c>
      <c r="M148" s="138">
        <v>0</v>
      </c>
      <c r="N148" s="132">
        <v>45453</v>
      </c>
      <c r="O148" s="131" t="str">
        <v>2024061021846441</v>
      </c>
      <c r="P148" s="134" t="str">
        <v>yeop****</v>
      </c>
      <c r="Q148" s="148" t="str">
        <v>010-9372-6698</v>
      </c>
      <c r="R148" s="131" t="str">
        <v>CJ대한통운</v>
      </c>
      <c r="S148" s="139">
        <v>0</v>
      </c>
      <c r="T148" s="131" t="str">
        <v>010-9372-6698</v>
      </c>
      <c r="U148" s="131" t="str">
        <v>경기도 수원시 장안구 수성로261번길 16 (정자동, 정자종합시장) 제 4층 409호 윌로우(주)</v>
      </c>
      <c r="V148" s="131">
        <v>0</v>
      </c>
      <c r="W148" s="138">
        <v>24000</v>
      </c>
      <c r="X148" s="138">
        <v>0</v>
      </c>
      <c r="Y148" s="138">
        <v>3000</v>
      </c>
      <c r="Z148" s="138">
        <v>0</v>
      </c>
      <c r="AA148" s="138">
        <v>0</v>
      </c>
      <c r="AB148" s="145">
        <v>0</v>
      </c>
      <c r="AC148" s="145">
        <v>0</v>
      </c>
      <c r="AD148" s="138">
        <v>0</v>
      </c>
      <c r="AE148" s="131" t="str">
        <v>비닐팩토리 스마트 스토어 김성엽 윌로우(주) SE.205 투명 530219199912 010-9372-6698 2024061021846441</v>
      </c>
    </row>
    <row r="149" spans="1:31">
      <c r="A149" s="131">
        <v>1052</v>
      </c>
      <c r="B149" s="131" t="str">
        <v>비닐팩토리</v>
      </c>
      <c r="C149" s="131" t="str">
        <v>스마트 스토어</v>
      </c>
      <c r="D149" s="131" t="str">
        <v>김성엽</v>
      </c>
      <c r="E149" s="132">
        <v>45558</v>
      </c>
      <c r="F149" s="131" t="str">
        <v>윌로우(주)</v>
      </c>
      <c r="G149" s="131" t="str">
        <v>530297057110</v>
      </c>
      <c r="H149" s="131" t="str">
        <v>SE.206</v>
      </c>
      <c r="I149" s="131" t="str">
        <v>투명</v>
      </c>
      <c r="J149" s="131">
        <v>1</v>
      </c>
      <c r="K149" s="138">
        <v>0</v>
      </c>
      <c r="L149" s="138">
        <v>3500</v>
      </c>
      <c r="M149" s="138">
        <v>366</v>
      </c>
      <c r="N149" s="132">
        <v>45558</v>
      </c>
      <c r="O149" s="131" t="str">
        <v>2024092385985191</v>
      </c>
      <c r="P149" s="134" t="str">
        <v>yeop****</v>
      </c>
      <c r="Q149" s="148" t="str">
        <v>010-9372-6698</v>
      </c>
      <c r="R149" s="131" t="str">
        <v>CJ대한통운</v>
      </c>
      <c r="S149" s="139">
        <v>0</v>
      </c>
      <c r="T149" s="131" t="str">
        <v>010-9372-6698</v>
      </c>
      <c r="U149" s="131" t="str">
        <v>경기도 수원시 장안구 수성로261번길 16 (정자동, 정자종합시장) 제 4층 409호 윌로우(주)</v>
      </c>
      <c r="V149" s="131">
        <v>0</v>
      </c>
      <c r="W149" s="138">
        <v>28400</v>
      </c>
      <c r="X149" s="138">
        <v>0</v>
      </c>
      <c r="Y149" s="138">
        <v>3000</v>
      </c>
      <c r="Z149" s="138">
        <v>0</v>
      </c>
      <c r="AA149" s="138">
        <v>0</v>
      </c>
      <c r="AB149" s="145">
        <v>0</v>
      </c>
      <c r="AC149" s="145">
        <v>0</v>
      </c>
      <c r="AD149" s="138">
        <v>0</v>
      </c>
      <c r="AE149" s="131" t="str">
        <v>비닐팩토리 스마트 스토어 김성엽 윌로우(주) SE.206 투명 530297057110 010-9372-6698 2024092385985191</v>
      </c>
    </row>
    <row r="150" spans="1:31">
      <c r="A150" s="131">
        <v>133</v>
      </c>
      <c r="B150" s="131" t="str">
        <v>비닐스토리</v>
      </c>
      <c r="C150" s="131" t="str">
        <v>쿠팡</v>
      </c>
      <c r="D150" s="131" t="str">
        <v>김성주</v>
      </c>
      <c r="E150" s="132">
        <v>45454</v>
      </c>
      <c r="F150" s="131" t="str">
        <v>김성주</v>
      </c>
      <c r="G150" s="131" t="str">
        <v>540218123780</v>
      </c>
      <c r="H150" s="131" t="str">
        <v>SE.114</v>
      </c>
      <c r="I150" s="131" t="str">
        <v>투명</v>
      </c>
      <c r="J150" s="131">
        <v>5</v>
      </c>
      <c r="K150" s="138">
        <v>23300</v>
      </c>
      <c r="L150" s="138">
        <v>3500</v>
      </c>
      <c r="M150" s="138">
        <v>0</v>
      </c>
      <c r="N150" s="132">
        <v>45453</v>
      </c>
      <c r="O150" s="131" t="str">
        <v>23100052328356</v>
      </c>
      <c r="P150" s="134" t="str">
        <v>ks*****@ha</v>
      </c>
      <c r="Q150" s="148" t="str">
        <v>0502-4991-1148</v>
      </c>
      <c r="R150" s="131" t="str">
        <v>CJ대한통운</v>
      </c>
      <c r="S150" s="139">
        <v>0</v>
      </c>
      <c r="T150" s="131" t="str">
        <v>0502-4991-1148</v>
      </c>
      <c r="U150" s="131" t="str">
        <v>부산광역시 강서구 명지동 3350 중흥S-클래스 에듀오션 202동 901호</v>
      </c>
      <c r="V150" s="131" t="str">
        <v>문 앞</v>
      </c>
      <c r="W150" s="138">
        <v>30600</v>
      </c>
      <c r="X150" s="138">
        <v>3400</v>
      </c>
      <c r="Y150" s="138">
        <v>0</v>
      </c>
      <c r="Z150" s="138">
        <v>0</v>
      </c>
      <c r="AA150" s="138">
        <v>0</v>
      </c>
      <c r="AB150" s="145">
        <v>0</v>
      </c>
      <c r="AC150" s="145">
        <v>0</v>
      </c>
      <c r="AD150" s="138">
        <v>0</v>
      </c>
      <c r="AE150" s="131" t="str">
        <v>비닐스토리 쿠팡 김성주 김성주 SE.114 투명 540218123780 0502-4991-1148 23100052328356</v>
      </c>
    </row>
    <row r="151" spans="1:31">
      <c r="A151" s="131">
        <v>659</v>
      </c>
      <c r="B151" s="131" t="str">
        <v>비닐팩토리</v>
      </c>
      <c r="C151" s="131" t="str">
        <v>쿠팡</v>
      </c>
      <c r="D151" s="131" t="str">
        <v>김성준</v>
      </c>
      <c r="E151" s="132">
        <v>45527</v>
      </c>
      <c r="F151" s="131" t="str">
        <v>김성준</v>
      </c>
      <c r="G151" s="131" t="str">
        <v>530274173561</v>
      </c>
      <c r="H151" s="131" t="str">
        <v>SE.205</v>
      </c>
      <c r="I151" s="131" t="str">
        <v>투명</v>
      </c>
      <c r="J151" s="131">
        <v>1</v>
      </c>
      <c r="K151" s="138">
        <v>0</v>
      </c>
      <c r="L151" s="138">
        <v>3500</v>
      </c>
      <c r="M151" s="138">
        <v>960</v>
      </c>
      <c r="N151" s="132">
        <v>45527</v>
      </c>
      <c r="O151" s="131" t="str">
        <v>4100065416094</v>
      </c>
      <c r="P151" s="134">
        <v>0</v>
      </c>
      <c r="Q151" s="148" t="str">
        <v>0508-9287-5702</v>
      </c>
      <c r="R151" s="131" t="str">
        <v>CJ대한통운</v>
      </c>
      <c r="S151" s="139">
        <v>0</v>
      </c>
      <c r="T151" s="131" t="str">
        <v>0508-9287-5702</v>
      </c>
      <c r="U151" s="131" t="str">
        <v>부산광역시 영도구 웃서발로 63-1 둥이네푸줏간 ( 동삼동 )</v>
      </c>
      <c r="V151" s="131" t="str">
        <v>직접 받고 부재 시 문 앞</v>
      </c>
      <c r="W151" s="138">
        <v>25200</v>
      </c>
      <c r="X151" s="138">
        <v>0</v>
      </c>
      <c r="Y151" s="138">
        <v>3000</v>
      </c>
      <c r="Z151" s="138">
        <v>0</v>
      </c>
      <c r="AA151" s="138">
        <v>0</v>
      </c>
      <c r="AB151" s="145">
        <v>0</v>
      </c>
      <c r="AC151" s="145">
        <v>0</v>
      </c>
      <c r="AD151" s="138">
        <v>0</v>
      </c>
      <c r="AE151" s="131" t="str">
        <v>비닐팩토리 쿠팡 김성준 김성준 SE.205 투명 530274173561 0508-9287-5702 4100065416094</v>
      </c>
    </row>
    <row r="152" spans="1:31">
      <c r="A152" s="131">
        <v>234</v>
      </c>
      <c r="B152" s="131" t="str">
        <v>비닐스토리</v>
      </c>
      <c r="C152" s="131" t="str">
        <v>쿠팡</v>
      </c>
      <c r="D152" s="131" t="str">
        <v>김성희</v>
      </c>
      <c r="E152" s="132">
        <v>45476</v>
      </c>
      <c r="F152" s="131" t="str">
        <v>기뜬정</v>
      </c>
      <c r="G152" s="131" t="str">
        <v>540235118004</v>
      </c>
      <c r="H152" s="131" t="str">
        <v>SE.206</v>
      </c>
      <c r="I152" s="131" t="str">
        <v>투명</v>
      </c>
      <c r="J152" s="131">
        <v>2</v>
      </c>
      <c r="K152" s="138">
        <v>45725</v>
      </c>
      <c r="L152" s="138">
        <v>4400</v>
      </c>
      <c r="M152" s="138">
        <v>1725</v>
      </c>
      <c r="N152" s="132">
        <v>45475</v>
      </c>
      <c r="O152" s="131" t="str">
        <v>22100055883722</v>
      </c>
      <c r="P152" s="134" t="str">
        <v>ri*****@na</v>
      </c>
      <c r="Q152" s="148" t="str">
        <v>0502-4794-5434</v>
      </c>
      <c r="R152" s="131" t="str">
        <v>CJ대한통운</v>
      </c>
      <c r="S152" s="139">
        <v>0</v>
      </c>
      <c r="T152" s="131" t="str">
        <v>0502-4794-5434</v>
      </c>
      <c r="U152" s="131" t="str">
        <v>부산광역시 금정구 중앙대로1841번길 91 B1 ( 구서동 )</v>
      </c>
      <c r="V152" s="131" t="str">
        <v>문 앞</v>
      </c>
      <c r="W152" s="138">
        <v>68040</v>
      </c>
      <c r="X152" s="138">
        <v>0</v>
      </c>
      <c r="Y152" s="138">
        <v>0</v>
      </c>
      <c r="Z152" s="138">
        <v>0</v>
      </c>
      <c r="AA152" s="138">
        <v>0</v>
      </c>
      <c r="AB152" s="145">
        <v>0</v>
      </c>
      <c r="AC152" s="145">
        <v>0</v>
      </c>
      <c r="AD152" s="138">
        <v>0</v>
      </c>
      <c r="AE152" s="131" t="str">
        <v>비닐스토리 쿠팡 김성희 기뜬정 SE.206 투명 540235118004 0502-4794-5434 22100055883722</v>
      </c>
    </row>
    <row r="153" spans="1:31">
      <c r="A153" s="131">
        <v>255</v>
      </c>
      <c r="B153" s="131" t="str">
        <v>비닐스토리</v>
      </c>
      <c r="C153" s="131" t="str">
        <v>스마트 스토어</v>
      </c>
      <c r="D153" s="131" t="str">
        <v>김소연</v>
      </c>
      <c r="E153" s="132">
        <v>45477</v>
      </c>
      <c r="F153" s="131" t="str">
        <v>청년떡집</v>
      </c>
      <c r="G153" s="131" t="str">
        <v>530236762116</v>
      </c>
      <c r="H153" s="131" t="str">
        <v>SE.305</v>
      </c>
      <c r="I153" s="131" t="str">
        <v>투명</v>
      </c>
      <c r="J153" s="131">
        <v>1</v>
      </c>
      <c r="K153" s="138">
        <v>15650</v>
      </c>
      <c r="L153" s="138">
        <v>3000</v>
      </c>
      <c r="M153" s="138">
        <v>0</v>
      </c>
      <c r="N153" s="132">
        <v>45476</v>
      </c>
      <c r="O153" s="131" t="str">
        <v>2024070337364121</v>
      </c>
      <c r="P153" s="134" t="str">
        <v>yeon****</v>
      </c>
      <c r="Q153" s="148" t="str">
        <v>010-7927-9040</v>
      </c>
      <c r="R153" s="131" t="str">
        <v>CJ대한통운</v>
      </c>
      <c r="S153" s="139">
        <v>0</v>
      </c>
      <c r="T153" s="131" t="str">
        <v>010-7927-9040</v>
      </c>
      <c r="U153" s="131" t="str">
        <v>서울특별시 서초구 방배천로 12-4 (방배동) 천일빌딩 1층</v>
      </c>
      <c r="V153" s="131">
        <v>0</v>
      </c>
      <c r="W153" s="138">
        <v>18630</v>
      </c>
      <c r="X153" s="138">
        <v>2070</v>
      </c>
      <c r="Y153" s="138">
        <v>3000</v>
      </c>
      <c r="Z153" s="138">
        <v>0</v>
      </c>
      <c r="AA153" s="138">
        <v>0</v>
      </c>
      <c r="AB153" s="145">
        <v>0</v>
      </c>
      <c r="AC153" s="145">
        <v>0</v>
      </c>
      <c r="AD153" s="138">
        <v>0</v>
      </c>
      <c r="AE153" s="131" t="str">
        <v>비닐스토리 스마트 스토어 김소연 청년떡집 SE.305 투명 530236762116 010-7927-9040 2024070337364121</v>
      </c>
    </row>
    <row r="154" spans="1:31">
      <c r="A154" s="131">
        <v>317</v>
      </c>
      <c r="B154" s="131" t="str">
        <v>비닐스토리</v>
      </c>
      <c r="C154" s="131" t="str">
        <v>스마트 스토어</v>
      </c>
      <c r="D154" s="131" t="str">
        <v>김소연</v>
      </c>
      <c r="E154" s="132">
        <v>45485</v>
      </c>
      <c r="F154" s="131" t="str">
        <v>청년떡집</v>
      </c>
      <c r="G154" s="131" t="str">
        <v>540242569390</v>
      </c>
      <c r="H154" s="131" t="str">
        <v>SE.305</v>
      </c>
      <c r="I154" s="131" t="str">
        <v>투명</v>
      </c>
      <c r="J154" s="131">
        <v>1</v>
      </c>
      <c r="K154" s="138">
        <v>15650</v>
      </c>
      <c r="L154" s="138">
        <v>3000</v>
      </c>
      <c r="M154" s="138">
        <v>0</v>
      </c>
      <c r="N154" s="132">
        <v>45484</v>
      </c>
      <c r="O154" s="131" t="str">
        <v>2024071154290551</v>
      </c>
      <c r="P154" s="134" t="str">
        <v>yeon****</v>
      </c>
      <c r="Q154" s="148" t="str">
        <v>010-7927-9040</v>
      </c>
      <c r="R154" s="131" t="str">
        <v>CJ대한통운</v>
      </c>
      <c r="S154" s="139">
        <v>0</v>
      </c>
      <c r="T154" s="131" t="str">
        <v>010-7927-9040</v>
      </c>
      <c r="U154" s="131" t="str">
        <v>서울특별시 서초구 방배천로 12-4 (방배동) 천일빌딩 1층</v>
      </c>
      <c r="V154" s="131">
        <v>0</v>
      </c>
      <c r="W154" s="138">
        <v>18630</v>
      </c>
      <c r="X154" s="138">
        <v>2070</v>
      </c>
      <c r="Y154" s="138">
        <v>3000</v>
      </c>
      <c r="Z154" s="138">
        <v>0</v>
      </c>
      <c r="AA154" s="138">
        <v>0</v>
      </c>
      <c r="AB154" s="145">
        <v>0</v>
      </c>
      <c r="AC154" s="145">
        <v>0</v>
      </c>
      <c r="AD154" s="138">
        <v>0</v>
      </c>
      <c r="AE154" s="131" t="str">
        <v>비닐스토리 스마트 스토어 김소연 청년떡집 SE.305 투명 540242569390 010-7927-9040 2024071154290551</v>
      </c>
    </row>
    <row r="155" spans="1:31">
      <c r="A155" s="131">
        <v>321</v>
      </c>
      <c r="B155" s="131" t="str">
        <v>비닐스토리</v>
      </c>
      <c r="C155" s="131" t="str">
        <v>스마트 스토어</v>
      </c>
      <c r="D155" s="131" t="str">
        <v>김소연</v>
      </c>
      <c r="E155" s="132">
        <v>45488</v>
      </c>
      <c r="F155" s="131" t="str">
        <v>아머드프레시 부천공장</v>
      </c>
      <c r="G155" s="131" t="str">
        <v>530245080496</v>
      </c>
      <c r="H155" s="131" t="str">
        <v>SE.305</v>
      </c>
      <c r="I155" s="131" t="str">
        <v>투명</v>
      </c>
      <c r="J155" s="131">
        <v>3</v>
      </c>
      <c r="K155" s="138">
        <v>41950</v>
      </c>
      <c r="L155" s="138">
        <v>3500</v>
      </c>
      <c r="M155" s="138">
        <v>500</v>
      </c>
      <c r="N155" s="132">
        <v>45488</v>
      </c>
      <c r="O155" s="131" t="str">
        <v>2024071573427721</v>
      </c>
      <c r="P155" s="134" t="str">
        <v>yeon****</v>
      </c>
      <c r="Q155" s="148" t="str">
        <v>010-7927-9040</v>
      </c>
      <c r="R155" s="131" t="str">
        <v>CJ대한통운</v>
      </c>
      <c r="S155" s="139">
        <v>0</v>
      </c>
      <c r="T155" s="131" t="str">
        <v>010-7927-9040</v>
      </c>
      <c r="U155" s="131" t="str">
        <v>경기도 부천시 오정구 부천로439번길 67 (내동) 아머드프레시 부천공장 1층</v>
      </c>
      <c r="V155" s="131">
        <v>0</v>
      </c>
      <c r="W155" s="138">
        <v>55890</v>
      </c>
      <c r="X155" s="138">
        <v>6210</v>
      </c>
      <c r="Y155" s="138">
        <v>0</v>
      </c>
      <c r="Z155" s="138">
        <v>0</v>
      </c>
      <c r="AA155" s="138">
        <v>0</v>
      </c>
      <c r="AB155" s="145">
        <v>0</v>
      </c>
      <c r="AC155" s="145">
        <v>0</v>
      </c>
      <c r="AD155" s="138">
        <v>0</v>
      </c>
      <c r="AE155" s="131" t="str">
        <v>비닐스토리 스마트 스토어 김소연 아머드프레시 부천공장 SE.305 투명 530245080496 010-7927-9040 2024071573427721</v>
      </c>
    </row>
    <row r="156" spans="1:31">
      <c r="A156" s="131">
        <v>920</v>
      </c>
      <c r="B156" s="131" t="str">
        <v>비닐스토리</v>
      </c>
      <c r="C156" s="131" t="str">
        <v>쿠팡</v>
      </c>
      <c r="D156" s="131" t="str">
        <v>김소영</v>
      </c>
      <c r="E156" s="132">
        <v>45546</v>
      </c>
      <c r="F156" s="131" t="str">
        <v>김소영</v>
      </c>
      <c r="G156" s="131" t="str">
        <v>540288738542</v>
      </c>
      <c r="H156" s="131" t="str">
        <v>SE.205</v>
      </c>
      <c r="I156" s="131" t="str">
        <v>투명</v>
      </c>
      <c r="J156" s="131">
        <v>2</v>
      </c>
      <c r="K156" s="138">
        <v>39125</v>
      </c>
      <c r="L156" s="138">
        <v>4400</v>
      </c>
      <c r="M156" s="138">
        <v>1725</v>
      </c>
      <c r="N156" s="132">
        <v>45546</v>
      </c>
      <c r="O156" s="131" t="str">
        <v>24100068602511</v>
      </c>
      <c r="P156" s="134">
        <v>0</v>
      </c>
      <c r="Q156" s="148" t="str">
        <v>0502-7513-7983</v>
      </c>
      <c r="R156" s="131" t="str">
        <v>CJ대한통운</v>
      </c>
      <c r="S156" s="139">
        <v>0</v>
      </c>
      <c r="T156" s="131" t="str">
        <v>0502-7513-7983</v>
      </c>
      <c r="U156" s="131" t="str">
        <v>서울 관악구 행운동 우성아파트 101동1501호</v>
      </c>
      <c r="V156" s="131" t="str">
        <v>문 앞</v>
      </c>
      <c r="W156" s="138">
        <v>56700</v>
      </c>
      <c r="X156" s="138">
        <v>0</v>
      </c>
      <c r="Y156" s="138">
        <v>0</v>
      </c>
      <c r="Z156" s="138">
        <v>0</v>
      </c>
      <c r="AA156" s="138">
        <v>0</v>
      </c>
      <c r="AB156" s="145">
        <v>0</v>
      </c>
      <c r="AC156" s="145">
        <v>0</v>
      </c>
      <c r="AD156" s="138">
        <v>0</v>
      </c>
      <c r="AE156" s="131" t="str">
        <v>비닐스토리 쿠팡 김소영 김소영 SE.205 투명 540288738542 0502-7513-7983 24100068602511</v>
      </c>
    </row>
    <row r="157" spans="1:31">
      <c r="A157" s="131">
        <v>948</v>
      </c>
      <c r="B157" s="131" t="str">
        <v>비닐스토리</v>
      </c>
      <c r="C157" s="131" t="str">
        <v>쿠팡</v>
      </c>
      <c r="D157" s="131" t="str">
        <v>김소정</v>
      </c>
      <c r="E157" s="132">
        <v>45554</v>
      </c>
      <c r="F157" s="131" t="str">
        <v>김소연</v>
      </c>
      <c r="G157" s="131" t="str">
        <v>540291823545</v>
      </c>
      <c r="H157" s="131" t="str">
        <v>SE.206</v>
      </c>
      <c r="I157" s="131" t="str">
        <v>투명</v>
      </c>
      <c r="J157" s="131">
        <v>1</v>
      </c>
      <c r="K157" s="138">
        <v>24353</v>
      </c>
      <c r="L157" s="138">
        <v>3500</v>
      </c>
      <c r="M157" s="138">
        <v>1053</v>
      </c>
      <c r="N157" s="132">
        <v>45547</v>
      </c>
      <c r="O157" s="131" t="str">
        <v>25100068968144</v>
      </c>
      <c r="P157" s="134">
        <v>0</v>
      </c>
      <c r="Q157" s="148" t="str">
        <v>0504-1354-2502</v>
      </c>
      <c r="R157" s="131" t="str">
        <v>CJ대한통운</v>
      </c>
      <c r="S157" s="139">
        <v>0</v>
      </c>
      <c r="T157" s="131" t="str">
        <v>0504-1354-2502</v>
      </c>
      <c r="U157" s="131" t="str">
        <v>충청북도 증평군 증평읍 삼일로 11 선경주택1층 미용실 ( 선경주택 )</v>
      </c>
      <c r="V157" s="131" t="str">
        <v>직접 받고 부재 시 문 앞</v>
      </c>
      <c r="W157" s="138">
        <v>34020</v>
      </c>
      <c r="X157" s="138">
        <v>0</v>
      </c>
      <c r="Y157" s="138">
        <v>3000</v>
      </c>
      <c r="Z157" s="138">
        <v>0</v>
      </c>
      <c r="AA157" s="138">
        <v>0</v>
      </c>
      <c r="AB157" s="145">
        <v>0</v>
      </c>
      <c r="AC157" s="145">
        <v>0</v>
      </c>
      <c r="AD157" s="138">
        <v>0</v>
      </c>
      <c r="AE157" s="131" t="str">
        <v>비닐스토리 쿠팡 김소정 김소연 SE.206 투명 540291823545 0504-1354-2502 25100068968144</v>
      </c>
    </row>
    <row r="158" spans="1:31">
      <c r="A158" s="131">
        <v>890</v>
      </c>
      <c r="B158" s="131" t="str">
        <v>비닐스토리</v>
      </c>
      <c r="C158" s="131" t="str">
        <v>쿠팡</v>
      </c>
      <c r="D158" s="131" t="str">
        <v>김소진</v>
      </c>
      <c r="E158" s="132">
        <v>45545</v>
      </c>
      <c r="F158" s="131" t="str">
        <v>김소진</v>
      </c>
      <c r="G158" s="131" t="str">
        <v>530288970360</v>
      </c>
      <c r="H158" s="131" t="str">
        <v>SE.206</v>
      </c>
      <c r="I158" s="131" t="str">
        <v>투명</v>
      </c>
      <c r="J158" s="131">
        <v>1</v>
      </c>
      <c r="K158" s="138">
        <v>24260</v>
      </c>
      <c r="L158" s="138">
        <v>3500</v>
      </c>
      <c r="M158" s="138">
        <v>960</v>
      </c>
      <c r="N158" s="132">
        <v>45545</v>
      </c>
      <c r="O158" s="131" t="str">
        <v>32100068263405</v>
      </c>
      <c r="P158" s="134">
        <v>0</v>
      </c>
      <c r="Q158" s="148" t="str">
        <v>0502-4396-2500</v>
      </c>
      <c r="R158" s="131" t="str">
        <v>CJ대한통운</v>
      </c>
      <c r="S158" s="139">
        <v>0</v>
      </c>
      <c r="T158" s="131" t="str">
        <v>0502-4396-2500</v>
      </c>
      <c r="U158" s="131" t="str">
        <v>경기도 성남시 분당구 판교로 332 Eco Hub 지하1층 구내식당 ( 삼평동 )</v>
      </c>
      <c r="V158" s="131" t="str">
        <v>문 앞</v>
      </c>
      <c r="W158" s="138">
        <v>34020</v>
      </c>
      <c r="X158" s="138">
        <v>0</v>
      </c>
      <c r="Y158" s="138">
        <v>3000</v>
      </c>
      <c r="Z158" s="138">
        <v>0</v>
      </c>
      <c r="AA158" s="138">
        <v>0</v>
      </c>
      <c r="AB158" s="145">
        <v>0</v>
      </c>
      <c r="AC158" s="145">
        <v>0</v>
      </c>
      <c r="AD158" s="138">
        <v>0</v>
      </c>
      <c r="AE158" s="131" t="str">
        <v>비닐스토리 쿠팡 김소진 김소진 SE.206 투명 530288970360 0502-4396-2500 32100068263405</v>
      </c>
    </row>
    <row r="159" spans="1:31">
      <c r="A159" s="131">
        <v>141</v>
      </c>
      <c r="B159" s="131" t="str">
        <v>비닐스토리</v>
      </c>
      <c r="C159" s="131" t="str">
        <v>스마트 스토어</v>
      </c>
      <c r="D159" s="131" t="str">
        <v>김소희</v>
      </c>
      <c r="E159" s="132">
        <v>45455</v>
      </c>
      <c r="F159" s="131" t="str">
        <v>김소희</v>
      </c>
      <c r="G159" s="131" t="str">
        <v>540219104804</v>
      </c>
      <c r="H159" s="131" t="str">
        <v>SE.307</v>
      </c>
      <c r="I159" s="131" t="str">
        <v>투명</v>
      </c>
      <c r="J159" s="131">
        <v>1</v>
      </c>
      <c r="K159" s="138">
        <v>10260</v>
      </c>
      <c r="L159" s="138">
        <v>3000</v>
      </c>
      <c r="M159" s="138">
        <v>0</v>
      </c>
      <c r="N159" s="132">
        <v>45454</v>
      </c>
      <c r="O159" s="131" t="str">
        <v>2024061171125061</v>
      </c>
      <c r="P159" s="134" t="str">
        <v>fung****</v>
      </c>
      <c r="Q159" s="148" t="str">
        <v>010-2254-5827</v>
      </c>
      <c r="R159" s="131" t="str">
        <v>CJ대한통운</v>
      </c>
      <c r="S159" s="139">
        <v>0</v>
      </c>
      <c r="T159" s="131" t="str">
        <v>010-2254-5827</v>
      </c>
      <c r="U159" s="131" t="str">
        <v>경기도 광명시 범안로 1050 (하안동) 성보빌딩 202호</v>
      </c>
      <c r="V159" s="131" t="str">
        <v>문 앞에 놓아주세요</v>
      </c>
      <c r="W159" s="138">
        <v>10690</v>
      </c>
      <c r="X159" s="138">
        <v>1190</v>
      </c>
      <c r="Y159" s="138">
        <v>3000</v>
      </c>
      <c r="Z159" s="138">
        <v>0</v>
      </c>
      <c r="AA159" s="138">
        <v>0</v>
      </c>
      <c r="AB159" s="145">
        <v>0</v>
      </c>
      <c r="AC159" s="145">
        <v>0</v>
      </c>
      <c r="AD159" s="138">
        <v>0</v>
      </c>
      <c r="AE159" s="131" t="str">
        <v>비닐스토리 스마트 스토어 김소희 김소희 SE.307 투명 540219104804 010-2254-5827 2024061171125061</v>
      </c>
    </row>
    <row r="160" spans="1:31">
      <c r="A160" s="131">
        <v>687</v>
      </c>
      <c r="B160" s="131" t="str">
        <v>비닐팩토리</v>
      </c>
      <c r="C160" s="131" t="str">
        <v>스마트 스토어</v>
      </c>
      <c r="D160" s="131" t="str">
        <v>김수규</v>
      </c>
      <c r="E160" s="132">
        <v>45530</v>
      </c>
      <c r="F160" s="131" t="str">
        <v>동천떡집</v>
      </c>
      <c r="G160" s="131" t="str">
        <v>530276082472</v>
      </c>
      <c r="H160" s="131" t="str">
        <v>SE.305</v>
      </c>
      <c r="I160" s="131" t="str">
        <v>투명</v>
      </c>
      <c r="J160" s="131">
        <v>1</v>
      </c>
      <c r="K160" s="138">
        <v>0</v>
      </c>
      <c r="L160" s="138">
        <v>3500</v>
      </c>
      <c r="M160" s="138">
        <v>960</v>
      </c>
      <c r="N160" s="132">
        <v>45528</v>
      </c>
      <c r="O160" s="131" t="str">
        <v>2024082410529471</v>
      </c>
      <c r="P160" s="134" t="str">
        <v>dong****</v>
      </c>
      <c r="Q160" s="148" t="str">
        <v>010-9769-0194</v>
      </c>
      <c r="R160" s="131" t="str">
        <v>CJ대한통운</v>
      </c>
      <c r="S160" s="139">
        <v>0</v>
      </c>
      <c r="T160" s="131" t="str">
        <v>010-2825-8968</v>
      </c>
      <c r="U160" s="131" t="str">
        <v>경상북도 경주시 동천로 77 (동천동) 1층</v>
      </c>
      <c r="V160" s="131">
        <v>0</v>
      </c>
      <c r="W160" s="138">
        <v>18400</v>
      </c>
      <c r="X160" s="138">
        <v>0</v>
      </c>
      <c r="Y160" s="138">
        <v>3000</v>
      </c>
      <c r="Z160" s="138">
        <v>0</v>
      </c>
      <c r="AA160" s="138">
        <v>0</v>
      </c>
      <c r="AB160" s="145">
        <v>0</v>
      </c>
      <c r="AC160" s="145">
        <v>0</v>
      </c>
      <c r="AD160" s="138">
        <v>0</v>
      </c>
      <c r="AE160" s="131" t="str">
        <v>비닐팩토리 스마트 스토어 김수규 동천떡집 SE.305 투명 530276082472 010-2825-8968 2024082410529471</v>
      </c>
    </row>
    <row r="161" spans="1:31">
      <c r="A161" s="131">
        <v>712</v>
      </c>
      <c r="B161" s="131" t="str">
        <v>비닐팩토리</v>
      </c>
      <c r="C161" s="131" t="str">
        <v>스마트 스토어</v>
      </c>
      <c r="D161" s="131" t="str">
        <v>김수규</v>
      </c>
      <c r="E161" s="132">
        <v>45530</v>
      </c>
      <c r="F161" s="131" t="str">
        <v>동천떡집</v>
      </c>
      <c r="G161" s="131" t="str">
        <v>530276082472</v>
      </c>
      <c r="H161" s="131" t="str">
        <v>SE.305</v>
      </c>
      <c r="I161" s="131" t="str">
        <v>투명</v>
      </c>
      <c r="J161" s="131">
        <v>1</v>
      </c>
      <c r="K161" s="138">
        <v>0</v>
      </c>
      <c r="L161" s="138">
        <v>3500</v>
      </c>
      <c r="M161" s="138">
        <v>960</v>
      </c>
      <c r="N161" s="132">
        <v>45528</v>
      </c>
      <c r="O161" s="131" t="str">
        <v>2024082410529471</v>
      </c>
      <c r="P161" s="134" t="str">
        <v>dong****</v>
      </c>
      <c r="Q161" s="148" t="str">
        <v>010-9769-0194</v>
      </c>
      <c r="R161" s="131" t="str">
        <v>CJ대한통운</v>
      </c>
      <c r="S161" s="139">
        <v>0</v>
      </c>
      <c r="T161" s="131" t="str">
        <v>010-2825-8968</v>
      </c>
      <c r="U161" s="131" t="str">
        <v>경상북도 경주시 동천로 77 (동천동) 1층</v>
      </c>
      <c r="V161" s="131">
        <v>0</v>
      </c>
      <c r="W161" s="138">
        <v>18400</v>
      </c>
      <c r="X161" s="138">
        <v>0</v>
      </c>
      <c r="Y161" s="138">
        <v>3000</v>
      </c>
      <c r="Z161" s="138">
        <v>0</v>
      </c>
      <c r="AA161" s="138">
        <v>0</v>
      </c>
      <c r="AB161" s="145">
        <v>0</v>
      </c>
      <c r="AC161" s="145">
        <v>0</v>
      </c>
      <c r="AD161" s="138">
        <v>0</v>
      </c>
      <c r="AE161" s="131" t="str">
        <v>비닐팩토리 스마트 스토어 김수규 동천떡집 SE.305 투명 530276082472 010-2825-8968 2024082410529471</v>
      </c>
    </row>
    <row r="162" spans="1:31">
      <c r="A162" s="131">
        <v>756</v>
      </c>
      <c r="B162" s="131" t="str">
        <v>비닐팩토리</v>
      </c>
      <c r="C162" s="131" t="str">
        <v>스마트 스토어</v>
      </c>
      <c r="D162" s="131" t="str">
        <v>김수미</v>
      </c>
      <c r="E162" s="132">
        <v>0</v>
      </c>
      <c r="F162" s="131" t="str">
        <v>앙콤달콤</v>
      </c>
      <c r="G162" s="131" t="str">
        <v>540276971866</v>
      </c>
      <c r="H162" s="131" t="str">
        <v>SE.307</v>
      </c>
      <c r="I162" s="131" t="str">
        <v>투명</v>
      </c>
      <c r="J162" s="131">
        <v>1</v>
      </c>
      <c r="K162" s="138">
        <v>0</v>
      </c>
      <c r="L162" s="138">
        <v>3000</v>
      </c>
      <c r="M162" s="138">
        <v>0</v>
      </c>
      <c r="N162" s="132">
        <v>45533</v>
      </c>
      <c r="O162" s="131" t="str">
        <v>2024082997230071</v>
      </c>
      <c r="P162" s="134">
        <v>0</v>
      </c>
      <c r="Q162" s="148" t="str">
        <v>1076304860</v>
      </c>
      <c r="R162" s="131" t="str">
        <v>CJ대한통운</v>
      </c>
      <c r="S162" s="139">
        <v>0</v>
      </c>
      <c r="T162" s="131" t="str">
        <v>010-7630-4860</v>
      </c>
      <c r="U162" s="131" t="str">
        <v>경상남도 양산시 평산회야로 35 (평산동, 경보3차그린타워) 상가3호 앙콤달콤</v>
      </c>
      <c r="V162" s="131" t="str">
        <v>배송 전 미리 연락해 주세요</v>
      </c>
      <c r="W162" s="138">
        <v>10560</v>
      </c>
      <c r="X162" s="138">
        <v>0</v>
      </c>
      <c r="Y162" s="138">
        <v>3000</v>
      </c>
      <c r="Z162" s="138">
        <v>0</v>
      </c>
      <c r="AA162" s="138">
        <v>0</v>
      </c>
      <c r="AB162" s="145">
        <v>0</v>
      </c>
      <c r="AC162" s="145">
        <v>0</v>
      </c>
      <c r="AD162" s="138">
        <v>0</v>
      </c>
      <c r="AE162" s="131" t="str">
        <v>비닐팩토리 스마트 스토어 김수미 앙콤달콤 SE.307 투명 540276971866 010-7630-4860 2024082997230071</v>
      </c>
    </row>
    <row r="163" spans="1:31">
      <c r="A163" s="131">
        <v>849</v>
      </c>
      <c r="B163" s="131" t="str">
        <v>비닐팩토리</v>
      </c>
      <c r="C163" s="131" t="str">
        <v>스마트 스토어</v>
      </c>
      <c r="D163" s="131" t="str">
        <v>김수미</v>
      </c>
      <c r="E163" s="132">
        <v>45541</v>
      </c>
      <c r="F163" s="131" t="str">
        <v>앙콤달콤</v>
      </c>
      <c r="G163" s="131" t="str">
        <v>530285399074</v>
      </c>
      <c r="H163" s="131" t="str">
        <v>SE.205</v>
      </c>
      <c r="I163" s="131" t="str">
        <v>투명</v>
      </c>
      <c r="J163" s="131">
        <v>1</v>
      </c>
      <c r="K163" s="138">
        <v>0</v>
      </c>
      <c r="L163" s="138">
        <v>3500</v>
      </c>
      <c r="M163" s="138">
        <v>960</v>
      </c>
      <c r="N163" s="132">
        <v>45540</v>
      </c>
      <c r="O163" s="131" t="str">
        <v>2024090520243301</v>
      </c>
      <c r="P163" s="134" t="str">
        <v>rlat****</v>
      </c>
      <c r="Q163" s="148" t="str">
        <v>010-7630-4860</v>
      </c>
      <c r="R163" s="131" t="str">
        <v>CJ대한통운</v>
      </c>
      <c r="S163" s="139">
        <v>0</v>
      </c>
      <c r="T163" s="131" t="str">
        <v>010-7630-4860</v>
      </c>
      <c r="U163" s="131" t="str">
        <v>경상남도 양산시 평산회야로 35 (평산동, 경보3차그린타워) 상가3호 앙콤달콤</v>
      </c>
      <c r="V163" s="131" t="str">
        <v>배송 전 미리 연락해 주세요</v>
      </c>
      <c r="W163" s="138">
        <v>24000</v>
      </c>
      <c r="X163" s="138">
        <v>0</v>
      </c>
      <c r="Y163" s="138">
        <v>3000</v>
      </c>
      <c r="Z163" s="138">
        <v>0</v>
      </c>
      <c r="AA163" s="138">
        <v>0</v>
      </c>
      <c r="AB163" s="145">
        <v>0</v>
      </c>
      <c r="AC163" s="145">
        <v>0</v>
      </c>
      <c r="AD163" s="138">
        <v>0</v>
      </c>
      <c r="AE163" s="131" t="str">
        <v>비닐팩토리 스마트 스토어 김수미 앙콤달콤 SE.205 투명 530285399074 010-7630-4860 2024090520243301</v>
      </c>
    </row>
    <row r="164" spans="1:31">
      <c r="A164" s="131">
        <v>394</v>
      </c>
      <c r="B164" s="131" t="str">
        <v>비닐스토리</v>
      </c>
      <c r="C164" s="131" t="str">
        <v>쿠팡</v>
      </c>
      <c r="D164" s="131" t="str">
        <v>김순희</v>
      </c>
      <c r="E164" s="132">
        <v>45496</v>
      </c>
      <c r="F164" s="131" t="str">
        <v>김순희</v>
      </c>
      <c r="G164" s="131" t="str">
        <v>530251442133</v>
      </c>
      <c r="H164" s="131" t="str">
        <v>SE.206</v>
      </c>
      <c r="I164" s="131" t="str">
        <v>투명</v>
      </c>
      <c r="J164" s="131">
        <v>1</v>
      </c>
      <c r="K164" s="138">
        <v>24260</v>
      </c>
      <c r="L164" s="138">
        <v>3500</v>
      </c>
      <c r="M164" s="138">
        <v>960</v>
      </c>
      <c r="N164" s="132">
        <v>45496</v>
      </c>
      <c r="O164" s="131" t="str">
        <v>2100059574553</v>
      </c>
      <c r="P164" s="134" t="str">
        <v>a0*****@gm</v>
      </c>
      <c r="Q164" s="148" t="str">
        <v>0502-1317-7704</v>
      </c>
      <c r="R164" s="131" t="str">
        <v>CJ대한통운</v>
      </c>
      <c r="S164" s="139">
        <v>0</v>
      </c>
      <c r="T164" s="131" t="str">
        <v>0502-1317-7704</v>
      </c>
      <c r="U164" s="131" t="str">
        <v>강원도 속초시 먹거리8길 22 2층 ( 교동 )</v>
      </c>
      <c r="V164" s="131" t="str">
        <v>연락하고 문의</v>
      </c>
      <c r="W164" s="138">
        <v>34020</v>
      </c>
      <c r="X164" s="138">
        <v>0</v>
      </c>
      <c r="Y164" s="138">
        <v>3000</v>
      </c>
      <c r="Z164" s="138">
        <v>0</v>
      </c>
      <c r="AA164" s="138">
        <v>0</v>
      </c>
      <c r="AB164" s="145">
        <v>0</v>
      </c>
      <c r="AC164" s="145">
        <v>0</v>
      </c>
      <c r="AD164" s="138">
        <v>0</v>
      </c>
      <c r="AE164" s="131" t="str">
        <v>비닐스토리 쿠팡 김순희 김순희 SE.206 투명 530251442133 0502-1317-7704 2100059574553</v>
      </c>
    </row>
    <row r="165" spans="1:31">
      <c r="A165" s="131">
        <v>200</v>
      </c>
      <c r="B165" s="131" t="str">
        <v>비닐팩토리</v>
      </c>
      <c r="C165" s="131" t="str">
        <v>스마트 스토어</v>
      </c>
      <c r="D165" s="131" t="str">
        <v>김승남</v>
      </c>
      <c r="E165" s="132">
        <v>45471</v>
      </c>
      <c r="F165" s="131" t="str">
        <v>김승남</v>
      </c>
      <c r="G165" s="131" t="str">
        <v>530231893760</v>
      </c>
      <c r="H165" s="131" t="str">
        <v>SE.303</v>
      </c>
      <c r="I165" s="131" t="str">
        <v>투명</v>
      </c>
      <c r="J165" s="131">
        <v>1</v>
      </c>
      <c r="K165" s="138">
        <v>0</v>
      </c>
      <c r="L165" s="138">
        <v>3000</v>
      </c>
      <c r="M165" s="138">
        <v>0</v>
      </c>
      <c r="N165" s="132">
        <v>45471</v>
      </c>
      <c r="O165" s="131" t="str">
        <v>2024062826899731</v>
      </c>
      <c r="P165" s="134" t="str">
        <v>nh48****</v>
      </c>
      <c r="Q165" s="148" t="str">
        <v>010-3150-4866</v>
      </c>
      <c r="R165" s="131" t="str">
        <v>CJ대한통운</v>
      </c>
      <c r="S165" s="139">
        <v>0</v>
      </c>
      <c r="T165" s="131" t="str">
        <v>010-3150-4866</v>
      </c>
      <c r="U165" s="131" t="str">
        <v>부산광역시 북구 시랑로 163 (구포동) 1층 청춘고기</v>
      </c>
      <c r="V165" s="131">
        <v>0</v>
      </c>
      <c r="W165" s="138">
        <v>21920</v>
      </c>
      <c r="X165" s="138">
        <v>0</v>
      </c>
      <c r="Y165" s="138">
        <v>3000</v>
      </c>
      <c r="Z165" s="138">
        <v>0</v>
      </c>
      <c r="AA165" s="138">
        <v>0</v>
      </c>
      <c r="AB165" s="145">
        <v>0</v>
      </c>
      <c r="AC165" s="145">
        <v>0</v>
      </c>
      <c r="AD165" s="138">
        <v>0</v>
      </c>
      <c r="AE165" s="131" t="str">
        <v>비닐팩토리 스마트 스토어 김승남 김승남 SE.303 투명 530231893760 010-3150-4866 2024062826899731</v>
      </c>
    </row>
    <row r="166" spans="1:31">
      <c r="A166" s="131">
        <v>154</v>
      </c>
      <c r="B166" s="131" t="str">
        <v>비닐스토리</v>
      </c>
      <c r="C166" s="131" t="str">
        <v>쿠팡</v>
      </c>
      <c r="D166" s="131" t="str">
        <v>김신</v>
      </c>
      <c r="E166" s="132">
        <v>45456</v>
      </c>
      <c r="F166" s="131" t="str">
        <v>김신</v>
      </c>
      <c r="G166" s="131" t="str">
        <v>530220762695</v>
      </c>
      <c r="H166" s="131" t="str">
        <v>SE.206</v>
      </c>
      <c r="I166" s="131" t="str">
        <v>투명</v>
      </c>
      <c r="J166" s="131">
        <v>1</v>
      </c>
      <c r="K166" s="138">
        <v>23300</v>
      </c>
      <c r="L166" s="138">
        <v>3500</v>
      </c>
      <c r="M166" s="138">
        <v>0</v>
      </c>
      <c r="N166" s="132">
        <v>45455</v>
      </c>
      <c r="O166" s="131" t="str">
        <v>19100052783568</v>
      </c>
      <c r="P166" s="134" t="str">
        <v>rl*****@na</v>
      </c>
      <c r="Q166" s="148" t="str">
        <v>0502-4800-4396</v>
      </c>
      <c r="R166" s="131" t="str">
        <v>CJ대한통운</v>
      </c>
      <c r="S166" s="139">
        <v>0</v>
      </c>
      <c r="T166" s="131" t="str">
        <v>0502-4800-4396</v>
      </c>
      <c r="U166" s="131" t="str">
        <v>부산광역시 동래구 온천동 1850 동래 3차 SK VIEW 상가동 1층 138호 명성뒷고기</v>
      </c>
      <c r="V166" s="131" t="str">
        <v>문 앞</v>
      </c>
      <c r="W166" s="138">
        <v>34020</v>
      </c>
      <c r="X166" s="138">
        <v>0</v>
      </c>
      <c r="Y166" s="138">
        <v>3000</v>
      </c>
      <c r="Z166" s="138">
        <v>0</v>
      </c>
      <c r="AA166" s="138">
        <v>0</v>
      </c>
      <c r="AB166" s="145">
        <v>0</v>
      </c>
      <c r="AC166" s="145">
        <v>0</v>
      </c>
      <c r="AD166" s="138">
        <v>0</v>
      </c>
      <c r="AE166" s="131" t="str">
        <v>비닐스토리 쿠팡 김신 김신 SE.206 투명 530220762695 0502-4800-4396 19100052783568</v>
      </c>
    </row>
    <row r="167" spans="1:31">
      <c r="A167" s="131">
        <v>732</v>
      </c>
      <c r="B167" s="131" t="str">
        <v>비닐스토리</v>
      </c>
      <c r="C167" s="131" t="str">
        <v>쿠팡</v>
      </c>
      <c r="D167" s="131" t="str">
        <v>김신</v>
      </c>
      <c r="E167" s="132">
        <v>45531</v>
      </c>
      <c r="F167" s="131" t="str">
        <v>김신</v>
      </c>
      <c r="G167" s="131" t="str">
        <v>540275565323</v>
      </c>
      <c r="H167" s="131" t="str">
        <v>SE.206</v>
      </c>
      <c r="I167" s="131" t="str">
        <v>투명</v>
      </c>
      <c r="J167" s="131">
        <v>2</v>
      </c>
      <c r="K167" s="138">
        <v>45725</v>
      </c>
      <c r="L167" s="138">
        <v>4400</v>
      </c>
      <c r="M167" s="138">
        <v>1725</v>
      </c>
      <c r="N167" s="132">
        <v>45531</v>
      </c>
      <c r="O167" s="131" t="str">
        <v>19100066006260</v>
      </c>
      <c r="P167" s="134">
        <v>0</v>
      </c>
      <c r="Q167" s="148" t="str">
        <v>0508-9104-7764</v>
      </c>
      <c r="R167" s="131" t="str">
        <v>CJ대한통운</v>
      </c>
      <c r="S167" s="139">
        <v>0</v>
      </c>
      <c r="T167" s="131" t="str">
        <v>0508-9104-7764</v>
      </c>
      <c r="U167" s="131" t="str">
        <v>부산광역시 동래구 온천동 1850 동래 3차 SK VIEW 상가동 1층 138호 명성뒷고기</v>
      </c>
      <c r="V167" s="131" t="str">
        <v>문 앞</v>
      </c>
      <c r="W167" s="138">
        <v>68040</v>
      </c>
      <c r="X167" s="138">
        <v>0</v>
      </c>
      <c r="Y167" s="138">
        <v>0</v>
      </c>
      <c r="Z167" s="138">
        <v>0</v>
      </c>
      <c r="AA167" s="138">
        <v>0</v>
      </c>
      <c r="AB167" s="145">
        <v>0</v>
      </c>
      <c r="AC167" s="145">
        <v>0</v>
      </c>
      <c r="AD167" s="138">
        <v>0</v>
      </c>
      <c r="AE167" s="131" t="str">
        <v>비닐스토리 쿠팡 김신 김신 SE.206 투명 540275565323 0508-9104-7764 19100066006260</v>
      </c>
    </row>
    <row r="168" spans="1:31">
      <c r="A168" s="131">
        <v>838</v>
      </c>
      <c r="B168" s="131" t="str">
        <v>비닐스토리</v>
      </c>
      <c r="C168" s="131" t="str">
        <v>쿠팡</v>
      </c>
      <c r="D168" s="131" t="str">
        <v>김안나</v>
      </c>
      <c r="E168" s="132">
        <v>45540</v>
      </c>
      <c r="F168" s="131" t="str">
        <v>김안나</v>
      </c>
      <c r="G168" s="131" t="str">
        <v>540282965395</v>
      </c>
      <c r="H168" s="131" t="str">
        <v>SE.114</v>
      </c>
      <c r="I168" s="131" t="str">
        <v>투명</v>
      </c>
      <c r="J168" s="131">
        <v>2</v>
      </c>
      <c r="K168" s="138">
        <v>10920</v>
      </c>
      <c r="L168" s="138">
        <v>3000</v>
      </c>
      <c r="M168" s="138">
        <v>0</v>
      </c>
      <c r="N168" s="132">
        <v>45539</v>
      </c>
      <c r="O168" s="131" t="str">
        <v>15100067513967</v>
      </c>
      <c r="P168" s="134">
        <v>0</v>
      </c>
      <c r="Q168" s="148" t="str">
        <v>0502-1685-3016</v>
      </c>
      <c r="R168" s="131" t="str">
        <v>CJ대한통운</v>
      </c>
      <c r="S168" s="139">
        <v>0</v>
      </c>
      <c r="T168" s="131" t="str">
        <v>0502-1685-3016</v>
      </c>
      <c r="U168" s="131" t="str">
        <v>경기도 수원시 권선구 권선동 1169-11 2층</v>
      </c>
      <c r="V168" s="131" t="str">
        <v>문 앞</v>
      </c>
      <c r="W168" s="138">
        <v>12240</v>
      </c>
      <c r="X168" s="138">
        <v>1360</v>
      </c>
      <c r="Y168" s="138">
        <v>0</v>
      </c>
      <c r="Z168" s="138">
        <v>0</v>
      </c>
      <c r="AA168" s="138">
        <v>0</v>
      </c>
      <c r="AB168" s="145">
        <v>0</v>
      </c>
      <c r="AC168" s="145">
        <v>0</v>
      </c>
      <c r="AD168" s="138">
        <v>0</v>
      </c>
      <c r="AE168" s="131" t="str">
        <v>비닐스토리 쿠팡 김안나 김안나 SE.114 투명 540282965395 0502-1685-3016 15100067513967</v>
      </c>
    </row>
    <row r="169" spans="1:31">
      <c r="A169" s="131">
        <v>1048</v>
      </c>
      <c r="B169" s="131" t="str">
        <v>비닐팩토리</v>
      </c>
      <c r="C169" s="131" t="str">
        <v>쿠팡</v>
      </c>
      <c r="D169" s="131" t="str">
        <v>김양훈</v>
      </c>
      <c r="E169" s="132">
        <v>45561</v>
      </c>
      <c r="F169" s="131" t="str">
        <v>카페 훈</v>
      </c>
      <c r="G169" s="131" t="str">
        <v>530299952870</v>
      </c>
      <c r="H169" s="131" t="str">
        <v>SE.202</v>
      </c>
      <c r="I169" s="131" t="str">
        <v>투명</v>
      </c>
      <c r="J169" s="131">
        <v>1</v>
      </c>
      <c r="K169" s="138">
        <v>0</v>
      </c>
      <c r="L169" s="138">
        <v>3500</v>
      </c>
      <c r="M169" s="138">
        <v>366</v>
      </c>
      <c r="N169" s="132">
        <v>45560</v>
      </c>
      <c r="O169" s="131" t="str">
        <v>22100070538588</v>
      </c>
      <c r="P169" s="134">
        <v>0</v>
      </c>
      <c r="Q169" s="148" t="str">
        <v>0502-1233-3902</v>
      </c>
      <c r="R169" s="131" t="str">
        <v>CJ대한통운</v>
      </c>
      <c r="S169" s="139">
        <v>0</v>
      </c>
      <c r="T169" s="131" t="str">
        <v>0502-1233-3902</v>
      </c>
      <c r="U169" s="131" t="str">
        <v>경기도 부천시 오정구 까치로6번길 17-4 1층 ( 작동 )</v>
      </c>
      <c r="V169" s="131" t="str">
        <v>직접 받고 부재 시 문 앞</v>
      </c>
      <c r="W169" s="138">
        <v>16800</v>
      </c>
      <c r="X169" s="138">
        <v>0</v>
      </c>
      <c r="Y169" s="138">
        <v>3000</v>
      </c>
      <c r="Z169" s="138">
        <v>0</v>
      </c>
      <c r="AA169" s="138">
        <v>0</v>
      </c>
      <c r="AB169" s="145">
        <v>0</v>
      </c>
      <c r="AC169" s="145">
        <v>0</v>
      </c>
      <c r="AD169" s="138">
        <v>0</v>
      </c>
      <c r="AE169" s="131" t="str">
        <v>비닐팩토리 쿠팡 김양훈 카페 훈 SE.202 투명 530299952870 0502-1233-3902 22100070538588</v>
      </c>
    </row>
    <row r="170" spans="1:31">
      <c r="A170" s="131">
        <v>110</v>
      </c>
      <c r="B170" s="131" t="str">
        <v>비닐스토리</v>
      </c>
      <c r="C170" s="131" t="str">
        <v>스마트 스토어</v>
      </c>
      <c r="D170" s="131" t="str">
        <v>김영균</v>
      </c>
      <c r="E170" s="132">
        <v>45453</v>
      </c>
      <c r="F170" s="131" t="str">
        <v>김영균</v>
      </c>
      <c r="G170" s="131" t="str">
        <v>540216957510</v>
      </c>
      <c r="H170" s="131" t="str">
        <v>SE.306</v>
      </c>
      <c r="I170" s="131" t="str">
        <v>투명</v>
      </c>
      <c r="J170" s="131">
        <v>4</v>
      </c>
      <c r="K170" s="138">
        <v>43120</v>
      </c>
      <c r="L170" s="138">
        <v>4400</v>
      </c>
      <c r="M170" s="138">
        <v>0</v>
      </c>
      <c r="N170" s="132">
        <v>45452</v>
      </c>
      <c r="O170" s="131" t="str">
        <v>2024060970394221</v>
      </c>
      <c r="P170" s="134" t="str">
        <v>kyg7****</v>
      </c>
      <c r="Q170" s="148" t="str">
        <v>010-3481-7254</v>
      </c>
      <c r="R170" s="131" t="str">
        <v>CJ대한통운</v>
      </c>
      <c r="S170" s="139">
        <v>0</v>
      </c>
      <c r="T170" s="131" t="str">
        <v>010-3481-7254</v>
      </c>
      <c r="U170" s="131" t="str">
        <v>세종특별자치시 금남면 성강길 35 서가네떡방</v>
      </c>
      <c r="V170" s="131">
        <v>0</v>
      </c>
      <c r="W170" s="138">
        <v>57000</v>
      </c>
      <c r="X170" s="138">
        <v>6360</v>
      </c>
      <c r="Y170" s="138">
        <v>0</v>
      </c>
      <c r="Z170" s="138">
        <v>0</v>
      </c>
      <c r="AA170" s="138">
        <v>0</v>
      </c>
      <c r="AB170" s="145">
        <v>0</v>
      </c>
      <c r="AC170" s="145">
        <v>0</v>
      </c>
      <c r="AD170" s="138">
        <v>0</v>
      </c>
      <c r="AE170" s="131" t="str">
        <v>비닐스토리 스마트 스토어 김영균 김영균 SE.306 투명 540216957510 010-3481-7254 2024060970394221</v>
      </c>
    </row>
    <row r="171" spans="1:31">
      <c r="A171" s="131">
        <v>378</v>
      </c>
      <c r="B171" s="131" t="str">
        <v>비닐스토리</v>
      </c>
      <c r="C171" s="131" t="str">
        <v>스마트 스토어</v>
      </c>
      <c r="D171" s="131" t="str">
        <v>김영균</v>
      </c>
      <c r="E171" s="132">
        <v>45495</v>
      </c>
      <c r="F171" s="131" t="str">
        <v>김영균</v>
      </c>
      <c r="G171" s="131" t="str">
        <v>530250363621</v>
      </c>
      <c r="H171" s="131" t="str">
        <v>SE.306</v>
      </c>
      <c r="I171" s="131" t="str">
        <v>투명</v>
      </c>
      <c r="J171" s="131">
        <v>4</v>
      </c>
      <c r="K171" s="138">
        <v>42720</v>
      </c>
      <c r="L171" s="138">
        <v>3500</v>
      </c>
      <c r="M171" s="138">
        <v>500</v>
      </c>
      <c r="N171" s="132">
        <v>45494</v>
      </c>
      <c r="O171" s="131" t="str">
        <v>2024072115036631</v>
      </c>
      <c r="P171" s="134" t="str">
        <v>kyg7****</v>
      </c>
      <c r="Q171" s="148" t="str">
        <v>010-3481-7254</v>
      </c>
      <c r="R171" s="131" t="str">
        <v>CJ대한통운</v>
      </c>
      <c r="S171" s="139">
        <v>0</v>
      </c>
      <c r="T171" s="131" t="str">
        <v>010-3481-7254</v>
      </c>
      <c r="U171" s="131" t="str">
        <v>세종특별자치시 금남면 성강길 35 서가네떡방</v>
      </c>
      <c r="V171" s="131">
        <v>0</v>
      </c>
      <c r="W171" s="138">
        <v>57000</v>
      </c>
      <c r="X171" s="138">
        <v>6360</v>
      </c>
      <c r="Y171" s="138">
        <v>0</v>
      </c>
      <c r="Z171" s="138">
        <v>0</v>
      </c>
      <c r="AA171" s="138">
        <v>0</v>
      </c>
      <c r="AB171" s="145">
        <v>0</v>
      </c>
      <c r="AC171" s="145">
        <v>0</v>
      </c>
      <c r="AD171" s="138">
        <v>0</v>
      </c>
      <c r="AE171" s="131" t="str">
        <v>비닐스토리 스마트 스토어 김영균 김영균 SE.306 투명 530250363621 010-3481-7254 2024072115036631</v>
      </c>
    </row>
    <row r="172" spans="1:31">
      <c r="A172" s="131">
        <v>1007</v>
      </c>
      <c r="B172" s="131" t="str">
        <v>비닐스토리</v>
      </c>
      <c r="C172" s="131" t="str">
        <v>스마트 스토어</v>
      </c>
      <c r="D172" s="131" t="str">
        <v>김영균</v>
      </c>
      <c r="E172" s="132">
        <v>45558</v>
      </c>
      <c r="F172" s="131" t="str">
        <v>김영균</v>
      </c>
      <c r="G172" s="131" t="str">
        <v>530297387064</v>
      </c>
      <c r="H172" s="131" t="str">
        <v>SE.303</v>
      </c>
      <c r="I172" s="131" t="str">
        <v>투명</v>
      </c>
      <c r="J172" s="131">
        <v>3</v>
      </c>
      <c r="K172" s="138">
        <v>51335</v>
      </c>
      <c r="L172" s="138">
        <v>4400</v>
      </c>
      <c r="M172" s="138">
        <v>1725</v>
      </c>
      <c r="N172" s="132">
        <v>45558</v>
      </c>
      <c r="O172" s="131" t="str">
        <v>2024092390537201</v>
      </c>
      <c r="P172" s="134" t="str">
        <v>kyg7****</v>
      </c>
      <c r="Q172" s="148" t="str">
        <v>010-3481-7254</v>
      </c>
      <c r="R172" s="131" t="str">
        <v>CJ대한통운</v>
      </c>
      <c r="S172" s="139">
        <v>0</v>
      </c>
      <c r="T172" s="131" t="str">
        <v>010-3481-7254</v>
      </c>
      <c r="U172" s="131" t="str">
        <v>세종특별자치시 금남면 성강길 35 서가네떡방</v>
      </c>
      <c r="V172" s="131">
        <v>0</v>
      </c>
      <c r="W172" s="138">
        <v>66570</v>
      </c>
      <c r="X172" s="138">
        <v>7410</v>
      </c>
      <c r="Y172" s="138">
        <v>0</v>
      </c>
      <c r="Z172" s="138">
        <v>0</v>
      </c>
      <c r="AA172" s="138">
        <v>0</v>
      </c>
      <c r="AB172" s="145">
        <v>0</v>
      </c>
      <c r="AC172" s="145">
        <v>0</v>
      </c>
      <c r="AD172" s="138">
        <v>0</v>
      </c>
      <c r="AE172" s="131" t="str">
        <v>비닐스토리 스마트 스토어 김영균 김영균 SE.303 투명 530297387064 010-3481-7254 2024092390537201</v>
      </c>
    </row>
    <row r="173" spans="1:31">
      <c r="A173" s="131">
        <v>889</v>
      </c>
      <c r="B173" s="131" t="str">
        <v>비닐스토리</v>
      </c>
      <c r="C173" s="131" t="str">
        <v>쿠팡</v>
      </c>
      <c r="D173" s="131" t="str">
        <v>김영란</v>
      </c>
      <c r="E173" s="132">
        <v>45545</v>
      </c>
      <c r="F173" s="131" t="str">
        <v>김영란</v>
      </c>
      <c r="G173" s="131" t="str">
        <v>540287510580</v>
      </c>
      <c r="H173" s="131" t="str">
        <v>SE.206</v>
      </c>
      <c r="I173" s="131" t="str">
        <v>투명</v>
      </c>
      <c r="J173" s="131">
        <v>1</v>
      </c>
      <c r="K173" s="138">
        <v>24260</v>
      </c>
      <c r="L173" s="138">
        <v>3500</v>
      </c>
      <c r="M173" s="138">
        <v>960</v>
      </c>
      <c r="N173" s="132">
        <v>45545</v>
      </c>
      <c r="O173" s="131" t="str">
        <v>8100068536979</v>
      </c>
      <c r="P173" s="134">
        <v>0</v>
      </c>
      <c r="Q173" s="148" t="str">
        <v>0502-4813-8608</v>
      </c>
      <c r="R173" s="131" t="str">
        <v>CJ대한통운</v>
      </c>
      <c r="S173" s="139">
        <v>0</v>
      </c>
      <c r="T173" s="131" t="str">
        <v>0502-4813-8608</v>
      </c>
      <c r="U173" s="131" t="str">
        <v>부산광역시 동래구 사직동 147-48 1층 분식천지</v>
      </c>
      <c r="V173" s="131" t="str">
        <v>직접 수령,부재시 연락 바라겠습니다</v>
      </c>
      <c r="W173" s="138">
        <v>34020</v>
      </c>
      <c r="X173" s="138">
        <v>0</v>
      </c>
      <c r="Y173" s="138">
        <v>3000</v>
      </c>
      <c r="Z173" s="138">
        <v>0</v>
      </c>
      <c r="AA173" s="138">
        <v>0</v>
      </c>
      <c r="AB173" s="145">
        <v>0</v>
      </c>
      <c r="AC173" s="145">
        <v>0</v>
      </c>
      <c r="AD173" s="138">
        <v>0</v>
      </c>
      <c r="AE173" s="131" t="str">
        <v>비닐스토리 쿠팡 김영란 김영란 SE.206 투명 540287510580 0502-4813-8608 8100068536979</v>
      </c>
    </row>
    <row r="174" spans="1:31">
      <c r="A174" s="131">
        <v>271</v>
      </c>
      <c r="B174" s="131" t="str">
        <v>비닐팩토리</v>
      </c>
      <c r="C174" s="131" t="str">
        <v>대표</v>
      </c>
      <c r="D174" s="131" t="str">
        <v>김영섭</v>
      </c>
      <c r="E174" s="132">
        <v>45481</v>
      </c>
      <c r="F174" s="131" t="str">
        <v>김영섭</v>
      </c>
      <c r="G174" s="131" t="str">
        <v>530239375360</v>
      </c>
      <c r="H174" s="131" t="str">
        <v>SE.1000</v>
      </c>
      <c r="I174" s="131" t="str">
        <v>투명</v>
      </c>
      <c r="J174" s="131">
        <v>1</v>
      </c>
      <c r="K174" s="138">
        <v>0</v>
      </c>
      <c r="L174" s="138">
        <v>5500</v>
      </c>
      <c r="M174" s="138">
        <v>1925</v>
      </c>
      <c r="N174" s="132">
        <v>45481</v>
      </c>
      <c r="O174" s="131" t="str">
        <v>45485778</v>
      </c>
      <c r="P174" s="134">
        <v>0</v>
      </c>
      <c r="Q174" s="148">
        <v>0</v>
      </c>
      <c r="R174" s="131" t="str">
        <v>CJ대한통운</v>
      </c>
      <c r="S174" s="139">
        <v>0</v>
      </c>
      <c r="T174" s="131" t="str">
        <v>010-4857-1212</v>
      </c>
      <c r="U174" s="131" t="str">
        <v>경기 성남시 중원구 광명로 289 (단대쇼핑센타) 1층 84호</v>
      </c>
      <c r="V174" s="131">
        <v>0</v>
      </c>
      <c r="W174" s="138">
        <v>0</v>
      </c>
      <c r="X174" s="138">
        <v>0</v>
      </c>
      <c r="Y174" s="138">
        <v>0</v>
      </c>
      <c r="Z174" s="138">
        <v>0</v>
      </c>
      <c r="AA174" s="138">
        <v>0</v>
      </c>
      <c r="AB174" s="145">
        <v>0</v>
      </c>
      <c r="AC174" s="145">
        <v>0</v>
      </c>
      <c r="AD174" s="138">
        <v>0</v>
      </c>
      <c r="AE174" s="131" t="str">
        <v>비닐팩토리 대표 김영섭 김영섭 SE.1000 투명 530239375360 010-4857-1212 45485778</v>
      </c>
    </row>
    <row r="175" spans="1:31">
      <c r="A175" s="131">
        <v>587</v>
      </c>
      <c r="B175" s="131" t="str">
        <v>비닐팩토리</v>
      </c>
      <c r="C175" s="131" t="str">
        <v>쿠팡</v>
      </c>
      <c r="D175" s="131" t="str">
        <v>김영옥</v>
      </c>
      <c r="E175" s="132">
        <v>45517</v>
      </c>
      <c r="F175" s="131" t="str">
        <v>김영옥</v>
      </c>
      <c r="G175" s="131" t="str">
        <v>530266350022</v>
      </c>
      <c r="H175" s="131" t="str">
        <v>SE.204</v>
      </c>
      <c r="I175" s="131" t="str">
        <v>투명</v>
      </c>
      <c r="J175" s="131">
        <v>1</v>
      </c>
      <c r="K175" s="138">
        <v>0</v>
      </c>
      <c r="L175" s="138">
        <v>3000</v>
      </c>
      <c r="M175" s="138">
        <v>0</v>
      </c>
      <c r="N175" s="132">
        <v>45516</v>
      </c>
      <c r="O175" s="131" t="str">
        <v>30100063453466</v>
      </c>
      <c r="P175" s="134">
        <v>0</v>
      </c>
      <c r="Q175" s="148" t="str">
        <v>0502-1221-3121</v>
      </c>
      <c r="R175" s="131" t="str">
        <v>CJ대한통운</v>
      </c>
      <c r="S175" s="139">
        <v>0</v>
      </c>
      <c r="T175" s="131" t="str">
        <v>0502-1221-3121</v>
      </c>
      <c r="U175" s="131" t="str">
        <v>전북특별자치도 남원시 향교동 280-4 훼미리마트 전북 남원시 붕맛1길35 향교떡집</v>
      </c>
      <c r="V175" s="131" t="str">
        <v>문 앞</v>
      </c>
      <c r="W175" s="138">
        <v>21840</v>
      </c>
      <c r="X175" s="138">
        <v>0</v>
      </c>
      <c r="Y175" s="138">
        <v>3000</v>
      </c>
      <c r="Z175" s="138">
        <v>0</v>
      </c>
      <c r="AA175" s="138">
        <v>0</v>
      </c>
      <c r="AB175" s="145">
        <v>0</v>
      </c>
      <c r="AC175" s="145">
        <v>0</v>
      </c>
      <c r="AD175" s="138">
        <v>0</v>
      </c>
      <c r="AE175" s="131" t="str">
        <v>비닐팩토리 쿠팡 김영옥 김영옥 SE.204 투명 530266350022 0502-1221-3121 30100063453466</v>
      </c>
    </row>
    <row r="176" spans="1:31">
      <c r="A176" s="131">
        <v>781</v>
      </c>
      <c r="B176" s="131" t="str">
        <v>비닐팩토리</v>
      </c>
      <c r="C176" s="131" t="str">
        <v>스마트 스토어</v>
      </c>
      <c r="D176" s="131" t="str">
        <v>김영지</v>
      </c>
      <c r="E176" s="132">
        <v>45537</v>
      </c>
      <c r="F176" s="131" t="str">
        <v>김영지</v>
      </c>
      <c r="G176" s="131" t="str">
        <v>540279519763</v>
      </c>
      <c r="H176" s="131" t="str">
        <v>SE.202</v>
      </c>
      <c r="I176" s="131" t="str">
        <v>투명</v>
      </c>
      <c r="J176" s="131">
        <v>1</v>
      </c>
      <c r="K176" s="138">
        <v>0</v>
      </c>
      <c r="L176" s="138">
        <v>3500</v>
      </c>
      <c r="M176" s="138">
        <v>960</v>
      </c>
      <c r="N176" s="132">
        <v>45537</v>
      </c>
      <c r="O176" s="131" t="str">
        <v>2024090240091171</v>
      </c>
      <c r="P176" s="134" t="str">
        <v>youn****</v>
      </c>
      <c r="Q176" s="148" t="str">
        <v>010-9903-4597</v>
      </c>
      <c r="R176" s="131" t="str">
        <v>CJ대한통운</v>
      </c>
      <c r="S176" s="139">
        <v>0</v>
      </c>
      <c r="T176" s="131" t="str">
        <v>010-9903-4597</v>
      </c>
      <c r="U176" s="131" t="str">
        <v>경상남도 진주시 진양호로 381 (신안동) 1층</v>
      </c>
      <c r="V176" s="131">
        <v>0</v>
      </c>
      <c r="W176" s="138">
        <v>16000</v>
      </c>
      <c r="X176" s="138">
        <v>0</v>
      </c>
      <c r="Y176" s="138">
        <v>3000</v>
      </c>
      <c r="Z176" s="138">
        <v>0</v>
      </c>
      <c r="AA176" s="138">
        <v>0</v>
      </c>
      <c r="AB176" s="145">
        <v>0</v>
      </c>
      <c r="AC176" s="145">
        <v>0</v>
      </c>
      <c r="AD176" s="138">
        <v>0</v>
      </c>
      <c r="AE176" s="131" t="str">
        <v>비닐팩토리 스마트 스토어 김영지 김영지 SE.202 투명 540279519763 010-9903-4597 2024090240091171</v>
      </c>
    </row>
    <row r="177" spans="1:31">
      <c r="A177" s="131">
        <v>73</v>
      </c>
      <c r="B177" s="131" t="str">
        <v>비닐팩토리</v>
      </c>
      <c r="C177" s="131" t="str">
        <v>스마트 스토어</v>
      </c>
      <c r="D177" s="131" t="str">
        <v>김영희</v>
      </c>
      <c r="E177" s="132">
        <v>45450</v>
      </c>
      <c r="F177" s="131" t="str">
        <v>김영희</v>
      </c>
      <c r="G177" s="131" t="str">
        <v>540215483284</v>
      </c>
      <c r="H177" s="131" t="str">
        <v>SE.206</v>
      </c>
      <c r="I177" s="131" t="str">
        <v>투명</v>
      </c>
      <c r="J177" s="131">
        <v>1</v>
      </c>
      <c r="K177" s="138">
        <v>0</v>
      </c>
      <c r="L177" s="138">
        <v>3000</v>
      </c>
      <c r="M177" s="138">
        <v>0</v>
      </c>
      <c r="N177" s="132">
        <v>45450</v>
      </c>
      <c r="O177" s="131" t="str">
        <v>2024060720131911</v>
      </c>
      <c r="P177" s="134" t="str">
        <v>hapt****</v>
      </c>
      <c r="Q177" s="148" t="str">
        <v>010-8563-3273</v>
      </c>
      <c r="R177" s="131" t="str">
        <v>CJ대한통운</v>
      </c>
      <c r="S177" s="139">
        <v>0</v>
      </c>
      <c r="T177" s="131" t="str">
        <v>0502-3778-2814</v>
      </c>
      <c r="U177" s="131" t="str">
        <v>경기도 남양주시 와부읍 수레로 88 (와부읍, 강산빌딩) 코너 103호 인생떡집</v>
      </c>
      <c r="V177" s="131">
        <v>0</v>
      </c>
      <c r="W177" s="138">
        <v>28400</v>
      </c>
      <c r="X177" s="138">
        <v>0</v>
      </c>
      <c r="Y177" s="138">
        <v>3000</v>
      </c>
      <c r="Z177" s="138">
        <v>0</v>
      </c>
      <c r="AA177" s="138">
        <v>0</v>
      </c>
      <c r="AB177" s="145">
        <v>0</v>
      </c>
      <c r="AC177" s="145">
        <v>0</v>
      </c>
      <c r="AD177" s="138">
        <v>0</v>
      </c>
      <c r="AE177" s="131" t="str">
        <v>비닐팩토리 스마트 스토어 김영희 김영희 SE.206 투명 540215483284 0502-3778-2814 2024060720131911</v>
      </c>
    </row>
    <row r="178" spans="1:31">
      <c r="A178" s="131">
        <v>803</v>
      </c>
      <c r="B178" s="131" t="str">
        <v>비닐팩토리</v>
      </c>
      <c r="C178" s="131" t="str">
        <v>스마트 스토어</v>
      </c>
      <c r="D178" s="131" t="str">
        <v>김예지</v>
      </c>
      <c r="E178" s="132">
        <v>45538</v>
      </c>
      <c r="F178" s="131" t="str">
        <v>김예지</v>
      </c>
      <c r="G178" s="131" t="str">
        <v>530282554403</v>
      </c>
      <c r="H178" s="131" t="str">
        <v>SE.18</v>
      </c>
      <c r="I178" s="131" t="str">
        <v>청백</v>
      </c>
      <c r="J178" s="131">
        <v>7</v>
      </c>
      <c r="K178" s="138">
        <v>0</v>
      </c>
      <c r="L178" s="138">
        <v>4400</v>
      </c>
      <c r="M178" s="138">
        <v>1725</v>
      </c>
      <c r="N178" s="132">
        <v>45537</v>
      </c>
      <c r="O178" s="131" t="str">
        <v>2024090257476501</v>
      </c>
      <c r="P178" s="134" t="str">
        <v>haha****</v>
      </c>
      <c r="Q178" s="148" t="str">
        <v>010-4599-6835</v>
      </c>
      <c r="R178" s="131" t="str">
        <v>CJ대한통운</v>
      </c>
      <c r="S178" s="139">
        <v>0</v>
      </c>
      <c r="T178" s="131" t="str">
        <v>010-4599-6835</v>
      </c>
      <c r="U178" s="131" t="str">
        <v>대구광역시 수성구 달구벌대로458길 42 (수성동1가) 1층 떡집</v>
      </c>
      <c r="V178" s="131">
        <v>0</v>
      </c>
      <c r="W178" s="138">
        <v>12390</v>
      </c>
      <c r="X178" s="138">
        <v>10080</v>
      </c>
      <c r="Y178" s="138">
        <v>0</v>
      </c>
      <c r="Z178" s="138">
        <v>0</v>
      </c>
      <c r="AA178" s="138">
        <v>0</v>
      </c>
      <c r="AB178" s="145">
        <v>0</v>
      </c>
      <c r="AC178" s="145">
        <v>0</v>
      </c>
      <c r="AD178" s="138">
        <v>0</v>
      </c>
      <c r="AE178" s="131" t="str">
        <v>비닐팩토리 스마트 스토어 김예지 김예지 SE.18 청백 530282554403 010-4599-6835 2024090257476501</v>
      </c>
    </row>
    <row r="179" spans="1:31">
      <c r="A179" s="131">
        <v>804</v>
      </c>
      <c r="B179" s="131" t="str">
        <v>비닐팩토리</v>
      </c>
      <c r="C179" s="131" t="str">
        <v>스마트 스토어</v>
      </c>
      <c r="D179" s="131" t="str">
        <v>김예지</v>
      </c>
      <c r="E179" s="132">
        <v>45538</v>
      </c>
      <c r="F179" s="131" t="str">
        <v>김예지</v>
      </c>
      <c r="G179" s="131" t="str">
        <v>530282554403</v>
      </c>
      <c r="H179" s="131" t="str">
        <v>SE.18</v>
      </c>
      <c r="I179" s="131" t="str">
        <v>빨강</v>
      </c>
      <c r="J179" s="131">
        <v>4</v>
      </c>
      <c r="K179" s="138">
        <v>0</v>
      </c>
      <c r="L179" s="138">
        <v>0</v>
      </c>
      <c r="M179" s="138">
        <v>0</v>
      </c>
      <c r="N179" s="132">
        <v>45537</v>
      </c>
      <c r="O179" s="131" t="str">
        <v>2024090257476491</v>
      </c>
      <c r="P179" s="134" t="str">
        <v>haha****</v>
      </c>
      <c r="Q179" s="148" t="str">
        <v>010-4599-6835</v>
      </c>
      <c r="R179" s="131" t="str">
        <v>CJ대한통운</v>
      </c>
      <c r="S179" s="139">
        <v>0</v>
      </c>
      <c r="T179" s="131" t="str">
        <v>010-4599-6835</v>
      </c>
      <c r="U179" s="131" t="str">
        <v>대구광역시 수성구 달구벌대로458길 42 (수성동1가) 1층 떡집</v>
      </c>
      <c r="V179" s="131">
        <v>0</v>
      </c>
      <c r="W179" s="138">
        <v>7080</v>
      </c>
      <c r="X179" s="138">
        <v>5760</v>
      </c>
      <c r="Y179" s="138">
        <v>0</v>
      </c>
      <c r="Z179" s="138">
        <v>0</v>
      </c>
      <c r="AA179" s="138">
        <v>0</v>
      </c>
      <c r="AB179" s="145">
        <v>0</v>
      </c>
      <c r="AC179" s="145">
        <v>0</v>
      </c>
      <c r="AD179" s="138">
        <v>0</v>
      </c>
      <c r="AE179" s="131" t="str">
        <v>비닐팩토리 스마트 스토어 김예지 김예지 SE.18 빨강 530282554403 010-4599-6835 2024090257476491</v>
      </c>
    </row>
    <row r="180" spans="1:31">
      <c r="A180" s="131">
        <v>805</v>
      </c>
      <c r="B180" s="131" t="str">
        <v>비닐팩토리</v>
      </c>
      <c r="C180" s="131" t="str">
        <v>스마트 스토어</v>
      </c>
      <c r="D180" s="131" t="str">
        <v>김예지</v>
      </c>
      <c r="E180" s="132">
        <v>45538</v>
      </c>
      <c r="F180" s="131" t="str">
        <v>김예지</v>
      </c>
      <c r="G180" s="131" t="str">
        <v>530282554403</v>
      </c>
      <c r="H180" s="131" t="str">
        <v>SE.21</v>
      </c>
      <c r="I180" s="131" t="str">
        <v>유백</v>
      </c>
      <c r="J180" s="131">
        <v>5</v>
      </c>
      <c r="K180" s="138">
        <v>0</v>
      </c>
      <c r="L180" s="138">
        <v>0</v>
      </c>
      <c r="M180" s="138">
        <v>0</v>
      </c>
      <c r="N180" s="132">
        <v>45537</v>
      </c>
      <c r="O180" s="131" t="str">
        <v>2024090257476481</v>
      </c>
      <c r="P180" s="134" t="str">
        <v>haha****</v>
      </c>
      <c r="Q180" s="148" t="str">
        <v>010-4599-6835</v>
      </c>
      <c r="R180" s="131" t="str">
        <v>CJ대한통운</v>
      </c>
      <c r="S180" s="139">
        <v>0</v>
      </c>
      <c r="T180" s="131" t="str">
        <v>010-4599-6835</v>
      </c>
      <c r="U180" s="131" t="str">
        <v>대구광역시 수성구 달구벌대로458길 42 (수성동1가) 1층 떡집</v>
      </c>
      <c r="V180" s="131">
        <v>0</v>
      </c>
      <c r="W180" s="138">
        <v>15750</v>
      </c>
      <c r="X180" s="138">
        <v>7200</v>
      </c>
      <c r="Y180" s="138">
        <v>0</v>
      </c>
      <c r="Z180" s="138">
        <v>0</v>
      </c>
      <c r="AA180" s="138">
        <v>0</v>
      </c>
      <c r="AB180" s="145">
        <v>0</v>
      </c>
      <c r="AC180" s="145">
        <v>0</v>
      </c>
      <c r="AD180" s="138">
        <v>0</v>
      </c>
      <c r="AE180" s="131" t="str">
        <v>비닐팩토리 스마트 스토어 김예지 김예지 SE.21 유백 530282554403 010-4599-6835 2024090257476481</v>
      </c>
    </row>
    <row r="181" spans="1:31">
      <c r="A181" s="131">
        <v>806</v>
      </c>
      <c r="B181" s="131" t="str">
        <v>비닐팩토리</v>
      </c>
      <c r="C181" s="131" t="str">
        <v>스마트 스토어</v>
      </c>
      <c r="D181" s="131" t="str">
        <v>김예지</v>
      </c>
      <c r="E181" s="132">
        <v>45538</v>
      </c>
      <c r="F181" s="131" t="str">
        <v>김예지</v>
      </c>
      <c r="G181" s="131" t="str">
        <v>530282554403</v>
      </c>
      <c r="H181" s="131" t="str">
        <v>SE.121</v>
      </c>
      <c r="I181" s="131" t="str">
        <v>투명</v>
      </c>
      <c r="J181" s="131">
        <v>2</v>
      </c>
      <c r="K181" s="138">
        <v>0</v>
      </c>
      <c r="L181" s="138">
        <v>0</v>
      </c>
      <c r="M181" s="138">
        <v>0</v>
      </c>
      <c r="N181" s="132">
        <v>45537</v>
      </c>
      <c r="O181" s="131" t="str">
        <v>2024090257476471</v>
      </c>
      <c r="P181" s="134" t="str">
        <v>haha****</v>
      </c>
      <c r="Q181" s="148" t="str">
        <v>010-4599-6835</v>
      </c>
      <c r="R181" s="131" t="str">
        <v>CJ대한통운</v>
      </c>
      <c r="S181" s="139">
        <v>0</v>
      </c>
      <c r="T181" s="131" t="str">
        <v>010-4599-6835</v>
      </c>
      <c r="U181" s="131" t="str">
        <v>대구광역시 수성구 달구벌대로458길 42 (수성동1가) 1층 떡집</v>
      </c>
      <c r="V181" s="131">
        <v>0</v>
      </c>
      <c r="W181" s="138">
        <v>8380</v>
      </c>
      <c r="X181" s="138">
        <v>0</v>
      </c>
      <c r="Y181" s="138">
        <v>0</v>
      </c>
      <c r="Z181" s="138">
        <v>0</v>
      </c>
      <c r="AA181" s="138">
        <v>0</v>
      </c>
      <c r="AB181" s="145">
        <v>0</v>
      </c>
      <c r="AC181" s="145">
        <v>0</v>
      </c>
      <c r="AD181" s="138">
        <v>0</v>
      </c>
      <c r="AE181" s="131" t="str">
        <v>비닐팩토리 스마트 스토어 김예지 김예지 SE.121 투명 530282554403 010-4599-6835 2024090257476471</v>
      </c>
    </row>
    <row r="182" spans="1:31">
      <c r="A182" s="131">
        <v>569</v>
      </c>
      <c r="B182" s="131" t="str">
        <v>비닐스토리</v>
      </c>
      <c r="C182" s="131" t="str">
        <v>쿠팡</v>
      </c>
      <c r="D182" s="131" t="str">
        <v>김오태</v>
      </c>
      <c r="E182" s="132">
        <v>45517</v>
      </c>
      <c r="F182" s="131" t="str">
        <v>김오태</v>
      </c>
      <c r="G182" s="131" t="str">
        <v>540265548850</v>
      </c>
      <c r="H182" s="131" t="str">
        <v>SE.114</v>
      </c>
      <c r="I182" s="131" t="str">
        <v>투명</v>
      </c>
      <c r="J182" s="131">
        <v>2</v>
      </c>
      <c r="K182" s="138">
        <v>10920</v>
      </c>
      <c r="L182" s="138">
        <v>3000</v>
      </c>
      <c r="M182" s="138">
        <v>0</v>
      </c>
      <c r="N182" s="132">
        <v>45516</v>
      </c>
      <c r="O182" s="131" t="str">
        <v>6100063211069</v>
      </c>
      <c r="P182" s="134">
        <v>0</v>
      </c>
      <c r="Q182" s="148" t="str">
        <v>0502-4588-7146</v>
      </c>
      <c r="R182" s="131" t="str">
        <v>CJ대한통운</v>
      </c>
      <c r="S182" s="139">
        <v>0</v>
      </c>
      <c r="T182" s="131" t="str">
        <v>0502-4588-7146</v>
      </c>
      <c r="U182" s="131" t="str">
        <v>전라남도 보성군 조성면 높은담2길 39-117 그린농원</v>
      </c>
      <c r="V182" s="131" t="str">
        <v>문 앞</v>
      </c>
      <c r="W182" s="138">
        <v>13600</v>
      </c>
      <c r="X182" s="138">
        <v>0</v>
      </c>
      <c r="Y182" s="138">
        <v>0</v>
      </c>
      <c r="Z182" s="138">
        <v>0</v>
      </c>
      <c r="AA182" s="138">
        <v>0</v>
      </c>
      <c r="AB182" s="145">
        <v>0</v>
      </c>
      <c r="AC182" s="145">
        <v>0</v>
      </c>
      <c r="AD182" s="138">
        <v>0</v>
      </c>
      <c r="AE182" s="131" t="str">
        <v>비닐스토리 쿠팡 김오태 김오태 SE.114 투명 540265548850 0502-4588-7146 6100063211069</v>
      </c>
    </row>
    <row r="183" spans="1:31">
      <c r="A183" s="131">
        <v>529</v>
      </c>
      <c r="B183" s="131" t="str">
        <v>비닐스토리</v>
      </c>
      <c r="C183" s="131" t="str">
        <v>쿠팡</v>
      </c>
      <c r="D183" s="131" t="str">
        <v>김용민</v>
      </c>
      <c r="E183" s="132">
        <v>45513</v>
      </c>
      <c r="F183" s="131" t="str">
        <v>윤민주</v>
      </c>
      <c r="G183" s="131" t="str">
        <v>530263755074</v>
      </c>
      <c r="H183" s="131" t="str">
        <v>SE.20</v>
      </c>
      <c r="I183" s="131" t="str">
        <v>투명</v>
      </c>
      <c r="J183" s="131">
        <v>1</v>
      </c>
      <c r="K183" s="138">
        <v>4397</v>
      </c>
      <c r="L183" s="138">
        <v>3000</v>
      </c>
      <c r="M183" s="138">
        <v>0</v>
      </c>
      <c r="N183" s="132">
        <v>45513</v>
      </c>
      <c r="O183" s="131" t="str">
        <v>7100062821292</v>
      </c>
      <c r="P183" s="134">
        <v>0</v>
      </c>
      <c r="Q183" s="148" t="str">
        <v>0504-4987-0672</v>
      </c>
      <c r="R183" s="131" t="str">
        <v>CJ대한통운</v>
      </c>
      <c r="S183" s="139">
        <v>0</v>
      </c>
      <c r="T183" s="131" t="str">
        <v>0504-4987-0672</v>
      </c>
      <c r="U183" s="131" t="str">
        <v>경기도 여주시 흥천면 금반형길 41-7 기와집</v>
      </c>
      <c r="V183" s="131" t="str">
        <v>마루에 올려주세요~</v>
      </c>
      <c r="W183" s="138">
        <v>2500</v>
      </c>
      <c r="X183" s="138">
        <v>0</v>
      </c>
      <c r="Y183" s="138">
        <v>0</v>
      </c>
      <c r="Z183" s="138">
        <v>0</v>
      </c>
      <c r="AA183" s="138">
        <v>0</v>
      </c>
      <c r="AB183" s="145">
        <v>0</v>
      </c>
      <c r="AC183" s="145">
        <v>0</v>
      </c>
      <c r="AD183" s="138">
        <v>0</v>
      </c>
      <c r="AE183" s="131" t="str">
        <v>비닐스토리 쿠팡 김용민 윤민주 SE.20 투명 530263755074 0504-4987-0672 7100062821292</v>
      </c>
    </row>
    <row r="184" spans="1:31">
      <c r="A184" s="131">
        <v>530</v>
      </c>
      <c r="B184" s="131" t="str">
        <v>비닐스토리</v>
      </c>
      <c r="C184" s="131" t="str">
        <v>쿠팡</v>
      </c>
      <c r="D184" s="131" t="str">
        <v>김용민</v>
      </c>
      <c r="E184" s="132">
        <v>45513</v>
      </c>
      <c r="F184" s="131" t="str">
        <v>윤민주</v>
      </c>
      <c r="G184" s="131" t="str">
        <v>530263755074</v>
      </c>
      <c r="H184" s="131" t="str">
        <v>SE.114</v>
      </c>
      <c r="I184" s="131" t="str">
        <v>투명</v>
      </c>
      <c r="J184" s="131">
        <v>2</v>
      </c>
      <c r="K184" s="138">
        <v>7920</v>
      </c>
      <c r="L184" s="138">
        <v>0</v>
      </c>
      <c r="M184" s="138">
        <v>0</v>
      </c>
      <c r="N184" s="132">
        <v>45513</v>
      </c>
      <c r="O184" s="131" t="str">
        <v>7100062821292</v>
      </c>
      <c r="P184" s="134">
        <v>0</v>
      </c>
      <c r="Q184" s="148" t="str">
        <v>0504-4987-0672</v>
      </c>
      <c r="R184" s="131" t="str">
        <v>CJ대한통운</v>
      </c>
      <c r="S184" s="139">
        <v>0</v>
      </c>
      <c r="T184" s="131" t="str">
        <v>0504-4987-0672</v>
      </c>
      <c r="U184" s="131" t="str">
        <v>경기도 여주시 흥천면 금반형길 41-7 기와집</v>
      </c>
      <c r="V184" s="131" t="str">
        <v>마루에 올려주세요~</v>
      </c>
      <c r="W184" s="138">
        <v>12240</v>
      </c>
      <c r="X184" s="138">
        <v>1360</v>
      </c>
      <c r="Y184" s="138">
        <v>0</v>
      </c>
      <c r="Z184" s="138">
        <v>0</v>
      </c>
      <c r="AA184" s="138">
        <v>0</v>
      </c>
      <c r="AB184" s="145">
        <v>0</v>
      </c>
      <c r="AC184" s="145">
        <v>0</v>
      </c>
      <c r="AD184" s="138">
        <v>0</v>
      </c>
      <c r="AE184" s="131" t="str">
        <v>비닐스토리 쿠팡 김용민 윤민주 SE.114 투명 530263755074 0504-4987-0672 7100062821292</v>
      </c>
    </row>
    <row r="185" spans="1:31">
      <c r="A185" s="131">
        <v>578</v>
      </c>
      <c r="B185" s="131" t="str">
        <v>비닐스토리</v>
      </c>
      <c r="C185" s="131" t="str">
        <v>쿠팡</v>
      </c>
      <c r="D185" s="131" t="str">
        <v>김용선</v>
      </c>
      <c r="E185" s="132">
        <v>45520</v>
      </c>
      <c r="F185" s="131" t="str">
        <v>최은경</v>
      </c>
      <c r="G185" s="131" t="str">
        <v>530268245806</v>
      </c>
      <c r="H185" s="131" t="str">
        <v>SE.111</v>
      </c>
      <c r="I185" s="131" t="str">
        <v>투명</v>
      </c>
      <c r="J185" s="131">
        <v>1</v>
      </c>
      <c r="K185" s="138">
        <v>5200</v>
      </c>
      <c r="L185" s="138">
        <v>3000</v>
      </c>
      <c r="M185" s="138">
        <v>0</v>
      </c>
      <c r="N185" s="132">
        <v>45517</v>
      </c>
      <c r="O185" s="131" t="str">
        <v>23100063508846</v>
      </c>
      <c r="P185" s="134">
        <v>0</v>
      </c>
      <c r="Q185" s="148" t="str">
        <v>0502-4389-3869</v>
      </c>
      <c r="R185" s="131" t="str">
        <v>CJ대한통운</v>
      </c>
      <c r="S185" s="139">
        <v>0</v>
      </c>
      <c r="T185" s="131" t="str">
        <v>0502-4389-3869</v>
      </c>
      <c r="U185" s="131" t="str">
        <v>전라남도 고흥군 포두면 신촌새길 7 최은경</v>
      </c>
      <c r="V185" s="131" t="str">
        <v>문 앞</v>
      </c>
      <c r="W185" s="138">
        <v>3850</v>
      </c>
      <c r="X185" s="138">
        <v>0</v>
      </c>
      <c r="Y185" s="138">
        <v>0</v>
      </c>
      <c r="Z185" s="138">
        <v>0</v>
      </c>
      <c r="AA185" s="138">
        <v>0</v>
      </c>
      <c r="AB185" s="145">
        <v>0</v>
      </c>
      <c r="AC185" s="145">
        <v>0</v>
      </c>
      <c r="AD185" s="138">
        <v>0</v>
      </c>
      <c r="AE185" s="131" t="str">
        <v>비닐스토리 쿠팡 김용선 최은경 SE.111 투명 530268245806 0502-4389-3869 23100063508846</v>
      </c>
    </row>
    <row r="186" spans="1:31">
      <c r="A186" s="131">
        <v>579</v>
      </c>
      <c r="B186" s="131" t="str">
        <v>비닐스토리</v>
      </c>
      <c r="C186" s="131" t="str">
        <v>쿠팡</v>
      </c>
      <c r="D186" s="131" t="str">
        <v>김용선</v>
      </c>
      <c r="E186" s="132">
        <v>45520</v>
      </c>
      <c r="F186" s="131" t="str">
        <v>최은경</v>
      </c>
      <c r="G186" s="131" t="str">
        <v>530268245806</v>
      </c>
      <c r="H186" s="131" t="str">
        <v>SE.114</v>
      </c>
      <c r="I186" s="131" t="str">
        <v>투명</v>
      </c>
      <c r="J186" s="131">
        <v>1</v>
      </c>
      <c r="K186" s="138">
        <v>3960</v>
      </c>
      <c r="L186" s="138">
        <v>0</v>
      </c>
      <c r="M186" s="138">
        <v>0</v>
      </c>
      <c r="N186" s="132">
        <v>45517</v>
      </c>
      <c r="O186" s="131" t="str">
        <v>23100063508846</v>
      </c>
      <c r="P186" s="134">
        <v>0</v>
      </c>
      <c r="Q186" s="148" t="str">
        <v>0502-4389-3869</v>
      </c>
      <c r="R186" s="131" t="str">
        <v>CJ대한통운</v>
      </c>
      <c r="S186" s="139">
        <v>0</v>
      </c>
      <c r="T186" s="131" t="str">
        <v>0502-4389-3869</v>
      </c>
      <c r="U186" s="131" t="str">
        <v>전라남도 고흥군 포두면 신촌새길 7 최은경</v>
      </c>
      <c r="V186" s="131" t="str">
        <v>문 앞</v>
      </c>
      <c r="W186" s="138">
        <v>6120</v>
      </c>
      <c r="X186" s="138">
        <v>680</v>
      </c>
      <c r="Y186" s="138">
        <v>0</v>
      </c>
      <c r="Z186" s="138">
        <v>0</v>
      </c>
      <c r="AA186" s="138">
        <v>0</v>
      </c>
      <c r="AB186" s="145">
        <v>0</v>
      </c>
      <c r="AC186" s="145">
        <v>0</v>
      </c>
      <c r="AD186" s="138">
        <v>0</v>
      </c>
      <c r="AE186" s="131" t="str">
        <v>비닐스토리 쿠팡 김용선 최은경 SE.114 투명 530268245806 0502-4389-3869 23100063508846</v>
      </c>
    </row>
    <row r="187" spans="1:31">
      <c r="A187" s="131">
        <v>445</v>
      </c>
      <c r="B187" s="131" t="str">
        <v>비닐팩토리</v>
      </c>
      <c r="C187" s="131" t="str">
        <v>스마트 스토어</v>
      </c>
      <c r="D187" s="131" t="str">
        <v>김용준</v>
      </c>
      <c r="E187" s="132">
        <v>45502</v>
      </c>
      <c r="F187" s="131" t="str">
        <v>김용준</v>
      </c>
      <c r="G187" s="131" t="str">
        <v>530255527473</v>
      </c>
      <c r="H187" s="131" t="str">
        <v>SE.305</v>
      </c>
      <c r="I187" s="131" t="str">
        <v>투명</v>
      </c>
      <c r="J187" s="131">
        <v>1</v>
      </c>
      <c r="K187" s="138">
        <v>0</v>
      </c>
      <c r="L187" s="138">
        <v>3000</v>
      </c>
      <c r="M187" s="138">
        <v>0</v>
      </c>
      <c r="N187" s="132">
        <v>45499</v>
      </c>
      <c r="O187" s="131" t="str">
        <v>2024072629132811</v>
      </c>
      <c r="P187" s="134" t="str">
        <v>dand****</v>
      </c>
      <c r="Q187" s="148" t="str">
        <v>010-4387-0100</v>
      </c>
      <c r="R187" s="131" t="str">
        <v>CJ대한통운</v>
      </c>
      <c r="S187" s="139">
        <v>0</v>
      </c>
      <c r="T187" s="131" t="str">
        <v>010-4387-0100</v>
      </c>
      <c r="U187" s="131" t="str">
        <v>충청남도 천안시 서북구 입장면 용정리1길 87 (입장면, (주)하나인더스) 비온텍 사무실</v>
      </c>
      <c r="V187" s="131">
        <v>0</v>
      </c>
      <c r="W187" s="138">
        <v>18400</v>
      </c>
      <c r="X187" s="138">
        <v>0</v>
      </c>
      <c r="Y187" s="138">
        <v>3000</v>
      </c>
      <c r="Z187" s="138">
        <v>0</v>
      </c>
      <c r="AA187" s="138">
        <v>0</v>
      </c>
      <c r="AB187" s="145">
        <v>0</v>
      </c>
      <c r="AC187" s="145">
        <v>0</v>
      </c>
      <c r="AD187" s="138">
        <v>0</v>
      </c>
      <c r="AE187" s="131" t="str">
        <v>비닐팩토리 스마트 스토어 김용준 김용준 SE.305 투명 530255527473 010-4387-0100 2024072629132811</v>
      </c>
    </row>
    <row r="188" spans="1:31">
      <c r="A188" s="131">
        <v>662</v>
      </c>
      <c r="B188" s="131" t="str">
        <v>비닐스토리</v>
      </c>
      <c r="C188" s="131" t="str">
        <v>쿠팡</v>
      </c>
      <c r="D188" s="131" t="str">
        <v>김우현</v>
      </c>
      <c r="E188" s="132">
        <v>45527</v>
      </c>
      <c r="F188" s="131" t="str">
        <v>김우현</v>
      </c>
      <c r="G188" s="131" t="str">
        <v>530273993414</v>
      </c>
      <c r="H188" s="131" t="str">
        <v>SE.206</v>
      </c>
      <c r="I188" s="131" t="str">
        <v>투명</v>
      </c>
      <c r="J188" s="131">
        <v>1</v>
      </c>
      <c r="K188" s="138">
        <v>4660</v>
      </c>
      <c r="L188" s="138">
        <v>3500</v>
      </c>
      <c r="M188" s="138">
        <v>960</v>
      </c>
      <c r="N188" s="132">
        <v>45526</v>
      </c>
      <c r="O188" s="131" t="str">
        <v>13100065234639</v>
      </c>
      <c r="P188" s="134">
        <v>0</v>
      </c>
      <c r="Q188" s="148" t="str">
        <v>0502-1276-7791</v>
      </c>
      <c r="R188" s="131" t="str">
        <v>CJ대한통운</v>
      </c>
      <c r="S188" s="139">
        <v>0</v>
      </c>
      <c r="T188" s="131" t="str">
        <v>0502-1276-7791</v>
      </c>
      <c r="U188" s="131" t="str">
        <v>경상남도 창원시 성산구 삼귀로486번길 13-22 미락이탈리안레스토랑 ( 귀산동 )</v>
      </c>
      <c r="V188" s="131" t="str">
        <v>문 앞</v>
      </c>
      <c r="W188" s="138">
        <v>0</v>
      </c>
      <c r="X188" s="138">
        <v>0</v>
      </c>
      <c r="Y188" s="138">
        <v>3000</v>
      </c>
      <c r="Z188" s="138">
        <v>0</v>
      </c>
      <c r="AA188" s="138">
        <v>0</v>
      </c>
      <c r="AB188" s="145">
        <v>0</v>
      </c>
      <c r="AC188" s="145" t="str">
        <v>반품</v>
      </c>
      <c r="AD188" s="138">
        <v>0</v>
      </c>
      <c r="AE188" s="131" t="str">
        <v>비닐스토리 쿠팡 김우현 김우현 SE.206 투명 530273993414 0502-1276-7791 13100065234639</v>
      </c>
    </row>
    <row r="189" spans="1:31">
      <c r="A189" s="131">
        <v>388</v>
      </c>
      <c r="B189" s="131" t="str">
        <v>비닐팩토리</v>
      </c>
      <c r="C189" s="131" t="str">
        <v>쿠팡</v>
      </c>
      <c r="D189" s="131" t="str">
        <v>김유나</v>
      </c>
      <c r="E189" s="132">
        <v>45495</v>
      </c>
      <c r="F189" s="131" t="str">
        <v>소당케이크</v>
      </c>
      <c r="G189" s="131" t="str">
        <v>540249682226</v>
      </c>
      <c r="H189" s="131" t="str">
        <v>SE.205</v>
      </c>
      <c r="I189" s="131" t="str">
        <v>투명</v>
      </c>
      <c r="J189" s="131">
        <v>1</v>
      </c>
      <c r="K189" s="138">
        <v>0</v>
      </c>
      <c r="L189" s="138">
        <v>3000</v>
      </c>
      <c r="M189" s="138">
        <v>0</v>
      </c>
      <c r="N189" s="132">
        <v>45492</v>
      </c>
      <c r="O189" s="131" t="str">
        <v>17100059182767</v>
      </c>
      <c r="P189" s="134" t="str">
        <v>ys*****@na</v>
      </c>
      <c r="Q189" s="148" t="str">
        <v>0502-4961-7801</v>
      </c>
      <c r="R189" s="131" t="str">
        <v>CJ대한통운</v>
      </c>
      <c r="S189" s="139">
        <v>0</v>
      </c>
      <c r="T189" s="131" t="str">
        <v>0502-4961-7801</v>
      </c>
      <c r="U189" s="131" t="str">
        <v>경기도 성남시 분당구 야탑로161번길 8-3 1층 소당케이크 ( 야탑동 )</v>
      </c>
      <c r="V189" s="131" t="str">
        <v>문 앞</v>
      </c>
      <c r="W189" s="138">
        <v>25200</v>
      </c>
      <c r="X189" s="138">
        <v>0</v>
      </c>
      <c r="Y189" s="138">
        <v>3000</v>
      </c>
      <c r="Z189" s="138">
        <v>0</v>
      </c>
      <c r="AA189" s="138">
        <v>0</v>
      </c>
      <c r="AB189" s="145">
        <v>0</v>
      </c>
      <c r="AC189" s="145">
        <v>0</v>
      </c>
      <c r="AD189" s="138">
        <v>0</v>
      </c>
      <c r="AE189" s="131" t="str">
        <v>비닐팩토리 쿠팡 김유나 소당케이크 SE.205 투명 540249682226 0502-4961-7801 17100059182767</v>
      </c>
    </row>
    <row r="190" spans="1:31">
      <c r="A190" s="131">
        <v>94</v>
      </c>
      <c r="B190" s="131" t="str">
        <v>비닐스토리</v>
      </c>
      <c r="C190" s="131" t="str">
        <v>쿠팡</v>
      </c>
      <c r="D190" s="131" t="str">
        <v>김유리</v>
      </c>
      <c r="E190" s="132">
        <v>45453</v>
      </c>
      <c r="F190" s="131" t="str">
        <v>부평집</v>
      </c>
      <c r="G190" s="131" t="str">
        <v>540216957602</v>
      </c>
      <c r="H190" s="131" t="str">
        <v>SE.102</v>
      </c>
      <c r="I190" s="131" t="str">
        <v>투명</v>
      </c>
      <c r="J190" s="131">
        <v>1</v>
      </c>
      <c r="K190" s="138">
        <v>3660</v>
      </c>
      <c r="L190" s="138">
        <v>3000</v>
      </c>
      <c r="M190" s="138">
        <v>0</v>
      </c>
      <c r="N190" s="132">
        <v>45451</v>
      </c>
      <c r="O190" s="131" t="str">
        <v>3100052051031</v>
      </c>
      <c r="P190" s="134" t="str">
        <v>ky*****@na</v>
      </c>
      <c r="Q190" s="148" t="str">
        <v>0502-1492-5252</v>
      </c>
      <c r="R190" s="131" t="str">
        <v>CJ대한통운</v>
      </c>
      <c r="S190" s="139">
        <v>0</v>
      </c>
      <c r="T190" s="131" t="str">
        <v>0502-1492-5252</v>
      </c>
      <c r="U190" s="131" t="str">
        <v>인천광역시 부평구 길주남로10번길 21 105동 1803호 ( 부평동, 래미안부평 )</v>
      </c>
      <c r="V190" s="131" t="str">
        <v>문 앞</v>
      </c>
      <c r="W190" s="138">
        <v>1150</v>
      </c>
      <c r="X190" s="138">
        <v>0</v>
      </c>
      <c r="Y190" s="138">
        <v>3000</v>
      </c>
      <c r="Z190" s="138">
        <v>0</v>
      </c>
      <c r="AA190" s="138">
        <v>0</v>
      </c>
      <c r="AB190" s="145">
        <v>0</v>
      </c>
      <c r="AC190" s="145">
        <v>0</v>
      </c>
      <c r="AD190" s="138">
        <v>0</v>
      </c>
      <c r="AE190" s="131" t="str">
        <v>비닐스토리 쿠팡 김유리 부평집 SE.102 투명 540216957602 0502-1492-5252 3100052051031</v>
      </c>
    </row>
    <row r="191" spans="1:31">
      <c r="A191" s="131">
        <v>233</v>
      </c>
      <c r="B191" s="131" t="str">
        <v>비닐스토리</v>
      </c>
      <c r="C191" s="131" t="str">
        <v>쿠팡</v>
      </c>
      <c r="D191" s="131" t="str">
        <v>김유리</v>
      </c>
      <c r="E191" s="132">
        <v>45476</v>
      </c>
      <c r="F191" s="131" t="str">
        <v>정원준</v>
      </c>
      <c r="G191" s="131" t="str">
        <v>540235118052</v>
      </c>
      <c r="H191" s="131" t="str">
        <v>SE.101</v>
      </c>
      <c r="I191" s="131" t="str">
        <v>투명</v>
      </c>
      <c r="J191" s="131">
        <v>10</v>
      </c>
      <c r="K191" s="138">
        <v>8500</v>
      </c>
      <c r="L191" s="138">
        <v>3000</v>
      </c>
      <c r="M191" s="138">
        <v>0</v>
      </c>
      <c r="N191" s="132">
        <v>45475</v>
      </c>
      <c r="O191" s="131" t="str">
        <v>3100056334515</v>
      </c>
      <c r="P191" s="134" t="str">
        <v>ky*****@na</v>
      </c>
      <c r="Q191" s="148" t="str">
        <v>0502-5269-2320</v>
      </c>
      <c r="R191" s="131" t="str">
        <v>CJ대한통운</v>
      </c>
      <c r="S191" s="139">
        <v>0</v>
      </c>
      <c r="T191" s="131" t="str">
        <v>0502-5269-2320</v>
      </c>
      <c r="U191" s="131" t="str">
        <v>인천광역시 서구 승학로 470 114호 빽보이피자 ( 검암동 )</v>
      </c>
      <c r="V191" s="131" t="str">
        <v>문 앞</v>
      </c>
      <c r="W191" s="138">
        <v>9400</v>
      </c>
      <c r="X191" s="138">
        <v>0</v>
      </c>
      <c r="Y191" s="138">
        <v>3000</v>
      </c>
      <c r="Z191" s="138">
        <v>0</v>
      </c>
      <c r="AA191" s="138">
        <v>0</v>
      </c>
      <c r="AB191" s="145">
        <v>0</v>
      </c>
      <c r="AC191" s="145">
        <v>0</v>
      </c>
      <c r="AD191" s="138">
        <v>0</v>
      </c>
      <c r="AE191" s="131" t="str">
        <v>비닐스토리 쿠팡 김유리 정원준 SE.101 투명 540235118052 0502-5269-2320 3100056334515</v>
      </c>
    </row>
    <row r="192" spans="1:31">
      <c r="A192" s="131">
        <v>947</v>
      </c>
      <c r="B192" s="131" t="str">
        <v>비닐팩토리</v>
      </c>
      <c r="C192" s="131" t="str">
        <v>스마트 스토어</v>
      </c>
      <c r="D192" s="131" t="str">
        <v>김유리</v>
      </c>
      <c r="E192" s="132">
        <v>45554</v>
      </c>
      <c r="F192" s="131" t="str">
        <v>김유리</v>
      </c>
      <c r="G192" s="131" t="str">
        <v>530293369646</v>
      </c>
      <c r="H192" s="131" t="str">
        <v>SE.204</v>
      </c>
      <c r="I192" s="131" t="str">
        <v>투명</v>
      </c>
      <c r="J192" s="131">
        <v>1</v>
      </c>
      <c r="K192" s="138">
        <v>0</v>
      </c>
      <c r="L192" s="138">
        <v>3500</v>
      </c>
      <c r="M192" s="138">
        <v>1053</v>
      </c>
      <c r="N192" s="132">
        <v>45548</v>
      </c>
      <c r="O192" s="131" t="str">
        <v>2024091398878301</v>
      </c>
      <c r="P192" s="134" t="str">
        <v>dbfl****</v>
      </c>
      <c r="Q192" s="148" t="str">
        <v>010-7411-6241</v>
      </c>
      <c r="R192" s="131" t="str">
        <v>CJ대한통운</v>
      </c>
      <c r="S192" s="139">
        <v>0</v>
      </c>
      <c r="T192" s="131" t="str">
        <v>010-7411-6241</v>
      </c>
      <c r="U192" s="131" t="str">
        <v>충청남도 논산시 연무읍 안심로 33 (연무읍) 1층 마미갸또</v>
      </c>
      <c r="V192" s="131">
        <v>0</v>
      </c>
      <c r="W192" s="138">
        <v>20800</v>
      </c>
      <c r="X192" s="138">
        <v>0</v>
      </c>
      <c r="Y192" s="138">
        <v>3000</v>
      </c>
      <c r="Z192" s="138">
        <v>0</v>
      </c>
      <c r="AA192" s="138">
        <v>0</v>
      </c>
      <c r="AB192" s="145">
        <v>0</v>
      </c>
      <c r="AC192" s="145">
        <v>0</v>
      </c>
      <c r="AD192" s="138">
        <v>0</v>
      </c>
      <c r="AE192" s="131" t="str">
        <v>비닐팩토리 스마트 스토어 김유리 김유리 SE.204 투명 530293369646 010-7411-6241 2024091398878301</v>
      </c>
    </row>
    <row r="193" spans="1:31">
      <c r="A193" s="131">
        <v>927</v>
      </c>
      <c r="B193" s="131" t="str">
        <v>비닐스토리</v>
      </c>
      <c r="C193" s="131" t="str">
        <v>스마트 스토어</v>
      </c>
      <c r="D193" s="131" t="str">
        <v>김유진</v>
      </c>
      <c r="E193" s="132">
        <v>45547</v>
      </c>
      <c r="F193" s="131" t="str">
        <v>김유진</v>
      </c>
      <c r="G193" s="131" t="str">
        <v>540289277752</v>
      </c>
      <c r="H193" s="131" t="str">
        <v>SE.204</v>
      </c>
      <c r="I193" s="131" t="str">
        <v>투명</v>
      </c>
      <c r="J193" s="131">
        <v>1</v>
      </c>
      <c r="K193" s="138">
        <v>18853</v>
      </c>
      <c r="L193" s="138">
        <v>3500</v>
      </c>
      <c r="M193" s="138">
        <v>1053</v>
      </c>
      <c r="N193" s="132">
        <v>45546</v>
      </c>
      <c r="O193" s="131" t="str">
        <v>2024091154655811</v>
      </c>
      <c r="P193" s="134" t="str">
        <v>yj_f****</v>
      </c>
      <c r="Q193" s="148" t="str">
        <v>010-6366-1397</v>
      </c>
      <c r="R193" s="131" t="str">
        <v>CJ대한통운</v>
      </c>
      <c r="S193" s="139">
        <v>0</v>
      </c>
      <c r="T193" s="131" t="str">
        <v>010-6366-1397</v>
      </c>
      <c r="U193" s="131" t="str">
        <v>경기도 광주시 남한산성면 남한산성로 732-11 (남한산성면) 732-11</v>
      </c>
      <c r="V193" s="131" t="str">
        <v>빠른배송부탁드려요~</v>
      </c>
      <c r="W193" s="138">
        <v>21060</v>
      </c>
      <c r="X193" s="138">
        <v>2340</v>
      </c>
      <c r="Y193" s="138">
        <v>3000</v>
      </c>
      <c r="Z193" s="138">
        <v>0</v>
      </c>
      <c r="AA193" s="138">
        <v>0</v>
      </c>
      <c r="AB193" s="145">
        <v>0</v>
      </c>
      <c r="AC193" s="145">
        <v>0</v>
      </c>
      <c r="AD193" s="138">
        <v>0</v>
      </c>
      <c r="AE193" s="131" t="str">
        <v>비닐스토리 스마트 스토어 김유진 김유진 SE.204 투명 540289277752 010-6366-1397 2024091154655811</v>
      </c>
    </row>
    <row r="194" spans="1:31">
      <c r="A194" s="131">
        <v>934</v>
      </c>
      <c r="B194" s="131" t="str">
        <v>비닐스토리</v>
      </c>
      <c r="C194" s="131" t="str">
        <v>스마트 스토어</v>
      </c>
      <c r="D194" s="131" t="str">
        <v>김유진</v>
      </c>
      <c r="E194" s="132">
        <v>45547</v>
      </c>
      <c r="F194" s="131" t="str">
        <v>김유진</v>
      </c>
      <c r="G194" s="131" t="str">
        <v>540289277752</v>
      </c>
      <c r="H194" s="131" t="str">
        <v>SE.204</v>
      </c>
      <c r="I194" s="131" t="str">
        <v>투명</v>
      </c>
      <c r="J194" s="131">
        <v>1</v>
      </c>
      <c r="K194" s="138">
        <v>18853</v>
      </c>
      <c r="L194" s="138">
        <v>3500</v>
      </c>
      <c r="M194" s="138">
        <v>1053</v>
      </c>
      <c r="N194" s="132">
        <v>45546</v>
      </c>
      <c r="O194" s="131" t="str">
        <v>2024091154655811</v>
      </c>
      <c r="P194" s="134" t="str">
        <v>yj_f****</v>
      </c>
      <c r="Q194" s="148" t="str">
        <v>010-6366-1397</v>
      </c>
      <c r="R194" s="131" t="str">
        <v>CJ대한통운</v>
      </c>
      <c r="S194" s="139">
        <v>0</v>
      </c>
      <c r="T194" s="131" t="str">
        <v>010-6366-1397</v>
      </c>
      <c r="U194" s="131" t="str">
        <v>경기도 광주시 남한산성면 남한산성로 732-11 (남한산성면) 732-11</v>
      </c>
      <c r="V194" s="131" t="str">
        <v>빠른배송부탁드려요~</v>
      </c>
      <c r="W194" s="138">
        <v>21060</v>
      </c>
      <c r="X194" s="138">
        <v>2340</v>
      </c>
      <c r="Y194" s="138">
        <v>3000</v>
      </c>
      <c r="Z194" s="138">
        <v>0</v>
      </c>
      <c r="AA194" s="138">
        <v>0</v>
      </c>
      <c r="AB194" s="145">
        <v>0</v>
      </c>
      <c r="AC194" s="145">
        <v>0</v>
      </c>
      <c r="AD194" s="138">
        <v>0</v>
      </c>
      <c r="AE194" s="131" t="str">
        <v>비닐스토리 스마트 스토어 김유진 김유진 SE.204 투명 540289277752 010-6366-1397 2024091154655811</v>
      </c>
    </row>
    <row r="195" spans="1:31">
      <c r="A195" s="131">
        <v>863</v>
      </c>
      <c r="B195" s="131" t="str">
        <v>비닐팩토리</v>
      </c>
      <c r="C195" s="131" t="str">
        <v>쿠팡</v>
      </c>
      <c r="D195" s="131" t="str">
        <v>김윤주</v>
      </c>
      <c r="E195" s="132">
        <v>45541</v>
      </c>
      <c r="F195" s="131" t="str">
        <v>김윤주</v>
      </c>
      <c r="G195" s="131" t="str">
        <v>530285398816</v>
      </c>
      <c r="H195" s="131" t="str">
        <v>SE.206</v>
      </c>
      <c r="I195" s="131" t="str">
        <v>투명</v>
      </c>
      <c r="J195" s="131">
        <v>2</v>
      </c>
      <c r="K195" s="138">
        <v>0</v>
      </c>
      <c r="L195" s="138">
        <v>4400</v>
      </c>
      <c r="M195" s="138">
        <v>1725</v>
      </c>
      <c r="N195" s="132">
        <v>45541</v>
      </c>
      <c r="O195" s="131" t="str">
        <v>11100067623839</v>
      </c>
      <c r="P195" s="134">
        <v>0</v>
      </c>
      <c r="Q195" s="148" t="str">
        <v>0504-4352-3615</v>
      </c>
      <c r="R195" s="131" t="str">
        <v>CJ대한통운</v>
      </c>
      <c r="S195" s="139">
        <v>0</v>
      </c>
      <c r="T195" s="131" t="str">
        <v>0504-4352-3615</v>
      </c>
      <c r="U195" s="131" t="str">
        <v>제주특별자치도 제주시 제주대학로 102 공대 2호관 지하1층 b008문앞 ( 아라일동 )</v>
      </c>
      <c r="V195" s="131" t="str">
        <v>문 앞</v>
      </c>
      <c r="W195" s="138">
        <v>60480</v>
      </c>
      <c r="X195" s="138">
        <v>0</v>
      </c>
      <c r="Y195" s="138">
        <v>0</v>
      </c>
      <c r="Z195" s="138">
        <v>3000</v>
      </c>
      <c r="AA195" s="138">
        <v>0</v>
      </c>
      <c r="AB195" s="145">
        <v>0</v>
      </c>
      <c r="AC195" s="145">
        <v>0</v>
      </c>
      <c r="AD195" s="138">
        <v>0</v>
      </c>
      <c r="AE195" s="131" t="str">
        <v>비닐팩토리 쿠팡 김윤주 김윤주 SE.206 투명 530285398816 0504-4352-3615 11100067623839</v>
      </c>
    </row>
    <row r="196" spans="1:31">
      <c r="A196" s="131">
        <v>312</v>
      </c>
      <c r="B196" s="131" t="str">
        <v>비닐스토리</v>
      </c>
      <c r="C196" s="131" t="str">
        <v>스마트 스토어</v>
      </c>
      <c r="D196" s="131" t="str">
        <v>김은경</v>
      </c>
      <c r="E196" s="132">
        <v>45484</v>
      </c>
      <c r="F196" s="131" t="str">
        <v>김은경</v>
      </c>
      <c r="G196" s="131" t="str">
        <v>540241612276</v>
      </c>
      <c r="H196" s="131" t="str">
        <v>SE.103</v>
      </c>
      <c r="I196" s="131" t="str">
        <v>투명</v>
      </c>
      <c r="J196" s="131">
        <v>20</v>
      </c>
      <c r="K196" s="138">
        <v>26000</v>
      </c>
      <c r="L196" s="138">
        <v>3500</v>
      </c>
      <c r="M196" s="138">
        <v>500</v>
      </c>
      <c r="N196" s="132">
        <v>45483</v>
      </c>
      <c r="O196" s="131" t="str">
        <v>2024071017135221</v>
      </c>
      <c r="P196" s="134" t="str">
        <v>yawn****</v>
      </c>
      <c r="Q196" s="148" t="str">
        <v>010-8585-9589</v>
      </c>
      <c r="R196" s="131" t="str">
        <v>CJ대한통운</v>
      </c>
      <c r="S196" s="139">
        <v>0</v>
      </c>
      <c r="T196" s="131" t="str">
        <v>010-8585-9589</v>
      </c>
      <c r="U196" s="131" t="str">
        <v>경상북도 구미시 봉곡남로 116 (봉곡동) 1층 함가네 정육점</v>
      </c>
      <c r="V196" s="131">
        <v>0</v>
      </c>
      <c r="W196" s="138">
        <v>36000</v>
      </c>
      <c r="X196" s="138">
        <v>0</v>
      </c>
      <c r="Y196" s="138">
        <v>0</v>
      </c>
      <c r="Z196" s="138">
        <v>0</v>
      </c>
      <c r="AA196" s="138">
        <v>0</v>
      </c>
      <c r="AB196" s="145">
        <v>0</v>
      </c>
      <c r="AC196" s="145">
        <v>0</v>
      </c>
      <c r="AD196" s="138">
        <v>0</v>
      </c>
      <c r="AE196" s="131" t="str">
        <v>비닐스토리 스마트 스토어 김은경 김은경 SE.103 투명 540241612276 010-8585-9589 2024071017135221</v>
      </c>
    </row>
    <row r="197" spans="1:31">
      <c r="A197" s="131">
        <v>741</v>
      </c>
      <c r="B197" s="131" t="str">
        <v>비닐스토리</v>
      </c>
      <c r="C197" s="131" t="str">
        <v>스마트 스토어</v>
      </c>
      <c r="D197" s="131" t="str">
        <v>김은지</v>
      </c>
      <c r="E197" s="132">
        <v>45532</v>
      </c>
      <c r="F197" s="131" t="str">
        <v>김은지</v>
      </c>
      <c r="G197" s="131" t="str">
        <v>530277541110</v>
      </c>
      <c r="H197" s="131" t="str">
        <v>SE.206</v>
      </c>
      <c r="I197" s="131" t="str">
        <v>투명</v>
      </c>
      <c r="J197" s="131">
        <v>1</v>
      </c>
      <c r="K197" s="138">
        <v>24260</v>
      </c>
      <c r="L197" s="138">
        <v>3500</v>
      </c>
      <c r="M197" s="138">
        <v>960</v>
      </c>
      <c r="N197" s="132">
        <v>45532</v>
      </c>
      <c r="O197" s="131" t="str">
        <v>2024082849292381</v>
      </c>
      <c r="P197" s="134" t="str">
        <v>leg1****</v>
      </c>
      <c r="Q197" s="148" t="str">
        <v>010-7933-5647</v>
      </c>
      <c r="R197" s="131" t="str">
        <v>CJ대한통운</v>
      </c>
      <c r="S197" s="139">
        <v>0</v>
      </c>
      <c r="T197" s="131" t="str">
        <v>010-7933-5647</v>
      </c>
      <c r="U197" s="131" t="str">
        <v>서울특별시 광진구 천호대로112길 30 (능동) 민속떡방</v>
      </c>
      <c r="V197" s="131" t="str">
        <v>안전 배송 부탁드립니다.</v>
      </c>
      <c r="W197" s="138">
        <v>28620</v>
      </c>
      <c r="X197" s="138">
        <v>3180</v>
      </c>
      <c r="Y197" s="138">
        <v>3000</v>
      </c>
      <c r="Z197" s="138">
        <v>0</v>
      </c>
      <c r="AA197" s="138">
        <v>0</v>
      </c>
      <c r="AB197" s="145">
        <v>0</v>
      </c>
      <c r="AC197" s="145">
        <v>0</v>
      </c>
      <c r="AD197" s="138">
        <v>0</v>
      </c>
      <c r="AE197" s="131" t="str">
        <v>비닐스토리 스마트 스토어 김은지 김은지 SE.206 투명 530277541110 010-7933-5647 2024082849292381</v>
      </c>
    </row>
    <row r="198" spans="1:31">
      <c r="A198" s="131">
        <v>594</v>
      </c>
      <c r="B198" s="131" t="str">
        <v>비닐스토리</v>
      </c>
      <c r="C198" s="131" t="str">
        <v>쿠팡</v>
      </c>
      <c r="D198" s="131" t="str">
        <v>김은필</v>
      </c>
      <c r="E198" s="132">
        <v>45523</v>
      </c>
      <c r="F198" s="131" t="str">
        <v>김은필</v>
      </c>
      <c r="G198" s="131" t="str">
        <v>530270418665</v>
      </c>
      <c r="H198" s="131" t="str">
        <v>SE.206</v>
      </c>
      <c r="I198" s="131" t="str">
        <v>투명</v>
      </c>
      <c r="J198" s="131">
        <v>1</v>
      </c>
      <c r="K198" s="138">
        <v>24260</v>
      </c>
      <c r="L198" s="138">
        <v>3500</v>
      </c>
      <c r="M198" s="138">
        <v>960</v>
      </c>
      <c r="N198" s="132">
        <v>45521</v>
      </c>
      <c r="O198" s="131" t="str">
        <v>25100064249494</v>
      </c>
      <c r="P198" s="134">
        <v>0</v>
      </c>
      <c r="Q198" s="148" t="str">
        <v>0504-2702-9548</v>
      </c>
      <c r="R198" s="131" t="str">
        <v>CJ대한통운</v>
      </c>
      <c r="S198" s="139">
        <v>0</v>
      </c>
      <c r="T198" s="131" t="str">
        <v>0504-2702-9548</v>
      </c>
      <c r="U198" s="131" t="str">
        <v>경기도 오산시 운암로 37 106.107호 육거리냉삼 ( 오산동 )</v>
      </c>
      <c r="V198" s="131" t="str">
        <v>직접 받고 부재 시 문 앞</v>
      </c>
      <c r="W198" s="138">
        <v>34020</v>
      </c>
      <c r="X198" s="138">
        <v>0</v>
      </c>
      <c r="Y198" s="138">
        <v>3000</v>
      </c>
      <c r="Z198" s="138">
        <v>0</v>
      </c>
      <c r="AA198" s="138">
        <v>0</v>
      </c>
      <c r="AB198" s="145">
        <v>0</v>
      </c>
      <c r="AC198" s="145">
        <v>0</v>
      </c>
      <c r="AD198" s="138">
        <v>0</v>
      </c>
      <c r="AE198" s="131" t="str">
        <v>비닐스토리 쿠팡 김은필 김은필 SE.206 투명 530270418665 0504-2702-9548 25100064249494</v>
      </c>
    </row>
    <row r="199" spans="1:31">
      <c r="A199" s="131">
        <v>515</v>
      </c>
      <c r="B199" s="131" t="str">
        <v>비닐스토리</v>
      </c>
      <c r="C199" s="131" t="str">
        <v>스마트 스토어</v>
      </c>
      <c r="D199" s="131" t="str">
        <v>김은현</v>
      </c>
      <c r="E199" s="132">
        <v>45512</v>
      </c>
      <c r="F199" s="131" t="str">
        <v>김은현</v>
      </c>
      <c r="G199" s="131" t="str">
        <v>530263086574</v>
      </c>
      <c r="H199" s="131" t="str">
        <v>SE.206</v>
      </c>
      <c r="I199" s="131" t="str">
        <v>투명</v>
      </c>
      <c r="J199" s="131">
        <v>1</v>
      </c>
      <c r="K199" s="138">
        <v>24260</v>
      </c>
      <c r="L199" s="138">
        <v>3500</v>
      </c>
      <c r="M199" s="138">
        <v>960</v>
      </c>
      <c r="N199" s="132">
        <v>45505</v>
      </c>
      <c r="O199" s="131" t="str">
        <v>2024080132927961</v>
      </c>
      <c r="P199" s="134" t="str">
        <v>hyun****</v>
      </c>
      <c r="Q199" s="148" t="str">
        <v>010-4512-9101</v>
      </c>
      <c r="R199" s="131" t="str">
        <v>CJ대한통운</v>
      </c>
      <c r="S199" s="139">
        <v>0</v>
      </c>
      <c r="T199" s="131" t="str">
        <v>010-4512-9101</v>
      </c>
      <c r="U199" s="131" t="str">
        <v>대구광역시 달성군 다사읍 세천북로7길 14-5 (다사읍, 해피리버아파트) B동405호</v>
      </c>
      <c r="V199" s="131">
        <v>0</v>
      </c>
      <c r="W199" s="138">
        <v>28620</v>
      </c>
      <c r="X199" s="138">
        <v>3180</v>
      </c>
      <c r="Y199" s="138">
        <v>3000</v>
      </c>
      <c r="Z199" s="138">
        <v>0</v>
      </c>
      <c r="AA199" s="138">
        <v>0</v>
      </c>
      <c r="AB199" s="145">
        <v>0</v>
      </c>
      <c r="AC199" s="145">
        <v>0</v>
      </c>
      <c r="AD199" s="138">
        <v>0</v>
      </c>
      <c r="AE199" s="131" t="str">
        <v>비닐스토리 스마트 스토어 김은현 김은현 SE.206 투명 530263086574 010-4512-9101 2024080132927961</v>
      </c>
    </row>
    <row r="200" spans="1:31">
      <c r="A200" s="131">
        <v>102</v>
      </c>
      <c r="B200" s="131" t="str">
        <v>비닐스토리</v>
      </c>
      <c r="C200" s="131" t="str">
        <v>쿠팡</v>
      </c>
      <c r="D200" s="131" t="str">
        <v>김은희</v>
      </c>
      <c r="E200" s="132">
        <v>45453</v>
      </c>
      <c r="F200" s="131" t="str">
        <v>김은희</v>
      </c>
      <c r="G200" s="131" t="str">
        <v>530217935815</v>
      </c>
      <c r="H200" s="131" t="str">
        <v>SE.206</v>
      </c>
      <c r="I200" s="131" t="str">
        <v>투명</v>
      </c>
      <c r="J200" s="131">
        <v>1</v>
      </c>
      <c r="K200" s="138">
        <v>23300</v>
      </c>
      <c r="L200" s="138">
        <v>3500</v>
      </c>
      <c r="M200" s="138">
        <v>0</v>
      </c>
      <c r="N200" s="132">
        <v>45452</v>
      </c>
      <c r="O200" s="131" t="str">
        <v>23100052114583</v>
      </c>
      <c r="P200" s="134" t="str">
        <v>mi*****@da</v>
      </c>
      <c r="Q200" s="148" t="str">
        <v>0502-4284-9467</v>
      </c>
      <c r="R200" s="131" t="str">
        <v>CJ대한통운</v>
      </c>
      <c r="S200" s="139">
        <v>0</v>
      </c>
      <c r="T200" s="131" t="str">
        <v>0502-4284-9467</v>
      </c>
      <c r="U200" s="131" t="str">
        <v>충청북도 청주시 흥덕구 오송읍 봉산2길 16 OK타워 203호 살롱 마인</v>
      </c>
      <c r="V200" s="131" t="str">
        <v>문 앞</v>
      </c>
      <c r="W200" s="138">
        <v>34020</v>
      </c>
      <c r="X200" s="138">
        <v>0</v>
      </c>
      <c r="Y200" s="138">
        <v>3000</v>
      </c>
      <c r="Z200" s="138">
        <v>0</v>
      </c>
      <c r="AA200" s="138">
        <v>0</v>
      </c>
      <c r="AB200" s="145">
        <v>0</v>
      </c>
      <c r="AC200" s="145">
        <v>0</v>
      </c>
      <c r="AD200" s="138">
        <v>0</v>
      </c>
      <c r="AE200" s="131" t="str">
        <v>비닐스토리 쿠팡 김은희 김은희 SE.206 투명 530217935815 0502-4284-9467 23100052114583</v>
      </c>
    </row>
    <row r="201" spans="1:31">
      <c r="A201" s="131">
        <v>589</v>
      </c>
      <c r="B201" s="131" t="str">
        <v>비닐스토리</v>
      </c>
      <c r="C201" s="131" t="str">
        <v>쿠팡</v>
      </c>
      <c r="D201" s="131" t="str">
        <v>김은희</v>
      </c>
      <c r="E201" s="132">
        <v>45523</v>
      </c>
      <c r="F201" s="131" t="str">
        <v>살롱마인 오송 2산단점</v>
      </c>
      <c r="G201" s="131" t="str">
        <v>540269389105</v>
      </c>
      <c r="H201" s="131" t="str">
        <v>SE.206</v>
      </c>
      <c r="I201" s="131" t="str">
        <v>투명</v>
      </c>
      <c r="J201" s="131">
        <v>1</v>
      </c>
      <c r="K201" s="138">
        <v>24260</v>
      </c>
      <c r="L201" s="138">
        <v>3500</v>
      </c>
      <c r="M201" s="138">
        <v>960</v>
      </c>
      <c r="N201" s="132">
        <v>45521</v>
      </c>
      <c r="O201" s="131" t="str">
        <v>23100064077687</v>
      </c>
      <c r="P201" s="134">
        <v>0</v>
      </c>
      <c r="Q201" s="148" t="str">
        <v>0502-1284-1487</v>
      </c>
      <c r="R201" s="131" t="str">
        <v>CJ대한통운</v>
      </c>
      <c r="S201" s="139">
        <v>0</v>
      </c>
      <c r="T201" s="131" t="str">
        <v>0502-1284-1487</v>
      </c>
      <c r="U201" s="131" t="str">
        <v>충청북도 청주시 흥덕구 오송읍 오송생명11로 36 테라스퀘어9 2층 204호</v>
      </c>
      <c r="V201" s="131" t="str">
        <v>문 앞</v>
      </c>
      <c r="W201" s="138">
        <v>34020</v>
      </c>
      <c r="X201" s="138">
        <v>0</v>
      </c>
      <c r="Y201" s="138">
        <v>3000</v>
      </c>
      <c r="Z201" s="138">
        <v>0</v>
      </c>
      <c r="AA201" s="138">
        <v>0</v>
      </c>
      <c r="AB201" s="145">
        <v>0</v>
      </c>
      <c r="AC201" s="145">
        <v>0</v>
      </c>
      <c r="AD201" s="138">
        <v>0</v>
      </c>
      <c r="AE201" s="131" t="str">
        <v>비닐스토리 쿠팡 김은희 살롱마인 오송 2산단점 SE.206 투명 540269389105 0502-1284-1487 23100064077687</v>
      </c>
    </row>
    <row r="202" spans="1:31">
      <c r="A202" s="131">
        <v>606</v>
      </c>
      <c r="B202" s="131" t="str">
        <v>비닐스토리</v>
      </c>
      <c r="C202" s="131" t="str">
        <v>쿠팡</v>
      </c>
      <c r="D202" s="131" t="str">
        <v>김의경</v>
      </c>
      <c r="E202" s="132">
        <v>45523</v>
      </c>
      <c r="F202" s="131" t="str">
        <v>김의경</v>
      </c>
      <c r="G202" s="131" t="str">
        <v>540269389175</v>
      </c>
      <c r="H202" s="131" t="str">
        <v>SE.206</v>
      </c>
      <c r="I202" s="131" t="str">
        <v>투명</v>
      </c>
      <c r="J202" s="131">
        <v>1</v>
      </c>
      <c r="K202" s="138">
        <v>24260</v>
      </c>
      <c r="L202" s="138">
        <v>3500</v>
      </c>
      <c r="M202" s="138">
        <v>960</v>
      </c>
      <c r="N202" s="132">
        <v>45523</v>
      </c>
      <c r="O202" s="131" t="str">
        <v>28100064303312</v>
      </c>
      <c r="P202" s="134">
        <v>0</v>
      </c>
      <c r="Q202" s="148" t="str">
        <v>0502-5026-2908</v>
      </c>
      <c r="R202" s="131" t="str">
        <v>CJ대한통운</v>
      </c>
      <c r="S202" s="139">
        <v>0</v>
      </c>
      <c r="T202" s="131" t="str">
        <v>0502-5026-2908</v>
      </c>
      <c r="U202" s="131" t="str">
        <v>경기도 의정부시 진등로19번길 31 담아드림 ( 녹양동 )</v>
      </c>
      <c r="V202" s="131" t="str">
        <v>문 앞</v>
      </c>
      <c r="W202" s="138">
        <v>34020</v>
      </c>
      <c r="X202" s="138">
        <v>0</v>
      </c>
      <c r="Y202" s="138">
        <v>3000</v>
      </c>
      <c r="Z202" s="138">
        <v>0</v>
      </c>
      <c r="AA202" s="138">
        <v>0</v>
      </c>
      <c r="AB202" s="145">
        <v>0</v>
      </c>
      <c r="AC202" s="145">
        <v>0</v>
      </c>
      <c r="AD202" s="138">
        <v>0</v>
      </c>
      <c r="AE202" s="131" t="str">
        <v>비닐스토리 쿠팡 김의경 김의경 SE.206 투명 540269389175 0502-5026-2908 28100064303312</v>
      </c>
    </row>
    <row r="203" spans="1:31">
      <c r="A203" s="131">
        <v>1019</v>
      </c>
      <c r="B203" s="131" t="str">
        <v>비닐스토리</v>
      </c>
      <c r="C203" s="131" t="str">
        <v>쿠팡</v>
      </c>
      <c r="D203" s="131" t="str">
        <v>김인경</v>
      </c>
      <c r="E203" s="132">
        <v>45558</v>
      </c>
      <c r="F203" s="131" t="str">
        <v>김인경</v>
      </c>
      <c r="G203" s="131" t="str">
        <v>540295117325</v>
      </c>
      <c r="H203" s="131" t="str">
        <v>SE.206</v>
      </c>
      <c r="I203" s="131" t="str">
        <v>투명</v>
      </c>
      <c r="J203" s="131">
        <v>1</v>
      </c>
      <c r="K203" s="138">
        <v>23666</v>
      </c>
      <c r="L203" s="138">
        <v>3500</v>
      </c>
      <c r="M203" s="138">
        <v>366</v>
      </c>
      <c r="N203" s="132">
        <v>45557</v>
      </c>
      <c r="O203" s="131" t="str">
        <v>11100070226395</v>
      </c>
      <c r="P203" s="134">
        <v>0</v>
      </c>
      <c r="Q203" s="148" t="str">
        <v>0502-4715-4390</v>
      </c>
      <c r="R203" s="131" t="str">
        <v>CJ대한통운</v>
      </c>
      <c r="S203" s="139">
        <v>0</v>
      </c>
      <c r="T203" s="131" t="str">
        <v>0502-4715-4390</v>
      </c>
      <c r="U203" s="131" t="str">
        <v>경상북도 청도군 청도읍 새마을로 1150-30 그리고카페</v>
      </c>
      <c r="V203" s="131" t="str">
        <v>문 앞</v>
      </c>
      <c r="W203" s="138">
        <v>34020</v>
      </c>
      <c r="X203" s="138">
        <v>0</v>
      </c>
      <c r="Y203" s="138">
        <v>3000</v>
      </c>
      <c r="Z203" s="138">
        <v>0</v>
      </c>
      <c r="AA203" s="138">
        <v>0</v>
      </c>
      <c r="AB203" s="145">
        <v>0</v>
      </c>
      <c r="AC203" s="145">
        <v>0</v>
      </c>
      <c r="AD203" s="138">
        <v>0</v>
      </c>
      <c r="AE203" s="131" t="str">
        <v>비닐스토리 쿠팡 김인경 김인경 SE.206 투명 540295117325 0502-4715-4390 11100070226395</v>
      </c>
    </row>
    <row r="204" spans="1:31">
      <c r="A204" s="131">
        <v>352</v>
      </c>
      <c r="B204" s="131" t="str">
        <v>비닐스토리</v>
      </c>
      <c r="C204" s="131" t="str">
        <v>스마트 스토어</v>
      </c>
      <c r="D204" s="131" t="str">
        <v>김인숙</v>
      </c>
      <c r="E204" s="132">
        <v>45490</v>
      </c>
      <c r="F204" s="131" t="str">
        <v>인사동상회</v>
      </c>
      <c r="G204" s="131" t="str">
        <v>540246266613</v>
      </c>
      <c r="H204" s="131" t="str">
        <v>SE.206</v>
      </c>
      <c r="I204" s="131" t="str">
        <v>투명</v>
      </c>
      <c r="J204" s="131">
        <v>1</v>
      </c>
      <c r="K204" s="138">
        <v>24260</v>
      </c>
      <c r="L204" s="138">
        <v>3500</v>
      </c>
      <c r="M204" s="138">
        <v>960</v>
      </c>
      <c r="N204" s="132">
        <v>45489</v>
      </c>
      <c r="O204" s="131" t="str">
        <v>2024071647704061</v>
      </c>
      <c r="P204" s="134" t="str">
        <v>isk0****</v>
      </c>
      <c r="Q204" s="148" t="str">
        <v>010-5142-3543</v>
      </c>
      <c r="R204" s="131" t="str">
        <v>CJ대한통운</v>
      </c>
      <c r="S204" s="139">
        <v>0</v>
      </c>
      <c r="T204" s="131" t="str">
        <v>010-5142-3543</v>
      </c>
      <c r="U204" s="131" t="str">
        <v>경상북도 김천시 아포읍 한지1길 18-13 (아포읍) 인사동 떡방앗간</v>
      </c>
      <c r="V204" s="131" t="str">
        <v>현관앞에 두시면 고맙겠습니다</v>
      </c>
      <c r="W204" s="138">
        <v>28620</v>
      </c>
      <c r="X204" s="138">
        <v>3180</v>
      </c>
      <c r="Y204" s="138">
        <v>3000</v>
      </c>
      <c r="Z204" s="138">
        <v>0</v>
      </c>
      <c r="AA204" s="138">
        <v>0</v>
      </c>
      <c r="AB204" s="145">
        <v>0</v>
      </c>
      <c r="AC204" s="145">
        <v>0</v>
      </c>
      <c r="AD204" s="138">
        <v>0</v>
      </c>
      <c r="AE204" s="131" t="str">
        <v>비닐스토리 스마트 스토어 김인숙 인사동상회 SE.206 투명 540246266613 010-5142-3543 2024071647704061</v>
      </c>
    </row>
    <row r="205" spans="1:31">
      <c r="A205" s="131">
        <v>1003</v>
      </c>
      <c r="B205" s="131" t="str">
        <v>비닐스토리</v>
      </c>
      <c r="C205" s="131" t="str">
        <v>스마트 스토어</v>
      </c>
      <c r="D205" s="131" t="str">
        <v>김장균</v>
      </c>
      <c r="E205" s="132">
        <v>45560</v>
      </c>
      <c r="F205" s="131" t="str">
        <v>나루마을</v>
      </c>
      <c r="G205" s="131" t="str">
        <v>540297361621</v>
      </c>
      <c r="H205" s="131" t="str">
        <v>SE.307</v>
      </c>
      <c r="I205" s="131" t="str">
        <v>투명</v>
      </c>
      <c r="J205" s="131">
        <v>5</v>
      </c>
      <c r="K205" s="138">
        <v>42425</v>
      </c>
      <c r="L205" s="138">
        <v>4400</v>
      </c>
      <c r="M205" s="138">
        <v>1725</v>
      </c>
      <c r="N205" s="132">
        <v>45559</v>
      </c>
      <c r="O205" s="131" t="str">
        <v>2024092446719411</v>
      </c>
      <c r="P205" s="134" t="str">
        <v>naru****</v>
      </c>
      <c r="Q205" s="148" t="str">
        <v>010-9309-8786</v>
      </c>
      <c r="R205" s="131" t="str">
        <v>CJ대한통운</v>
      </c>
      <c r="S205" s="139">
        <v>0</v>
      </c>
      <c r="T205" s="131" t="str">
        <v>010-9309-8786</v>
      </c>
      <c r="U205" s="131" t="str">
        <v>경상남도 의령군 화정면 화정로 687 (화정면) 나루마을 센터</v>
      </c>
      <c r="V205" s="131">
        <v>0</v>
      </c>
      <c r="W205" s="138">
        <v>53450</v>
      </c>
      <c r="X205" s="138">
        <v>5950</v>
      </c>
      <c r="Y205" s="138">
        <v>0</v>
      </c>
      <c r="Z205" s="138">
        <v>0</v>
      </c>
      <c r="AA205" s="138">
        <v>0</v>
      </c>
      <c r="AB205" s="145">
        <v>0</v>
      </c>
      <c r="AC205" s="145">
        <v>0</v>
      </c>
      <c r="AD205" s="138">
        <v>0</v>
      </c>
      <c r="AE205" s="131" t="str">
        <v>비닐스토리 스마트 스토어 김장균 나루마을 SE.307 투명 540297361621 010-9309-8786 2024092446719411</v>
      </c>
    </row>
    <row r="206" spans="1:31">
      <c r="A206" s="131">
        <v>596</v>
      </c>
      <c r="B206" s="131" t="str">
        <v>비닐스토리</v>
      </c>
      <c r="C206" s="131" t="str">
        <v>쿠팡</v>
      </c>
      <c r="D206" s="131" t="str">
        <v>김재민</v>
      </c>
      <c r="E206" s="132">
        <v>45523</v>
      </c>
      <c r="F206" s="131" t="str">
        <v>김재민</v>
      </c>
      <c r="G206" s="131" t="str">
        <v>530270418606</v>
      </c>
      <c r="H206" s="131" t="str">
        <v>SE.204</v>
      </c>
      <c r="I206" s="131" t="str">
        <v>투명</v>
      </c>
      <c r="J206" s="131">
        <v>1</v>
      </c>
      <c r="K206" s="138">
        <v>18760</v>
      </c>
      <c r="L206" s="138">
        <v>3500</v>
      </c>
      <c r="M206" s="138">
        <v>960</v>
      </c>
      <c r="N206" s="132">
        <v>45521</v>
      </c>
      <c r="O206" s="131" t="str">
        <v>5100064076117</v>
      </c>
      <c r="P206" s="134">
        <v>0</v>
      </c>
      <c r="Q206" s="148" t="str">
        <v>0502-7880-5636</v>
      </c>
      <c r="R206" s="131" t="str">
        <v>CJ대한통운</v>
      </c>
      <c r="S206" s="139">
        <v>0</v>
      </c>
      <c r="T206" s="131" t="str">
        <v>0502-7880-5636</v>
      </c>
      <c r="U206" s="131" t="str">
        <v>서울특별시 양천구 오목로50길 1 1층 특돼지 ( 신정동 )</v>
      </c>
      <c r="V206" s="131" t="str">
        <v>문 앞</v>
      </c>
      <c r="W206" s="138">
        <v>24570</v>
      </c>
      <c r="X206" s="138">
        <v>0</v>
      </c>
      <c r="Y206" s="138">
        <v>3000</v>
      </c>
      <c r="Z206" s="138">
        <v>0</v>
      </c>
      <c r="AA206" s="138">
        <v>0</v>
      </c>
      <c r="AB206" s="145">
        <v>0</v>
      </c>
      <c r="AC206" s="145">
        <v>0</v>
      </c>
      <c r="AD206" s="138">
        <v>0</v>
      </c>
      <c r="AE206" s="131" t="str">
        <v>비닐스토리 쿠팡 김재민 김재민 SE.204 투명 530270418606 0502-7880-5636 5100064076117</v>
      </c>
    </row>
    <row r="207" spans="1:31">
      <c r="A207" s="131">
        <v>152</v>
      </c>
      <c r="B207" s="131" t="str">
        <v>비닐스토리</v>
      </c>
      <c r="C207" s="131" t="str">
        <v>쿠팡</v>
      </c>
      <c r="D207" s="131" t="str">
        <v>김재성</v>
      </c>
      <c r="E207" s="132">
        <v>45456</v>
      </c>
      <c r="F207" s="131" t="str">
        <v>김재성</v>
      </c>
      <c r="G207" s="131" t="str">
        <v>540219665515</v>
      </c>
      <c r="H207" s="131" t="str">
        <v>SE.206</v>
      </c>
      <c r="I207" s="131" t="str">
        <v>투명</v>
      </c>
      <c r="J207" s="131">
        <v>1</v>
      </c>
      <c r="K207" s="138">
        <v>23300</v>
      </c>
      <c r="L207" s="138">
        <v>3500</v>
      </c>
      <c r="M207" s="138">
        <v>0</v>
      </c>
      <c r="N207" s="132">
        <v>45455</v>
      </c>
      <c r="O207" s="131" t="str">
        <v>28100052588127</v>
      </c>
      <c r="P207" s="134" t="str">
        <v>pa*****@gm</v>
      </c>
      <c r="Q207" s="148" t="str">
        <v>0502-5213-9023</v>
      </c>
      <c r="R207" s="131" t="str">
        <v>CJ대한통운</v>
      </c>
      <c r="S207" s="139">
        <v>0</v>
      </c>
      <c r="T207" s="131" t="str">
        <v>0502-5213-9023</v>
      </c>
      <c r="U207" s="131" t="str">
        <v>서울특별시 동대문구 답십리동 1003 래미안위브 403동 1605호</v>
      </c>
      <c r="V207" s="131" t="str">
        <v>직접 받고 부재 시 문 앞</v>
      </c>
      <c r="W207" s="138">
        <v>34020</v>
      </c>
      <c r="X207" s="138">
        <v>0</v>
      </c>
      <c r="Y207" s="138">
        <v>3000</v>
      </c>
      <c r="Z207" s="138">
        <v>0</v>
      </c>
      <c r="AA207" s="138">
        <v>0</v>
      </c>
      <c r="AB207" s="145">
        <v>0</v>
      </c>
      <c r="AC207" s="145">
        <v>0</v>
      </c>
      <c r="AD207" s="138">
        <v>0</v>
      </c>
      <c r="AE207" s="131" t="str">
        <v>비닐스토리 쿠팡 김재성 김재성 SE.206 투명 540219665515 0502-5213-9023 28100052588127</v>
      </c>
    </row>
    <row r="208" spans="1:31">
      <c r="A208" s="131">
        <v>615</v>
      </c>
      <c r="B208" s="131" t="str">
        <v>비닐스토리</v>
      </c>
      <c r="C208" s="131" t="str">
        <v>스마트 스토어</v>
      </c>
      <c r="D208" s="131" t="str">
        <v>김정군</v>
      </c>
      <c r="E208" s="132">
        <v>45524</v>
      </c>
      <c r="F208" s="131" t="str">
        <v>김정군</v>
      </c>
      <c r="G208" s="131" t="str">
        <v>530271345023</v>
      </c>
      <c r="H208" s="131" t="str">
        <v>SE.304</v>
      </c>
      <c r="I208" s="131" t="str">
        <v>투명</v>
      </c>
      <c r="J208" s="131">
        <v>5</v>
      </c>
      <c r="K208" s="138">
        <v>52875</v>
      </c>
      <c r="L208" s="138">
        <v>3500</v>
      </c>
      <c r="M208" s="138">
        <v>1725</v>
      </c>
      <c r="N208" s="132">
        <v>45523</v>
      </c>
      <c r="O208" s="131" t="str">
        <v>2024081921343911</v>
      </c>
      <c r="P208" s="134" t="str">
        <v>yesf****</v>
      </c>
      <c r="Q208" s="148" t="str">
        <v>010-4941-3234</v>
      </c>
      <c r="R208" s="131" t="str">
        <v>CJ대한통운</v>
      </c>
      <c r="S208" s="139">
        <v>0</v>
      </c>
      <c r="T208" s="131" t="str">
        <v>010-4941-3234</v>
      </c>
      <c r="U208" s="131" t="str">
        <v>인천광역시 서구 백범로934번길 30-14 (가좌동) 주건축물</v>
      </c>
      <c r="V208" s="131">
        <v>0</v>
      </c>
      <c r="W208" s="138">
        <v>68850</v>
      </c>
      <c r="X208" s="138">
        <v>7650</v>
      </c>
      <c r="Y208" s="138">
        <v>0</v>
      </c>
      <c r="Z208" s="138">
        <v>0</v>
      </c>
      <c r="AA208" s="138">
        <v>0</v>
      </c>
      <c r="AB208" s="145">
        <v>0</v>
      </c>
      <c r="AC208" s="145">
        <v>0</v>
      </c>
      <c r="AD208" s="138">
        <v>0</v>
      </c>
      <c r="AE208" s="131" t="str">
        <v>비닐스토리 스마트 스토어 김정군 김정군 SE.304 투명 530271345023 010-4941-3234 2024081921343911</v>
      </c>
    </row>
    <row r="209" spans="1:31">
      <c r="A209" s="131">
        <v>374</v>
      </c>
      <c r="B209" s="131" t="str">
        <v>비닐스토리</v>
      </c>
      <c r="C209" s="131" t="str">
        <v>쿠팡</v>
      </c>
      <c r="D209" s="131" t="str">
        <v>김정애</v>
      </c>
      <c r="E209" s="132">
        <v>45495</v>
      </c>
      <c r="F209" s="131" t="str">
        <v>김정애</v>
      </c>
      <c r="G209" s="131" t="str">
        <v>530250363212</v>
      </c>
      <c r="H209" s="131" t="str">
        <v>SE.114</v>
      </c>
      <c r="I209" s="131" t="str">
        <v>투명</v>
      </c>
      <c r="J209" s="131">
        <v>1</v>
      </c>
      <c r="K209" s="138">
        <v>6960</v>
      </c>
      <c r="L209" s="138">
        <v>3000</v>
      </c>
      <c r="M209" s="138">
        <v>0</v>
      </c>
      <c r="N209" s="132">
        <v>45495</v>
      </c>
      <c r="O209" s="131" t="str">
        <v>18100059449745</v>
      </c>
      <c r="P209" s="134" t="str">
        <v>ki*****@na</v>
      </c>
      <c r="Q209" s="148" t="str">
        <v>0504-1867-8715</v>
      </c>
      <c r="R209" s="131" t="str">
        <v>CJ대한통운</v>
      </c>
      <c r="S209" s="139">
        <v>0</v>
      </c>
      <c r="T209" s="131" t="str">
        <v>0504-1867-8715</v>
      </c>
      <c r="U209" s="131" t="str">
        <v>충청북도 청주시 흥덕구 복대동 221-7 대원칸타빌아파트 102동 905호</v>
      </c>
      <c r="V209" s="131" t="str">
        <v>직접 받고 부재 시 문 앞</v>
      </c>
      <c r="W209" s="138">
        <v>6120</v>
      </c>
      <c r="X209" s="138">
        <v>680</v>
      </c>
      <c r="Y209" s="138">
        <v>3000</v>
      </c>
      <c r="Z209" s="138">
        <v>0</v>
      </c>
      <c r="AA209" s="138">
        <v>0</v>
      </c>
      <c r="AB209" s="145">
        <v>0</v>
      </c>
      <c r="AC209" s="145">
        <v>0</v>
      </c>
      <c r="AD209" s="138">
        <v>0</v>
      </c>
      <c r="AE209" s="131" t="str">
        <v>비닐스토리 쿠팡 김정애 김정애 SE.114 투명 530250363212 0504-1867-8715 18100059449745</v>
      </c>
    </row>
    <row r="210" spans="1:31">
      <c r="A210" s="131">
        <v>410</v>
      </c>
      <c r="B210" s="131" t="str">
        <v>비닐스토리</v>
      </c>
      <c r="C210" s="131" t="str">
        <v>쿠팡</v>
      </c>
      <c r="D210" s="131" t="str">
        <v>김정욱</v>
      </c>
      <c r="E210" s="132">
        <v>45498</v>
      </c>
      <c r="F210" s="131" t="str">
        <v>김정욱</v>
      </c>
      <c r="G210" s="131" t="str">
        <v>530253102754</v>
      </c>
      <c r="H210" s="131" t="str">
        <v>SE.103</v>
      </c>
      <c r="I210" s="131" t="str">
        <v>투명</v>
      </c>
      <c r="J210" s="131">
        <v>6</v>
      </c>
      <c r="K210" s="138">
        <v>9600</v>
      </c>
      <c r="L210" s="138">
        <v>3000</v>
      </c>
      <c r="M210" s="138">
        <v>0</v>
      </c>
      <c r="N210" s="132">
        <v>45497</v>
      </c>
      <c r="O210" s="131" t="str">
        <v>10100059968095</v>
      </c>
      <c r="P210" s="134" t="str">
        <v>wo*****@na</v>
      </c>
      <c r="Q210" s="148" t="str">
        <v>0502-1235-7425</v>
      </c>
      <c r="R210" s="131" t="str">
        <v>CJ대한통운</v>
      </c>
      <c r="S210" s="139">
        <v>0</v>
      </c>
      <c r="T210" s="131" t="str">
        <v>0502-1235-7425</v>
      </c>
      <c r="U210" s="131" t="str">
        <v>대구광역시 북구 구리로 194 1층 108호 도남한우 ( 국우동 )</v>
      </c>
      <c r="V210" s="131" t="str">
        <v>직접 받고 부재 시 문 앞</v>
      </c>
      <c r="W210" s="138">
        <v>10140</v>
      </c>
      <c r="X210" s="138">
        <v>1140</v>
      </c>
      <c r="Y210" s="138">
        <v>0</v>
      </c>
      <c r="Z210" s="138">
        <v>0</v>
      </c>
      <c r="AA210" s="138">
        <v>0</v>
      </c>
      <c r="AB210" s="145">
        <v>0</v>
      </c>
      <c r="AC210" s="145">
        <v>0</v>
      </c>
      <c r="AD210" s="138">
        <v>0</v>
      </c>
      <c r="AE210" s="131" t="str">
        <v>비닐스토리 쿠팡 김정욱 김정욱 SE.103 투명 530253102754 0502-1235-7425 10100059968095</v>
      </c>
    </row>
    <row r="211" spans="1:31">
      <c r="A211" s="131">
        <v>7</v>
      </c>
      <c r="B211" s="131" t="str">
        <v>비닐스토리</v>
      </c>
      <c r="C211" s="131" t="str">
        <v>스마트 스토어</v>
      </c>
      <c r="D211" s="131" t="str">
        <v>김정윤</v>
      </c>
      <c r="E211" s="132">
        <v>45443</v>
      </c>
      <c r="F211" s="131" t="str">
        <v>김정윤</v>
      </c>
      <c r="G211" s="131" t="str">
        <v>530211538235</v>
      </c>
      <c r="H211" s="131" t="str">
        <v>SE.307</v>
      </c>
      <c r="I211" s="131" t="str">
        <v>투명</v>
      </c>
      <c r="J211" s="131">
        <v>1</v>
      </c>
      <c r="K211" s="138">
        <v>10260</v>
      </c>
      <c r="L211" s="138">
        <v>3000</v>
      </c>
      <c r="M211" s="138">
        <v>0</v>
      </c>
      <c r="N211" s="132">
        <v>45443</v>
      </c>
      <c r="O211" s="131" t="str">
        <v>2024053153041311</v>
      </c>
      <c r="P211" s="134" t="str">
        <v>danj****</v>
      </c>
      <c r="Q211" s="148" t="str">
        <v>010-2715-3902</v>
      </c>
      <c r="R211" s="131" t="str">
        <v>CJ대한통운</v>
      </c>
      <c r="S211" s="139">
        <v>0</v>
      </c>
      <c r="T211" s="131" t="str">
        <v>010-2715-3902</v>
      </c>
      <c r="U211" s="131" t="str">
        <v>대구광역시 남구 자유6길 11-12 (대명동) 1층</v>
      </c>
      <c r="V211" s="131">
        <v>0</v>
      </c>
      <c r="W211" s="138">
        <v>10690</v>
      </c>
      <c r="X211" s="138">
        <v>1190</v>
      </c>
      <c r="Y211" s="138">
        <v>3000</v>
      </c>
      <c r="Z211" s="138">
        <v>0</v>
      </c>
      <c r="AA211" s="138">
        <v>0</v>
      </c>
      <c r="AB211" s="145">
        <v>0</v>
      </c>
      <c r="AC211" s="145">
        <v>0</v>
      </c>
      <c r="AD211" s="138">
        <v>0</v>
      </c>
      <c r="AE211" s="131" t="str">
        <v>비닐스토리 스마트 스토어 김정윤 김정윤 SE.307 투명 530211538235 010-2715-3902 2024053153041311</v>
      </c>
    </row>
    <row r="212" spans="1:31">
      <c r="A212" s="131">
        <v>1038</v>
      </c>
      <c r="B212" s="131" t="str">
        <v>비닐팩토리</v>
      </c>
      <c r="C212" s="131" t="str">
        <v>대표</v>
      </c>
      <c r="D212" s="131" t="str">
        <v>김정희</v>
      </c>
      <c r="E212" s="132">
        <v>45561</v>
      </c>
      <c r="F212" s="131" t="str">
        <v>김정희</v>
      </c>
      <c r="G212" s="131" t="str">
        <v>530300113844</v>
      </c>
      <c r="H212" s="131" t="str">
        <v>SE.1000</v>
      </c>
      <c r="I212" s="131" t="str">
        <v>투명</v>
      </c>
      <c r="J212" s="131">
        <v>1</v>
      </c>
      <c r="K212" s="138">
        <v>0</v>
      </c>
      <c r="L212" s="138">
        <v>5500</v>
      </c>
      <c r="M212" s="138">
        <v>1925</v>
      </c>
      <c r="N212" s="132">
        <v>45561</v>
      </c>
      <c r="O212" s="131" t="str">
        <v>45565959</v>
      </c>
      <c r="P212" s="134">
        <v>0</v>
      </c>
      <c r="Q212" s="148">
        <v>0</v>
      </c>
      <c r="R212" s="131" t="str">
        <v>CJ대한통운</v>
      </c>
      <c r="S212" s="139">
        <v>0</v>
      </c>
      <c r="T212" s="131" t="str">
        <v>010-5592-7747</v>
      </c>
      <c r="U212" s="131" t="str">
        <v>강원특별자치도 원주시 영랑길 113-9 1층 원주농수산물</v>
      </c>
      <c r="V212" s="131">
        <v>0</v>
      </c>
      <c r="W212" s="138">
        <v>0</v>
      </c>
      <c r="X212" s="138">
        <v>0</v>
      </c>
      <c r="Y212" s="138">
        <v>0</v>
      </c>
      <c r="Z212" s="138">
        <v>0</v>
      </c>
      <c r="AA212" s="138">
        <v>0</v>
      </c>
      <c r="AB212" s="145">
        <v>0</v>
      </c>
      <c r="AC212" s="145">
        <v>0</v>
      </c>
      <c r="AD212" s="138">
        <v>0</v>
      </c>
      <c r="AE212" s="131" t="str">
        <v>비닐팩토리 대표 김정희 김정희 SE.1000 투명 530300113844 010-5592-7747 45565959</v>
      </c>
    </row>
    <row r="213" spans="1:31">
      <c r="A213" s="131">
        <v>1039</v>
      </c>
      <c r="B213" s="131" t="str">
        <v>비닐팩토리</v>
      </c>
      <c r="C213" s="131" t="str">
        <v>대표</v>
      </c>
      <c r="D213" s="131" t="str">
        <v>김정희</v>
      </c>
      <c r="E213" s="132">
        <v>45561</v>
      </c>
      <c r="F213" s="131" t="str">
        <v>김정희</v>
      </c>
      <c r="G213" s="131" t="str">
        <v>540298493941</v>
      </c>
      <c r="H213" s="131" t="str">
        <v>SE.1000</v>
      </c>
      <c r="I213" s="131" t="str">
        <v>투명</v>
      </c>
      <c r="J213" s="131">
        <v>1</v>
      </c>
      <c r="K213" s="138">
        <v>0</v>
      </c>
      <c r="L213" s="138">
        <v>5500</v>
      </c>
      <c r="M213" s="138">
        <v>1925</v>
      </c>
      <c r="N213" s="132">
        <v>45561</v>
      </c>
      <c r="O213" s="131" t="str">
        <v>45565516</v>
      </c>
      <c r="P213" s="134">
        <v>0</v>
      </c>
      <c r="Q213" s="148">
        <v>0</v>
      </c>
      <c r="R213" s="131" t="str">
        <v>CJ대한통운</v>
      </c>
      <c r="S213" s="139">
        <v>0</v>
      </c>
      <c r="T213" s="131" t="str">
        <v>010-5592-7747</v>
      </c>
      <c r="U213" s="131" t="str">
        <v>강원특별자치도 원주시 영랑길 113-9 1층 원주농수산물</v>
      </c>
      <c r="V213" s="131">
        <v>0</v>
      </c>
      <c r="W213" s="138">
        <v>0</v>
      </c>
      <c r="X213" s="138">
        <v>0</v>
      </c>
      <c r="Y213" s="138">
        <v>0</v>
      </c>
      <c r="Z213" s="138">
        <v>0</v>
      </c>
      <c r="AA213" s="138">
        <v>0</v>
      </c>
      <c r="AB213" s="145">
        <v>0</v>
      </c>
      <c r="AC213" s="145">
        <v>0</v>
      </c>
      <c r="AD213" s="138">
        <v>0</v>
      </c>
      <c r="AE213" s="131" t="str">
        <v>비닐팩토리 대표 김정희 김정희 SE.1000 투명 540298493941 010-5592-7747 45565516</v>
      </c>
    </row>
    <row r="214" spans="1:31">
      <c r="A214" s="131">
        <v>437</v>
      </c>
      <c r="B214" s="131" t="str">
        <v>비닐스토리</v>
      </c>
      <c r="C214" s="131" t="str">
        <v>쿠팡</v>
      </c>
      <c r="D214" s="131" t="str">
        <v>김종숙</v>
      </c>
      <c r="E214" s="132">
        <v>45502</v>
      </c>
      <c r="F214" s="131" t="str">
        <v>김종숙</v>
      </c>
      <c r="G214" s="131" t="str">
        <v>540254825863</v>
      </c>
      <c r="H214" s="131" t="str">
        <v>SE.114</v>
      </c>
      <c r="I214" s="131" t="str">
        <v>투명</v>
      </c>
      <c r="J214" s="131">
        <v>1</v>
      </c>
      <c r="K214" s="138">
        <v>6960</v>
      </c>
      <c r="L214" s="138">
        <v>3000</v>
      </c>
      <c r="M214" s="138">
        <v>0</v>
      </c>
      <c r="N214" s="132">
        <v>45499</v>
      </c>
      <c r="O214" s="131" t="str">
        <v>32100060276241</v>
      </c>
      <c r="P214" s="134" t="str">
        <v>ki*****@na</v>
      </c>
      <c r="Q214" s="148" t="str">
        <v>0502-5490-7083</v>
      </c>
      <c r="R214" s="131" t="str">
        <v>CJ대한통운</v>
      </c>
      <c r="S214" s="139">
        <v>0</v>
      </c>
      <c r="T214" s="131" t="str">
        <v>0502-5490-7083</v>
      </c>
      <c r="U214" s="131" t="str">
        <v>경기도 평택시 서탄면 회화1길 45-61 -</v>
      </c>
      <c r="V214" s="131" t="str">
        <v>문 앞</v>
      </c>
      <c r="W214" s="138">
        <v>6120</v>
      </c>
      <c r="X214" s="138">
        <v>680</v>
      </c>
      <c r="Y214" s="138">
        <v>3000</v>
      </c>
      <c r="Z214" s="138">
        <v>0</v>
      </c>
      <c r="AA214" s="138">
        <v>0</v>
      </c>
      <c r="AB214" s="145">
        <v>0</v>
      </c>
      <c r="AC214" s="145">
        <v>0</v>
      </c>
      <c r="AD214" s="138">
        <v>0</v>
      </c>
      <c r="AE214" s="131" t="str">
        <v>비닐스토리 쿠팡 김종숙 김종숙 SE.114 투명 540254825863 0502-5490-7083 32100060276241</v>
      </c>
    </row>
    <row r="215" spans="1:31">
      <c r="A215" s="131">
        <v>597</v>
      </c>
      <c r="B215" s="131" t="str">
        <v>비닐스토리</v>
      </c>
      <c r="C215" s="131" t="str">
        <v>쿠팡</v>
      </c>
      <c r="D215" s="131" t="str">
        <v>김종숙</v>
      </c>
      <c r="E215" s="132">
        <v>45523</v>
      </c>
      <c r="F215" s="131" t="str">
        <v>김종숙</v>
      </c>
      <c r="G215" s="131" t="str">
        <v>540269520451</v>
      </c>
      <c r="H215" s="131" t="str">
        <v>SE.111</v>
      </c>
      <c r="I215" s="131" t="str">
        <v>투명</v>
      </c>
      <c r="J215" s="131">
        <v>1</v>
      </c>
      <c r="K215" s="138">
        <v>5200</v>
      </c>
      <c r="L215" s="138">
        <v>3000</v>
      </c>
      <c r="M215" s="138">
        <v>0</v>
      </c>
      <c r="N215" s="132">
        <v>45521</v>
      </c>
      <c r="O215" s="131" t="str">
        <v>32100064076270</v>
      </c>
      <c r="P215" s="134">
        <v>0</v>
      </c>
      <c r="Q215" s="148" t="str">
        <v>0504-2707-8008</v>
      </c>
      <c r="R215" s="131" t="str">
        <v>CJ대한통운</v>
      </c>
      <c r="S215" s="139">
        <v>0</v>
      </c>
      <c r="T215" s="131" t="str">
        <v>0504-2707-8008</v>
      </c>
      <c r="U215" s="131" t="str">
        <v>경기도 평택시 서탄면 회화1길 45-61 -</v>
      </c>
      <c r="V215" s="131" t="str">
        <v>문 앞</v>
      </c>
      <c r="W215" s="138">
        <v>3850</v>
      </c>
      <c r="X215" s="138">
        <v>0</v>
      </c>
      <c r="Y215" s="138">
        <v>3000</v>
      </c>
      <c r="Z215" s="138">
        <v>0</v>
      </c>
      <c r="AA215" s="138">
        <v>0</v>
      </c>
      <c r="AB215" s="145">
        <v>0</v>
      </c>
      <c r="AC215" s="145">
        <v>0</v>
      </c>
      <c r="AD215" s="138">
        <v>0</v>
      </c>
      <c r="AE215" s="131" t="str">
        <v>비닐스토리 쿠팡 김종숙 김종숙 SE.111 투명 540269520451 0504-2707-8008 32100064076270</v>
      </c>
    </row>
    <row r="216" spans="1:31">
      <c r="A216" s="131">
        <v>664</v>
      </c>
      <c r="B216" s="131" t="str">
        <v>비닐스토리</v>
      </c>
      <c r="C216" s="131" t="str">
        <v>쿠팡</v>
      </c>
      <c r="D216" s="131" t="str">
        <v>김종숙</v>
      </c>
      <c r="E216" s="132">
        <v>45527</v>
      </c>
      <c r="F216" s="131" t="str">
        <v>김종숙</v>
      </c>
      <c r="G216" s="131" t="str">
        <v>540272797943</v>
      </c>
      <c r="H216" s="131" t="str">
        <v>SE.114</v>
      </c>
      <c r="I216" s="131" t="str">
        <v>투명</v>
      </c>
      <c r="J216" s="131">
        <v>1</v>
      </c>
      <c r="K216" s="138">
        <v>6960</v>
      </c>
      <c r="L216" s="138">
        <v>3000</v>
      </c>
      <c r="M216" s="138">
        <v>0</v>
      </c>
      <c r="N216" s="132">
        <v>45527</v>
      </c>
      <c r="O216" s="131" t="str">
        <v>32100065141310</v>
      </c>
      <c r="P216" s="134">
        <v>0</v>
      </c>
      <c r="Q216" s="148" t="str">
        <v>0508-9247-1100</v>
      </c>
      <c r="R216" s="131" t="str">
        <v>CJ대한통운</v>
      </c>
      <c r="S216" s="139">
        <v>0</v>
      </c>
      <c r="T216" s="131" t="str">
        <v>0508-9247-1100</v>
      </c>
      <c r="U216" s="131" t="str">
        <v>경기도 평택시 서탄면 회화1길 45-61 -</v>
      </c>
      <c r="V216" s="131" t="str">
        <v>문 앞</v>
      </c>
      <c r="W216" s="138">
        <v>6120</v>
      </c>
      <c r="X216" s="138">
        <v>680</v>
      </c>
      <c r="Y216" s="138">
        <v>3000</v>
      </c>
      <c r="Z216" s="138">
        <v>0</v>
      </c>
      <c r="AA216" s="138">
        <v>0</v>
      </c>
      <c r="AB216" s="145">
        <v>0</v>
      </c>
      <c r="AC216" s="145">
        <v>0</v>
      </c>
      <c r="AD216" s="138">
        <v>0</v>
      </c>
      <c r="AE216" s="131" t="str">
        <v>비닐스토리 쿠팡 김종숙 김종숙 SE.114 투명 540272797943 0508-9247-1100 32100065141310</v>
      </c>
    </row>
    <row r="217" spans="1:31">
      <c r="A217" s="131">
        <v>546</v>
      </c>
      <c r="B217" s="131" t="str">
        <v>비닐팩토리</v>
      </c>
      <c r="C217" s="131" t="str">
        <v>대표</v>
      </c>
      <c r="D217" s="131" t="str">
        <v>김종훈</v>
      </c>
      <c r="E217" s="132">
        <v>45520</v>
      </c>
      <c r="F217" s="131" t="str">
        <v>김종훈</v>
      </c>
      <c r="G217" s="131" t="str">
        <v>540267615736</v>
      </c>
      <c r="H217" s="131" t="str">
        <v>SE.1000</v>
      </c>
      <c r="I217" s="131" t="str">
        <v>투명</v>
      </c>
      <c r="J217" s="131">
        <v>1</v>
      </c>
      <c r="K217" s="138">
        <v>0</v>
      </c>
      <c r="L217" s="138">
        <v>5500</v>
      </c>
      <c r="M217" s="138">
        <v>1925</v>
      </c>
      <c r="N217" s="132">
        <v>45520</v>
      </c>
      <c r="O217" s="131" t="str">
        <v>45525801</v>
      </c>
      <c r="P217" s="134">
        <v>0</v>
      </c>
      <c r="Q217" s="148">
        <v>0</v>
      </c>
      <c r="R217" s="131" t="str">
        <v>CJ대한통운</v>
      </c>
      <c r="S217" s="139">
        <v>0</v>
      </c>
      <c r="T217" s="131" t="str">
        <v>010-5020-6735</v>
      </c>
      <c r="U217" s="131" t="str">
        <v>경북 예천군 보문면 산단길 64 (휴먼이엔씨(주)) 동광신소재</v>
      </c>
      <c r="V217" s="131">
        <v>0</v>
      </c>
      <c r="W217" s="138">
        <v>0</v>
      </c>
      <c r="X217" s="138">
        <v>0</v>
      </c>
      <c r="Y217" s="138">
        <v>0</v>
      </c>
      <c r="Z217" s="138">
        <v>0</v>
      </c>
      <c r="AA217" s="138">
        <v>0</v>
      </c>
      <c r="AB217" s="145">
        <v>0</v>
      </c>
      <c r="AC217" s="145">
        <v>0</v>
      </c>
      <c r="AD217" s="138">
        <v>0</v>
      </c>
      <c r="AE217" s="131" t="str">
        <v>비닐팩토리 대표 김종훈 김종훈 SE.1000 투명 540267615736 010-5020-6735 45525801</v>
      </c>
    </row>
    <row r="218" spans="1:31">
      <c r="A218" s="131">
        <v>547</v>
      </c>
      <c r="B218" s="131" t="str">
        <v>비닐팩토리</v>
      </c>
      <c r="C218" s="131" t="str">
        <v>대표</v>
      </c>
      <c r="D218" s="131" t="str">
        <v>김종훈</v>
      </c>
      <c r="E218" s="132">
        <v>45520</v>
      </c>
      <c r="F218" s="131" t="str">
        <v>김종훈</v>
      </c>
      <c r="G218" s="131" t="str">
        <v>540267615810</v>
      </c>
      <c r="H218" s="131" t="str">
        <v>SE.1000</v>
      </c>
      <c r="I218" s="131" t="str">
        <v>투명</v>
      </c>
      <c r="J218" s="131">
        <v>1</v>
      </c>
      <c r="K218" s="138">
        <v>0</v>
      </c>
      <c r="L218" s="138">
        <v>5500</v>
      </c>
      <c r="M218" s="138">
        <v>1925</v>
      </c>
      <c r="N218" s="132">
        <v>45520</v>
      </c>
      <c r="O218" s="131" t="str">
        <v>45525346</v>
      </c>
      <c r="P218" s="134">
        <v>0</v>
      </c>
      <c r="Q218" s="148">
        <v>0</v>
      </c>
      <c r="R218" s="131" t="str">
        <v>CJ대한통운</v>
      </c>
      <c r="S218" s="139">
        <v>0</v>
      </c>
      <c r="T218" s="131" t="str">
        <v>010-5020-6735</v>
      </c>
      <c r="U218" s="131" t="str">
        <v>경북 예천군 보문면 산단길 64 (휴먼이엔씨(주)) 동광신소재</v>
      </c>
      <c r="V218" s="131">
        <v>0</v>
      </c>
      <c r="W218" s="138">
        <v>0</v>
      </c>
      <c r="X218" s="138">
        <v>0</v>
      </c>
      <c r="Y218" s="138">
        <v>0</v>
      </c>
      <c r="Z218" s="138">
        <v>0</v>
      </c>
      <c r="AA218" s="138">
        <v>0</v>
      </c>
      <c r="AB218" s="145">
        <v>0</v>
      </c>
      <c r="AC218" s="145">
        <v>0</v>
      </c>
      <c r="AD218" s="138">
        <v>0</v>
      </c>
      <c r="AE218" s="131" t="str">
        <v>비닐팩토리 대표 김종훈 김종훈 SE.1000 투명 540267615810 010-5020-6735 45525346</v>
      </c>
    </row>
    <row r="219" spans="1:31">
      <c r="A219" s="131">
        <v>553</v>
      </c>
      <c r="B219" s="131" t="str">
        <v>비닐팩토리</v>
      </c>
      <c r="C219" s="131" t="str">
        <v>스마트 스토어</v>
      </c>
      <c r="D219" s="131" t="str">
        <v>김종훈</v>
      </c>
      <c r="E219" s="132">
        <v>45520</v>
      </c>
      <c r="F219" s="131" t="str">
        <v>김종훈</v>
      </c>
      <c r="G219" s="131" t="str">
        <v>530268246053</v>
      </c>
      <c r="H219" s="131" t="str">
        <v>SE.202</v>
      </c>
      <c r="I219" s="131" t="str">
        <v>투명</v>
      </c>
      <c r="J219" s="131">
        <v>12</v>
      </c>
      <c r="K219" s="138">
        <v>0</v>
      </c>
      <c r="L219" s="138">
        <v>5500</v>
      </c>
      <c r="M219" s="138">
        <v>1925</v>
      </c>
      <c r="N219" s="132">
        <v>45518</v>
      </c>
      <c r="O219" s="131" t="str">
        <v>2024081429714661</v>
      </c>
      <c r="P219" s="134" t="str">
        <v>k714****</v>
      </c>
      <c r="Q219" s="148" t="str">
        <v>010-5020-6735</v>
      </c>
      <c r="R219" s="131" t="str">
        <v>CJ대한통운</v>
      </c>
      <c r="S219" s="139">
        <v>0</v>
      </c>
      <c r="T219" s="131" t="str">
        <v>010-5020-6735</v>
      </c>
      <c r="U219" s="131" t="str">
        <v>경상북도 예천군 보문면 산단길 64 (보문면, 휴먼이엔씨(주)) 동광신소재</v>
      </c>
      <c r="V219" s="131">
        <v>0</v>
      </c>
      <c r="W219" s="138">
        <v>192000</v>
      </c>
      <c r="X219" s="138">
        <v>0</v>
      </c>
      <c r="Y219" s="138">
        <v>0</v>
      </c>
      <c r="Z219" s="138">
        <v>0</v>
      </c>
      <c r="AA219" s="138">
        <v>0</v>
      </c>
      <c r="AB219" s="145">
        <v>0</v>
      </c>
      <c r="AC219" s="145">
        <v>0</v>
      </c>
      <c r="AD219" s="138">
        <v>0</v>
      </c>
      <c r="AE219" s="131" t="str">
        <v>비닐팩토리 스마트 스토어 김종훈 김종훈 SE.202 투명 530268246053 010-5020-6735 2024081429714661</v>
      </c>
    </row>
    <row r="220" spans="1:31">
      <c r="A220" s="131">
        <v>783</v>
      </c>
      <c r="B220" s="131" t="str">
        <v>비닐팩토리</v>
      </c>
      <c r="C220" s="131" t="str">
        <v>스마트 스토어</v>
      </c>
      <c r="D220" s="131" t="str">
        <v>김주윤</v>
      </c>
      <c r="E220" s="132">
        <v>45537</v>
      </c>
      <c r="F220" s="131" t="str">
        <v>김주윤</v>
      </c>
      <c r="G220" s="131" t="str">
        <v>540279519634</v>
      </c>
      <c r="H220" s="131" t="str">
        <v>SE.206</v>
      </c>
      <c r="I220" s="131" t="str">
        <v>투명</v>
      </c>
      <c r="J220" s="131">
        <v>1</v>
      </c>
      <c r="K220" s="138">
        <v>0</v>
      </c>
      <c r="L220" s="138">
        <v>3500</v>
      </c>
      <c r="M220" s="138">
        <v>960</v>
      </c>
      <c r="N220" s="132">
        <v>45536</v>
      </c>
      <c r="O220" s="131" t="str">
        <v>2024090123882861</v>
      </c>
      <c r="P220" s="134" t="str">
        <v>lena****</v>
      </c>
      <c r="Q220" s="148" t="str">
        <v>010-3555-1147</v>
      </c>
      <c r="R220" s="131" t="str">
        <v>CJ대한통운</v>
      </c>
      <c r="S220" s="139">
        <v>0</v>
      </c>
      <c r="T220" s="131" t="str">
        <v>010-3555-1147</v>
      </c>
      <c r="U220" s="131" t="str">
        <v>부산광역시 연제구 중앙천로39번길 11 (연산동) 1층 채록케이크</v>
      </c>
      <c r="V220" s="131">
        <v>0</v>
      </c>
      <c r="W220" s="138">
        <v>28400</v>
      </c>
      <c r="X220" s="138">
        <v>0</v>
      </c>
      <c r="Y220" s="138">
        <v>3000</v>
      </c>
      <c r="Z220" s="138">
        <v>0</v>
      </c>
      <c r="AA220" s="138">
        <v>0</v>
      </c>
      <c r="AB220" s="145">
        <v>0</v>
      </c>
      <c r="AC220" s="145">
        <v>0</v>
      </c>
      <c r="AD220" s="138">
        <v>0</v>
      </c>
      <c r="AE220" s="131" t="str">
        <v>비닐팩토리 스마트 스토어 김주윤 김주윤 SE.206 투명 540279519634 010-3555-1147 2024090123882861</v>
      </c>
    </row>
    <row r="221" spans="1:31">
      <c r="A221" s="131">
        <v>129</v>
      </c>
      <c r="B221" s="131" t="str">
        <v>비닐스토리</v>
      </c>
      <c r="C221" s="131" t="str">
        <v>스마트 스토어</v>
      </c>
      <c r="D221" s="131" t="str">
        <v>김지혜</v>
      </c>
      <c r="E221" s="132">
        <v>45454</v>
      </c>
      <c r="F221" s="131" t="str">
        <v>김지혜</v>
      </c>
      <c r="G221" s="131" t="str">
        <v>540215391551</v>
      </c>
      <c r="H221" s="131" t="str">
        <v>SE.14</v>
      </c>
      <c r="I221" s="131" t="str">
        <v>보라</v>
      </c>
      <c r="J221" s="131">
        <v>30</v>
      </c>
      <c r="K221" s="138">
        <v>35750</v>
      </c>
      <c r="L221" s="138">
        <v>4400</v>
      </c>
      <c r="M221" s="138">
        <v>0</v>
      </c>
      <c r="N221" s="132">
        <v>45449</v>
      </c>
      <c r="O221" s="131" t="str">
        <v>2024060675963021</v>
      </c>
      <c r="P221" s="134" t="str">
        <v>jihy****</v>
      </c>
      <c r="Q221" s="148" t="str">
        <v>010-3999-4733</v>
      </c>
      <c r="R221" s="131" t="str">
        <v>CJ대한통운</v>
      </c>
      <c r="S221" s="139">
        <v>0</v>
      </c>
      <c r="T221" s="131" t="str">
        <v>010-3999-4733</v>
      </c>
      <c r="U221" s="131" t="str">
        <v>대구광역시 달서구 한들로 36 (장기동, 영남네오빌파크) 상가4호 농촌사람들</v>
      </c>
      <c r="V221" s="131">
        <v>0</v>
      </c>
      <c r="W221" s="138">
        <v>51000</v>
      </c>
      <c r="X221" s="138">
        <v>0</v>
      </c>
      <c r="Y221" s="138">
        <v>0</v>
      </c>
      <c r="Z221" s="138">
        <v>0</v>
      </c>
      <c r="AA221" s="138">
        <v>0</v>
      </c>
      <c r="AB221" s="145">
        <v>0</v>
      </c>
      <c r="AC221" s="145">
        <v>0</v>
      </c>
      <c r="AD221" s="138">
        <v>0</v>
      </c>
      <c r="AE221" s="131" t="str">
        <v>비닐스토리 스마트 스토어 김지혜 김지혜 SE.14 보라 540215391551 010-3999-4733 2024060675963021</v>
      </c>
    </row>
    <row r="222" spans="1:31">
      <c r="A222" s="131">
        <v>130</v>
      </c>
      <c r="B222" s="131" t="str">
        <v>비닐스토리</v>
      </c>
      <c r="C222" s="131" t="str">
        <v>스마트 스토어</v>
      </c>
      <c r="D222" s="131" t="str">
        <v>김지혜</v>
      </c>
      <c r="E222" s="132">
        <v>45454</v>
      </c>
      <c r="F222" s="131" t="str">
        <v>김지혜</v>
      </c>
      <c r="G222" s="131" t="str">
        <v>540215391551</v>
      </c>
      <c r="H222" s="131" t="str">
        <v>SE.22</v>
      </c>
      <c r="I222" s="131" t="str">
        <v>보라</v>
      </c>
      <c r="J222" s="131">
        <v>2</v>
      </c>
      <c r="K222" s="138">
        <v>4730</v>
      </c>
      <c r="L222" s="138">
        <v>0</v>
      </c>
      <c r="M222" s="138">
        <v>0</v>
      </c>
      <c r="N222" s="132">
        <v>45449</v>
      </c>
      <c r="O222" s="131" t="str">
        <v>2024060675963011</v>
      </c>
      <c r="P222" s="134" t="str">
        <v>jihy****</v>
      </c>
      <c r="Q222" s="148" t="str">
        <v>010-3999-4733</v>
      </c>
      <c r="R222" s="131" t="str">
        <v>CJ대한통운</v>
      </c>
      <c r="S222" s="139">
        <v>0</v>
      </c>
      <c r="T222" s="131" t="str">
        <v>010-3999-4733</v>
      </c>
      <c r="U222" s="131" t="str">
        <v>대구광역시 달서구 한들로 36 (장기동, 영남네오빌파크) 상가4호 농촌사람들</v>
      </c>
      <c r="V222" s="131">
        <v>0</v>
      </c>
      <c r="W222" s="138">
        <v>7740</v>
      </c>
      <c r="X222" s="138">
        <v>0</v>
      </c>
      <c r="Y222" s="138">
        <v>0</v>
      </c>
      <c r="Z222" s="138">
        <v>0</v>
      </c>
      <c r="AA222" s="138">
        <v>0</v>
      </c>
      <c r="AB222" s="145">
        <v>0</v>
      </c>
      <c r="AC222" s="145">
        <v>0</v>
      </c>
      <c r="AD222" s="138">
        <v>0</v>
      </c>
      <c r="AE222" s="131" t="str">
        <v>비닐스토리 스마트 스토어 김지혜 김지혜 SE.22 보라 540215391551 010-3999-4733 2024060675963011</v>
      </c>
    </row>
    <row r="223" spans="1:31">
      <c r="A223" s="131">
        <v>999</v>
      </c>
      <c r="B223" s="131" t="str">
        <v>비닐스토리</v>
      </c>
      <c r="C223" s="131" t="str">
        <v>스마트 스토어</v>
      </c>
      <c r="D223" s="131" t="str">
        <v>김지혜</v>
      </c>
      <c r="E223" s="132">
        <v>45561</v>
      </c>
      <c r="F223" s="131" t="str">
        <v>김지혜</v>
      </c>
      <c r="G223" s="131" t="str">
        <v>530300005333</v>
      </c>
      <c r="H223" s="131" t="str">
        <v>SE.22</v>
      </c>
      <c r="I223" s="131" t="str">
        <v>보라</v>
      </c>
      <c r="J223" s="131">
        <v>20</v>
      </c>
      <c r="K223" s="138">
        <v>56650</v>
      </c>
      <c r="L223" s="138">
        <v>5500</v>
      </c>
      <c r="M223" s="138">
        <v>3850</v>
      </c>
      <c r="N223" s="132">
        <v>45561</v>
      </c>
      <c r="O223" s="131" t="str">
        <v>2024092624621681</v>
      </c>
      <c r="P223" s="134" t="str">
        <v>jihy****</v>
      </c>
      <c r="Q223" s="148" t="str">
        <v>010-3999-4733</v>
      </c>
      <c r="R223" s="131" t="str">
        <v>CJ대한통운</v>
      </c>
      <c r="S223" s="139">
        <v>0</v>
      </c>
      <c r="T223" s="131" t="str">
        <v>010-3999-4733</v>
      </c>
      <c r="U223" s="131" t="str">
        <v>대구광역시 달서구 한들로 36 (장기동, 영남네오빌파크) 상가4호 농촌사람들</v>
      </c>
      <c r="V223" s="131">
        <v>0</v>
      </c>
      <c r="W223" s="138">
        <v>77400</v>
      </c>
      <c r="X223" s="138">
        <v>0</v>
      </c>
      <c r="Y223" s="138">
        <v>0</v>
      </c>
      <c r="Z223" s="138">
        <v>0</v>
      </c>
      <c r="AA223" s="138">
        <v>0</v>
      </c>
      <c r="AB223" s="145">
        <v>0</v>
      </c>
      <c r="AC223" s="145">
        <v>0</v>
      </c>
      <c r="AD223" s="138">
        <v>0</v>
      </c>
      <c r="AE223" s="131" t="str">
        <v>비닐스토리 스마트 스토어 김지혜 김지혜 SE.22 보라 530300005333 010-3999-4733 2024092624621681</v>
      </c>
    </row>
    <row r="224" spans="1:31">
      <c r="A224" s="131">
        <v>1000</v>
      </c>
      <c r="B224" s="131" t="str">
        <v>비닐스토리</v>
      </c>
      <c r="C224" s="131" t="str">
        <v>스마트 스토어</v>
      </c>
      <c r="D224" s="131" t="str">
        <v>김지혜</v>
      </c>
      <c r="E224" s="132">
        <v>45561</v>
      </c>
      <c r="F224" s="131" t="str">
        <v>김지혜</v>
      </c>
      <c r="G224" s="131" t="str">
        <v>530300005333</v>
      </c>
      <c r="H224" s="131" t="str">
        <v>SE.14</v>
      </c>
      <c r="I224" s="131" t="str">
        <v>보라</v>
      </c>
      <c r="J224" s="131">
        <v>30</v>
      </c>
      <c r="K224" s="138">
        <v>31350</v>
      </c>
      <c r="L224" s="138">
        <v>0</v>
      </c>
      <c r="M224" s="138">
        <v>0</v>
      </c>
      <c r="N224" s="132">
        <v>45561</v>
      </c>
      <c r="O224" s="131" t="str">
        <v>2024092624621671</v>
      </c>
      <c r="P224" s="134" t="str">
        <v>jihy****</v>
      </c>
      <c r="Q224" s="148" t="str">
        <v>010-3999-4733</v>
      </c>
      <c r="R224" s="131" t="str">
        <v>CJ대한통운</v>
      </c>
      <c r="S224" s="139">
        <v>0</v>
      </c>
      <c r="T224" s="131" t="str">
        <v>010-3999-4733</v>
      </c>
      <c r="U224" s="131" t="str">
        <v>대구광역시 달서구 한들로 36 (장기동, 영남네오빌파크) 상가4호 농촌사람들</v>
      </c>
      <c r="V224" s="131">
        <v>0</v>
      </c>
      <c r="W224" s="138">
        <v>51000</v>
      </c>
      <c r="X224" s="138">
        <v>0</v>
      </c>
      <c r="Y224" s="138">
        <v>0</v>
      </c>
      <c r="Z224" s="138">
        <v>0</v>
      </c>
      <c r="AA224" s="138">
        <v>0</v>
      </c>
      <c r="AB224" s="145">
        <v>0</v>
      </c>
      <c r="AC224" s="145">
        <v>0</v>
      </c>
      <c r="AD224" s="138">
        <v>0</v>
      </c>
      <c r="AE224" s="131" t="str">
        <v>비닐스토리 스마트 스토어 김지혜 김지혜 SE.14 보라 530300005333 010-3999-4733 2024092624621671</v>
      </c>
    </row>
    <row r="225" spans="1:31">
      <c r="A225" s="131">
        <v>633</v>
      </c>
      <c r="B225" s="131" t="str">
        <v>비닐스토리</v>
      </c>
      <c r="C225" s="131" t="str">
        <v>스마트 스토어</v>
      </c>
      <c r="D225" s="131" t="str">
        <v>김진영</v>
      </c>
      <c r="E225" s="132">
        <v>45525</v>
      </c>
      <c r="F225" s="131" t="str">
        <v>김진영</v>
      </c>
      <c r="G225" s="131" t="str">
        <v>530272460123</v>
      </c>
      <c r="H225" s="131" t="str">
        <v>SE.206</v>
      </c>
      <c r="I225" s="131" t="str">
        <v>투명</v>
      </c>
      <c r="J225" s="131">
        <v>1</v>
      </c>
      <c r="K225" s="138">
        <v>24260</v>
      </c>
      <c r="L225" s="138">
        <v>3500</v>
      </c>
      <c r="M225" s="138">
        <v>960</v>
      </c>
      <c r="N225" s="132">
        <v>45525</v>
      </c>
      <c r="O225" s="131" t="str">
        <v>2024082199679321</v>
      </c>
      <c r="P225" s="134" t="str">
        <v>i_my****</v>
      </c>
      <c r="Q225" s="148" t="str">
        <v>010-2460-4788</v>
      </c>
      <c r="R225" s="131" t="str">
        <v>CJ대한통운</v>
      </c>
      <c r="S225" s="139">
        <v>0</v>
      </c>
      <c r="T225" s="131" t="str">
        <v>010-2460-4788</v>
      </c>
      <c r="U225" s="131" t="str">
        <v>충청북도 청주시 청원구 오창읍 양청길 17 (오창읍, 마이하우스) 1층 101호 LPB</v>
      </c>
      <c r="V225" s="131">
        <v>0</v>
      </c>
      <c r="W225" s="138">
        <v>28620</v>
      </c>
      <c r="X225" s="138">
        <v>3180</v>
      </c>
      <c r="Y225" s="138">
        <v>3000</v>
      </c>
      <c r="Z225" s="138">
        <v>0</v>
      </c>
      <c r="AA225" s="138">
        <v>0</v>
      </c>
      <c r="AB225" s="145">
        <v>0</v>
      </c>
      <c r="AC225" s="145">
        <v>0</v>
      </c>
      <c r="AD225" s="138">
        <v>0</v>
      </c>
      <c r="AE225" s="131" t="str">
        <v>비닐스토리 스마트 스토어 김진영 김진영 SE.206 투명 530272460123 010-2460-4788 2024082199679321</v>
      </c>
    </row>
    <row r="226" spans="1:31">
      <c r="A226" s="131">
        <v>201</v>
      </c>
      <c r="B226" s="131" t="str">
        <v>비닐팩토리</v>
      </c>
      <c r="C226" s="131" t="str">
        <v>스마트 스토어</v>
      </c>
      <c r="D226" s="131" t="str">
        <v>김진진</v>
      </c>
      <c r="E226" s="132">
        <v>45471</v>
      </c>
      <c r="F226" s="131" t="str">
        <v>김진진</v>
      </c>
      <c r="G226" s="131" t="str">
        <v>530231893745</v>
      </c>
      <c r="H226" s="131" t="str">
        <v>SE.123</v>
      </c>
      <c r="I226" s="131" t="str">
        <v>투명</v>
      </c>
      <c r="J226" s="131">
        <v>4</v>
      </c>
      <c r="K226" s="138">
        <v>0</v>
      </c>
      <c r="L226" s="138">
        <v>3500</v>
      </c>
      <c r="M226" s="138">
        <v>500</v>
      </c>
      <c r="N226" s="132">
        <v>45470</v>
      </c>
      <c r="O226" s="131" t="str">
        <v>2024062793986211</v>
      </c>
      <c r="P226" s="134" t="str">
        <v>mais****</v>
      </c>
      <c r="Q226" s="148" t="str">
        <v>010-8200-8734</v>
      </c>
      <c r="R226" s="131" t="str">
        <v>CJ대한통운</v>
      </c>
      <c r="S226" s="139">
        <v>0</v>
      </c>
      <c r="T226" s="131" t="str">
        <v>010-8200-8734</v>
      </c>
      <c r="U226" s="131" t="str">
        <v>서울특별시 마포구 월드컵로5길 33-16 (합정동) Kbp</v>
      </c>
      <c r="V226" s="131">
        <v>0</v>
      </c>
      <c r="W226" s="138">
        <v>18840</v>
      </c>
      <c r="X226" s="138">
        <v>0</v>
      </c>
      <c r="Y226" s="138">
        <v>3000</v>
      </c>
      <c r="Z226" s="138">
        <v>0</v>
      </c>
      <c r="AA226" s="138">
        <v>0</v>
      </c>
      <c r="AB226" s="145">
        <v>0</v>
      </c>
      <c r="AC226" s="145">
        <v>0</v>
      </c>
      <c r="AD226" s="138">
        <v>0</v>
      </c>
      <c r="AE226" s="131" t="str">
        <v>비닐팩토리 스마트 스토어 김진진 김진진 SE.123 투명 530231893745 010-8200-8734 2024062793986211</v>
      </c>
    </row>
    <row r="227" spans="1:31">
      <c r="A227" s="131">
        <v>419</v>
      </c>
      <c r="B227" s="131" t="str">
        <v>비닐스토리</v>
      </c>
      <c r="C227" s="131" t="str">
        <v>스마트 스토어</v>
      </c>
      <c r="D227" s="131" t="str">
        <v>김진호</v>
      </c>
      <c r="E227" s="132">
        <v>45498</v>
      </c>
      <c r="F227" s="131" t="str">
        <v>김진호</v>
      </c>
      <c r="G227" s="131" t="str">
        <v>530253167740</v>
      </c>
      <c r="H227" s="131" t="str">
        <v>SE.23</v>
      </c>
      <c r="I227" s="131" t="str">
        <v>유백</v>
      </c>
      <c r="J227" s="131">
        <v>5</v>
      </c>
      <c r="K227" s="138">
        <v>16100</v>
      </c>
      <c r="L227" s="138">
        <v>3500</v>
      </c>
      <c r="M227" s="138">
        <v>500</v>
      </c>
      <c r="N227" s="132">
        <v>45497</v>
      </c>
      <c r="O227" s="131" t="str">
        <v>2024072446553691</v>
      </c>
      <c r="P227" s="134" t="str">
        <v>snk2****</v>
      </c>
      <c r="Q227" s="148" t="str">
        <v>010-5153-7793</v>
      </c>
      <c r="R227" s="131" t="str">
        <v>CJ대한통운</v>
      </c>
      <c r="S227" s="139">
        <v>0</v>
      </c>
      <c r="T227" s="131" t="str">
        <v>010-5153-7793</v>
      </c>
      <c r="U227" s="131" t="str">
        <v>광주광역시 동구 동명로 40 (동명동) 오월의 동명동 1층</v>
      </c>
      <c r="V227" s="131">
        <v>0</v>
      </c>
      <c r="W227" s="138">
        <v>19800</v>
      </c>
      <c r="X227" s="138">
        <v>0</v>
      </c>
      <c r="Y227" s="138">
        <v>3000</v>
      </c>
      <c r="Z227" s="138">
        <v>0</v>
      </c>
      <c r="AA227" s="138">
        <v>0</v>
      </c>
      <c r="AB227" s="145">
        <v>0</v>
      </c>
      <c r="AC227" s="145">
        <v>0</v>
      </c>
      <c r="AD227" s="138">
        <v>0</v>
      </c>
      <c r="AE227" s="131" t="str">
        <v>비닐스토리 스마트 스토어 김진호 김진호 SE.23 유백 530253167740 010-5153-7793 2024072446553691</v>
      </c>
    </row>
    <row r="228" spans="1:31">
      <c r="A228" s="131">
        <v>809</v>
      </c>
      <c r="B228" s="131" t="str">
        <v>비닐스토리</v>
      </c>
      <c r="C228" s="131" t="str">
        <v>스마트 스토어</v>
      </c>
      <c r="D228" s="131" t="str">
        <v>김창열</v>
      </c>
      <c r="E228" s="132">
        <v>45538</v>
      </c>
      <c r="F228" s="131" t="str">
        <v>김창열</v>
      </c>
      <c r="G228" s="131" t="str">
        <v>540280964051</v>
      </c>
      <c r="H228" s="131" t="str">
        <v>SE.27</v>
      </c>
      <c r="I228" s="131" t="str">
        <v>검정</v>
      </c>
      <c r="J228" s="131">
        <v>10</v>
      </c>
      <c r="K228" s="138">
        <v>41325</v>
      </c>
      <c r="L228" s="138">
        <v>4400</v>
      </c>
      <c r="M228" s="138">
        <v>1725</v>
      </c>
      <c r="N228" s="132">
        <v>45538</v>
      </c>
      <c r="O228" s="131" t="str">
        <v>2024090387083941</v>
      </c>
      <c r="P228" s="134" t="str">
        <v>kcy6****</v>
      </c>
      <c r="Q228" s="148" t="str">
        <v>010-5537-3717</v>
      </c>
      <c r="R228" s="131" t="str">
        <v>CJ대한통운</v>
      </c>
      <c r="S228" s="139">
        <v>0</v>
      </c>
      <c r="T228" s="131" t="str">
        <v>010-5537-3717</v>
      </c>
      <c r="U228" s="131" t="str">
        <v>대구광역시 달성군 옥포읍 비슬로 1904 (옥포읍) 오피스웨이</v>
      </c>
      <c r="V228" s="131">
        <v>0</v>
      </c>
      <c r="W228" s="138">
        <v>57600</v>
      </c>
      <c r="X228" s="138">
        <v>0</v>
      </c>
      <c r="Y228" s="138">
        <v>0</v>
      </c>
      <c r="Z228" s="138">
        <v>0</v>
      </c>
      <c r="AA228" s="138">
        <v>0</v>
      </c>
      <c r="AB228" s="145">
        <v>0</v>
      </c>
      <c r="AC228" s="145">
        <v>0</v>
      </c>
      <c r="AD228" s="138">
        <v>0</v>
      </c>
      <c r="AE228" s="131" t="str">
        <v>비닐스토리 스마트 스토어 김창열 김창열 SE.27 검정 540280964051 010-5537-3717 2024090387083941</v>
      </c>
    </row>
    <row r="229" spans="1:31">
      <c r="A229" s="131">
        <v>172</v>
      </c>
      <c r="B229" s="131" t="str">
        <v>비닐스토리</v>
      </c>
      <c r="C229" s="131" t="str">
        <v>쿠팡</v>
      </c>
      <c r="D229" s="131" t="str">
        <v>김창우</v>
      </c>
      <c r="E229" s="132">
        <v>45457</v>
      </c>
      <c r="F229" s="131" t="str">
        <v>아시아마트</v>
      </c>
      <c r="G229" s="131" t="str">
        <v>530221956324</v>
      </c>
      <c r="H229" s="131" t="str">
        <v>SE.103</v>
      </c>
      <c r="I229" s="131" t="str">
        <v>투명</v>
      </c>
      <c r="J229" s="131">
        <v>10</v>
      </c>
      <c r="K229" s="138">
        <v>14000</v>
      </c>
      <c r="L229" s="138">
        <v>3000</v>
      </c>
      <c r="M229" s="138">
        <v>0</v>
      </c>
      <c r="N229" s="132">
        <v>45456</v>
      </c>
      <c r="O229" s="131" t="str">
        <v>5100052864365</v>
      </c>
      <c r="P229" s="134" t="str">
        <v>vu*****@na</v>
      </c>
      <c r="Q229" s="148" t="str">
        <v>0504-4976-4213</v>
      </c>
      <c r="R229" s="131" t="str">
        <v>CJ대한통운</v>
      </c>
      <c r="S229" s="139">
        <v>0</v>
      </c>
      <c r="T229" s="131" t="str">
        <v>0504-4976-4213</v>
      </c>
      <c r="U229" s="131" t="str">
        <v>경상남도 창녕군 남지읍 동포옛길 13 경상남도 창녕군 남지읍 동포옛 길13</v>
      </c>
      <c r="V229" s="131" t="str">
        <v>문 앞</v>
      </c>
      <c r="W229" s="138">
        <v>16900</v>
      </c>
      <c r="X229" s="138">
        <v>1900</v>
      </c>
      <c r="Y229" s="138">
        <v>0</v>
      </c>
      <c r="Z229" s="138">
        <v>0</v>
      </c>
      <c r="AA229" s="138">
        <v>0</v>
      </c>
      <c r="AB229" s="145">
        <v>0</v>
      </c>
      <c r="AC229" s="145">
        <v>0</v>
      </c>
      <c r="AD229" s="138">
        <v>0</v>
      </c>
      <c r="AE229" s="131" t="str">
        <v>비닐스토리 쿠팡 김창우 아시아마트 SE.103 투명 530221956324 0504-4976-4213 5100052864365</v>
      </c>
    </row>
    <row r="230" spans="1:31">
      <c r="A230" s="131">
        <v>387</v>
      </c>
      <c r="B230" s="131" t="str">
        <v>비닐팩토리</v>
      </c>
      <c r="C230" s="131" t="str">
        <v>쿠팡</v>
      </c>
      <c r="D230" s="131" t="str">
        <v>김채원</v>
      </c>
      <c r="E230" s="132">
        <v>45495</v>
      </c>
      <c r="F230" s="131" t="str">
        <v>김채원</v>
      </c>
      <c r="G230" s="131" t="str">
        <v>530250362431</v>
      </c>
      <c r="H230" s="131" t="str">
        <v>SE.202</v>
      </c>
      <c r="I230" s="131" t="str">
        <v>투명</v>
      </c>
      <c r="J230" s="131">
        <v>1</v>
      </c>
      <c r="K230" s="138">
        <v>0</v>
      </c>
      <c r="L230" s="138">
        <v>3000</v>
      </c>
      <c r="M230" s="138">
        <v>0</v>
      </c>
      <c r="N230" s="132">
        <v>45492</v>
      </c>
      <c r="O230" s="131" t="str">
        <v>8100059293636</v>
      </c>
      <c r="P230" s="134" t="str">
        <v>cr*****@na</v>
      </c>
      <c r="Q230" s="148" t="str">
        <v>0502-1634-6438</v>
      </c>
      <c r="R230" s="131" t="str">
        <v>CJ대한통운</v>
      </c>
      <c r="S230" s="139">
        <v>0</v>
      </c>
      <c r="T230" s="131" t="str">
        <v>0502-1634-6438</v>
      </c>
      <c r="U230" s="131" t="str">
        <v>부산광역시 사하구 낙동대로323번길 10 희망상가 103호(물금식육식당) ( 괴정동 )</v>
      </c>
      <c r="V230" s="131" t="str">
        <v>직접 받고 부재 시 문 앞</v>
      </c>
      <c r="W230" s="138">
        <v>16800</v>
      </c>
      <c r="X230" s="138">
        <v>0</v>
      </c>
      <c r="Y230" s="138">
        <v>3000</v>
      </c>
      <c r="Z230" s="138">
        <v>0</v>
      </c>
      <c r="AA230" s="138">
        <v>0</v>
      </c>
      <c r="AB230" s="145">
        <v>0</v>
      </c>
      <c r="AC230" s="145">
        <v>0</v>
      </c>
      <c r="AD230" s="138">
        <v>0</v>
      </c>
      <c r="AE230" s="131" t="str">
        <v>비닐팩토리 쿠팡 김채원 김채원 SE.202 투명 530250362431 0502-1634-6438 8100059293636</v>
      </c>
    </row>
    <row r="231" spans="1:31">
      <c r="A231" s="131">
        <v>1018</v>
      </c>
      <c r="B231" s="131" t="str">
        <v>비닐스토리</v>
      </c>
      <c r="C231" s="131" t="str">
        <v>쿠팡</v>
      </c>
      <c r="D231" s="131" t="str">
        <v>김춘자</v>
      </c>
      <c r="E231" s="132">
        <v>45558</v>
      </c>
      <c r="F231" s="131" t="str">
        <v>김춘자</v>
      </c>
      <c r="G231" s="131" t="str">
        <v>540295042484</v>
      </c>
      <c r="H231" s="131" t="str">
        <v>SE.111</v>
      </c>
      <c r="I231" s="131" t="str">
        <v>투명</v>
      </c>
      <c r="J231" s="131">
        <v>1</v>
      </c>
      <c r="K231" s="138">
        <v>5200</v>
      </c>
      <c r="L231" s="138">
        <v>3000</v>
      </c>
      <c r="M231" s="138">
        <v>0</v>
      </c>
      <c r="N231" s="132">
        <v>45556</v>
      </c>
      <c r="O231" s="131" t="str">
        <v>6100070066120</v>
      </c>
      <c r="P231" s="134">
        <v>0</v>
      </c>
      <c r="Q231" s="148" t="str">
        <v>0502-4294-7641</v>
      </c>
      <c r="R231" s="131" t="str">
        <v>CJ대한통운</v>
      </c>
      <c r="S231" s="139">
        <v>0</v>
      </c>
      <c r="T231" s="131" t="str">
        <v>0502-4294-7641</v>
      </c>
      <c r="U231" s="131" t="str">
        <v>부산광역시 남구 대연동 1315-21 부산시 남구 대연1동 유엔평화로14번길39</v>
      </c>
      <c r="V231" s="131" t="str">
        <v>직접 받고 부재 시 문 앞</v>
      </c>
      <c r="W231" s="138">
        <v>3850</v>
      </c>
      <c r="X231" s="138">
        <v>0</v>
      </c>
      <c r="Y231" s="138">
        <v>3000</v>
      </c>
      <c r="Z231" s="138">
        <v>0</v>
      </c>
      <c r="AA231" s="138">
        <v>0</v>
      </c>
      <c r="AB231" s="145">
        <v>0</v>
      </c>
      <c r="AC231" s="145">
        <v>0</v>
      </c>
      <c r="AD231" s="138">
        <v>0</v>
      </c>
      <c r="AE231" s="131" t="str">
        <v>비닐스토리 쿠팡 김춘자 김춘자 SE.111 투명 540295042484 0502-4294-7641 6100070066120</v>
      </c>
    </row>
    <row r="232" spans="1:31">
      <c r="A232" s="131">
        <v>520</v>
      </c>
      <c r="B232" s="131" t="str">
        <v>비닐스토리</v>
      </c>
      <c r="C232" s="131" t="str">
        <v>쿠팡</v>
      </c>
      <c r="D232" s="131" t="str">
        <v>김태섭</v>
      </c>
      <c r="E232" s="132">
        <v>45512</v>
      </c>
      <c r="F232" s="131" t="str">
        <v>박정원</v>
      </c>
      <c r="G232" s="131" t="str">
        <v>540262256245</v>
      </c>
      <c r="H232" s="131" t="str">
        <v>SE.307</v>
      </c>
      <c r="I232" s="131" t="str">
        <v>투명</v>
      </c>
      <c r="J232" s="131">
        <v>1</v>
      </c>
      <c r="K232" s="138">
        <v>10260</v>
      </c>
      <c r="L232" s="138">
        <v>3000</v>
      </c>
      <c r="M232" s="138">
        <v>0</v>
      </c>
      <c r="N232" s="132">
        <v>45510</v>
      </c>
      <c r="O232" s="131" t="str">
        <v>2100062090880</v>
      </c>
      <c r="P232" s="134">
        <v>0</v>
      </c>
      <c r="Q232" s="148" t="str">
        <v>0502-1280-6145</v>
      </c>
      <c r="R232" s="131" t="str">
        <v>CJ대한통운</v>
      </c>
      <c r="S232" s="139">
        <v>0</v>
      </c>
      <c r="T232" s="131" t="str">
        <v>0502-1280-6145</v>
      </c>
      <c r="U232" s="131" t="str">
        <v>경기도 안양시 만안구 삼막로96번길 11 정심여자중고등학교 행정지원과 ( 석수동 )</v>
      </c>
      <c r="V232" s="131" t="str">
        <v>문 앞</v>
      </c>
      <c r="W232" s="138">
        <v>12470</v>
      </c>
      <c r="X232" s="138">
        <v>0</v>
      </c>
      <c r="Y232" s="138">
        <v>3000</v>
      </c>
      <c r="Z232" s="138">
        <v>0</v>
      </c>
      <c r="AA232" s="138">
        <v>0</v>
      </c>
      <c r="AB232" s="145">
        <v>0</v>
      </c>
      <c r="AC232" s="145">
        <v>0</v>
      </c>
      <c r="AD232" s="138">
        <v>0</v>
      </c>
      <c r="AE232" s="131" t="str">
        <v>비닐스토리 쿠팡 김태섭 박정원 SE.307 투명 540262256245 0502-1280-6145 2100062090880</v>
      </c>
    </row>
    <row r="233" spans="1:31">
      <c r="A233" s="131">
        <v>624</v>
      </c>
      <c r="B233" s="131" t="str">
        <v>비닐팩토리</v>
      </c>
      <c r="C233" s="131" t="str">
        <v>대표</v>
      </c>
      <c r="D233" s="131" t="str">
        <v>김태현</v>
      </c>
      <c r="E233" s="132">
        <v>45523</v>
      </c>
      <c r="F233" s="131" t="str">
        <v>김태현</v>
      </c>
      <c r="G233" s="131" t="str">
        <v>530270206860</v>
      </c>
      <c r="H233" s="131" t="str">
        <v>SE.1000</v>
      </c>
      <c r="I233" s="131" t="str">
        <v>투명</v>
      </c>
      <c r="J233" s="131">
        <v>1</v>
      </c>
      <c r="K233" s="138">
        <v>0</v>
      </c>
      <c r="L233" s="138">
        <v>3500</v>
      </c>
      <c r="M233" s="138">
        <v>0</v>
      </c>
      <c r="N233" s="132">
        <v>45523</v>
      </c>
      <c r="O233" s="131" t="str">
        <v>45526670</v>
      </c>
      <c r="P233" s="134">
        <v>0</v>
      </c>
      <c r="Q233" s="148">
        <v>0</v>
      </c>
      <c r="R233" s="131" t="str">
        <v>CJ대한통운</v>
      </c>
      <c r="S233" s="139">
        <v>0</v>
      </c>
      <c r="T233" s="131" t="str">
        <v>010-3538-8476</v>
      </c>
      <c r="U233" s="131" t="str">
        <v>경북 안동시 강남5길 112 (현진에버빌2차) 204/1406</v>
      </c>
      <c r="V233" s="131">
        <v>0</v>
      </c>
      <c r="W233" s="138">
        <v>0</v>
      </c>
      <c r="X233" s="138">
        <v>0</v>
      </c>
      <c r="Y233" s="138">
        <v>0</v>
      </c>
      <c r="Z233" s="138">
        <v>0</v>
      </c>
      <c r="AA233" s="138">
        <v>0</v>
      </c>
      <c r="AB233" s="145">
        <v>0</v>
      </c>
      <c r="AC233" s="145">
        <v>0</v>
      </c>
      <c r="AD233" s="138">
        <v>0</v>
      </c>
      <c r="AE233" s="131" t="str">
        <v>비닐팩토리 대표 김태현 김태현 SE.1000 투명 530270206860 010-3538-8476 45526670</v>
      </c>
    </row>
    <row r="234" spans="1:31">
      <c r="A234" s="131">
        <v>940</v>
      </c>
      <c r="B234" s="131" t="str">
        <v>비닐스토리</v>
      </c>
      <c r="C234" s="131" t="str">
        <v>스마트 스토어</v>
      </c>
      <c r="D234" s="131" t="str">
        <v>김태환</v>
      </c>
      <c r="E234" s="132">
        <v>45554</v>
      </c>
      <c r="F234" s="131" t="str">
        <v>김태환</v>
      </c>
      <c r="G234" s="131" t="str">
        <v>530293369182</v>
      </c>
      <c r="H234" s="131" t="str">
        <v>SE.206</v>
      </c>
      <c r="I234" s="131" t="str">
        <v>투명</v>
      </c>
      <c r="J234" s="131">
        <v>2</v>
      </c>
      <c r="K234" s="138">
        <v>45725</v>
      </c>
      <c r="L234" s="138">
        <v>4400</v>
      </c>
      <c r="M234" s="138">
        <v>1725</v>
      </c>
      <c r="N234" s="132">
        <v>45548</v>
      </c>
      <c r="O234" s="131" t="str">
        <v>2024091391705981</v>
      </c>
      <c r="P234" s="134" t="str">
        <v>stor****</v>
      </c>
      <c r="Q234" s="148" t="str">
        <v>010-8851-1226</v>
      </c>
      <c r="R234" s="131" t="str">
        <v>CJ대한통운</v>
      </c>
      <c r="S234" s="139">
        <v>0</v>
      </c>
      <c r="T234" s="131" t="str">
        <v>010-8851-1226</v>
      </c>
      <c r="U234" s="131" t="str">
        <v>경상북도 영천시 망정로 27-12 (망정동) 명가 떡집</v>
      </c>
      <c r="V234" s="131">
        <v>0</v>
      </c>
      <c r="W234" s="138">
        <v>57240</v>
      </c>
      <c r="X234" s="138">
        <v>6360</v>
      </c>
      <c r="Y234" s="138">
        <v>0</v>
      </c>
      <c r="Z234" s="138">
        <v>0</v>
      </c>
      <c r="AA234" s="138">
        <v>0</v>
      </c>
      <c r="AB234" s="145">
        <v>0</v>
      </c>
      <c r="AC234" s="145">
        <v>0</v>
      </c>
      <c r="AD234" s="138">
        <v>0</v>
      </c>
      <c r="AE234" s="131" t="str">
        <v>비닐스토리 스마트 스토어 김태환 김태환 SE.206 투명 530293369182 010-8851-1226 2024091391705981</v>
      </c>
    </row>
    <row r="235" spans="1:31">
      <c r="A235" s="131">
        <v>142</v>
      </c>
      <c r="B235" s="131" t="str">
        <v>비닐스토리</v>
      </c>
      <c r="C235" s="131" t="str">
        <v>스마트 스토어</v>
      </c>
      <c r="D235" s="131" t="str">
        <v>김태희</v>
      </c>
      <c r="E235" s="132">
        <v>45455</v>
      </c>
      <c r="F235" s="131" t="str">
        <v>김태희</v>
      </c>
      <c r="G235" s="131" t="str">
        <v>530220193050</v>
      </c>
      <c r="H235" s="131" t="str">
        <v>SE.13</v>
      </c>
      <c r="I235" s="131" t="str">
        <v>검정</v>
      </c>
      <c r="J235" s="131">
        <v>50</v>
      </c>
      <c r="K235" s="138">
        <v>39900</v>
      </c>
      <c r="L235" s="138">
        <v>0</v>
      </c>
      <c r="M235" s="138">
        <v>0</v>
      </c>
      <c r="N235" s="132">
        <v>45454</v>
      </c>
      <c r="O235" s="131" t="str">
        <v>2024061169075231</v>
      </c>
      <c r="P235" s="134" t="str">
        <v>kth9****</v>
      </c>
      <c r="Q235" s="148" t="str">
        <v>010-5652-5279</v>
      </c>
      <c r="R235" s="131" t="str">
        <v>CJ대한통운</v>
      </c>
      <c r="S235" s="139">
        <v>0</v>
      </c>
      <c r="T235" s="131" t="str">
        <v>010-5652-5279</v>
      </c>
      <c r="U235" s="131" t="str">
        <v>경상남도 창녕군 창녕읍 초막1길 2 (창녕읍) 영도축산</v>
      </c>
      <c r="V235" s="131" t="str">
        <v>배송 전 미리 연락해 주세요</v>
      </c>
      <c r="W235" s="138">
        <v>65500</v>
      </c>
      <c r="X235" s="138">
        <v>0</v>
      </c>
      <c r="Y235" s="138">
        <v>0</v>
      </c>
      <c r="Z235" s="138">
        <v>0</v>
      </c>
      <c r="AA235" s="138">
        <v>0</v>
      </c>
      <c r="AB235" s="145">
        <v>0</v>
      </c>
      <c r="AC235" s="145">
        <v>0</v>
      </c>
      <c r="AD235" s="138">
        <v>0</v>
      </c>
      <c r="AE235" s="131" t="str">
        <v>비닐스토리 스마트 스토어 김태희 김태희 SE.13 검정 530220193050 010-5652-5279 2024061169075231</v>
      </c>
    </row>
    <row r="236" spans="1:31">
      <c r="A236" s="131">
        <v>239</v>
      </c>
      <c r="B236" s="131" t="str">
        <v>비닐스토리</v>
      </c>
      <c r="C236" s="131" t="str">
        <v>스마트 스토어</v>
      </c>
      <c r="D236" s="131" t="str">
        <v>김하민</v>
      </c>
      <c r="E236" s="132">
        <v>45476</v>
      </c>
      <c r="F236" s="131" t="str">
        <v>김하민</v>
      </c>
      <c r="G236" s="131" t="str">
        <v>530235880223</v>
      </c>
      <c r="H236" s="131" t="str">
        <v>SE.114</v>
      </c>
      <c r="I236" s="131" t="str">
        <v>투명</v>
      </c>
      <c r="J236" s="131">
        <v>5</v>
      </c>
      <c r="K236" s="138">
        <v>24260</v>
      </c>
      <c r="L236" s="138">
        <v>3500</v>
      </c>
      <c r="M236" s="138">
        <v>960</v>
      </c>
      <c r="N236" s="132">
        <v>45476</v>
      </c>
      <c r="O236" s="131" t="str">
        <v>2024070318330941</v>
      </c>
      <c r="P236" s="134" t="str">
        <v>kimh****</v>
      </c>
      <c r="Q236" s="148" t="str">
        <v>010-3528-3529</v>
      </c>
      <c r="R236" s="131" t="str">
        <v>CJ대한통운</v>
      </c>
      <c r="S236" s="139">
        <v>0</v>
      </c>
      <c r="T236" s="131" t="str">
        <v>010-3528-3529</v>
      </c>
      <c r="U236" s="131" t="str">
        <v>전라북도 익산시 황등면 황성로 336 (황등면) .</v>
      </c>
      <c r="V236" s="131">
        <v>0</v>
      </c>
      <c r="W236" s="138">
        <v>42100</v>
      </c>
      <c r="X236" s="138">
        <v>0</v>
      </c>
      <c r="Y236" s="138">
        <v>0</v>
      </c>
      <c r="Z236" s="138">
        <v>0</v>
      </c>
      <c r="AA236" s="138">
        <v>0</v>
      </c>
      <c r="AB236" s="145">
        <v>0</v>
      </c>
      <c r="AC236" s="145">
        <v>0</v>
      </c>
      <c r="AD236" s="138">
        <v>0</v>
      </c>
      <c r="AE236" s="131" t="str">
        <v>비닐스토리 스마트 스토어 김하민 김하민 SE.114 투명 530235880223 010-3528-3529 2024070318330941</v>
      </c>
    </row>
    <row r="237" spans="1:31">
      <c r="A237" s="131">
        <v>300</v>
      </c>
      <c r="B237" s="131" t="str">
        <v>비닐스토리</v>
      </c>
      <c r="C237" s="131" t="str">
        <v>쿠팡</v>
      </c>
      <c r="D237" s="131" t="str">
        <v>김헌영</v>
      </c>
      <c r="E237" s="132">
        <v>45483</v>
      </c>
      <c r="F237" s="131" t="str">
        <v>김헌영</v>
      </c>
      <c r="G237" s="131" t="str">
        <v>530241379681</v>
      </c>
      <c r="H237" s="131" t="str">
        <v>SE.206</v>
      </c>
      <c r="I237" s="131" t="str">
        <v>투명</v>
      </c>
      <c r="J237" s="131">
        <v>1</v>
      </c>
      <c r="K237" s="138">
        <v>24260</v>
      </c>
      <c r="L237" s="138">
        <v>3500</v>
      </c>
      <c r="M237" s="138">
        <v>960</v>
      </c>
      <c r="N237" s="132">
        <v>45482</v>
      </c>
      <c r="O237" s="131" t="str">
        <v>28100057214575</v>
      </c>
      <c r="P237" s="134" t="str">
        <v>gj*****@na</v>
      </c>
      <c r="Q237" s="148" t="str">
        <v>0502-4665-3555</v>
      </c>
      <c r="R237" s="131" t="str">
        <v>CJ대한통운</v>
      </c>
      <c r="S237" s="139">
        <v>0</v>
      </c>
      <c r="T237" s="131" t="str">
        <v>0502-4665-3555</v>
      </c>
      <c r="U237" s="131" t="str">
        <v>경기도 안성시 공도읍 진건중길 197 에이치컴퍼니</v>
      </c>
      <c r="V237" s="131" t="str">
        <v>직접 받고 부재 시 문 앞</v>
      </c>
      <c r="W237" s="138">
        <v>34020</v>
      </c>
      <c r="X237" s="138">
        <v>0</v>
      </c>
      <c r="Y237" s="138">
        <v>3000</v>
      </c>
      <c r="Z237" s="138">
        <v>0</v>
      </c>
      <c r="AA237" s="138">
        <v>0</v>
      </c>
      <c r="AB237" s="145">
        <v>0</v>
      </c>
      <c r="AC237" s="145">
        <v>0</v>
      </c>
      <c r="AD237" s="138">
        <v>0</v>
      </c>
      <c r="AE237" s="131" t="str">
        <v>비닐스토리 쿠팡 김헌영 김헌영 SE.206 투명 530241379681 0502-4665-3555 28100057214575</v>
      </c>
    </row>
    <row r="238" spans="1:31">
      <c r="A238" s="131">
        <v>404</v>
      </c>
      <c r="B238" s="131" t="str">
        <v>비닐팩토리</v>
      </c>
      <c r="C238" s="131" t="str">
        <v>스마트 스토어</v>
      </c>
      <c r="D238" s="131" t="str">
        <v>김현수</v>
      </c>
      <c r="E238" s="132">
        <v>45497</v>
      </c>
      <c r="F238" s="131" t="str">
        <v>김현수</v>
      </c>
      <c r="G238" s="131" t="str">
        <v>530252233310</v>
      </c>
      <c r="H238" s="131" t="str">
        <v>SE.206</v>
      </c>
      <c r="I238" s="131" t="str">
        <v>투명</v>
      </c>
      <c r="J238" s="131">
        <v>1</v>
      </c>
      <c r="K238" s="138">
        <v>0</v>
      </c>
      <c r="L238" s="138">
        <v>3500</v>
      </c>
      <c r="M238" s="138">
        <v>960</v>
      </c>
      <c r="N238" s="132">
        <v>45497</v>
      </c>
      <c r="O238" s="131" t="str">
        <v>2024072427380801</v>
      </c>
      <c r="P238" s="134" t="str">
        <v>kang****</v>
      </c>
      <c r="Q238" s="148" t="str">
        <v>010-5882-5709</v>
      </c>
      <c r="R238" s="131" t="str">
        <v>CJ대한통운</v>
      </c>
      <c r="S238" s="139">
        <v>0</v>
      </c>
      <c r="T238" s="131" t="str">
        <v>010-5882-5709</v>
      </c>
      <c r="U238" s="131" t="str">
        <v>서울특별시 은평구 통일로 1050 (진관동, 롯데몰 은평점) 4층 원조공주떡집</v>
      </c>
      <c r="V238" s="131">
        <v>0</v>
      </c>
      <c r="W238" s="138">
        <v>28400</v>
      </c>
      <c r="X238" s="138">
        <v>0</v>
      </c>
      <c r="Y238" s="138">
        <v>3000</v>
      </c>
      <c r="Z238" s="138">
        <v>0</v>
      </c>
      <c r="AA238" s="138">
        <v>0</v>
      </c>
      <c r="AB238" s="145">
        <v>0</v>
      </c>
      <c r="AC238" s="145">
        <v>0</v>
      </c>
      <c r="AD238" s="138">
        <v>0</v>
      </c>
      <c r="AE238" s="131" t="str">
        <v>비닐팩토리 스마트 스토어 김현수 김현수 SE.206 투명 530252233310 010-5882-5709 2024072427380801</v>
      </c>
    </row>
    <row r="239" spans="1:31">
      <c r="A239" s="131">
        <v>801</v>
      </c>
      <c r="B239" s="131" t="str">
        <v>비닐팩토리</v>
      </c>
      <c r="C239" s="131" t="str">
        <v>스마트 스토어</v>
      </c>
      <c r="D239" s="131" t="str">
        <v>김현수</v>
      </c>
      <c r="E239" s="132">
        <v>45538</v>
      </c>
      <c r="F239" s="131" t="str">
        <v>김현수</v>
      </c>
      <c r="G239" s="131" t="str">
        <v>530282500061</v>
      </c>
      <c r="H239" s="131" t="str">
        <v>SE.206</v>
      </c>
      <c r="I239" s="131" t="str">
        <v>투명</v>
      </c>
      <c r="J239" s="131">
        <v>2</v>
      </c>
      <c r="K239" s="138">
        <v>0</v>
      </c>
      <c r="L239" s="138">
        <v>4400</v>
      </c>
      <c r="M239" s="138">
        <v>1725</v>
      </c>
      <c r="N239" s="132">
        <v>45538</v>
      </c>
      <c r="O239" s="131" t="str">
        <v>2024090392352481</v>
      </c>
      <c r="P239" s="134" t="str">
        <v>kang****</v>
      </c>
      <c r="Q239" s="148" t="str">
        <v>010-5882-5709</v>
      </c>
      <c r="R239" s="131" t="str">
        <v>CJ대한통운</v>
      </c>
      <c r="S239" s="139">
        <v>0</v>
      </c>
      <c r="T239" s="131" t="str">
        <v>010-5882-5709</v>
      </c>
      <c r="U239" s="131" t="str">
        <v>서울특별시 은평구 통일로 1050 (진관동, 롯데몰 은평점) 4층 원조공주떡집</v>
      </c>
      <c r="V239" s="131" t="str">
        <v>하역장 1에 부탁합니다.</v>
      </c>
      <c r="W239" s="138">
        <v>56800</v>
      </c>
      <c r="X239" s="138">
        <v>0</v>
      </c>
      <c r="Y239" s="138">
        <v>0</v>
      </c>
      <c r="Z239" s="138">
        <v>0</v>
      </c>
      <c r="AA239" s="138">
        <v>0</v>
      </c>
      <c r="AB239" s="145">
        <v>0</v>
      </c>
      <c r="AC239" s="145">
        <v>0</v>
      </c>
      <c r="AD239" s="138">
        <v>0</v>
      </c>
      <c r="AE239" s="131" t="str">
        <v>비닐팩토리 스마트 스토어 김현수 김현수 SE.206 투명 530282500061 010-5882-5709 2024090392352481</v>
      </c>
    </row>
    <row r="240" spans="1:31">
      <c r="A240" s="131">
        <v>796</v>
      </c>
      <c r="B240" s="131" t="str">
        <v>비닐스토리</v>
      </c>
      <c r="C240" s="131" t="str">
        <v>쿠팡</v>
      </c>
      <c r="D240" s="131" t="str">
        <v>김현아</v>
      </c>
      <c r="E240" s="132">
        <v>45538</v>
      </c>
      <c r="F240" s="131" t="str">
        <v>김현아</v>
      </c>
      <c r="G240" s="131" t="str">
        <v>540280844141</v>
      </c>
      <c r="H240" s="131" t="str">
        <v>SE.206</v>
      </c>
      <c r="I240" s="131" t="str">
        <v>투명</v>
      </c>
      <c r="J240" s="131">
        <v>1</v>
      </c>
      <c r="K240" s="138">
        <v>24260</v>
      </c>
      <c r="L240" s="138">
        <v>3500</v>
      </c>
      <c r="M240" s="138">
        <v>960</v>
      </c>
      <c r="N240" s="132">
        <v>45537</v>
      </c>
      <c r="O240" s="131" t="str">
        <v>3100067239719</v>
      </c>
      <c r="P240" s="134">
        <v>0</v>
      </c>
      <c r="Q240" s="148" t="str">
        <v>0504-4913-3667</v>
      </c>
      <c r="R240" s="131" t="str">
        <v>CJ대한통운</v>
      </c>
      <c r="S240" s="139">
        <v>0</v>
      </c>
      <c r="T240" s="131" t="str">
        <v>0504-4913-3667</v>
      </c>
      <c r="U240" s="131" t="str">
        <v>경기도 김포시 고촌읍 신곡리 1269 수기마을힐스테이트1단지 106동1503호</v>
      </c>
      <c r="V240" s="131" t="str">
        <v>문 앞</v>
      </c>
      <c r="W240" s="138">
        <v>34020</v>
      </c>
      <c r="X240" s="138">
        <v>0</v>
      </c>
      <c r="Y240" s="138">
        <v>3000</v>
      </c>
      <c r="Z240" s="138">
        <v>0</v>
      </c>
      <c r="AA240" s="138">
        <v>0</v>
      </c>
      <c r="AB240" s="145">
        <v>0</v>
      </c>
      <c r="AC240" s="145">
        <v>0</v>
      </c>
      <c r="AD240" s="138">
        <v>0</v>
      </c>
      <c r="AE240" s="131" t="str">
        <v>비닐스토리 쿠팡 김현아 김현아 SE.206 투명 540280844141 0504-4913-3667 3100067239719</v>
      </c>
    </row>
    <row r="241" spans="1:31">
      <c r="A241" s="131">
        <v>1047</v>
      </c>
      <c r="B241" s="131" t="str">
        <v>비닐팩토리</v>
      </c>
      <c r="C241" s="131" t="str">
        <v>쿠팡</v>
      </c>
      <c r="D241" s="131" t="str">
        <v>김현영</v>
      </c>
      <c r="E241" s="132">
        <v>45558</v>
      </c>
      <c r="F241" s="131" t="str">
        <v>김현영</v>
      </c>
      <c r="G241" s="131" t="str">
        <v>530297057165</v>
      </c>
      <c r="H241" s="131" t="str">
        <v>SE.305</v>
      </c>
      <c r="I241" s="131" t="str">
        <v>투명</v>
      </c>
      <c r="J241" s="131">
        <v>1</v>
      </c>
      <c r="K241" s="138">
        <v>0</v>
      </c>
      <c r="L241" s="138">
        <v>3500</v>
      </c>
      <c r="M241" s="138">
        <v>366</v>
      </c>
      <c r="N241" s="132">
        <v>45558</v>
      </c>
      <c r="O241" s="131" t="str">
        <v>9100070357387</v>
      </c>
      <c r="P241" s="134">
        <v>0</v>
      </c>
      <c r="Q241" s="148" t="str">
        <v>0504-4918-5393</v>
      </c>
      <c r="R241" s="131" t="str">
        <v>CJ대한통운</v>
      </c>
      <c r="S241" s="139">
        <v>0</v>
      </c>
      <c r="T241" s="131" t="str">
        <v>0504-4918-5393</v>
      </c>
      <c r="U241" s="131" t="str">
        <v>경상남도 창원시 의창구 북면 동전로110번길 8 플래츠나인 223호 아토리화과점</v>
      </c>
      <c r="V241" s="131" t="str">
        <v>문 앞</v>
      </c>
      <c r="W241" s="138">
        <v>19320</v>
      </c>
      <c r="X241" s="138">
        <v>0</v>
      </c>
      <c r="Y241" s="138">
        <v>3000</v>
      </c>
      <c r="Z241" s="138">
        <v>0</v>
      </c>
      <c r="AA241" s="138">
        <v>0</v>
      </c>
      <c r="AB241" s="145">
        <v>0</v>
      </c>
      <c r="AC241" s="145">
        <v>0</v>
      </c>
      <c r="AD241" s="138">
        <v>0</v>
      </c>
      <c r="AE241" s="131" t="str">
        <v>비닐팩토리 쿠팡 김현영 김현영 SE.305 투명 530297057165 0504-4918-5393 9100070357387</v>
      </c>
    </row>
    <row r="242" spans="1:31">
      <c r="A242" s="131">
        <v>827</v>
      </c>
      <c r="B242" s="131" t="str">
        <v>비닐스토리</v>
      </c>
      <c r="C242" s="131" t="str">
        <v>스마트 스토어</v>
      </c>
      <c r="D242" s="131" t="str">
        <v>김현정</v>
      </c>
      <c r="E242" s="132">
        <v>45539</v>
      </c>
      <c r="F242" s="131" t="str">
        <v>김현정</v>
      </c>
      <c r="G242" s="131" t="str">
        <v>530283431304</v>
      </c>
      <c r="H242" s="131" t="str">
        <v>SE.305</v>
      </c>
      <c r="I242" s="131" t="str">
        <v>투명</v>
      </c>
      <c r="J242" s="131">
        <v>1</v>
      </c>
      <c r="K242" s="138">
        <v>17110</v>
      </c>
      <c r="L242" s="138">
        <v>3500</v>
      </c>
      <c r="M242" s="138">
        <v>960</v>
      </c>
      <c r="N242" s="132">
        <v>45539</v>
      </c>
      <c r="O242" s="131" t="str">
        <v>2024090442327871</v>
      </c>
      <c r="P242" s="134" t="str">
        <v>cmdk****</v>
      </c>
      <c r="Q242" s="148" t="str">
        <v>010-6326-2013</v>
      </c>
      <c r="R242" s="131" t="str">
        <v>CJ대한통운</v>
      </c>
      <c r="S242" s="139">
        <v>0</v>
      </c>
      <c r="T242" s="131" t="str">
        <v>010-6326-2013</v>
      </c>
      <c r="U242" s="131" t="str">
        <v>서울특별시 강서구 공항대로41길 51 (등촌동, 세신그린코아빌딩) 1층 115호</v>
      </c>
      <c r="V242" s="131">
        <v>0</v>
      </c>
      <c r="W242" s="138">
        <v>18630</v>
      </c>
      <c r="X242" s="138">
        <v>2070</v>
      </c>
      <c r="Y242" s="138">
        <v>0</v>
      </c>
      <c r="Z242" s="138">
        <v>0</v>
      </c>
      <c r="AA242" s="138">
        <v>0</v>
      </c>
      <c r="AB242" s="145">
        <v>0</v>
      </c>
      <c r="AC242" s="145">
        <v>0</v>
      </c>
      <c r="AD242" s="138">
        <v>0</v>
      </c>
      <c r="AE242" s="131" t="str">
        <v>비닐스토리 스마트 스토어 김현정 김현정 SE.305 투명 530283431304 010-6326-2013 2024090442327871</v>
      </c>
    </row>
    <row r="243" spans="1:31">
      <c r="A243" s="131">
        <v>828</v>
      </c>
      <c r="B243" s="131" t="str">
        <v>비닐스토리</v>
      </c>
      <c r="C243" s="131" t="str">
        <v>스마트 스토어</v>
      </c>
      <c r="D243" s="131" t="str">
        <v>김현정</v>
      </c>
      <c r="E243" s="132">
        <v>45539</v>
      </c>
      <c r="F243" s="131" t="str">
        <v>김현정</v>
      </c>
      <c r="G243" s="131" t="str">
        <v>530283431304</v>
      </c>
      <c r="H243" s="131" t="str">
        <v>SE.303</v>
      </c>
      <c r="I243" s="131" t="str">
        <v>투명</v>
      </c>
      <c r="J243" s="131">
        <v>1</v>
      </c>
      <c r="K243" s="138">
        <v>15070</v>
      </c>
      <c r="L243" s="138">
        <v>0</v>
      </c>
      <c r="M243" s="138">
        <v>0</v>
      </c>
      <c r="N243" s="132">
        <v>45539</v>
      </c>
      <c r="O243" s="131" t="str">
        <v>2024090442327861</v>
      </c>
      <c r="P243" s="134" t="str">
        <v>cmdk****</v>
      </c>
      <c r="Q243" s="148" t="str">
        <v>010-6326-2013</v>
      </c>
      <c r="R243" s="131" t="str">
        <v>CJ대한통운</v>
      </c>
      <c r="S243" s="139">
        <v>0</v>
      </c>
      <c r="T243" s="131" t="str">
        <v>010-6326-2013</v>
      </c>
      <c r="U243" s="131" t="str">
        <v>서울특별시 강서구 공항대로41길 51 (등촌동, 세신그린코아빌딩) 1층 115호</v>
      </c>
      <c r="V243" s="131">
        <v>0</v>
      </c>
      <c r="W243" s="138">
        <v>22190</v>
      </c>
      <c r="X243" s="138">
        <v>2470</v>
      </c>
      <c r="Y243" s="138">
        <v>0</v>
      </c>
      <c r="Z243" s="138">
        <v>0</v>
      </c>
      <c r="AA243" s="138">
        <v>0</v>
      </c>
      <c r="AB243" s="145">
        <v>0</v>
      </c>
      <c r="AC243" s="145">
        <v>0</v>
      </c>
      <c r="AD243" s="138">
        <v>0</v>
      </c>
      <c r="AE243" s="131" t="str">
        <v>비닐스토리 스마트 스토어 김현정 김현정 SE.303 투명 530283431304 010-6326-2013 2024090442327861</v>
      </c>
    </row>
    <row r="244" spans="1:31">
      <c r="A244" s="131">
        <v>230</v>
      </c>
      <c r="B244" s="131" t="str">
        <v>비닐스토리</v>
      </c>
      <c r="C244" s="131" t="str">
        <v>스마트 스토어</v>
      </c>
      <c r="D244" s="131" t="str">
        <v>김현제</v>
      </c>
      <c r="E244" s="132">
        <v>45475</v>
      </c>
      <c r="F244" s="131" t="str">
        <v>호박이네</v>
      </c>
      <c r="G244" s="131" t="str">
        <v>540234304416</v>
      </c>
      <c r="H244" s="131" t="str">
        <v>SE.206</v>
      </c>
      <c r="I244" s="131" t="str">
        <v>투명</v>
      </c>
      <c r="J244" s="131">
        <v>1</v>
      </c>
      <c r="K244" s="138">
        <v>24260</v>
      </c>
      <c r="L244" s="138">
        <v>3500</v>
      </c>
      <c r="M244" s="138">
        <v>960</v>
      </c>
      <c r="N244" s="132">
        <v>45475</v>
      </c>
      <c r="O244" s="131" t="str">
        <v>2024070272955171</v>
      </c>
      <c r="P244" s="134" t="str">
        <v>rlag****</v>
      </c>
      <c r="Q244" s="148" t="str">
        <v>010-2441-4237</v>
      </c>
      <c r="R244" s="131" t="str">
        <v>CJ대한통운</v>
      </c>
      <c r="S244" s="139">
        <v>0</v>
      </c>
      <c r="T244" s="131" t="str">
        <v>010-2441-4237</v>
      </c>
      <c r="U244" s="131" t="str">
        <v>부산광역시 북구 용당로9번길 16 (화명동) 1층 호박이네</v>
      </c>
      <c r="V244" s="131">
        <v>0</v>
      </c>
      <c r="W244" s="138">
        <v>28620</v>
      </c>
      <c r="X244" s="138">
        <v>3180</v>
      </c>
      <c r="Y244" s="138">
        <v>3000</v>
      </c>
      <c r="Z244" s="138">
        <v>0</v>
      </c>
      <c r="AA244" s="138">
        <v>0</v>
      </c>
      <c r="AB244" s="145">
        <v>0</v>
      </c>
      <c r="AC244" s="145">
        <v>0</v>
      </c>
      <c r="AD244" s="138">
        <v>0</v>
      </c>
      <c r="AE244" s="131" t="str">
        <v>비닐스토리 스마트 스토어 김현제 호박이네 SE.206 투명 540234304416 010-2441-4237 2024070272955171</v>
      </c>
    </row>
    <row r="245" spans="1:31">
      <c r="A245" s="131">
        <v>424</v>
      </c>
      <c r="B245" s="131" t="str">
        <v>비닐스토리</v>
      </c>
      <c r="C245" s="131" t="str">
        <v>스마트 스토어</v>
      </c>
      <c r="D245" s="131" t="str">
        <v>김현제</v>
      </c>
      <c r="E245" s="132">
        <v>45499</v>
      </c>
      <c r="F245" s="131" t="str">
        <v>호박이네</v>
      </c>
      <c r="G245" s="131" t="str">
        <v>530253892553</v>
      </c>
      <c r="H245" s="131" t="str">
        <v>SE.206</v>
      </c>
      <c r="I245" s="131" t="str">
        <v>투명</v>
      </c>
      <c r="J245" s="131">
        <v>1</v>
      </c>
      <c r="K245" s="138">
        <v>25160</v>
      </c>
      <c r="L245" s="138">
        <v>4400</v>
      </c>
      <c r="M245" s="138">
        <v>960</v>
      </c>
      <c r="N245" s="132">
        <v>45499</v>
      </c>
      <c r="O245" s="131" t="str">
        <v>2024072616840101</v>
      </c>
      <c r="P245" s="134" t="str">
        <v>rlag****</v>
      </c>
      <c r="Q245" s="148" t="str">
        <v>010-2441-4237</v>
      </c>
      <c r="R245" s="131" t="str">
        <v>CJ대한통운</v>
      </c>
      <c r="S245" s="139">
        <v>0</v>
      </c>
      <c r="T245" s="131" t="str">
        <v>010-2441-4237</v>
      </c>
      <c r="U245" s="131" t="str">
        <v>부산광역시 북구 용당로9번길 16 (화명동) 1층 호박이네</v>
      </c>
      <c r="V245" s="131">
        <v>0</v>
      </c>
      <c r="W245" s="138">
        <v>28620</v>
      </c>
      <c r="X245" s="138">
        <v>3180</v>
      </c>
      <c r="Y245" s="138">
        <v>3000</v>
      </c>
      <c r="Z245" s="138">
        <v>0</v>
      </c>
      <c r="AA245" s="138">
        <v>0</v>
      </c>
      <c r="AB245" s="145">
        <v>0</v>
      </c>
      <c r="AC245" s="145">
        <v>0</v>
      </c>
      <c r="AD245" s="138">
        <v>0</v>
      </c>
      <c r="AE245" s="131" t="str">
        <v>비닐스토리 스마트 스토어 김현제 호박이네 SE.206 투명 530253892553 010-2441-4237 2024072616840101</v>
      </c>
    </row>
    <row r="246" spans="1:31">
      <c r="A246" s="131">
        <v>396</v>
      </c>
      <c r="B246" s="131" t="str">
        <v>비닐스토리</v>
      </c>
      <c r="C246" s="131" t="str">
        <v>스마트 스토어</v>
      </c>
      <c r="D246" s="131" t="str">
        <v>김형중</v>
      </c>
      <c r="E246" s="132">
        <v>45496</v>
      </c>
      <c r="F246" s="131" t="str">
        <v>김형중</v>
      </c>
      <c r="G246" s="131" t="str">
        <v>530251442262</v>
      </c>
      <c r="H246" s="131" t="str">
        <v>SE.205</v>
      </c>
      <c r="I246" s="131" t="str">
        <v>투명</v>
      </c>
      <c r="J246" s="131">
        <v>1</v>
      </c>
      <c r="K246" s="138">
        <v>20500</v>
      </c>
      <c r="L246" s="138">
        <v>3500</v>
      </c>
      <c r="M246" s="138">
        <v>500</v>
      </c>
      <c r="N246" s="132">
        <v>45496</v>
      </c>
      <c r="O246" s="131" t="str">
        <v>2024072384480781</v>
      </c>
      <c r="P246" s="134" t="str">
        <v>tean****</v>
      </c>
      <c r="Q246" s="148" t="str">
        <v>010-5645-0613</v>
      </c>
      <c r="R246" s="131" t="str">
        <v>CJ대한통운</v>
      </c>
      <c r="S246" s="139">
        <v>0</v>
      </c>
      <c r="T246" s="131" t="str">
        <v>010-5645-0613</v>
      </c>
      <c r="U246" s="131" t="str">
        <v>경기도 시흥시 월곶중앙로70번길 3 (월곶동, 풍림프라자) 1층 127호 해피궁</v>
      </c>
      <c r="V246" s="131" t="str">
        <v>부재시 경비실에 맡겨 주세요. 홈플러스 옆 분식집 입니다.</v>
      </c>
      <c r="W246" s="138">
        <v>24300</v>
      </c>
      <c r="X246" s="138">
        <v>2700</v>
      </c>
      <c r="Y246" s="138">
        <v>3000</v>
      </c>
      <c r="Z246" s="138">
        <v>0</v>
      </c>
      <c r="AA246" s="138">
        <v>0</v>
      </c>
      <c r="AB246" s="145">
        <v>0</v>
      </c>
      <c r="AC246" s="145">
        <v>0</v>
      </c>
      <c r="AD246" s="138">
        <v>0</v>
      </c>
      <c r="AE246" s="131" t="str">
        <v>비닐스토리 스마트 스토어 김형중 김형중 SE.205 투명 530251442262 010-5645-0613 2024072384480781</v>
      </c>
    </row>
    <row r="247" spans="1:31">
      <c r="A247" s="131">
        <v>55</v>
      </c>
      <c r="B247" s="131" t="str">
        <v>비닐팩토리</v>
      </c>
      <c r="C247" s="131" t="str">
        <v>쿠팡</v>
      </c>
      <c r="D247" s="131" t="str">
        <v>김형희</v>
      </c>
      <c r="E247" s="132">
        <v>45447</v>
      </c>
      <c r="F247" s="131" t="str">
        <v>김형희</v>
      </c>
      <c r="G247" s="131" t="str">
        <v>530214334702</v>
      </c>
      <c r="H247" s="131" t="str">
        <v>SE.205</v>
      </c>
      <c r="I247" s="131" t="str">
        <v>투명</v>
      </c>
      <c r="J247" s="131">
        <v>1</v>
      </c>
      <c r="K247" s="138">
        <v>0</v>
      </c>
      <c r="L247" s="138">
        <v>3000</v>
      </c>
      <c r="M247" s="138">
        <v>0</v>
      </c>
      <c r="N247" s="132">
        <v>45446</v>
      </c>
      <c r="O247" s="131" t="str">
        <v>25100051185893</v>
      </c>
      <c r="P247" s="134" t="str">
        <v>gu*****@ha</v>
      </c>
      <c r="Q247" s="148" t="str">
        <v>0502-4733-5563</v>
      </c>
      <c r="R247" s="131" t="str">
        <v>CJ대한통운</v>
      </c>
      <c r="S247" s="139">
        <v>0</v>
      </c>
      <c r="T247" s="131" t="str">
        <v>0502-4733-5563</v>
      </c>
      <c r="U247" s="131" t="str">
        <v>전라남도 강진군 군동면 호계리 호계길5 떡마루</v>
      </c>
      <c r="V247" s="131" t="str">
        <v>직접 받고 부재 시 문 앞</v>
      </c>
      <c r="W247" s="138">
        <v>25200</v>
      </c>
      <c r="X247" s="138">
        <v>0</v>
      </c>
      <c r="Y247" s="138">
        <v>3000</v>
      </c>
      <c r="Z247" s="138">
        <v>0</v>
      </c>
      <c r="AA247" s="138">
        <v>0</v>
      </c>
      <c r="AB247" s="145">
        <v>0</v>
      </c>
      <c r="AC247" s="145">
        <v>0</v>
      </c>
      <c r="AD247" s="138">
        <v>0</v>
      </c>
      <c r="AE247" s="131" t="str">
        <v>비닐팩토리 쿠팡 김형희 김형희 SE.205 투명 530214334702 0502-4733-5563 25100051185893</v>
      </c>
    </row>
    <row r="248" spans="1:31">
      <c r="A248" s="131">
        <v>140</v>
      </c>
      <c r="B248" s="131" t="str">
        <v>비닐팩토리</v>
      </c>
      <c r="C248" s="131" t="str">
        <v>쿠팡</v>
      </c>
      <c r="D248" s="131" t="str">
        <v>김혜진</v>
      </c>
      <c r="E248" s="132">
        <v>45455</v>
      </c>
      <c r="F248" s="131" t="str">
        <v>김혜진</v>
      </c>
      <c r="G248" s="131" t="str">
        <v>540219105143</v>
      </c>
      <c r="H248" s="131" t="str">
        <v>SE.303</v>
      </c>
      <c r="I248" s="131" t="str">
        <v>투명</v>
      </c>
      <c r="J248" s="131">
        <v>1</v>
      </c>
      <c r="K248" s="138">
        <v>0</v>
      </c>
      <c r="L248" s="138">
        <v>3000</v>
      </c>
      <c r="M248" s="138">
        <v>0</v>
      </c>
      <c r="N248" s="132">
        <v>45454</v>
      </c>
      <c r="O248" s="131" t="str">
        <v>7100052575971</v>
      </c>
      <c r="P248" s="134" t="str">
        <v>gr*****@na</v>
      </c>
      <c r="Q248" s="148" t="str">
        <v>0502-5080-8204</v>
      </c>
      <c r="R248" s="131" t="str">
        <v>CJ대한통운</v>
      </c>
      <c r="S248" s="139">
        <v>0</v>
      </c>
      <c r="T248" s="131" t="str">
        <v>0502-5080-8204</v>
      </c>
      <c r="U248" s="131" t="str">
        <v>인천광역시 부평구 부평동 134-23 승림아파트7차 101동302호</v>
      </c>
      <c r="V248" s="131" t="str">
        <v>직접 받고 부재 시 문 앞</v>
      </c>
      <c r="W248" s="138">
        <v>23020</v>
      </c>
      <c r="X248" s="138">
        <v>0</v>
      </c>
      <c r="Y248" s="138">
        <v>3000</v>
      </c>
      <c r="Z248" s="138">
        <v>0</v>
      </c>
      <c r="AA248" s="138">
        <v>0</v>
      </c>
      <c r="AB248" s="145">
        <v>0</v>
      </c>
      <c r="AC248" s="145">
        <v>0</v>
      </c>
      <c r="AD248" s="138">
        <v>0</v>
      </c>
      <c r="AE248" s="131" t="str">
        <v>비닐팩토리 쿠팡 김혜진 김혜진 SE.303 투명 540219105143 0502-5080-8204 7100052575971</v>
      </c>
    </row>
    <row r="249" spans="1:31">
      <c r="A249" s="131">
        <v>876</v>
      </c>
      <c r="B249" s="131" t="str">
        <v>비닐스토리</v>
      </c>
      <c r="C249" s="131" t="str">
        <v>쿠팡</v>
      </c>
      <c r="D249" s="131" t="str">
        <v>김효범</v>
      </c>
      <c r="E249" s="132">
        <v>45544</v>
      </c>
      <c r="F249" s="131" t="str">
        <v>김효범</v>
      </c>
      <c r="G249" s="131" t="str">
        <v>540286055571</v>
      </c>
      <c r="H249" s="131" t="str">
        <v>SE.104</v>
      </c>
      <c r="I249" s="131" t="str">
        <v>투명</v>
      </c>
      <c r="J249" s="131">
        <v>2</v>
      </c>
      <c r="K249" s="138">
        <v>5860</v>
      </c>
      <c r="L249" s="138">
        <v>3000</v>
      </c>
      <c r="M249" s="138">
        <v>0</v>
      </c>
      <c r="N249" s="132">
        <v>45541</v>
      </c>
      <c r="O249" s="131" t="str">
        <v>13100067837626</v>
      </c>
      <c r="P249" s="134">
        <v>0</v>
      </c>
      <c r="Q249" s="148" t="str">
        <v>0502-4550-6392</v>
      </c>
      <c r="R249" s="131" t="str">
        <v>CJ대한통운</v>
      </c>
      <c r="S249" s="139">
        <v>0</v>
      </c>
      <c r="T249" s="131" t="str">
        <v>0502-4550-6392</v>
      </c>
      <c r="U249" s="131" t="str">
        <v>대구광역시 북구 매천로 204 한꽃유치원 ( 태전동 )</v>
      </c>
      <c r="V249" s="131" t="str">
        <v>문 앞</v>
      </c>
      <c r="W249" s="138">
        <v>5420</v>
      </c>
      <c r="X249" s="138">
        <v>0</v>
      </c>
      <c r="Y249" s="138">
        <v>3000</v>
      </c>
      <c r="Z249" s="138">
        <v>0</v>
      </c>
      <c r="AA249" s="138">
        <v>0</v>
      </c>
      <c r="AB249" s="145">
        <v>0</v>
      </c>
      <c r="AC249" s="145">
        <v>0</v>
      </c>
      <c r="AD249" s="138">
        <v>0</v>
      </c>
      <c r="AE249" s="131" t="str">
        <v>비닐스토리 쿠팡 김효범 김효범 SE.104 투명 540286055571 0502-4550-6392 13100067837626</v>
      </c>
    </row>
    <row r="250" spans="1:31">
      <c r="A250" s="131">
        <v>939</v>
      </c>
      <c r="B250" s="131" t="str">
        <v>비닐스토리</v>
      </c>
      <c r="C250" s="131" t="str">
        <v>스마트 스토어</v>
      </c>
      <c r="D250" s="131" t="str">
        <v>김휘석</v>
      </c>
      <c r="E250" s="132">
        <v>45554</v>
      </c>
      <c r="F250" s="131" t="str">
        <v>김휘석</v>
      </c>
      <c r="G250" s="131" t="str">
        <v>530294028011</v>
      </c>
      <c r="H250" s="131" t="str">
        <v>SE.101</v>
      </c>
      <c r="I250" s="131" t="str">
        <v>투명</v>
      </c>
      <c r="J250" s="131">
        <v>20</v>
      </c>
      <c r="K250" s="138">
        <v>14000</v>
      </c>
      <c r="L250" s="138">
        <v>3000</v>
      </c>
      <c r="M250" s="138">
        <v>0</v>
      </c>
      <c r="N250" s="132">
        <v>45554</v>
      </c>
      <c r="O250" s="131" t="str">
        <v>2024091944916021</v>
      </c>
      <c r="P250" s="134" t="str">
        <v>benn****</v>
      </c>
      <c r="Q250" s="148" t="str">
        <v>010-7777-9313</v>
      </c>
      <c r="R250" s="131" t="str">
        <v>CJ대한통운</v>
      </c>
      <c r="S250" s="139">
        <v>0</v>
      </c>
      <c r="T250" s="131" t="str">
        <v>010-7777-9313</v>
      </c>
      <c r="U250" s="131" t="str">
        <v>경기도 수원시 영통구 광교마을로 156 (하동, 광교마을40단지) 4016-1902</v>
      </c>
      <c r="V250" s="131">
        <v>0</v>
      </c>
      <c r="W250" s="138">
        <v>17000</v>
      </c>
      <c r="X250" s="138">
        <v>1000</v>
      </c>
      <c r="Y250" s="138">
        <v>3000</v>
      </c>
      <c r="Z250" s="138">
        <v>0</v>
      </c>
      <c r="AA250" s="138">
        <v>0</v>
      </c>
      <c r="AB250" s="145">
        <v>0</v>
      </c>
      <c r="AC250" s="145">
        <v>0</v>
      </c>
      <c r="AD250" s="138">
        <v>0</v>
      </c>
      <c r="AE250" s="131" t="str">
        <v>비닐스토리 스마트 스토어 김휘석 김휘석 SE.101 투명 530294028011 010-7777-9313 2024091944916021</v>
      </c>
    </row>
    <row r="251" spans="1:31">
      <c r="A251" s="131">
        <v>820</v>
      </c>
      <c r="B251" s="131" t="str">
        <v>비닐팩토리</v>
      </c>
      <c r="C251" s="131" t="str">
        <v>쿠팡</v>
      </c>
      <c r="D251" s="131" t="str">
        <v>김희</v>
      </c>
      <c r="E251" s="132">
        <v>45538</v>
      </c>
      <c r="F251" s="131" t="str">
        <v>김충실</v>
      </c>
      <c r="G251" s="131" t="str">
        <v>540281133661</v>
      </c>
      <c r="H251" s="131" t="str">
        <v>SE.201</v>
      </c>
      <c r="I251" s="131" t="str">
        <v>투명</v>
      </c>
      <c r="J251" s="131">
        <v>1</v>
      </c>
      <c r="K251" s="138">
        <v>0</v>
      </c>
      <c r="L251" s="138">
        <v>3500</v>
      </c>
      <c r="M251" s="138">
        <v>960</v>
      </c>
      <c r="N251" s="132">
        <v>45537</v>
      </c>
      <c r="O251" s="131" t="str">
        <v>13100067136855</v>
      </c>
      <c r="P251" s="134">
        <v>0</v>
      </c>
      <c r="Q251" s="148" t="str">
        <v>0504-3558-8767</v>
      </c>
      <c r="R251" s="131" t="str">
        <v>CJ대한통운</v>
      </c>
      <c r="S251" s="139">
        <v>0</v>
      </c>
      <c r="T251" s="131" t="str">
        <v>0504-3558-8767</v>
      </c>
      <c r="U251" s="131" t="str">
        <v>경기도 양주시 백석읍 양주산성로 510 곤드레쌈밥집</v>
      </c>
      <c r="V251" s="131" t="str">
        <v>직접 받고 부재 시 문 앞</v>
      </c>
      <c r="W251" s="138">
        <v>15120</v>
      </c>
      <c r="X251" s="138">
        <v>0</v>
      </c>
      <c r="Y251" s="138">
        <v>3000</v>
      </c>
      <c r="Z251" s="138">
        <v>0</v>
      </c>
      <c r="AA251" s="138">
        <v>0</v>
      </c>
      <c r="AB251" s="145">
        <v>0</v>
      </c>
      <c r="AC251" s="145">
        <v>0</v>
      </c>
      <c r="AD251" s="138">
        <v>0</v>
      </c>
      <c r="AE251" s="131" t="str">
        <v>비닐팩토리 쿠팡 김희 김충실 SE.201 투명 540281133661 0504-3558-8767 13100067136855</v>
      </c>
    </row>
    <row r="252" spans="1:31">
      <c r="A252" s="131">
        <v>471</v>
      </c>
      <c r="B252" s="131" t="str">
        <v>비닐스토리</v>
      </c>
      <c r="C252" s="131" t="str">
        <v>스마트 스토어</v>
      </c>
      <c r="D252" s="131" t="str">
        <v>김희영</v>
      </c>
      <c r="E252" s="132">
        <v>45510</v>
      </c>
      <c r="F252" s="131" t="str">
        <v>김희영</v>
      </c>
      <c r="G252" s="131" t="str">
        <v>540260529802</v>
      </c>
      <c r="H252" s="131" t="str">
        <v>SE.114</v>
      </c>
      <c r="I252" s="131" t="str">
        <v>투명</v>
      </c>
      <c r="J252" s="131">
        <v>2</v>
      </c>
      <c r="K252" s="138">
        <v>10920</v>
      </c>
      <c r="L252" s="138">
        <v>3000</v>
      </c>
      <c r="M252" s="138">
        <v>0</v>
      </c>
      <c r="N252" s="132">
        <v>45504</v>
      </c>
      <c r="O252" s="131" t="str">
        <v>2024073114139721</v>
      </c>
      <c r="P252" s="134" t="str">
        <v>hidz****</v>
      </c>
      <c r="Q252" s="148" t="str">
        <v>010-9035-6915</v>
      </c>
      <c r="R252" s="131" t="str">
        <v>CJ대한통운</v>
      </c>
      <c r="S252" s="139">
        <v>0</v>
      </c>
      <c r="T252" s="131" t="str">
        <v>010-9035-6915</v>
      </c>
      <c r="U252" s="131" t="str">
        <v>충청북도 괴산군 사리면 모래재로이곡1길 25 (사리면) 단독주택</v>
      </c>
      <c r="V252" s="131">
        <v>0</v>
      </c>
      <c r="W252" s="138">
        <v>16840</v>
      </c>
      <c r="X252" s="138">
        <v>0</v>
      </c>
      <c r="Y252" s="138">
        <v>3000</v>
      </c>
      <c r="Z252" s="138">
        <v>0</v>
      </c>
      <c r="AA252" s="138">
        <v>0</v>
      </c>
      <c r="AB252" s="145">
        <v>0</v>
      </c>
      <c r="AC252" s="145">
        <v>0</v>
      </c>
      <c r="AD252" s="138">
        <v>0</v>
      </c>
      <c r="AE252" s="131" t="str">
        <v>비닐스토리 스마트 스토어 김희영 김희영 SE.114 투명 540260529802 010-9035-6915 2024073114139721</v>
      </c>
    </row>
    <row r="253" spans="1:31">
      <c r="A253" s="131">
        <v>697</v>
      </c>
      <c r="B253" s="131" t="str">
        <v>비닐스토리</v>
      </c>
      <c r="C253" s="131" t="str">
        <v>스마트 스토어</v>
      </c>
      <c r="D253" s="131" t="str">
        <v>김희진</v>
      </c>
      <c r="E253" s="132">
        <v>45530</v>
      </c>
      <c r="F253" s="131" t="str">
        <v>김희진</v>
      </c>
      <c r="G253" s="131" t="str">
        <v>540274318785</v>
      </c>
      <c r="H253" s="131" t="str">
        <v>SE.304</v>
      </c>
      <c r="I253" s="131" t="str">
        <v>투명</v>
      </c>
      <c r="J253" s="131">
        <v>1</v>
      </c>
      <c r="K253" s="138">
        <v>13810</v>
      </c>
      <c r="L253" s="138">
        <v>3500</v>
      </c>
      <c r="M253" s="138">
        <v>960</v>
      </c>
      <c r="N253" s="132">
        <v>45529</v>
      </c>
      <c r="O253" s="131" t="str">
        <v>2024082552142521</v>
      </c>
      <c r="P253" s="134" t="str">
        <v>pink****</v>
      </c>
      <c r="Q253" s="148" t="str">
        <v>010-2735-7444</v>
      </c>
      <c r="R253" s="131" t="str">
        <v>CJ대한통운</v>
      </c>
      <c r="S253" s="139">
        <v>0</v>
      </c>
      <c r="T253" s="131" t="str">
        <v>010-2735-7444</v>
      </c>
      <c r="U253" s="131" t="str">
        <v>충청남도 천안시 서북구 오성9길 14 (두정동) 샤인빌 1층 톤보넬</v>
      </c>
      <c r="V253" s="131" t="str">
        <v>문앞에 놓아주세요</v>
      </c>
      <c r="W253" s="138">
        <v>13770</v>
      </c>
      <c r="X253" s="138">
        <v>1530</v>
      </c>
      <c r="Y253" s="138">
        <v>0</v>
      </c>
      <c r="Z253" s="138">
        <v>0</v>
      </c>
      <c r="AA253" s="138">
        <v>0</v>
      </c>
      <c r="AB253" s="145">
        <v>0</v>
      </c>
      <c r="AC253" s="145">
        <v>0</v>
      </c>
      <c r="AD253" s="138">
        <v>0</v>
      </c>
      <c r="AE253" s="131" t="str">
        <v>비닐스토리 스마트 스토어 김희진 김희진 SE.304 투명 540274318785 010-2735-7444 2024082552142521</v>
      </c>
    </row>
    <row r="254" spans="1:31">
      <c r="A254" s="131">
        <v>698</v>
      </c>
      <c r="B254" s="131" t="str">
        <v>비닐스토리</v>
      </c>
      <c r="C254" s="131" t="str">
        <v>스마트 스토어</v>
      </c>
      <c r="D254" s="131" t="str">
        <v>김희진</v>
      </c>
      <c r="E254" s="132">
        <v>45530</v>
      </c>
      <c r="F254" s="131" t="str">
        <v>김희진</v>
      </c>
      <c r="G254" s="131" t="str">
        <v>540274318785</v>
      </c>
      <c r="H254" s="131" t="str">
        <v>SE.305</v>
      </c>
      <c r="I254" s="131" t="str">
        <v>투명</v>
      </c>
      <c r="J254" s="131">
        <v>1</v>
      </c>
      <c r="K254" s="138">
        <v>12650</v>
      </c>
      <c r="L254" s="138">
        <v>0</v>
      </c>
      <c r="M254" s="138">
        <v>0</v>
      </c>
      <c r="N254" s="132">
        <v>45529</v>
      </c>
      <c r="O254" s="131" t="str">
        <v>2024082552142511</v>
      </c>
      <c r="P254" s="134" t="str">
        <v>pink****</v>
      </c>
      <c r="Q254" s="148" t="str">
        <v>010-2735-7444</v>
      </c>
      <c r="R254" s="131" t="str">
        <v>CJ대한통운</v>
      </c>
      <c r="S254" s="139">
        <v>0</v>
      </c>
      <c r="T254" s="131" t="str">
        <v>010-2735-7444</v>
      </c>
      <c r="U254" s="131" t="str">
        <v>충청남도 천안시 서북구 오성9길 14 (두정동) 샤인빌 1층 톤보넬</v>
      </c>
      <c r="V254" s="131" t="str">
        <v>문앞에 놓아주세요</v>
      </c>
      <c r="W254" s="138">
        <v>18630</v>
      </c>
      <c r="X254" s="138">
        <v>2070</v>
      </c>
      <c r="Y254" s="138">
        <v>0</v>
      </c>
      <c r="Z254" s="138">
        <v>0</v>
      </c>
      <c r="AA254" s="138">
        <v>0</v>
      </c>
      <c r="AB254" s="145">
        <v>0</v>
      </c>
      <c r="AC254" s="145">
        <v>0</v>
      </c>
      <c r="AD254" s="138">
        <v>0</v>
      </c>
      <c r="AE254" s="131" t="str">
        <v>비닐스토리 스마트 스토어 김희진 김희진 SE.305 투명 540274318785 010-2735-7444 2024082552142511</v>
      </c>
    </row>
    <row r="255" spans="1:31">
      <c r="A255" s="131">
        <v>722</v>
      </c>
      <c r="B255" s="131" t="str">
        <v>비닐스토리</v>
      </c>
      <c r="C255" s="131" t="str">
        <v>스마트 스토어</v>
      </c>
      <c r="D255" s="131" t="str">
        <v>김희진</v>
      </c>
      <c r="E255" s="132">
        <v>45530</v>
      </c>
      <c r="F255" s="131" t="str">
        <v>김희진</v>
      </c>
      <c r="G255" s="131" t="str">
        <v>540274318785</v>
      </c>
      <c r="H255" s="131" t="str">
        <v>SE.304</v>
      </c>
      <c r="I255" s="131" t="str">
        <v>투명</v>
      </c>
      <c r="J255" s="131">
        <v>1</v>
      </c>
      <c r="K255" s="138">
        <v>13810</v>
      </c>
      <c r="L255" s="138">
        <v>3500</v>
      </c>
      <c r="M255" s="138">
        <v>960</v>
      </c>
      <c r="N255" s="132">
        <v>45529</v>
      </c>
      <c r="O255" s="131" t="str">
        <v>2024082552142521</v>
      </c>
      <c r="P255" s="134" t="str">
        <v>pink****</v>
      </c>
      <c r="Q255" s="148" t="str">
        <v>010-2735-7444</v>
      </c>
      <c r="R255" s="131" t="str">
        <v>CJ대한통운</v>
      </c>
      <c r="S255" s="139">
        <v>0</v>
      </c>
      <c r="T255" s="131" t="str">
        <v>010-2735-7444</v>
      </c>
      <c r="U255" s="131" t="str">
        <v>충청남도 천안시 서북구 오성9길 14 (두정동) 샤인빌 1층 톤보넬</v>
      </c>
      <c r="V255" s="131" t="str">
        <v>문앞에 놓아주세요</v>
      </c>
      <c r="W255" s="138">
        <v>13770</v>
      </c>
      <c r="X255" s="138">
        <v>1530</v>
      </c>
      <c r="Y255" s="138">
        <v>0</v>
      </c>
      <c r="Z255" s="138">
        <v>0</v>
      </c>
      <c r="AA255" s="138">
        <v>0</v>
      </c>
      <c r="AB255" s="145">
        <v>0</v>
      </c>
      <c r="AC255" s="145">
        <v>0</v>
      </c>
      <c r="AD255" s="138">
        <v>0</v>
      </c>
      <c r="AE255" s="131" t="str">
        <v>비닐스토리 스마트 스토어 김희진 김희진 SE.304 투명 540274318785 010-2735-7444 2024082552142521</v>
      </c>
    </row>
    <row r="256" spans="1:31">
      <c r="A256" s="131">
        <v>723</v>
      </c>
      <c r="B256" s="131" t="str">
        <v>비닐스토리</v>
      </c>
      <c r="C256" s="131" t="str">
        <v>스마트 스토어</v>
      </c>
      <c r="D256" s="131" t="str">
        <v>김희진</v>
      </c>
      <c r="E256" s="132">
        <v>45530</v>
      </c>
      <c r="F256" s="131" t="str">
        <v>김희진</v>
      </c>
      <c r="G256" s="131" t="str">
        <v>540274318785</v>
      </c>
      <c r="H256" s="131" t="str">
        <v>SE.305</v>
      </c>
      <c r="I256" s="131" t="str">
        <v>투명</v>
      </c>
      <c r="J256" s="131">
        <v>1</v>
      </c>
      <c r="K256" s="138">
        <v>12650</v>
      </c>
      <c r="L256" s="138">
        <v>0</v>
      </c>
      <c r="M256" s="138">
        <v>0</v>
      </c>
      <c r="N256" s="132">
        <v>45529</v>
      </c>
      <c r="O256" s="131" t="str">
        <v>2024082552142511</v>
      </c>
      <c r="P256" s="134" t="str">
        <v>pink****</v>
      </c>
      <c r="Q256" s="148" t="str">
        <v>010-2735-7444</v>
      </c>
      <c r="R256" s="131" t="str">
        <v>CJ대한통운</v>
      </c>
      <c r="S256" s="139">
        <v>0</v>
      </c>
      <c r="T256" s="131" t="str">
        <v>010-2735-7444</v>
      </c>
      <c r="U256" s="131" t="str">
        <v>충청남도 천안시 서북구 오성9길 14 (두정동) 샤인빌 1층 톤보넬</v>
      </c>
      <c r="V256" s="131" t="str">
        <v>문앞에 놓아주세요</v>
      </c>
      <c r="W256" s="138">
        <v>18630</v>
      </c>
      <c r="X256" s="138">
        <v>2070</v>
      </c>
      <c r="Y256" s="138">
        <v>0</v>
      </c>
      <c r="Z256" s="138">
        <v>0</v>
      </c>
      <c r="AA256" s="138">
        <v>0</v>
      </c>
      <c r="AB256" s="145">
        <v>0</v>
      </c>
      <c r="AC256" s="145">
        <v>0</v>
      </c>
      <c r="AD256" s="138">
        <v>0</v>
      </c>
      <c r="AE256" s="131" t="str">
        <v>비닐스토리 스마트 스토어 김희진 김희진 SE.305 투명 540274318785 010-2735-7444 2024082552142511</v>
      </c>
    </row>
    <row r="257" spans="1:31">
      <c r="A257" s="131">
        <v>736</v>
      </c>
      <c r="B257" s="131" t="str">
        <v>비닐팩토리</v>
      </c>
      <c r="C257" s="131" t="str">
        <v>스마트 스토어</v>
      </c>
      <c r="D257" s="131" t="str">
        <v>김희진</v>
      </c>
      <c r="E257" s="132">
        <v>45531</v>
      </c>
      <c r="F257" s="131" t="str">
        <v>김희진</v>
      </c>
      <c r="G257" s="131" t="str">
        <v>540275366195</v>
      </c>
      <c r="H257" s="131" t="str">
        <v>SE.305</v>
      </c>
      <c r="I257" s="131" t="str">
        <v>투명</v>
      </c>
      <c r="J257" s="131">
        <v>1</v>
      </c>
      <c r="K257" s="138">
        <v>0</v>
      </c>
      <c r="L257" s="138">
        <v>3500</v>
      </c>
      <c r="M257" s="138">
        <v>960</v>
      </c>
      <c r="N257" s="132">
        <v>45531</v>
      </c>
      <c r="O257" s="131" t="str">
        <v>2024082714078821</v>
      </c>
      <c r="P257" s="134" t="str">
        <v>pink****</v>
      </c>
      <c r="Q257" s="148" t="str">
        <v>010-2735-7444</v>
      </c>
      <c r="R257" s="131" t="str">
        <v>CJ대한통운</v>
      </c>
      <c r="S257" s="139">
        <v>0</v>
      </c>
      <c r="T257" s="131" t="str">
        <v>010-2735-7444</v>
      </c>
      <c r="U257" s="131" t="str">
        <v>충청남도 천안시 서북구 오성9길 14 (두정동) 샤인빌 1층 톤보넬</v>
      </c>
      <c r="V257" s="131" t="str">
        <v>문앞에 놓아주세요</v>
      </c>
      <c r="W257" s="138">
        <v>18400</v>
      </c>
      <c r="X257" s="138">
        <v>0</v>
      </c>
      <c r="Y257" s="138">
        <v>3000</v>
      </c>
      <c r="Z257" s="138">
        <v>0</v>
      </c>
      <c r="AA257" s="138">
        <v>0</v>
      </c>
      <c r="AB257" s="145">
        <v>0</v>
      </c>
      <c r="AC257" s="145">
        <v>0</v>
      </c>
      <c r="AD257" s="138">
        <v>0</v>
      </c>
      <c r="AE257" s="131" t="str">
        <v>비닐팩토리 스마트 스토어 김희진 김희진 SE.305 투명 540275366195 010-2735-7444 2024082714078821</v>
      </c>
    </row>
    <row r="258" spans="1:31">
      <c r="A258" s="131">
        <v>1025</v>
      </c>
      <c r="B258" s="131" t="str">
        <v>비닐스토리</v>
      </c>
      <c r="C258" s="131" t="str">
        <v>쿠팡</v>
      </c>
      <c r="D258" s="131" t="str">
        <v>나정숙</v>
      </c>
      <c r="E258" s="132">
        <v>45559</v>
      </c>
      <c r="F258" s="131" t="str">
        <v>나정숙</v>
      </c>
      <c r="G258" s="131" t="str">
        <v>530298200000</v>
      </c>
      <c r="H258" s="131" t="str">
        <v>SE.114</v>
      </c>
      <c r="I258" s="131" t="str">
        <v>투명</v>
      </c>
      <c r="J258" s="131">
        <v>1</v>
      </c>
      <c r="K258" s="138">
        <v>6960</v>
      </c>
      <c r="L258" s="138">
        <v>3000</v>
      </c>
      <c r="M258" s="138">
        <v>0</v>
      </c>
      <c r="N258" s="132">
        <v>45558</v>
      </c>
      <c r="O258" s="131" t="str">
        <v>27100070330154</v>
      </c>
      <c r="P258" s="134">
        <v>0</v>
      </c>
      <c r="Q258" s="148" t="str">
        <v>0504-4320-6538</v>
      </c>
      <c r="R258" s="131" t="str">
        <v>CJ대한통운</v>
      </c>
      <c r="S258" s="139">
        <v>0</v>
      </c>
      <c r="T258" s="131" t="str">
        <v>0504-4320-6538</v>
      </c>
      <c r="U258" s="131" t="str">
        <v>충청남도 태안군 소원면 대소산길 290-133 엔젤펜션</v>
      </c>
      <c r="V258" s="131" t="str">
        <v>문 앞</v>
      </c>
      <c r="W258" s="138">
        <v>6120</v>
      </c>
      <c r="X258" s="138">
        <v>680</v>
      </c>
      <c r="Y258" s="138">
        <v>3000</v>
      </c>
      <c r="Z258" s="138">
        <v>0</v>
      </c>
      <c r="AA258" s="138">
        <v>0</v>
      </c>
      <c r="AB258" s="145">
        <v>0</v>
      </c>
      <c r="AC258" s="145">
        <v>0</v>
      </c>
      <c r="AD258" s="138">
        <v>0</v>
      </c>
      <c r="AE258" s="131" t="str">
        <v>비닐스토리 쿠팡 나정숙 나정숙 SE.114 투명 530298200000 0504-4320-6538 27100070330154</v>
      </c>
    </row>
    <row r="259" spans="1:31">
      <c r="A259" s="131">
        <v>456</v>
      </c>
      <c r="B259" s="131" t="str">
        <v>비닐스토리</v>
      </c>
      <c r="C259" s="131" t="str">
        <v>쿠팡</v>
      </c>
      <c r="D259" s="131" t="str">
        <v>남미라</v>
      </c>
      <c r="E259" s="132">
        <v>45504</v>
      </c>
      <c r="F259" s="131" t="str">
        <v>김혜숙</v>
      </c>
      <c r="G259" s="131" t="str">
        <v>540256378673</v>
      </c>
      <c r="H259" s="131" t="str">
        <v>SE.111</v>
      </c>
      <c r="I259" s="131" t="str">
        <v>투명</v>
      </c>
      <c r="J259" s="131">
        <v>1</v>
      </c>
      <c r="K259" s="138">
        <v>5200</v>
      </c>
      <c r="L259" s="138">
        <v>3000</v>
      </c>
      <c r="M259" s="138">
        <v>0</v>
      </c>
      <c r="N259" s="132">
        <v>45504</v>
      </c>
      <c r="O259" s="131" t="str">
        <v>3100061285805</v>
      </c>
      <c r="P259" s="134" t="str">
        <v>mi*****@ha</v>
      </c>
      <c r="Q259" s="148" t="str">
        <v>0502-7957-1103</v>
      </c>
      <c r="R259" s="131" t="str">
        <v>CJ대한통운</v>
      </c>
      <c r="S259" s="139">
        <v>0</v>
      </c>
      <c r="T259" s="131" t="str">
        <v>0502-7957-1103</v>
      </c>
      <c r="U259" s="131" t="str">
        <v>전라남도 여수시 신기북3길 23 2층 ( 신기동 )</v>
      </c>
      <c r="V259" s="131" t="str">
        <v>우체통 아래 벨 눌러주세요.</v>
      </c>
      <c r="W259" s="138">
        <v>3850</v>
      </c>
      <c r="X259" s="138">
        <v>0</v>
      </c>
      <c r="Y259" s="138">
        <v>3000</v>
      </c>
      <c r="Z259" s="138">
        <v>0</v>
      </c>
      <c r="AA259" s="138">
        <v>0</v>
      </c>
      <c r="AB259" s="145">
        <v>0</v>
      </c>
      <c r="AC259" s="145">
        <v>0</v>
      </c>
      <c r="AD259" s="138">
        <v>0</v>
      </c>
      <c r="AE259" s="131" t="str">
        <v>비닐스토리 쿠팡 남미라 김혜숙 SE.111 투명 540256378673 0502-7957-1103 3100061285805</v>
      </c>
    </row>
    <row r="260" spans="1:31">
      <c r="A260" s="131">
        <v>369</v>
      </c>
      <c r="B260" s="131" t="str">
        <v>비닐팩토리</v>
      </c>
      <c r="C260" s="131" t="str">
        <v>대표</v>
      </c>
      <c r="D260" s="131" t="str">
        <v>남상기</v>
      </c>
      <c r="E260" s="132">
        <v>45495</v>
      </c>
      <c r="F260" s="131" t="str">
        <v>남상기</v>
      </c>
      <c r="G260" s="131" t="str">
        <v>540249969996</v>
      </c>
      <c r="H260" s="131" t="str">
        <v>SE.1000</v>
      </c>
      <c r="I260" s="131" t="str">
        <v>투명</v>
      </c>
      <c r="J260" s="131">
        <v>1</v>
      </c>
      <c r="K260" s="138">
        <v>0</v>
      </c>
      <c r="L260" s="138">
        <v>4400</v>
      </c>
      <c r="M260" s="138">
        <v>1725</v>
      </c>
      <c r="N260" s="132">
        <v>45495</v>
      </c>
      <c r="O260" s="131" t="str">
        <v>45502622</v>
      </c>
      <c r="P260" s="134">
        <v>0</v>
      </c>
      <c r="Q260" s="148">
        <v>0</v>
      </c>
      <c r="R260" s="131" t="str">
        <v>CJ대한통운</v>
      </c>
      <c r="S260" s="139">
        <v>0</v>
      </c>
      <c r="T260" s="131" t="str">
        <v>010-4732-3388</v>
      </c>
      <c r="U260" s="131" t="str">
        <v>서울 송파구 마천로 315 (현대그린빌(아)101동) 411호</v>
      </c>
      <c r="V260" s="131">
        <v>0</v>
      </c>
      <c r="W260" s="138">
        <v>0</v>
      </c>
      <c r="X260" s="138">
        <v>0</v>
      </c>
      <c r="Y260" s="138">
        <v>0</v>
      </c>
      <c r="Z260" s="138">
        <v>0</v>
      </c>
      <c r="AA260" s="138">
        <v>0</v>
      </c>
      <c r="AB260" s="145">
        <v>0</v>
      </c>
      <c r="AC260" s="145">
        <v>0</v>
      </c>
      <c r="AD260" s="138">
        <v>0</v>
      </c>
      <c r="AE260" s="131" t="str">
        <v>비닐팩토리 대표 남상기 남상기 SE.1000 투명 540249969996 010-4732-3388 45502622</v>
      </c>
    </row>
    <row r="261" spans="1:31">
      <c r="A261" s="131">
        <v>390</v>
      </c>
      <c r="B261" s="131" t="str">
        <v>비닐팩토리</v>
      </c>
      <c r="C261" s="131" t="str">
        <v>대표</v>
      </c>
      <c r="D261" s="131" t="str">
        <v>남상기</v>
      </c>
      <c r="E261" s="132">
        <v>45496</v>
      </c>
      <c r="F261" s="131" t="str">
        <v>남상기</v>
      </c>
      <c r="G261" s="131" t="str">
        <v>530251628856</v>
      </c>
      <c r="H261" s="131" t="str">
        <v>SE.1000</v>
      </c>
      <c r="I261" s="131" t="str">
        <v>투명</v>
      </c>
      <c r="J261" s="131">
        <v>1</v>
      </c>
      <c r="K261" s="138">
        <v>0</v>
      </c>
      <c r="L261" s="138">
        <v>3500</v>
      </c>
      <c r="M261" s="138">
        <v>500</v>
      </c>
      <c r="N261" s="132">
        <v>45496</v>
      </c>
      <c r="O261" s="131" t="str">
        <v>45502457</v>
      </c>
      <c r="P261" s="134">
        <v>0</v>
      </c>
      <c r="Q261" s="148">
        <v>0</v>
      </c>
      <c r="R261" s="131" t="str">
        <v>CJ대한통운</v>
      </c>
      <c r="S261" s="139">
        <v>0</v>
      </c>
      <c r="T261" s="131" t="str">
        <v>010-4732-3388</v>
      </c>
      <c r="U261" s="131" t="str">
        <v>서울 송파구 마천로 315 (현대그린빌(아)101동) 411호</v>
      </c>
      <c r="V261" s="131">
        <v>0</v>
      </c>
      <c r="W261" s="138">
        <v>0</v>
      </c>
      <c r="X261" s="138">
        <v>0</v>
      </c>
      <c r="Y261" s="138">
        <v>0</v>
      </c>
      <c r="Z261" s="138">
        <v>0</v>
      </c>
      <c r="AA261" s="138">
        <v>0</v>
      </c>
      <c r="AB261" s="145">
        <v>0</v>
      </c>
      <c r="AC261" s="145">
        <v>0</v>
      </c>
      <c r="AD261" s="138">
        <v>0</v>
      </c>
      <c r="AE261" s="131" t="str">
        <v>비닐팩토리 대표 남상기 남상기 SE.1000 투명 530251628856 010-4732-3388 45502457</v>
      </c>
    </row>
    <row r="262" spans="1:31">
      <c r="A262" s="131">
        <v>672</v>
      </c>
      <c r="B262" s="131" t="str">
        <v>비닐스토리</v>
      </c>
      <c r="C262" s="131" t="str">
        <v>스마트 스토어</v>
      </c>
      <c r="D262" s="131" t="str">
        <v>남상래</v>
      </c>
      <c r="E262" s="132">
        <v>45527</v>
      </c>
      <c r="F262" s="131" t="str">
        <v>남상래</v>
      </c>
      <c r="G262" s="131" t="str">
        <v>540272855726</v>
      </c>
      <c r="H262" s="131" t="str">
        <v>SE.122</v>
      </c>
      <c r="I262" s="131" t="str">
        <v>투명</v>
      </c>
      <c r="J262" s="131">
        <v>1</v>
      </c>
      <c r="K262" s="138">
        <v>9865</v>
      </c>
      <c r="L262" s="138">
        <v>4400</v>
      </c>
      <c r="M262" s="138">
        <v>1725</v>
      </c>
      <c r="N262" s="132">
        <v>45527</v>
      </c>
      <c r="O262" s="131" t="str">
        <v>2024082368362381</v>
      </c>
      <c r="P262" s="134" t="str">
        <v>miar****</v>
      </c>
      <c r="Q262" s="148" t="str">
        <v>010-4425-6595</v>
      </c>
      <c r="R262" s="131" t="str">
        <v>CJ대한통운</v>
      </c>
      <c r="S262" s="139">
        <v>0</v>
      </c>
      <c r="T262" s="131" t="str">
        <v>010-4425-6595</v>
      </c>
      <c r="U262" s="131" t="str">
        <v>충청남도 아산시 시민로 293 (용화동, 신협용화지점) 태평양약국</v>
      </c>
      <c r="V262" s="131">
        <v>0</v>
      </c>
      <c r="W262" s="138">
        <v>6910</v>
      </c>
      <c r="X262" s="138">
        <v>0</v>
      </c>
      <c r="Y262" s="138">
        <v>0</v>
      </c>
      <c r="Z262" s="138">
        <v>0</v>
      </c>
      <c r="AA262" s="138">
        <v>0</v>
      </c>
      <c r="AB262" s="145">
        <v>0</v>
      </c>
      <c r="AC262" s="145">
        <v>0</v>
      </c>
      <c r="AD262" s="138">
        <v>0</v>
      </c>
      <c r="AE262" s="131" t="str">
        <v>비닐스토리 스마트 스토어 남상래 남상래 SE.122 투명 540272855726 010-4425-6595 2024082368362381</v>
      </c>
    </row>
    <row r="263" spans="1:31">
      <c r="A263" s="131">
        <v>673</v>
      </c>
      <c r="B263" s="131" t="str">
        <v>비닐스토리</v>
      </c>
      <c r="C263" s="131" t="str">
        <v>스마트 스토어</v>
      </c>
      <c r="D263" s="131" t="str">
        <v>남상래</v>
      </c>
      <c r="E263" s="132">
        <v>45527</v>
      </c>
      <c r="F263" s="131" t="str">
        <v>남상래</v>
      </c>
      <c r="G263" s="131" t="str">
        <v>540272855726</v>
      </c>
      <c r="H263" s="131" t="str">
        <v>SE.124</v>
      </c>
      <c r="I263" s="131" t="str">
        <v>청색</v>
      </c>
      <c r="J263" s="131">
        <v>1</v>
      </c>
      <c r="K263" s="138">
        <v>3740</v>
      </c>
      <c r="L263" s="138">
        <v>0</v>
      </c>
      <c r="M263" s="138">
        <v>0</v>
      </c>
      <c r="N263" s="132">
        <v>45527</v>
      </c>
      <c r="O263" s="131" t="str">
        <v>2024082368362371</v>
      </c>
      <c r="P263" s="134" t="str">
        <v>miar****</v>
      </c>
      <c r="Q263" s="148" t="str">
        <v>010-4425-6595</v>
      </c>
      <c r="R263" s="131" t="str">
        <v>CJ대한통운</v>
      </c>
      <c r="S263" s="139">
        <v>0</v>
      </c>
      <c r="T263" s="131" t="str">
        <v>010-4425-6595</v>
      </c>
      <c r="U263" s="131" t="str">
        <v>충청남도 아산시 시민로 293 (용화동, 신협용화지점) 태평양약국</v>
      </c>
      <c r="V263" s="131">
        <v>0</v>
      </c>
      <c r="W263" s="138">
        <v>6910</v>
      </c>
      <c r="X263" s="138">
        <v>0</v>
      </c>
      <c r="Y263" s="138">
        <v>0</v>
      </c>
      <c r="Z263" s="138">
        <v>0</v>
      </c>
      <c r="AA263" s="138">
        <v>0</v>
      </c>
      <c r="AB263" s="145">
        <v>0</v>
      </c>
      <c r="AC263" s="145">
        <v>0</v>
      </c>
      <c r="AD263" s="138">
        <v>0</v>
      </c>
      <c r="AE263" s="131" t="str">
        <v>비닐스토리 스마트 스토어 남상래 남상래 SE.124 청색 540272855726 010-4425-6595 2024082368362371</v>
      </c>
    </row>
    <row r="264" spans="1:31">
      <c r="A264" s="131">
        <v>674</v>
      </c>
      <c r="B264" s="131" t="str">
        <v>비닐스토리</v>
      </c>
      <c r="C264" s="131" t="str">
        <v>스마트 스토어</v>
      </c>
      <c r="D264" s="131" t="str">
        <v>남상래</v>
      </c>
      <c r="E264" s="132">
        <v>45527</v>
      </c>
      <c r="F264" s="131" t="str">
        <v>남상래</v>
      </c>
      <c r="G264" s="131" t="str">
        <v>540272855726</v>
      </c>
      <c r="H264" s="131" t="str">
        <v>SE.124</v>
      </c>
      <c r="I264" s="131" t="str">
        <v>투명</v>
      </c>
      <c r="J264" s="131">
        <v>3</v>
      </c>
      <c r="K264" s="138">
        <v>11220</v>
      </c>
      <c r="L264" s="138">
        <v>0</v>
      </c>
      <c r="M264" s="138">
        <v>0</v>
      </c>
      <c r="N264" s="132">
        <v>45527</v>
      </c>
      <c r="O264" s="131" t="str">
        <v>2024082368362361</v>
      </c>
      <c r="P264" s="134" t="str">
        <v>miar****</v>
      </c>
      <c r="Q264" s="148" t="str">
        <v>010-4425-6595</v>
      </c>
      <c r="R264" s="131" t="str">
        <v>CJ대한통운</v>
      </c>
      <c r="S264" s="139">
        <v>0</v>
      </c>
      <c r="T264" s="131" t="str">
        <v>010-4425-6595</v>
      </c>
      <c r="U264" s="131" t="str">
        <v>충청남도 아산시 시민로 293 (용화동, 신협용화지점) 태평양약국</v>
      </c>
      <c r="V264" s="131">
        <v>0</v>
      </c>
      <c r="W264" s="138">
        <v>20730</v>
      </c>
      <c r="X264" s="138">
        <v>0</v>
      </c>
      <c r="Y264" s="138">
        <v>0</v>
      </c>
      <c r="Z264" s="138">
        <v>0</v>
      </c>
      <c r="AA264" s="138">
        <v>0</v>
      </c>
      <c r="AB264" s="145">
        <v>0</v>
      </c>
      <c r="AC264" s="145">
        <v>0</v>
      </c>
      <c r="AD264" s="138">
        <v>0</v>
      </c>
      <c r="AE264" s="131" t="str">
        <v>비닐스토리 스마트 스토어 남상래 남상래 SE.124 투명 540272855726 010-4425-6595 2024082368362361</v>
      </c>
    </row>
    <row r="265" spans="1:31">
      <c r="A265" s="131">
        <v>675</v>
      </c>
      <c r="B265" s="131" t="str">
        <v>비닐스토리</v>
      </c>
      <c r="C265" s="131" t="str">
        <v>스마트 스토어</v>
      </c>
      <c r="D265" s="131" t="str">
        <v>남상래</v>
      </c>
      <c r="E265" s="132">
        <v>45527</v>
      </c>
      <c r="F265" s="131" t="str">
        <v>남상래</v>
      </c>
      <c r="G265" s="131" t="str">
        <v>540272855726</v>
      </c>
      <c r="H265" s="131" t="str">
        <v>SE.14</v>
      </c>
      <c r="I265" s="131" t="str">
        <v>유백</v>
      </c>
      <c r="J265" s="131">
        <v>1</v>
      </c>
      <c r="K265" s="138">
        <v>1045</v>
      </c>
      <c r="L265" s="138">
        <v>0</v>
      </c>
      <c r="M265" s="138">
        <v>0</v>
      </c>
      <c r="N265" s="132">
        <v>45527</v>
      </c>
      <c r="O265" s="131" t="str">
        <v>2024082368362351</v>
      </c>
      <c r="P265" s="134" t="str">
        <v>miar****</v>
      </c>
      <c r="Q265" s="148" t="str">
        <v>010-4425-6595</v>
      </c>
      <c r="R265" s="131" t="str">
        <v>CJ대한통운</v>
      </c>
      <c r="S265" s="139">
        <v>0</v>
      </c>
      <c r="T265" s="131" t="str">
        <v>010-4425-6595</v>
      </c>
      <c r="U265" s="131" t="str">
        <v>충청남도 아산시 시민로 293 (용화동, 신협용화지점) 태평양약국</v>
      </c>
      <c r="V265" s="131">
        <v>0</v>
      </c>
      <c r="W265" s="138">
        <v>1700</v>
      </c>
      <c r="X265" s="138">
        <v>0</v>
      </c>
      <c r="Y265" s="138">
        <v>0</v>
      </c>
      <c r="Z265" s="138">
        <v>0</v>
      </c>
      <c r="AA265" s="138">
        <v>0</v>
      </c>
      <c r="AB265" s="145">
        <v>0</v>
      </c>
      <c r="AC265" s="145">
        <v>0</v>
      </c>
      <c r="AD265" s="138">
        <v>0</v>
      </c>
      <c r="AE265" s="131" t="str">
        <v>비닐스토리 스마트 스토어 남상래 남상래 SE.14 유백 540272855726 010-4425-6595 2024082368362351</v>
      </c>
    </row>
    <row r="266" spans="1:31">
      <c r="A266" s="131">
        <v>243</v>
      </c>
      <c r="B266" s="131" t="str">
        <v>비닐팩토리</v>
      </c>
      <c r="C266" s="131" t="str">
        <v>대표</v>
      </c>
      <c r="D266" s="131" t="str">
        <v>남원 튀밥</v>
      </c>
      <c r="E266" s="132">
        <v>45476</v>
      </c>
      <c r="F266" s="131" t="str">
        <v>남원 튀밥</v>
      </c>
      <c r="G266" s="131" t="str">
        <v>540235230273</v>
      </c>
      <c r="H266" s="131" t="str">
        <v>SE.1000</v>
      </c>
      <c r="I266" s="131" t="str">
        <v>투명</v>
      </c>
      <c r="J266" s="131">
        <v>1</v>
      </c>
      <c r="K266" s="138">
        <v>0</v>
      </c>
      <c r="L266" s="138">
        <v>3500</v>
      </c>
      <c r="M266" s="138">
        <v>500</v>
      </c>
      <c r="N266" s="132">
        <v>45476</v>
      </c>
      <c r="O266" s="131" t="str">
        <v>45481835</v>
      </c>
      <c r="P266" s="134">
        <v>0</v>
      </c>
      <c r="Q266" s="148">
        <v>0</v>
      </c>
      <c r="R266" s="131" t="str">
        <v>CJ대한통운</v>
      </c>
      <c r="S266" s="139">
        <v>0</v>
      </c>
      <c r="T266" s="131" t="str">
        <v>010-2898-5252</v>
      </c>
      <c r="U266" s="131" t="str">
        <v>전북특별자치도 남원시 의총로 51 (공설시장) 남원 튀밥</v>
      </c>
      <c r="V266" s="131">
        <v>0</v>
      </c>
      <c r="W266" s="138">
        <v>0</v>
      </c>
      <c r="X266" s="138">
        <v>0</v>
      </c>
      <c r="Y266" s="138">
        <v>0</v>
      </c>
      <c r="Z266" s="138">
        <v>0</v>
      </c>
      <c r="AA266" s="138">
        <v>0</v>
      </c>
      <c r="AB266" s="145">
        <v>0</v>
      </c>
      <c r="AC266" s="145">
        <v>0</v>
      </c>
      <c r="AD266" s="138">
        <v>0</v>
      </c>
      <c r="AE266" s="131" t="str">
        <v>비닐팩토리 대표 남원 튀밥 남원 튀밥 SE.1000 투명 540235230273 010-2898-5252 45481835</v>
      </c>
    </row>
    <row r="267" spans="1:31">
      <c r="A267" s="131">
        <v>302</v>
      </c>
      <c r="B267" s="131" t="str">
        <v>비닐스토리</v>
      </c>
      <c r="C267" s="131" t="str">
        <v>스마트 스토어</v>
      </c>
      <c r="D267" s="131" t="str">
        <v>남윤정</v>
      </c>
      <c r="E267" s="132">
        <v>45483</v>
      </c>
      <c r="F267" s="131" t="str">
        <v>남윤정</v>
      </c>
      <c r="G267" s="131" t="str">
        <v>530241379736</v>
      </c>
      <c r="H267" s="131" t="str">
        <v>SE.305</v>
      </c>
      <c r="I267" s="131" t="str">
        <v>투명</v>
      </c>
      <c r="J267" s="131">
        <v>2</v>
      </c>
      <c r="K267" s="138">
        <v>29760</v>
      </c>
      <c r="L267" s="138">
        <v>3500</v>
      </c>
      <c r="M267" s="138">
        <v>960</v>
      </c>
      <c r="N267" s="132">
        <v>45482</v>
      </c>
      <c r="O267" s="131" t="str">
        <v>2024070961461731</v>
      </c>
      <c r="P267" s="134" t="str">
        <v>nyj0****</v>
      </c>
      <c r="Q267" s="148" t="str">
        <v>010-7546-4654</v>
      </c>
      <c r="R267" s="131" t="str">
        <v>CJ대한통운</v>
      </c>
      <c r="S267" s="139">
        <v>0</v>
      </c>
      <c r="T267" s="131" t="str">
        <v>010-7546-4654</v>
      </c>
      <c r="U267" s="131" t="str">
        <v>강원특별자치도 춘천시 방송길 70 (온의동, 온의 롯데캐슬 스카이클래스) 롯데캐슬상가 120호 봄내떡집</v>
      </c>
      <c r="V267" s="131">
        <v>0</v>
      </c>
      <c r="W267" s="138">
        <v>37260</v>
      </c>
      <c r="X267" s="138">
        <v>4140</v>
      </c>
      <c r="Y267" s="138">
        <v>0</v>
      </c>
      <c r="Z267" s="138">
        <v>0</v>
      </c>
      <c r="AA267" s="138">
        <v>0</v>
      </c>
      <c r="AB267" s="145">
        <v>0</v>
      </c>
      <c r="AC267" s="145">
        <v>0</v>
      </c>
      <c r="AD267" s="138">
        <v>0</v>
      </c>
      <c r="AE267" s="131" t="str">
        <v>비닐스토리 스마트 스토어 남윤정 남윤정 SE.305 투명 530241379736 010-7546-4654 2024070961461731</v>
      </c>
    </row>
    <row r="268" spans="1:31">
      <c r="A268" s="131">
        <v>779</v>
      </c>
      <c r="B268" s="131" t="str">
        <v>비닐스토리</v>
      </c>
      <c r="C268" s="131" t="str">
        <v>스마트 스토어</v>
      </c>
      <c r="D268" s="131" t="str">
        <v>남윤정</v>
      </c>
      <c r="E268" s="132">
        <v>45537</v>
      </c>
      <c r="F268" s="131" t="str">
        <v>남윤정</v>
      </c>
      <c r="G268" s="131" t="str">
        <v>540279519063</v>
      </c>
      <c r="H268" s="131" t="str">
        <v>SE.305</v>
      </c>
      <c r="I268" s="131" t="str">
        <v>투명</v>
      </c>
      <c r="J268" s="131">
        <v>2</v>
      </c>
      <c r="K268" s="138">
        <v>29760</v>
      </c>
      <c r="L268" s="138">
        <v>3500</v>
      </c>
      <c r="M268" s="138">
        <v>960</v>
      </c>
      <c r="N268" s="132">
        <v>45535</v>
      </c>
      <c r="O268" s="131" t="str">
        <v>2024083174138821</v>
      </c>
      <c r="P268" s="134" t="str">
        <v>nyj0****</v>
      </c>
      <c r="Q268" s="148" t="str">
        <v>010-7546-4654</v>
      </c>
      <c r="R268" s="131" t="str">
        <v>CJ대한통운</v>
      </c>
      <c r="S268" s="139">
        <v>0</v>
      </c>
      <c r="T268" s="131" t="str">
        <v>010-7546-4654</v>
      </c>
      <c r="U268" s="131" t="str">
        <v>강원특별자치도 춘천시 방송길 70 (온의동, 온의 롯데캐슬 스카이클래스) 롯데캐슬상가 120호 봄내떡집</v>
      </c>
      <c r="V268" s="131">
        <v>0</v>
      </c>
      <c r="W268" s="138">
        <v>37260</v>
      </c>
      <c r="X268" s="138">
        <v>4140</v>
      </c>
      <c r="Y268" s="138">
        <v>0</v>
      </c>
      <c r="Z268" s="138">
        <v>0</v>
      </c>
      <c r="AA268" s="138">
        <v>0</v>
      </c>
      <c r="AB268" s="145">
        <v>0</v>
      </c>
      <c r="AC268" s="145">
        <v>0</v>
      </c>
      <c r="AD268" s="138">
        <v>0</v>
      </c>
      <c r="AE268" s="131" t="str">
        <v>비닐스토리 스마트 스토어 남윤정 남윤정 SE.305 투명 540279519063 010-7546-4654 2024083174138821</v>
      </c>
    </row>
    <row r="269" spans="1:31">
      <c r="A269" s="131">
        <v>246</v>
      </c>
      <c r="B269" s="131" t="str">
        <v>비닐스토리</v>
      </c>
      <c r="C269" s="131" t="str">
        <v>쿠팡</v>
      </c>
      <c r="D269" s="131" t="str">
        <v>남후희</v>
      </c>
      <c r="E269" s="132">
        <v>45477</v>
      </c>
      <c r="F269" s="131" t="str">
        <v>남후희</v>
      </c>
      <c r="G269" s="131" t="str">
        <v>530236777096</v>
      </c>
      <c r="H269" s="131" t="str">
        <v>SE.206</v>
      </c>
      <c r="I269" s="131" t="str">
        <v>투명</v>
      </c>
      <c r="J269" s="131">
        <v>1</v>
      </c>
      <c r="K269" s="138">
        <v>25925</v>
      </c>
      <c r="L269" s="138">
        <v>4400</v>
      </c>
      <c r="M269" s="138">
        <v>1725</v>
      </c>
      <c r="N269" s="132">
        <v>45476</v>
      </c>
      <c r="O269" s="131" t="str">
        <v>18100056279307</v>
      </c>
      <c r="P269" s="134" t="str">
        <v>ee*****@na</v>
      </c>
      <c r="Q269" s="148" t="str">
        <v>0502-4659-4970</v>
      </c>
      <c r="R269" s="131" t="str">
        <v>CJ대한통운</v>
      </c>
      <c r="S269" s="139">
        <v>0</v>
      </c>
      <c r="T269" s="131" t="str">
        <v>0502-4659-4970</v>
      </c>
      <c r="U269" s="131" t="str">
        <v>대구광역시 수성구 파동로8길 13-3 1층 ( 파동 )</v>
      </c>
      <c r="V269" s="131" t="str">
        <v>우체통 열쇠 대문안 부탁해요</v>
      </c>
      <c r="W269" s="138">
        <v>34020</v>
      </c>
      <c r="X269" s="138">
        <v>0</v>
      </c>
      <c r="Y269" s="138">
        <v>0</v>
      </c>
      <c r="Z269" s="138">
        <v>0</v>
      </c>
      <c r="AA269" s="138">
        <v>0</v>
      </c>
      <c r="AB269" s="145">
        <v>0</v>
      </c>
      <c r="AC269" s="145">
        <v>0</v>
      </c>
      <c r="AD269" s="138">
        <v>0</v>
      </c>
      <c r="AE269" s="131" t="str">
        <v>비닐스토리 쿠팡 남후희 남후희 SE.206 투명 530236777096 0502-4659-4970 18100056279307</v>
      </c>
    </row>
    <row r="270" spans="1:31">
      <c r="A270" s="131">
        <v>247</v>
      </c>
      <c r="B270" s="131" t="str">
        <v>비닐스토리</v>
      </c>
      <c r="C270" s="131" t="str">
        <v>쿠팡</v>
      </c>
      <c r="D270" s="131" t="str">
        <v>남후희</v>
      </c>
      <c r="E270" s="132">
        <v>45477</v>
      </c>
      <c r="F270" s="131" t="str">
        <v>남후희</v>
      </c>
      <c r="G270" s="131" t="str">
        <v>530236777096</v>
      </c>
      <c r="H270" s="131" t="str">
        <v>SE.205</v>
      </c>
      <c r="I270" s="131" t="str">
        <v>투명</v>
      </c>
      <c r="J270" s="131">
        <v>1</v>
      </c>
      <c r="K270" s="138">
        <v>16500</v>
      </c>
      <c r="L270" s="138">
        <v>0</v>
      </c>
      <c r="M270" s="138">
        <v>0</v>
      </c>
      <c r="N270" s="132">
        <v>45476</v>
      </c>
      <c r="O270" s="131" t="str">
        <v>18100056279307</v>
      </c>
      <c r="P270" s="134" t="str">
        <v>ee*****@na</v>
      </c>
      <c r="Q270" s="148" t="str">
        <v>0502-4659-4970</v>
      </c>
      <c r="R270" s="131" t="str">
        <v>CJ대한통운</v>
      </c>
      <c r="S270" s="139">
        <v>0</v>
      </c>
      <c r="T270" s="131" t="str">
        <v>0502-4659-4970</v>
      </c>
      <c r="U270" s="131" t="str">
        <v>대구광역시 수성구 파동로8길 13-3 1층 ( 파동 )</v>
      </c>
      <c r="V270" s="131" t="str">
        <v>우체통 열쇠 대문안 부탁해요</v>
      </c>
      <c r="W270" s="138">
        <v>28350</v>
      </c>
      <c r="X270" s="138">
        <v>0</v>
      </c>
      <c r="Y270" s="138">
        <v>0</v>
      </c>
      <c r="Z270" s="138">
        <v>0</v>
      </c>
      <c r="AA270" s="138">
        <v>0</v>
      </c>
      <c r="AB270" s="145">
        <v>0</v>
      </c>
      <c r="AC270" s="145">
        <v>0</v>
      </c>
      <c r="AD270" s="138">
        <v>0</v>
      </c>
      <c r="AE270" s="131" t="str">
        <v>비닐스토리 쿠팡 남후희 남후희 SE.205 투명 530236777096 0502-4659-4970 18100056279307</v>
      </c>
    </row>
    <row r="271" spans="1:31">
      <c r="A271" s="131">
        <v>26</v>
      </c>
      <c r="B271" s="131" t="str">
        <v>비닐팩토리</v>
      </c>
      <c r="C271" s="131" t="str">
        <v>스마트 스토어</v>
      </c>
      <c r="D271" s="131" t="str">
        <v>노민정</v>
      </c>
      <c r="E271" s="132">
        <v>45446</v>
      </c>
      <c r="F271" s="131" t="str">
        <v>노민정</v>
      </c>
      <c r="G271" s="131" t="str">
        <v>530213304862</v>
      </c>
      <c r="H271" s="131" t="str">
        <v>SE.205</v>
      </c>
      <c r="I271" s="131" t="str">
        <v>투명</v>
      </c>
      <c r="J271" s="131">
        <v>1</v>
      </c>
      <c r="K271" s="138">
        <v>0</v>
      </c>
      <c r="L271" s="138">
        <v>3000</v>
      </c>
      <c r="M271" s="138">
        <v>0</v>
      </c>
      <c r="N271" s="132">
        <v>45446</v>
      </c>
      <c r="O271" s="131" t="str">
        <v>2024060349869161</v>
      </c>
      <c r="P271" s="134" t="str">
        <v>mimi****</v>
      </c>
      <c r="Q271" s="148" t="str">
        <v>010-2714-7704</v>
      </c>
      <c r="R271" s="131" t="str">
        <v>CJ대한통운</v>
      </c>
      <c r="S271" s="139">
        <v>0</v>
      </c>
      <c r="T271" s="131" t="str">
        <v>010-2714-7704</v>
      </c>
      <c r="U271" s="131" t="str">
        <v>서울특별시 양천구 중앙로 224 (신정동) 102호</v>
      </c>
      <c r="V271" s="131">
        <v>0</v>
      </c>
      <c r="W271" s="138">
        <v>24000</v>
      </c>
      <c r="X271" s="138">
        <v>0</v>
      </c>
      <c r="Y271" s="138">
        <v>3000</v>
      </c>
      <c r="Z271" s="138">
        <v>0</v>
      </c>
      <c r="AA271" s="138">
        <v>0</v>
      </c>
      <c r="AB271" s="145">
        <v>0</v>
      </c>
      <c r="AC271" s="145">
        <v>0</v>
      </c>
      <c r="AD271" s="138">
        <v>0</v>
      </c>
      <c r="AE271" s="131" t="str">
        <v>비닐팩토리 스마트 스토어 노민정 노민정 SE.205 투명 530213304862 010-2714-7704 2024060349869161</v>
      </c>
    </row>
    <row r="272" spans="1:31">
      <c r="A272" s="131">
        <v>637</v>
      </c>
      <c r="B272" s="131" t="str">
        <v>비닐팩토리</v>
      </c>
      <c r="C272" s="131" t="str">
        <v>쿠팡</v>
      </c>
      <c r="D272" s="131" t="str">
        <v>노정희</v>
      </c>
      <c r="E272" s="132">
        <v>45525</v>
      </c>
      <c r="F272" s="131" t="str">
        <v>노정희</v>
      </c>
      <c r="G272" s="131" t="str">
        <v>540271120194</v>
      </c>
      <c r="H272" s="131" t="str">
        <v>SE.205</v>
      </c>
      <c r="I272" s="131" t="str">
        <v>투명</v>
      </c>
      <c r="J272" s="131">
        <v>1</v>
      </c>
      <c r="K272" s="138">
        <v>0</v>
      </c>
      <c r="L272" s="138">
        <v>3500</v>
      </c>
      <c r="M272" s="138">
        <v>960</v>
      </c>
      <c r="N272" s="132">
        <v>45524</v>
      </c>
      <c r="O272" s="131" t="str">
        <v>6100064681921</v>
      </c>
      <c r="P272" s="134">
        <v>0</v>
      </c>
      <c r="Q272" s="148" t="str">
        <v>0504-3583-4566</v>
      </c>
      <c r="R272" s="131" t="str">
        <v>CJ대한통운</v>
      </c>
      <c r="S272" s="139">
        <v>0</v>
      </c>
      <c r="T272" s="131" t="str">
        <v>0504-3583-4566</v>
      </c>
      <c r="U272" s="131" t="str">
        <v>대구광역시 달서구 상인동 133 상인자이 101동504호</v>
      </c>
      <c r="V272" s="131" t="str">
        <v>문 앞</v>
      </c>
      <c r="W272" s="138">
        <v>25200</v>
      </c>
      <c r="X272" s="138">
        <v>0</v>
      </c>
      <c r="Y272" s="138">
        <v>3000</v>
      </c>
      <c r="Z272" s="138">
        <v>0</v>
      </c>
      <c r="AA272" s="138">
        <v>0</v>
      </c>
      <c r="AB272" s="145">
        <v>0</v>
      </c>
      <c r="AC272" s="145">
        <v>0</v>
      </c>
      <c r="AD272" s="138">
        <v>0</v>
      </c>
      <c r="AE272" s="131" t="str">
        <v>비닐팩토리 쿠팡 노정희 노정희 SE.205 투명 540271120194 0504-3583-4566 6100064681921</v>
      </c>
    </row>
    <row r="273" spans="1:31">
      <c r="A273" s="131">
        <v>174</v>
      </c>
      <c r="B273" s="131" t="str">
        <v>비닐스토리</v>
      </c>
      <c r="C273" s="131" t="str">
        <v>스마트 스토어</v>
      </c>
      <c r="D273" s="131" t="str">
        <v>노현주</v>
      </c>
      <c r="E273" s="132">
        <v>45457</v>
      </c>
      <c r="F273" s="131" t="str">
        <v>노현주</v>
      </c>
      <c r="G273" s="131" t="str">
        <v>530221956291</v>
      </c>
      <c r="H273" s="131" t="str">
        <v>SE.102</v>
      </c>
      <c r="I273" s="131" t="str">
        <v>투명</v>
      </c>
      <c r="J273" s="131">
        <v>10</v>
      </c>
      <c r="K273" s="138">
        <v>9600</v>
      </c>
      <c r="L273" s="138">
        <v>3000</v>
      </c>
      <c r="M273" s="138">
        <v>0</v>
      </c>
      <c r="N273" s="132">
        <v>45457</v>
      </c>
      <c r="O273" s="131" t="str">
        <v>2024061482493251</v>
      </c>
      <c r="P273" s="134" t="str">
        <v>bm02****</v>
      </c>
      <c r="Q273" s="148" t="str">
        <v>010-5624-9942</v>
      </c>
      <c r="R273" s="131" t="str">
        <v>CJ대한통운</v>
      </c>
      <c r="S273" s="139">
        <v>0</v>
      </c>
      <c r="T273" s="131" t="str">
        <v>010-5624-9942</v>
      </c>
      <c r="U273" s="131" t="str">
        <v>경기도 광주시 도척면 국사봉로 121-47 (도척면) 진우리</v>
      </c>
      <c r="V273" s="131" t="str">
        <v>문 앞에 놓아주세요</v>
      </c>
      <c r="W273" s="138">
        <v>10800</v>
      </c>
      <c r="X273" s="138">
        <v>0</v>
      </c>
      <c r="Y273" s="138">
        <v>3000</v>
      </c>
      <c r="Z273" s="138">
        <v>0</v>
      </c>
      <c r="AA273" s="138">
        <v>0</v>
      </c>
      <c r="AB273" s="145">
        <v>0</v>
      </c>
      <c r="AC273" s="145">
        <v>0</v>
      </c>
      <c r="AD273" s="138">
        <v>0</v>
      </c>
      <c r="AE273" s="131" t="str">
        <v>비닐스토리 스마트 스토어 노현주 노현주 SE.102 투명 530221956291 010-5624-9942 2024061482493251</v>
      </c>
    </row>
    <row r="274" spans="1:31">
      <c r="A274" s="131">
        <v>550</v>
      </c>
      <c r="B274" s="131" t="str">
        <v>비닐팩토리</v>
      </c>
      <c r="C274" s="131" t="str">
        <v>대표</v>
      </c>
      <c r="D274" s="131" t="str">
        <v>대구</v>
      </c>
      <c r="E274" s="132">
        <v>45519</v>
      </c>
      <c r="F274" s="131" t="str">
        <v>대구</v>
      </c>
      <c r="G274" s="131" t="str">
        <v>530266399943</v>
      </c>
      <c r="H274" s="131" t="str">
        <v>SE.1000</v>
      </c>
      <c r="I274" s="131" t="str">
        <v>투명</v>
      </c>
      <c r="J274" s="131">
        <v>1</v>
      </c>
      <c r="K274" s="138">
        <v>0</v>
      </c>
      <c r="L274" s="138">
        <v>5700</v>
      </c>
      <c r="M274" s="138">
        <v>1725</v>
      </c>
      <c r="N274" s="132">
        <v>45517</v>
      </c>
      <c r="O274" s="131" t="str">
        <v>45525468</v>
      </c>
      <c r="P274" s="134">
        <v>0</v>
      </c>
      <c r="Q274" s="148">
        <v>0</v>
      </c>
      <c r="R274" s="131" t="str">
        <v>CJ대한통운</v>
      </c>
      <c r="S274" s="139">
        <v>0</v>
      </c>
      <c r="T274" s="131" t="str">
        <v>010-4812-4522</v>
      </c>
      <c r="U274" s="131" t="str">
        <v>대구 달서구 월서로 14 (상인역 e-편한세상 1단지)</v>
      </c>
      <c r="V274" s="131">
        <v>0</v>
      </c>
      <c r="W274" s="138">
        <v>0</v>
      </c>
      <c r="X274" s="138">
        <v>0</v>
      </c>
      <c r="Y274" s="138">
        <v>0</v>
      </c>
      <c r="Z274" s="138">
        <v>0</v>
      </c>
      <c r="AA274" s="138">
        <v>0</v>
      </c>
      <c r="AB274" s="145">
        <v>0</v>
      </c>
      <c r="AC274" s="145">
        <v>0</v>
      </c>
      <c r="AD274" s="138">
        <v>0</v>
      </c>
      <c r="AE274" s="131" t="str">
        <v>비닐팩토리 대표 대구 대구 SE.1000 투명 530266399943 010-4812-4522 45525468</v>
      </c>
    </row>
    <row r="275" spans="1:31">
      <c r="A275" s="131">
        <v>361</v>
      </c>
      <c r="B275" s="131" t="str">
        <v>비닐팩토리</v>
      </c>
      <c r="C275" s="131" t="str">
        <v>대표</v>
      </c>
      <c r="D275" s="131" t="str">
        <v>대구지업사</v>
      </c>
      <c r="E275" s="132">
        <v>45491</v>
      </c>
      <c r="F275" s="131" t="str">
        <v>대구지업사</v>
      </c>
      <c r="G275" s="131" t="str">
        <v>530247876160</v>
      </c>
      <c r="H275" s="131" t="str">
        <v>SE.1000</v>
      </c>
      <c r="I275" s="131" t="str">
        <v>투명</v>
      </c>
      <c r="J275" s="131">
        <v>1</v>
      </c>
      <c r="K275" s="138">
        <v>0</v>
      </c>
      <c r="L275" s="138">
        <v>5700</v>
      </c>
      <c r="M275" s="138">
        <v>1925</v>
      </c>
      <c r="N275" s="132">
        <v>45491</v>
      </c>
      <c r="O275" s="131" t="str">
        <v>45492586</v>
      </c>
      <c r="P275" s="134">
        <v>0</v>
      </c>
      <c r="Q275" s="148">
        <v>0</v>
      </c>
      <c r="R275" s="131" t="str">
        <v>CJ대한통운</v>
      </c>
      <c r="S275" s="139">
        <v>0</v>
      </c>
      <c r="T275" s="131" t="str">
        <v>054-372-3056</v>
      </c>
      <c r="U275" s="131" t="str">
        <v>경북 청도군 금천면 금천로 45-1</v>
      </c>
      <c r="V275" s="131">
        <v>0</v>
      </c>
      <c r="W275" s="138">
        <v>0</v>
      </c>
      <c r="X275" s="138">
        <v>0</v>
      </c>
      <c r="Y275" s="138">
        <v>0</v>
      </c>
      <c r="Z275" s="138">
        <v>0</v>
      </c>
      <c r="AA275" s="138">
        <v>0</v>
      </c>
      <c r="AB275" s="145">
        <v>0</v>
      </c>
      <c r="AC275" s="145">
        <v>0</v>
      </c>
      <c r="AD275" s="138">
        <v>0</v>
      </c>
      <c r="AE275" s="131" t="str">
        <v>비닐팩토리 대표 대구지업사 대구지업사 SE.1000 투명 530247876160 054-372-3056 45492586</v>
      </c>
    </row>
    <row r="276" spans="1:31">
      <c r="A276" s="131">
        <v>901</v>
      </c>
      <c r="B276" s="131" t="str">
        <v>비닐팩토리</v>
      </c>
      <c r="C276" s="131" t="str">
        <v>대표</v>
      </c>
      <c r="D276" s="131" t="str">
        <v>대화식품</v>
      </c>
      <c r="E276" s="132">
        <v>45546</v>
      </c>
      <c r="F276" s="131" t="str">
        <v>대화식품</v>
      </c>
      <c r="G276" s="131" t="str">
        <v>540288844614</v>
      </c>
      <c r="H276" s="131" t="str">
        <v>SE.1000</v>
      </c>
      <c r="I276" s="131" t="str">
        <v>투명</v>
      </c>
      <c r="J276" s="131">
        <v>1</v>
      </c>
      <c r="K276" s="138">
        <v>0</v>
      </c>
      <c r="L276" s="138">
        <v>5500</v>
      </c>
      <c r="M276" s="138">
        <v>1925</v>
      </c>
      <c r="N276" s="132">
        <v>45546</v>
      </c>
      <c r="O276" s="131" t="str">
        <v>45547562</v>
      </c>
      <c r="P276" s="134">
        <v>0</v>
      </c>
      <c r="Q276" s="148">
        <v>0</v>
      </c>
      <c r="R276" s="131" t="str">
        <v>CJ대한통운</v>
      </c>
      <c r="S276" s="139">
        <v>0</v>
      </c>
      <c r="T276" s="131" t="str">
        <v>010-3783-3189</v>
      </c>
      <c r="U276" s="131" t="str">
        <v>강원특별자치도 원주시 평원동 380-1 대화식품</v>
      </c>
      <c r="V276" s="131">
        <v>0</v>
      </c>
      <c r="W276" s="138">
        <v>0</v>
      </c>
      <c r="X276" s="138">
        <v>0</v>
      </c>
      <c r="Y276" s="138">
        <v>0</v>
      </c>
      <c r="Z276" s="138">
        <v>0</v>
      </c>
      <c r="AA276" s="138">
        <v>0</v>
      </c>
      <c r="AB276" s="145">
        <v>0</v>
      </c>
      <c r="AC276" s="145">
        <v>0</v>
      </c>
      <c r="AD276" s="138">
        <v>0</v>
      </c>
      <c r="AE276" s="131" t="str">
        <v>비닐팩토리 대표 대화식품 대화식품 SE.1000 투명 540288844614 010-3783-3189 45547562</v>
      </c>
    </row>
    <row r="277" spans="1:31">
      <c r="A277" s="131">
        <v>902</v>
      </c>
      <c r="B277" s="131" t="str">
        <v>비닐팩토리</v>
      </c>
      <c r="C277" s="131" t="str">
        <v>대표</v>
      </c>
      <c r="D277" s="131" t="str">
        <v>대화식품</v>
      </c>
      <c r="E277" s="132">
        <v>45546</v>
      </c>
      <c r="F277" s="131" t="str">
        <v>대화식품</v>
      </c>
      <c r="G277" s="131" t="str">
        <v>530290375982</v>
      </c>
      <c r="H277" s="131" t="str">
        <v>SE.1000</v>
      </c>
      <c r="I277" s="131" t="str">
        <v>투명</v>
      </c>
      <c r="J277" s="131">
        <v>1</v>
      </c>
      <c r="K277" s="138">
        <v>0</v>
      </c>
      <c r="L277" s="138">
        <v>5500</v>
      </c>
      <c r="M277" s="138">
        <v>1925</v>
      </c>
      <c r="N277" s="132">
        <v>45546</v>
      </c>
      <c r="O277" s="131" t="str">
        <v>45547208</v>
      </c>
      <c r="P277" s="134">
        <v>0</v>
      </c>
      <c r="Q277" s="148">
        <v>0</v>
      </c>
      <c r="R277" s="131" t="str">
        <v>CJ대한통운</v>
      </c>
      <c r="S277" s="139">
        <v>0</v>
      </c>
      <c r="T277" s="131" t="str">
        <v>010-3783-3189</v>
      </c>
      <c r="U277" s="131" t="str">
        <v>강원특별자치도 원주시 평원동 380-1 대화식품</v>
      </c>
      <c r="V277" s="131">
        <v>0</v>
      </c>
      <c r="W277" s="138">
        <v>0</v>
      </c>
      <c r="X277" s="138">
        <v>0</v>
      </c>
      <c r="Y277" s="138">
        <v>0</v>
      </c>
      <c r="Z277" s="138">
        <v>0</v>
      </c>
      <c r="AA277" s="138">
        <v>0</v>
      </c>
      <c r="AB277" s="145">
        <v>0</v>
      </c>
      <c r="AC277" s="145">
        <v>0</v>
      </c>
      <c r="AD277" s="138">
        <v>0</v>
      </c>
      <c r="AE277" s="131" t="str">
        <v>비닐팩토리 대표 대화식품 대화식품 SE.1000 투명 530290375982 010-3783-3189 45547208</v>
      </c>
    </row>
    <row r="278" spans="1:31">
      <c r="A278" s="131">
        <v>903</v>
      </c>
      <c r="B278" s="131" t="str">
        <v>비닐팩토리</v>
      </c>
      <c r="C278" s="131" t="str">
        <v>대표</v>
      </c>
      <c r="D278" s="131" t="str">
        <v>대화식품</v>
      </c>
      <c r="E278" s="132">
        <v>45546</v>
      </c>
      <c r="F278" s="131" t="str">
        <v>대화식품</v>
      </c>
      <c r="G278" s="131" t="str">
        <v>540288844566</v>
      </c>
      <c r="H278" s="131" t="str">
        <v>SE.1000</v>
      </c>
      <c r="I278" s="131" t="str">
        <v>투명</v>
      </c>
      <c r="J278" s="131">
        <v>1</v>
      </c>
      <c r="K278" s="138">
        <v>0</v>
      </c>
      <c r="L278" s="138">
        <v>5500</v>
      </c>
      <c r="M278" s="138">
        <v>1925</v>
      </c>
      <c r="N278" s="132">
        <v>45546</v>
      </c>
      <c r="O278" s="131" t="str">
        <v>45547433</v>
      </c>
      <c r="P278" s="134">
        <v>0</v>
      </c>
      <c r="Q278" s="148">
        <v>0</v>
      </c>
      <c r="R278" s="131" t="str">
        <v>CJ대한통운</v>
      </c>
      <c r="S278" s="139">
        <v>0</v>
      </c>
      <c r="T278" s="131" t="str">
        <v>010-3783-3189</v>
      </c>
      <c r="U278" s="131" t="str">
        <v>강원특별자치도 원주시 평원동 380-1 대화식품</v>
      </c>
      <c r="V278" s="131">
        <v>0</v>
      </c>
      <c r="W278" s="138">
        <v>0</v>
      </c>
      <c r="X278" s="138">
        <v>0</v>
      </c>
      <c r="Y278" s="138">
        <v>0</v>
      </c>
      <c r="Z278" s="138">
        <v>0</v>
      </c>
      <c r="AA278" s="138">
        <v>0</v>
      </c>
      <c r="AB278" s="145">
        <v>0</v>
      </c>
      <c r="AC278" s="145">
        <v>0</v>
      </c>
      <c r="AD278" s="138">
        <v>0</v>
      </c>
      <c r="AE278" s="131" t="str">
        <v>비닐팩토리 대표 대화식품 대화식품 SE.1000 투명 540288844566 010-3783-3189 45547433</v>
      </c>
    </row>
    <row r="279" spans="1:31">
      <c r="A279" s="131">
        <v>904</v>
      </c>
      <c r="B279" s="131" t="str">
        <v>비닐팩토리</v>
      </c>
      <c r="C279" s="131" t="str">
        <v>대표</v>
      </c>
      <c r="D279" s="131" t="str">
        <v>대화식품</v>
      </c>
      <c r="E279" s="132">
        <v>45546</v>
      </c>
      <c r="F279" s="131" t="str">
        <v>대화식품</v>
      </c>
      <c r="G279" s="131" t="str">
        <v>540288844544</v>
      </c>
      <c r="H279" s="131" t="str">
        <v>SE.1000</v>
      </c>
      <c r="I279" s="131" t="str">
        <v>투명</v>
      </c>
      <c r="J279" s="131">
        <v>1</v>
      </c>
      <c r="K279" s="138">
        <v>0</v>
      </c>
      <c r="L279" s="138">
        <v>5500</v>
      </c>
      <c r="M279" s="138">
        <v>1925</v>
      </c>
      <c r="N279" s="132">
        <v>45546</v>
      </c>
      <c r="O279" s="131" t="str">
        <v>45547474</v>
      </c>
      <c r="P279" s="134">
        <v>0</v>
      </c>
      <c r="Q279" s="148">
        <v>0</v>
      </c>
      <c r="R279" s="131" t="str">
        <v>CJ대한통운</v>
      </c>
      <c r="S279" s="139">
        <v>0</v>
      </c>
      <c r="T279" s="131" t="str">
        <v>010-3783-3189</v>
      </c>
      <c r="U279" s="131" t="str">
        <v>강원특별자치도 원주시 평원동 380-1 대화식품</v>
      </c>
      <c r="V279" s="131">
        <v>0</v>
      </c>
      <c r="W279" s="138">
        <v>0</v>
      </c>
      <c r="X279" s="138">
        <v>0</v>
      </c>
      <c r="Y279" s="138">
        <v>0</v>
      </c>
      <c r="Z279" s="138">
        <v>0</v>
      </c>
      <c r="AA279" s="138">
        <v>0</v>
      </c>
      <c r="AB279" s="145">
        <v>0</v>
      </c>
      <c r="AC279" s="145">
        <v>0</v>
      </c>
      <c r="AD279" s="138">
        <v>0</v>
      </c>
      <c r="AE279" s="131" t="str">
        <v>비닐팩토리 대표 대화식품 대화식품 SE.1000 투명 540288844544 010-3783-3189 45547474</v>
      </c>
    </row>
    <row r="280" spans="1:31">
      <c r="A280" s="131">
        <v>905</v>
      </c>
      <c r="B280" s="131" t="str">
        <v>비닐팩토리</v>
      </c>
      <c r="C280" s="131" t="str">
        <v>대표</v>
      </c>
      <c r="D280" s="131" t="str">
        <v>대화식품</v>
      </c>
      <c r="E280" s="132">
        <v>45546</v>
      </c>
      <c r="F280" s="131" t="str">
        <v>대화식품</v>
      </c>
      <c r="G280" s="131" t="str">
        <v>540288844581</v>
      </c>
      <c r="H280" s="131" t="str">
        <v>SE.1000</v>
      </c>
      <c r="I280" s="131" t="str">
        <v>투명</v>
      </c>
      <c r="J280" s="131">
        <v>1</v>
      </c>
      <c r="K280" s="138">
        <v>0</v>
      </c>
      <c r="L280" s="138">
        <v>5500</v>
      </c>
      <c r="M280" s="138">
        <v>1925</v>
      </c>
      <c r="N280" s="132">
        <v>45546</v>
      </c>
      <c r="O280" s="131" t="str">
        <v>45547764</v>
      </c>
      <c r="P280" s="134">
        <v>0</v>
      </c>
      <c r="Q280" s="148">
        <v>0</v>
      </c>
      <c r="R280" s="131" t="str">
        <v>CJ대한통운</v>
      </c>
      <c r="S280" s="139">
        <v>0</v>
      </c>
      <c r="T280" s="131" t="str">
        <v>010-3783-3189</v>
      </c>
      <c r="U280" s="131" t="str">
        <v>강원특별자치도 원주시 평원동 380-1 대화식품</v>
      </c>
      <c r="V280" s="131">
        <v>0</v>
      </c>
      <c r="W280" s="138">
        <v>0</v>
      </c>
      <c r="X280" s="138">
        <v>0</v>
      </c>
      <c r="Y280" s="138">
        <v>0</v>
      </c>
      <c r="Z280" s="138">
        <v>0</v>
      </c>
      <c r="AA280" s="138">
        <v>0</v>
      </c>
      <c r="AB280" s="145">
        <v>0</v>
      </c>
      <c r="AC280" s="145">
        <v>0</v>
      </c>
      <c r="AD280" s="138">
        <v>0</v>
      </c>
      <c r="AE280" s="131" t="str">
        <v>비닐팩토리 대표 대화식품 대화식품 SE.1000 투명 540288844581 010-3783-3189 45547764</v>
      </c>
    </row>
    <row r="281" spans="1:31">
      <c r="A281" s="131">
        <v>906</v>
      </c>
      <c r="B281" s="131" t="str">
        <v>비닐팩토리</v>
      </c>
      <c r="C281" s="131" t="str">
        <v>대표</v>
      </c>
      <c r="D281" s="131" t="str">
        <v>대화식품</v>
      </c>
      <c r="E281" s="132">
        <v>45546</v>
      </c>
      <c r="F281" s="131" t="str">
        <v>대화식품</v>
      </c>
      <c r="G281" s="131" t="str">
        <v>530290375945</v>
      </c>
      <c r="H281" s="131" t="str">
        <v>SE.1000</v>
      </c>
      <c r="I281" s="131" t="str">
        <v>투명</v>
      </c>
      <c r="J281" s="131">
        <v>1</v>
      </c>
      <c r="K281" s="138">
        <v>0</v>
      </c>
      <c r="L281" s="138">
        <v>5500</v>
      </c>
      <c r="M281" s="138">
        <v>1925</v>
      </c>
      <c r="N281" s="132">
        <v>45546</v>
      </c>
      <c r="O281" s="131" t="str">
        <v>45547790</v>
      </c>
      <c r="P281" s="134">
        <v>0</v>
      </c>
      <c r="Q281" s="148">
        <v>0</v>
      </c>
      <c r="R281" s="131" t="str">
        <v>CJ대한통운</v>
      </c>
      <c r="S281" s="139">
        <v>0</v>
      </c>
      <c r="T281" s="131" t="str">
        <v>010-3783-3189</v>
      </c>
      <c r="U281" s="131" t="str">
        <v>강원특별자치도 원주시 평원동 380-1 대화식품</v>
      </c>
      <c r="V281" s="131">
        <v>0</v>
      </c>
      <c r="W281" s="138">
        <v>0</v>
      </c>
      <c r="X281" s="138">
        <v>0</v>
      </c>
      <c r="Y281" s="138">
        <v>0</v>
      </c>
      <c r="Z281" s="138">
        <v>0</v>
      </c>
      <c r="AA281" s="138">
        <v>0</v>
      </c>
      <c r="AB281" s="145">
        <v>0</v>
      </c>
      <c r="AC281" s="145">
        <v>0</v>
      </c>
      <c r="AD281" s="138">
        <v>0</v>
      </c>
      <c r="AE281" s="131" t="str">
        <v>비닐팩토리 대표 대화식품 대화식품 SE.1000 투명 530290375945 010-3783-3189 45547790</v>
      </c>
    </row>
    <row r="282" spans="1:31">
      <c r="A282" s="131">
        <v>907</v>
      </c>
      <c r="B282" s="131" t="str">
        <v>비닐팩토리</v>
      </c>
      <c r="C282" s="131" t="str">
        <v>대표</v>
      </c>
      <c r="D282" s="131" t="str">
        <v>대화식품</v>
      </c>
      <c r="E282" s="132">
        <v>45546</v>
      </c>
      <c r="F282" s="131" t="str">
        <v>대화식품</v>
      </c>
      <c r="G282" s="131" t="str">
        <v>530290375993</v>
      </c>
      <c r="H282" s="131" t="str">
        <v>SE.1000</v>
      </c>
      <c r="I282" s="131" t="str">
        <v>투명</v>
      </c>
      <c r="J282" s="131">
        <v>1</v>
      </c>
      <c r="K282" s="138">
        <v>0</v>
      </c>
      <c r="L282" s="138">
        <v>5500</v>
      </c>
      <c r="M282" s="138">
        <v>1925</v>
      </c>
      <c r="N282" s="132">
        <v>45546</v>
      </c>
      <c r="O282" s="131" t="str">
        <v>45547472</v>
      </c>
      <c r="P282" s="134">
        <v>0</v>
      </c>
      <c r="Q282" s="148">
        <v>0</v>
      </c>
      <c r="R282" s="131" t="str">
        <v>CJ대한통운</v>
      </c>
      <c r="S282" s="139">
        <v>0</v>
      </c>
      <c r="T282" s="131" t="str">
        <v>010-3783-3189</v>
      </c>
      <c r="U282" s="131" t="str">
        <v>강원특별자치도 원주시 평원동 380-1 대화식품</v>
      </c>
      <c r="V282" s="131">
        <v>0</v>
      </c>
      <c r="W282" s="138">
        <v>0</v>
      </c>
      <c r="X282" s="138">
        <v>0</v>
      </c>
      <c r="Y282" s="138">
        <v>0</v>
      </c>
      <c r="Z282" s="138">
        <v>0</v>
      </c>
      <c r="AA282" s="138">
        <v>0</v>
      </c>
      <c r="AB282" s="145">
        <v>0</v>
      </c>
      <c r="AC282" s="145">
        <v>0</v>
      </c>
      <c r="AD282" s="138">
        <v>0</v>
      </c>
      <c r="AE282" s="131" t="str">
        <v>비닐팩토리 대표 대화식품 대화식품 SE.1000 투명 530290375993 010-3783-3189 45547472</v>
      </c>
    </row>
    <row r="283" spans="1:31">
      <c r="A283" s="131">
        <v>908</v>
      </c>
      <c r="B283" s="131" t="str">
        <v>비닐팩토리</v>
      </c>
      <c r="C283" s="131" t="str">
        <v>대표</v>
      </c>
      <c r="D283" s="131" t="str">
        <v>대화식품</v>
      </c>
      <c r="E283" s="132">
        <v>45546</v>
      </c>
      <c r="F283" s="131" t="str">
        <v>대화식품</v>
      </c>
      <c r="G283" s="131" t="str">
        <v>540288844570</v>
      </c>
      <c r="H283" s="131" t="str">
        <v>SE.1000</v>
      </c>
      <c r="I283" s="131" t="str">
        <v>투명</v>
      </c>
      <c r="J283" s="131">
        <v>1</v>
      </c>
      <c r="K283" s="138">
        <v>0</v>
      </c>
      <c r="L283" s="138">
        <v>5500</v>
      </c>
      <c r="M283" s="138">
        <v>1925</v>
      </c>
      <c r="N283" s="132">
        <v>45546</v>
      </c>
      <c r="O283" s="131" t="str">
        <v>45547480</v>
      </c>
      <c r="P283" s="134">
        <v>0</v>
      </c>
      <c r="Q283" s="148">
        <v>0</v>
      </c>
      <c r="R283" s="131" t="str">
        <v>CJ대한통운</v>
      </c>
      <c r="S283" s="139">
        <v>0</v>
      </c>
      <c r="T283" s="131" t="str">
        <v>010-3783-3189</v>
      </c>
      <c r="U283" s="131" t="str">
        <v>강원특별자치도 원주시 평원동 380-1 대화식품</v>
      </c>
      <c r="V283" s="131">
        <v>0</v>
      </c>
      <c r="W283" s="138">
        <v>0</v>
      </c>
      <c r="X283" s="138">
        <v>0</v>
      </c>
      <c r="Y283" s="138">
        <v>0</v>
      </c>
      <c r="Z283" s="138">
        <v>0</v>
      </c>
      <c r="AA283" s="138">
        <v>0</v>
      </c>
      <c r="AB283" s="145">
        <v>0</v>
      </c>
      <c r="AC283" s="145">
        <v>0</v>
      </c>
      <c r="AD283" s="138">
        <v>0</v>
      </c>
      <c r="AE283" s="131" t="str">
        <v>비닐팩토리 대표 대화식품 대화식품 SE.1000 투명 540288844570 010-3783-3189 45547480</v>
      </c>
    </row>
    <row r="284" spans="1:31">
      <c r="A284" s="131">
        <v>433</v>
      </c>
      <c r="B284" s="131" t="str">
        <v>비닐팩토리</v>
      </c>
      <c r="C284" s="131" t="str">
        <v>대표</v>
      </c>
      <c r="D284" s="131" t="str">
        <v>동해수산</v>
      </c>
      <c r="E284" s="132">
        <v>45502</v>
      </c>
      <c r="F284" s="131" t="str">
        <v>동해수산</v>
      </c>
      <c r="G284" s="131" t="str">
        <v>530255755076</v>
      </c>
      <c r="H284" s="131" t="str">
        <v>SE.1000</v>
      </c>
      <c r="I284" s="131" t="str">
        <v>투명</v>
      </c>
      <c r="J284" s="131">
        <v>1</v>
      </c>
      <c r="K284" s="138">
        <v>0</v>
      </c>
      <c r="L284" s="138">
        <v>4400</v>
      </c>
      <c r="M284" s="138">
        <v>1725</v>
      </c>
      <c r="N284" s="132">
        <v>45502</v>
      </c>
      <c r="O284" s="131" t="str">
        <v>45503298</v>
      </c>
      <c r="P284" s="134">
        <v>0</v>
      </c>
      <c r="Q284" s="148">
        <v>0</v>
      </c>
      <c r="R284" s="131" t="str">
        <v>CJ대한통운</v>
      </c>
      <c r="S284" s="139">
        <v>0</v>
      </c>
      <c r="T284" s="131" t="str">
        <v>010-6313-8011</v>
      </c>
      <c r="U284" s="131" t="str">
        <v>대구 동구 아양로37길 31  동서시장내 동해수산</v>
      </c>
      <c r="V284" s="131">
        <v>0</v>
      </c>
      <c r="W284" s="138">
        <v>0</v>
      </c>
      <c r="X284" s="138">
        <v>0</v>
      </c>
      <c r="Y284" s="138">
        <v>0</v>
      </c>
      <c r="Z284" s="138">
        <v>0</v>
      </c>
      <c r="AA284" s="138">
        <v>0</v>
      </c>
      <c r="AB284" s="145">
        <v>0</v>
      </c>
      <c r="AC284" s="145">
        <v>0</v>
      </c>
      <c r="AD284" s="138">
        <v>0</v>
      </c>
      <c r="AE284" s="131" t="str">
        <v>비닐팩토리 대표 동해수산 동해수산 SE.1000 투명 530255755076 010-6313-8011 45503298</v>
      </c>
    </row>
    <row r="285" spans="1:31">
      <c r="A285" s="131">
        <v>160</v>
      </c>
      <c r="B285" s="131" t="str">
        <v>비닐스토리</v>
      </c>
      <c r="C285" s="131" t="str">
        <v>쿠팡</v>
      </c>
      <c r="D285" s="131" t="str">
        <v>라세림</v>
      </c>
      <c r="E285" s="132">
        <v>45456</v>
      </c>
      <c r="F285" s="131" t="str">
        <v>라세림</v>
      </c>
      <c r="G285" s="131" t="str">
        <v>540219665541</v>
      </c>
      <c r="H285" s="131" t="str">
        <v>SE.101</v>
      </c>
      <c r="I285" s="131" t="str">
        <v>투명</v>
      </c>
      <c r="J285" s="131">
        <v>10</v>
      </c>
      <c r="K285" s="138">
        <v>8500</v>
      </c>
      <c r="L285" s="138">
        <v>3000</v>
      </c>
      <c r="M285" s="138">
        <v>0</v>
      </c>
      <c r="N285" s="132">
        <v>45455</v>
      </c>
      <c r="O285" s="131" t="str">
        <v>14100052791852</v>
      </c>
      <c r="P285" s="134" t="str">
        <v>no*****@ha</v>
      </c>
      <c r="Q285" s="148" t="str">
        <v>0502-4197-5787</v>
      </c>
      <c r="R285" s="131" t="str">
        <v>CJ대한통운</v>
      </c>
      <c r="S285" s="139">
        <v>0</v>
      </c>
      <c r="T285" s="131" t="str">
        <v>0502-4197-5787</v>
      </c>
      <c r="U285" s="131" t="str">
        <v>경기도 과천시 중앙로 287 1층 미미짬뽕 ( 관문동 )</v>
      </c>
      <c r="V285" s="131" t="str">
        <v>직접 받고 부재 시 문 앞</v>
      </c>
      <c r="W285" s="138">
        <v>9400</v>
      </c>
      <c r="X285" s="138">
        <v>0</v>
      </c>
      <c r="Y285" s="138">
        <v>3000</v>
      </c>
      <c r="Z285" s="138">
        <v>0</v>
      </c>
      <c r="AA285" s="138">
        <v>0</v>
      </c>
      <c r="AB285" s="145">
        <v>0</v>
      </c>
      <c r="AC285" s="145">
        <v>0</v>
      </c>
      <c r="AD285" s="138">
        <v>0</v>
      </c>
      <c r="AE285" s="131" t="str">
        <v>비닐스토리 쿠팡 라세림 라세림 SE.101 투명 540219665541 0502-4197-5787 14100052791852</v>
      </c>
    </row>
    <row r="286" spans="1:31">
      <c r="A286" s="131">
        <v>242</v>
      </c>
      <c r="B286" s="131" t="str">
        <v>비닐팩토리</v>
      </c>
      <c r="C286" s="131" t="str">
        <v>스마트 스토어</v>
      </c>
      <c r="D286" s="131" t="str">
        <v>류남순</v>
      </c>
      <c r="E286" s="132">
        <v>45476</v>
      </c>
      <c r="F286" s="131" t="str">
        <v>류남순</v>
      </c>
      <c r="G286" s="131" t="str">
        <v>530235880315</v>
      </c>
      <c r="H286" s="131" t="str">
        <v>SE.206</v>
      </c>
      <c r="I286" s="131" t="str">
        <v>투명</v>
      </c>
      <c r="J286" s="131">
        <v>1</v>
      </c>
      <c r="K286" s="138">
        <v>0</v>
      </c>
      <c r="L286" s="138">
        <v>3500</v>
      </c>
      <c r="M286" s="138">
        <v>960</v>
      </c>
      <c r="N286" s="132">
        <v>45475</v>
      </c>
      <c r="O286" s="131" t="str">
        <v>2024070294591121</v>
      </c>
      <c r="P286" s="134" t="str">
        <v>by49****</v>
      </c>
      <c r="Q286" s="148" t="str">
        <v>010-2413-4951</v>
      </c>
      <c r="R286" s="131" t="str">
        <v>CJ대한통운</v>
      </c>
      <c r="S286" s="139">
        <v>0</v>
      </c>
      <c r="T286" s="131" t="str">
        <v>010-2413-4951</v>
      </c>
      <c r="U286" s="131" t="str">
        <v>충청북도 청주시 흥덕구 옥산면 오송가락로 1055 (옥산면) 파리바게뜨</v>
      </c>
      <c r="V286" s="131">
        <v>0</v>
      </c>
      <c r="W286" s="138">
        <v>28400</v>
      </c>
      <c r="X286" s="138">
        <v>0</v>
      </c>
      <c r="Y286" s="138">
        <v>3000</v>
      </c>
      <c r="Z286" s="138">
        <v>0</v>
      </c>
      <c r="AA286" s="138">
        <v>0</v>
      </c>
      <c r="AB286" s="145">
        <v>0</v>
      </c>
      <c r="AC286" s="145">
        <v>0</v>
      </c>
      <c r="AD286" s="138">
        <v>0</v>
      </c>
      <c r="AE286" s="131" t="str">
        <v>비닐팩토리 스마트 스토어 류남순 류남순 SE.206 투명 530235880315 010-2413-4951 2024070294591121</v>
      </c>
    </row>
    <row r="287" spans="1:31">
      <c r="A287" s="131">
        <v>92</v>
      </c>
      <c r="B287" s="131" t="str">
        <v>비닐스토리</v>
      </c>
      <c r="C287" s="131" t="str">
        <v>쿠팡</v>
      </c>
      <c r="D287" s="131" t="str">
        <v>류용재</v>
      </c>
      <c r="E287" s="132">
        <v>45453</v>
      </c>
      <c r="F287" s="131" t="str">
        <v>류용재</v>
      </c>
      <c r="G287" s="131" t="str">
        <v>540216957786</v>
      </c>
      <c r="H287" s="131" t="str">
        <v>SE.206</v>
      </c>
      <c r="I287" s="131" t="str">
        <v>투명</v>
      </c>
      <c r="J287" s="131">
        <v>1</v>
      </c>
      <c r="K287" s="138">
        <v>23300</v>
      </c>
      <c r="L287" s="138">
        <v>3500</v>
      </c>
      <c r="M287" s="138">
        <v>0</v>
      </c>
      <c r="N287" s="132">
        <v>45450</v>
      </c>
      <c r="O287" s="131" t="str">
        <v>16100052244396</v>
      </c>
      <c r="P287" s="134" t="str">
        <v>ry*****@ha</v>
      </c>
      <c r="Q287" s="148" t="str">
        <v>0502-1241-0308</v>
      </c>
      <c r="R287" s="131" t="str">
        <v>CJ대한통운</v>
      </c>
      <c r="S287" s="139">
        <v>0</v>
      </c>
      <c r="T287" s="131" t="str">
        <v>0502-1241-0308</v>
      </c>
      <c r="U287" s="131" t="str">
        <v>경상북도 구미시 수출대로21길 4 107호 동구미떡집 ( 황상동, 신화오페라하우스 )</v>
      </c>
      <c r="V287" s="131" t="str">
        <v>직접 받고 부재 시 문 앞</v>
      </c>
      <c r="W287" s="138">
        <v>34020</v>
      </c>
      <c r="X287" s="138">
        <v>0</v>
      </c>
      <c r="Y287" s="138">
        <v>3000</v>
      </c>
      <c r="Z287" s="138">
        <v>0</v>
      </c>
      <c r="AA287" s="138">
        <v>0</v>
      </c>
      <c r="AB287" s="145">
        <v>0</v>
      </c>
      <c r="AC287" s="145">
        <v>0</v>
      </c>
      <c r="AD287" s="138">
        <v>0</v>
      </c>
      <c r="AE287" s="131" t="str">
        <v>비닐스토리 쿠팡 류용재 류용재 SE.206 투명 540216957786 0502-1241-0308 16100052244396</v>
      </c>
    </row>
    <row r="288" spans="1:31">
      <c r="A288" s="131">
        <v>337</v>
      </c>
      <c r="B288" s="131" t="str">
        <v>비닐스토리</v>
      </c>
      <c r="C288" s="131" t="str">
        <v>쿠팡</v>
      </c>
      <c r="D288" s="131" t="str">
        <v>류지선</v>
      </c>
      <c r="E288" s="132">
        <v>45488</v>
      </c>
      <c r="F288" s="131" t="str">
        <v>최순자</v>
      </c>
      <c r="G288" s="131" t="str">
        <v>530245079914</v>
      </c>
      <c r="H288" s="131" t="str">
        <v>SE.103</v>
      </c>
      <c r="I288" s="131" t="str">
        <v>투명</v>
      </c>
      <c r="J288" s="131">
        <v>1</v>
      </c>
      <c r="K288" s="138">
        <v>4100</v>
      </c>
      <c r="L288" s="138">
        <v>3000</v>
      </c>
      <c r="M288" s="138">
        <v>0</v>
      </c>
      <c r="N288" s="132">
        <v>45486</v>
      </c>
      <c r="O288" s="131" t="str">
        <v>10100058044726</v>
      </c>
      <c r="P288" s="134" t="str">
        <v>ja*****@na</v>
      </c>
      <c r="Q288" s="148" t="str">
        <v>0504-4331-0832</v>
      </c>
      <c r="R288" s="131" t="str">
        <v>CJ대한통운</v>
      </c>
      <c r="S288" s="139">
        <v>0</v>
      </c>
      <c r="T288" s="131" t="str">
        <v>0504-4331-0832</v>
      </c>
      <c r="U288" s="131" t="str">
        <v>부산광역시 남구 감만동 498-2 감만 현대2차아파트 202동803호</v>
      </c>
      <c r="V288" s="131" t="str">
        <v>문 앞</v>
      </c>
      <c r="W288" s="138">
        <v>1690</v>
      </c>
      <c r="X288" s="138">
        <v>190</v>
      </c>
      <c r="Y288" s="138">
        <v>3000</v>
      </c>
      <c r="Z288" s="138">
        <v>0</v>
      </c>
      <c r="AA288" s="138">
        <v>0</v>
      </c>
      <c r="AB288" s="145">
        <v>0</v>
      </c>
      <c r="AC288" s="145">
        <v>0</v>
      </c>
      <c r="AD288" s="138">
        <v>0</v>
      </c>
      <c r="AE288" s="131" t="str">
        <v>비닐스토리 쿠팡 류지선 최순자 SE.103 투명 530245079914 0504-4331-0832 10100058044726</v>
      </c>
    </row>
    <row r="289" spans="1:31">
      <c r="A289" s="131">
        <v>391</v>
      </c>
      <c r="B289" s="131" t="str">
        <v>비닐팩토리</v>
      </c>
      <c r="C289" s="131" t="str">
        <v>대표</v>
      </c>
      <c r="D289" s="131" t="str">
        <v>만복이쭈꾸미</v>
      </c>
      <c r="E289" s="132">
        <v>45496</v>
      </c>
      <c r="F289" s="131" t="str">
        <v>만복이쭈꾸미</v>
      </c>
      <c r="G289" s="131" t="str">
        <v>530251609304</v>
      </c>
      <c r="H289" s="131" t="str">
        <v>SE.1000</v>
      </c>
      <c r="I289" s="131" t="str">
        <v>투명</v>
      </c>
      <c r="J289" s="131">
        <v>1</v>
      </c>
      <c r="K289" s="138">
        <v>0</v>
      </c>
      <c r="L289" s="138">
        <v>3500</v>
      </c>
      <c r="M289" s="138">
        <v>1725</v>
      </c>
      <c r="N289" s="132">
        <v>45496</v>
      </c>
      <c r="O289" s="131" t="str">
        <v>45502390</v>
      </c>
      <c r="P289" s="134">
        <v>0</v>
      </c>
      <c r="Q289" s="148">
        <v>0</v>
      </c>
      <c r="R289" s="131" t="str">
        <v>CJ대한통운</v>
      </c>
      <c r="S289" s="139">
        <v>0</v>
      </c>
      <c r="T289" s="131" t="str">
        <v>010-3521-7661</v>
      </c>
      <c r="U289" s="131" t="str">
        <v>대구 동구 이노밸리로36길 17 (세원빌딩) 2층</v>
      </c>
      <c r="V289" s="131">
        <v>0</v>
      </c>
      <c r="W289" s="138">
        <v>0</v>
      </c>
      <c r="X289" s="138">
        <v>0</v>
      </c>
      <c r="Y289" s="138">
        <v>0</v>
      </c>
      <c r="Z289" s="138">
        <v>0</v>
      </c>
      <c r="AA289" s="138">
        <v>0</v>
      </c>
      <c r="AB289" s="145">
        <v>0</v>
      </c>
      <c r="AC289" s="145">
        <v>0</v>
      </c>
      <c r="AD289" s="138">
        <v>0</v>
      </c>
      <c r="AE289" s="131" t="str">
        <v>비닐팩토리 대표 만복이쭈꾸미 만복이쭈꾸미 SE.1000 투명 530251609304 010-3521-7661 45502390</v>
      </c>
    </row>
    <row r="290" spans="1:31">
      <c r="A290" s="131">
        <v>104</v>
      </c>
      <c r="B290" s="131" t="str">
        <v>비닐팩토리</v>
      </c>
      <c r="C290" s="131" t="str">
        <v>쿠팡</v>
      </c>
      <c r="D290" s="131" t="str">
        <v>모응순</v>
      </c>
      <c r="E290" s="132">
        <v>45453</v>
      </c>
      <c r="F290" s="131" t="str">
        <v>김종욱</v>
      </c>
      <c r="G290" s="131" t="str">
        <v>530217935804</v>
      </c>
      <c r="H290" s="131" t="str">
        <v>SE.303</v>
      </c>
      <c r="I290" s="131" t="str">
        <v>투명</v>
      </c>
      <c r="J290" s="131">
        <v>10</v>
      </c>
      <c r="K290" s="138">
        <v>0</v>
      </c>
      <c r="L290" s="138">
        <v>5500</v>
      </c>
      <c r="M290" s="138">
        <v>0</v>
      </c>
      <c r="N290" s="132">
        <v>45453</v>
      </c>
      <c r="O290" s="131" t="str">
        <v>24061001</v>
      </c>
      <c r="P290" s="134" t="str">
        <v>es*****@na</v>
      </c>
      <c r="Q290" s="148" t="str">
        <v>0502-4691-3281</v>
      </c>
      <c r="R290" s="131" t="str">
        <v>CJ대한통운</v>
      </c>
      <c r="S290" s="139">
        <v>0</v>
      </c>
      <c r="T290" s="131" t="str">
        <v>0502-4691-3281</v>
      </c>
      <c r="U290" s="131" t="str">
        <v>경기도 과천시 별양로 11 203동 801호 ( 원문동, 과천 위버필드 )</v>
      </c>
      <c r="V290" s="131" t="str">
        <v>문 앞</v>
      </c>
      <c r="W290" s="138">
        <v>230200</v>
      </c>
      <c r="X290" s="138">
        <v>0</v>
      </c>
      <c r="Y290" s="138">
        <v>0</v>
      </c>
      <c r="Z290" s="138">
        <v>0</v>
      </c>
      <c r="AA290" s="138">
        <v>0</v>
      </c>
      <c r="AB290" s="145">
        <v>0</v>
      </c>
      <c r="AC290" s="145">
        <v>0</v>
      </c>
      <c r="AD290" s="138">
        <v>0</v>
      </c>
      <c r="AE290" s="131" t="str">
        <v>비닐팩토리 쿠팡 모응순 김종욱 SE.303 투명 530217935804 0502-4691-3281 24061001</v>
      </c>
    </row>
    <row r="291" spans="1:31">
      <c r="A291" s="131">
        <v>106</v>
      </c>
      <c r="B291" s="131" t="str">
        <v>비닐팩토리</v>
      </c>
      <c r="C291" s="131" t="str">
        <v>쿠팡</v>
      </c>
      <c r="D291" s="131" t="str">
        <v>모응순</v>
      </c>
      <c r="E291" s="132">
        <v>45453</v>
      </c>
      <c r="F291" s="131" t="str">
        <v>김종욱</v>
      </c>
      <c r="G291" s="131" t="str">
        <v>530217935734</v>
      </c>
      <c r="H291" s="131" t="str">
        <v>SE.303</v>
      </c>
      <c r="I291" s="131" t="str">
        <v>투명</v>
      </c>
      <c r="J291" s="131">
        <v>10</v>
      </c>
      <c r="K291" s="138">
        <v>0</v>
      </c>
      <c r="L291" s="138">
        <v>0</v>
      </c>
      <c r="M291" s="138">
        <v>0</v>
      </c>
      <c r="N291" s="132">
        <v>45452</v>
      </c>
      <c r="O291" s="131" t="str">
        <v>6100052038770</v>
      </c>
      <c r="P291" s="134" t="str">
        <v>es*****@na</v>
      </c>
      <c r="Q291" s="148" t="str">
        <v>0502-4691-3281</v>
      </c>
      <c r="R291" s="131" t="str">
        <v>CJ대한통운</v>
      </c>
      <c r="S291" s="139">
        <v>0</v>
      </c>
      <c r="T291" s="131" t="str">
        <v>0502-4691-3281</v>
      </c>
      <c r="U291" s="131" t="str">
        <v>경기도 과천시 별양로 11 203동 801호 ( 원문동, 과천 위버필드 )</v>
      </c>
      <c r="V291" s="131" t="str">
        <v>문 앞</v>
      </c>
      <c r="W291" s="138">
        <v>230200</v>
      </c>
      <c r="X291" s="138">
        <v>0</v>
      </c>
      <c r="Y291" s="138">
        <v>0</v>
      </c>
      <c r="Z291" s="138">
        <v>0</v>
      </c>
      <c r="AA291" s="138">
        <v>0</v>
      </c>
      <c r="AB291" s="145">
        <v>0</v>
      </c>
      <c r="AC291" s="145">
        <v>0</v>
      </c>
      <c r="AD291" s="138">
        <v>0</v>
      </c>
      <c r="AE291" s="131" t="str">
        <v>비닐팩토리 쿠팡 모응순 김종욱 SE.303 투명 530217935734 0502-4691-3281 6100052038770</v>
      </c>
    </row>
    <row r="292" spans="1:31">
      <c r="A292" s="131">
        <v>212</v>
      </c>
      <c r="B292" s="131" t="str">
        <v>비닐스토리</v>
      </c>
      <c r="C292" s="131" t="str">
        <v>스마트 스토어</v>
      </c>
      <c r="D292" s="131" t="str">
        <v>문서현</v>
      </c>
      <c r="E292" s="132">
        <v>45474</v>
      </c>
      <c r="F292" s="131" t="str">
        <v>문서현</v>
      </c>
      <c r="G292" s="131" t="str">
        <v>530233820322</v>
      </c>
      <c r="H292" s="131" t="str">
        <v>SE.121</v>
      </c>
      <c r="I292" s="131" t="str">
        <v>투명</v>
      </c>
      <c r="J292" s="131">
        <v>1</v>
      </c>
      <c r="K292" s="138">
        <v>9535</v>
      </c>
      <c r="L292" s="138">
        <v>4400</v>
      </c>
      <c r="M292" s="138">
        <v>1725</v>
      </c>
      <c r="N292" s="132">
        <v>45471</v>
      </c>
      <c r="O292" s="131" t="str">
        <v>2024062847963251</v>
      </c>
      <c r="P292" s="134" t="str">
        <v>muna****</v>
      </c>
      <c r="Q292" s="148" t="str">
        <v>010-8286-2920</v>
      </c>
      <c r="R292" s="131" t="str">
        <v>CJ대한통운</v>
      </c>
      <c r="S292" s="139">
        <v>0</v>
      </c>
      <c r="T292" s="131" t="str">
        <v>010-8286-2920</v>
      </c>
      <c r="U292" s="131" t="str">
        <v>인천광역시 서구 한중1로 14 (백석동) 센트럴빌딩106호 햇님떡방</v>
      </c>
      <c r="V292" s="131" t="str">
        <v>하자없는 제품으로 꼼꼼하게 체크해서 보내주세여^^</v>
      </c>
      <c r="W292" s="138">
        <v>5880</v>
      </c>
      <c r="X292" s="138">
        <v>0</v>
      </c>
      <c r="Y292" s="138">
        <v>0</v>
      </c>
      <c r="Z292" s="138">
        <v>0</v>
      </c>
      <c r="AA292" s="138">
        <v>0</v>
      </c>
      <c r="AB292" s="145">
        <v>0</v>
      </c>
      <c r="AC292" s="145">
        <v>0</v>
      </c>
      <c r="AD292" s="138">
        <v>0</v>
      </c>
      <c r="AE292" s="131" t="str">
        <v>비닐스토리 스마트 스토어 문서현 문서현 SE.121 투명 530233820322 010-8286-2920 2024062847963251</v>
      </c>
    </row>
    <row r="293" spans="1:31">
      <c r="A293" s="131">
        <v>213</v>
      </c>
      <c r="B293" s="131" t="str">
        <v>비닐스토리</v>
      </c>
      <c r="C293" s="131" t="str">
        <v>스마트 스토어</v>
      </c>
      <c r="D293" s="131" t="str">
        <v>문서현</v>
      </c>
      <c r="E293" s="132">
        <v>45474</v>
      </c>
      <c r="F293" s="131" t="str">
        <v>문서현</v>
      </c>
      <c r="G293" s="131" t="str">
        <v>530233820322</v>
      </c>
      <c r="H293" s="131" t="str">
        <v>SE.206</v>
      </c>
      <c r="I293" s="131" t="str">
        <v>투명</v>
      </c>
      <c r="J293" s="131">
        <v>2</v>
      </c>
      <c r="K293" s="138">
        <v>39600</v>
      </c>
      <c r="L293" s="138">
        <v>0</v>
      </c>
      <c r="M293" s="138">
        <v>0</v>
      </c>
      <c r="N293" s="132">
        <v>45471</v>
      </c>
      <c r="O293" s="131" t="str">
        <v>2024062847963241</v>
      </c>
      <c r="P293" s="134" t="str">
        <v>muna****</v>
      </c>
      <c r="Q293" s="148" t="str">
        <v>010-8286-2920</v>
      </c>
      <c r="R293" s="131" t="str">
        <v>CJ대한통운</v>
      </c>
      <c r="S293" s="139">
        <v>0</v>
      </c>
      <c r="T293" s="131" t="str">
        <v>010-8286-2920</v>
      </c>
      <c r="U293" s="131" t="str">
        <v>인천광역시 서구 한중1로 14 (백석동) 센트럴빌딩106호 햇님떡방</v>
      </c>
      <c r="V293" s="131" t="str">
        <v>하자없는 제품으로 꼼꼼하게 체크해서 보내주세여^^</v>
      </c>
      <c r="W293" s="138">
        <v>57240</v>
      </c>
      <c r="X293" s="138">
        <v>6360</v>
      </c>
      <c r="Y293" s="138">
        <v>0</v>
      </c>
      <c r="Z293" s="138">
        <v>0</v>
      </c>
      <c r="AA293" s="138">
        <v>0</v>
      </c>
      <c r="AB293" s="145">
        <v>0</v>
      </c>
      <c r="AC293" s="145">
        <v>0</v>
      </c>
      <c r="AD293" s="138">
        <v>0</v>
      </c>
      <c r="AE293" s="131" t="str">
        <v>비닐스토리 스마트 스토어 문서현 문서현 SE.206 투명 530233820322 010-8286-2920 2024062847963241</v>
      </c>
    </row>
    <row r="294" spans="1:31">
      <c r="A294" s="131">
        <v>214</v>
      </c>
      <c r="B294" s="131" t="str">
        <v>비닐스토리</v>
      </c>
      <c r="C294" s="131" t="str">
        <v>스마트 스토어</v>
      </c>
      <c r="D294" s="131" t="str">
        <v>문서현</v>
      </c>
      <c r="E294" s="132">
        <v>45474</v>
      </c>
      <c r="F294" s="131" t="str">
        <v>문서현</v>
      </c>
      <c r="G294" s="131" t="str">
        <v>530233820322</v>
      </c>
      <c r="H294" s="131" t="str">
        <v>SE.305</v>
      </c>
      <c r="I294" s="131" t="str">
        <v>투명</v>
      </c>
      <c r="J294" s="131">
        <v>1</v>
      </c>
      <c r="K294" s="138">
        <v>12650</v>
      </c>
      <c r="L294" s="138">
        <v>0</v>
      </c>
      <c r="M294" s="138">
        <v>0</v>
      </c>
      <c r="N294" s="132">
        <v>45471</v>
      </c>
      <c r="O294" s="131" t="str">
        <v>2024062847963231</v>
      </c>
      <c r="P294" s="134" t="str">
        <v>muna****</v>
      </c>
      <c r="Q294" s="148" t="str">
        <v>010-8286-2920</v>
      </c>
      <c r="R294" s="131" t="str">
        <v>CJ대한통운</v>
      </c>
      <c r="S294" s="139">
        <v>0</v>
      </c>
      <c r="T294" s="131" t="str">
        <v>010-8286-2920</v>
      </c>
      <c r="U294" s="131" t="str">
        <v>인천광역시 서구 한중1로 14 (백석동) 센트럴빌딩106호 햇님떡방</v>
      </c>
      <c r="V294" s="131" t="str">
        <v>하자없는 제품으로 꼼꼼하게 체크해서 보내주세여^^</v>
      </c>
      <c r="W294" s="138">
        <v>18630</v>
      </c>
      <c r="X294" s="138">
        <v>2070</v>
      </c>
      <c r="Y294" s="138">
        <v>0</v>
      </c>
      <c r="Z294" s="138">
        <v>0</v>
      </c>
      <c r="AA294" s="138">
        <v>0</v>
      </c>
      <c r="AB294" s="145">
        <v>0</v>
      </c>
      <c r="AC294" s="145">
        <v>0</v>
      </c>
      <c r="AD294" s="138">
        <v>0</v>
      </c>
      <c r="AE294" s="131" t="str">
        <v>비닐스토리 스마트 스토어 문서현 문서현 SE.305 투명 530233820322 010-8286-2920 2024062847963231</v>
      </c>
    </row>
    <row r="295" spans="1:31">
      <c r="A295" s="131">
        <v>984</v>
      </c>
      <c r="B295" s="131" t="str">
        <v>비닐스토리</v>
      </c>
      <c r="C295" s="131" t="str">
        <v>스마트 스토어</v>
      </c>
      <c r="D295" s="131" t="str">
        <v>문서현</v>
      </c>
      <c r="E295" s="132">
        <v>45555</v>
      </c>
      <c r="F295" s="131" t="str">
        <v>문서현</v>
      </c>
      <c r="G295" s="131" t="str">
        <v>530295348325</v>
      </c>
      <c r="H295" s="131" t="str">
        <v>SE.305</v>
      </c>
      <c r="I295" s="131" t="str">
        <v>투명</v>
      </c>
      <c r="J295" s="131">
        <v>2</v>
      </c>
      <c r="K295" s="138">
        <v>29700</v>
      </c>
      <c r="L295" s="138">
        <v>4400</v>
      </c>
      <c r="M295" s="138">
        <v>0</v>
      </c>
      <c r="N295" s="132">
        <v>45552</v>
      </c>
      <c r="O295" s="131" t="str">
        <v>2024091775452641</v>
      </c>
      <c r="P295" s="134" t="str">
        <v>muna****</v>
      </c>
      <c r="Q295" s="148" t="str">
        <v>010-8286-2920</v>
      </c>
      <c r="R295" s="131" t="str">
        <v>CJ대한통운</v>
      </c>
      <c r="S295" s="139">
        <v>0</v>
      </c>
      <c r="T295" s="131" t="str">
        <v>010-8286-2920</v>
      </c>
      <c r="U295" s="131" t="str">
        <v>인천광역시 서구 한중1로 14 (백석동) 센트럴빌딩106호 햇님떡방</v>
      </c>
      <c r="V295" s="131" t="str">
        <v>하자없는 제품으로 꼼꼼하게 체크해서 보내주세여^^</v>
      </c>
      <c r="W295" s="138">
        <v>37260</v>
      </c>
      <c r="X295" s="138">
        <v>4140</v>
      </c>
      <c r="Y295" s="138">
        <v>0</v>
      </c>
      <c r="Z295" s="138">
        <v>0</v>
      </c>
      <c r="AA295" s="138">
        <v>0</v>
      </c>
      <c r="AB295" s="145">
        <v>0</v>
      </c>
      <c r="AC295" s="145">
        <v>0</v>
      </c>
      <c r="AD295" s="138">
        <v>0</v>
      </c>
      <c r="AE295" s="131" t="str">
        <v>비닐스토리 스마트 스토어 문서현 문서현 SE.305 투명 530295348325 010-8286-2920 2024091775452641</v>
      </c>
    </row>
    <row r="296" spans="1:31">
      <c r="A296" s="131">
        <v>985</v>
      </c>
      <c r="B296" s="131" t="str">
        <v>비닐스토리</v>
      </c>
      <c r="C296" s="131" t="str">
        <v>스마트 스토어</v>
      </c>
      <c r="D296" s="131" t="str">
        <v>문서현</v>
      </c>
      <c r="E296" s="132">
        <v>45555</v>
      </c>
      <c r="F296" s="131" t="str">
        <v>문서현</v>
      </c>
      <c r="G296" s="131" t="str">
        <v>530295348325</v>
      </c>
      <c r="H296" s="131" t="str">
        <v>SE.122</v>
      </c>
      <c r="I296" s="131" t="str">
        <v>투명</v>
      </c>
      <c r="J296" s="131">
        <v>1</v>
      </c>
      <c r="K296" s="138">
        <v>3740</v>
      </c>
      <c r="L296" s="138">
        <v>0</v>
      </c>
      <c r="M296" s="138">
        <v>0</v>
      </c>
      <c r="N296" s="132">
        <v>45552</v>
      </c>
      <c r="O296" s="131" t="str">
        <v>2024091775452631</v>
      </c>
      <c r="P296" s="134" t="str">
        <v>muna****</v>
      </c>
      <c r="Q296" s="148" t="str">
        <v>010-8286-2920</v>
      </c>
      <c r="R296" s="131" t="str">
        <v>CJ대한통운</v>
      </c>
      <c r="S296" s="139">
        <v>0</v>
      </c>
      <c r="T296" s="131" t="str">
        <v>010-8286-2920</v>
      </c>
      <c r="U296" s="131" t="str">
        <v>인천광역시 서구 한중1로 14 (백석동) 센트럴빌딩106호 햇님떡방</v>
      </c>
      <c r="V296" s="131" t="str">
        <v>하자없는 제품으로 꼼꼼하게 체크해서 보내주세여^^</v>
      </c>
      <c r="W296" s="138">
        <v>6910</v>
      </c>
      <c r="X296" s="138">
        <v>0</v>
      </c>
      <c r="Y296" s="138">
        <v>0</v>
      </c>
      <c r="Z296" s="138">
        <v>0</v>
      </c>
      <c r="AA296" s="138">
        <v>0</v>
      </c>
      <c r="AB296" s="145">
        <v>0</v>
      </c>
      <c r="AC296" s="145">
        <v>0</v>
      </c>
      <c r="AD296" s="138">
        <v>0</v>
      </c>
      <c r="AE296" s="131" t="str">
        <v>비닐스토리 스마트 스토어 문서현 문서현 SE.122 투명 530295348325 010-8286-2920 2024091775452631</v>
      </c>
    </row>
    <row r="297" spans="1:31">
      <c r="A297" s="131">
        <v>986</v>
      </c>
      <c r="B297" s="131" t="str">
        <v>비닐스토리</v>
      </c>
      <c r="C297" s="131" t="str">
        <v>스마트 스토어</v>
      </c>
      <c r="D297" s="131" t="str">
        <v>문서현</v>
      </c>
      <c r="E297" s="132">
        <v>45555</v>
      </c>
      <c r="F297" s="131" t="str">
        <v>문서현</v>
      </c>
      <c r="G297" s="131" t="str">
        <v>530295348325</v>
      </c>
      <c r="H297" s="131" t="str">
        <v>SE.118</v>
      </c>
      <c r="I297" s="131" t="str">
        <v>투명</v>
      </c>
      <c r="J297" s="131">
        <v>1</v>
      </c>
      <c r="K297" s="138">
        <v>2530</v>
      </c>
      <c r="L297" s="138">
        <v>0</v>
      </c>
      <c r="M297" s="138">
        <v>0</v>
      </c>
      <c r="N297" s="132">
        <v>45552</v>
      </c>
      <c r="O297" s="131" t="str">
        <v>2024091775452621</v>
      </c>
      <c r="P297" s="134" t="str">
        <v>muna****</v>
      </c>
      <c r="Q297" s="148" t="str">
        <v>010-8286-2920</v>
      </c>
      <c r="R297" s="131" t="str">
        <v>CJ대한통운</v>
      </c>
      <c r="S297" s="139">
        <v>0</v>
      </c>
      <c r="T297" s="131" t="str">
        <v>010-8286-2920</v>
      </c>
      <c r="U297" s="131" t="str">
        <v>인천광역시 서구 한중1로 14 (백석동) 센트럴빌딩106호 햇님떡방</v>
      </c>
      <c r="V297" s="131" t="str">
        <v>하자없는 제품으로 꼼꼼하게 체크해서 보내주세여^^</v>
      </c>
      <c r="W297" s="138">
        <v>5100</v>
      </c>
      <c r="X297" s="138">
        <v>0</v>
      </c>
      <c r="Y297" s="138">
        <v>0</v>
      </c>
      <c r="Z297" s="138">
        <v>0</v>
      </c>
      <c r="AA297" s="138">
        <v>0</v>
      </c>
      <c r="AB297" s="145">
        <v>0</v>
      </c>
      <c r="AC297" s="145">
        <v>0</v>
      </c>
      <c r="AD297" s="138">
        <v>0</v>
      </c>
      <c r="AE297" s="131" t="str">
        <v>비닐스토리 스마트 스토어 문서현 문서현 SE.118 투명 530295348325 010-8286-2920 2024091775452621</v>
      </c>
    </row>
    <row r="298" spans="1:31">
      <c r="A298" s="131">
        <v>987</v>
      </c>
      <c r="B298" s="131" t="str">
        <v>비닐스토리</v>
      </c>
      <c r="C298" s="131" t="str">
        <v>스마트 스토어</v>
      </c>
      <c r="D298" s="131" t="str">
        <v>문서현</v>
      </c>
      <c r="E298" s="132">
        <v>45555</v>
      </c>
      <c r="F298" s="131" t="str">
        <v>문서현</v>
      </c>
      <c r="G298" s="131" t="str">
        <v>530295348325</v>
      </c>
      <c r="H298" s="131" t="str">
        <v>SE.206</v>
      </c>
      <c r="I298" s="131" t="str">
        <v>투명</v>
      </c>
      <c r="J298" s="131">
        <v>1</v>
      </c>
      <c r="K298" s="138">
        <v>19800</v>
      </c>
      <c r="L298" s="138">
        <v>0</v>
      </c>
      <c r="M298" s="138">
        <v>0</v>
      </c>
      <c r="N298" s="132">
        <v>45552</v>
      </c>
      <c r="O298" s="131" t="str">
        <v>2024091775452601</v>
      </c>
      <c r="P298" s="134" t="str">
        <v>muna****</v>
      </c>
      <c r="Q298" s="148" t="str">
        <v>010-8286-2920</v>
      </c>
      <c r="R298" s="131" t="str">
        <v>CJ대한통운</v>
      </c>
      <c r="S298" s="139">
        <v>0</v>
      </c>
      <c r="T298" s="131" t="str">
        <v>010-8286-2920</v>
      </c>
      <c r="U298" s="131" t="str">
        <v>인천광역시 서구 한중1로 14 (백석동) 센트럴빌딩106호 햇님떡방</v>
      </c>
      <c r="V298" s="131" t="str">
        <v>하자없는 제품으로 꼼꼼하게 체크해서 보내주세여^^</v>
      </c>
      <c r="W298" s="138">
        <v>28620</v>
      </c>
      <c r="X298" s="138">
        <v>3180</v>
      </c>
      <c r="Y298" s="138">
        <v>0</v>
      </c>
      <c r="Z298" s="138">
        <v>0</v>
      </c>
      <c r="AA298" s="138">
        <v>0</v>
      </c>
      <c r="AB298" s="145">
        <v>0</v>
      </c>
      <c r="AC298" s="145">
        <v>0</v>
      </c>
      <c r="AD298" s="138">
        <v>0</v>
      </c>
      <c r="AE298" s="131" t="str">
        <v>비닐스토리 스마트 스토어 문서현 문서현 SE.206 투명 530295348325 010-8286-2920 2024091775452601</v>
      </c>
    </row>
    <row r="299" spans="1:31">
      <c r="A299" s="131">
        <v>636</v>
      </c>
      <c r="B299" s="131" t="str">
        <v>비닐스토리</v>
      </c>
      <c r="C299" s="131" t="str">
        <v>스마트 스토어</v>
      </c>
      <c r="D299" s="131" t="str">
        <v>문성주</v>
      </c>
      <c r="E299" s="132">
        <v>45525</v>
      </c>
      <c r="F299" s="131" t="str">
        <v>문성주</v>
      </c>
      <c r="G299" s="131" t="str">
        <v>540271247826</v>
      </c>
      <c r="H299" s="131" t="str">
        <v>SE.7</v>
      </c>
      <c r="I299" s="131" t="str">
        <v>검정</v>
      </c>
      <c r="J299" s="131">
        <v>5</v>
      </c>
      <c r="K299" s="138">
        <v>10150</v>
      </c>
      <c r="L299" s="138">
        <v>3000</v>
      </c>
      <c r="M299" s="138">
        <v>0</v>
      </c>
      <c r="N299" s="132">
        <v>45524</v>
      </c>
      <c r="O299" s="131" t="str">
        <v>2024082061614061</v>
      </c>
      <c r="P299" s="134" t="str">
        <v>n981****</v>
      </c>
      <c r="Q299" s="148" t="str">
        <v>010-3014-1889</v>
      </c>
      <c r="R299" s="131" t="str">
        <v>CJ대한통운</v>
      </c>
      <c r="S299" s="139">
        <v>0</v>
      </c>
      <c r="T299" s="131" t="str">
        <v>010-3014-1889</v>
      </c>
      <c r="U299" s="131" t="str">
        <v>세종특별자치시 시청대로 20 아마존타워 602호</v>
      </c>
      <c r="V299" s="131" t="str">
        <v>문 앞에 놓아주세요</v>
      </c>
      <c r="W299" s="138">
        <v>11700</v>
      </c>
      <c r="X299" s="138">
        <v>0</v>
      </c>
      <c r="Y299" s="138">
        <v>3000</v>
      </c>
      <c r="Z299" s="138">
        <v>0</v>
      </c>
      <c r="AA299" s="138">
        <v>0</v>
      </c>
      <c r="AB299" s="145">
        <v>0</v>
      </c>
      <c r="AC299" s="145">
        <v>0</v>
      </c>
      <c r="AD299" s="138">
        <v>0</v>
      </c>
      <c r="AE299" s="131" t="str">
        <v>비닐스토리 스마트 스토어 문성주 문성주 SE.7 검정 540271247826 010-3014-1889 2024082061614061</v>
      </c>
    </row>
    <row r="300" spans="1:31">
      <c r="A300" s="131">
        <v>622</v>
      </c>
      <c r="B300" s="131" t="str">
        <v>비닐팩토리</v>
      </c>
      <c r="C300" s="131" t="str">
        <v>쿠팡</v>
      </c>
      <c r="D300" s="131" t="str">
        <v>문지영</v>
      </c>
      <c r="E300" s="132">
        <v>45523</v>
      </c>
      <c r="F300" s="131" t="str">
        <v>문지영</v>
      </c>
      <c r="G300" s="131" t="str">
        <v>530270418621</v>
      </c>
      <c r="H300" s="131" t="str">
        <v>SE.201</v>
      </c>
      <c r="I300" s="131" t="str">
        <v>투명</v>
      </c>
      <c r="J300" s="131">
        <v>1</v>
      </c>
      <c r="K300" s="138">
        <v>0</v>
      </c>
      <c r="L300" s="138">
        <v>3500</v>
      </c>
      <c r="M300" s="138">
        <v>960</v>
      </c>
      <c r="N300" s="132">
        <v>45522</v>
      </c>
      <c r="O300" s="131" t="str">
        <v>30100064530544</v>
      </c>
      <c r="P300" s="134">
        <v>0</v>
      </c>
      <c r="Q300" s="148" t="str">
        <v>0502-7948-8668</v>
      </c>
      <c r="R300" s="131" t="str">
        <v>CJ대한통운</v>
      </c>
      <c r="S300" s="139">
        <v>0</v>
      </c>
      <c r="T300" s="131" t="str">
        <v>0502-7948-8668</v>
      </c>
      <c r="U300" s="131" t="str">
        <v>경기도 남양주시 호평동 410-6 대명루첸 108동 1702호</v>
      </c>
      <c r="V300" s="131" t="str">
        <v>문 앞</v>
      </c>
      <c r="W300" s="138">
        <v>15120</v>
      </c>
      <c r="X300" s="138">
        <v>0</v>
      </c>
      <c r="Y300" s="138">
        <v>3000</v>
      </c>
      <c r="Z300" s="138">
        <v>0</v>
      </c>
      <c r="AA300" s="138">
        <v>0</v>
      </c>
      <c r="AB300" s="145">
        <v>0</v>
      </c>
      <c r="AC300" s="145">
        <v>0</v>
      </c>
      <c r="AD300" s="138">
        <v>0</v>
      </c>
      <c r="AE300" s="131" t="str">
        <v>비닐팩토리 쿠팡 문지영 문지영 SE.201 투명 530270418621 0502-7948-8668 30100064530544</v>
      </c>
    </row>
    <row r="301" spans="1:31">
      <c r="A301" s="131">
        <v>793</v>
      </c>
      <c r="B301" s="131" t="str">
        <v>비닐팩토리</v>
      </c>
      <c r="C301" s="131" t="str">
        <v>쿠팡</v>
      </c>
      <c r="D301" s="131" t="str">
        <v>문희연</v>
      </c>
      <c r="E301" s="132">
        <v>45537</v>
      </c>
      <c r="F301" s="131" t="str">
        <v>문희연</v>
      </c>
      <c r="G301" s="131" t="str">
        <v>540279710222</v>
      </c>
      <c r="H301" s="131" t="str">
        <v>SE.206</v>
      </c>
      <c r="I301" s="131" t="str">
        <v>투명</v>
      </c>
      <c r="J301" s="131">
        <v>1</v>
      </c>
      <c r="K301" s="138">
        <v>0</v>
      </c>
      <c r="L301" s="138">
        <v>4400</v>
      </c>
      <c r="M301" s="138">
        <v>1725</v>
      </c>
      <c r="N301" s="132">
        <v>45536</v>
      </c>
      <c r="O301" s="131" t="str">
        <v>29100066749028</v>
      </c>
      <c r="P301" s="134">
        <v>0</v>
      </c>
      <c r="Q301" s="148" t="str">
        <v>0502-1305-9123</v>
      </c>
      <c r="R301" s="131" t="str">
        <v>CJ대한통운</v>
      </c>
      <c r="S301" s="139">
        <v>0</v>
      </c>
      <c r="T301" s="131" t="str">
        <v>0502-1305-9123</v>
      </c>
      <c r="U301" s="131" t="str">
        <v>울산광역시 동구 화문로 67 101호 (우리진케이크) ( 방어동 )</v>
      </c>
      <c r="V301" s="131" t="str">
        <v>직접 받고 부재 시 문 앞</v>
      </c>
      <c r="W301" s="138">
        <v>25200</v>
      </c>
      <c r="X301" s="138">
        <v>0</v>
      </c>
      <c r="Y301" s="138">
        <v>3000</v>
      </c>
      <c r="Z301" s="138">
        <v>0</v>
      </c>
      <c r="AA301" s="138">
        <v>0</v>
      </c>
      <c r="AB301" s="145">
        <v>0</v>
      </c>
      <c r="AC301" s="145">
        <v>0</v>
      </c>
      <c r="AD301" s="138">
        <v>0</v>
      </c>
      <c r="AE301" s="131" t="str">
        <v>비닐팩토리 쿠팡 문희연 문희연 SE.206 투명 540279710222 0502-1305-9123 29100066749028</v>
      </c>
    </row>
    <row r="302" spans="1:31">
      <c r="A302" s="131">
        <v>956</v>
      </c>
      <c r="B302" s="131" t="str">
        <v>비닐스토리</v>
      </c>
      <c r="C302" s="131" t="str">
        <v>쿠팡</v>
      </c>
      <c r="D302" s="131" t="str">
        <v>민유경</v>
      </c>
      <c r="E302" s="132">
        <v>45554</v>
      </c>
      <c r="F302" s="131" t="str">
        <v>빽보이피자 고척점</v>
      </c>
      <c r="G302" s="131" t="str">
        <v>540292224166</v>
      </c>
      <c r="H302" s="131" t="str">
        <v>SE.102</v>
      </c>
      <c r="I302" s="131" t="str">
        <v>투명</v>
      </c>
      <c r="J302" s="131">
        <v>5</v>
      </c>
      <c r="K302" s="138">
        <v>6300</v>
      </c>
      <c r="L302" s="138">
        <v>3000</v>
      </c>
      <c r="M302" s="138">
        <v>0</v>
      </c>
      <c r="N302" s="132">
        <v>45549</v>
      </c>
      <c r="O302" s="131" t="str">
        <v>25100069238528</v>
      </c>
      <c r="P302" s="134">
        <v>0</v>
      </c>
      <c r="Q302" s="148" t="str">
        <v>0502-7407-5928</v>
      </c>
      <c r="R302" s="131" t="str">
        <v>CJ대한통운</v>
      </c>
      <c r="S302" s="139">
        <v>0</v>
      </c>
      <c r="T302" s="131" t="str">
        <v>0502-7407-5928</v>
      </c>
      <c r="U302" s="131" t="str">
        <v>서울특별시 구로구 중앙로5길 59 상가동 1층(고척동, 고척아이파크) ( 고척동, 고척아이파크 )</v>
      </c>
      <c r="V302" s="131" t="str">
        <v>문 앞</v>
      </c>
      <c r="W302" s="138">
        <v>5750</v>
      </c>
      <c r="X302" s="138">
        <v>0</v>
      </c>
      <c r="Y302" s="138">
        <v>3000</v>
      </c>
      <c r="Z302" s="138">
        <v>0</v>
      </c>
      <c r="AA302" s="138">
        <v>0</v>
      </c>
      <c r="AB302" s="145">
        <v>0</v>
      </c>
      <c r="AC302" s="145">
        <v>0</v>
      </c>
      <c r="AD302" s="138">
        <v>0</v>
      </c>
      <c r="AE302" s="131" t="str">
        <v>비닐스토리 쿠팡 민유경 빽보이피자 고척점 SE.102 투명 540292224166 0502-7407-5928 25100069238528</v>
      </c>
    </row>
    <row r="303" spans="1:31">
      <c r="A303" s="131">
        <v>497</v>
      </c>
      <c r="B303" s="131" t="str">
        <v>비닐스토리</v>
      </c>
      <c r="C303" s="131" t="str">
        <v>스마트 스토어</v>
      </c>
      <c r="D303" s="131" t="str">
        <v>박가은</v>
      </c>
      <c r="E303" s="132">
        <v>45516</v>
      </c>
      <c r="F303" s="131" t="str">
        <v>박가은</v>
      </c>
      <c r="G303" s="131" t="str">
        <v>530265652881</v>
      </c>
      <c r="H303" s="131" t="str">
        <v>SE.123</v>
      </c>
      <c r="I303" s="131" t="str">
        <v>투명</v>
      </c>
      <c r="J303" s="131">
        <v>6</v>
      </c>
      <c r="K303" s="138">
        <v>24920</v>
      </c>
      <c r="L303" s="138">
        <v>3500</v>
      </c>
      <c r="M303" s="138">
        <v>960</v>
      </c>
      <c r="N303" s="132">
        <v>45516</v>
      </c>
      <c r="O303" s="131" t="str">
        <v>2024081241310381</v>
      </c>
      <c r="P303" s="134" t="str">
        <v>haha****</v>
      </c>
      <c r="Q303" s="148" t="str">
        <v>010-3677-4223</v>
      </c>
      <c r="R303" s="131" t="str">
        <v>CJ대한통운</v>
      </c>
      <c r="S303" s="139">
        <v>0</v>
      </c>
      <c r="T303" s="131" t="str">
        <v>010-3677-4223</v>
      </c>
      <c r="U303" s="131" t="str">
        <v>경상남도 사천시 사남면 공단1로 163-19 (사남면, (주)낙우산업사천) 낙우산업</v>
      </c>
      <c r="V303" s="131">
        <v>0</v>
      </c>
      <c r="W303" s="138">
        <v>38520</v>
      </c>
      <c r="X303" s="138">
        <v>0</v>
      </c>
      <c r="Y303" s="138">
        <v>0</v>
      </c>
      <c r="Z303" s="138">
        <v>0</v>
      </c>
      <c r="AA303" s="138">
        <v>0</v>
      </c>
      <c r="AB303" s="145">
        <v>0</v>
      </c>
      <c r="AC303" s="145">
        <v>0</v>
      </c>
      <c r="AD303" s="138">
        <v>0</v>
      </c>
      <c r="AE303" s="131" t="str">
        <v>비닐스토리 스마트 스토어 박가은 박가은 SE.123 투명 530265652881 010-3677-4223 2024081241310381</v>
      </c>
    </row>
    <row r="304" spans="1:31">
      <c r="A304" s="131">
        <v>62</v>
      </c>
      <c r="B304" s="131" t="str">
        <v>비닐스토리</v>
      </c>
      <c r="C304" s="131" t="str">
        <v>스마트 스토어</v>
      </c>
      <c r="D304" s="131" t="str">
        <v>박경숙</v>
      </c>
      <c r="E304" s="132">
        <v>45448</v>
      </c>
      <c r="F304" s="131" t="str">
        <v>박경숙</v>
      </c>
      <c r="G304" s="131" t="str">
        <v>530215273892</v>
      </c>
      <c r="H304" s="131" t="str">
        <v>SE.22</v>
      </c>
      <c r="I304" s="131" t="str">
        <v>검정</v>
      </c>
      <c r="J304" s="131">
        <v>4</v>
      </c>
      <c r="K304" s="138">
        <v>12460</v>
      </c>
      <c r="L304" s="138">
        <v>3000</v>
      </c>
      <c r="M304" s="138">
        <v>0</v>
      </c>
      <c r="N304" s="132">
        <v>45447</v>
      </c>
      <c r="O304" s="131" t="str">
        <v>2024060427503191</v>
      </c>
      <c r="P304" s="134" t="str">
        <v>bobd****</v>
      </c>
      <c r="Q304" s="148" t="str">
        <v>010-2684-8642</v>
      </c>
      <c r="R304" s="131" t="str">
        <v>CJ대한통운</v>
      </c>
      <c r="S304" s="139">
        <v>0</v>
      </c>
      <c r="T304" s="131" t="str">
        <v>010-2684-8642</v>
      </c>
      <c r="U304" s="131" t="str">
        <v>경기도 파주시 책향기로 439 (동패동, 책향기마을동문굿모닝힐) 10단지 1016동1106</v>
      </c>
      <c r="V304" s="131">
        <v>0</v>
      </c>
      <c r="W304" s="138">
        <v>15480</v>
      </c>
      <c r="X304" s="138">
        <v>0</v>
      </c>
      <c r="Y304" s="138">
        <v>3000</v>
      </c>
      <c r="Z304" s="138">
        <v>0</v>
      </c>
      <c r="AA304" s="138">
        <v>0</v>
      </c>
      <c r="AB304" s="145">
        <v>0</v>
      </c>
      <c r="AC304" s="145">
        <v>0</v>
      </c>
      <c r="AD304" s="138">
        <v>0</v>
      </c>
      <c r="AE304" s="131" t="str">
        <v>비닐스토리 스마트 스토어 박경숙 박경숙 SE.22 검정 530215273892 010-2684-8642 2024060427503191</v>
      </c>
    </row>
    <row r="305" spans="1:31">
      <c r="A305" s="131">
        <v>880</v>
      </c>
      <c r="B305" s="131" t="str">
        <v>비닐스토리</v>
      </c>
      <c r="C305" s="131" t="str">
        <v>쿠팡</v>
      </c>
      <c r="D305" s="131" t="str">
        <v>박경해</v>
      </c>
      <c r="E305" s="132">
        <v>45544</v>
      </c>
      <c r="F305" s="131" t="str">
        <v>박경해</v>
      </c>
      <c r="G305" s="131" t="str">
        <v>540286055431</v>
      </c>
      <c r="H305" s="131" t="str">
        <v>SE.206</v>
      </c>
      <c r="I305" s="131" t="str">
        <v>투명</v>
      </c>
      <c r="J305" s="131">
        <v>1</v>
      </c>
      <c r="K305" s="138">
        <v>24260</v>
      </c>
      <c r="L305" s="138">
        <v>3500</v>
      </c>
      <c r="M305" s="138">
        <v>960</v>
      </c>
      <c r="N305" s="132">
        <v>45543</v>
      </c>
      <c r="O305" s="131" t="str">
        <v>2100067936592</v>
      </c>
      <c r="P305" s="134">
        <v>0</v>
      </c>
      <c r="Q305" s="148" t="str">
        <v>0502-7513-5586</v>
      </c>
      <c r="R305" s="131" t="str">
        <v>CJ대한통운</v>
      </c>
      <c r="S305" s="139">
        <v>0</v>
      </c>
      <c r="T305" s="131" t="str">
        <v>0502-7513-5586</v>
      </c>
      <c r="U305" s="131" t="str">
        <v>경상북도 김천시 율곡동 416 중흥S-클래스 프라디움 102동1303호</v>
      </c>
      <c r="V305" s="131" t="str">
        <v>문 앞</v>
      </c>
      <c r="W305" s="138">
        <v>34020</v>
      </c>
      <c r="X305" s="138">
        <v>0</v>
      </c>
      <c r="Y305" s="138">
        <v>3000</v>
      </c>
      <c r="Z305" s="138">
        <v>0</v>
      </c>
      <c r="AA305" s="138">
        <v>0</v>
      </c>
      <c r="AB305" s="145">
        <v>0</v>
      </c>
      <c r="AC305" s="145">
        <v>0</v>
      </c>
      <c r="AD305" s="138">
        <v>0</v>
      </c>
      <c r="AE305" s="131" t="str">
        <v>비닐스토리 쿠팡 박경해 박경해 SE.206 투명 540286055431 0502-7513-5586 2100067936592</v>
      </c>
    </row>
    <row r="306" spans="1:31">
      <c r="A306" s="131">
        <v>153</v>
      </c>
      <c r="B306" s="131" t="str">
        <v>비닐스토리</v>
      </c>
      <c r="C306" s="131" t="str">
        <v>쿠팡</v>
      </c>
      <c r="D306" s="131" t="str">
        <v>박광용</v>
      </c>
      <c r="E306" s="132">
        <v>45456</v>
      </c>
      <c r="F306" s="131" t="str">
        <v>박광용</v>
      </c>
      <c r="G306" s="131" t="str">
        <v>540219665526</v>
      </c>
      <c r="H306" s="131" t="str">
        <v>SE.116</v>
      </c>
      <c r="I306" s="131" t="str">
        <v>투명</v>
      </c>
      <c r="J306" s="131">
        <v>2</v>
      </c>
      <c r="K306" s="138">
        <v>11250</v>
      </c>
      <c r="L306" s="138">
        <v>3000</v>
      </c>
      <c r="M306" s="138">
        <v>0</v>
      </c>
      <c r="N306" s="132">
        <v>45455</v>
      </c>
      <c r="O306" s="131" t="str">
        <v>9100052625136</v>
      </c>
      <c r="P306" s="134" t="str">
        <v>p3*****@gm</v>
      </c>
      <c r="Q306" s="148" t="str">
        <v>0502-4648-4892</v>
      </c>
      <c r="R306" s="131" t="str">
        <v>CJ대한통운</v>
      </c>
      <c r="S306" s="139">
        <v>0</v>
      </c>
      <c r="T306" s="131" t="str">
        <v>0502-4648-4892</v>
      </c>
      <c r="U306" s="131" t="str">
        <v>경상북도 구미시 문장로 54-11 경북구미시도량1동792~243 2층 ( 도량동 )</v>
      </c>
      <c r="V306" s="131" t="str">
        <v>직접 받고 부재 시 문 앞</v>
      </c>
      <c r="W306" s="138">
        <v>14440</v>
      </c>
      <c r="X306" s="138">
        <v>0</v>
      </c>
      <c r="Y306" s="138">
        <v>3000</v>
      </c>
      <c r="Z306" s="138">
        <v>0</v>
      </c>
      <c r="AA306" s="138">
        <v>0</v>
      </c>
      <c r="AB306" s="145">
        <v>0</v>
      </c>
      <c r="AC306" s="145">
        <v>0</v>
      </c>
      <c r="AD306" s="138">
        <v>0</v>
      </c>
      <c r="AE306" s="131" t="str">
        <v>비닐스토리 쿠팡 박광용 박광용 SE.116 투명 540219665526 0502-4648-4892 9100052625136</v>
      </c>
    </row>
    <row r="307" spans="1:31">
      <c r="A307" s="131">
        <v>211</v>
      </c>
      <c r="B307" s="131" t="str">
        <v>비닐스토리</v>
      </c>
      <c r="C307" s="131" t="str">
        <v>스마트 스토어</v>
      </c>
      <c r="D307" s="131" t="str">
        <v>박규태</v>
      </c>
      <c r="E307" s="132">
        <v>45474</v>
      </c>
      <c r="F307" s="131" t="str">
        <v>최정현</v>
      </c>
      <c r="G307" s="131" t="str">
        <v>540233162182</v>
      </c>
      <c r="H307" s="131" t="str">
        <v>SE.119</v>
      </c>
      <c r="I307" s="131" t="str">
        <v>투명</v>
      </c>
      <c r="J307" s="131">
        <v>3</v>
      </c>
      <c r="K307" s="138">
        <v>15880</v>
      </c>
      <c r="L307" s="138">
        <v>3500</v>
      </c>
      <c r="M307" s="138">
        <v>500</v>
      </c>
      <c r="N307" s="132">
        <v>45473</v>
      </c>
      <c r="O307" s="131" t="str">
        <v>2024063080032631</v>
      </c>
      <c r="P307" s="134" t="str">
        <v>deoh****</v>
      </c>
      <c r="Q307" s="148" t="str">
        <v>010-7313-3376</v>
      </c>
      <c r="R307" s="131" t="str">
        <v>CJ대한통운</v>
      </c>
      <c r="S307" s="139">
        <v>0</v>
      </c>
      <c r="T307" s="131" t="str">
        <v>010-6774-0386</v>
      </c>
      <c r="U307" s="131" t="str">
        <v>경상남도 창원시 의창구 용동로57번길 18 (사림동, 시그니처 M) 107호 HUB 카페</v>
      </c>
      <c r="V307" s="131">
        <v>0</v>
      </c>
      <c r="W307" s="138">
        <v>23340</v>
      </c>
      <c r="X307" s="138">
        <v>0</v>
      </c>
      <c r="Y307" s="138">
        <v>3000</v>
      </c>
      <c r="Z307" s="138">
        <v>0</v>
      </c>
      <c r="AA307" s="138">
        <v>0</v>
      </c>
      <c r="AB307" s="145">
        <v>0</v>
      </c>
      <c r="AC307" s="145">
        <v>0</v>
      </c>
      <c r="AD307" s="138">
        <v>0</v>
      </c>
      <c r="AE307" s="131" t="str">
        <v>비닐스토리 스마트 스토어 박규태 최정현 SE.119 투명 540233162182 010-6774-0386 2024063080032631</v>
      </c>
    </row>
    <row r="308" spans="1:31">
      <c r="A308" s="131">
        <v>545</v>
      </c>
      <c r="B308" s="131" t="str">
        <v>비닐팩토리</v>
      </c>
      <c r="C308" s="131" t="str">
        <v>대표</v>
      </c>
      <c r="D308" s="131" t="str">
        <v>박규현</v>
      </c>
      <c r="E308" s="132">
        <v>45520</v>
      </c>
      <c r="F308" s="131" t="str">
        <v>박규현</v>
      </c>
      <c r="G308" s="131" t="str">
        <v>540267615751</v>
      </c>
      <c r="H308" s="131" t="str">
        <v>SE.1000</v>
      </c>
      <c r="I308" s="131" t="str">
        <v>투명</v>
      </c>
      <c r="J308" s="131">
        <v>1</v>
      </c>
      <c r="K308" s="138">
        <v>0</v>
      </c>
      <c r="L308" s="138">
        <v>3000</v>
      </c>
      <c r="M308" s="138">
        <v>0</v>
      </c>
      <c r="N308" s="132">
        <v>45520</v>
      </c>
      <c r="O308" s="131" t="str">
        <v>45525809</v>
      </c>
      <c r="P308" s="134">
        <v>0</v>
      </c>
      <c r="Q308" s="148">
        <v>0</v>
      </c>
      <c r="R308" s="131" t="str">
        <v>CJ대한통운</v>
      </c>
      <c r="S308" s="139">
        <v>0</v>
      </c>
      <c r="T308" s="131" t="str">
        <v>010-5009-9491</v>
      </c>
      <c r="U308" s="131" t="str">
        <v>경남 창원시 마산합포구 신마산시장길 33 (롯데마트) 수산코너</v>
      </c>
      <c r="V308" s="131">
        <v>0</v>
      </c>
      <c r="W308" s="138">
        <v>0</v>
      </c>
      <c r="X308" s="138">
        <v>0</v>
      </c>
      <c r="Y308" s="138">
        <v>0</v>
      </c>
      <c r="Z308" s="138">
        <v>0</v>
      </c>
      <c r="AA308" s="138">
        <v>0</v>
      </c>
      <c r="AB308" s="145">
        <v>0</v>
      </c>
      <c r="AC308" s="145">
        <v>0</v>
      </c>
      <c r="AD308" s="138">
        <v>0</v>
      </c>
      <c r="AE308" s="131" t="str">
        <v>비닐팩토리 대표 박규현 박규현 SE.1000 투명 540267615751 010-5009-9491 45525809</v>
      </c>
    </row>
    <row r="309" spans="1:31">
      <c r="A309" s="131">
        <v>765</v>
      </c>
      <c r="B309" s="131" t="str">
        <v>비닐스토리</v>
      </c>
      <c r="C309" s="131" t="str">
        <v>쿠팡</v>
      </c>
      <c r="D309" s="131" t="str">
        <v>박근우</v>
      </c>
      <c r="E309" s="132">
        <v>45534</v>
      </c>
      <c r="F309" s="131" t="str">
        <v>유림대패</v>
      </c>
      <c r="G309" s="131" t="str">
        <v>530279228062</v>
      </c>
      <c r="H309" s="131" t="str">
        <v>SE.206</v>
      </c>
      <c r="I309" s="131" t="str">
        <v>투명</v>
      </c>
      <c r="J309" s="131">
        <v>1</v>
      </c>
      <c r="K309" s="138">
        <v>24260</v>
      </c>
      <c r="L309" s="138">
        <v>3500</v>
      </c>
      <c r="M309" s="138">
        <v>960</v>
      </c>
      <c r="N309" s="132">
        <v>45534</v>
      </c>
      <c r="O309" s="131" t="str">
        <v>14100066468040</v>
      </c>
      <c r="P309" s="134">
        <v>0</v>
      </c>
      <c r="Q309" s="148" t="str">
        <v>0502-1615-0016</v>
      </c>
      <c r="R309" s="131" t="str">
        <v>CJ대한통운</v>
      </c>
      <c r="S309" s="139">
        <v>0</v>
      </c>
      <c r="T309" s="131" t="str">
        <v>0502-1615-0016</v>
      </c>
      <c r="U309" s="131" t="str">
        <v>충청북도 청주시 흥덕구 비하동 759 1층 유림대패</v>
      </c>
      <c r="V309" s="131" t="str">
        <v>문 앞</v>
      </c>
      <c r="W309" s="138">
        <v>34020</v>
      </c>
      <c r="X309" s="138">
        <v>0</v>
      </c>
      <c r="Y309" s="138">
        <v>3000</v>
      </c>
      <c r="Z309" s="138">
        <v>0</v>
      </c>
      <c r="AA309" s="138">
        <v>0</v>
      </c>
      <c r="AB309" s="145">
        <v>0</v>
      </c>
      <c r="AC309" s="145">
        <v>0</v>
      </c>
      <c r="AD309" s="138">
        <v>0</v>
      </c>
      <c r="AE309" s="131" t="str">
        <v>비닐스토리 쿠팡 박근우 유림대패 SE.206 투명 530279228062 0502-1615-0016 14100066468040</v>
      </c>
    </row>
    <row r="310" spans="1:31">
      <c r="A310" s="131">
        <v>35</v>
      </c>
      <c r="B310" s="131" t="str">
        <v>비닐스토리</v>
      </c>
      <c r="C310" s="131" t="str">
        <v>쿠팡</v>
      </c>
      <c r="D310" s="131" t="str">
        <v>박노홍</v>
      </c>
      <c r="E310" s="132">
        <v>45446</v>
      </c>
      <c r="F310" s="131" t="str">
        <v>박노홍</v>
      </c>
      <c r="G310" s="131" t="str">
        <v>530213305050</v>
      </c>
      <c r="H310" s="131" t="str">
        <v>SE.102</v>
      </c>
      <c r="I310" s="131" t="str">
        <v>투명</v>
      </c>
      <c r="J310" s="131">
        <v>40</v>
      </c>
      <c r="K310" s="138">
        <v>29900</v>
      </c>
      <c r="L310" s="138">
        <v>3500</v>
      </c>
      <c r="M310" s="138">
        <v>0</v>
      </c>
      <c r="N310" s="132">
        <v>45444</v>
      </c>
      <c r="O310" s="131" t="str">
        <v>27100050574722</v>
      </c>
      <c r="P310" s="134" t="str">
        <v>Kl*****@na</v>
      </c>
      <c r="Q310" s="148" t="str">
        <v>0502-4696-9661</v>
      </c>
      <c r="R310" s="131" t="str">
        <v>CJ대한통운</v>
      </c>
      <c r="S310" s="139">
        <v>0</v>
      </c>
      <c r="T310" s="131" t="str">
        <v>0502-4696-9661</v>
      </c>
      <c r="U310" s="131" t="str">
        <v>충청북도 음성군 음성읍 시장로 123 치킨이호프를 만났을때</v>
      </c>
      <c r="V310" s="131" t="str">
        <v>직접 받고 부재 시 문 앞</v>
      </c>
      <c r="W310" s="138">
        <v>46000</v>
      </c>
      <c r="X310" s="138">
        <v>0</v>
      </c>
      <c r="Y310" s="138">
        <v>0</v>
      </c>
      <c r="Z310" s="138">
        <v>0</v>
      </c>
      <c r="AA310" s="138">
        <v>0</v>
      </c>
      <c r="AB310" s="145">
        <v>0</v>
      </c>
      <c r="AC310" s="145">
        <v>0</v>
      </c>
      <c r="AD310" s="138">
        <v>0</v>
      </c>
      <c r="AE310" s="131" t="str">
        <v>비닐스토리 쿠팡 박노홍 박노홍 SE.102 투명 530213305050 0502-4696-9661 27100050574722</v>
      </c>
    </row>
    <row r="311" spans="1:31">
      <c r="A311" s="131">
        <v>412</v>
      </c>
      <c r="B311" s="131" t="str">
        <v>비닐스토리</v>
      </c>
      <c r="C311" s="131" t="str">
        <v>쿠팡</v>
      </c>
      <c r="D311" s="131" t="str">
        <v>박대희</v>
      </c>
      <c r="E311" s="132">
        <v>45498</v>
      </c>
      <c r="F311" s="131" t="str">
        <v>린</v>
      </c>
      <c r="G311" s="131" t="str">
        <v>530253167725</v>
      </c>
      <c r="H311" s="131" t="str">
        <v>SE.126</v>
      </c>
      <c r="I311" s="131" t="str">
        <v>투명</v>
      </c>
      <c r="J311" s="131">
        <v>3</v>
      </c>
      <c r="K311" s="138">
        <v>7620</v>
      </c>
      <c r="L311" s="138">
        <v>3000</v>
      </c>
      <c r="M311" s="138">
        <v>0</v>
      </c>
      <c r="N311" s="132">
        <v>45498</v>
      </c>
      <c r="O311" s="131" t="str">
        <v>18100059997482</v>
      </c>
      <c r="P311" s="134" t="str">
        <v>dd*****@ha</v>
      </c>
      <c r="Q311" s="148" t="str">
        <v>0502-1818-6080</v>
      </c>
      <c r="R311" s="131" t="str">
        <v>CJ대한통운</v>
      </c>
      <c r="S311" s="139">
        <v>0</v>
      </c>
      <c r="T311" s="131" t="str">
        <v>0502-1818-6080</v>
      </c>
      <c r="U311" s="131" t="str">
        <v>부산광역시 강서구 과학산단로334번나길 19 아시아마트 ( 지사동 )</v>
      </c>
      <c r="V311" s="131" t="str">
        <v>직접 받고 부재 시 문 앞</v>
      </c>
      <c r="W311" s="138">
        <v>6240</v>
      </c>
      <c r="X311" s="138">
        <v>1560</v>
      </c>
      <c r="Y311" s="138">
        <v>0</v>
      </c>
      <c r="Z311" s="138">
        <v>0</v>
      </c>
      <c r="AA311" s="138">
        <v>0</v>
      </c>
      <c r="AB311" s="145">
        <v>0</v>
      </c>
      <c r="AC311" s="145">
        <v>0</v>
      </c>
      <c r="AD311" s="138">
        <v>0</v>
      </c>
      <c r="AE311" s="131" t="str">
        <v>비닐스토리 쿠팡 박대희 린 SE.126 투명 530253167725 0502-1818-6080 18100059997482</v>
      </c>
    </row>
    <row r="312" spans="1:31">
      <c r="A312" s="131">
        <v>413</v>
      </c>
      <c r="B312" s="131" t="str">
        <v>비닐스토리</v>
      </c>
      <c r="C312" s="131" t="str">
        <v>쿠팡</v>
      </c>
      <c r="D312" s="131" t="str">
        <v>박대희</v>
      </c>
      <c r="E312" s="132">
        <v>45498</v>
      </c>
      <c r="F312" s="131" t="str">
        <v>린</v>
      </c>
      <c r="G312" s="131" t="str">
        <v>530253167725</v>
      </c>
      <c r="H312" s="131" t="str">
        <v>SE.125</v>
      </c>
      <c r="I312" s="131" t="str">
        <v>투명</v>
      </c>
      <c r="J312" s="131">
        <v>3</v>
      </c>
      <c r="K312" s="138">
        <v>3300</v>
      </c>
      <c r="L312" s="138">
        <v>0</v>
      </c>
      <c r="M312" s="138">
        <v>0</v>
      </c>
      <c r="N312" s="132">
        <v>45498</v>
      </c>
      <c r="O312" s="131" t="str">
        <v>18100059997482</v>
      </c>
      <c r="P312" s="134" t="str">
        <v>dd*****@ha</v>
      </c>
      <c r="Q312" s="148" t="str">
        <v>0502-1818-6080</v>
      </c>
      <c r="R312" s="131" t="str">
        <v>CJ대한통운</v>
      </c>
      <c r="S312" s="139">
        <v>0</v>
      </c>
      <c r="T312" s="131" t="str">
        <v>0502-1818-6080</v>
      </c>
      <c r="U312" s="131" t="str">
        <v>부산광역시 강서구 과학산단로334번나길 19 아시아마트 ( 지사동 )</v>
      </c>
      <c r="V312" s="131" t="str">
        <v>직접 받고 부재 시 문 앞</v>
      </c>
      <c r="W312" s="138">
        <v>5790</v>
      </c>
      <c r="X312" s="138">
        <v>0</v>
      </c>
      <c r="Y312" s="138">
        <v>0</v>
      </c>
      <c r="Z312" s="138">
        <v>0</v>
      </c>
      <c r="AA312" s="138">
        <v>0</v>
      </c>
      <c r="AB312" s="145">
        <v>0</v>
      </c>
      <c r="AC312" s="145">
        <v>0</v>
      </c>
      <c r="AD312" s="138">
        <v>0</v>
      </c>
      <c r="AE312" s="131" t="str">
        <v>비닐스토리 쿠팡 박대희 린 SE.125 투명 530253167725 0502-1818-6080 18100059997482</v>
      </c>
    </row>
    <row r="313" spans="1:31">
      <c r="A313" s="131">
        <v>647</v>
      </c>
      <c r="B313" s="131" t="str">
        <v>비닐스토리</v>
      </c>
      <c r="C313" s="131" t="str">
        <v>쿠팡</v>
      </c>
      <c r="D313" s="131" t="str">
        <v>박동필</v>
      </c>
      <c r="E313" s="132">
        <v>45525</v>
      </c>
      <c r="F313" s="131" t="str">
        <v>박동필</v>
      </c>
      <c r="G313" s="131" t="str">
        <v>540271120220</v>
      </c>
      <c r="H313" s="131" t="str">
        <v>SE.114</v>
      </c>
      <c r="I313" s="131" t="str">
        <v>투명</v>
      </c>
      <c r="J313" s="131">
        <v>1</v>
      </c>
      <c r="K313" s="138">
        <v>6960</v>
      </c>
      <c r="L313" s="138">
        <v>3000</v>
      </c>
      <c r="M313" s="138">
        <v>0</v>
      </c>
      <c r="N313" s="132">
        <v>45525</v>
      </c>
      <c r="O313" s="131" t="str">
        <v>26100064732508</v>
      </c>
      <c r="P313" s="134">
        <v>0</v>
      </c>
      <c r="Q313" s="148" t="str">
        <v>0504-3401-8971</v>
      </c>
      <c r="R313" s="131" t="str">
        <v>CJ대한통운</v>
      </c>
      <c r="S313" s="139">
        <v>0</v>
      </c>
      <c r="T313" s="131" t="str">
        <v>0504-3401-8971</v>
      </c>
      <c r="U313" s="131" t="str">
        <v>인천광역시 서구 청라동 173-1 청라29블럭호반베르디움 486동1902호</v>
      </c>
      <c r="V313" s="131" t="str">
        <v>문 앞</v>
      </c>
      <c r="W313" s="138">
        <v>6120</v>
      </c>
      <c r="X313" s="138">
        <v>680</v>
      </c>
      <c r="Y313" s="138">
        <v>3000</v>
      </c>
      <c r="Z313" s="138">
        <v>0</v>
      </c>
      <c r="AA313" s="138">
        <v>0</v>
      </c>
      <c r="AB313" s="145">
        <v>0</v>
      </c>
      <c r="AC313" s="145">
        <v>0</v>
      </c>
      <c r="AD313" s="138">
        <v>0</v>
      </c>
      <c r="AE313" s="131" t="str">
        <v>비닐스토리 쿠팡 박동필 박동필 SE.114 투명 540271120220 0504-3401-8971 26100064732508</v>
      </c>
    </row>
    <row r="314" spans="1:31">
      <c r="A314" s="131">
        <v>339</v>
      </c>
      <c r="B314" s="131" t="str">
        <v>비닐팩토리</v>
      </c>
      <c r="C314" s="131" t="str">
        <v>스마트 스토어</v>
      </c>
      <c r="D314" s="131" t="str">
        <v>박동희</v>
      </c>
      <c r="E314" s="132">
        <v>45489</v>
      </c>
      <c r="F314" s="131" t="str">
        <v>박동희</v>
      </c>
      <c r="G314" s="131" t="str">
        <v>530246008571</v>
      </c>
      <c r="H314" s="131" t="str">
        <v>SE.304</v>
      </c>
      <c r="I314" s="131" t="str">
        <v>투명</v>
      </c>
      <c r="J314" s="131">
        <v>1</v>
      </c>
      <c r="K314" s="138">
        <v>0</v>
      </c>
      <c r="L314" s="138">
        <v>3500</v>
      </c>
      <c r="M314" s="138">
        <v>960</v>
      </c>
      <c r="N314" s="132">
        <v>45489</v>
      </c>
      <c r="O314" s="131" t="str">
        <v>2024071628202001</v>
      </c>
      <c r="P314" s="134" t="str">
        <v>pdhp****</v>
      </c>
      <c r="Q314" s="148" t="str">
        <v>010-2851-1007</v>
      </c>
      <c r="R314" s="131" t="str">
        <v>CJ대한통운</v>
      </c>
      <c r="S314" s="139">
        <v>0</v>
      </c>
      <c r="T314" s="131" t="str">
        <v>010-2851-1007</v>
      </c>
      <c r="U314" s="131" t="str">
        <v>세종특별자치시 남세종로 469 407동 601호</v>
      </c>
      <c r="V314" s="131">
        <v>0</v>
      </c>
      <c r="W314" s="138">
        <v>13600</v>
      </c>
      <c r="X314" s="138">
        <v>0</v>
      </c>
      <c r="Y314" s="138">
        <v>0</v>
      </c>
      <c r="Z314" s="138">
        <v>0</v>
      </c>
      <c r="AA314" s="138">
        <v>0</v>
      </c>
      <c r="AB314" s="145">
        <v>0</v>
      </c>
      <c r="AC314" s="145">
        <v>0</v>
      </c>
      <c r="AD314" s="138">
        <v>0</v>
      </c>
      <c r="AE314" s="131" t="str">
        <v>비닐팩토리 스마트 스토어 박동희 박동희 SE.304 투명 530246008571 010-2851-1007 2024071628202001</v>
      </c>
    </row>
    <row r="315" spans="1:31">
      <c r="A315" s="131">
        <v>340</v>
      </c>
      <c r="B315" s="131" t="str">
        <v>비닐팩토리</v>
      </c>
      <c r="C315" s="131" t="str">
        <v>스마트 스토어</v>
      </c>
      <c r="D315" s="131" t="str">
        <v>박동희</v>
      </c>
      <c r="E315" s="132">
        <v>45489</v>
      </c>
      <c r="F315" s="131" t="str">
        <v>박동희</v>
      </c>
      <c r="G315" s="131" t="str">
        <v>530246008571</v>
      </c>
      <c r="H315" s="131" t="str">
        <v>SE.303</v>
      </c>
      <c r="I315" s="131" t="str">
        <v>투명</v>
      </c>
      <c r="J315" s="131">
        <v>1</v>
      </c>
      <c r="K315" s="138">
        <v>0</v>
      </c>
      <c r="L315" s="138">
        <v>0</v>
      </c>
      <c r="M315" s="138">
        <v>0</v>
      </c>
      <c r="N315" s="132">
        <v>45489</v>
      </c>
      <c r="O315" s="131" t="str">
        <v>2024071628201991</v>
      </c>
      <c r="P315" s="134" t="str">
        <v>pdhp****</v>
      </c>
      <c r="Q315" s="148" t="str">
        <v>010-2851-1007</v>
      </c>
      <c r="R315" s="131" t="str">
        <v>CJ대한통운</v>
      </c>
      <c r="S315" s="139">
        <v>0</v>
      </c>
      <c r="T315" s="131" t="str">
        <v>010-2851-1007</v>
      </c>
      <c r="U315" s="131" t="str">
        <v>세종특별자치시 남세종로 469 407동 601호</v>
      </c>
      <c r="V315" s="131">
        <v>0</v>
      </c>
      <c r="W315" s="138">
        <v>21920</v>
      </c>
      <c r="X315" s="138">
        <v>0</v>
      </c>
      <c r="Y315" s="138">
        <v>0</v>
      </c>
      <c r="Z315" s="138">
        <v>0</v>
      </c>
      <c r="AA315" s="138">
        <v>0</v>
      </c>
      <c r="AB315" s="145">
        <v>0</v>
      </c>
      <c r="AC315" s="145">
        <v>0</v>
      </c>
      <c r="AD315" s="138">
        <v>0</v>
      </c>
      <c r="AE315" s="131" t="str">
        <v>비닐팩토리 스마트 스토어 박동희 박동희 SE.303 투명 530246008571 010-2851-1007 2024071628201991</v>
      </c>
    </row>
    <row r="316" spans="1:31">
      <c r="A316" s="131">
        <v>341</v>
      </c>
      <c r="B316" s="131" t="str">
        <v>비닐팩토리</v>
      </c>
      <c r="C316" s="131" t="str">
        <v>스마트 스토어</v>
      </c>
      <c r="D316" s="131" t="str">
        <v>박동희</v>
      </c>
      <c r="E316" s="132">
        <v>45489</v>
      </c>
      <c r="F316" s="131" t="str">
        <v>박동희</v>
      </c>
      <c r="G316" s="131" t="str">
        <v>530246008571</v>
      </c>
      <c r="H316" s="131" t="str">
        <v>SE.301</v>
      </c>
      <c r="I316" s="131" t="str">
        <v>투명</v>
      </c>
      <c r="J316" s="131">
        <v>1</v>
      </c>
      <c r="K316" s="138">
        <v>0</v>
      </c>
      <c r="L316" s="138">
        <v>0</v>
      </c>
      <c r="M316" s="138">
        <v>0</v>
      </c>
      <c r="N316" s="132">
        <v>45489</v>
      </c>
      <c r="O316" s="131" t="str">
        <v>2024071628201981</v>
      </c>
      <c r="P316" s="134" t="str">
        <v>pdhp****</v>
      </c>
      <c r="Q316" s="148" t="str">
        <v>010-2851-1007</v>
      </c>
      <c r="R316" s="131" t="str">
        <v>CJ대한통운</v>
      </c>
      <c r="S316" s="139">
        <v>0</v>
      </c>
      <c r="T316" s="131" t="str">
        <v>010-2851-1007</v>
      </c>
      <c r="U316" s="131" t="str">
        <v>세종특별자치시 남세종로 469 407동 601호</v>
      </c>
      <c r="V316" s="131">
        <v>0</v>
      </c>
      <c r="W316" s="138">
        <v>10560</v>
      </c>
      <c r="X316" s="138">
        <v>0</v>
      </c>
      <c r="Y316" s="138">
        <v>0</v>
      </c>
      <c r="Z316" s="138">
        <v>0</v>
      </c>
      <c r="AA316" s="138">
        <v>0</v>
      </c>
      <c r="AB316" s="145">
        <v>0</v>
      </c>
      <c r="AC316" s="145">
        <v>0</v>
      </c>
      <c r="AD316" s="138">
        <v>0</v>
      </c>
      <c r="AE316" s="131" t="str">
        <v>비닐팩토리 스마트 스토어 박동희 박동희 SE.301 투명 530246008571 010-2851-1007 2024071628201981</v>
      </c>
    </row>
    <row r="317" spans="1:31">
      <c r="A317" s="131">
        <v>90</v>
      </c>
      <c r="B317" s="131" t="str">
        <v>비닐스토리</v>
      </c>
      <c r="C317" s="131" t="str">
        <v>쿠팡</v>
      </c>
      <c r="D317" s="131" t="str">
        <v>박명미란</v>
      </c>
      <c r="E317" s="132">
        <v>45453</v>
      </c>
      <c r="F317" s="131" t="str">
        <v>박명미란</v>
      </c>
      <c r="G317" s="131" t="str">
        <v>540216967170</v>
      </c>
      <c r="H317" s="131" t="str">
        <v>SE.204</v>
      </c>
      <c r="I317" s="131" t="str">
        <v>투명</v>
      </c>
      <c r="J317" s="131">
        <v>1</v>
      </c>
      <c r="K317" s="138">
        <v>18700</v>
      </c>
      <c r="L317" s="138">
        <v>4400</v>
      </c>
      <c r="M317" s="138">
        <v>0</v>
      </c>
      <c r="N317" s="132">
        <v>45450</v>
      </c>
      <c r="O317" s="131" t="str">
        <v>16100052233808</v>
      </c>
      <c r="P317" s="134" t="str">
        <v>to*****@ha</v>
      </c>
      <c r="Q317" s="148" t="str">
        <v>0502-1675-6673</v>
      </c>
      <c r="R317" s="131" t="str">
        <v>CJ대한통운</v>
      </c>
      <c r="S317" s="139">
        <v>0</v>
      </c>
      <c r="T317" s="131" t="str">
        <v>0502-1675-6673</v>
      </c>
      <c r="U317" s="131" t="str">
        <v>전라남도 나주시 다시면 문동리 770 지엘</v>
      </c>
      <c r="V317" s="131" t="str">
        <v>지엘 창고 안에 넣어주세요.</v>
      </c>
      <c r="W317" s="138">
        <v>24570</v>
      </c>
      <c r="X317" s="138">
        <v>0</v>
      </c>
      <c r="Y317" s="138">
        <v>0</v>
      </c>
      <c r="Z317" s="138">
        <v>0</v>
      </c>
      <c r="AA317" s="138">
        <v>0</v>
      </c>
      <c r="AB317" s="145">
        <v>0</v>
      </c>
      <c r="AC317" s="145">
        <v>0</v>
      </c>
      <c r="AD317" s="138">
        <v>0</v>
      </c>
      <c r="AE317" s="131" t="str">
        <v>비닐스토리 쿠팡 박명미란 박명미란 SE.204 투명 540216967170 0502-1675-6673 16100052233808</v>
      </c>
    </row>
    <row r="318" spans="1:31">
      <c r="A318" s="131">
        <v>91</v>
      </c>
      <c r="B318" s="131" t="str">
        <v>비닐스토리</v>
      </c>
      <c r="C318" s="131" t="str">
        <v>쿠팡</v>
      </c>
      <c r="D318" s="131" t="str">
        <v>박명미란</v>
      </c>
      <c r="E318" s="132">
        <v>45453</v>
      </c>
      <c r="F318" s="131" t="str">
        <v>박명미란</v>
      </c>
      <c r="G318" s="131" t="str">
        <v>540216967170</v>
      </c>
      <c r="H318" s="131" t="str">
        <v>SE.205</v>
      </c>
      <c r="I318" s="131" t="str">
        <v>투명</v>
      </c>
      <c r="J318" s="131">
        <v>1</v>
      </c>
      <c r="K318" s="138">
        <v>16500</v>
      </c>
      <c r="L318" s="138">
        <v>0</v>
      </c>
      <c r="M318" s="138">
        <v>0</v>
      </c>
      <c r="N318" s="132">
        <v>45450</v>
      </c>
      <c r="O318" s="131" t="str">
        <v>16100052233808</v>
      </c>
      <c r="P318" s="134" t="str">
        <v>to*****@ha</v>
      </c>
      <c r="Q318" s="148" t="str">
        <v>0502-1675-6673</v>
      </c>
      <c r="R318" s="131" t="str">
        <v>CJ대한통운</v>
      </c>
      <c r="S318" s="139">
        <v>0</v>
      </c>
      <c r="T318" s="131" t="str">
        <v>0502-1675-6673</v>
      </c>
      <c r="U318" s="131" t="str">
        <v>전라남도 나주시 다시면 문동리 770 지엘</v>
      </c>
      <c r="V318" s="131" t="str">
        <v>지엘 창고 안에 넣어주세요.</v>
      </c>
      <c r="W318" s="138">
        <v>28350</v>
      </c>
      <c r="X318" s="138">
        <v>0</v>
      </c>
      <c r="Y318" s="138">
        <v>0</v>
      </c>
      <c r="Z318" s="138">
        <v>0</v>
      </c>
      <c r="AA318" s="138">
        <v>0</v>
      </c>
      <c r="AB318" s="145">
        <v>0</v>
      </c>
      <c r="AC318" s="145">
        <v>0</v>
      </c>
      <c r="AD318" s="138">
        <v>0</v>
      </c>
      <c r="AE318" s="131" t="str">
        <v>비닐스토리 쿠팡 박명미란 박명미란 SE.205 투명 540216967170 0502-1675-6673 16100052233808</v>
      </c>
    </row>
    <row r="319" spans="1:31">
      <c r="A319" s="131">
        <v>517</v>
      </c>
      <c r="B319" s="131" t="str">
        <v>비닐스토리</v>
      </c>
      <c r="C319" s="131" t="str">
        <v>쿠팡</v>
      </c>
      <c r="D319" s="131" t="str">
        <v>박미경</v>
      </c>
      <c r="E319" s="132">
        <v>45511</v>
      </c>
      <c r="F319" s="131" t="str">
        <v>박미경</v>
      </c>
      <c r="G319" s="131" t="str">
        <v>540261353724</v>
      </c>
      <c r="H319" s="131" t="str">
        <v>SE.114</v>
      </c>
      <c r="I319" s="131" t="str">
        <v>투명</v>
      </c>
      <c r="J319" s="131">
        <v>2</v>
      </c>
      <c r="K319" s="138">
        <v>10920</v>
      </c>
      <c r="L319" s="138">
        <v>3000</v>
      </c>
      <c r="M319" s="138">
        <v>0</v>
      </c>
      <c r="N319" s="132">
        <v>45510</v>
      </c>
      <c r="O319" s="131" t="str">
        <v>14100062291533</v>
      </c>
      <c r="P319" s="134">
        <v>0</v>
      </c>
      <c r="Q319" s="148" t="str">
        <v>0502-5352-4499</v>
      </c>
      <c r="R319" s="131" t="str">
        <v>CJ대한통운</v>
      </c>
      <c r="S319" s="139">
        <v>0</v>
      </c>
      <c r="T319" s="131" t="str">
        <v>0502-5352-4499</v>
      </c>
      <c r="U319" s="131" t="str">
        <v>경상북도 포항시 북구 흥해읍 마산리 264 세종황제맨션 615호</v>
      </c>
      <c r="V319" s="131" t="str">
        <v xml:space="preserve">전화후 설치해주세요 </v>
      </c>
      <c r="W319" s="138">
        <v>12240</v>
      </c>
      <c r="X319" s="138">
        <v>1360</v>
      </c>
      <c r="Y319" s="138">
        <v>0</v>
      </c>
      <c r="Z319" s="138">
        <v>0</v>
      </c>
      <c r="AA319" s="138">
        <v>0</v>
      </c>
      <c r="AB319" s="145">
        <v>0</v>
      </c>
      <c r="AC319" s="145">
        <v>0</v>
      </c>
      <c r="AD319" s="138">
        <v>0</v>
      </c>
      <c r="AE319" s="131" t="str">
        <v>비닐스토리 쿠팡 박미경 박미경 SE.114 투명 540261353724 0502-5352-4499 14100062291533</v>
      </c>
    </row>
    <row r="320" spans="1:31">
      <c r="A320" s="131">
        <v>534</v>
      </c>
      <c r="B320" s="131" t="str">
        <v>비닐스토리</v>
      </c>
      <c r="C320" s="131" t="str">
        <v>쿠팡</v>
      </c>
      <c r="D320" s="131" t="str">
        <v>박미경</v>
      </c>
      <c r="E320" s="132">
        <v>45516</v>
      </c>
      <c r="F320" s="131" t="str">
        <v>권태상</v>
      </c>
      <c r="G320" s="131" t="str">
        <v>530265296975</v>
      </c>
      <c r="H320" s="131" t="str">
        <v>SE.114</v>
      </c>
      <c r="I320" s="131" t="str">
        <v>투명</v>
      </c>
      <c r="J320" s="131">
        <v>2</v>
      </c>
      <c r="K320" s="138">
        <v>10920</v>
      </c>
      <c r="L320" s="138">
        <v>3000</v>
      </c>
      <c r="M320" s="138">
        <v>0</v>
      </c>
      <c r="N320" s="132">
        <v>45513</v>
      </c>
      <c r="O320" s="131" t="str">
        <v>14100062839500</v>
      </c>
      <c r="P320" s="134">
        <v>0</v>
      </c>
      <c r="Q320" s="148" t="str">
        <v>0502-1285-6729</v>
      </c>
      <c r="R320" s="131" t="str">
        <v>CJ대한통운</v>
      </c>
      <c r="S320" s="139">
        <v>0</v>
      </c>
      <c r="T320" s="131" t="str">
        <v>0502-1285-6729</v>
      </c>
      <c r="U320" s="131" t="str">
        <v>경상북도 안동시 남선면 구미양지마길 42-11 -</v>
      </c>
      <c r="V320" s="131" t="str">
        <v>부재시대문안</v>
      </c>
      <c r="W320" s="138">
        <v>12240</v>
      </c>
      <c r="X320" s="138">
        <v>1360</v>
      </c>
      <c r="Y320" s="138">
        <v>0</v>
      </c>
      <c r="Z320" s="138">
        <v>0</v>
      </c>
      <c r="AA320" s="138">
        <v>0</v>
      </c>
      <c r="AB320" s="145">
        <v>0</v>
      </c>
      <c r="AC320" s="145">
        <v>0</v>
      </c>
      <c r="AD320" s="138">
        <v>0</v>
      </c>
      <c r="AE320" s="131" t="str">
        <v>비닐스토리 쿠팡 박미경 권태상 SE.114 투명 530265296975 0502-1285-6729 14100062839500</v>
      </c>
    </row>
    <row r="321" spans="1:31">
      <c r="A321" s="131">
        <v>982</v>
      </c>
      <c r="B321" s="131" t="str">
        <v>비닐스토리</v>
      </c>
      <c r="C321" s="131" t="str">
        <v>스마트 스토어</v>
      </c>
      <c r="D321" s="131" t="str">
        <v>박미영</v>
      </c>
      <c r="E321" s="132">
        <v>45555</v>
      </c>
      <c r="F321" s="131" t="str">
        <v>김윤호</v>
      </c>
      <c r="G321" s="131" t="str">
        <v>540293508121</v>
      </c>
      <c r="H321" s="131" t="str">
        <v>SE.118</v>
      </c>
      <c r="I321" s="131" t="str">
        <v>투명</v>
      </c>
      <c r="J321" s="131">
        <v>1</v>
      </c>
      <c r="K321" s="138">
        <v>7255</v>
      </c>
      <c r="L321" s="138">
        <v>3000</v>
      </c>
      <c r="M321" s="138">
        <v>1725</v>
      </c>
      <c r="N321" s="132">
        <v>45555</v>
      </c>
      <c r="O321" s="131" t="str">
        <v>2024092074760481</v>
      </c>
      <c r="P321" s="134" t="str">
        <v>mypa****</v>
      </c>
      <c r="Q321" s="148" t="str">
        <v>010-4710-6811</v>
      </c>
      <c r="R321" s="131" t="str">
        <v>CJ대한통운</v>
      </c>
      <c r="S321" s="139">
        <v>0</v>
      </c>
      <c r="T321" s="131" t="str">
        <v>010-2511-6448</v>
      </c>
      <c r="U321" s="131" t="str">
        <v>경기도 화성시 동탄산단4길 9-25 (방교동) 컴테크써지(주)김윤호</v>
      </c>
      <c r="V321" s="131">
        <v>0</v>
      </c>
      <c r="W321" s="138">
        <v>4990</v>
      </c>
      <c r="X321" s="138">
        <v>0</v>
      </c>
      <c r="Y321" s="138">
        <v>3000</v>
      </c>
      <c r="Z321" s="138">
        <v>0</v>
      </c>
      <c r="AA321" s="138">
        <v>0</v>
      </c>
      <c r="AB321" s="145">
        <v>0</v>
      </c>
      <c r="AC321" s="145">
        <v>0</v>
      </c>
      <c r="AD321" s="138">
        <v>0</v>
      </c>
      <c r="AE321" s="131" t="str">
        <v>비닐스토리 스마트 스토어 박미영 김윤호 SE.118 투명 540293508121 010-2511-6448 2024092074760481</v>
      </c>
    </row>
    <row r="322" spans="1:31">
      <c r="A322" s="131">
        <v>327</v>
      </c>
      <c r="B322" s="131" t="str">
        <v>비닐팩토리</v>
      </c>
      <c r="C322" s="131" t="str">
        <v>스마트 스토어</v>
      </c>
      <c r="D322" s="131" t="str">
        <v>박민지</v>
      </c>
      <c r="E322" s="132">
        <v>45488</v>
      </c>
      <c r="F322" s="131" t="str">
        <v>별시루떡공방</v>
      </c>
      <c r="G322" s="131" t="str">
        <v>530245080743</v>
      </c>
      <c r="H322" s="131" t="str">
        <v>SE.304</v>
      </c>
      <c r="I322" s="131" t="str">
        <v>투명</v>
      </c>
      <c r="J322" s="131">
        <v>1</v>
      </c>
      <c r="K322" s="138">
        <v>0</v>
      </c>
      <c r="L322" s="138">
        <v>3000</v>
      </c>
      <c r="M322" s="138">
        <v>0</v>
      </c>
      <c r="N322" s="132">
        <v>45488</v>
      </c>
      <c r="O322" s="131" t="str">
        <v>2024071564332141</v>
      </c>
      <c r="P322" s="134" t="str">
        <v>jiya****</v>
      </c>
      <c r="Q322" s="148" t="str">
        <v>010-5545-0508</v>
      </c>
      <c r="R322" s="131" t="str">
        <v>CJ대한통운</v>
      </c>
      <c r="S322" s="139">
        <v>0</v>
      </c>
      <c r="T322" s="131" t="str">
        <v>010-5545-0508</v>
      </c>
      <c r="U322" s="131" t="str">
        <v>울산광역시 울주군 삼남읍 도호1길 39-11 (삼남읍, 금아드림팰리스) 상가 201동 105호</v>
      </c>
      <c r="V322" s="131" t="str">
        <v>부재시 상가 내부 뒷문앞에 놓아주세요.</v>
      </c>
      <c r="W322" s="138">
        <v>13600</v>
      </c>
      <c r="X322" s="138">
        <v>0</v>
      </c>
      <c r="Y322" s="138">
        <v>3000</v>
      </c>
      <c r="Z322" s="138">
        <v>0</v>
      </c>
      <c r="AA322" s="138">
        <v>0</v>
      </c>
      <c r="AB322" s="145">
        <v>0</v>
      </c>
      <c r="AC322" s="145">
        <v>0</v>
      </c>
      <c r="AD322" s="138">
        <v>0</v>
      </c>
      <c r="AE322" s="131" t="str">
        <v>비닐팩토리 스마트 스토어 박민지 별시루떡공방 SE.304 투명 530245080743 010-5545-0508 2024071564332141</v>
      </c>
    </row>
    <row r="323" spans="1:31">
      <c r="A323" s="131">
        <v>307</v>
      </c>
      <c r="B323" s="131" t="str">
        <v>비닐팩토리</v>
      </c>
      <c r="C323" s="131" t="str">
        <v>스마트 스토어</v>
      </c>
      <c r="D323" s="131" t="str">
        <v>박상명</v>
      </c>
      <c r="E323" s="132">
        <v>45484</v>
      </c>
      <c r="F323" s="131" t="str">
        <v>박상명</v>
      </c>
      <c r="G323" s="131" t="str">
        <v>540241612313</v>
      </c>
      <c r="H323" s="131" t="str">
        <v>SE.305</v>
      </c>
      <c r="I323" s="131" t="str">
        <v>투명</v>
      </c>
      <c r="J323" s="131">
        <v>1</v>
      </c>
      <c r="K323" s="138">
        <v>0</v>
      </c>
      <c r="L323" s="138">
        <v>3000</v>
      </c>
      <c r="M323" s="138">
        <v>0</v>
      </c>
      <c r="N323" s="132">
        <v>45484</v>
      </c>
      <c r="O323" s="131" t="str">
        <v>2024071140920891</v>
      </c>
      <c r="P323" s="134" t="str">
        <v>tkda****</v>
      </c>
      <c r="Q323" s="148" t="str">
        <v>010-9467-2048</v>
      </c>
      <c r="R323" s="131" t="str">
        <v>CJ대한통운</v>
      </c>
      <c r="S323" s="139">
        <v>0</v>
      </c>
      <c r="T323" s="131" t="str">
        <v>0502-3722-1521</v>
      </c>
      <c r="U323" s="131" t="str">
        <v>충청북도 청주시 청원구 공항로43번길 4 (내덕동, 미스바교회) 1층 월하미당</v>
      </c>
      <c r="V323" s="131">
        <v>0</v>
      </c>
      <c r="W323" s="138">
        <v>18400</v>
      </c>
      <c r="X323" s="138">
        <v>0</v>
      </c>
      <c r="Y323" s="138">
        <v>3000</v>
      </c>
      <c r="Z323" s="138">
        <v>0</v>
      </c>
      <c r="AA323" s="138">
        <v>0</v>
      </c>
      <c r="AB323" s="145">
        <v>0</v>
      </c>
      <c r="AC323" s="145">
        <v>0</v>
      </c>
      <c r="AD323" s="138">
        <v>0</v>
      </c>
      <c r="AE323" s="131" t="str">
        <v>비닐팩토리 스마트 스토어 박상명 박상명 SE.305 투명 540241612313 0502-3722-1521 2024071140920891</v>
      </c>
    </row>
    <row r="324" spans="1:31">
      <c r="A324" s="131">
        <v>285</v>
      </c>
      <c r="B324" s="131" t="str">
        <v>비닐스토리</v>
      </c>
      <c r="C324" s="131" t="str">
        <v>쿠팡</v>
      </c>
      <c r="D324" s="131" t="str">
        <v>박선화</v>
      </c>
      <c r="E324" s="132">
        <v>45481</v>
      </c>
      <c r="F324" s="131" t="str">
        <v>박선화</v>
      </c>
      <c r="G324" s="131" t="str">
        <v>540238772236</v>
      </c>
      <c r="H324" s="131" t="str">
        <v>SE.105</v>
      </c>
      <c r="I324" s="131" t="str">
        <v>투명</v>
      </c>
      <c r="J324" s="131">
        <v>9</v>
      </c>
      <c r="K324" s="138">
        <v>18850</v>
      </c>
      <c r="L324" s="138">
        <v>3500</v>
      </c>
      <c r="M324" s="138">
        <v>500</v>
      </c>
      <c r="N324" s="132">
        <v>45481</v>
      </c>
      <c r="O324" s="131" t="str">
        <v>31100057178602</v>
      </c>
      <c r="P324" s="134" t="str">
        <v>uj*****@na</v>
      </c>
      <c r="Q324" s="148" t="str">
        <v>0502-4524-7787</v>
      </c>
      <c r="R324" s="131" t="str">
        <v>CJ대한통운</v>
      </c>
      <c r="S324" s="139">
        <v>0</v>
      </c>
      <c r="T324" s="131" t="str">
        <v>0502-4524-7787</v>
      </c>
      <c r="U324" s="131" t="str">
        <v>전라남도 광양시 봉강면 중흥로 47-3 -</v>
      </c>
      <c r="V324" s="131" t="str">
        <v>문 앞</v>
      </c>
      <c r="W324" s="138">
        <v>21960</v>
      </c>
      <c r="X324" s="138">
        <v>3960</v>
      </c>
      <c r="Y324" s="138">
        <v>0</v>
      </c>
      <c r="Z324" s="138">
        <v>0</v>
      </c>
      <c r="AA324" s="138">
        <v>0</v>
      </c>
      <c r="AB324" s="145">
        <v>0</v>
      </c>
      <c r="AC324" s="145">
        <v>0</v>
      </c>
      <c r="AD324" s="138">
        <v>0</v>
      </c>
      <c r="AE324" s="131" t="str">
        <v>비닐스토리 쿠팡 박선화 박선화 SE.105 투명 540238772236 0502-4524-7787 31100057178602</v>
      </c>
    </row>
    <row r="325" spans="1:31">
      <c r="A325" s="131">
        <v>651</v>
      </c>
      <c r="B325" s="131" t="str">
        <v>비닐스토리</v>
      </c>
      <c r="C325" s="131" t="str">
        <v>쿠팡</v>
      </c>
      <c r="D325" s="131" t="str">
        <v>박선화</v>
      </c>
      <c r="E325" s="132">
        <v>45526</v>
      </c>
      <c r="F325" s="131" t="str">
        <v>박선화</v>
      </c>
      <c r="G325" s="131" t="str">
        <v>540271985954</v>
      </c>
      <c r="H325" s="131" t="str">
        <v>SE.104</v>
      </c>
      <c r="I325" s="131" t="str">
        <v>투명</v>
      </c>
      <c r="J325" s="131">
        <v>5</v>
      </c>
      <c r="K325" s="138">
        <v>10150</v>
      </c>
      <c r="L325" s="138">
        <v>3000</v>
      </c>
      <c r="M325" s="138">
        <v>0</v>
      </c>
      <c r="N325" s="132">
        <v>45525</v>
      </c>
      <c r="O325" s="131" t="str">
        <v>31100064993795</v>
      </c>
      <c r="P325" s="134">
        <v>0</v>
      </c>
      <c r="Q325" s="148" t="str">
        <v>0504-1327-0352</v>
      </c>
      <c r="R325" s="131" t="str">
        <v>CJ대한통운</v>
      </c>
      <c r="S325" s="139">
        <v>0</v>
      </c>
      <c r="T325" s="131" t="str">
        <v>0504-1327-0352</v>
      </c>
      <c r="U325" s="131" t="str">
        <v>전라남도 광양시 봉강면 중흥로 47-3 -</v>
      </c>
      <c r="V325" s="131" t="str">
        <v>문 앞</v>
      </c>
      <c r="W325" s="138">
        <v>13550</v>
      </c>
      <c r="X325" s="138">
        <v>0</v>
      </c>
      <c r="Y325" s="138">
        <v>3000</v>
      </c>
      <c r="Z325" s="138">
        <v>0</v>
      </c>
      <c r="AA325" s="138">
        <v>0</v>
      </c>
      <c r="AB325" s="145">
        <v>0</v>
      </c>
      <c r="AC325" s="145">
        <v>0</v>
      </c>
      <c r="AD325" s="138">
        <v>0</v>
      </c>
      <c r="AE325" s="131" t="str">
        <v>비닐스토리 쿠팡 박선화 박선화 SE.104 투명 540271985954 0504-1327-0352 31100064993795</v>
      </c>
    </row>
    <row r="326" spans="1:31">
      <c r="A326" s="131">
        <v>414</v>
      </c>
      <c r="B326" s="131" t="str">
        <v>비닐스토리</v>
      </c>
      <c r="C326" s="131" t="str">
        <v>쿠팡</v>
      </c>
      <c r="D326" s="131" t="str">
        <v>박성섭</v>
      </c>
      <c r="E326" s="132">
        <v>45498</v>
      </c>
      <c r="F326" s="131" t="str">
        <v>박성섭</v>
      </c>
      <c r="G326" s="131" t="str">
        <v>530253102802</v>
      </c>
      <c r="H326" s="131" t="str">
        <v>SE.114</v>
      </c>
      <c r="I326" s="131" t="str">
        <v>투명</v>
      </c>
      <c r="J326" s="131">
        <v>1</v>
      </c>
      <c r="K326" s="138">
        <v>6960</v>
      </c>
      <c r="L326" s="138">
        <v>3000</v>
      </c>
      <c r="M326" s="138">
        <v>0</v>
      </c>
      <c r="N326" s="132">
        <v>45498</v>
      </c>
      <c r="O326" s="131" t="str">
        <v>10100060042441</v>
      </c>
      <c r="P326" s="134" t="str">
        <v>st*****@na</v>
      </c>
      <c r="Q326" s="148" t="str">
        <v>0502-4540-9286</v>
      </c>
      <c r="R326" s="131" t="str">
        <v>CJ대한통운</v>
      </c>
      <c r="S326" s="139">
        <v>0</v>
      </c>
      <c r="T326" s="131" t="str">
        <v>0502-4540-9286</v>
      </c>
      <c r="U326" s="131" t="str">
        <v>경기도 연천군 백학면 두일로 147 두일3리 마을회관 2층</v>
      </c>
      <c r="V326" s="131" t="str">
        <v>직접 받고 부재 시 문 앞</v>
      </c>
      <c r="W326" s="138">
        <v>6120</v>
      </c>
      <c r="X326" s="138">
        <v>680</v>
      </c>
      <c r="Y326" s="138">
        <v>3000</v>
      </c>
      <c r="Z326" s="138">
        <v>0</v>
      </c>
      <c r="AA326" s="138">
        <v>0</v>
      </c>
      <c r="AB326" s="145">
        <v>0</v>
      </c>
      <c r="AC326" s="145">
        <v>0</v>
      </c>
      <c r="AD326" s="138">
        <v>0</v>
      </c>
      <c r="AE326" s="131" t="str">
        <v>비닐스토리 쿠팡 박성섭 박성섭 SE.114 투명 530253102802 0502-4540-9286 10100060042441</v>
      </c>
    </row>
    <row r="327" spans="1:31">
      <c r="A327" s="131">
        <v>205</v>
      </c>
      <c r="B327" s="131" t="str">
        <v>비닐팩토리</v>
      </c>
      <c r="C327" s="131" t="str">
        <v>대표</v>
      </c>
      <c r="D327" s="131" t="str">
        <v>박성호</v>
      </c>
      <c r="E327" s="132">
        <v>45474</v>
      </c>
      <c r="F327" s="131" t="str">
        <v>박성호</v>
      </c>
      <c r="G327" s="131" t="str">
        <v>530234201450</v>
      </c>
      <c r="H327" s="131" t="str">
        <v>SE.1000</v>
      </c>
      <c r="I327" s="131" t="str">
        <v>투명</v>
      </c>
      <c r="J327" s="131">
        <v>1</v>
      </c>
      <c r="K327" s="138">
        <v>0</v>
      </c>
      <c r="L327" s="138">
        <v>3500</v>
      </c>
      <c r="M327" s="138">
        <v>500</v>
      </c>
      <c r="N327" s="132">
        <v>45474</v>
      </c>
      <c r="O327" s="131" t="str">
        <v>45475139</v>
      </c>
      <c r="P327" s="134">
        <v>0</v>
      </c>
      <c r="Q327" s="148">
        <v>0</v>
      </c>
      <c r="R327" s="131" t="str">
        <v>CJ대한통운</v>
      </c>
      <c r="S327" s="139">
        <v>0</v>
      </c>
      <c r="T327" s="131" t="str">
        <v>010-9472-2082</v>
      </c>
      <c r="U327" s="131" t="str">
        <v>울산 울주군 온양읍 덕망로 296 춘향골밥상</v>
      </c>
      <c r="V327" s="131">
        <v>0</v>
      </c>
      <c r="W327" s="138">
        <v>0</v>
      </c>
      <c r="X327" s="138">
        <v>0</v>
      </c>
      <c r="Y327" s="138">
        <v>0</v>
      </c>
      <c r="Z327" s="138">
        <v>0</v>
      </c>
      <c r="AA327" s="138">
        <v>0</v>
      </c>
      <c r="AB327" s="145">
        <v>0</v>
      </c>
      <c r="AC327" s="145">
        <v>0</v>
      </c>
      <c r="AD327" s="138">
        <v>0</v>
      </c>
      <c r="AE327" s="131" t="str">
        <v>비닐팩토리 대표 박성호 박성호 SE.1000 투명 530234201450 010-9472-2082 45475139</v>
      </c>
    </row>
    <row r="328" spans="1:31">
      <c r="A328" s="131">
        <v>297</v>
      </c>
      <c r="B328" s="131" t="str">
        <v>비닐스토리</v>
      </c>
      <c r="C328" s="131" t="str">
        <v>스마트 스토어</v>
      </c>
      <c r="D328" s="131" t="str">
        <v>박수영</v>
      </c>
      <c r="E328" s="132">
        <v>45482</v>
      </c>
      <c r="F328" s="131" t="str">
        <v>박수영</v>
      </c>
      <c r="G328" s="131" t="str">
        <v>540239927306</v>
      </c>
      <c r="H328" s="131" t="str">
        <v>SE.122</v>
      </c>
      <c r="I328" s="131" t="str">
        <v>투명</v>
      </c>
      <c r="J328" s="131">
        <v>3</v>
      </c>
      <c r="K328" s="138">
        <v>15220</v>
      </c>
      <c r="L328" s="138">
        <v>3500</v>
      </c>
      <c r="M328" s="138">
        <v>500</v>
      </c>
      <c r="N328" s="132">
        <v>45482</v>
      </c>
      <c r="O328" s="131" t="str">
        <v>2024070955460561</v>
      </c>
      <c r="P328" s="134" t="str">
        <v>plan****</v>
      </c>
      <c r="Q328" s="148" t="str">
        <v>010-2047-3889</v>
      </c>
      <c r="R328" s="131" t="str">
        <v>CJ대한통운</v>
      </c>
      <c r="S328" s="139">
        <v>0</v>
      </c>
      <c r="T328" s="131" t="str">
        <v>010-2047-3889</v>
      </c>
      <c r="U328" s="131" t="str">
        <v>부산광역시 기장군 기장읍 동부산관광7로 17 (기장읍, 오시리아 스위첸 마티에) 마티에호텔상가 G층 키치니토</v>
      </c>
      <c r="V328" s="131">
        <v>0</v>
      </c>
      <c r="W328" s="138">
        <v>22890</v>
      </c>
      <c r="X328" s="138">
        <v>0</v>
      </c>
      <c r="Y328" s="138">
        <v>3000</v>
      </c>
      <c r="Z328" s="138">
        <v>0</v>
      </c>
      <c r="AA328" s="138">
        <v>0</v>
      </c>
      <c r="AB328" s="145">
        <v>0</v>
      </c>
      <c r="AC328" s="145">
        <v>0</v>
      </c>
      <c r="AD328" s="138">
        <v>0</v>
      </c>
      <c r="AE328" s="131" t="str">
        <v>비닐스토리 스마트 스토어 박수영 박수영 SE.122 투명 540239927306 010-2047-3889 2024070955460561</v>
      </c>
    </row>
    <row r="329" spans="1:31">
      <c r="A329" s="131">
        <v>162</v>
      </c>
      <c r="B329" s="131" t="str">
        <v>비닐스토리</v>
      </c>
      <c r="C329" s="131" t="str">
        <v>스마트 스토어</v>
      </c>
      <c r="D329" s="131" t="str">
        <v>박순애</v>
      </c>
      <c r="E329" s="132">
        <v>45456</v>
      </c>
      <c r="F329" s="131" t="str">
        <v>담양한과</v>
      </c>
      <c r="G329" s="131" t="str">
        <v>540219665596</v>
      </c>
      <c r="H329" s="131" t="str">
        <v>SE.304</v>
      </c>
      <c r="I329" s="131" t="str">
        <v>투명</v>
      </c>
      <c r="J329" s="131">
        <v>3</v>
      </c>
      <c r="K329" s="138">
        <v>31550</v>
      </c>
      <c r="L329" s="138">
        <v>3500</v>
      </c>
      <c r="M329" s="138">
        <v>0</v>
      </c>
      <c r="N329" s="132">
        <v>45455</v>
      </c>
      <c r="O329" s="131" t="str">
        <v>2024061224945501</v>
      </c>
      <c r="P329" s="134" t="str">
        <v>hank****</v>
      </c>
      <c r="Q329" s="148" t="str">
        <v>010-2657-1049</v>
      </c>
      <c r="R329" s="131" t="str">
        <v>CJ대한통운</v>
      </c>
      <c r="S329" s="139">
        <v>0</v>
      </c>
      <c r="T329" s="131" t="str">
        <v>061-383-8283</v>
      </c>
      <c r="U329" s="131" t="str">
        <v>전라남도 담양군 창평면 창평현로 714-36 (창평면) .</v>
      </c>
      <c r="V329" s="131">
        <v>0</v>
      </c>
      <c r="W329" s="138">
        <v>41310</v>
      </c>
      <c r="X329" s="138">
        <v>4590</v>
      </c>
      <c r="Y329" s="138">
        <v>0</v>
      </c>
      <c r="Z329" s="138">
        <v>0</v>
      </c>
      <c r="AA329" s="138">
        <v>0</v>
      </c>
      <c r="AB329" s="145">
        <v>0</v>
      </c>
      <c r="AC329" s="145">
        <v>0</v>
      </c>
      <c r="AD329" s="138">
        <v>0</v>
      </c>
      <c r="AE329" s="131" t="str">
        <v>비닐스토리 스마트 스토어 박순애 담양한과 SE.304 투명 540219665596 061-383-8283 2024061224945501</v>
      </c>
    </row>
    <row r="330" spans="1:31">
      <c r="A330" s="131">
        <v>754</v>
      </c>
      <c r="B330" s="131" t="str">
        <v>비닐스토리</v>
      </c>
      <c r="C330" s="131" t="str">
        <v>쿠팡</v>
      </c>
      <c r="D330" s="131" t="str">
        <v>박승흔</v>
      </c>
      <c r="E330" s="132">
        <v>45533</v>
      </c>
      <c r="F330" s="131" t="str">
        <v>박승흔</v>
      </c>
      <c r="G330" s="131" t="str">
        <v>540276939725</v>
      </c>
      <c r="H330" s="131" t="str">
        <v>SE.204</v>
      </c>
      <c r="I330" s="131" t="str">
        <v>투명</v>
      </c>
      <c r="J330" s="131">
        <v>1</v>
      </c>
      <c r="K330" s="138">
        <v>18760</v>
      </c>
      <c r="L330" s="138">
        <v>3500</v>
      </c>
      <c r="M330" s="138">
        <v>960</v>
      </c>
      <c r="N330" s="132">
        <v>45533</v>
      </c>
      <c r="O330" s="131" t="str">
        <v>29100066297472</v>
      </c>
      <c r="P330" s="134">
        <v>0</v>
      </c>
      <c r="Q330" s="148" t="str">
        <v>0504-4992-8252</v>
      </c>
      <c r="R330" s="131" t="str">
        <v>CJ대한통운</v>
      </c>
      <c r="S330" s="139">
        <v>0</v>
      </c>
      <c r="T330" s="131" t="str">
        <v>0504-4992-8252</v>
      </c>
      <c r="U330" s="131" t="str">
        <v>광주광역시 서구 금화로492번길 16-1 1층 지젤카페 ( 농성동 )</v>
      </c>
      <c r="V330" s="131" t="str">
        <v>문 앞</v>
      </c>
      <c r="W330" s="138">
        <v>24570</v>
      </c>
      <c r="X330" s="138">
        <v>0</v>
      </c>
      <c r="Y330" s="138">
        <v>3000</v>
      </c>
      <c r="Z330" s="138">
        <v>0</v>
      </c>
      <c r="AA330" s="138">
        <v>0</v>
      </c>
      <c r="AB330" s="145">
        <v>0</v>
      </c>
      <c r="AC330" s="145">
        <v>0</v>
      </c>
      <c r="AD330" s="138">
        <v>0</v>
      </c>
      <c r="AE330" s="131" t="str">
        <v>비닐스토리 쿠팡 박승흔 박승흔 SE.204 투명 540276939725 0504-4992-8252 29100066297472</v>
      </c>
    </row>
    <row r="331" spans="1:31">
      <c r="A331" s="131">
        <v>296</v>
      </c>
      <c r="B331" s="131" t="str">
        <v>비닐스토리</v>
      </c>
      <c r="C331" s="131" t="str">
        <v>쿠팡</v>
      </c>
      <c r="D331" s="131" t="str">
        <v>박양숙</v>
      </c>
      <c r="E331" s="132">
        <v>45482</v>
      </c>
      <c r="F331" s="131" t="str">
        <v>박양숙</v>
      </c>
      <c r="G331" s="131" t="str">
        <v>540239926923</v>
      </c>
      <c r="H331" s="131" t="str">
        <v>SE.206</v>
      </c>
      <c r="I331" s="131" t="str">
        <v>투명</v>
      </c>
      <c r="J331" s="131">
        <v>1</v>
      </c>
      <c r="K331" s="138">
        <v>24260</v>
      </c>
      <c r="L331" s="138">
        <v>3500</v>
      </c>
      <c r="M331" s="138">
        <v>960</v>
      </c>
      <c r="N331" s="132">
        <v>45482</v>
      </c>
      <c r="O331" s="131" t="str">
        <v>14100057341645</v>
      </c>
      <c r="P331" s="134" t="str">
        <v>we*****@na</v>
      </c>
      <c r="Q331" s="148" t="str">
        <v>0502-1701-0280</v>
      </c>
      <c r="R331" s="131" t="str">
        <v>CJ대한통운</v>
      </c>
      <c r="S331" s="139">
        <v>0</v>
      </c>
      <c r="T331" s="131" t="str">
        <v>0502-1701-0280</v>
      </c>
      <c r="U331" s="131" t="str">
        <v>경기도 용인시 처인구 명지로116번길 9-70 103동 805호 ( 남동 )</v>
      </c>
      <c r="V331" s="131" t="str">
        <v>문 앞</v>
      </c>
      <c r="W331" s="138">
        <v>34020</v>
      </c>
      <c r="X331" s="138">
        <v>0</v>
      </c>
      <c r="Y331" s="138">
        <v>3000</v>
      </c>
      <c r="Z331" s="138">
        <v>0</v>
      </c>
      <c r="AA331" s="138">
        <v>0</v>
      </c>
      <c r="AB331" s="145">
        <v>0</v>
      </c>
      <c r="AC331" s="145">
        <v>0</v>
      </c>
      <c r="AD331" s="138">
        <v>0</v>
      </c>
      <c r="AE331" s="131" t="str">
        <v>비닐스토리 쿠팡 박양숙 박양숙 SE.206 투명 540239926923 0502-1701-0280 14100057341645</v>
      </c>
    </row>
    <row r="332" spans="1:31">
      <c r="A332" s="131">
        <v>915</v>
      </c>
      <c r="B332" s="131" t="str">
        <v>비닐스토리</v>
      </c>
      <c r="C332" s="131" t="str">
        <v>쿠팡</v>
      </c>
      <c r="D332" s="131" t="str">
        <v>박연실</v>
      </c>
      <c r="E332" s="132">
        <v>45546</v>
      </c>
      <c r="F332" s="131" t="str">
        <v>박연실</v>
      </c>
      <c r="G332" s="131" t="str">
        <v>540288500354</v>
      </c>
      <c r="H332" s="131" t="str">
        <v>SE.3</v>
      </c>
      <c r="I332" s="131" t="str">
        <v>투명</v>
      </c>
      <c r="J332" s="131">
        <v>5</v>
      </c>
      <c r="K332" s="138">
        <v>6300</v>
      </c>
      <c r="L332" s="138">
        <v>3000</v>
      </c>
      <c r="M332" s="138">
        <v>0</v>
      </c>
      <c r="N332" s="132">
        <v>45545</v>
      </c>
      <c r="O332" s="131" t="str">
        <v>14100068501979</v>
      </c>
      <c r="P332" s="134">
        <v>0</v>
      </c>
      <c r="Q332" s="148" t="str">
        <v>0504-4347-8122</v>
      </c>
      <c r="R332" s="131" t="str">
        <v>CJ대한통운</v>
      </c>
      <c r="S332" s="139">
        <v>0</v>
      </c>
      <c r="T332" s="131" t="str">
        <v>0504-4347-8122</v>
      </c>
      <c r="U332" s="131" t="str">
        <v>부산광역시 동구 구봉중길5번나길 12-11 1층 ( 초량동 )</v>
      </c>
      <c r="V332" s="131" t="str">
        <v>직접 받고 부재 시 문 앞</v>
      </c>
      <c r="W332" s="138">
        <v>5700</v>
      </c>
      <c r="X332" s="138">
        <v>0</v>
      </c>
      <c r="Y332" s="138">
        <v>3000</v>
      </c>
      <c r="Z332" s="138">
        <v>0</v>
      </c>
      <c r="AA332" s="138">
        <v>0</v>
      </c>
      <c r="AB332" s="145">
        <v>0</v>
      </c>
      <c r="AC332" s="145">
        <v>0</v>
      </c>
      <c r="AD332" s="138">
        <v>0</v>
      </c>
      <c r="AE332" s="131" t="str">
        <v>비닐스토리 쿠팡 박연실 박연실 SE.3 투명 540288500354 0504-4347-8122 14100068501979</v>
      </c>
    </row>
    <row r="333" spans="1:31">
      <c r="A333" s="131">
        <v>916</v>
      </c>
      <c r="B333" s="131" t="str">
        <v>비닐스토리</v>
      </c>
      <c r="C333" s="131" t="str">
        <v>쿠팡</v>
      </c>
      <c r="D333" s="131" t="str">
        <v>박연실</v>
      </c>
      <c r="E333" s="132">
        <v>45546</v>
      </c>
      <c r="F333" s="131" t="str">
        <v>박연실</v>
      </c>
      <c r="G333" s="131" t="str">
        <v>540288500354</v>
      </c>
      <c r="H333" s="131" t="str">
        <v>SE.102</v>
      </c>
      <c r="I333" s="131" t="str">
        <v>투명</v>
      </c>
      <c r="J333" s="131">
        <v>2</v>
      </c>
      <c r="K333" s="138">
        <v>1320</v>
      </c>
      <c r="L333" s="138">
        <v>0</v>
      </c>
      <c r="M333" s="138">
        <v>0</v>
      </c>
      <c r="N333" s="132">
        <v>45545</v>
      </c>
      <c r="O333" s="131" t="str">
        <v>14100068501979</v>
      </c>
      <c r="P333" s="134">
        <v>0</v>
      </c>
      <c r="Q333" s="148" t="str">
        <v>0504-4347-8122</v>
      </c>
      <c r="R333" s="131" t="str">
        <v>CJ대한통운</v>
      </c>
      <c r="S333" s="139">
        <v>0</v>
      </c>
      <c r="T333" s="131" t="str">
        <v>0504-4347-8122</v>
      </c>
      <c r="U333" s="131" t="str">
        <v>부산광역시 동구 구봉중길5번나길 12-11 1층 ( 초량동 )</v>
      </c>
      <c r="V333" s="131" t="str">
        <v>직접 받고 부재 시 문 앞</v>
      </c>
      <c r="W333" s="138">
        <v>2300</v>
      </c>
      <c r="X333" s="138">
        <v>0</v>
      </c>
      <c r="Y333" s="138">
        <v>0</v>
      </c>
      <c r="Z333" s="138">
        <v>0</v>
      </c>
      <c r="AA333" s="138">
        <v>0</v>
      </c>
      <c r="AB333" s="145">
        <v>0</v>
      </c>
      <c r="AC333" s="145">
        <v>0</v>
      </c>
      <c r="AD333" s="138">
        <v>0</v>
      </c>
      <c r="AE333" s="131" t="str">
        <v>비닐스토리 쿠팡 박연실 박연실 SE.102 투명 540288500354 0504-4347-8122 14100068501979</v>
      </c>
    </row>
    <row r="334" spans="1:31">
      <c r="A334" s="131">
        <v>745</v>
      </c>
      <c r="B334" s="131" t="str">
        <v>비닐팩토리</v>
      </c>
      <c r="C334" s="131" t="str">
        <v>스마트 스토어</v>
      </c>
      <c r="D334" s="131" t="str">
        <v>박연진</v>
      </c>
      <c r="E334" s="132">
        <v>45533</v>
      </c>
      <c r="F334" s="131" t="str">
        <v>설기로움</v>
      </c>
      <c r="G334" s="131" t="str">
        <v>540276939681</v>
      </c>
      <c r="H334" s="131" t="str">
        <v>SE.307</v>
      </c>
      <c r="I334" s="131" t="str">
        <v>투명</v>
      </c>
      <c r="J334" s="131">
        <v>1</v>
      </c>
      <c r="K334" s="138">
        <v>0</v>
      </c>
      <c r="L334" s="138">
        <v>3000</v>
      </c>
      <c r="M334" s="138">
        <v>0</v>
      </c>
      <c r="N334" s="132">
        <v>45533</v>
      </c>
      <c r="O334" s="131" t="str">
        <v>2024082991439541</v>
      </c>
      <c r="P334" s="134" t="str">
        <v>dusw****</v>
      </c>
      <c r="Q334" s="148" t="str">
        <v>010-9938-2203</v>
      </c>
      <c r="R334" s="131" t="str">
        <v>CJ대한통운</v>
      </c>
      <c r="S334" s="139">
        <v>0</v>
      </c>
      <c r="T334" s="131" t="str">
        <v>0502-3482-9854</v>
      </c>
      <c r="U334" s="131" t="str">
        <v>경상남도 창원시 마산회원구 회원동로 11 (회원동, 신진아파트) 1층 103호 설기로움</v>
      </c>
      <c r="V334" s="131" t="str">
        <v>문앞에 두고 가주세요</v>
      </c>
      <c r="W334" s="138">
        <v>10560</v>
      </c>
      <c r="X334" s="138">
        <v>0</v>
      </c>
      <c r="Y334" s="138">
        <v>3000</v>
      </c>
      <c r="Z334" s="138">
        <v>0</v>
      </c>
      <c r="AA334" s="138">
        <v>0</v>
      </c>
      <c r="AB334" s="145">
        <v>0</v>
      </c>
      <c r="AC334" s="145">
        <v>0</v>
      </c>
      <c r="AD334" s="138">
        <v>0</v>
      </c>
      <c r="AE334" s="131" t="str">
        <v>비닐팩토리 스마트 스토어 박연진 설기로움 SE.307 투명 540276939681 0502-3482-9854 2024082991439541</v>
      </c>
    </row>
    <row r="335" spans="1:31">
      <c r="A335" s="131">
        <v>351</v>
      </c>
      <c r="B335" s="131" t="str">
        <v>비닐스토리</v>
      </c>
      <c r="C335" s="131" t="str">
        <v>스마트 스토어</v>
      </c>
      <c r="D335" s="131" t="str">
        <v>박영애</v>
      </c>
      <c r="E335" s="132">
        <v>45490</v>
      </c>
      <c r="F335" s="131" t="str">
        <v>박영애</v>
      </c>
      <c r="G335" s="131" t="str">
        <v>540246266506</v>
      </c>
      <c r="H335" s="131" t="str">
        <v>SE.123</v>
      </c>
      <c r="I335" s="131" t="str">
        <v>청색</v>
      </c>
      <c r="J335" s="131">
        <v>1</v>
      </c>
      <c r="K335" s="138">
        <v>6410</v>
      </c>
      <c r="L335" s="138">
        <v>3000</v>
      </c>
      <c r="M335" s="138">
        <v>0</v>
      </c>
      <c r="N335" s="132">
        <v>45490</v>
      </c>
      <c r="O335" s="131" t="str">
        <v>2024071762203761</v>
      </c>
      <c r="P335" s="134" t="str">
        <v>seli****</v>
      </c>
      <c r="Q335" s="148" t="str">
        <v>010-6339-2010</v>
      </c>
      <c r="R335" s="131" t="str">
        <v>CJ대한통운</v>
      </c>
      <c r="S335" s="139">
        <v>0</v>
      </c>
      <c r="T335" s="131" t="str">
        <v>010-6339-2010</v>
      </c>
      <c r="U335" s="131" t="str">
        <v>서울특별시 중구 을지로11길 18 (을지로3가) 광덕빌딩 501호</v>
      </c>
      <c r="V335" s="131">
        <v>0</v>
      </c>
      <c r="W335" s="138">
        <v>6900</v>
      </c>
      <c r="X335" s="138">
        <v>0</v>
      </c>
      <c r="Y335" s="138">
        <v>3000</v>
      </c>
      <c r="Z335" s="138">
        <v>0</v>
      </c>
      <c r="AA335" s="138">
        <v>0</v>
      </c>
      <c r="AB335" s="145">
        <v>0</v>
      </c>
      <c r="AC335" s="145">
        <v>0</v>
      </c>
      <c r="AD335" s="138">
        <v>0</v>
      </c>
      <c r="AE335" s="131" t="str">
        <v>비닐스토리 스마트 스토어 박영애 박영애 SE.123 청색 540246266506 010-6339-2010 2024071762203761</v>
      </c>
    </row>
    <row r="336" spans="1:31">
      <c r="A336" s="131">
        <v>618</v>
      </c>
      <c r="B336" s="131" t="str">
        <v>비닐스토리</v>
      </c>
      <c r="C336" s="131" t="str">
        <v>스마트 스토어</v>
      </c>
      <c r="D336" s="131" t="str">
        <v>박영애</v>
      </c>
      <c r="E336" s="132">
        <v>45523</v>
      </c>
      <c r="F336" s="131" t="str">
        <v>박영애</v>
      </c>
      <c r="G336" s="131" t="str">
        <v>530270571545</v>
      </c>
      <c r="H336" s="131" t="str">
        <v>SE.123</v>
      </c>
      <c r="I336" s="131" t="str">
        <v>청색</v>
      </c>
      <c r="J336" s="131">
        <v>5</v>
      </c>
      <c r="K336" s="138">
        <v>23175</v>
      </c>
      <c r="L336" s="138">
        <v>3500</v>
      </c>
      <c r="M336" s="138">
        <v>1725</v>
      </c>
      <c r="N336" s="132">
        <v>45521</v>
      </c>
      <c r="O336" s="131" t="str">
        <v>2024081738522171</v>
      </c>
      <c r="P336" s="134" t="str">
        <v>seli****</v>
      </c>
      <c r="Q336" s="148" t="str">
        <v>010-6339-2010</v>
      </c>
      <c r="R336" s="131" t="str">
        <v>CJ대한통운</v>
      </c>
      <c r="S336" s="139">
        <v>0</v>
      </c>
      <c r="T336" s="131" t="str">
        <v>010-6339-2010</v>
      </c>
      <c r="U336" s="131" t="str">
        <v>서울특별시 중구 을지로11길 18 (을지로3가) 광덕빌딩 501호</v>
      </c>
      <c r="V336" s="131">
        <v>0</v>
      </c>
      <c r="W336" s="138">
        <v>34500</v>
      </c>
      <c r="X336" s="138">
        <v>0</v>
      </c>
      <c r="Y336" s="138">
        <v>3000</v>
      </c>
      <c r="Z336" s="138">
        <v>0</v>
      </c>
      <c r="AA336" s="138">
        <v>0</v>
      </c>
      <c r="AB336" s="145">
        <v>0</v>
      </c>
      <c r="AC336" s="145">
        <v>0</v>
      </c>
      <c r="AD336" s="138">
        <v>0</v>
      </c>
      <c r="AE336" s="131" t="str">
        <v>비닐스토리 스마트 스토어 박영애 박영애 SE.123 청색 530270571545 010-6339-2010 2024081738522171</v>
      </c>
    </row>
    <row r="337" spans="1:31">
      <c r="A337" s="131">
        <v>938</v>
      </c>
      <c r="B337" s="131" t="str">
        <v>비닐스토리</v>
      </c>
      <c r="C337" s="131" t="str">
        <v>스마트 스토어</v>
      </c>
      <c r="D337" s="131" t="str">
        <v>박영애</v>
      </c>
      <c r="E337" s="132">
        <v>45554</v>
      </c>
      <c r="F337" s="131" t="str">
        <v>박영애</v>
      </c>
      <c r="G337" s="131" t="str">
        <v>530294398823</v>
      </c>
      <c r="H337" s="131" t="str">
        <v>SE.123</v>
      </c>
      <c r="I337" s="131" t="str">
        <v>청색</v>
      </c>
      <c r="J337" s="131">
        <v>1</v>
      </c>
      <c r="K337" s="138">
        <v>6410</v>
      </c>
      <c r="L337" s="138">
        <v>3000</v>
      </c>
      <c r="M337" s="138">
        <v>0</v>
      </c>
      <c r="N337" s="132">
        <v>45554</v>
      </c>
      <c r="O337" s="131" t="str">
        <v>2024091949771661</v>
      </c>
      <c r="P337" s="134" t="str">
        <v>seli****</v>
      </c>
      <c r="Q337" s="148" t="str">
        <v>010-6339-2010</v>
      </c>
      <c r="R337" s="131" t="str">
        <v>CJ대한통운</v>
      </c>
      <c r="S337" s="139">
        <v>0</v>
      </c>
      <c r="T337" s="131" t="str">
        <v>010-6339-2010</v>
      </c>
      <c r="U337" s="131" t="str">
        <v>서울특별시 중구 을지로11길 18 (을지로3가) 광덕빌딩 501호</v>
      </c>
      <c r="V337" s="131">
        <v>0</v>
      </c>
      <c r="W337" s="138">
        <v>6900</v>
      </c>
      <c r="X337" s="138">
        <v>0</v>
      </c>
      <c r="Y337" s="138">
        <v>3000</v>
      </c>
      <c r="Z337" s="138">
        <v>0</v>
      </c>
      <c r="AA337" s="138">
        <v>0</v>
      </c>
      <c r="AB337" s="145">
        <v>0</v>
      </c>
      <c r="AC337" s="145">
        <v>0</v>
      </c>
      <c r="AD337" s="138">
        <v>0</v>
      </c>
      <c r="AE337" s="131" t="str">
        <v>비닐스토리 스마트 스토어 박영애 박영애 SE.123 청색 530294398823 010-6339-2010 2024091949771661</v>
      </c>
    </row>
    <row r="338" spans="1:31">
      <c r="A338" s="131">
        <v>426</v>
      </c>
      <c r="B338" s="131" t="str">
        <v>비닐스토리</v>
      </c>
      <c r="C338" s="131" t="str">
        <v>스마트 스토어</v>
      </c>
      <c r="D338" s="131" t="str">
        <v>박외숙</v>
      </c>
      <c r="E338" s="132">
        <v>45499</v>
      </c>
      <c r="F338" s="131" t="str">
        <v>박외숙</v>
      </c>
      <c r="G338" s="131" t="str">
        <v>530253860541</v>
      </c>
      <c r="H338" s="131" t="str">
        <v>SE.307</v>
      </c>
      <c r="I338" s="131" t="str">
        <v>투명</v>
      </c>
      <c r="J338" s="131">
        <v>1</v>
      </c>
      <c r="K338" s="138">
        <v>11720</v>
      </c>
      <c r="L338" s="138">
        <v>3500</v>
      </c>
      <c r="M338" s="138">
        <v>960</v>
      </c>
      <c r="N338" s="132">
        <v>45499</v>
      </c>
      <c r="O338" s="131" t="str">
        <v>2024072612567461</v>
      </c>
      <c r="P338" s="134" t="str">
        <v>pws7****</v>
      </c>
      <c r="Q338" s="148" t="str">
        <v>010-2476-4569</v>
      </c>
      <c r="R338" s="131" t="str">
        <v>CJ대한통운</v>
      </c>
      <c r="S338" s="139">
        <v>0</v>
      </c>
      <c r="T338" s="131" t="str">
        <v>010-2476-4569</v>
      </c>
      <c r="U338" s="131" t="str">
        <v>경상남도 창원시 성산구 대암로 256 (대방동, 대방그린빌아파트) 성산구대암로256 대방그린빌104동902호</v>
      </c>
      <c r="V338" s="131">
        <v>0</v>
      </c>
      <c r="W338" s="138">
        <v>10690</v>
      </c>
      <c r="X338" s="138">
        <v>1190</v>
      </c>
      <c r="Y338" s="138">
        <v>3000</v>
      </c>
      <c r="Z338" s="138">
        <v>0</v>
      </c>
      <c r="AA338" s="138">
        <v>0</v>
      </c>
      <c r="AB338" s="145">
        <v>0</v>
      </c>
      <c r="AC338" s="145">
        <v>0</v>
      </c>
      <c r="AD338" s="138">
        <v>0</v>
      </c>
      <c r="AE338" s="131" t="str">
        <v>비닐스토리 스마트 스토어 박외숙 박외숙 SE.307 투명 530253860541 010-2476-4569 2024072612567461</v>
      </c>
    </row>
    <row r="339" spans="1:31">
      <c r="A339" s="131">
        <v>427</v>
      </c>
      <c r="B339" s="131" t="str">
        <v>비닐스토리</v>
      </c>
      <c r="C339" s="131" t="str">
        <v>스마트 스토어</v>
      </c>
      <c r="D339" s="131" t="str">
        <v>박외숙</v>
      </c>
      <c r="E339" s="132">
        <v>45499</v>
      </c>
      <c r="F339" s="131" t="str">
        <v>박외숙</v>
      </c>
      <c r="G339" s="131" t="str">
        <v>530253860541</v>
      </c>
      <c r="H339" s="131" t="str">
        <v>SE.204</v>
      </c>
      <c r="I339" s="131" t="str">
        <v>투명</v>
      </c>
      <c r="J339" s="131">
        <v>1</v>
      </c>
      <c r="K339" s="138">
        <v>14300</v>
      </c>
      <c r="L339" s="138">
        <v>0</v>
      </c>
      <c r="M339" s="138">
        <v>0</v>
      </c>
      <c r="N339" s="132">
        <v>45499</v>
      </c>
      <c r="O339" s="131" t="str">
        <v>2024072612199741</v>
      </c>
      <c r="P339" s="134" t="str">
        <v>pws7****</v>
      </c>
      <c r="Q339" s="148" t="str">
        <v>010-2476-4569</v>
      </c>
      <c r="R339" s="131" t="str">
        <v>CJ대한통운</v>
      </c>
      <c r="S339" s="139">
        <v>0</v>
      </c>
      <c r="T339" s="131" t="str">
        <v>010-2476-4569</v>
      </c>
      <c r="U339" s="131" t="str">
        <v>경상남도 창원시 성산구 대암로 256 (대방동, 대방그린빌아파트) 성산구대암로256 대방그린빌104동902호</v>
      </c>
      <c r="V339" s="131">
        <v>0</v>
      </c>
      <c r="W339" s="138">
        <v>21060</v>
      </c>
      <c r="X339" s="138">
        <v>2340</v>
      </c>
      <c r="Y339" s="138">
        <v>0</v>
      </c>
      <c r="Z339" s="138">
        <v>0</v>
      </c>
      <c r="AA339" s="138">
        <v>0</v>
      </c>
      <c r="AB339" s="145">
        <v>0</v>
      </c>
      <c r="AC339" s="145">
        <v>0</v>
      </c>
      <c r="AD339" s="138">
        <v>0</v>
      </c>
      <c r="AE339" s="131" t="str">
        <v>비닐스토리 스마트 스토어 박외숙 박외숙 SE.204 투명 530253860541 010-2476-4569 2024072612199741</v>
      </c>
    </row>
    <row r="340" spans="1:31">
      <c r="A340" s="131">
        <v>955</v>
      </c>
      <c r="B340" s="131" t="str">
        <v>비닐스토리</v>
      </c>
      <c r="C340" s="131" t="str">
        <v>쿠팡</v>
      </c>
      <c r="D340" s="131" t="str">
        <v>박외숙</v>
      </c>
      <c r="E340" s="132">
        <v>45554</v>
      </c>
      <c r="F340" s="131" t="str">
        <v>박외숙</v>
      </c>
      <c r="G340" s="131" t="str">
        <v>530293852742</v>
      </c>
      <c r="H340" s="131" t="str">
        <v>SE.307</v>
      </c>
      <c r="I340" s="131" t="str">
        <v>투명</v>
      </c>
      <c r="J340" s="131">
        <v>5</v>
      </c>
      <c r="K340" s="138">
        <v>40853</v>
      </c>
      <c r="L340" s="138">
        <v>3500</v>
      </c>
      <c r="M340" s="138">
        <v>1053</v>
      </c>
      <c r="N340" s="132">
        <v>45549</v>
      </c>
      <c r="O340" s="131" t="str">
        <v>11100069036126</v>
      </c>
      <c r="P340" s="134">
        <v>0</v>
      </c>
      <c r="Q340" s="148" t="str">
        <v>0504-1878-7953</v>
      </c>
      <c r="R340" s="131" t="str">
        <v>CJ대한통운</v>
      </c>
      <c r="S340" s="139">
        <v>0</v>
      </c>
      <c r="T340" s="131" t="str">
        <v>0504-1878-7953</v>
      </c>
      <c r="U340" s="131" t="str">
        <v>경상남도 창녕군 영산면 영산계성로 56 -</v>
      </c>
      <c r="V340" s="131" t="str">
        <v>문 앞</v>
      </c>
      <c r="W340" s="138">
        <v>62350</v>
      </c>
      <c r="X340" s="138">
        <v>0</v>
      </c>
      <c r="Y340" s="138">
        <v>0</v>
      </c>
      <c r="Z340" s="138">
        <v>0</v>
      </c>
      <c r="AA340" s="138">
        <v>0</v>
      </c>
      <c r="AB340" s="145">
        <v>0</v>
      </c>
      <c r="AC340" s="145">
        <v>0</v>
      </c>
      <c r="AD340" s="138">
        <v>0</v>
      </c>
      <c r="AE340" s="131" t="str">
        <v>비닐스토리 쿠팡 박외숙 박외숙 SE.307 투명 530293852742 0504-1878-7953 11100069036126</v>
      </c>
    </row>
    <row r="341" spans="1:31">
      <c r="A341" s="131">
        <v>134</v>
      </c>
      <c r="B341" s="131" t="str">
        <v>비닐스토리</v>
      </c>
      <c r="C341" s="131" t="str">
        <v>쿠팡</v>
      </c>
      <c r="D341" s="131" t="str">
        <v>박용곤</v>
      </c>
      <c r="E341" s="132">
        <v>45454</v>
      </c>
      <c r="F341" s="131" t="str">
        <v>박용곤</v>
      </c>
      <c r="G341" s="131" t="str">
        <v>530219199901</v>
      </c>
      <c r="H341" s="131" t="str">
        <v>SE.102</v>
      </c>
      <c r="I341" s="131" t="str">
        <v>투명</v>
      </c>
      <c r="J341" s="131">
        <v>1</v>
      </c>
      <c r="K341" s="138">
        <v>3660</v>
      </c>
      <c r="L341" s="138">
        <v>3000</v>
      </c>
      <c r="M341" s="138">
        <v>0</v>
      </c>
      <c r="N341" s="132">
        <v>45453</v>
      </c>
      <c r="O341" s="131" t="str">
        <v>9100052293792</v>
      </c>
      <c r="P341" s="134" t="str">
        <v>dy*****@na</v>
      </c>
      <c r="Q341" s="148" t="str">
        <v>0502-4178-9340</v>
      </c>
      <c r="R341" s="131" t="str">
        <v>CJ대한통운</v>
      </c>
      <c r="S341" s="139">
        <v>0</v>
      </c>
      <c r="T341" s="131" t="str">
        <v>0502-4178-9340</v>
      </c>
      <c r="U341" s="131" t="str">
        <v>경기도 하남시 망월동 1096-2 우성르보아리버 1층 104호</v>
      </c>
      <c r="V341" s="131" t="str">
        <v>문 앞</v>
      </c>
      <c r="W341" s="138">
        <v>1150</v>
      </c>
      <c r="X341" s="138">
        <v>0</v>
      </c>
      <c r="Y341" s="138">
        <v>3000</v>
      </c>
      <c r="Z341" s="138">
        <v>0</v>
      </c>
      <c r="AA341" s="138">
        <v>0</v>
      </c>
      <c r="AB341" s="145">
        <v>0</v>
      </c>
      <c r="AC341" s="145">
        <v>0</v>
      </c>
      <c r="AD341" s="138">
        <v>0</v>
      </c>
      <c r="AE341" s="131" t="str">
        <v>비닐스토리 쿠팡 박용곤 박용곤 SE.102 투명 530219199901 0502-4178-9340 9100052293792</v>
      </c>
    </row>
    <row r="342" spans="1:31">
      <c r="A342" s="131">
        <v>884</v>
      </c>
      <c r="B342" s="131" t="str">
        <v>비닐스토리</v>
      </c>
      <c r="C342" s="131" t="str">
        <v>스마트 스토어</v>
      </c>
      <c r="D342" s="131" t="str">
        <v>박용기</v>
      </c>
      <c r="E342" s="132">
        <v>45544</v>
      </c>
      <c r="F342" s="131" t="str">
        <v>박용기</v>
      </c>
      <c r="G342" s="131" t="str">
        <v>540286055921</v>
      </c>
      <c r="H342" s="131" t="str">
        <v>SE.204</v>
      </c>
      <c r="I342" s="131" t="str">
        <v>투명</v>
      </c>
      <c r="J342" s="131">
        <v>1</v>
      </c>
      <c r="K342" s="138">
        <v>18760</v>
      </c>
      <c r="L342" s="138">
        <v>3500</v>
      </c>
      <c r="M342" s="138">
        <v>960</v>
      </c>
      <c r="N342" s="132">
        <v>45542</v>
      </c>
      <c r="O342" s="131" t="str">
        <v>2024090768898391</v>
      </c>
      <c r="P342" s="134" t="str">
        <v>dydr****</v>
      </c>
      <c r="Q342" s="148" t="str">
        <v>010-8221-1009</v>
      </c>
      <c r="R342" s="131" t="str">
        <v>CJ대한통운</v>
      </c>
      <c r="S342" s="139">
        <v>0</v>
      </c>
      <c r="T342" s="131" t="str">
        <v>010-8221-1009</v>
      </c>
      <c r="U342" s="131" t="str">
        <v>서울특별시 강북구 한천로 1163 (수유동) 진미기사식당</v>
      </c>
      <c r="V342" s="131">
        <v>0</v>
      </c>
      <c r="W342" s="138">
        <v>21060</v>
      </c>
      <c r="X342" s="138">
        <v>2340</v>
      </c>
      <c r="Y342" s="138">
        <v>3000</v>
      </c>
      <c r="Z342" s="138">
        <v>0</v>
      </c>
      <c r="AA342" s="138">
        <v>0</v>
      </c>
      <c r="AB342" s="145">
        <v>0</v>
      </c>
      <c r="AC342" s="145">
        <v>0</v>
      </c>
      <c r="AD342" s="138">
        <v>0</v>
      </c>
      <c r="AE342" s="131" t="str">
        <v>비닐스토리 스마트 스토어 박용기 박용기 SE.204 투명 540286055921 010-8221-1009 2024090768898391</v>
      </c>
    </row>
    <row r="343" spans="1:31">
      <c r="A343" s="131">
        <v>472</v>
      </c>
      <c r="B343" s="131" t="str">
        <v>비닐스토리</v>
      </c>
      <c r="C343" s="131" t="str">
        <v>쿠팡</v>
      </c>
      <c r="D343" s="131" t="str">
        <v>박윤수</v>
      </c>
      <c r="E343" s="132">
        <v>45510</v>
      </c>
      <c r="F343" s="131" t="str">
        <v>박윤수</v>
      </c>
      <c r="G343" s="131" t="str">
        <v>530261125255</v>
      </c>
      <c r="H343" s="131" t="str">
        <v>SE.104</v>
      </c>
      <c r="I343" s="131" t="str">
        <v>투명</v>
      </c>
      <c r="J343" s="131">
        <v>5</v>
      </c>
      <c r="K343" s="138">
        <v>10150</v>
      </c>
      <c r="L343" s="138">
        <v>3000</v>
      </c>
      <c r="M343" s="138">
        <v>0</v>
      </c>
      <c r="N343" s="132">
        <v>45509</v>
      </c>
      <c r="O343" s="131" t="str">
        <v>15100062132920</v>
      </c>
      <c r="P343" s="134" t="str">
        <v>yu*****@na</v>
      </c>
      <c r="Q343" s="148" t="str">
        <v>0502-1786-4033</v>
      </c>
      <c r="R343" s="131" t="str">
        <v>CJ대한통운</v>
      </c>
      <c r="S343" s="139">
        <v>0</v>
      </c>
      <c r="T343" s="131" t="str">
        <v>0502-1786-4033</v>
      </c>
      <c r="U343" s="131" t="str">
        <v>대전광역시 동구 동부로73번길 28 우리축산 ( 용운동 )</v>
      </c>
      <c r="V343" s="131" t="str">
        <v>직접 받고 부재 시 문 앞</v>
      </c>
      <c r="W343" s="138">
        <v>13550</v>
      </c>
      <c r="X343" s="138">
        <v>0</v>
      </c>
      <c r="Y343" s="138">
        <v>3000</v>
      </c>
      <c r="Z343" s="138">
        <v>0</v>
      </c>
      <c r="AA343" s="138">
        <v>0</v>
      </c>
      <c r="AB343" s="145">
        <v>0</v>
      </c>
      <c r="AC343" s="145">
        <v>0</v>
      </c>
      <c r="AD343" s="138">
        <v>0</v>
      </c>
      <c r="AE343" s="131" t="str">
        <v>비닐스토리 쿠팡 박윤수 박윤수 SE.104 투명 530261125255 0502-1786-4033 15100062132920</v>
      </c>
    </row>
    <row r="344" spans="1:31">
      <c r="A344" s="131">
        <v>328</v>
      </c>
      <c r="B344" s="131" t="str">
        <v>비닐스토리</v>
      </c>
      <c r="C344" s="131" t="str">
        <v>쿠팡</v>
      </c>
      <c r="D344" s="131" t="str">
        <v>박은경</v>
      </c>
      <c r="E344" s="132">
        <v>45488</v>
      </c>
      <c r="F344" s="131" t="str">
        <v>설유환</v>
      </c>
      <c r="G344" s="131" t="str">
        <v>530245088583</v>
      </c>
      <c r="H344" s="131" t="str">
        <v>SE.103</v>
      </c>
      <c r="I344" s="131" t="str">
        <v>투명</v>
      </c>
      <c r="J344" s="131">
        <v>6</v>
      </c>
      <c r="K344" s="138">
        <v>9600</v>
      </c>
      <c r="L344" s="138">
        <v>3000</v>
      </c>
      <c r="M344" s="138">
        <v>0</v>
      </c>
      <c r="N344" s="132">
        <v>45485</v>
      </c>
      <c r="O344" s="131" t="str">
        <v>5100057835681</v>
      </c>
      <c r="P344" s="134" t="str">
        <v>to*****@na</v>
      </c>
      <c r="Q344" s="148" t="str">
        <v>0502-4533-4392</v>
      </c>
      <c r="R344" s="131" t="str">
        <v>CJ대한통운</v>
      </c>
      <c r="S344" s="139">
        <v>0</v>
      </c>
      <c r="T344" s="131" t="str">
        <v>0502-4533-4392</v>
      </c>
      <c r="U344" s="131" t="str">
        <v>대구광역시 서구 고성로 128 1층 빨간지붕 침산고성점 ( 원대동1가 )</v>
      </c>
      <c r="V344" s="131" t="str">
        <v>부재시 연락 부탁 드립니다!</v>
      </c>
      <c r="W344" s="138">
        <v>10140</v>
      </c>
      <c r="X344" s="138">
        <v>1140</v>
      </c>
      <c r="Y344" s="138">
        <v>0</v>
      </c>
      <c r="Z344" s="138">
        <v>0</v>
      </c>
      <c r="AA344" s="138">
        <v>0</v>
      </c>
      <c r="AB344" s="145">
        <v>0</v>
      </c>
      <c r="AC344" s="145">
        <v>0</v>
      </c>
      <c r="AD344" s="138">
        <v>0</v>
      </c>
      <c r="AE344" s="131" t="str">
        <v>비닐스토리 쿠팡 박은경 설유환 SE.103 투명 530245088583 0502-4533-4392 5100057835681</v>
      </c>
    </row>
    <row r="345" spans="1:31">
      <c r="A345" s="131">
        <v>877</v>
      </c>
      <c r="B345" s="131" t="str">
        <v>비닐스토리</v>
      </c>
      <c r="C345" s="131" t="str">
        <v>쿠팡</v>
      </c>
      <c r="D345" s="131" t="str">
        <v>박은영</v>
      </c>
      <c r="E345" s="132">
        <v>45544</v>
      </c>
      <c r="F345" s="131" t="str">
        <v>박은영</v>
      </c>
      <c r="G345" s="131" t="str">
        <v>530287378770</v>
      </c>
      <c r="H345" s="131" t="str">
        <v>SE.307</v>
      </c>
      <c r="I345" s="131" t="str">
        <v>투명</v>
      </c>
      <c r="J345" s="131">
        <v>1</v>
      </c>
      <c r="K345" s="138">
        <v>10260</v>
      </c>
      <c r="L345" s="138">
        <v>3000</v>
      </c>
      <c r="M345" s="138">
        <v>0</v>
      </c>
      <c r="N345" s="132">
        <v>45542</v>
      </c>
      <c r="O345" s="131" t="str">
        <v>16100068299570</v>
      </c>
      <c r="P345" s="134">
        <v>0</v>
      </c>
      <c r="Q345" s="148" t="str">
        <v>0504-4908-8346</v>
      </c>
      <c r="R345" s="131" t="str">
        <v>CJ대한통운</v>
      </c>
      <c r="S345" s="139">
        <v>0</v>
      </c>
      <c r="T345" s="131" t="str">
        <v>0504-4908-8346</v>
      </c>
      <c r="U345" s="131" t="str">
        <v>강원도 속초시 교동 수복로 92-1</v>
      </c>
      <c r="V345" s="131" t="str">
        <v>문 앞</v>
      </c>
      <c r="W345" s="138">
        <v>12470</v>
      </c>
      <c r="X345" s="138">
        <v>0</v>
      </c>
      <c r="Y345" s="138">
        <v>3000</v>
      </c>
      <c r="Z345" s="138">
        <v>0</v>
      </c>
      <c r="AA345" s="138">
        <v>0</v>
      </c>
      <c r="AB345" s="145">
        <v>0</v>
      </c>
      <c r="AC345" s="145">
        <v>0</v>
      </c>
      <c r="AD345" s="138">
        <v>0</v>
      </c>
      <c r="AE345" s="131" t="str">
        <v>비닐스토리 쿠팡 박은영 박은영 SE.307 투명 530287378770 0504-4908-8346 16100068299570</v>
      </c>
    </row>
    <row r="346" spans="1:31">
      <c r="A346" s="131">
        <v>1049</v>
      </c>
      <c r="B346" s="131" t="str">
        <v>비닐팩토리</v>
      </c>
      <c r="C346" s="131" t="str">
        <v>쿠팡</v>
      </c>
      <c r="D346" s="131" t="str">
        <v>박은효</v>
      </c>
      <c r="E346" s="132">
        <v>45561</v>
      </c>
      <c r="F346" s="131" t="str">
        <v>박은효</v>
      </c>
      <c r="G346" s="131" t="str">
        <v>530299952855</v>
      </c>
      <c r="H346" s="131" t="str">
        <v>SE.205</v>
      </c>
      <c r="I346" s="131" t="str">
        <v>투명</v>
      </c>
      <c r="J346" s="131">
        <v>1</v>
      </c>
      <c r="K346" s="138">
        <v>0</v>
      </c>
      <c r="L346" s="138">
        <v>3500</v>
      </c>
      <c r="M346" s="138">
        <v>366</v>
      </c>
      <c r="N346" s="132">
        <v>45561</v>
      </c>
      <c r="O346" s="131" t="str">
        <v>16100071439349</v>
      </c>
      <c r="P346" s="134">
        <v>0</v>
      </c>
      <c r="Q346" s="148" t="str">
        <v>0502-7353-2867</v>
      </c>
      <c r="R346" s="131" t="str">
        <v>CJ대한통운</v>
      </c>
      <c r="S346" s="139">
        <v>0</v>
      </c>
      <c r="T346" s="131" t="str">
        <v>0502-7353-2867</v>
      </c>
      <c r="U346" s="131" t="str">
        <v>광주광역시 광산구 송정동 862-1 광주떡집</v>
      </c>
      <c r="V346" s="131" t="str">
        <v xml:space="preserve">가게 안으로 꼭 부탁드립니다 </v>
      </c>
      <c r="W346" s="138">
        <v>25200</v>
      </c>
      <c r="X346" s="138">
        <v>0</v>
      </c>
      <c r="Y346" s="138">
        <v>3000</v>
      </c>
      <c r="Z346" s="138">
        <v>0</v>
      </c>
      <c r="AA346" s="138">
        <v>0</v>
      </c>
      <c r="AB346" s="145">
        <v>0</v>
      </c>
      <c r="AC346" s="145">
        <v>0</v>
      </c>
      <c r="AD346" s="138">
        <v>0</v>
      </c>
      <c r="AE346" s="131" t="str">
        <v>비닐팩토리 쿠팡 박은효 박은효 SE.205 투명 530299952855 0502-7353-2867 16100071439349</v>
      </c>
    </row>
    <row r="347" spans="1:31">
      <c r="A347" s="131">
        <v>56</v>
      </c>
      <c r="B347" s="131" t="str">
        <v>비닐팩토리</v>
      </c>
      <c r="C347" s="131" t="str">
        <v>쿠팡</v>
      </c>
      <c r="D347" s="131" t="str">
        <v>박인섭</v>
      </c>
      <c r="E347" s="132">
        <v>45447</v>
      </c>
      <c r="F347" s="131" t="str">
        <v>김지언</v>
      </c>
      <c r="G347" s="131" t="str">
        <v>540213351456</v>
      </c>
      <c r="H347" s="131" t="str">
        <v>SE.201</v>
      </c>
      <c r="I347" s="131" t="str">
        <v>투명</v>
      </c>
      <c r="J347" s="131">
        <v>1</v>
      </c>
      <c r="K347" s="138">
        <v>0</v>
      </c>
      <c r="L347" s="138">
        <v>3000</v>
      </c>
      <c r="M347" s="138">
        <v>0</v>
      </c>
      <c r="N347" s="132">
        <v>45446</v>
      </c>
      <c r="O347" s="131" t="str">
        <v>26100051000988</v>
      </c>
      <c r="P347" s="134" t="str">
        <v>kj*****@na</v>
      </c>
      <c r="Q347" s="148" t="str">
        <v>0502-4802-6019</v>
      </c>
      <c r="R347" s="131" t="str">
        <v>CJ대한통운</v>
      </c>
      <c r="S347" s="139">
        <v>0</v>
      </c>
      <c r="T347" s="131" t="str">
        <v>0502-4802-6019</v>
      </c>
      <c r="U347" s="131" t="str">
        <v>경기도 성남시 분당구 백현동 535 크래프톤타워 3층 서울강정형외과</v>
      </c>
      <c r="V347" s="131" t="str">
        <v>직접 받고 부재 시 문 앞</v>
      </c>
      <c r="W347" s="138">
        <v>15120</v>
      </c>
      <c r="X347" s="138">
        <v>0</v>
      </c>
      <c r="Y347" s="138">
        <v>3000</v>
      </c>
      <c r="Z347" s="138">
        <v>0</v>
      </c>
      <c r="AA347" s="138">
        <v>0</v>
      </c>
      <c r="AB347" s="145">
        <v>0</v>
      </c>
      <c r="AC347" s="145">
        <v>0</v>
      </c>
      <c r="AD347" s="138">
        <v>0</v>
      </c>
      <c r="AE347" s="131" t="str">
        <v>비닐팩토리 쿠팡 박인섭 김지언 SE.201 투명 540213351456 0502-4802-6019 26100051000988</v>
      </c>
    </row>
    <row r="348" spans="1:31">
      <c r="A348" s="131">
        <v>821</v>
      </c>
      <c r="B348" s="131" t="str">
        <v>비닐팩토리</v>
      </c>
      <c r="C348" s="131" t="str">
        <v>쿠팡</v>
      </c>
      <c r="D348" s="131" t="str">
        <v>박인실</v>
      </c>
      <c r="E348" s="132">
        <v>45538</v>
      </c>
      <c r="F348" s="131" t="str">
        <v>박인실</v>
      </c>
      <c r="G348" s="131" t="str">
        <v>530282408534</v>
      </c>
      <c r="H348" s="131" t="str">
        <v>SE.303</v>
      </c>
      <c r="I348" s="131" t="str">
        <v>투명</v>
      </c>
      <c r="J348" s="131">
        <v>1</v>
      </c>
      <c r="K348" s="138">
        <v>0</v>
      </c>
      <c r="L348" s="138">
        <v>3500</v>
      </c>
      <c r="M348" s="138">
        <v>960</v>
      </c>
      <c r="N348" s="132">
        <v>45538</v>
      </c>
      <c r="O348" s="131" t="str">
        <v>12100066951407</v>
      </c>
      <c r="P348" s="134">
        <v>0</v>
      </c>
      <c r="Q348" s="148" t="str">
        <v>0504-3470-5874</v>
      </c>
      <c r="R348" s="131" t="str">
        <v>CJ대한통운</v>
      </c>
      <c r="S348" s="139">
        <v>0</v>
      </c>
      <c r="T348" s="131" t="str">
        <v>0504-3470-5874</v>
      </c>
      <c r="U348" s="131" t="str">
        <v>경기도 파주시 문산읍 당동리 890-1 좋은빌딩 2 102호 호로록 분식</v>
      </c>
      <c r="V348" s="131" t="str">
        <v>문 앞</v>
      </c>
      <c r="W348" s="138">
        <v>23020</v>
      </c>
      <c r="X348" s="138">
        <v>0</v>
      </c>
      <c r="Y348" s="138">
        <v>3000</v>
      </c>
      <c r="Z348" s="138">
        <v>0</v>
      </c>
      <c r="AA348" s="138">
        <v>0</v>
      </c>
      <c r="AB348" s="145">
        <v>0</v>
      </c>
      <c r="AC348" s="145">
        <v>0</v>
      </c>
      <c r="AD348" s="138">
        <v>0</v>
      </c>
      <c r="AE348" s="131" t="str">
        <v>비닐팩토리 쿠팡 박인실 박인실 SE.303 투명 530282408534 0504-3470-5874 12100066951407</v>
      </c>
    </row>
    <row r="349" spans="1:31">
      <c r="A349" s="131">
        <v>111</v>
      </c>
      <c r="B349" s="131" t="str">
        <v>비닐스토리</v>
      </c>
      <c r="C349" s="131" t="str">
        <v>스마트 스토어</v>
      </c>
      <c r="D349" s="131" t="str">
        <v>박일섭</v>
      </c>
      <c r="E349" s="132">
        <v>45453</v>
      </c>
      <c r="F349" s="131" t="str">
        <v>소풍가다</v>
      </c>
      <c r="G349" s="131" t="str">
        <v>530217935701</v>
      </c>
      <c r="H349" s="131" t="str">
        <v>SE.206</v>
      </c>
      <c r="I349" s="131" t="str">
        <v>투명</v>
      </c>
      <c r="J349" s="131">
        <v>1</v>
      </c>
      <c r="K349" s="138">
        <v>23300</v>
      </c>
      <c r="L349" s="138">
        <v>3500</v>
      </c>
      <c r="M349" s="138">
        <v>0</v>
      </c>
      <c r="N349" s="132">
        <v>45451</v>
      </c>
      <c r="O349" s="131" t="str">
        <v>2024060843149951</v>
      </c>
      <c r="P349" s="134" t="str">
        <v>hggd****</v>
      </c>
      <c r="Q349" s="148" t="str">
        <v>010-4812-3989</v>
      </c>
      <c r="R349" s="131" t="str">
        <v>CJ대한통운</v>
      </c>
      <c r="S349" s="139">
        <v>0</v>
      </c>
      <c r="T349" s="131" t="str">
        <v>010-4812-3989</v>
      </c>
      <c r="U349" s="131" t="str">
        <v>경상북도 경주시 양남면 다래길 15 (양남면) 소풍가다</v>
      </c>
      <c r="V349" s="131">
        <v>0</v>
      </c>
      <c r="W349" s="138">
        <v>28620</v>
      </c>
      <c r="X349" s="138">
        <v>3180</v>
      </c>
      <c r="Y349" s="138">
        <v>3000</v>
      </c>
      <c r="Z349" s="138">
        <v>0</v>
      </c>
      <c r="AA349" s="138">
        <v>0</v>
      </c>
      <c r="AB349" s="145">
        <v>0</v>
      </c>
      <c r="AC349" s="145">
        <v>0</v>
      </c>
      <c r="AD349" s="138">
        <v>0</v>
      </c>
      <c r="AE349" s="131" t="str">
        <v>비닐스토리 스마트 스토어 박일섭 소풍가다 SE.206 투명 530217935701 010-4812-3989 2024060843149951</v>
      </c>
    </row>
    <row r="350" spans="1:31">
      <c r="A350" s="131">
        <v>541</v>
      </c>
      <c r="B350" s="131" t="str">
        <v>비닐스토리</v>
      </c>
      <c r="C350" s="131" t="str">
        <v>쿠팡</v>
      </c>
      <c r="D350" s="131" t="str">
        <v>박재영</v>
      </c>
      <c r="E350" s="132">
        <v>45516</v>
      </c>
      <c r="F350" s="131" t="str">
        <v>박재영</v>
      </c>
      <c r="G350" s="131" t="str">
        <v>530265661992</v>
      </c>
      <c r="H350" s="131" t="str">
        <v>SE.20</v>
      </c>
      <c r="I350" s="131" t="str">
        <v>검정</v>
      </c>
      <c r="J350" s="131">
        <v>5</v>
      </c>
      <c r="K350" s="138">
        <v>9985</v>
      </c>
      <c r="L350" s="138">
        <v>3000</v>
      </c>
      <c r="M350" s="138">
        <v>0</v>
      </c>
      <c r="N350" s="132">
        <v>45516</v>
      </c>
      <c r="O350" s="131" t="str">
        <v>5100063149962</v>
      </c>
      <c r="P350" s="134">
        <v>0</v>
      </c>
      <c r="Q350" s="148" t="str">
        <v>0502-7882-0092</v>
      </c>
      <c r="R350" s="131" t="str">
        <v>CJ대한통운</v>
      </c>
      <c r="S350" s="139">
        <v>0</v>
      </c>
      <c r="T350" s="131" t="str">
        <v>0502-7882-0092</v>
      </c>
      <c r="U350" s="131" t="str">
        <v>부산광역시 해운대구 해운대로 428 동부올림픽타운 101동 2001호 ( 우동, 동부올림픽타운 )</v>
      </c>
      <c r="V350" s="131" t="str">
        <v>문 앞</v>
      </c>
      <c r="W350" s="138">
        <v>10600</v>
      </c>
      <c r="X350" s="138">
        <v>1900</v>
      </c>
      <c r="Y350" s="138">
        <v>0</v>
      </c>
      <c r="Z350" s="138">
        <v>0</v>
      </c>
      <c r="AA350" s="138">
        <v>0</v>
      </c>
      <c r="AB350" s="145">
        <v>0</v>
      </c>
      <c r="AC350" s="145">
        <v>0</v>
      </c>
      <c r="AD350" s="138">
        <v>0</v>
      </c>
      <c r="AE350" s="131" t="str">
        <v>비닐스토리 쿠팡 박재영 박재영 SE.20 검정 530265661992 0502-7882-0092 5100063149962</v>
      </c>
    </row>
    <row r="351" spans="1:31">
      <c r="A351" s="131">
        <v>525</v>
      </c>
      <c r="B351" s="131" t="str">
        <v>비닐스토리</v>
      </c>
      <c r="C351" s="131" t="str">
        <v>쿠팡</v>
      </c>
      <c r="D351" s="131" t="str">
        <v>박정숙</v>
      </c>
      <c r="E351" s="132">
        <v>45512</v>
      </c>
      <c r="F351" s="131" t="str">
        <v>윤다빈 (제빵)</v>
      </c>
      <c r="G351" s="131" t="str">
        <v>530263086611</v>
      </c>
      <c r="H351" s="131" t="str">
        <v>SE.206</v>
      </c>
      <c r="I351" s="131" t="str">
        <v>투명</v>
      </c>
      <c r="J351" s="131">
        <v>3</v>
      </c>
      <c r="K351" s="138">
        <v>66825</v>
      </c>
      <c r="L351" s="138">
        <v>5500</v>
      </c>
      <c r="M351" s="138">
        <v>1925</v>
      </c>
      <c r="N351" s="132">
        <v>45511</v>
      </c>
      <c r="O351" s="131" t="str">
        <v>7100062539472</v>
      </c>
      <c r="P351" s="134">
        <v>0</v>
      </c>
      <c r="Q351" s="148" t="str">
        <v>0502-4504-0936</v>
      </c>
      <c r="R351" s="131" t="str">
        <v>CJ대한통운</v>
      </c>
      <c r="S351" s="139">
        <v>0</v>
      </c>
      <c r="T351" s="131" t="str">
        <v>0502-4504-0936</v>
      </c>
      <c r="U351" s="131" t="str">
        <v>인천광역시 서구 당하동 1019 인천 세무고등학교 교무기획부</v>
      </c>
      <c r="V351" s="131" t="str">
        <v>문 앞</v>
      </c>
      <c r="W351" s="138">
        <v>102060</v>
      </c>
      <c r="X351" s="138">
        <v>0</v>
      </c>
      <c r="Y351" s="138">
        <v>0</v>
      </c>
      <c r="Z351" s="138">
        <v>0</v>
      </c>
      <c r="AA351" s="138">
        <v>0</v>
      </c>
      <c r="AB351" s="145">
        <v>0</v>
      </c>
      <c r="AC351" s="145">
        <v>0</v>
      </c>
      <c r="AD351" s="138">
        <v>0</v>
      </c>
      <c r="AE351" s="131" t="str">
        <v>비닐스토리 쿠팡 박정숙 윤다빈 (제빵) SE.206 투명 530263086611 0502-4504-0936 7100062539472</v>
      </c>
    </row>
    <row r="352" spans="1:31">
      <c r="A352" s="131">
        <v>1032</v>
      </c>
      <c r="B352" s="131" t="str">
        <v>비닐스토리</v>
      </c>
      <c r="C352" s="131" t="str">
        <v>쿠팡</v>
      </c>
      <c r="D352" s="131" t="str">
        <v>박정은</v>
      </c>
      <c r="E352" s="132">
        <v>45561</v>
      </c>
      <c r="F352" s="131" t="str">
        <v>박정은</v>
      </c>
      <c r="G352" s="131" t="str">
        <v>530299952833</v>
      </c>
      <c r="H352" s="131" t="str">
        <v>SE.307</v>
      </c>
      <c r="I352" s="131" t="str">
        <v>투명</v>
      </c>
      <c r="J352" s="131">
        <v>1</v>
      </c>
      <c r="K352" s="138">
        <v>10260</v>
      </c>
      <c r="L352" s="138">
        <v>3000</v>
      </c>
      <c r="M352" s="138">
        <v>0</v>
      </c>
      <c r="N352" s="132">
        <v>45561</v>
      </c>
      <c r="O352" s="131" t="str">
        <v>7100071100101</v>
      </c>
      <c r="P352" s="134">
        <v>0</v>
      </c>
      <c r="Q352" s="148" t="str">
        <v>0502-4102-4089</v>
      </c>
      <c r="R352" s="131" t="str">
        <v>CJ대한통운</v>
      </c>
      <c r="S352" s="139">
        <v>0</v>
      </c>
      <c r="T352" s="131" t="str">
        <v>0502-4102-4089</v>
      </c>
      <c r="U352" s="131" t="str">
        <v>부산광역시 부산진구 냉정로252번가길 7 1층 좋은날케이크 ( 가야동 )</v>
      </c>
      <c r="V352" s="131" t="str">
        <v>문 앞</v>
      </c>
      <c r="W352" s="138">
        <v>12470</v>
      </c>
      <c r="X352" s="138">
        <v>0</v>
      </c>
      <c r="Y352" s="138">
        <v>3000</v>
      </c>
      <c r="Z352" s="138">
        <v>0</v>
      </c>
      <c r="AA352" s="138">
        <v>0</v>
      </c>
      <c r="AB352" s="145">
        <v>0</v>
      </c>
      <c r="AC352" s="145">
        <v>0</v>
      </c>
      <c r="AD352" s="138">
        <v>0</v>
      </c>
      <c r="AE352" s="131" t="str">
        <v>비닐스토리 쿠팡 박정은 박정은 SE.307 투명 530299952833 0502-4102-4089 7100071100101</v>
      </c>
    </row>
    <row r="353" spans="1:31">
      <c r="A353" s="131">
        <v>634</v>
      </c>
      <c r="B353" s="131" t="str">
        <v>비닐스토리</v>
      </c>
      <c r="C353" s="131" t="str">
        <v>스마트 스토어</v>
      </c>
      <c r="D353" s="131" t="str">
        <v>박종희</v>
      </c>
      <c r="E353" s="132">
        <v>45525</v>
      </c>
      <c r="F353" s="131" t="str">
        <v>최현</v>
      </c>
      <c r="G353" s="131" t="str">
        <v>530272460101</v>
      </c>
      <c r="H353" s="131" t="str">
        <v>SE.206</v>
      </c>
      <c r="I353" s="131" t="str">
        <v>투명</v>
      </c>
      <c r="J353" s="131">
        <v>1</v>
      </c>
      <c r="K353" s="138">
        <v>24260</v>
      </c>
      <c r="L353" s="138">
        <v>3500</v>
      </c>
      <c r="M353" s="138">
        <v>960</v>
      </c>
      <c r="N353" s="132">
        <v>45525</v>
      </c>
      <c r="O353" s="131" t="str">
        <v>2024082199606321</v>
      </c>
      <c r="P353" s="134" t="str">
        <v>cobi****</v>
      </c>
      <c r="Q353" s="148" t="str">
        <v>010-8601-0030</v>
      </c>
      <c r="R353" s="131" t="str">
        <v>CJ대한통운</v>
      </c>
      <c r="S353" s="139">
        <v>0</v>
      </c>
      <c r="T353" s="131" t="str">
        <v>010-8601-0030</v>
      </c>
      <c r="U353" s="131" t="str">
        <v>전라남도 담양군 담양읍 사미정길 31 (담양읍) 1층 사무실 안쪽</v>
      </c>
      <c r="V353" s="131">
        <v>0</v>
      </c>
      <c r="W353" s="138">
        <v>28620</v>
      </c>
      <c r="X353" s="138">
        <v>3180</v>
      </c>
      <c r="Y353" s="138">
        <v>3000</v>
      </c>
      <c r="Z353" s="138">
        <v>0</v>
      </c>
      <c r="AA353" s="138">
        <v>0</v>
      </c>
      <c r="AB353" s="145">
        <v>0</v>
      </c>
      <c r="AC353" s="145">
        <v>0</v>
      </c>
      <c r="AD353" s="138">
        <v>0</v>
      </c>
      <c r="AE353" s="131" t="str">
        <v>비닐스토리 스마트 스토어 박종희 최현 SE.206 투명 530272460101 010-8601-0030 2024082199606321</v>
      </c>
    </row>
    <row r="354" spans="1:31">
      <c r="A354" s="131">
        <v>468</v>
      </c>
      <c r="B354" s="131" t="str">
        <v>비닐스토리</v>
      </c>
      <c r="C354" s="131" t="str">
        <v>스마트 스토어</v>
      </c>
      <c r="D354" s="131" t="str">
        <v>박준학</v>
      </c>
      <c r="E354" s="132">
        <v>45510</v>
      </c>
      <c r="F354" s="131" t="str">
        <v>박준학</v>
      </c>
      <c r="G354" s="131" t="str">
        <v>540260504075</v>
      </c>
      <c r="H354" s="131" t="str">
        <v>SE.15</v>
      </c>
      <c r="I354" s="131" t="str">
        <v>검정</v>
      </c>
      <c r="J354" s="131">
        <v>25</v>
      </c>
      <c r="K354" s="138">
        <v>37750</v>
      </c>
      <c r="L354" s="138">
        <v>4400</v>
      </c>
      <c r="M354" s="138">
        <v>1725</v>
      </c>
      <c r="N354" s="132">
        <v>45510</v>
      </c>
      <c r="O354" s="131" t="str">
        <v>2024080626547591</v>
      </c>
      <c r="P354" s="134" t="str">
        <v>bjh6****</v>
      </c>
      <c r="Q354" s="148" t="str">
        <v>010-9310-6786</v>
      </c>
      <c r="R354" s="131" t="str">
        <v>CJ대한통운</v>
      </c>
      <c r="S354" s="139">
        <v>0</v>
      </c>
      <c r="T354" s="131" t="str">
        <v>010-9310-6786</v>
      </c>
      <c r="U354" s="131" t="str">
        <v>경상남도 김해시 인제로 67 (어방동) 의정부부대찌개</v>
      </c>
      <c r="V354" s="131">
        <v>0</v>
      </c>
      <c r="W354" s="138">
        <v>51750</v>
      </c>
      <c r="X354" s="138">
        <v>0</v>
      </c>
      <c r="Y354" s="138">
        <v>0</v>
      </c>
      <c r="Z354" s="138">
        <v>0</v>
      </c>
      <c r="AA354" s="138">
        <v>0</v>
      </c>
      <c r="AB354" s="145">
        <v>0</v>
      </c>
      <c r="AC354" s="145">
        <v>0</v>
      </c>
      <c r="AD354" s="138">
        <v>0</v>
      </c>
      <c r="AE354" s="131" t="str">
        <v>비닐스토리 스마트 스토어 박준학 박준학 SE.15 검정 540260504075 010-9310-6786 2024080626547591</v>
      </c>
    </row>
    <row r="355" spans="1:31">
      <c r="A355" s="131">
        <v>175</v>
      </c>
      <c r="B355" s="131" t="str">
        <v>비닐스토리</v>
      </c>
      <c r="C355" s="131" t="str">
        <v>스마트 스토어</v>
      </c>
      <c r="D355" s="131" t="str">
        <v>박지숙</v>
      </c>
      <c r="E355" s="132">
        <v>45457</v>
      </c>
      <c r="F355" s="131" t="str">
        <v>박지숙</v>
      </c>
      <c r="G355" s="131" t="str">
        <v>540220887284</v>
      </c>
      <c r="H355" s="131" t="str">
        <v>SE.206</v>
      </c>
      <c r="I355" s="131" t="str">
        <v>투명</v>
      </c>
      <c r="J355" s="131">
        <v>1</v>
      </c>
      <c r="K355" s="138">
        <v>23300</v>
      </c>
      <c r="L355" s="138">
        <v>3500</v>
      </c>
      <c r="M355" s="138">
        <v>0</v>
      </c>
      <c r="N355" s="132">
        <v>45457</v>
      </c>
      <c r="O355" s="131" t="str">
        <v>2024061481330401</v>
      </c>
      <c r="P355" s="134" t="str">
        <v>choc****</v>
      </c>
      <c r="Q355" s="148" t="str">
        <v>010-7933-1436</v>
      </c>
      <c r="R355" s="131" t="str">
        <v>CJ대한통운</v>
      </c>
      <c r="S355" s="139">
        <v>0</v>
      </c>
      <c r="T355" s="131" t="str">
        <v>010-7933-1436</v>
      </c>
      <c r="U355" s="131" t="str">
        <v>인천광역시 부평구 안남로 260 (산곡동, 현대아파트) 506동 1516호</v>
      </c>
      <c r="V355" s="131">
        <v>0</v>
      </c>
      <c r="W355" s="138">
        <v>28620</v>
      </c>
      <c r="X355" s="138">
        <v>3180</v>
      </c>
      <c r="Y355" s="138">
        <v>0</v>
      </c>
      <c r="Z355" s="138">
        <v>0</v>
      </c>
      <c r="AA355" s="138">
        <v>0</v>
      </c>
      <c r="AB355" s="145">
        <v>0</v>
      </c>
      <c r="AC355" s="145">
        <v>0</v>
      </c>
      <c r="AD355" s="138">
        <v>0</v>
      </c>
      <c r="AE355" s="131" t="str">
        <v>비닐스토리 스마트 스토어 박지숙 박지숙 SE.206 투명 540220887284 010-7933-1436 2024061481330401</v>
      </c>
    </row>
    <row r="356" spans="1:31">
      <c r="A356" s="131">
        <v>176</v>
      </c>
      <c r="B356" s="131" t="str">
        <v>비닐스토리</v>
      </c>
      <c r="C356" s="131" t="str">
        <v>스마트 스토어</v>
      </c>
      <c r="D356" s="131" t="str">
        <v>박지숙</v>
      </c>
      <c r="E356" s="132">
        <v>45457</v>
      </c>
      <c r="F356" s="131" t="str">
        <v>박지숙</v>
      </c>
      <c r="G356" s="131" t="str">
        <v>540220887284</v>
      </c>
      <c r="H356" s="131" t="str">
        <v>SE.304</v>
      </c>
      <c r="I356" s="131" t="str">
        <v>투명</v>
      </c>
      <c r="J356" s="131">
        <v>1</v>
      </c>
      <c r="K356" s="138">
        <v>9350</v>
      </c>
      <c r="L356" s="138">
        <v>0</v>
      </c>
      <c r="M356" s="138">
        <v>0</v>
      </c>
      <c r="N356" s="132">
        <v>45457</v>
      </c>
      <c r="O356" s="131" t="str">
        <v>2024061481330391</v>
      </c>
      <c r="P356" s="134" t="str">
        <v>choc****</v>
      </c>
      <c r="Q356" s="148" t="str">
        <v>010-7933-1436</v>
      </c>
      <c r="R356" s="131" t="str">
        <v>CJ대한통운</v>
      </c>
      <c r="S356" s="139">
        <v>0</v>
      </c>
      <c r="T356" s="131" t="str">
        <v>010-7933-1436</v>
      </c>
      <c r="U356" s="131" t="str">
        <v>인천광역시 부평구 안남로 260 (산곡동, 현대아파트) 506동 1516호</v>
      </c>
      <c r="V356" s="131">
        <v>0</v>
      </c>
      <c r="W356" s="138">
        <v>13770</v>
      </c>
      <c r="X356" s="138">
        <v>1530</v>
      </c>
      <c r="Y356" s="138">
        <v>0</v>
      </c>
      <c r="Z356" s="138">
        <v>0</v>
      </c>
      <c r="AA356" s="138">
        <v>0</v>
      </c>
      <c r="AB356" s="145">
        <v>0</v>
      </c>
      <c r="AC356" s="145">
        <v>0</v>
      </c>
      <c r="AD356" s="138">
        <v>0</v>
      </c>
      <c r="AE356" s="131" t="str">
        <v>비닐스토리 스마트 스토어 박지숙 박지숙 SE.304 투명 540220887284 010-7933-1436 2024061481330391</v>
      </c>
    </row>
    <row r="357" spans="1:31">
      <c r="A357" s="131">
        <v>556</v>
      </c>
      <c r="B357" s="131" t="str">
        <v>비닐스토리</v>
      </c>
      <c r="C357" s="131" t="str">
        <v>스마트 스토어</v>
      </c>
      <c r="D357" s="131" t="str">
        <v>박지아</v>
      </c>
      <c r="E357" s="132">
        <v>45520</v>
      </c>
      <c r="F357" s="131" t="str">
        <v>박지아</v>
      </c>
      <c r="G357" s="131" t="str">
        <v>540267615843</v>
      </c>
      <c r="H357" s="131" t="str">
        <v>SE.23</v>
      </c>
      <c r="I357" s="131" t="str">
        <v>유백</v>
      </c>
      <c r="J357" s="131">
        <v>9</v>
      </c>
      <c r="K357" s="138">
        <v>27905</v>
      </c>
      <c r="L357" s="138">
        <v>4400</v>
      </c>
      <c r="M357" s="138">
        <v>1725</v>
      </c>
      <c r="N357" s="132">
        <v>45519</v>
      </c>
      <c r="O357" s="131" t="str">
        <v>2024081572771791</v>
      </c>
      <c r="P357" s="134" t="str">
        <v>tmcm****</v>
      </c>
      <c r="Q357" s="148" t="str">
        <v>010-8312-2993</v>
      </c>
      <c r="R357" s="131" t="str">
        <v>CJ대한통운</v>
      </c>
      <c r="S357" s="139">
        <v>0</v>
      </c>
      <c r="T357" s="131" t="str">
        <v>010-8312-2993</v>
      </c>
      <c r="U357" s="131" t="str">
        <v>서울특별시 서초구 강남대로 27 (양재동, AT센터) 양재동꽃시장 가동 5호 도곡농원</v>
      </c>
      <c r="V357" s="131">
        <v>0</v>
      </c>
      <c r="W357" s="138">
        <v>35640</v>
      </c>
      <c r="X357" s="138">
        <v>0</v>
      </c>
      <c r="Y357" s="138">
        <v>0</v>
      </c>
      <c r="Z357" s="138">
        <v>0</v>
      </c>
      <c r="AA357" s="138">
        <v>0</v>
      </c>
      <c r="AB357" s="145">
        <v>0</v>
      </c>
      <c r="AC357" s="145">
        <v>0</v>
      </c>
      <c r="AD357" s="138">
        <v>0</v>
      </c>
      <c r="AE357" s="131" t="str">
        <v>비닐스토리 스마트 스토어 박지아 박지아 SE.23 유백 540267615843 010-8312-2993 2024081572771791</v>
      </c>
    </row>
    <row r="358" spans="1:31">
      <c r="A358" s="131">
        <v>570</v>
      </c>
      <c r="B358" s="131" t="str">
        <v>비닐스토리</v>
      </c>
      <c r="C358" s="131" t="str">
        <v>쿠팡</v>
      </c>
      <c r="D358" s="131" t="str">
        <v>박지환</v>
      </c>
      <c r="E358" s="132">
        <v>45517</v>
      </c>
      <c r="F358" s="131" t="str">
        <v>박지환</v>
      </c>
      <c r="G358" s="131" t="str">
        <v>530266297312</v>
      </c>
      <c r="H358" s="131" t="str">
        <v>SE.305</v>
      </c>
      <c r="I358" s="131" t="str">
        <v>투명</v>
      </c>
      <c r="J358" s="131">
        <v>1</v>
      </c>
      <c r="K358" s="138">
        <v>15650</v>
      </c>
      <c r="L358" s="138">
        <v>3000</v>
      </c>
      <c r="M358" s="138">
        <v>0</v>
      </c>
      <c r="N358" s="132">
        <v>45516</v>
      </c>
      <c r="O358" s="131" t="str">
        <v>29100063314255</v>
      </c>
      <c r="P358" s="134">
        <v>0</v>
      </c>
      <c r="Q358" s="148" t="str">
        <v>0502-5377-6459</v>
      </c>
      <c r="R358" s="131" t="str">
        <v>CJ대한통운</v>
      </c>
      <c r="S358" s="139">
        <v>0</v>
      </c>
      <c r="T358" s="131" t="str">
        <v>0502-5377-6459</v>
      </c>
      <c r="U358" s="131" t="str">
        <v>부산광역시 기장군 일광면 체육공원1로 3 푸름</v>
      </c>
      <c r="V358" s="131" t="str">
        <v>문 앞</v>
      </c>
      <c r="W358" s="138">
        <v>21740</v>
      </c>
      <c r="X358" s="138">
        <v>0</v>
      </c>
      <c r="Y358" s="138">
        <v>3000</v>
      </c>
      <c r="Z358" s="138">
        <v>0</v>
      </c>
      <c r="AA358" s="138">
        <v>0</v>
      </c>
      <c r="AB358" s="145">
        <v>0</v>
      </c>
      <c r="AC358" s="145">
        <v>0</v>
      </c>
      <c r="AD358" s="138">
        <v>0</v>
      </c>
      <c r="AE358" s="131" t="str">
        <v>비닐스토리 쿠팡 박지환 박지환 SE.305 투명 530266297312 0502-5377-6459 29100063314255</v>
      </c>
    </row>
    <row r="359" spans="1:31">
      <c r="A359" s="131">
        <v>766</v>
      </c>
      <c r="B359" s="131" t="str">
        <v>비닐스토리</v>
      </c>
      <c r="C359" s="131" t="str">
        <v>쿠팡</v>
      </c>
      <c r="D359" s="131" t="str">
        <v>박지환</v>
      </c>
      <c r="E359" s="132">
        <v>45534</v>
      </c>
      <c r="F359" s="131" t="str">
        <v>박지환</v>
      </c>
      <c r="G359" s="131" t="str">
        <v>540277799771</v>
      </c>
      <c r="H359" s="131" t="str">
        <v>SE.303</v>
      </c>
      <c r="I359" s="131" t="str">
        <v>투명</v>
      </c>
      <c r="J359" s="131">
        <v>1</v>
      </c>
      <c r="K359" s="138">
        <v>19530</v>
      </c>
      <c r="L359" s="138">
        <v>3500</v>
      </c>
      <c r="M359" s="138">
        <v>960</v>
      </c>
      <c r="N359" s="132">
        <v>45534</v>
      </c>
      <c r="O359" s="131" t="str">
        <v>29100066481065</v>
      </c>
      <c r="P359" s="134">
        <v>0</v>
      </c>
      <c r="Q359" s="148" t="str">
        <v>0502-4845-7971</v>
      </c>
      <c r="R359" s="131" t="str">
        <v>CJ대한통운</v>
      </c>
      <c r="S359" s="139">
        <v>0</v>
      </c>
      <c r="T359" s="131" t="str">
        <v>0502-4845-7971</v>
      </c>
      <c r="U359" s="131" t="str">
        <v>부산광역시 기장군 일광면 체육공원1로 3 푸름</v>
      </c>
      <c r="V359" s="131" t="str">
        <v>문 앞</v>
      </c>
      <c r="W359" s="138">
        <v>25890</v>
      </c>
      <c r="X359" s="138">
        <v>0</v>
      </c>
      <c r="Y359" s="138">
        <v>3000</v>
      </c>
      <c r="Z359" s="138">
        <v>0</v>
      </c>
      <c r="AA359" s="138">
        <v>0</v>
      </c>
      <c r="AB359" s="145">
        <v>0</v>
      </c>
      <c r="AC359" s="145">
        <v>0</v>
      </c>
      <c r="AD359" s="138">
        <v>0</v>
      </c>
      <c r="AE359" s="131" t="str">
        <v>비닐스토리 쿠팡 박지환 박지환 SE.303 투명 540277799771 0502-4845-7971 29100066481065</v>
      </c>
    </row>
    <row r="360" spans="1:31">
      <c r="A360" s="131">
        <v>100</v>
      </c>
      <c r="B360" s="131" t="str">
        <v>비닐스토리</v>
      </c>
      <c r="C360" s="131" t="str">
        <v>쿠팡</v>
      </c>
      <c r="D360" s="131" t="str">
        <v>박창보</v>
      </c>
      <c r="E360" s="132">
        <v>45453</v>
      </c>
      <c r="F360" s="131" t="str">
        <v>박창보</v>
      </c>
      <c r="G360" s="131" t="str">
        <v>540216957543</v>
      </c>
      <c r="H360" s="131" t="str">
        <v>SE.201</v>
      </c>
      <c r="I360" s="131" t="str">
        <v>투명</v>
      </c>
      <c r="J360" s="131">
        <v>1</v>
      </c>
      <c r="K360" s="138">
        <v>12900</v>
      </c>
      <c r="L360" s="138">
        <v>3000</v>
      </c>
      <c r="M360" s="138">
        <v>0</v>
      </c>
      <c r="N360" s="132">
        <v>45452</v>
      </c>
      <c r="O360" s="131" t="str">
        <v>22100051795908</v>
      </c>
      <c r="P360" s="134" t="str">
        <v>c8*****@na</v>
      </c>
      <c r="Q360" s="148" t="str">
        <v>0504-4963-2948</v>
      </c>
      <c r="R360" s="131" t="str">
        <v>CJ대한통운</v>
      </c>
      <c r="S360" s="139">
        <v>0</v>
      </c>
      <c r="T360" s="131" t="str">
        <v>0504-4963-2948</v>
      </c>
      <c r="U360" s="131" t="str">
        <v>경기도 안양시 동안구 호계동 555-2 지하1층 b122, 123, 124호 하루,한끼</v>
      </c>
      <c r="V360" s="131" t="str">
        <v>문 앞</v>
      </c>
      <c r="W360" s="138">
        <v>17010</v>
      </c>
      <c r="X360" s="138">
        <v>0</v>
      </c>
      <c r="Y360" s="138">
        <v>3000</v>
      </c>
      <c r="Z360" s="138">
        <v>0</v>
      </c>
      <c r="AA360" s="138">
        <v>0</v>
      </c>
      <c r="AB360" s="145">
        <v>0</v>
      </c>
      <c r="AC360" s="145">
        <v>0</v>
      </c>
      <c r="AD360" s="138">
        <v>0</v>
      </c>
      <c r="AE360" s="131" t="str">
        <v>비닐스토리 쿠팡 박창보 박창보 SE.201 투명 540216957543 0504-4963-2948 22100051795908</v>
      </c>
    </row>
    <row r="361" spans="1:31">
      <c r="A361" s="131">
        <v>593</v>
      </c>
      <c r="B361" s="131" t="str">
        <v>비닐스토리</v>
      </c>
      <c r="C361" s="131" t="str">
        <v>쿠팡</v>
      </c>
      <c r="D361" s="131" t="str">
        <v>박태남</v>
      </c>
      <c r="E361" s="132">
        <v>45523</v>
      </c>
      <c r="F361" s="131" t="str">
        <v>박태남</v>
      </c>
      <c r="G361" s="131" t="str">
        <v>530270506924</v>
      </c>
      <c r="H361" s="131" t="str">
        <v>SE.114</v>
      </c>
      <c r="I361" s="131" t="str">
        <v>투명</v>
      </c>
      <c r="J361" s="131">
        <v>2</v>
      </c>
      <c r="K361" s="138">
        <v>10920</v>
      </c>
      <c r="L361" s="138">
        <v>3000</v>
      </c>
      <c r="M361" s="138">
        <v>0</v>
      </c>
      <c r="N361" s="132">
        <v>45521</v>
      </c>
      <c r="O361" s="131" t="str">
        <v>21100064267941</v>
      </c>
      <c r="P361" s="134">
        <v>0</v>
      </c>
      <c r="Q361" s="148" t="str">
        <v>0502-7852-2520</v>
      </c>
      <c r="R361" s="131" t="str">
        <v>CJ대한통운</v>
      </c>
      <c r="S361" s="139">
        <v>0</v>
      </c>
      <c r="T361" s="131" t="str">
        <v>0502-7852-2520</v>
      </c>
      <c r="U361" s="131" t="str">
        <v>경상남도 진주시 진양호로51번길 6-5 101동1204호(판문동,현대아파트) ( 판문동 )</v>
      </c>
      <c r="V361" s="131" t="str">
        <v>직접 받고 부재 시 문 앞</v>
      </c>
      <c r="W361" s="138">
        <v>12240</v>
      </c>
      <c r="X361" s="138">
        <v>1360</v>
      </c>
      <c r="Y361" s="138">
        <v>0</v>
      </c>
      <c r="Z361" s="138">
        <v>0</v>
      </c>
      <c r="AA361" s="138">
        <v>0</v>
      </c>
      <c r="AB361" s="145">
        <v>0</v>
      </c>
      <c r="AC361" s="145">
        <v>0</v>
      </c>
      <c r="AD361" s="138">
        <v>0</v>
      </c>
      <c r="AE361" s="131" t="str">
        <v>비닐스토리 쿠팡 박태남 박태남 SE.114 투명 530270506924 0502-7852-2520 21100064267941</v>
      </c>
    </row>
    <row r="362" spans="1:31">
      <c r="A362" s="131">
        <v>561</v>
      </c>
      <c r="B362" s="131" t="str">
        <v>비닐스토리</v>
      </c>
      <c r="C362" s="131" t="str">
        <v>스마트 스토어</v>
      </c>
      <c r="D362" s="131" t="str">
        <v>박하나</v>
      </c>
      <c r="E362" s="132">
        <v>45517</v>
      </c>
      <c r="F362" s="131" t="str">
        <v>박하나</v>
      </c>
      <c r="G362" s="131" t="str">
        <v>540265762921</v>
      </c>
      <c r="H362" s="131" t="str">
        <v>SE.110</v>
      </c>
      <c r="I362" s="131" t="str">
        <v>투명</v>
      </c>
      <c r="J362" s="131">
        <v>10</v>
      </c>
      <c r="K362" s="138">
        <v>18995</v>
      </c>
      <c r="L362" s="138">
        <v>4400</v>
      </c>
      <c r="M362" s="138">
        <v>1725</v>
      </c>
      <c r="N362" s="132">
        <v>45516</v>
      </c>
      <c r="O362" s="131" t="str">
        <v>2024081261415181</v>
      </c>
      <c r="P362" s="134" t="str">
        <v>qkrg****</v>
      </c>
      <c r="Q362" s="148" t="str">
        <v>010-4284-0677</v>
      </c>
      <c r="R362" s="131" t="str">
        <v>CJ대한통운</v>
      </c>
      <c r="S362" s="139">
        <v>0</v>
      </c>
      <c r="T362" s="131" t="str">
        <v>010-4284-0677</v>
      </c>
      <c r="U362" s="131" t="str">
        <v>전라남도 순천시 월등면 송치안길 102 (월등면) 전라남도 순천시 월등면 계월리 상동 70번지</v>
      </c>
      <c r="V362" s="131">
        <v>0</v>
      </c>
      <c r="W362" s="138">
        <v>27400</v>
      </c>
      <c r="X362" s="138">
        <v>0</v>
      </c>
      <c r="Y362" s="138">
        <v>0</v>
      </c>
      <c r="Z362" s="138">
        <v>0</v>
      </c>
      <c r="AA362" s="138">
        <v>0</v>
      </c>
      <c r="AB362" s="145">
        <v>0</v>
      </c>
      <c r="AC362" s="145">
        <v>0</v>
      </c>
      <c r="AD362" s="138">
        <v>0</v>
      </c>
      <c r="AE362" s="131" t="str">
        <v>비닐스토리 스마트 스토어 박하나 박하나 SE.110 투명 540265762921 010-4284-0677 2024081261415181</v>
      </c>
    </row>
    <row r="363" spans="1:31">
      <c r="A363" s="131">
        <v>562</v>
      </c>
      <c r="B363" s="131" t="str">
        <v>비닐스토리</v>
      </c>
      <c r="C363" s="131" t="str">
        <v>스마트 스토어</v>
      </c>
      <c r="D363" s="131" t="str">
        <v>박하나</v>
      </c>
      <c r="E363" s="132">
        <v>45517</v>
      </c>
      <c r="F363" s="131" t="str">
        <v>박하나</v>
      </c>
      <c r="G363" s="131" t="str">
        <v>540265762921</v>
      </c>
      <c r="H363" s="131" t="str">
        <v>SE.114</v>
      </c>
      <c r="I363" s="131" t="str">
        <v>투명</v>
      </c>
      <c r="J363" s="131">
        <v>5</v>
      </c>
      <c r="K363" s="138">
        <v>19800</v>
      </c>
      <c r="L363" s="138">
        <v>0</v>
      </c>
      <c r="M363" s="138">
        <v>0</v>
      </c>
      <c r="N363" s="132">
        <v>45516</v>
      </c>
      <c r="O363" s="131" t="str">
        <v>2024081261415171</v>
      </c>
      <c r="P363" s="134" t="str">
        <v>qkrg****</v>
      </c>
      <c r="Q363" s="148" t="str">
        <v>010-4284-0677</v>
      </c>
      <c r="R363" s="131" t="str">
        <v>CJ대한통운</v>
      </c>
      <c r="S363" s="139">
        <v>0</v>
      </c>
      <c r="T363" s="131" t="str">
        <v>010-4284-0677</v>
      </c>
      <c r="U363" s="131" t="str">
        <v>전라남도 순천시 월등면 송치안길 102 (월등면) 전라남도 순천시 월등면 계월리 상동 70번지</v>
      </c>
      <c r="V363" s="131">
        <v>0</v>
      </c>
      <c r="W363" s="138">
        <v>42100</v>
      </c>
      <c r="X363" s="138">
        <v>0</v>
      </c>
      <c r="Y363" s="138">
        <v>0</v>
      </c>
      <c r="Z363" s="138">
        <v>0</v>
      </c>
      <c r="AA363" s="138">
        <v>0</v>
      </c>
      <c r="AB363" s="145">
        <v>0</v>
      </c>
      <c r="AC363" s="145">
        <v>0</v>
      </c>
      <c r="AD363" s="138">
        <v>0</v>
      </c>
      <c r="AE363" s="131" t="str">
        <v>비닐스토리 스마트 스토어 박하나 박하나 SE.114 투명 540265762921 010-4284-0677 2024081261415171</v>
      </c>
    </row>
    <row r="364" spans="1:31">
      <c r="A364" s="131">
        <v>617</v>
      </c>
      <c r="B364" s="131" t="str">
        <v>비닐스토리</v>
      </c>
      <c r="C364" s="131" t="str">
        <v>스마트 스토어</v>
      </c>
      <c r="D364" s="131" t="str">
        <v>박하나</v>
      </c>
      <c r="E364" s="132">
        <v>45523</v>
      </c>
      <c r="F364" s="131" t="str">
        <v>박하나</v>
      </c>
      <c r="G364" s="131" t="str">
        <v>530270533255</v>
      </c>
      <c r="H364" s="131" t="str">
        <v>SE.111</v>
      </c>
      <c r="I364" s="131" t="str">
        <v>투명</v>
      </c>
      <c r="J364" s="131">
        <v>8</v>
      </c>
      <c r="K364" s="138">
        <v>22060</v>
      </c>
      <c r="L364" s="138">
        <v>3500</v>
      </c>
      <c r="M364" s="138">
        <v>960</v>
      </c>
      <c r="N364" s="132">
        <v>45521</v>
      </c>
      <c r="O364" s="131" t="str">
        <v>2024081751867951</v>
      </c>
      <c r="P364" s="134" t="str">
        <v>qkrg****</v>
      </c>
      <c r="Q364" s="148" t="str">
        <v>010-4284-0677</v>
      </c>
      <c r="R364" s="131" t="str">
        <v>CJ대한통운</v>
      </c>
      <c r="S364" s="139">
        <v>0</v>
      </c>
      <c r="T364" s="131" t="str">
        <v>010-4284-0677</v>
      </c>
      <c r="U364" s="131" t="str">
        <v>전라남도 순천시 월등면 송치안길 102 (월등면) 전라남도 순천시 월등면 계월리 상동 70번지</v>
      </c>
      <c r="V364" s="131">
        <v>0</v>
      </c>
      <c r="W364" s="138">
        <v>37440</v>
      </c>
      <c r="X364" s="138">
        <v>0</v>
      </c>
      <c r="Y364" s="138">
        <v>0</v>
      </c>
      <c r="Z364" s="138">
        <v>0</v>
      </c>
      <c r="AA364" s="138">
        <v>0</v>
      </c>
      <c r="AB364" s="145">
        <v>0</v>
      </c>
      <c r="AC364" s="145">
        <v>0</v>
      </c>
      <c r="AD364" s="138">
        <v>0</v>
      </c>
      <c r="AE364" s="131" t="str">
        <v>비닐스토리 스마트 스토어 박하나 박하나 SE.111 투명 530270533255 010-4284-0677 2024081751867951</v>
      </c>
    </row>
    <row r="365" spans="1:31">
      <c r="A365" s="131">
        <v>338</v>
      </c>
      <c r="B365" s="131" t="str">
        <v>비닐스토리</v>
      </c>
      <c r="C365" s="131" t="str">
        <v>쿠팡</v>
      </c>
      <c r="D365" s="131" t="str">
        <v>박혜련</v>
      </c>
      <c r="E365" s="132">
        <v>45488</v>
      </c>
      <c r="F365" s="131" t="str">
        <v>박혜련</v>
      </c>
      <c r="G365" s="131" t="str">
        <v>530245079472</v>
      </c>
      <c r="H365" s="131" t="str">
        <v>SE.205</v>
      </c>
      <c r="I365" s="131" t="str">
        <v>투명</v>
      </c>
      <c r="J365" s="131">
        <v>1</v>
      </c>
      <c r="K365" s="138">
        <v>20500</v>
      </c>
      <c r="L365" s="138">
        <v>3500</v>
      </c>
      <c r="M365" s="138">
        <v>500</v>
      </c>
      <c r="N365" s="132">
        <v>45487</v>
      </c>
      <c r="O365" s="131" t="str">
        <v>8100058425170</v>
      </c>
      <c r="P365" s="134" t="str">
        <v>ph*****@gm</v>
      </c>
      <c r="Q365" s="148" t="str">
        <v>0504-2769-9297</v>
      </c>
      <c r="R365" s="131" t="str">
        <v>CJ대한통운</v>
      </c>
      <c r="S365" s="139">
        <v>0</v>
      </c>
      <c r="T365" s="131" t="str">
        <v>0504-2769-9297</v>
      </c>
      <c r="U365" s="131" t="str">
        <v>서울특별시 구로구 경인로19가길 40 오류동 현대썬앤빌구로1416호 ( 오류동, 현대썬앤빌구로 )</v>
      </c>
      <c r="V365" s="131" t="str">
        <v>문 앞</v>
      </c>
      <c r="W365" s="138">
        <v>28350</v>
      </c>
      <c r="X365" s="138">
        <v>0</v>
      </c>
      <c r="Y365" s="138">
        <v>3000</v>
      </c>
      <c r="Z365" s="138">
        <v>0</v>
      </c>
      <c r="AA365" s="138">
        <v>0</v>
      </c>
      <c r="AB365" s="145">
        <v>0</v>
      </c>
      <c r="AC365" s="145">
        <v>0</v>
      </c>
      <c r="AD365" s="138">
        <v>0</v>
      </c>
      <c r="AE365" s="131" t="str">
        <v>비닐스토리 쿠팡 박혜련 박혜련 SE.205 투명 530245079472 0504-2769-9297 8100058425170</v>
      </c>
    </row>
    <row r="366" spans="1:31">
      <c r="A366" s="131">
        <v>2</v>
      </c>
      <c r="B366" s="131" t="str">
        <v>비닐팩토리</v>
      </c>
      <c r="C366" s="131" t="str">
        <v>쿠팡</v>
      </c>
      <c r="D366" s="131" t="str">
        <v>박혜영</v>
      </c>
      <c r="E366" s="132">
        <v>45294</v>
      </c>
      <c r="F366" s="131" t="str">
        <v>Na</v>
      </c>
      <c r="G366" s="131" t="str">
        <v>653499871174</v>
      </c>
      <c r="H366" s="131" t="str">
        <v>SE.20</v>
      </c>
      <c r="I366" s="131" t="str">
        <v>검정</v>
      </c>
      <c r="J366" s="131">
        <v>1</v>
      </c>
      <c r="K366" s="138">
        <v>0</v>
      </c>
      <c r="L366" s="138">
        <v>2900</v>
      </c>
      <c r="M366" s="138">
        <v>0</v>
      </c>
      <c r="N366" s="132">
        <v>45292</v>
      </c>
      <c r="O366" s="131" t="str">
        <v>25000163577498</v>
      </c>
      <c r="P366" s="134">
        <v>0</v>
      </c>
      <c r="Q366" s="148" t="str">
        <v>010-****-3618</v>
      </c>
      <c r="R366" s="131" t="str">
        <v>CJ대한통운</v>
      </c>
      <c r="S366" s="139">
        <v>44930</v>
      </c>
      <c r="T366" s="131" t="str">
        <v>010-****-3618</v>
      </c>
      <c r="U366" s="131" t="str">
        <v>서울특별시 강서구 강서로8길 206 204</v>
      </c>
      <c r="V366" s="131" t="str">
        <v>문 앞</v>
      </c>
      <c r="W366" s="138">
        <v>2500</v>
      </c>
      <c r="X366" s="138">
        <v>0</v>
      </c>
      <c r="Y366" s="138">
        <v>3000</v>
      </c>
      <c r="Z366" s="138">
        <v>0</v>
      </c>
      <c r="AA366" s="138">
        <v>0</v>
      </c>
      <c r="AB366" s="145">
        <v>0</v>
      </c>
      <c r="AC366" s="145">
        <v>0</v>
      </c>
      <c r="AD366" s="138">
        <v>0</v>
      </c>
      <c r="AE366" s="131" t="str">
        <v>비닐팩토리 쿠팡 박혜영 Na SE.20 검정 653499871174 010-****-3618 25000163577498</v>
      </c>
    </row>
    <row r="367" spans="1:31">
      <c r="A367" s="131">
        <v>1031</v>
      </c>
      <c r="B367" s="131" t="str">
        <v>비닐스토리</v>
      </c>
      <c r="C367" s="131" t="str">
        <v>쿠팡</v>
      </c>
      <c r="D367" s="131" t="str">
        <v>박희숙</v>
      </c>
      <c r="E367" s="132">
        <v>45560</v>
      </c>
      <c r="F367" s="131" t="str">
        <v>박희숙</v>
      </c>
      <c r="G367" s="131" t="str">
        <v>540297384205</v>
      </c>
      <c r="H367" s="131" t="str">
        <v>SE.114</v>
      </c>
      <c r="I367" s="131" t="str">
        <v>투명</v>
      </c>
      <c r="J367" s="131">
        <v>6</v>
      </c>
      <c r="K367" s="138">
        <v>29885</v>
      </c>
      <c r="L367" s="138">
        <v>4400</v>
      </c>
      <c r="M367" s="138">
        <v>1725</v>
      </c>
      <c r="N367" s="132">
        <v>45559</v>
      </c>
      <c r="O367" s="131" t="str">
        <v>32100070616780</v>
      </c>
      <c r="P367" s="134">
        <v>0</v>
      </c>
      <c r="Q367" s="148" t="str">
        <v>0504-2720-1915</v>
      </c>
      <c r="R367" s="131" t="str">
        <v>CJ대한통운</v>
      </c>
      <c r="S367" s="139">
        <v>0</v>
      </c>
      <c r="T367" s="131" t="str">
        <v>0504-2720-1915</v>
      </c>
      <c r="U367" s="131" t="str">
        <v>강원도 인제군 기린면 기린로 20 방태산약초송이</v>
      </c>
      <c r="V367" s="131" t="str">
        <v>문 앞</v>
      </c>
      <c r="W367" s="138">
        <v>36720</v>
      </c>
      <c r="X367" s="138">
        <v>4080</v>
      </c>
      <c r="Y367" s="138">
        <v>0</v>
      </c>
      <c r="Z367" s="138">
        <v>0</v>
      </c>
      <c r="AA367" s="138">
        <v>0</v>
      </c>
      <c r="AB367" s="145">
        <v>0</v>
      </c>
      <c r="AC367" s="145">
        <v>0</v>
      </c>
      <c r="AD367" s="138">
        <v>0</v>
      </c>
      <c r="AE367" s="131" t="str">
        <v>비닐스토리 쿠팡 박희숙 박희숙 SE.114 투명 540297384205 0504-2720-1915 32100070616780</v>
      </c>
    </row>
    <row r="368" spans="1:31">
      <c r="A368" s="131">
        <v>161</v>
      </c>
      <c r="B368" s="131" t="str">
        <v>비닐스토리</v>
      </c>
      <c r="C368" s="131" t="str">
        <v>스마트 스토어</v>
      </c>
      <c r="D368" s="131" t="str">
        <v>박희용</v>
      </c>
      <c r="E368" s="132">
        <v>45456</v>
      </c>
      <c r="F368" s="131" t="str">
        <v>박희용</v>
      </c>
      <c r="G368" s="131" t="str">
        <v>540219665563</v>
      </c>
      <c r="H368" s="131" t="str">
        <v>SE.105</v>
      </c>
      <c r="I368" s="131" t="str">
        <v>투명</v>
      </c>
      <c r="J368" s="131">
        <v>3</v>
      </c>
      <c r="K368" s="138">
        <v>7950</v>
      </c>
      <c r="L368" s="138">
        <v>3000</v>
      </c>
      <c r="M368" s="138">
        <v>0</v>
      </c>
      <c r="N368" s="132">
        <v>45455</v>
      </c>
      <c r="O368" s="131" t="str">
        <v>2024061227356571</v>
      </c>
      <c r="P368" s="134" t="str">
        <v>augu****</v>
      </c>
      <c r="Q368" s="148" t="str">
        <v>010-4024-8302</v>
      </c>
      <c r="R368" s="131" t="str">
        <v>CJ대한통운</v>
      </c>
      <c r="S368" s="139">
        <v>0</v>
      </c>
      <c r="T368" s="131" t="str">
        <v>010-4024-8302</v>
      </c>
      <c r="U368" s="131" t="str">
        <v>경기도 수원시 장안구 수성로339번길 9 (정자동 1층 강원칡냉면</v>
      </c>
      <c r="V368" s="131">
        <v>0</v>
      </c>
      <c r="W368" s="138">
        <v>8340</v>
      </c>
      <c r="X368" s="138">
        <v>0</v>
      </c>
      <c r="Y368" s="138">
        <v>3000</v>
      </c>
      <c r="Z368" s="138">
        <v>0</v>
      </c>
      <c r="AA368" s="138">
        <v>0</v>
      </c>
      <c r="AB368" s="145">
        <v>0</v>
      </c>
      <c r="AC368" s="145">
        <v>0</v>
      </c>
      <c r="AD368" s="138">
        <v>0</v>
      </c>
      <c r="AE368" s="131" t="str">
        <v>비닐스토리 스마트 스토어 박희용 박희용 SE.105 투명 540219665563 010-4024-8302 2024061227356571</v>
      </c>
    </row>
    <row r="369" spans="1:31">
      <c r="A369" s="131">
        <v>443</v>
      </c>
      <c r="B369" s="131" t="str">
        <v>비닐스토리</v>
      </c>
      <c r="C369" s="131" t="str">
        <v>스마트 스토어</v>
      </c>
      <c r="D369" s="131" t="str">
        <v>박희용</v>
      </c>
      <c r="E369" s="132">
        <v>45502</v>
      </c>
      <c r="F369" s="131" t="str">
        <v>박희용</v>
      </c>
      <c r="G369" s="131" t="str">
        <v>530255527042</v>
      </c>
      <c r="H369" s="131" t="str">
        <v>SE.107</v>
      </c>
      <c r="I369" s="131" t="str">
        <v>투명</v>
      </c>
      <c r="J369" s="131">
        <v>4</v>
      </c>
      <c r="K369" s="138">
        <v>11624</v>
      </c>
      <c r="L369" s="138">
        <v>3000</v>
      </c>
      <c r="M369" s="138">
        <v>0</v>
      </c>
      <c r="N369" s="132">
        <v>45501</v>
      </c>
      <c r="O369" s="131" t="str">
        <v>2024072874865401</v>
      </c>
      <c r="P369" s="134" t="str">
        <v>augu****</v>
      </c>
      <c r="Q369" s="148" t="str">
        <v>010-4024-8302</v>
      </c>
      <c r="R369" s="131" t="str">
        <v>CJ대한통운</v>
      </c>
      <c r="S369" s="139">
        <v>0</v>
      </c>
      <c r="T369" s="131" t="str">
        <v>010-4024-8302</v>
      </c>
      <c r="U369" s="131" t="str">
        <v>경기도 수원시 장안구 수성로339번길 9 (정자동 1층 강원칡냉면</v>
      </c>
      <c r="V369" s="131">
        <v>0</v>
      </c>
      <c r="W369" s="138">
        <v>13320</v>
      </c>
      <c r="X369" s="138">
        <v>0</v>
      </c>
      <c r="Y369" s="138">
        <v>3000</v>
      </c>
      <c r="Z369" s="138">
        <v>0</v>
      </c>
      <c r="AA369" s="138">
        <v>0</v>
      </c>
      <c r="AB369" s="145">
        <v>0</v>
      </c>
      <c r="AC369" s="145">
        <v>0</v>
      </c>
      <c r="AD369" s="138">
        <v>0</v>
      </c>
      <c r="AE369" s="131" t="str">
        <v>비닐스토리 스마트 스토어 박희용 박희용 SE.107 투명 530255527042 010-4024-8302 2024072874865401</v>
      </c>
    </row>
    <row r="370" spans="1:31">
      <c r="A370" s="131">
        <v>139</v>
      </c>
      <c r="B370" s="131" t="str">
        <v>비닐스토리</v>
      </c>
      <c r="C370" s="131" t="str">
        <v>쿠팡</v>
      </c>
      <c r="D370" s="131" t="str">
        <v>박희종</v>
      </c>
      <c r="E370" s="132">
        <v>45455</v>
      </c>
      <c r="F370" s="131" t="str">
        <v>박희종</v>
      </c>
      <c r="G370" s="131" t="str">
        <v>540219104841</v>
      </c>
      <c r="H370" s="131" t="str">
        <v>SE.204</v>
      </c>
      <c r="I370" s="131" t="str">
        <v>투명</v>
      </c>
      <c r="J370" s="131">
        <v>1</v>
      </c>
      <c r="K370" s="138">
        <v>17300</v>
      </c>
      <c r="L370" s="138">
        <v>3000</v>
      </c>
      <c r="M370" s="138">
        <v>0</v>
      </c>
      <c r="N370" s="132">
        <v>45455</v>
      </c>
      <c r="O370" s="131" t="str">
        <v>15100052626789</v>
      </c>
      <c r="P370" s="134" t="str">
        <v>qg*****@na</v>
      </c>
      <c r="Q370" s="148" t="str">
        <v>0504-4978-6969</v>
      </c>
      <c r="R370" s="131" t="str">
        <v>CJ대한통운</v>
      </c>
      <c r="S370" s="139">
        <v>0</v>
      </c>
      <c r="T370" s="131" t="str">
        <v>0504-4978-6969</v>
      </c>
      <c r="U370" s="131" t="str">
        <v>서울특별시 용산구 이태원동 127-1 1층 피자레볼루션</v>
      </c>
      <c r="V370" s="131" t="str">
        <v>직접 받고 부재 시 문 앞</v>
      </c>
      <c r="W370" s="138">
        <v>24570</v>
      </c>
      <c r="X370" s="138">
        <v>0</v>
      </c>
      <c r="Y370" s="138">
        <v>3000</v>
      </c>
      <c r="Z370" s="138">
        <v>0</v>
      </c>
      <c r="AA370" s="138">
        <v>0</v>
      </c>
      <c r="AB370" s="145">
        <v>0</v>
      </c>
      <c r="AC370" s="145">
        <v>0</v>
      </c>
      <c r="AD370" s="138">
        <v>0</v>
      </c>
      <c r="AE370" s="131" t="str">
        <v>비닐스토리 쿠팡 박희종 박희종 SE.204 투명 540219104841 0504-4978-6969 15100052626789</v>
      </c>
    </row>
    <row r="371" spans="1:31">
      <c r="A371" s="131">
        <v>44</v>
      </c>
      <c r="B371" s="131" t="str">
        <v>비닐스토리</v>
      </c>
      <c r="C371" s="131" t="str">
        <v>쿠팡</v>
      </c>
      <c r="D371" s="131" t="str">
        <v>방국희</v>
      </c>
      <c r="E371" s="132">
        <v>45447</v>
      </c>
      <c r="F371" s="131" t="str">
        <v>방국희(부산집)</v>
      </c>
      <c r="G371" s="131" t="str">
        <v>540213347853</v>
      </c>
      <c r="H371" s="131" t="str">
        <v>SE.307</v>
      </c>
      <c r="I371" s="131" t="str">
        <v>투명</v>
      </c>
      <c r="J371" s="131">
        <v>1</v>
      </c>
      <c r="K371" s="138">
        <v>10260</v>
      </c>
      <c r="L371" s="138">
        <v>3000</v>
      </c>
      <c r="M371" s="138">
        <v>0</v>
      </c>
      <c r="N371" s="132">
        <v>45446</v>
      </c>
      <c r="O371" s="131" t="str">
        <v>7100051227112</v>
      </c>
      <c r="P371" s="134" t="str">
        <v>sp*****@ho</v>
      </c>
      <c r="Q371" s="148" t="str">
        <v>0502-1431-1508</v>
      </c>
      <c r="R371" s="131" t="str">
        <v>CJ대한통운</v>
      </c>
      <c r="S371" s="139">
        <v>0</v>
      </c>
      <c r="T371" s="131" t="str">
        <v>0502-1431-1508</v>
      </c>
      <c r="U371" s="131" t="str">
        <v>부산광역시 사하구 괴정동 427-68번지 14/2</v>
      </c>
      <c r="V371" s="131" t="str">
        <v xml:space="preserve"> 연락이 안될시 대영슈퍼에 맡겨주세요</v>
      </c>
      <c r="W371" s="138">
        <v>12470</v>
      </c>
      <c r="X371" s="138">
        <v>0</v>
      </c>
      <c r="Y371" s="138">
        <v>3000</v>
      </c>
      <c r="Z371" s="138">
        <v>0</v>
      </c>
      <c r="AA371" s="138">
        <v>0</v>
      </c>
      <c r="AB371" s="145">
        <v>0</v>
      </c>
      <c r="AC371" s="145">
        <v>0</v>
      </c>
      <c r="AD371" s="138">
        <v>0</v>
      </c>
      <c r="AE371" s="131" t="str">
        <v>비닐스토리 쿠팡 방국희 방국희(부산집) SE.307 투명 540213347853 0502-1431-1508 7100051227112</v>
      </c>
    </row>
    <row r="372" spans="1:31">
      <c r="A372" s="131">
        <v>64</v>
      </c>
      <c r="B372" s="131" t="str">
        <v>비닐팩토리</v>
      </c>
      <c r="C372" s="131" t="str">
        <v>스마트 스토어</v>
      </c>
      <c r="D372" s="131" t="str">
        <v>방현진</v>
      </c>
      <c r="E372" s="132">
        <v>45448</v>
      </c>
      <c r="F372" s="131" t="str">
        <v>방현진</v>
      </c>
      <c r="G372" s="131" t="str">
        <v>540214302620</v>
      </c>
      <c r="H372" s="131" t="str">
        <v>SE.206</v>
      </c>
      <c r="I372" s="131" t="str">
        <v>투명</v>
      </c>
      <c r="J372" s="131">
        <v>3</v>
      </c>
      <c r="K372" s="138">
        <v>0</v>
      </c>
      <c r="L372" s="138">
        <v>0</v>
      </c>
      <c r="M372" s="138">
        <v>0</v>
      </c>
      <c r="N372" s="132">
        <v>45448</v>
      </c>
      <c r="O372" s="131" t="str">
        <v>2024060552559121</v>
      </c>
      <c r="P372" s="134" t="str">
        <v>litt****</v>
      </c>
      <c r="Q372" s="148" t="str">
        <v>010-8671-1750</v>
      </c>
      <c r="R372" s="131" t="str">
        <v>CJ대한통운</v>
      </c>
      <c r="S372" s="139">
        <v>0</v>
      </c>
      <c r="T372" s="131" t="str">
        <v>010-8671-1750</v>
      </c>
      <c r="U372" s="131" t="str">
        <v>충청남도 홍성군 홍북면 내용길275번길 9 내덕리 564-2</v>
      </c>
      <c r="V372" s="131">
        <v>0</v>
      </c>
      <c r="W372" s="138">
        <v>85200</v>
      </c>
      <c r="X372" s="138">
        <v>0</v>
      </c>
      <c r="Y372" s="138">
        <v>0</v>
      </c>
      <c r="Z372" s="138">
        <v>0</v>
      </c>
      <c r="AA372" s="138">
        <v>0</v>
      </c>
      <c r="AB372" s="145">
        <v>0</v>
      </c>
      <c r="AC372" s="145">
        <v>0</v>
      </c>
      <c r="AD372" s="138">
        <v>0</v>
      </c>
      <c r="AE372" s="131" t="str">
        <v>비닐팩토리 스마트 스토어 방현진 방현진 SE.206 투명 540214302620 010-8671-1750 2024060552559121</v>
      </c>
    </row>
    <row r="373" spans="1:31">
      <c r="A373" s="131">
        <v>941</v>
      </c>
      <c r="B373" s="131" t="str">
        <v>비닐스토리</v>
      </c>
      <c r="C373" s="131" t="str">
        <v>스마트 스토어</v>
      </c>
      <c r="D373" s="131" t="str">
        <v>배종희</v>
      </c>
      <c r="E373" s="132">
        <v>45554</v>
      </c>
      <c r="F373" s="131" t="str">
        <v>달디떡공방</v>
      </c>
      <c r="G373" s="131" t="str">
        <v>540291821655</v>
      </c>
      <c r="H373" s="131" t="str">
        <v>SE.206</v>
      </c>
      <c r="I373" s="131" t="str">
        <v>투명</v>
      </c>
      <c r="J373" s="131">
        <v>1</v>
      </c>
      <c r="K373" s="138">
        <v>24353</v>
      </c>
      <c r="L373" s="138">
        <v>3500</v>
      </c>
      <c r="M373" s="138">
        <v>1053</v>
      </c>
      <c r="N373" s="132">
        <v>45547</v>
      </c>
      <c r="O373" s="131" t="str">
        <v>2024091286930281</v>
      </c>
      <c r="P373" s="134" t="str">
        <v>pape****</v>
      </c>
      <c r="Q373" s="148" t="str">
        <v>010-2589-9625</v>
      </c>
      <c r="R373" s="131" t="str">
        <v>CJ대한통운</v>
      </c>
      <c r="S373" s="139">
        <v>0</v>
      </c>
      <c r="T373" s="131" t="str">
        <v>010-2589-9625</v>
      </c>
      <c r="U373" s="131" t="str">
        <v>부산광역시 해운대구 세실로 19 (좌동, 해운대대우1차아파트) 상가동 지하 2호 달디떡공방</v>
      </c>
      <c r="V373" s="131">
        <v>0</v>
      </c>
      <c r="W373" s="138">
        <v>28620</v>
      </c>
      <c r="X373" s="138">
        <v>3180</v>
      </c>
      <c r="Y373" s="138">
        <v>3000</v>
      </c>
      <c r="Z373" s="138">
        <v>0</v>
      </c>
      <c r="AA373" s="138">
        <v>0</v>
      </c>
      <c r="AB373" s="145">
        <v>0</v>
      </c>
      <c r="AC373" s="145">
        <v>0</v>
      </c>
      <c r="AD373" s="138">
        <v>0</v>
      </c>
      <c r="AE373" s="131" t="str">
        <v>비닐스토리 스마트 스토어 배종희 달디떡공방 SE.206 투명 540291821655 010-2589-9625 2024091286930281</v>
      </c>
    </row>
    <row r="374" spans="1:31">
      <c r="A374" s="131">
        <v>571</v>
      </c>
      <c r="B374" s="131" t="str">
        <v>비닐스토리</v>
      </c>
      <c r="C374" s="131" t="str">
        <v>쿠팡</v>
      </c>
      <c r="D374" s="131" t="str">
        <v>배창영</v>
      </c>
      <c r="E374" s="132">
        <v>45517</v>
      </c>
      <c r="F374" s="131" t="str">
        <v>배창영</v>
      </c>
      <c r="G374" s="131" t="str">
        <v>530266461506</v>
      </c>
      <c r="H374" s="131" t="str">
        <v>SE.111</v>
      </c>
      <c r="I374" s="131" t="str">
        <v>투명</v>
      </c>
      <c r="J374" s="131">
        <v>2</v>
      </c>
      <c r="K374" s="138">
        <v>7400</v>
      </c>
      <c r="L374" s="138">
        <v>3000</v>
      </c>
      <c r="M374" s="138">
        <v>0</v>
      </c>
      <c r="N374" s="132">
        <v>45516</v>
      </c>
      <c r="O374" s="131" t="str">
        <v>22100062974450</v>
      </c>
      <c r="P374" s="134">
        <v>0</v>
      </c>
      <c r="Q374" s="148" t="str">
        <v>0502-5222-4170</v>
      </c>
      <c r="R374" s="131" t="str">
        <v>CJ대한통운</v>
      </c>
      <c r="S374" s="139">
        <v>0</v>
      </c>
      <c r="T374" s="131" t="str">
        <v>0502-5222-4170</v>
      </c>
      <c r="U374" s="131" t="str">
        <v>대구광역시 서구 문화로 209-24 대구광역시 서구 평리동 723-14 1층 ( 평리동 )</v>
      </c>
      <c r="V374" s="131" t="str">
        <v>문 앞</v>
      </c>
      <c r="W374" s="138">
        <v>7700</v>
      </c>
      <c r="X374" s="138">
        <v>0</v>
      </c>
      <c r="Y374" s="138">
        <v>0</v>
      </c>
      <c r="Z374" s="138">
        <v>0</v>
      </c>
      <c r="AA374" s="138">
        <v>0</v>
      </c>
      <c r="AB374" s="145">
        <v>0</v>
      </c>
      <c r="AC374" s="145">
        <v>0</v>
      </c>
      <c r="AD374" s="138">
        <v>0</v>
      </c>
      <c r="AE374" s="131" t="str">
        <v>비닐스토리 쿠팡 배창영 배창영 SE.111 투명 530266461506 0502-5222-4170 22100062974450</v>
      </c>
    </row>
    <row r="375" spans="1:31">
      <c r="A375" s="131">
        <v>572</v>
      </c>
      <c r="B375" s="131" t="str">
        <v>비닐스토리</v>
      </c>
      <c r="C375" s="131" t="str">
        <v>쿠팡</v>
      </c>
      <c r="D375" s="131" t="str">
        <v>배창영</v>
      </c>
      <c r="E375" s="132">
        <v>45517</v>
      </c>
      <c r="F375" s="131" t="str">
        <v>배창영</v>
      </c>
      <c r="G375" s="131" t="str">
        <v>530266461506</v>
      </c>
      <c r="H375" s="131" t="str">
        <v>SE.114</v>
      </c>
      <c r="I375" s="131" t="str">
        <v>투명</v>
      </c>
      <c r="J375" s="131">
        <v>1</v>
      </c>
      <c r="K375" s="138">
        <v>3960</v>
      </c>
      <c r="L375" s="138">
        <v>0</v>
      </c>
      <c r="M375" s="138">
        <v>0</v>
      </c>
      <c r="N375" s="132">
        <v>45516</v>
      </c>
      <c r="O375" s="131" t="str">
        <v>22100062974450</v>
      </c>
      <c r="P375" s="134">
        <v>0</v>
      </c>
      <c r="Q375" s="148" t="str">
        <v>0502-5222-4170</v>
      </c>
      <c r="R375" s="131" t="str">
        <v>CJ대한통운</v>
      </c>
      <c r="S375" s="139">
        <v>0</v>
      </c>
      <c r="T375" s="131" t="str">
        <v>0502-5222-4170</v>
      </c>
      <c r="U375" s="131" t="str">
        <v>대구광역시 서구 문화로 209-24 대구광역시 서구 평리동 723-14 1층 ( 평리동 )</v>
      </c>
      <c r="V375" s="131" t="str">
        <v>문 앞</v>
      </c>
      <c r="W375" s="138">
        <v>6800</v>
      </c>
      <c r="X375" s="138">
        <v>0</v>
      </c>
      <c r="Y375" s="138">
        <v>0</v>
      </c>
      <c r="Z375" s="138">
        <v>0</v>
      </c>
      <c r="AA375" s="138">
        <v>0</v>
      </c>
      <c r="AB375" s="145">
        <v>0</v>
      </c>
      <c r="AC375" s="145">
        <v>0</v>
      </c>
      <c r="AD375" s="138">
        <v>0</v>
      </c>
      <c r="AE375" s="131" t="str">
        <v>비닐스토리 쿠팡 배창영 배창영 SE.114 투명 530266461506 0502-5222-4170 22100062974450</v>
      </c>
    </row>
    <row r="376" spans="1:31">
      <c r="A376" s="131">
        <v>1001</v>
      </c>
      <c r="B376" s="131" t="str">
        <v>비닐스토리</v>
      </c>
      <c r="C376" s="131" t="str">
        <v>스마트 스토어</v>
      </c>
      <c r="D376" s="131" t="str">
        <v>배호기</v>
      </c>
      <c r="E376" s="132">
        <v>45560</v>
      </c>
      <c r="F376" s="131" t="str">
        <v>최경옥</v>
      </c>
      <c r="G376" s="131" t="str">
        <v>540297361551</v>
      </c>
      <c r="H376" s="131" t="str">
        <v>SE.125</v>
      </c>
      <c r="I376" s="131" t="str">
        <v>투명</v>
      </c>
      <c r="J376" s="131">
        <v>10</v>
      </c>
      <c r="K376" s="138">
        <v>14866</v>
      </c>
      <c r="L376" s="138">
        <v>3500</v>
      </c>
      <c r="M376" s="138">
        <v>366</v>
      </c>
      <c r="N376" s="132">
        <v>45560</v>
      </c>
      <c r="O376" s="131" t="str">
        <v>2024092574835141</v>
      </c>
      <c r="P376" s="134" t="str">
        <v>choi****</v>
      </c>
      <c r="Q376" s="148" t="str">
        <v>010-3000-1074</v>
      </c>
      <c r="R376" s="131" t="str">
        <v>CJ대한통운</v>
      </c>
      <c r="S376" s="139">
        <v>0</v>
      </c>
      <c r="T376" s="131" t="str">
        <v>010-5057-2862</v>
      </c>
      <c r="U376" s="131" t="str">
        <v>충청남도 천안시 서북구 직산읍 성진로 490 (직산읍, 푸른강오리) 최고집곰탕</v>
      </c>
      <c r="V376" s="131">
        <v>0</v>
      </c>
      <c r="W376" s="138">
        <v>16300</v>
      </c>
      <c r="X376" s="138">
        <v>4700</v>
      </c>
      <c r="Y376" s="138">
        <v>3000</v>
      </c>
      <c r="Z376" s="138">
        <v>0</v>
      </c>
      <c r="AA376" s="138">
        <v>0</v>
      </c>
      <c r="AB376" s="145">
        <v>0</v>
      </c>
      <c r="AC376" s="145">
        <v>0</v>
      </c>
      <c r="AD376" s="138">
        <v>0</v>
      </c>
      <c r="AE376" s="131" t="str">
        <v>비닐스토리 스마트 스토어 배호기 최경옥 SE.125 투명 540297361551 010-5057-2862 2024092574835141</v>
      </c>
    </row>
    <row r="377" spans="1:31">
      <c r="A377" s="131">
        <v>306</v>
      </c>
      <c r="B377" s="131" t="str">
        <v>비닐팩토리</v>
      </c>
      <c r="C377" s="131" t="str">
        <v>대표</v>
      </c>
      <c r="D377" s="131" t="str">
        <v>백산슈퍼</v>
      </c>
      <c r="E377" s="132">
        <v>45484</v>
      </c>
      <c r="F377" s="131" t="str">
        <v>백산슈퍼</v>
      </c>
      <c r="G377" s="131" t="str">
        <v>530242284291</v>
      </c>
      <c r="H377" s="131" t="str">
        <v>SE.1000</v>
      </c>
      <c r="I377" s="131" t="str">
        <v>투명</v>
      </c>
      <c r="J377" s="131">
        <v>1</v>
      </c>
      <c r="K377" s="138">
        <v>0</v>
      </c>
      <c r="L377" s="138">
        <v>4400</v>
      </c>
      <c r="M377" s="138">
        <v>1725</v>
      </c>
      <c r="N377" s="132">
        <v>45484</v>
      </c>
      <c r="O377" s="131" t="str">
        <v>45485893</v>
      </c>
      <c r="P377" s="134">
        <v>0</v>
      </c>
      <c r="Q377" s="148">
        <v>0</v>
      </c>
      <c r="R377" s="131" t="str">
        <v>CJ대한통운</v>
      </c>
      <c r="S377" s="139">
        <v>0</v>
      </c>
      <c r="T377" s="131" t="str">
        <v>010-8975-8045</v>
      </c>
      <c r="U377" s="131" t="str">
        <v>경북 고령군 개진면 개경포로 958 백산슈퍼</v>
      </c>
      <c r="V377" s="131">
        <v>0</v>
      </c>
      <c r="W377" s="138">
        <v>0</v>
      </c>
      <c r="X377" s="138">
        <v>0</v>
      </c>
      <c r="Y377" s="138">
        <v>0</v>
      </c>
      <c r="Z377" s="138">
        <v>0</v>
      </c>
      <c r="AA377" s="138">
        <v>0</v>
      </c>
      <c r="AB377" s="145">
        <v>0</v>
      </c>
      <c r="AC377" s="145">
        <v>0</v>
      </c>
      <c r="AD377" s="138">
        <v>0</v>
      </c>
      <c r="AE377" s="131" t="str">
        <v>비닐팩토리 대표 백산슈퍼 백산슈퍼 SE.1000 투명 530242284291 010-8975-8045 45485893</v>
      </c>
    </row>
    <row r="378" spans="1:31">
      <c r="A378" s="131">
        <v>16</v>
      </c>
      <c r="B378" s="131" t="str">
        <v>비닐스토리</v>
      </c>
      <c r="C378" s="131" t="str">
        <v>쿠팡</v>
      </c>
      <c r="D378" s="131" t="str">
        <v>백유리</v>
      </c>
      <c r="E378" s="132">
        <v>45443</v>
      </c>
      <c r="F378" s="131" t="str">
        <v>백유리</v>
      </c>
      <c r="G378" s="131" t="str">
        <v>540210572272</v>
      </c>
      <c r="H378" s="131" t="str">
        <v>SE.206</v>
      </c>
      <c r="I378" s="131" t="str">
        <v>투명</v>
      </c>
      <c r="J378" s="131">
        <v>1</v>
      </c>
      <c r="K378" s="138">
        <v>23300</v>
      </c>
      <c r="L378" s="138">
        <v>3500</v>
      </c>
      <c r="M378" s="138">
        <v>0</v>
      </c>
      <c r="N378" s="132">
        <v>45443</v>
      </c>
      <c r="O378" s="131" t="str">
        <v>12100050430625</v>
      </c>
      <c r="P378" s="134" t="str">
        <v>ba*****@na</v>
      </c>
      <c r="Q378" s="148" t="str">
        <v>0502-4703-9103</v>
      </c>
      <c r="R378" s="131" t="str">
        <v>CJ대한통운</v>
      </c>
      <c r="S378" s="139">
        <v>0</v>
      </c>
      <c r="T378" s="131" t="str">
        <v>0502-4703-9103</v>
      </c>
      <c r="U378" s="131" t="str">
        <v>전라북도 전주시 완산구 교동 68-1 1층 달당</v>
      </c>
      <c r="V378" s="131" t="str">
        <v>문 앞</v>
      </c>
      <c r="W378" s="138">
        <v>34020</v>
      </c>
      <c r="X378" s="138">
        <v>0</v>
      </c>
      <c r="Y378" s="138">
        <v>3000</v>
      </c>
      <c r="Z378" s="138">
        <v>0</v>
      </c>
      <c r="AA378" s="138">
        <v>0</v>
      </c>
      <c r="AB378" s="145">
        <v>0</v>
      </c>
      <c r="AC378" s="145">
        <v>0</v>
      </c>
      <c r="AD378" s="138">
        <v>0</v>
      </c>
      <c r="AE378" s="131" t="str">
        <v>비닐스토리 쿠팡 백유리 백유리 SE.206 투명 540210572272 0502-4703-9103 12100050430625</v>
      </c>
    </row>
    <row r="379" spans="1:31">
      <c r="A379" s="131">
        <v>574</v>
      </c>
      <c r="B379" s="131" t="str">
        <v>비닐스토리</v>
      </c>
      <c r="C379" s="131" t="str">
        <v>쿠팡</v>
      </c>
      <c r="D379" s="131" t="str">
        <v>백유리</v>
      </c>
      <c r="E379" s="132">
        <v>45517</v>
      </c>
      <c r="F379" s="131" t="str">
        <v>백유리</v>
      </c>
      <c r="G379" s="131" t="str">
        <v>530266350976</v>
      </c>
      <c r="H379" s="131" t="str">
        <v>SE.206</v>
      </c>
      <c r="I379" s="131" t="str">
        <v>투명</v>
      </c>
      <c r="J379" s="131">
        <v>1</v>
      </c>
      <c r="K379" s="138">
        <v>24260</v>
      </c>
      <c r="L379" s="138">
        <v>3500</v>
      </c>
      <c r="M379" s="138">
        <v>960</v>
      </c>
      <c r="N379" s="132">
        <v>45517</v>
      </c>
      <c r="O379" s="131" t="str">
        <v>12100063256009</v>
      </c>
      <c r="P379" s="134">
        <v>0</v>
      </c>
      <c r="Q379" s="148" t="str">
        <v>0502-1806-8755</v>
      </c>
      <c r="R379" s="131" t="str">
        <v>CJ대한통운</v>
      </c>
      <c r="S379" s="139">
        <v>0</v>
      </c>
      <c r="T379" s="131" t="str">
        <v>0502-1806-8755</v>
      </c>
      <c r="U379" s="131" t="str">
        <v>전라북도 전주시 완산구 교동 68-1 1층 달당</v>
      </c>
      <c r="V379" s="131" t="str">
        <v>문 앞</v>
      </c>
      <c r="W379" s="138">
        <v>34020</v>
      </c>
      <c r="X379" s="138">
        <v>0</v>
      </c>
      <c r="Y379" s="138">
        <v>3000</v>
      </c>
      <c r="Z379" s="138">
        <v>0</v>
      </c>
      <c r="AA379" s="138">
        <v>0</v>
      </c>
      <c r="AB379" s="145">
        <v>0</v>
      </c>
      <c r="AC379" s="145">
        <v>0</v>
      </c>
      <c r="AD379" s="138">
        <v>0</v>
      </c>
      <c r="AE379" s="131" t="str">
        <v>비닐스토리 쿠팡 백유리 백유리 SE.206 투명 530266350976 0502-1806-8755 12100063256009</v>
      </c>
    </row>
    <row r="380" spans="1:31">
      <c r="A380" s="131">
        <v>874</v>
      </c>
      <c r="B380" s="131" t="str">
        <v>비닐팩토리</v>
      </c>
      <c r="C380" s="131" t="str">
        <v>쿠팡</v>
      </c>
      <c r="D380" s="131" t="str">
        <v>변재호</v>
      </c>
      <c r="E380" s="132">
        <v>45544</v>
      </c>
      <c r="F380" s="131" t="str">
        <v>변재호</v>
      </c>
      <c r="G380" s="131" t="str">
        <v>530287721630</v>
      </c>
      <c r="H380" s="131" t="str">
        <v>SE.205</v>
      </c>
      <c r="I380" s="131" t="str">
        <v>투명</v>
      </c>
      <c r="J380" s="131">
        <v>2</v>
      </c>
      <c r="K380" s="138">
        <v>0</v>
      </c>
      <c r="L380" s="138">
        <v>4400</v>
      </c>
      <c r="M380" s="138">
        <v>1725</v>
      </c>
      <c r="N380" s="132">
        <v>45544</v>
      </c>
      <c r="O380" s="131" t="str">
        <v>23100068207118</v>
      </c>
      <c r="P380" s="134">
        <v>0</v>
      </c>
      <c r="Q380" s="148" t="str">
        <v>0504-4355-2694</v>
      </c>
      <c r="R380" s="131" t="str">
        <v>CJ대한통운</v>
      </c>
      <c r="S380" s="139">
        <v>0</v>
      </c>
      <c r="T380" s="131" t="str">
        <v>0504-4355-2694</v>
      </c>
      <c r="U380" s="131" t="str">
        <v>부산광역시 금정구 구서동 742-17 동국빌딩 1층 메노미니떡집</v>
      </c>
      <c r="V380" s="131" t="str">
        <v>직접 받고 부재 시 문 앞</v>
      </c>
      <c r="W380" s="138">
        <v>50400</v>
      </c>
      <c r="X380" s="138">
        <v>0</v>
      </c>
      <c r="Y380" s="138">
        <v>0</v>
      </c>
      <c r="Z380" s="138">
        <v>0</v>
      </c>
      <c r="AA380" s="138">
        <v>0</v>
      </c>
      <c r="AB380" s="145">
        <v>0</v>
      </c>
      <c r="AC380" s="145">
        <v>0</v>
      </c>
      <c r="AD380" s="138">
        <v>0</v>
      </c>
      <c r="AE380" s="131" t="str">
        <v>비닐팩토리 쿠팡 변재호 변재호 SE.205 투명 530287721630 0504-4355-2694 23100068207118</v>
      </c>
    </row>
    <row r="381" spans="1:31">
      <c r="A381" s="131">
        <v>509</v>
      </c>
      <c r="B381" s="131" t="str">
        <v>비닐스토리</v>
      </c>
      <c r="C381" s="131" t="str">
        <v>스마트 스토어</v>
      </c>
      <c r="D381" s="131" t="str">
        <v>변종우</v>
      </c>
      <c r="E381" s="132">
        <v>45511</v>
      </c>
      <c r="F381" s="131" t="str">
        <v>변종우</v>
      </c>
      <c r="G381" s="131" t="str">
        <v>540261454911</v>
      </c>
      <c r="H381" s="131" t="str">
        <v>SE.110</v>
      </c>
      <c r="I381" s="131" t="str">
        <v>투명</v>
      </c>
      <c r="J381" s="131">
        <v>13</v>
      </c>
      <c r="K381" s="138">
        <v>21191</v>
      </c>
      <c r="L381" s="138">
        <v>3500</v>
      </c>
      <c r="M381" s="138">
        <v>960</v>
      </c>
      <c r="N381" s="132">
        <v>45511</v>
      </c>
      <c r="O381" s="131" t="str">
        <v>2024080767838341</v>
      </c>
      <c r="P381" s="134" t="str">
        <v>time****</v>
      </c>
      <c r="Q381" s="148" t="str">
        <v>010-2212-0377</v>
      </c>
      <c r="R381" s="131" t="str">
        <v>CJ대한통운</v>
      </c>
      <c r="S381" s="139">
        <v>0</v>
      </c>
      <c r="T381" s="131" t="str">
        <v>010-2212-0377</v>
      </c>
      <c r="U381" s="131" t="str">
        <v>충청남도 보령시 주교면 현육길 81 (주교면) 대천으뜸김</v>
      </c>
      <c r="V381" s="131">
        <v>0</v>
      </c>
      <c r="W381" s="138">
        <v>35620</v>
      </c>
      <c r="X381" s="138">
        <v>0</v>
      </c>
      <c r="Y381" s="138">
        <v>0</v>
      </c>
      <c r="Z381" s="138">
        <v>0</v>
      </c>
      <c r="AA381" s="138">
        <v>0</v>
      </c>
      <c r="AB381" s="145">
        <v>0</v>
      </c>
      <c r="AC381" s="145">
        <v>0</v>
      </c>
      <c r="AD381" s="138">
        <v>0</v>
      </c>
      <c r="AE381" s="131" t="str">
        <v>비닐스토리 스마트 스토어 변종우 변종우 SE.110 투명 540261454911 010-2212-0377 2024080767838341</v>
      </c>
    </row>
    <row r="382" spans="1:31">
      <c r="A382" s="131">
        <v>671</v>
      </c>
      <c r="B382" s="131" t="str">
        <v>비닐팩토리</v>
      </c>
      <c r="C382" s="131" t="str">
        <v>스마트 스토어</v>
      </c>
      <c r="D382" s="131" t="str">
        <v>변향선</v>
      </c>
      <c r="E382" s="132">
        <v>45527</v>
      </c>
      <c r="F382" s="131" t="str">
        <v>변향선</v>
      </c>
      <c r="G382" s="131" t="str">
        <v>530273993425</v>
      </c>
      <c r="H382" s="131" t="str">
        <v>SE.206</v>
      </c>
      <c r="I382" s="131" t="str">
        <v>투명</v>
      </c>
      <c r="J382" s="131">
        <v>1</v>
      </c>
      <c r="K382" s="138">
        <v>0</v>
      </c>
      <c r="L382" s="138">
        <v>3500</v>
      </c>
      <c r="M382" s="138">
        <v>960</v>
      </c>
      <c r="N382" s="132">
        <v>45527</v>
      </c>
      <c r="O382" s="131" t="str">
        <v>2024082362813101</v>
      </c>
      <c r="P382" s="134" t="str">
        <v>5279****</v>
      </c>
      <c r="Q382" s="148" t="str">
        <v>010-2212-5031</v>
      </c>
      <c r="R382" s="131" t="str">
        <v>CJ대한통운</v>
      </c>
      <c r="S382" s="139">
        <v>0</v>
      </c>
      <c r="T382" s="131" t="str">
        <v>010-2212-5031</v>
      </c>
      <c r="U382" s="131" t="str">
        <v>강원도 동해시 효자남길 54-1 (동회동) 선향</v>
      </c>
      <c r="V382" s="131" t="str">
        <v>문앞에두고 문자 주세요.</v>
      </c>
      <c r="W382" s="138">
        <v>28400</v>
      </c>
      <c r="X382" s="138">
        <v>0</v>
      </c>
      <c r="Y382" s="138">
        <v>3000</v>
      </c>
      <c r="Z382" s="138">
        <v>0</v>
      </c>
      <c r="AA382" s="138">
        <v>0</v>
      </c>
      <c r="AB382" s="145">
        <v>0</v>
      </c>
      <c r="AC382" s="145">
        <v>0</v>
      </c>
      <c r="AD382" s="138">
        <v>0</v>
      </c>
      <c r="AE382" s="131" t="str">
        <v>비닐팩토리 스마트 스토어 변향선 변향선 SE.206 투명 530273993425 010-2212-5031 2024082362813101</v>
      </c>
    </row>
    <row r="383" spans="1:31">
      <c r="A383" s="131">
        <v>407</v>
      </c>
      <c r="B383" s="131" t="str">
        <v>비닐스토리</v>
      </c>
      <c r="C383" s="131" t="str">
        <v>쿠팡</v>
      </c>
      <c r="D383" s="131" t="str">
        <v>변흥수</v>
      </c>
      <c r="E383" s="132">
        <v>45497</v>
      </c>
      <c r="F383" s="131" t="str">
        <v>변흥수</v>
      </c>
      <c r="G383" s="131" t="str">
        <v>530252233155</v>
      </c>
      <c r="H383" s="131" t="str">
        <v>SE.122</v>
      </c>
      <c r="I383" s="131" t="str">
        <v>청색</v>
      </c>
      <c r="J383" s="131">
        <v>1</v>
      </c>
      <c r="K383" s="138">
        <v>6740</v>
      </c>
      <c r="L383" s="138">
        <v>3000</v>
      </c>
      <c r="M383" s="138">
        <v>0</v>
      </c>
      <c r="N383" s="132">
        <v>45496</v>
      </c>
      <c r="O383" s="131" t="str">
        <v>18100059770870</v>
      </c>
      <c r="P383" s="134" t="str">
        <v>so*****@na</v>
      </c>
      <c r="Q383" s="148" t="str">
        <v>0502-1819-4829</v>
      </c>
      <c r="R383" s="131" t="str">
        <v>CJ대한통운</v>
      </c>
      <c r="S383" s="139">
        <v>0</v>
      </c>
      <c r="T383" s="131" t="str">
        <v>0502-1819-4829</v>
      </c>
      <c r="U383" s="131" t="str">
        <v>경기도 화성시 남양읍 신남리 산40-8 화성시청역 센트럴파크스타힐스 1단지 104-803</v>
      </c>
      <c r="V383" s="131" t="str">
        <v>문 앞</v>
      </c>
      <c r="W383" s="138">
        <v>6280</v>
      </c>
      <c r="X383" s="138">
        <v>340</v>
      </c>
      <c r="Y383" s="138">
        <v>3000</v>
      </c>
      <c r="Z383" s="138">
        <v>0</v>
      </c>
      <c r="AA383" s="138">
        <v>0</v>
      </c>
      <c r="AB383" s="145">
        <v>0</v>
      </c>
      <c r="AC383" s="145">
        <v>0</v>
      </c>
      <c r="AD383" s="138">
        <v>0</v>
      </c>
      <c r="AE383" s="131" t="str">
        <v>비닐스토리 쿠팡 변흥수 변흥수 SE.122 청색 530252233155 0502-1819-4829 18100059770870</v>
      </c>
    </row>
    <row r="384" spans="1:31">
      <c r="A384" s="131">
        <v>441</v>
      </c>
      <c r="B384" s="131" t="str">
        <v>비닐스토리</v>
      </c>
      <c r="C384" s="131" t="str">
        <v>쿠팡</v>
      </c>
      <c r="D384" s="131" t="str">
        <v>봉명숙</v>
      </c>
      <c r="E384" s="132">
        <v>45502</v>
      </c>
      <c r="F384" s="131" t="str">
        <v>봉명숙</v>
      </c>
      <c r="G384" s="131" t="str">
        <v>530255526773</v>
      </c>
      <c r="H384" s="131" t="str">
        <v>SE.205</v>
      </c>
      <c r="I384" s="131" t="str">
        <v>투명</v>
      </c>
      <c r="J384" s="131">
        <v>1</v>
      </c>
      <c r="K384" s="138">
        <v>20960</v>
      </c>
      <c r="L384" s="138">
        <v>3500</v>
      </c>
      <c r="M384" s="138">
        <v>960</v>
      </c>
      <c r="N384" s="132">
        <v>45502</v>
      </c>
      <c r="O384" s="131" t="str">
        <v>22100060481911</v>
      </c>
      <c r="P384" s="134" t="str">
        <v>qa*****@na</v>
      </c>
      <c r="Q384" s="148" t="str">
        <v>0502-4653-6074</v>
      </c>
      <c r="R384" s="131" t="str">
        <v>CJ대한통운</v>
      </c>
      <c r="S384" s="139">
        <v>0</v>
      </c>
      <c r="T384" s="131" t="str">
        <v>0502-4653-6074</v>
      </c>
      <c r="U384" s="131" t="str">
        <v>경기도 남양주시 진접읍 금곡리 1041-5 104호 봉언니떡방</v>
      </c>
      <c r="V384" s="131" t="str">
        <v>꼭  가게 뒷문쪽에 부탁드려요</v>
      </c>
      <c r="W384" s="138">
        <v>28350</v>
      </c>
      <c r="X384" s="138">
        <v>0</v>
      </c>
      <c r="Y384" s="138">
        <v>3000</v>
      </c>
      <c r="Z384" s="138">
        <v>0</v>
      </c>
      <c r="AA384" s="138">
        <v>0</v>
      </c>
      <c r="AB384" s="145">
        <v>0</v>
      </c>
      <c r="AC384" s="145">
        <v>0</v>
      </c>
      <c r="AD384" s="138">
        <v>0</v>
      </c>
      <c r="AE384" s="131" t="str">
        <v>비닐스토리 쿠팡 봉명숙 봉명숙 SE.205 투명 530255526773 0502-4653-6074 22100060481911</v>
      </c>
    </row>
    <row r="385" spans="1:31">
      <c r="A385" s="131">
        <v>1043</v>
      </c>
      <c r="B385" s="131" t="str">
        <v>비닐팩토리</v>
      </c>
      <c r="C385" s="131" t="str">
        <v>대표</v>
      </c>
      <c r="D385" s="131" t="str">
        <v>봉화농업회사법인(주)</v>
      </c>
      <c r="E385" s="132">
        <v>45559</v>
      </c>
      <c r="F385" s="131" t="str">
        <v>봉화농업회사법인(주)</v>
      </c>
      <c r="G385" s="131" t="str">
        <v>540296537500</v>
      </c>
      <c r="H385" s="131" t="str">
        <v>SE.1000</v>
      </c>
      <c r="I385" s="131" t="str">
        <v>투명</v>
      </c>
      <c r="J385" s="131">
        <v>1</v>
      </c>
      <c r="K385" s="138">
        <v>0</v>
      </c>
      <c r="L385" s="138">
        <v>5500</v>
      </c>
      <c r="M385" s="138">
        <v>1925</v>
      </c>
      <c r="N385" s="132">
        <v>45559</v>
      </c>
      <c r="O385" s="131" t="str">
        <v>45565497</v>
      </c>
      <c r="P385" s="134">
        <v>0</v>
      </c>
      <c r="Q385" s="148">
        <v>0</v>
      </c>
      <c r="R385" s="131" t="str">
        <v>CJ대한통운</v>
      </c>
      <c r="S385" s="139">
        <v>0</v>
      </c>
      <c r="T385" s="131" t="str">
        <v>010-4031-2884</v>
      </c>
      <c r="U385" s="131" t="str">
        <v>경북 봉화군 봉화읍 보밑길 24-20 1층 (주)봉화농업회사법인</v>
      </c>
      <c r="V385" s="131">
        <v>0</v>
      </c>
      <c r="W385" s="138">
        <v>0</v>
      </c>
      <c r="X385" s="138">
        <v>0</v>
      </c>
      <c r="Y385" s="138">
        <v>0</v>
      </c>
      <c r="Z385" s="138">
        <v>0</v>
      </c>
      <c r="AA385" s="138">
        <v>0</v>
      </c>
      <c r="AB385" s="145">
        <v>0</v>
      </c>
      <c r="AC385" s="145">
        <v>0</v>
      </c>
      <c r="AD385" s="138">
        <v>0</v>
      </c>
      <c r="AE385" s="131" t="str">
        <v>비닐팩토리 대표 봉화농업회사법인(주) 봉화농업회사법인(주) SE.1000 투명 540296537500 010-4031-2884 45565497</v>
      </c>
    </row>
    <row r="386" spans="1:31">
      <c r="A386" s="131">
        <v>483</v>
      </c>
      <c r="B386" s="131" t="str">
        <v>비닐팩토리</v>
      </c>
      <c r="C386" s="131" t="str">
        <v>대표</v>
      </c>
      <c r="D386" s="131" t="str">
        <v>빅팜 주식회사</v>
      </c>
      <c r="E386" s="132">
        <v>45512</v>
      </c>
      <c r="F386" s="131" t="str">
        <v>빅팜 주식회사</v>
      </c>
      <c r="G386" s="131" t="str">
        <v>530262971564</v>
      </c>
      <c r="H386" s="131" t="str">
        <v>SE.1000</v>
      </c>
      <c r="I386" s="131" t="str">
        <v>투명</v>
      </c>
      <c r="J386" s="131">
        <v>1</v>
      </c>
      <c r="K386" s="138">
        <v>0</v>
      </c>
      <c r="L386" s="138">
        <v>5500</v>
      </c>
      <c r="M386" s="138">
        <v>1925</v>
      </c>
      <c r="N386" s="132">
        <v>45512</v>
      </c>
      <c r="O386" s="131" t="str">
        <v>45517406</v>
      </c>
      <c r="P386" s="134">
        <v>0</v>
      </c>
      <c r="Q386" s="148">
        <v>0</v>
      </c>
      <c r="R386" s="131" t="str">
        <v>CJ대한통운</v>
      </c>
      <c r="S386" s="139">
        <v>0</v>
      </c>
      <c r="T386" s="131" t="str">
        <v>053-795-8868</v>
      </c>
      <c r="U386" s="131" t="str">
        <v>대구 수성구 달구벌대로568길 6</v>
      </c>
      <c r="V386" s="131">
        <v>0</v>
      </c>
      <c r="W386" s="138">
        <v>0</v>
      </c>
      <c r="X386" s="138">
        <v>0</v>
      </c>
      <c r="Y386" s="138">
        <v>0</v>
      </c>
      <c r="Z386" s="138">
        <v>0</v>
      </c>
      <c r="AA386" s="138">
        <v>0</v>
      </c>
      <c r="AB386" s="145">
        <v>0</v>
      </c>
      <c r="AC386" s="145">
        <v>0</v>
      </c>
      <c r="AD386" s="138">
        <v>0</v>
      </c>
      <c r="AE386" s="131" t="str">
        <v>비닐팩토리 대표 빅팜 주식회사 빅팜 주식회사 SE.1000 투명 530262971564 053-795-8868 45517406</v>
      </c>
    </row>
    <row r="387" spans="1:31">
      <c r="A387" s="131">
        <v>484</v>
      </c>
      <c r="B387" s="131" t="str">
        <v>비닐팩토리</v>
      </c>
      <c r="C387" s="131" t="str">
        <v>대표</v>
      </c>
      <c r="D387" s="131" t="str">
        <v>빅팜 주식회사</v>
      </c>
      <c r="E387" s="132">
        <v>45512</v>
      </c>
      <c r="F387" s="131" t="str">
        <v>빅팜 주식회사</v>
      </c>
      <c r="G387" s="131" t="str">
        <v>530262971306</v>
      </c>
      <c r="H387" s="131" t="str">
        <v>SE.1000</v>
      </c>
      <c r="I387" s="131" t="str">
        <v>투명</v>
      </c>
      <c r="J387" s="131">
        <v>1</v>
      </c>
      <c r="K387" s="138">
        <v>0</v>
      </c>
      <c r="L387" s="138">
        <v>5500</v>
      </c>
      <c r="M387" s="138">
        <v>1925</v>
      </c>
      <c r="N387" s="132">
        <v>45512</v>
      </c>
      <c r="O387" s="131" t="str">
        <v>45517130</v>
      </c>
      <c r="P387" s="134">
        <v>0</v>
      </c>
      <c r="Q387" s="148">
        <v>0</v>
      </c>
      <c r="R387" s="131" t="str">
        <v>CJ대한통운</v>
      </c>
      <c r="S387" s="139">
        <v>0</v>
      </c>
      <c r="T387" s="131" t="str">
        <v>053-795-8868</v>
      </c>
      <c r="U387" s="131" t="str">
        <v>대구 수성구 달구벌대로568길 6</v>
      </c>
      <c r="V387" s="131">
        <v>0</v>
      </c>
      <c r="W387" s="138">
        <v>0</v>
      </c>
      <c r="X387" s="138">
        <v>0</v>
      </c>
      <c r="Y387" s="138">
        <v>0</v>
      </c>
      <c r="Z387" s="138">
        <v>0</v>
      </c>
      <c r="AA387" s="138">
        <v>0</v>
      </c>
      <c r="AB387" s="145">
        <v>0</v>
      </c>
      <c r="AC387" s="145">
        <v>0</v>
      </c>
      <c r="AD387" s="138">
        <v>0</v>
      </c>
      <c r="AE387" s="131" t="str">
        <v>비닐팩토리 대표 빅팜 주식회사 빅팜 주식회사 SE.1000 투명 530262971306 053-795-8868 45517130</v>
      </c>
    </row>
    <row r="388" spans="1:31">
      <c r="A388" s="131">
        <v>485</v>
      </c>
      <c r="B388" s="131" t="str">
        <v>비닐팩토리</v>
      </c>
      <c r="C388" s="131" t="str">
        <v>대표</v>
      </c>
      <c r="D388" s="131" t="str">
        <v>빅팜 주식회사</v>
      </c>
      <c r="E388" s="132">
        <v>45512</v>
      </c>
      <c r="F388" s="131" t="str">
        <v>빅팜 주식회사</v>
      </c>
      <c r="G388" s="131" t="str">
        <v>530262971435</v>
      </c>
      <c r="H388" s="131" t="str">
        <v>SE.1000</v>
      </c>
      <c r="I388" s="131" t="str">
        <v>투명</v>
      </c>
      <c r="J388" s="131">
        <v>1</v>
      </c>
      <c r="K388" s="138">
        <v>0</v>
      </c>
      <c r="L388" s="138">
        <v>5500</v>
      </c>
      <c r="M388" s="138">
        <v>1925</v>
      </c>
      <c r="N388" s="132">
        <v>45512</v>
      </c>
      <c r="O388" s="131" t="str">
        <v>45517909</v>
      </c>
      <c r="P388" s="134">
        <v>0</v>
      </c>
      <c r="Q388" s="148">
        <v>0</v>
      </c>
      <c r="R388" s="131" t="str">
        <v>CJ대한통운</v>
      </c>
      <c r="S388" s="139">
        <v>0</v>
      </c>
      <c r="T388" s="131" t="str">
        <v>053-795-8868</v>
      </c>
      <c r="U388" s="131" t="str">
        <v>대구 수성구 달구벌대로568길 6</v>
      </c>
      <c r="V388" s="131">
        <v>0</v>
      </c>
      <c r="W388" s="138">
        <v>0</v>
      </c>
      <c r="X388" s="138">
        <v>0</v>
      </c>
      <c r="Y388" s="138">
        <v>0</v>
      </c>
      <c r="Z388" s="138">
        <v>0</v>
      </c>
      <c r="AA388" s="138">
        <v>0</v>
      </c>
      <c r="AB388" s="145">
        <v>0</v>
      </c>
      <c r="AC388" s="145">
        <v>0</v>
      </c>
      <c r="AD388" s="138">
        <v>0</v>
      </c>
      <c r="AE388" s="131" t="str">
        <v>비닐팩토리 대표 빅팜 주식회사 빅팜 주식회사 SE.1000 투명 530262971435 053-795-8868 45517909</v>
      </c>
    </row>
    <row r="389" spans="1:31">
      <c r="A389" s="131">
        <v>740</v>
      </c>
      <c r="B389" s="131" t="str">
        <v>비닐팩토리</v>
      </c>
      <c r="C389" s="131" t="str">
        <v>스마트 스토어</v>
      </c>
      <c r="D389" s="131" t="str">
        <v>서가현</v>
      </c>
      <c r="E389" s="132">
        <v>45532</v>
      </c>
      <c r="F389" s="131" t="str">
        <v>서가현</v>
      </c>
      <c r="G389" s="131" t="str">
        <v>540276218526</v>
      </c>
      <c r="H389" s="131" t="str">
        <v>SE.205</v>
      </c>
      <c r="I389" s="131" t="str">
        <v>투명</v>
      </c>
      <c r="J389" s="131">
        <v>2</v>
      </c>
      <c r="K389" s="138">
        <v>0</v>
      </c>
      <c r="L389" s="138">
        <v>4400</v>
      </c>
      <c r="M389" s="138">
        <v>1725</v>
      </c>
      <c r="N389" s="132">
        <v>45532</v>
      </c>
      <c r="O389" s="131" t="str">
        <v>2024082861459771</v>
      </c>
      <c r="P389" s="134" t="str">
        <v>clau****</v>
      </c>
      <c r="Q389" s="148" t="str">
        <v>010-8945-8981</v>
      </c>
      <c r="R389" s="131" t="str">
        <v>CJ대한통운</v>
      </c>
      <c r="S389" s="139">
        <v>0</v>
      </c>
      <c r="T389" s="131" t="str">
        <v>010-8945-8981</v>
      </c>
      <c r="U389" s="131" t="str">
        <v>인천광역시 계양구 계산시장길 18 (계산동) 이조떡집</v>
      </c>
      <c r="V389" s="131" t="str">
        <v>안전 배송 부탁드립니다.</v>
      </c>
      <c r="W389" s="138">
        <v>96000</v>
      </c>
      <c r="X389" s="138">
        <v>0</v>
      </c>
      <c r="Y389" s="138">
        <v>0</v>
      </c>
      <c r="Z389" s="138">
        <v>0</v>
      </c>
      <c r="AA389" s="138">
        <v>0</v>
      </c>
      <c r="AB389" s="145">
        <v>0</v>
      </c>
      <c r="AC389" s="145">
        <v>0</v>
      </c>
      <c r="AD389" s="138">
        <v>0</v>
      </c>
      <c r="AE389" s="131" t="str">
        <v>비닐팩토리 스마트 스토어 서가현 서가현 SE.205 투명 540276218526 010-8945-8981 2024082861459771</v>
      </c>
    </row>
    <row r="390" spans="1:31">
      <c r="A390" s="131">
        <v>998</v>
      </c>
      <c r="B390" s="131" t="str">
        <v>비닐스토리</v>
      </c>
      <c r="C390" s="131" t="str">
        <v>스마트 스토어</v>
      </c>
      <c r="D390" s="131" t="str">
        <v>서경주</v>
      </c>
      <c r="E390" s="132">
        <v>45562</v>
      </c>
      <c r="F390" s="131" t="str">
        <v>설마푸드</v>
      </c>
      <c r="G390" s="131" t="str">
        <v>540299402364</v>
      </c>
      <c r="H390" s="131" t="str">
        <v>SE.206</v>
      </c>
      <c r="I390" s="131" t="str">
        <v>투명</v>
      </c>
      <c r="J390" s="131">
        <v>5</v>
      </c>
      <c r="K390" s="138">
        <v>102866</v>
      </c>
      <c r="L390" s="138">
        <v>3500</v>
      </c>
      <c r="M390" s="138">
        <v>366</v>
      </c>
      <c r="N390" s="132">
        <v>45562</v>
      </c>
      <c r="O390" s="131" t="str">
        <v>2024092768693791</v>
      </c>
      <c r="P390" s="134" t="str">
        <v>sgj2****</v>
      </c>
      <c r="Q390" s="148" t="str">
        <v>010-2511-0084</v>
      </c>
      <c r="R390" s="131" t="str">
        <v>CJ대한통운</v>
      </c>
      <c r="S390" s="139">
        <v>0</v>
      </c>
      <c r="T390" s="131" t="str">
        <v>043-838-5979</v>
      </c>
      <c r="U390" s="131" t="str">
        <v>충청북도 증평군 도안면 화성로 15 (도안면, 설마푸드) 설마푸드</v>
      </c>
      <c r="V390" s="131">
        <v>0</v>
      </c>
      <c r="W390" s="138">
        <v>143100</v>
      </c>
      <c r="X390" s="138">
        <v>15900</v>
      </c>
      <c r="Y390" s="138">
        <v>0</v>
      </c>
      <c r="Z390" s="138">
        <v>0</v>
      </c>
      <c r="AA390" s="138">
        <v>0</v>
      </c>
      <c r="AB390" s="145">
        <v>0</v>
      </c>
      <c r="AC390" s="145">
        <v>0</v>
      </c>
      <c r="AD390" s="138">
        <v>0</v>
      </c>
      <c r="AE390" s="131" t="str">
        <v>비닐스토리 스마트 스토어 서경주 설마푸드 SE.206 투명 540299402364 043-838-5979 2024092768693791</v>
      </c>
    </row>
    <row r="391" spans="1:31">
      <c r="A391" s="131">
        <v>749</v>
      </c>
      <c r="B391" s="131" t="str">
        <v>비닐팩토리</v>
      </c>
      <c r="C391" s="131" t="str">
        <v>대표</v>
      </c>
      <c r="D391" s="131" t="str">
        <v>서로애</v>
      </c>
      <c r="E391" s="132">
        <v>45533</v>
      </c>
      <c r="F391" s="131" t="str">
        <v>서로애</v>
      </c>
      <c r="G391" s="131" t="str">
        <v>530278402832</v>
      </c>
      <c r="H391" s="131" t="str">
        <v>SE.1000</v>
      </c>
      <c r="I391" s="131" t="str">
        <v>투명</v>
      </c>
      <c r="J391" s="131">
        <v>1</v>
      </c>
      <c r="K391" s="138">
        <v>0</v>
      </c>
      <c r="L391" s="138">
        <v>3500</v>
      </c>
      <c r="M391" s="138">
        <v>960</v>
      </c>
      <c r="N391" s="132">
        <v>45533</v>
      </c>
      <c r="O391" s="131" t="str">
        <v>45537210</v>
      </c>
      <c r="P391" s="134">
        <v>0</v>
      </c>
      <c r="Q391" s="148">
        <v>0</v>
      </c>
      <c r="R391" s="131" t="str">
        <v>CJ대한통운</v>
      </c>
      <c r="S391" s="139">
        <v>0</v>
      </c>
      <c r="T391" s="131" t="str">
        <v>010-3670-8662</v>
      </c>
      <c r="U391" s="131" t="str">
        <v>서울 성북구 고려대로1길 70</v>
      </c>
      <c r="V391" s="131">
        <v>0</v>
      </c>
      <c r="W391" s="138">
        <v>0</v>
      </c>
      <c r="X391" s="138">
        <v>0</v>
      </c>
      <c r="Y391" s="138">
        <v>0</v>
      </c>
      <c r="Z391" s="138">
        <v>0</v>
      </c>
      <c r="AA391" s="138">
        <v>0</v>
      </c>
      <c r="AB391" s="145">
        <v>0</v>
      </c>
      <c r="AC391" s="145">
        <v>0</v>
      </c>
      <c r="AD391" s="138">
        <v>0</v>
      </c>
      <c r="AE391" s="131" t="str">
        <v>비닐팩토리 대표 서로애 서로애 SE.1000 투명 530278402832 010-3670-8662 45537210</v>
      </c>
    </row>
    <row r="392" spans="1:31">
      <c r="A392" s="131">
        <v>274</v>
      </c>
      <c r="B392" s="131" t="str">
        <v>비닐스토리</v>
      </c>
      <c r="C392" s="131" t="str">
        <v>스마트 스토어</v>
      </c>
      <c r="D392" s="131" t="str">
        <v>서아영</v>
      </c>
      <c r="E392" s="132">
        <v>45481</v>
      </c>
      <c r="F392" s="131" t="str">
        <v>서아영</v>
      </c>
      <c r="G392" s="131" t="str">
        <v>540238772450</v>
      </c>
      <c r="H392" s="131" t="str">
        <v>SE.204</v>
      </c>
      <c r="I392" s="131" t="str">
        <v>투명</v>
      </c>
      <c r="J392" s="131">
        <v>1</v>
      </c>
      <c r="K392" s="138">
        <v>18260</v>
      </c>
      <c r="L392" s="138">
        <v>3000</v>
      </c>
      <c r="M392" s="138">
        <v>960</v>
      </c>
      <c r="N392" s="132">
        <v>45481</v>
      </c>
      <c r="O392" s="131" t="str">
        <v>2024070810603991</v>
      </c>
      <c r="P392" s="134" t="str">
        <v>ssyy****</v>
      </c>
      <c r="Q392" s="148" t="str">
        <v>010-3116-9588</v>
      </c>
      <c r="R392" s="131" t="str">
        <v>CJ대한통운</v>
      </c>
      <c r="S392" s="139">
        <v>0</v>
      </c>
      <c r="T392" s="131" t="str">
        <v>010-3116-9588</v>
      </c>
      <c r="U392" s="131" t="str">
        <v>충청남도 천안시 서북구 쌍용14길 46-12 (쌍용동, 태인빌딩) 1층 101호 쌀담케이크</v>
      </c>
      <c r="V392" s="131">
        <v>0</v>
      </c>
      <c r="W392" s="138">
        <v>21060</v>
      </c>
      <c r="X392" s="138">
        <v>2340</v>
      </c>
      <c r="Y392" s="138">
        <v>3000</v>
      </c>
      <c r="Z392" s="138">
        <v>0</v>
      </c>
      <c r="AA392" s="138">
        <v>0</v>
      </c>
      <c r="AB392" s="145">
        <v>0</v>
      </c>
      <c r="AC392" s="145">
        <v>0</v>
      </c>
      <c r="AD392" s="138">
        <v>0</v>
      </c>
      <c r="AE392" s="131" t="str">
        <v>비닐스토리 스마트 스토어 서아영 서아영 SE.204 투명 540238772450 010-3116-9588 2024070810603991</v>
      </c>
    </row>
    <row r="393" spans="1:31">
      <c r="A393" s="131">
        <v>829</v>
      </c>
      <c r="B393" s="131" t="str">
        <v>비닐스토리</v>
      </c>
      <c r="C393" s="131" t="str">
        <v>스마트 스토어</v>
      </c>
      <c r="D393" s="131" t="str">
        <v>서유진</v>
      </c>
      <c r="E393" s="132">
        <v>45539</v>
      </c>
      <c r="F393" s="131" t="str">
        <v>서유진</v>
      </c>
      <c r="G393" s="131" t="str">
        <v>540281940330</v>
      </c>
      <c r="H393" s="131" t="str">
        <v>SE.120</v>
      </c>
      <c r="I393" s="131" t="str">
        <v>검정</v>
      </c>
      <c r="J393" s="131">
        <v>1</v>
      </c>
      <c r="K393" s="138">
        <v>7400</v>
      </c>
      <c r="L393" s="138">
        <v>3000</v>
      </c>
      <c r="M393" s="138">
        <v>0</v>
      </c>
      <c r="N393" s="132">
        <v>45539</v>
      </c>
      <c r="O393" s="131" t="str">
        <v>2024090439930471</v>
      </c>
      <c r="P393" s="134" t="str">
        <v>shar****</v>
      </c>
      <c r="Q393" s="148" t="str">
        <v>010-3234-4375</v>
      </c>
      <c r="R393" s="131" t="str">
        <v>CJ대한통운</v>
      </c>
      <c r="S393" s="139">
        <v>0</v>
      </c>
      <c r="T393" s="131" t="str">
        <v>02-3453-6161</v>
      </c>
      <c r="U393" s="131" t="str">
        <v>서울특별시 강남구 도곡로43길 20 (역삼동, 래미안 그레이튼) 관리사무소</v>
      </c>
      <c r="V393" s="131" t="str">
        <v>관리실 감사합니다^^</v>
      </c>
      <c r="W393" s="138">
        <v>8850</v>
      </c>
      <c r="X393" s="138">
        <v>0</v>
      </c>
      <c r="Y393" s="138">
        <v>3000</v>
      </c>
      <c r="Z393" s="138">
        <v>0</v>
      </c>
      <c r="AA393" s="138">
        <v>0</v>
      </c>
      <c r="AB393" s="145">
        <v>0</v>
      </c>
      <c r="AC393" s="145">
        <v>0</v>
      </c>
      <c r="AD393" s="138">
        <v>0</v>
      </c>
      <c r="AE393" s="131" t="str">
        <v>비닐스토리 스마트 스토어 서유진 서유진 SE.120 검정 540281940330 02-3453-6161 2024090439930471</v>
      </c>
    </row>
    <row r="394" spans="1:31">
      <c r="A394" s="131">
        <v>461</v>
      </c>
      <c r="B394" s="131" t="str">
        <v>비닐스토리</v>
      </c>
      <c r="C394" s="131" t="str">
        <v>스마트 스토어</v>
      </c>
      <c r="D394" s="131" t="str">
        <v>서은정</v>
      </c>
      <c r="E394" s="132">
        <v>45504</v>
      </c>
      <c r="F394" s="131" t="str">
        <v>관리사무소</v>
      </c>
      <c r="G394" s="131" t="str">
        <v>540256424652</v>
      </c>
      <c r="H394" s="131" t="str">
        <v>SE.28</v>
      </c>
      <c r="I394" s="131" t="str">
        <v>검정</v>
      </c>
      <c r="J394" s="131">
        <v>1</v>
      </c>
      <c r="K394" s="138">
        <v>9020</v>
      </c>
      <c r="L394" s="138">
        <v>4400</v>
      </c>
      <c r="M394" s="138">
        <v>0</v>
      </c>
      <c r="N394" s="132">
        <v>45502</v>
      </c>
      <c r="O394" s="131" t="str">
        <v>2024072926439181</v>
      </c>
      <c r="P394" s="134" t="str">
        <v>ejun****</v>
      </c>
      <c r="Q394" s="148" t="str">
        <v>010-6660-5551</v>
      </c>
      <c r="R394" s="131" t="str">
        <v>CJ대한통운</v>
      </c>
      <c r="S394" s="139">
        <v>0</v>
      </c>
      <c r="T394" s="131" t="str">
        <v>053-587-0667</v>
      </c>
      <c r="U394" s="131" t="str">
        <v>대구광역시 달성군 다사읍 세천남로 35 (다사읍, 제일풍경채 프라임) 관리사무소</v>
      </c>
      <c r="V394" s="131">
        <v>0</v>
      </c>
      <c r="W394" s="138">
        <v>7560</v>
      </c>
      <c r="X394" s="138">
        <v>0</v>
      </c>
      <c r="Y394" s="138">
        <v>0</v>
      </c>
      <c r="Z394" s="138">
        <v>0</v>
      </c>
      <c r="AA394" s="138">
        <v>0</v>
      </c>
      <c r="AB394" s="145">
        <v>0</v>
      </c>
      <c r="AC394" s="145">
        <v>0</v>
      </c>
      <c r="AD394" s="138">
        <v>0</v>
      </c>
      <c r="AE394" s="131" t="str">
        <v>비닐스토리 스마트 스토어 서은정 관리사무소 SE.28 검정 540256424652 053-587-0667 2024072926439181</v>
      </c>
    </row>
    <row r="395" spans="1:31">
      <c r="A395" s="131">
        <v>462</v>
      </c>
      <c r="B395" s="131" t="str">
        <v>비닐스토리</v>
      </c>
      <c r="C395" s="131" t="str">
        <v>스마트 스토어</v>
      </c>
      <c r="D395" s="131" t="str">
        <v>서은정</v>
      </c>
      <c r="E395" s="132">
        <v>45504</v>
      </c>
      <c r="F395" s="131" t="str">
        <v>관리사무소</v>
      </c>
      <c r="G395" s="131" t="str">
        <v>540256424652</v>
      </c>
      <c r="H395" s="131" t="str">
        <v>SE.27</v>
      </c>
      <c r="I395" s="131" t="str">
        <v>검정</v>
      </c>
      <c r="J395" s="131">
        <v>4</v>
      </c>
      <c r="K395" s="138">
        <v>14080</v>
      </c>
      <c r="L395" s="138">
        <v>0</v>
      </c>
      <c r="M395" s="138">
        <v>0</v>
      </c>
      <c r="N395" s="132">
        <v>45502</v>
      </c>
      <c r="O395" s="131" t="str">
        <v>2024072926439171</v>
      </c>
      <c r="P395" s="134" t="str">
        <v>ejun****</v>
      </c>
      <c r="Q395" s="148" t="str">
        <v>010-6660-5551</v>
      </c>
      <c r="R395" s="131" t="str">
        <v>CJ대한통운</v>
      </c>
      <c r="S395" s="139">
        <v>0</v>
      </c>
      <c r="T395" s="131" t="str">
        <v>053-587-0667</v>
      </c>
      <c r="U395" s="131" t="str">
        <v>대구광역시 달성군 다사읍 세천남로 35 (다사읍, 제일풍경채 프라임) 관리사무소</v>
      </c>
      <c r="V395" s="131">
        <v>0</v>
      </c>
      <c r="W395" s="138">
        <v>23040</v>
      </c>
      <c r="X395" s="138">
        <v>0</v>
      </c>
      <c r="Y395" s="138">
        <v>0</v>
      </c>
      <c r="Z395" s="138">
        <v>0</v>
      </c>
      <c r="AA395" s="138">
        <v>0</v>
      </c>
      <c r="AB395" s="145">
        <v>0</v>
      </c>
      <c r="AC395" s="145">
        <v>0</v>
      </c>
      <c r="AD395" s="138">
        <v>0</v>
      </c>
      <c r="AE395" s="131" t="str">
        <v>비닐스토리 스마트 스토어 서은정 관리사무소 SE.27 검정 540256424652 053-587-0667 2024072926439171</v>
      </c>
    </row>
    <row r="396" spans="1:31">
      <c r="A396" s="131">
        <v>463</v>
      </c>
      <c r="B396" s="131" t="str">
        <v>비닐스토리</v>
      </c>
      <c r="C396" s="131" t="str">
        <v>스마트 스토어</v>
      </c>
      <c r="D396" s="131" t="str">
        <v>서은정</v>
      </c>
      <c r="E396" s="132">
        <v>45504</v>
      </c>
      <c r="F396" s="131" t="str">
        <v>관리사무소</v>
      </c>
      <c r="G396" s="131" t="str">
        <v>540256424652</v>
      </c>
      <c r="H396" s="131" t="str">
        <v>SE.22</v>
      </c>
      <c r="I396" s="131" t="str">
        <v>검정</v>
      </c>
      <c r="J396" s="131">
        <v>2</v>
      </c>
      <c r="K396" s="138">
        <v>4730</v>
      </c>
      <c r="L396" s="138">
        <v>0</v>
      </c>
      <c r="M396" s="138">
        <v>0</v>
      </c>
      <c r="N396" s="132">
        <v>45502</v>
      </c>
      <c r="O396" s="131" t="str">
        <v>2024072926439161</v>
      </c>
      <c r="P396" s="134" t="str">
        <v>ejun****</v>
      </c>
      <c r="Q396" s="148" t="str">
        <v>010-6660-5551</v>
      </c>
      <c r="R396" s="131" t="str">
        <v>CJ대한통운</v>
      </c>
      <c r="S396" s="139">
        <v>0</v>
      </c>
      <c r="T396" s="131" t="str">
        <v>053-587-0667</v>
      </c>
      <c r="U396" s="131" t="str">
        <v>대구광역시 달성군 다사읍 세천남로 35 (다사읍, 제일풍경채 프라임) 관리사무소</v>
      </c>
      <c r="V396" s="131">
        <v>0</v>
      </c>
      <c r="W396" s="138">
        <v>7740</v>
      </c>
      <c r="X396" s="138">
        <v>0</v>
      </c>
      <c r="Y396" s="138">
        <v>0</v>
      </c>
      <c r="Z396" s="138">
        <v>0</v>
      </c>
      <c r="AA396" s="138">
        <v>0</v>
      </c>
      <c r="AB396" s="145">
        <v>0</v>
      </c>
      <c r="AC396" s="145">
        <v>0</v>
      </c>
      <c r="AD396" s="138">
        <v>0</v>
      </c>
      <c r="AE396" s="131" t="str">
        <v>비닐스토리 스마트 스토어 서은정 관리사무소 SE.22 검정 540256424652 053-587-0667 2024072926439161</v>
      </c>
    </row>
    <row r="397" spans="1:31">
      <c r="A397" s="131">
        <v>810</v>
      </c>
      <c r="B397" s="131" t="str">
        <v>비닐스토리</v>
      </c>
      <c r="C397" s="131" t="str">
        <v>스마트 스토어</v>
      </c>
      <c r="D397" s="131" t="str">
        <v>서은정</v>
      </c>
      <c r="E397" s="132">
        <v>45538</v>
      </c>
      <c r="F397" s="131" t="str">
        <v>관리사무소</v>
      </c>
      <c r="G397" s="131" t="str">
        <v>530282407602</v>
      </c>
      <c r="H397" s="131" t="str">
        <v>SE.27</v>
      </c>
      <c r="I397" s="131" t="str">
        <v>검정</v>
      </c>
      <c r="J397" s="131">
        <v>5</v>
      </c>
      <c r="K397" s="138">
        <v>23725</v>
      </c>
      <c r="L397" s="138">
        <v>4400</v>
      </c>
      <c r="M397" s="138">
        <v>1725</v>
      </c>
      <c r="N397" s="132">
        <v>45538</v>
      </c>
      <c r="O397" s="131" t="str">
        <v>2024090386064901</v>
      </c>
      <c r="P397" s="134" t="str">
        <v>ejun****</v>
      </c>
      <c r="Q397" s="148" t="str">
        <v>010-6660-5551</v>
      </c>
      <c r="R397" s="131" t="str">
        <v>CJ대한통운</v>
      </c>
      <c r="S397" s="139">
        <v>0</v>
      </c>
      <c r="T397" s="131" t="str">
        <v>053-587-0667</v>
      </c>
      <c r="U397" s="131" t="str">
        <v>대구광역시 달성군 다사읍 세천남로 35 (다사읍, 제일풍경채 프라임) 관리사무소</v>
      </c>
      <c r="V397" s="131">
        <v>0</v>
      </c>
      <c r="W397" s="138">
        <v>28800</v>
      </c>
      <c r="X397" s="138">
        <v>0</v>
      </c>
      <c r="Y397" s="138">
        <v>0</v>
      </c>
      <c r="Z397" s="138">
        <v>0</v>
      </c>
      <c r="AA397" s="138">
        <v>0</v>
      </c>
      <c r="AB397" s="145">
        <v>0</v>
      </c>
      <c r="AC397" s="145">
        <v>0</v>
      </c>
      <c r="AD397" s="138">
        <v>0</v>
      </c>
      <c r="AE397" s="131" t="str">
        <v>비닐스토리 스마트 스토어 서은정 관리사무소 SE.27 검정 530282407602 053-587-0667 2024090386064901</v>
      </c>
    </row>
    <row r="398" spans="1:31">
      <c r="A398" s="131">
        <v>811</v>
      </c>
      <c r="B398" s="131" t="str">
        <v>비닐스토리</v>
      </c>
      <c r="C398" s="131" t="str">
        <v>스마트 스토어</v>
      </c>
      <c r="D398" s="131" t="str">
        <v>서은정</v>
      </c>
      <c r="E398" s="132">
        <v>45538</v>
      </c>
      <c r="F398" s="131" t="str">
        <v>관리사무소</v>
      </c>
      <c r="G398" s="131" t="str">
        <v>530282407602</v>
      </c>
      <c r="H398" s="131" t="str">
        <v>SE.28</v>
      </c>
      <c r="I398" s="131" t="str">
        <v>검정</v>
      </c>
      <c r="J398" s="131">
        <v>1</v>
      </c>
      <c r="K398" s="138">
        <v>4620</v>
      </c>
      <c r="L398" s="138">
        <v>0</v>
      </c>
      <c r="M398" s="138">
        <v>0</v>
      </c>
      <c r="N398" s="132">
        <v>45538</v>
      </c>
      <c r="O398" s="131" t="str">
        <v>2024090386064891</v>
      </c>
      <c r="P398" s="134" t="str">
        <v>ejun****</v>
      </c>
      <c r="Q398" s="148" t="str">
        <v>010-6660-5551</v>
      </c>
      <c r="R398" s="131" t="str">
        <v>CJ대한통운</v>
      </c>
      <c r="S398" s="139">
        <v>0</v>
      </c>
      <c r="T398" s="131" t="str">
        <v>053-587-0667</v>
      </c>
      <c r="U398" s="131" t="str">
        <v>대구광역시 달성군 다사읍 세천남로 35 (다사읍, 제일풍경채 프라임) 관리사무소</v>
      </c>
      <c r="V398" s="131">
        <v>0</v>
      </c>
      <c r="W398" s="138">
        <v>7560</v>
      </c>
      <c r="X398" s="138">
        <v>0</v>
      </c>
      <c r="Y398" s="138">
        <v>0</v>
      </c>
      <c r="Z398" s="138">
        <v>0</v>
      </c>
      <c r="AA398" s="138">
        <v>0</v>
      </c>
      <c r="AB398" s="145">
        <v>0</v>
      </c>
      <c r="AC398" s="145">
        <v>0</v>
      </c>
      <c r="AD398" s="138">
        <v>0</v>
      </c>
      <c r="AE398" s="131" t="str">
        <v>비닐스토리 스마트 스토어 서은정 관리사무소 SE.28 검정 530282407602 053-587-0667 2024090386064891</v>
      </c>
    </row>
    <row r="399" spans="1:31">
      <c r="A399" s="131">
        <v>598</v>
      </c>
      <c r="B399" s="131" t="str">
        <v>비닐스토리</v>
      </c>
      <c r="C399" s="131" t="str">
        <v>쿠팡</v>
      </c>
      <c r="D399" s="131" t="str">
        <v>서진교</v>
      </c>
      <c r="E399" s="132">
        <v>45523</v>
      </c>
      <c r="F399" s="131" t="str">
        <v>서진교</v>
      </c>
      <c r="G399" s="131" t="str">
        <v>540269486221</v>
      </c>
      <c r="H399" s="131" t="str">
        <v>SE.114</v>
      </c>
      <c r="I399" s="131" t="str">
        <v>투명</v>
      </c>
      <c r="J399" s="131">
        <v>1</v>
      </c>
      <c r="K399" s="138">
        <v>6960</v>
      </c>
      <c r="L399" s="138">
        <v>3000</v>
      </c>
      <c r="M399" s="138">
        <v>0</v>
      </c>
      <c r="N399" s="132">
        <v>45521</v>
      </c>
      <c r="O399" s="131" t="str">
        <v>1100064100867</v>
      </c>
      <c r="P399" s="134">
        <v>0</v>
      </c>
      <c r="Q399" s="148" t="str">
        <v>0502-1503-6589</v>
      </c>
      <c r="R399" s="131" t="str">
        <v>CJ대한통운</v>
      </c>
      <c r="S399" s="139">
        <v>0</v>
      </c>
      <c r="T399" s="131" t="str">
        <v>0502-1503-6589</v>
      </c>
      <c r="U399" s="131" t="str">
        <v>경상남도 고성군 삼산면 병산3길 168-22 108번지</v>
      </c>
      <c r="V399" s="131" t="str">
        <v>문 앞</v>
      </c>
      <c r="W399" s="138">
        <v>6120</v>
      </c>
      <c r="X399" s="138">
        <v>680</v>
      </c>
      <c r="Y399" s="138">
        <v>3000</v>
      </c>
      <c r="Z399" s="138">
        <v>0</v>
      </c>
      <c r="AA399" s="138">
        <v>0</v>
      </c>
      <c r="AB399" s="145">
        <v>0</v>
      </c>
      <c r="AC399" s="145">
        <v>0</v>
      </c>
      <c r="AD399" s="138">
        <v>0</v>
      </c>
      <c r="AE399" s="131" t="str">
        <v>비닐스토리 쿠팡 서진교 서진교 SE.114 투명 540269486221 0502-1503-6589 1100064100867</v>
      </c>
    </row>
    <row r="400" spans="1:31">
      <c r="A400" s="131">
        <v>773</v>
      </c>
      <c r="B400" s="131" t="str">
        <v>비닐스토리</v>
      </c>
      <c r="C400" s="131" t="str">
        <v>스마트 스토어</v>
      </c>
      <c r="D400" s="131" t="str">
        <v>서진희</v>
      </c>
      <c r="E400" s="132">
        <v>45537</v>
      </c>
      <c r="F400" s="131" t="str">
        <v>서진희</v>
      </c>
      <c r="G400" s="131" t="str">
        <v>530281300994</v>
      </c>
      <c r="H400" s="131" t="str">
        <v>SE.18</v>
      </c>
      <c r="I400" s="131" t="str">
        <v>검정</v>
      </c>
      <c r="J400" s="131">
        <v>5</v>
      </c>
      <c r="K400" s="138">
        <v>9465</v>
      </c>
      <c r="L400" s="138">
        <v>3000</v>
      </c>
      <c r="M400" s="138">
        <v>0</v>
      </c>
      <c r="N400" s="132">
        <v>45537</v>
      </c>
      <c r="O400" s="131" t="str">
        <v>2024090243862361</v>
      </c>
      <c r="P400" s="134" t="str">
        <v>pusa****</v>
      </c>
      <c r="Q400" s="148" t="str">
        <v>010-5486-1058</v>
      </c>
      <c r="R400" s="131" t="str">
        <v>CJ대한통운</v>
      </c>
      <c r="S400" s="139">
        <v>0</v>
      </c>
      <c r="T400" s="131" t="str">
        <v>010-5486-1058</v>
      </c>
      <c r="U400" s="131" t="str">
        <v>경상남도 양산시 동면 금오16길 100 (동면) 이지더원리버포레 308동 204호</v>
      </c>
      <c r="V400" s="131">
        <v>0</v>
      </c>
      <c r="W400" s="138">
        <v>10600</v>
      </c>
      <c r="X400" s="138">
        <v>0</v>
      </c>
      <c r="Y400" s="138">
        <v>3000</v>
      </c>
      <c r="Z400" s="138">
        <v>0</v>
      </c>
      <c r="AA400" s="138">
        <v>0</v>
      </c>
      <c r="AB400" s="145">
        <v>0</v>
      </c>
      <c r="AC400" s="145">
        <v>0</v>
      </c>
      <c r="AD400" s="138">
        <v>0</v>
      </c>
      <c r="AE400" s="131" t="str">
        <v>비닐스토리 스마트 스토어 서진희 서진희 SE.18 검정 530281300994 010-5486-1058 2024090243862361</v>
      </c>
    </row>
    <row r="401" spans="1:31">
      <c r="A401" s="131">
        <v>164</v>
      </c>
      <c r="B401" s="131" t="str">
        <v>비닐팩토리</v>
      </c>
      <c r="C401" s="131" t="str">
        <v>스마트 스토어</v>
      </c>
      <c r="D401" s="131" t="str">
        <v>서치식</v>
      </c>
      <c r="E401" s="132">
        <v>45457</v>
      </c>
      <c r="F401" s="131" t="str">
        <v>서유승</v>
      </c>
      <c r="G401" s="131" t="str">
        <v>540220887192</v>
      </c>
      <c r="H401" s="131" t="str">
        <v>SE.305</v>
      </c>
      <c r="I401" s="131" t="str">
        <v>투명</v>
      </c>
      <c r="J401" s="131">
        <v>2</v>
      </c>
      <c r="K401" s="138">
        <v>0</v>
      </c>
      <c r="L401" s="138">
        <v>4400</v>
      </c>
      <c r="M401" s="138">
        <v>0</v>
      </c>
      <c r="N401" s="132">
        <v>45457</v>
      </c>
      <c r="O401" s="131" t="str">
        <v>2024061488329411</v>
      </c>
      <c r="P401" s="134" t="str">
        <v>tjcl****</v>
      </c>
      <c r="Q401" s="148" t="str">
        <v>010-5367-6762</v>
      </c>
      <c r="R401" s="131" t="str">
        <v>CJ대한통운</v>
      </c>
      <c r="S401" s="139">
        <v>0</v>
      </c>
      <c r="T401" s="131" t="str">
        <v>010-5367-6762</v>
      </c>
      <c r="U401" s="131" t="str">
        <v>경상남도 창원시 성산구 상남동 16 상남재래시장 3층 C361호 3대할매충무김밥</v>
      </c>
      <c r="V401" s="131">
        <v>0</v>
      </c>
      <c r="W401" s="138">
        <v>36800</v>
      </c>
      <c r="X401" s="138">
        <v>0</v>
      </c>
      <c r="Y401" s="138">
        <v>0</v>
      </c>
      <c r="Z401" s="138">
        <v>0</v>
      </c>
      <c r="AA401" s="138">
        <v>0</v>
      </c>
      <c r="AB401" s="145">
        <v>0</v>
      </c>
      <c r="AC401" s="145">
        <v>0</v>
      </c>
      <c r="AD401" s="138">
        <v>0</v>
      </c>
      <c r="AE401" s="131" t="str">
        <v>비닐팩토리 스마트 스토어 서치식 서유승 SE.305 투명 540220887192 010-5367-6762 2024061488329411</v>
      </c>
    </row>
    <row r="402" spans="1:31">
      <c r="A402" s="131">
        <v>165</v>
      </c>
      <c r="B402" s="131" t="str">
        <v>비닐팩토리</v>
      </c>
      <c r="C402" s="131" t="str">
        <v>스마트 스토어</v>
      </c>
      <c r="D402" s="131" t="str">
        <v>서치식</v>
      </c>
      <c r="E402" s="132">
        <v>45457</v>
      </c>
      <c r="F402" s="131" t="str">
        <v>서유승</v>
      </c>
      <c r="G402" s="131" t="str">
        <v>540220887192</v>
      </c>
      <c r="H402" s="131" t="str">
        <v>SE.301</v>
      </c>
      <c r="I402" s="131" t="str">
        <v>투명</v>
      </c>
      <c r="J402" s="131">
        <v>1</v>
      </c>
      <c r="K402" s="138">
        <v>0</v>
      </c>
      <c r="L402" s="138">
        <v>0</v>
      </c>
      <c r="M402" s="138">
        <v>0</v>
      </c>
      <c r="N402" s="132">
        <v>45457</v>
      </c>
      <c r="O402" s="131" t="str">
        <v>2024061488329401</v>
      </c>
      <c r="P402" s="134" t="str">
        <v>tjcl****</v>
      </c>
      <c r="Q402" s="148" t="str">
        <v>010-5367-6762</v>
      </c>
      <c r="R402" s="131" t="str">
        <v>CJ대한통운</v>
      </c>
      <c r="S402" s="139">
        <v>0</v>
      </c>
      <c r="T402" s="131" t="str">
        <v>010-5367-6762</v>
      </c>
      <c r="U402" s="131" t="str">
        <v>경상남도 창원시 성산구 상남동 16 상남재래시장 3층 C361호 3대할매충무김밥</v>
      </c>
      <c r="V402" s="131">
        <v>0</v>
      </c>
      <c r="W402" s="138">
        <v>10560</v>
      </c>
      <c r="X402" s="138">
        <v>0</v>
      </c>
      <c r="Y402" s="138">
        <v>0</v>
      </c>
      <c r="Z402" s="138">
        <v>0</v>
      </c>
      <c r="AA402" s="138">
        <v>0</v>
      </c>
      <c r="AB402" s="145">
        <v>0</v>
      </c>
      <c r="AC402" s="145">
        <v>0</v>
      </c>
      <c r="AD402" s="138">
        <v>0</v>
      </c>
      <c r="AE402" s="131" t="str">
        <v>비닐팩토리 스마트 스토어 서치식 서유승 SE.301 투명 540220887192 010-5367-6762 2024061488329401</v>
      </c>
    </row>
    <row r="403" spans="1:31">
      <c r="A403" s="131">
        <v>166</v>
      </c>
      <c r="B403" s="131" t="str">
        <v>비닐팩토리</v>
      </c>
      <c r="C403" s="131" t="str">
        <v>스마트 스토어</v>
      </c>
      <c r="D403" s="131" t="str">
        <v>서치식</v>
      </c>
      <c r="E403" s="132">
        <v>45457</v>
      </c>
      <c r="F403" s="131" t="str">
        <v>서유승</v>
      </c>
      <c r="G403" s="131" t="str">
        <v>540220887192</v>
      </c>
      <c r="H403" s="131" t="str">
        <v>SE.303</v>
      </c>
      <c r="I403" s="131" t="str">
        <v>투명</v>
      </c>
      <c r="J403" s="131">
        <v>2</v>
      </c>
      <c r="K403" s="138">
        <v>0</v>
      </c>
      <c r="L403" s="138">
        <v>0</v>
      </c>
      <c r="M403" s="138">
        <v>0</v>
      </c>
      <c r="N403" s="132">
        <v>45457</v>
      </c>
      <c r="O403" s="131" t="str">
        <v>2024061488329391</v>
      </c>
      <c r="P403" s="134" t="str">
        <v>tjcl****</v>
      </c>
      <c r="Q403" s="148" t="str">
        <v>010-5367-6762</v>
      </c>
      <c r="R403" s="131" t="str">
        <v>CJ대한통운</v>
      </c>
      <c r="S403" s="139">
        <v>0</v>
      </c>
      <c r="T403" s="131" t="str">
        <v>010-5367-6762</v>
      </c>
      <c r="U403" s="131" t="str">
        <v>경상남도 창원시 성산구 상남동 16 상남재래시장 3층 C361호 3대할매충무김밥</v>
      </c>
      <c r="V403" s="131">
        <v>0</v>
      </c>
      <c r="W403" s="138">
        <v>43840</v>
      </c>
      <c r="X403" s="138">
        <v>0</v>
      </c>
      <c r="Y403" s="138">
        <v>0</v>
      </c>
      <c r="Z403" s="138">
        <v>0</v>
      </c>
      <c r="AA403" s="138">
        <v>0</v>
      </c>
      <c r="AB403" s="145">
        <v>0</v>
      </c>
      <c r="AC403" s="145">
        <v>0</v>
      </c>
      <c r="AD403" s="138">
        <v>0</v>
      </c>
      <c r="AE403" s="131" t="str">
        <v>비닐팩토리 스마트 스토어 서치식 서유승 SE.303 투명 540220887192 010-5367-6762 2024061488329391</v>
      </c>
    </row>
    <row r="404" spans="1:31">
      <c r="A404" s="131">
        <v>641</v>
      </c>
      <c r="B404" s="131" t="str">
        <v>비닐팩토리</v>
      </c>
      <c r="C404" s="131" t="str">
        <v>스마트 스토어</v>
      </c>
      <c r="D404" s="131" t="str">
        <v>서치식</v>
      </c>
      <c r="E404" s="132">
        <v>45525</v>
      </c>
      <c r="F404" s="131" t="str">
        <v>서유승</v>
      </c>
      <c r="G404" s="131" t="str">
        <v>540271120253</v>
      </c>
      <c r="H404" s="131" t="str">
        <v>SE.305</v>
      </c>
      <c r="I404" s="131" t="str">
        <v>투명</v>
      </c>
      <c r="J404" s="131">
        <v>3</v>
      </c>
      <c r="K404" s="138">
        <v>0</v>
      </c>
      <c r="L404" s="138">
        <v>4400</v>
      </c>
      <c r="M404" s="138">
        <v>1725</v>
      </c>
      <c r="N404" s="132">
        <v>45525</v>
      </c>
      <c r="O404" s="131" t="str">
        <v>2024082186422371</v>
      </c>
      <c r="P404" s="134" t="str">
        <v>tjcl****</v>
      </c>
      <c r="Q404" s="148" t="str">
        <v>010-5367-6762</v>
      </c>
      <c r="R404" s="131" t="str">
        <v>CJ대한통운</v>
      </c>
      <c r="S404" s="139">
        <v>0</v>
      </c>
      <c r="T404" s="131" t="str">
        <v>010-5367-6762</v>
      </c>
      <c r="U404" s="131" t="str">
        <v>경상남도 창원시 성산구 상남동 16 상남재래시장 3층 C361호 3대할매충무김밥</v>
      </c>
      <c r="V404" s="131">
        <v>0</v>
      </c>
      <c r="W404" s="138">
        <v>55200</v>
      </c>
      <c r="X404" s="138">
        <v>0</v>
      </c>
      <c r="Y404" s="138">
        <v>0</v>
      </c>
      <c r="Z404" s="138">
        <v>0</v>
      </c>
      <c r="AA404" s="138">
        <v>0</v>
      </c>
      <c r="AB404" s="145">
        <v>0</v>
      </c>
      <c r="AC404" s="145">
        <v>0</v>
      </c>
      <c r="AD404" s="138">
        <v>0</v>
      </c>
      <c r="AE404" s="131" t="str">
        <v>비닐팩토리 스마트 스토어 서치식 서유승 SE.305 투명 540271120253 010-5367-6762 2024082186422371</v>
      </c>
    </row>
    <row r="405" spans="1:31">
      <c r="A405" s="131">
        <v>642</v>
      </c>
      <c r="B405" s="131" t="str">
        <v>비닐팩토리</v>
      </c>
      <c r="C405" s="131" t="str">
        <v>스마트 스토어</v>
      </c>
      <c r="D405" s="131" t="str">
        <v>서치식</v>
      </c>
      <c r="E405" s="132">
        <v>45525</v>
      </c>
      <c r="F405" s="131" t="str">
        <v>서유승</v>
      </c>
      <c r="G405" s="131" t="str">
        <v>540271120253</v>
      </c>
      <c r="H405" s="131" t="str">
        <v>SE.303</v>
      </c>
      <c r="I405" s="131" t="str">
        <v>투명</v>
      </c>
      <c r="J405" s="131">
        <v>1</v>
      </c>
      <c r="K405" s="138">
        <v>0</v>
      </c>
      <c r="L405" s="138">
        <v>0</v>
      </c>
      <c r="M405" s="138">
        <v>0</v>
      </c>
      <c r="N405" s="132">
        <v>45525</v>
      </c>
      <c r="O405" s="131" t="str">
        <v>2024082186422361</v>
      </c>
      <c r="P405" s="134" t="str">
        <v>tjcl****</v>
      </c>
      <c r="Q405" s="148" t="str">
        <v>010-5367-6762</v>
      </c>
      <c r="R405" s="131" t="str">
        <v>CJ대한통운</v>
      </c>
      <c r="S405" s="139">
        <v>0</v>
      </c>
      <c r="T405" s="131" t="str">
        <v>010-5367-6762</v>
      </c>
      <c r="U405" s="131" t="str">
        <v>경상남도 창원시 성산구 상남동 16 상남재래시장 3층 C361호 3대할매충무김밥</v>
      </c>
      <c r="V405" s="131">
        <v>0</v>
      </c>
      <c r="W405" s="138">
        <v>21920</v>
      </c>
      <c r="X405" s="138">
        <v>0</v>
      </c>
      <c r="Y405" s="138">
        <v>0</v>
      </c>
      <c r="Z405" s="138">
        <v>0</v>
      </c>
      <c r="AA405" s="138">
        <v>0</v>
      </c>
      <c r="AB405" s="145">
        <v>0</v>
      </c>
      <c r="AC405" s="145">
        <v>0</v>
      </c>
      <c r="AD405" s="138">
        <v>0</v>
      </c>
      <c r="AE405" s="131" t="str">
        <v>비닐팩토리 스마트 스토어 서치식 서유승 SE.303 투명 540271120253 010-5367-6762 2024082186422361</v>
      </c>
    </row>
    <row r="406" spans="1:31">
      <c r="A406" s="131">
        <v>405</v>
      </c>
      <c r="B406" s="131" t="str">
        <v>비닐스토리</v>
      </c>
      <c r="C406" s="131" t="str">
        <v>쿠팡</v>
      </c>
      <c r="D406" s="131" t="str">
        <v>서혜리</v>
      </c>
      <c r="E406" s="132">
        <v>45497</v>
      </c>
      <c r="F406" s="131" t="str">
        <v>서혜리</v>
      </c>
      <c r="G406" s="131" t="str">
        <v>530252304323</v>
      </c>
      <c r="H406" s="131" t="str">
        <v>SE.20</v>
      </c>
      <c r="I406" s="131" t="str">
        <v>투명</v>
      </c>
      <c r="J406" s="131">
        <v>8</v>
      </c>
      <c r="K406" s="138">
        <v>15176</v>
      </c>
      <c r="L406" s="138">
        <v>3500</v>
      </c>
      <c r="M406" s="138">
        <v>500</v>
      </c>
      <c r="N406" s="132">
        <v>45496</v>
      </c>
      <c r="O406" s="131" t="str">
        <v>18100059752089</v>
      </c>
      <c r="P406" s="134" t="str">
        <v>7.*****@ha</v>
      </c>
      <c r="Q406" s="148" t="str">
        <v>0502-4693-7429</v>
      </c>
      <c r="R406" s="131" t="str">
        <v>CJ대한통운</v>
      </c>
      <c r="S406" s="139">
        <v>0</v>
      </c>
      <c r="T406" s="131" t="str">
        <v>0502-4693-7429</v>
      </c>
      <c r="U406" s="131" t="str">
        <v>서울특별시 마포구 포은로 90 1층 카스테라 연구소 카페 ( 망원동 )</v>
      </c>
      <c r="V406" s="131" t="str">
        <v>직접 받고 부재 시 문 앞</v>
      </c>
      <c r="W406" s="138">
        <v>20000</v>
      </c>
      <c r="X406" s="138">
        <v>0</v>
      </c>
      <c r="Y406" s="138">
        <v>0</v>
      </c>
      <c r="Z406" s="138">
        <v>0</v>
      </c>
      <c r="AA406" s="138">
        <v>0</v>
      </c>
      <c r="AB406" s="145">
        <v>0</v>
      </c>
      <c r="AC406" s="145">
        <v>0</v>
      </c>
      <c r="AD406" s="138">
        <v>0</v>
      </c>
      <c r="AE406" s="131" t="str">
        <v>비닐스토리 쿠팡 서혜리 서혜리 SE.20 투명 530252304323 0502-4693-7429 18100059752089</v>
      </c>
    </row>
    <row r="407" spans="1:31">
      <c r="A407" s="131">
        <v>406</v>
      </c>
      <c r="B407" s="131" t="str">
        <v>비닐스토리</v>
      </c>
      <c r="C407" s="131" t="str">
        <v>쿠팡</v>
      </c>
      <c r="D407" s="131" t="str">
        <v>서혜리</v>
      </c>
      <c r="E407" s="132">
        <v>45497</v>
      </c>
      <c r="F407" s="131" t="str">
        <v>서혜리</v>
      </c>
      <c r="G407" s="131" t="str">
        <v>530252304323</v>
      </c>
      <c r="H407" s="131" t="str">
        <v>SE.5</v>
      </c>
      <c r="I407" s="131" t="str">
        <v>투명</v>
      </c>
      <c r="J407" s="131">
        <v>5</v>
      </c>
      <c r="K407" s="138">
        <v>6050</v>
      </c>
      <c r="L407" s="138">
        <v>0</v>
      </c>
      <c r="M407" s="138">
        <v>0</v>
      </c>
      <c r="N407" s="132">
        <v>45496</v>
      </c>
      <c r="O407" s="131" t="str">
        <v>18100059752089</v>
      </c>
      <c r="P407" s="134" t="str">
        <v>7.*****@ha</v>
      </c>
      <c r="Q407" s="148" t="str">
        <v>0502-4693-7429</v>
      </c>
      <c r="R407" s="131" t="str">
        <v>CJ대한통운</v>
      </c>
      <c r="S407" s="139">
        <v>0</v>
      </c>
      <c r="T407" s="131" t="str">
        <v>0502-4693-7429</v>
      </c>
      <c r="U407" s="131" t="str">
        <v>서울특별시 마포구 포은로 90 1층 카스테라 연구소 카페 ( 망원동 )</v>
      </c>
      <c r="V407" s="131" t="str">
        <v>직접 받고 부재 시 문 앞</v>
      </c>
      <c r="W407" s="138">
        <v>9400</v>
      </c>
      <c r="X407" s="138">
        <v>1050</v>
      </c>
      <c r="Y407" s="138">
        <v>0</v>
      </c>
      <c r="Z407" s="138">
        <v>0</v>
      </c>
      <c r="AA407" s="138">
        <v>0</v>
      </c>
      <c r="AB407" s="145">
        <v>0</v>
      </c>
      <c r="AC407" s="145">
        <v>0</v>
      </c>
      <c r="AD407" s="138">
        <v>0</v>
      </c>
      <c r="AE407" s="131" t="str">
        <v>비닐스토리 쿠팡 서혜리 서혜리 SE.5 투명 530252304323 0502-4693-7429 18100059752089</v>
      </c>
    </row>
    <row r="408" spans="1:31">
      <c r="A408" s="131">
        <v>1012</v>
      </c>
      <c r="B408" s="131" t="str">
        <v>비닐스토리</v>
      </c>
      <c r="C408" s="131" t="str">
        <v>쿠팡</v>
      </c>
      <c r="D408" s="131" t="str">
        <v>서혜리</v>
      </c>
      <c r="E408" s="132">
        <v>45558</v>
      </c>
      <c r="F408" s="131" t="str">
        <v>서혜리</v>
      </c>
      <c r="G408" s="131" t="str">
        <v>540295042532</v>
      </c>
      <c r="H408" s="131" t="str">
        <v>SE.20</v>
      </c>
      <c r="I408" s="131" t="str">
        <v>투명</v>
      </c>
      <c r="J408" s="131">
        <v>10</v>
      </c>
      <c r="K408" s="138">
        <v>17470</v>
      </c>
      <c r="L408" s="138">
        <v>3500</v>
      </c>
      <c r="M408" s="138">
        <v>0</v>
      </c>
      <c r="N408" s="132">
        <v>45555</v>
      </c>
      <c r="O408" s="131" t="str">
        <v>18100069897496</v>
      </c>
      <c r="P408" s="134">
        <v>0</v>
      </c>
      <c r="Q408" s="148" t="str">
        <v>0502-7790-8433</v>
      </c>
      <c r="R408" s="131" t="str">
        <v>CJ대한통운</v>
      </c>
      <c r="S408" s="139">
        <v>0</v>
      </c>
      <c r="T408" s="131" t="str">
        <v>0502-7790-8433</v>
      </c>
      <c r="U408" s="131" t="str">
        <v>서울특별시 마포구 포은로 90 1층 카스테라 연구소 카페 ( 망원동 )</v>
      </c>
      <c r="V408" s="131" t="str">
        <v>직접 받고 부재 시 문 앞</v>
      </c>
      <c r="W408" s="138">
        <v>25000</v>
      </c>
      <c r="X408" s="138">
        <v>0</v>
      </c>
      <c r="Y408" s="138">
        <v>0</v>
      </c>
      <c r="Z408" s="138">
        <v>0</v>
      </c>
      <c r="AA408" s="138">
        <v>0</v>
      </c>
      <c r="AB408" s="145">
        <v>0</v>
      </c>
      <c r="AC408" s="145">
        <v>0</v>
      </c>
      <c r="AD408" s="138">
        <v>0</v>
      </c>
      <c r="AE408" s="131" t="str">
        <v>비닐스토리 쿠팡 서혜리 서혜리 SE.20 투명 540295042532 0502-7790-8433 18100069897496</v>
      </c>
    </row>
    <row r="409" spans="1:31">
      <c r="A409" s="131">
        <v>1013</v>
      </c>
      <c r="B409" s="131" t="str">
        <v>비닐스토리</v>
      </c>
      <c r="C409" s="131" t="str">
        <v>쿠팡</v>
      </c>
      <c r="D409" s="131" t="str">
        <v>서혜리</v>
      </c>
      <c r="E409" s="132">
        <v>45558</v>
      </c>
      <c r="F409" s="131" t="str">
        <v>서혜리</v>
      </c>
      <c r="G409" s="131" t="str">
        <v>540295042532</v>
      </c>
      <c r="H409" s="131" t="str">
        <v>SE.5</v>
      </c>
      <c r="I409" s="131" t="str">
        <v>투명</v>
      </c>
      <c r="J409" s="131">
        <v>3</v>
      </c>
      <c r="K409" s="138">
        <v>3630</v>
      </c>
      <c r="L409" s="138">
        <v>0</v>
      </c>
      <c r="M409" s="138">
        <v>0</v>
      </c>
      <c r="N409" s="132">
        <v>45555</v>
      </c>
      <c r="O409" s="131" t="str">
        <v>18100069897496</v>
      </c>
      <c r="P409" s="134">
        <v>0</v>
      </c>
      <c r="Q409" s="148" t="str">
        <v>0502-7790-8433</v>
      </c>
      <c r="R409" s="131" t="str">
        <v>CJ대한통운</v>
      </c>
      <c r="S409" s="139">
        <v>0</v>
      </c>
      <c r="T409" s="131" t="str">
        <v>0502-7790-8433</v>
      </c>
      <c r="U409" s="131" t="str">
        <v>서울특별시 마포구 포은로 90 1층 카스테라 연구소 카페 ( 망원동 )</v>
      </c>
      <c r="V409" s="131" t="str">
        <v>직접 받고 부재 시 문 앞</v>
      </c>
      <c r="W409" s="138">
        <v>5640</v>
      </c>
      <c r="X409" s="138">
        <v>630</v>
      </c>
      <c r="Y409" s="138">
        <v>0</v>
      </c>
      <c r="Z409" s="138">
        <v>0</v>
      </c>
      <c r="AA409" s="138">
        <v>0</v>
      </c>
      <c r="AB409" s="145">
        <v>0</v>
      </c>
      <c r="AC409" s="145">
        <v>0</v>
      </c>
      <c r="AD409" s="138">
        <v>0</v>
      </c>
      <c r="AE409" s="131" t="str">
        <v>비닐스토리 쿠팡 서혜리 서혜리 SE.5 투명 540295042532 0502-7790-8433 18100069897496</v>
      </c>
    </row>
    <row r="410" spans="1:31">
      <c r="A410" s="131">
        <v>881</v>
      </c>
      <c r="B410" s="131" t="str">
        <v>비닐스토리</v>
      </c>
      <c r="C410" s="131" t="str">
        <v>쿠팡</v>
      </c>
      <c r="D410" s="131" t="str">
        <v>석현광</v>
      </c>
      <c r="E410" s="132">
        <v>45544</v>
      </c>
      <c r="F410" s="131" t="str">
        <v>석현광</v>
      </c>
      <c r="G410" s="131" t="str">
        <v>530287378733</v>
      </c>
      <c r="H410" s="131" t="str">
        <v>SE.202</v>
      </c>
      <c r="I410" s="131" t="str">
        <v>투명</v>
      </c>
      <c r="J410" s="131">
        <v>1</v>
      </c>
      <c r="K410" s="138">
        <v>15460</v>
      </c>
      <c r="L410" s="138">
        <v>3500</v>
      </c>
      <c r="M410" s="138">
        <v>960</v>
      </c>
      <c r="N410" s="132">
        <v>45543</v>
      </c>
      <c r="O410" s="131" t="str">
        <v>27100067900177</v>
      </c>
      <c r="P410" s="134">
        <v>0</v>
      </c>
      <c r="Q410" s="148" t="str">
        <v>0502-1533-2416</v>
      </c>
      <c r="R410" s="131" t="str">
        <v>CJ대한통운</v>
      </c>
      <c r="S410" s="139">
        <v>0</v>
      </c>
      <c r="T410" s="131" t="str">
        <v>0502-1533-2416</v>
      </c>
      <c r="U410" s="131" t="str">
        <v>서울특별시 도봉구 마들로 646 래미안 108-101 ( 방학동, 방학동 삼성래미안 )</v>
      </c>
      <c r="V410" s="131" t="str">
        <v>직접 받고 부재 시 문 앞</v>
      </c>
      <c r="W410" s="138">
        <v>18900</v>
      </c>
      <c r="X410" s="138">
        <v>0</v>
      </c>
      <c r="Y410" s="138">
        <v>3000</v>
      </c>
      <c r="Z410" s="138">
        <v>0</v>
      </c>
      <c r="AA410" s="138">
        <v>0</v>
      </c>
      <c r="AB410" s="145">
        <v>0</v>
      </c>
      <c r="AC410" s="145">
        <v>0</v>
      </c>
      <c r="AD410" s="138">
        <v>0</v>
      </c>
      <c r="AE410" s="131" t="str">
        <v>비닐스토리 쿠팡 석현광 석현광 SE.202 투명 530287378733 0502-1533-2416 27100067900177</v>
      </c>
    </row>
    <row r="411" spans="1:31">
      <c r="A411" s="131">
        <v>252</v>
      </c>
      <c r="B411" s="131" t="str">
        <v>비닐팩토리</v>
      </c>
      <c r="C411" s="131" t="str">
        <v>스마트 스토어</v>
      </c>
      <c r="D411" s="131" t="str">
        <v>선종현</v>
      </c>
      <c r="E411" s="132">
        <v>45477</v>
      </c>
      <c r="F411" s="131" t="str">
        <v>선종현</v>
      </c>
      <c r="G411" s="131" t="str">
        <v>530236762271</v>
      </c>
      <c r="H411" s="131" t="str">
        <v>SE.205</v>
      </c>
      <c r="I411" s="131" t="str">
        <v>투명</v>
      </c>
      <c r="J411" s="131">
        <v>1</v>
      </c>
      <c r="K411" s="138">
        <v>0</v>
      </c>
      <c r="L411" s="138">
        <v>3500</v>
      </c>
      <c r="M411" s="138">
        <v>960</v>
      </c>
      <c r="N411" s="132">
        <v>45477</v>
      </c>
      <c r="O411" s="131" t="str">
        <v>2024070464832651</v>
      </c>
      <c r="P411" s="134" t="str">
        <v>tjsw****</v>
      </c>
      <c r="Q411" s="148" t="str">
        <v>010-3150-6530</v>
      </c>
      <c r="R411" s="131" t="str">
        <v>CJ대한통운</v>
      </c>
      <c r="S411" s="139">
        <v>0</v>
      </c>
      <c r="T411" s="131" t="str">
        <v>010-3150-6530</v>
      </c>
      <c r="U411" s="131" t="str">
        <v>서울특별시 종로구 수표로18가길 13 (관수동) 선부자 순대국</v>
      </c>
      <c r="V411" s="131" t="str">
        <v>배송 전 미리 연락해 주세요</v>
      </c>
      <c r="W411" s="138">
        <v>24000</v>
      </c>
      <c r="X411" s="138">
        <v>0</v>
      </c>
      <c r="Y411" s="138">
        <v>3000</v>
      </c>
      <c r="Z411" s="138">
        <v>0</v>
      </c>
      <c r="AA411" s="138">
        <v>0</v>
      </c>
      <c r="AB411" s="145">
        <v>0</v>
      </c>
      <c r="AC411" s="145">
        <v>0</v>
      </c>
      <c r="AD411" s="138">
        <v>0</v>
      </c>
      <c r="AE411" s="131" t="str">
        <v>비닐팩토리 스마트 스토어 선종현 선종현 SE.205 투명 530236762271 010-3150-6530 2024070464832651</v>
      </c>
    </row>
    <row r="412" spans="1:31">
      <c r="A412" s="131">
        <v>656</v>
      </c>
      <c r="B412" s="131" t="str">
        <v>비닐스토리</v>
      </c>
      <c r="C412" s="131" t="str">
        <v>쿠팡</v>
      </c>
      <c r="D412" s="131" t="str">
        <v>성은아</v>
      </c>
      <c r="E412" s="132">
        <v>45526</v>
      </c>
      <c r="F412" s="131" t="str">
        <v>성은아</v>
      </c>
      <c r="G412" s="131" t="str">
        <v>540271986083</v>
      </c>
      <c r="H412" s="131" t="str">
        <v>SE.114</v>
      </c>
      <c r="I412" s="131" t="str">
        <v>투명</v>
      </c>
      <c r="J412" s="131">
        <v>2</v>
      </c>
      <c r="K412" s="138">
        <v>10920</v>
      </c>
      <c r="L412" s="138">
        <v>3000</v>
      </c>
      <c r="M412" s="138">
        <v>0</v>
      </c>
      <c r="N412" s="132">
        <v>45525</v>
      </c>
      <c r="O412" s="131" t="str">
        <v>17100064969499</v>
      </c>
      <c r="P412" s="134">
        <v>0</v>
      </c>
      <c r="Q412" s="148" t="str">
        <v>0504-1871-0285</v>
      </c>
      <c r="R412" s="131" t="str">
        <v>CJ대한통운</v>
      </c>
      <c r="S412" s="139">
        <v>0</v>
      </c>
      <c r="T412" s="131" t="str">
        <v>0504-1871-0285</v>
      </c>
      <c r="U412" s="131" t="str">
        <v>경상북도 예천군 유천면 밤고개길 90-1 경상북도 예천군 유천면 밤고개길 90-1</v>
      </c>
      <c r="V412" s="131" t="str">
        <v>문 앞</v>
      </c>
      <c r="W412" s="138">
        <v>13600</v>
      </c>
      <c r="X412" s="138">
        <v>0</v>
      </c>
      <c r="Y412" s="138">
        <v>0</v>
      </c>
      <c r="Z412" s="138">
        <v>0</v>
      </c>
      <c r="AA412" s="138">
        <v>0</v>
      </c>
      <c r="AB412" s="145">
        <v>0</v>
      </c>
      <c r="AC412" s="145">
        <v>0</v>
      </c>
      <c r="AD412" s="138">
        <v>0</v>
      </c>
      <c r="AE412" s="131" t="str">
        <v>비닐스토리 쿠팡 성은아 성은아 SE.114 투명 540271986083 0504-1871-0285 17100064969499</v>
      </c>
    </row>
    <row r="413" spans="1:31">
      <c r="A413" s="131">
        <v>45</v>
      </c>
      <c r="B413" s="131" t="str">
        <v>비닐스토리</v>
      </c>
      <c r="C413" s="131" t="str">
        <v>쿠팡</v>
      </c>
      <c r="D413" s="131" t="str">
        <v>성준우</v>
      </c>
      <c r="E413" s="132">
        <v>45447</v>
      </c>
      <c r="F413" s="131" t="str">
        <v>성준우</v>
      </c>
      <c r="G413" s="131" t="str">
        <v>540213347094</v>
      </c>
      <c r="H413" s="131" t="str">
        <v>SE.102</v>
      </c>
      <c r="I413" s="131" t="str">
        <v>투명</v>
      </c>
      <c r="J413" s="131">
        <v>1</v>
      </c>
      <c r="K413" s="138">
        <v>3660</v>
      </c>
      <c r="L413" s="138">
        <v>3000</v>
      </c>
      <c r="M413" s="138">
        <v>0</v>
      </c>
      <c r="N413" s="132">
        <v>45447</v>
      </c>
      <c r="O413" s="131" t="str">
        <v>21100051322437</v>
      </c>
      <c r="P413" s="134" t="str">
        <v>wa*****@na</v>
      </c>
      <c r="Q413" s="148" t="str">
        <v>0502-1752-6141</v>
      </c>
      <c r="R413" s="131" t="str">
        <v>CJ대한통운</v>
      </c>
      <c r="S413" s="139">
        <v>0</v>
      </c>
      <c r="T413" s="131" t="str">
        <v>0502-1752-6141</v>
      </c>
      <c r="U413" s="131" t="str">
        <v>대전광역시 유성구 원내동 383 진잠타운아파트 207동1203호</v>
      </c>
      <c r="V413" s="131" t="str">
        <v>문 앞</v>
      </c>
      <c r="W413" s="138">
        <v>1150</v>
      </c>
      <c r="X413" s="138">
        <v>0</v>
      </c>
      <c r="Y413" s="138">
        <v>3000</v>
      </c>
      <c r="Z413" s="138">
        <v>0</v>
      </c>
      <c r="AA413" s="138">
        <v>0</v>
      </c>
      <c r="AB413" s="145">
        <v>0</v>
      </c>
      <c r="AC413" s="145">
        <v>0</v>
      </c>
      <c r="AD413" s="138">
        <v>0</v>
      </c>
      <c r="AE413" s="131" t="str">
        <v>비닐스토리 쿠팡 성준우 성준우 SE.102 투명 540213347094 0502-1752-6141 21100051322437</v>
      </c>
    </row>
    <row r="414" spans="1:31">
      <c r="A414" s="131">
        <v>99</v>
      </c>
      <c r="B414" s="131" t="str">
        <v>비닐스토리</v>
      </c>
      <c r="C414" s="131" t="str">
        <v>쿠팡</v>
      </c>
      <c r="D414" s="131" t="str">
        <v>성준우</v>
      </c>
      <c r="E414" s="132">
        <v>45453</v>
      </c>
      <c r="F414" s="131" t="str">
        <v>성준우</v>
      </c>
      <c r="G414" s="131" t="str">
        <v>540216957672</v>
      </c>
      <c r="H414" s="131" t="str">
        <v>SE.102</v>
      </c>
      <c r="I414" s="131" t="str">
        <v>투명</v>
      </c>
      <c r="J414" s="131">
        <v>20</v>
      </c>
      <c r="K414" s="138">
        <v>16700</v>
      </c>
      <c r="L414" s="138">
        <v>3500</v>
      </c>
      <c r="M414" s="138">
        <v>0</v>
      </c>
      <c r="N414" s="132">
        <v>45451</v>
      </c>
      <c r="O414" s="131" t="str">
        <v>21100052102927</v>
      </c>
      <c r="P414" s="134" t="str">
        <v>wa*****@na</v>
      </c>
      <c r="Q414" s="148" t="str">
        <v>0502-5189-7894</v>
      </c>
      <c r="R414" s="131" t="str">
        <v>CJ대한통운</v>
      </c>
      <c r="S414" s="139">
        <v>0</v>
      </c>
      <c r="T414" s="131" t="str">
        <v>0502-5189-7894</v>
      </c>
      <c r="U414" s="131" t="str">
        <v>대전광역시 유성구 원내동 383 진잠타운아파트 207동1203호</v>
      </c>
      <c r="V414" s="131" t="str">
        <v>문 앞</v>
      </c>
      <c r="W414" s="138">
        <v>23000</v>
      </c>
      <c r="X414" s="138">
        <v>0</v>
      </c>
      <c r="Y414" s="138">
        <v>3000</v>
      </c>
      <c r="Z414" s="138">
        <v>0</v>
      </c>
      <c r="AA414" s="138">
        <v>0</v>
      </c>
      <c r="AB414" s="145">
        <v>0</v>
      </c>
      <c r="AC414" s="145">
        <v>0</v>
      </c>
      <c r="AD414" s="138">
        <v>0</v>
      </c>
      <c r="AE414" s="131" t="str">
        <v>비닐스토리 쿠팡 성준우 성준우 SE.102 투명 540216957672 0502-5189-7894 21100052102927</v>
      </c>
    </row>
    <row r="415" spans="1:31">
      <c r="A415" s="131">
        <v>251</v>
      </c>
      <c r="B415" s="131" t="str">
        <v>비닐팩토리</v>
      </c>
      <c r="C415" s="131" t="str">
        <v>쿠팡</v>
      </c>
      <c r="D415" s="131" t="str">
        <v>성현주</v>
      </c>
      <c r="E415" s="132">
        <v>45477</v>
      </c>
      <c r="F415" s="131" t="str">
        <v>성현주</v>
      </c>
      <c r="G415" s="131" t="str">
        <v>540236035962</v>
      </c>
      <c r="H415" s="131" t="str">
        <v>SE.204</v>
      </c>
      <c r="I415" s="131" t="str">
        <v>투명</v>
      </c>
      <c r="J415" s="131">
        <v>1</v>
      </c>
      <c r="K415" s="138">
        <v>0</v>
      </c>
      <c r="L415" s="138">
        <v>3000</v>
      </c>
      <c r="M415" s="138">
        <v>0</v>
      </c>
      <c r="N415" s="132">
        <v>45477</v>
      </c>
      <c r="O415" s="131" t="str">
        <v>25100056543194</v>
      </c>
      <c r="P415" s="134" t="str">
        <v>hs*****@na</v>
      </c>
      <c r="Q415" s="148" t="str">
        <v>0502-1650-0833</v>
      </c>
      <c r="R415" s="131" t="str">
        <v>CJ대한통운</v>
      </c>
      <c r="S415" s="139">
        <v>0</v>
      </c>
      <c r="T415" s="131" t="str">
        <v>0502-1650-0833</v>
      </c>
      <c r="U415" s="131" t="str">
        <v>전라남도 진도군 지산면 지산오류길 11-18 단독주택</v>
      </c>
      <c r="V415" s="131" t="str">
        <v>직접 받고 부재 시 문 앞</v>
      </c>
      <c r="W415" s="138">
        <v>21840</v>
      </c>
      <c r="X415" s="138">
        <v>0</v>
      </c>
      <c r="Y415" s="138">
        <v>3000</v>
      </c>
      <c r="Z415" s="138">
        <v>0</v>
      </c>
      <c r="AA415" s="138">
        <v>0</v>
      </c>
      <c r="AB415" s="145">
        <v>0</v>
      </c>
      <c r="AC415" s="145">
        <v>0</v>
      </c>
      <c r="AD415" s="138">
        <v>0</v>
      </c>
      <c r="AE415" s="131" t="str">
        <v>비닐팩토리 쿠팡 성현주 성현주 SE.204 투명 540236035962 0502-1650-0833 25100056543194</v>
      </c>
    </row>
    <row r="416" spans="1:31">
      <c r="A416" s="131">
        <v>8</v>
      </c>
      <c r="B416" s="131" t="str">
        <v>비닐스토리</v>
      </c>
      <c r="C416" s="131" t="str">
        <v>스마트 스토어</v>
      </c>
      <c r="D416" s="131" t="str">
        <v>성호영</v>
      </c>
      <c r="E416" s="132">
        <v>45443</v>
      </c>
      <c r="F416" s="131" t="str">
        <v>성호영</v>
      </c>
      <c r="G416" s="131" t="str">
        <v>540210571793</v>
      </c>
      <c r="H416" s="131" t="str">
        <v>SE.305</v>
      </c>
      <c r="I416" s="131" t="str">
        <v>투명</v>
      </c>
      <c r="J416" s="131">
        <v>1</v>
      </c>
      <c r="K416" s="138">
        <v>16150</v>
      </c>
      <c r="L416" s="138">
        <v>3500</v>
      </c>
      <c r="M416" s="138">
        <v>0</v>
      </c>
      <c r="N416" s="132">
        <v>45442</v>
      </c>
      <c r="O416" s="131" t="str">
        <v>2024053028699001</v>
      </c>
      <c r="P416" s="134" t="str">
        <v>hoya****</v>
      </c>
      <c r="Q416" s="148" t="str">
        <v>010-3333-7515</v>
      </c>
      <c r="R416" s="131" t="str">
        <v>CJ대한통운</v>
      </c>
      <c r="S416" s="139">
        <v>0</v>
      </c>
      <c r="T416" s="131" t="str">
        <v>010-3333-7515</v>
      </c>
      <c r="U416" s="131" t="str">
        <v>대구광역시 달서구 진천로18길 10 (진천동, 진천역대우이안아파트) 상가동 2층 201호 만개</v>
      </c>
      <c r="V416" s="131" t="str">
        <v>오늘 발송 좀 부탁드립니다ㅠ</v>
      </c>
      <c r="W416" s="138">
        <v>18630</v>
      </c>
      <c r="X416" s="138">
        <v>2070</v>
      </c>
      <c r="Y416" s="138">
        <v>0</v>
      </c>
      <c r="Z416" s="138">
        <v>0</v>
      </c>
      <c r="AA416" s="138">
        <v>0</v>
      </c>
      <c r="AB416" s="145">
        <v>0</v>
      </c>
      <c r="AC416" s="145">
        <v>0</v>
      </c>
      <c r="AD416" s="138">
        <v>0</v>
      </c>
      <c r="AE416" s="131" t="str">
        <v>비닐스토리 스마트 스토어 성호영 성호영 SE.305 투명 540210571793 010-3333-7515 2024053028699001</v>
      </c>
    </row>
    <row r="417" spans="1:31">
      <c r="A417" s="131">
        <v>9</v>
      </c>
      <c r="B417" s="131" t="str">
        <v>비닐스토리</v>
      </c>
      <c r="C417" s="131" t="str">
        <v>스마트 스토어</v>
      </c>
      <c r="D417" s="131" t="str">
        <v>성호영</v>
      </c>
      <c r="E417" s="132">
        <v>45443</v>
      </c>
      <c r="F417" s="131" t="str">
        <v>성호영</v>
      </c>
      <c r="G417" s="131" t="str">
        <v>540210571793</v>
      </c>
      <c r="H417" s="131" t="str">
        <v>SE.304</v>
      </c>
      <c r="I417" s="131" t="str">
        <v>투명</v>
      </c>
      <c r="J417" s="131">
        <v>1</v>
      </c>
      <c r="K417" s="138">
        <v>9350</v>
      </c>
      <c r="L417" s="138">
        <v>0</v>
      </c>
      <c r="M417" s="138">
        <v>0</v>
      </c>
      <c r="N417" s="132">
        <v>45442</v>
      </c>
      <c r="O417" s="131" t="str">
        <v>2024053028698991</v>
      </c>
      <c r="P417" s="134" t="str">
        <v>hoya****</v>
      </c>
      <c r="Q417" s="148" t="str">
        <v>010-3333-7515</v>
      </c>
      <c r="R417" s="131" t="str">
        <v>CJ대한통운</v>
      </c>
      <c r="S417" s="139">
        <v>0</v>
      </c>
      <c r="T417" s="131" t="str">
        <v>010-3333-7515</v>
      </c>
      <c r="U417" s="131" t="str">
        <v>대구광역시 달서구 진천로18길 10 (진천동, 진천역대우이안아파트) 상가동 2층 201호 만개</v>
      </c>
      <c r="V417" s="131" t="str">
        <v>오늘 발송 좀 부탁드립니다ㅠ</v>
      </c>
      <c r="W417" s="138">
        <v>13770</v>
      </c>
      <c r="X417" s="138">
        <v>1530</v>
      </c>
      <c r="Y417" s="138">
        <v>0</v>
      </c>
      <c r="Z417" s="138">
        <v>0</v>
      </c>
      <c r="AA417" s="138">
        <v>0</v>
      </c>
      <c r="AB417" s="145">
        <v>0</v>
      </c>
      <c r="AC417" s="145">
        <v>0</v>
      </c>
      <c r="AD417" s="138">
        <v>0</v>
      </c>
      <c r="AE417" s="131" t="str">
        <v>비닐스토리 스마트 스토어 성호영 성호영 SE.304 투명 540210571793 010-3333-7515 2024053028698991</v>
      </c>
    </row>
    <row r="418" spans="1:31">
      <c r="A418" s="131">
        <v>417</v>
      </c>
      <c r="B418" s="131" t="str">
        <v>비닐스토리</v>
      </c>
      <c r="C418" s="131" t="str">
        <v>쿠팡</v>
      </c>
      <c r="D418" s="131" t="str">
        <v>손보미나</v>
      </c>
      <c r="E418" s="132">
        <v>45498</v>
      </c>
      <c r="F418" s="131" t="str">
        <v>손보미나 화과자</v>
      </c>
      <c r="G418" s="131" t="str">
        <v>530253102846</v>
      </c>
      <c r="H418" s="131" t="str">
        <v>SE.307</v>
      </c>
      <c r="I418" s="131" t="str">
        <v>투명</v>
      </c>
      <c r="J418" s="131">
        <v>1</v>
      </c>
      <c r="K418" s="138">
        <v>10260</v>
      </c>
      <c r="L418" s="138">
        <v>3000</v>
      </c>
      <c r="M418" s="138">
        <v>0</v>
      </c>
      <c r="N418" s="132">
        <v>45498</v>
      </c>
      <c r="O418" s="131" t="str">
        <v>10100060090604</v>
      </c>
      <c r="P418" s="134" t="str">
        <v>mi*****@gm</v>
      </c>
      <c r="Q418" s="148" t="str">
        <v>0502-4419-4018</v>
      </c>
      <c r="R418" s="131" t="str">
        <v>CJ대한통운</v>
      </c>
      <c r="S418" s="139">
        <v>0</v>
      </c>
      <c r="T418" s="131" t="str">
        <v>0502-4419-4018</v>
      </c>
      <c r="U418" s="131" t="str">
        <v>경상남도 양산시 물금읍 버들2길 7-43 상가 1층</v>
      </c>
      <c r="V418" s="131" t="str">
        <v>문 앞</v>
      </c>
      <c r="W418" s="138">
        <v>12470</v>
      </c>
      <c r="X418" s="138">
        <v>0</v>
      </c>
      <c r="Y418" s="138">
        <v>3000</v>
      </c>
      <c r="Z418" s="138">
        <v>0</v>
      </c>
      <c r="AA418" s="138">
        <v>0</v>
      </c>
      <c r="AB418" s="145">
        <v>0</v>
      </c>
      <c r="AC418" s="145">
        <v>0</v>
      </c>
      <c r="AD418" s="138">
        <v>0</v>
      </c>
      <c r="AE418" s="131" t="str">
        <v>비닐스토리 쿠팡 손보미나 손보미나 화과자 SE.307 투명 530253102846 0502-4419-4018 10100060090604</v>
      </c>
    </row>
    <row r="419" spans="1:31">
      <c r="A419" s="131">
        <v>523</v>
      </c>
      <c r="B419" s="131" t="str">
        <v>비닐스토리</v>
      </c>
      <c r="C419" s="131" t="str">
        <v>쿠팡</v>
      </c>
      <c r="D419" s="131" t="str">
        <v>손승민</v>
      </c>
      <c r="E419" s="132">
        <v>45511</v>
      </c>
      <c r="F419" s="131" t="str">
        <v>손승민</v>
      </c>
      <c r="G419" s="131" t="str">
        <v>530262322605</v>
      </c>
      <c r="H419" s="131" t="str">
        <v>SE.114</v>
      </c>
      <c r="I419" s="131" t="str">
        <v>투명</v>
      </c>
      <c r="J419" s="131">
        <v>2</v>
      </c>
      <c r="K419" s="138">
        <v>10920</v>
      </c>
      <c r="L419" s="138">
        <v>3000</v>
      </c>
      <c r="M419" s="138">
        <v>0</v>
      </c>
      <c r="N419" s="132">
        <v>45511</v>
      </c>
      <c r="O419" s="131" t="str">
        <v>14100062455383</v>
      </c>
      <c r="P419" s="134">
        <v>0</v>
      </c>
      <c r="Q419" s="148" t="str">
        <v>0502-5406-2969</v>
      </c>
      <c r="R419" s="131" t="str">
        <v>CJ대한통운</v>
      </c>
      <c r="S419" s="139">
        <v>0</v>
      </c>
      <c r="T419" s="131" t="str">
        <v>0502-5406-2969</v>
      </c>
      <c r="U419" s="131" t="str">
        <v>충청북도 괴산군 소수면 민들레마을길 63-8 2층</v>
      </c>
      <c r="V419" s="131" t="str">
        <v>문 앞</v>
      </c>
      <c r="W419" s="138">
        <v>12240</v>
      </c>
      <c r="X419" s="138">
        <v>1360</v>
      </c>
      <c r="Y419" s="138">
        <v>0</v>
      </c>
      <c r="Z419" s="138">
        <v>0</v>
      </c>
      <c r="AA419" s="138">
        <v>0</v>
      </c>
      <c r="AB419" s="145">
        <v>0</v>
      </c>
      <c r="AC419" s="145">
        <v>0</v>
      </c>
      <c r="AD419" s="138">
        <v>0</v>
      </c>
      <c r="AE419" s="131" t="str">
        <v>비닐스토리 쿠팡 손승민 손승민 SE.114 투명 530262322605 0502-5406-2969 14100062455383</v>
      </c>
    </row>
    <row r="420" spans="1:31">
      <c r="A420" s="131">
        <v>420</v>
      </c>
      <c r="B420" s="131" t="str">
        <v>비닐스토리</v>
      </c>
      <c r="C420" s="131" t="str">
        <v>스마트 스토어</v>
      </c>
      <c r="D420" s="131" t="str">
        <v>손연경</v>
      </c>
      <c r="E420" s="132">
        <v>45498</v>
      </c>
      <c r="F420" s="131" t="str">
        <v>손연경</v>
      </c>
      <c r="G420" s="131" t="str">
        <v>540249681493</v>
      </c>
      <c r="H420" s="131" t="str">
        <v>SE.127</v>
      </c>
      <c r="I420" s="131" t="str">
        <v>투명</v>
      </c>
      <c r="J420" s="131">
        <v>5</v>
      </c>
      <c r="K420" s="138">
        <v>11625</v>
      </c>
      <c r="L420" s="138">
        <v>5700</v>
      </c>
      <c r="M420" s="138">
        <v>1725</v>
      </c>
      <c r="N420" s="132">
        <v>45493</v>
      </c>
      <c r="O420" s="131" t="str">
        <v>2024072078524771</v>
      </c>
      <c r="P420" s="134" t="str">
        <v>wb99****</v>
      </c>
      <c r="Q420" s="148" t="str">
        <v>010-5062-4608</v>
      </c>
      <c r="R420" s="131" t="str">
        <v>CJ대한통운</v>
      </c>
      <c r="S420" s="139">
        <v>0</v>
      </c>
      <c r="T420" s="131" t="str">
        <v>010-5062-4608</v>
      </c>
      <c r="U420" s="131" t="str">
        <v>경상북도 칠곡군 약목면 신유로 2 (약목면) 약목한우백화점</v>
      </c>
      <c r="V420" s="131">
        <v>0</v>
      </c>
      <c r="W420" s="138">
        <v>14800</v>
      </c>
      <c r="X420" s="138">
        <v>3950</v>
      </c>
      <c r="Y420" s="138">
        <v>0</v>
      </c>
      <c r="Z420" s="138">
        <v>0</v>
      </c>
      <c r="AA420" s="138">
        <v>0</v>
      </c>
      <c r="AB420" s="145">
        <v>0</v>
      </c>
      <c r="AC420" s="145">
        <v>0</v>
      </c>
      <c r="AD420" s="138">
        <v>0</v>
      </c>
      <c r="AE420" s="131" t="str">
        <v>비닐스토리 스마트 스토어 손연경 손연경 SE.127 투명 540249681493 010-5062-4608 2024072078524771</v>
      </c>
    </row>
    <row r="421" spans="1:31">
      <c r="A421" s="131">
        <v>421</v>
      </c>
      <c r="B421" s="131" t="str">
        <v>비닐스토리</v>
      </c>
      <c r="C421" s="131" t="str">
        <v>스마트 스토어</v>
      </c>
      <c r="D421" s="131" t="str">
        <v>손연경</v>
      </c>
      <c r="E421" s="132">
        <v>45498</v>
      </c>
      <c r="F421" s="131" t="str">
        <v>손연경</v>
      </c>
      <c r="G421" s="131" t="str">
        <v>540249681493</v>
      </c>
      <c r="H421" s="131" t="str">
        <v>SE.130</v>
      </c>
      <c r="I421" s="131" t="str">
        <v>투명</v>
      </c>
      <c r="J421" s="131">
        <v>5</v>
      </c>
      <c r="K421" s="138">
        <v>16500</v>
      </c>
      <c r="L421" s="138">
        <v>0</v>
      </c>
      <c r="M421" s="138">
        <v>0</v>
      </c>
      <c r="N421" s="132">
        <v>45493</v>
      </c>
      <c r="O421" s="131" t="str">
        <v>2024072078524761</v>
      </c>
      <c r="P421" s="134" t="str">
        <v>wb99****</v>
      </c>
      <c r="Q421" s="148" t="str">
        <v>010-5062-4608</v>
      </c>
      <c r="R421" s="131" t="str">
        <v>CJ대한통운</v>
      </c>
      <c r="S421" s="139">
        <v>0</v>
      </c>
      <c r="T421" s="131" t="str">
        <v>010-5062-4608</v>
      </c>
      <c r="U421" s="131" t="str">
        <v>경상북도 칠곡군 약목면 신유로 2 (약목면) 약목한우백화점</v>
      </c>
      <c r="V421" s="131">
        <v>0</v>
      </c>
      <c r="W421" s="138">
        <v>24550</v>
      </c>
      <c r="X421" s="138">
        <v>6950</v>
      </c>
      <c r="Y421" s="138">
        <v>0</v>
      </c>
      <c r="Z421" s="138">
        <v>0</v>
      </c>
      <c r="AA421" s="138">
        <v>0</v>
      </c>
      <c r="AB421" s="145">
        <v>0</v>
      </c>
      <c r="AC421" s="145">
        <v>0</v>
      </c>
      <c r="AD421" s="138">
        <v>0</v>
      </c>
      <c r="AE421" s="131" t="str">
        <v>비닐스토리 스마트 스토어 손연경 손연경 SE.130 투명 540249681493 010-5062-4608 2024072078524761</v>
      </c>
    </row>
    <row r="422" spans="1:31">
      <c r="A422" s="131">
        <v>33</v>
      </c>
      <c r="B422" s="131" t="str">
        <v>비닐스토리</v>
      </c>
      <c r="C422" s="131" t="str">
        <v>쿠팡</v>
      </c>
      <c r="D422" s="131" t="str">
        <v>손연주</v>
      </c>
      <c r="E422" s="132">
        <v>45446</v>
      </c>
      <c r="F422" s="131" t="str">
        <v>손효정</v>
      </c>
      <c r="G422" s="131" t="str">
        <v>530213305120</v>
      </c>
      <c r="H422" s="131" t="str">
        <v>SE.307</v>
      </c>
      <c r="I422" s="131" t="str">
        <v>투명</v>
      </c>
      <c r="J422" s="131">
        <v>1</v>
      </c>
      <c r="K422" s="138">
        <v>10260</v>
      </c>
      <c r="L422" s="138">
        <v>3000</v>
      </c>
      <c r="M422" s="138">
        <v>0</v>
      </c>
      <c r="N422" s="132">
        <v>45444</v>
      </c>
      <c r="O422" s="131" t="str">
        <v>28100050592430</v>
      </c>
      <c r="P422" s="134" t="str">
        <v>ka*****@na</v>
      </c>
      <c r="Q422" s="148" t="str">
        <v>0502-4352-0407</v>
      </c>
      <c r="R422" s="131" t="str">
        <v>CJ대한통운</v>
      </c>
      <c r="S422" s="139">
        <v>0</v>
      </c>
      <c r="T422" s="131" t="str">
        <v>0502-4352-0407</v>
      </c>
      <c r="U422" s="131" t="str">
        <v>대구광역시 수성구 청호로 370 101동 307호 ( 범어동, 장원아파트 )</v>
      </c>
      <c r="V422" s="131" t="str">
        <v>문 앞</v>
      </c>
      <c r="W422" s="138">
        <v>12470</v>
      </c>
      <c r="X422" s="138">
        <v>0</v>
      </c>
      <c r="Y422" s="138">
        <v>3000</v>
      </c>
      <c r="Z422" s="138">
        <v>0</v>
      </c>
      <c r="AA422" s="138">
        <v>0</v>
      </c>
      <c r="AB422" s="145">
        <v>0</v>
      </c>
      <c r="AC422" s="145">
        <v>0</v>
      </c>
      <c r="AD422" s="138">
        <v>0</v>
      </c>
      <c r="AE422" s="131" t="str">
        <v>비닐스토리 쿠팡 손연주 손효정 SE.307 투명 530213305120 0502-4352-0407 28100050592430</v>
      </c>
    </row>
    <row r="423" spans="1:31">
      <c r="A423" s="131">
        <v>135</v>
      </c>
      <c r="B423" s="131" t="str">
        <v>비닐팩토리</v>
      </c>
      <c r="C423" s="131" t="str">
        <v>스마트 스토어</v>
      </c>
      <c r="D423" s="131" t="str">
        <v>손현주</v>
      </c>
      <c r="E423" s="132">
        <v>45454</v>
      </c>
      <c r="F423" s="131" t="str">
        <v>손현주</v>
      </c>
      <c r="G423" s="131" t="str">
        <v>540218123824</v>
      </c>
      <c r="H423" s="131" t="str">
        <v>SE.303</v>
      </c>
      <c r="I423" s="131" t="str">
        <v>투명</v>
      </c>
      <c r="J423" s="131">
        <v>2</v>
      </c>
      <c r="K423" s="138">
        <v>0</v>
      </c>
      <c r="L423" s="138">
        <v>4400</v>
      </c>
      <c r="M423" s="138">
        <v>0</v>
      </c>
      <c r="N423" s="132">
        <v>45453</v>
      </c>
      <c r="O423" s="131" t="str">
        <v>2024061023906341</v>
      </c>
      <c r="P423" s="134" t="str">
        <v>boy8****</v>
      </c>
      <c r="Q423" s="148" t="str">
        <v>010-9558-1417</v>
      </c>
      <c r="R423" s="131" t="str">
        <v>CJ대한통운</v>
      </c>
      <c r="S423" s="139">
        <v>0</v>
      </c>
      <c r="T423" s="131" t="str">
        <v>010-9558-1417</v>
      </c>
      <c r="U423" s="131" t="str">
        <v>경상북도 청도군 풍각면 송서로 63 (풍각면) 손가네식품</v>
      </c>
      <c r="V423" s="131">
        <v>0</v>
      </c>
      <c r="W423" s="138">
        <v>43840</v>
      </c>
      <c r="X423" s="138">
        <v>0</v>
      </c>
      <c r="Y423" s="138">
        <v>0</v>
      </c>
      <c r="Z423" s="138">
        <v>0</v>
      </c>
      <c r="AA423" s="138">
        <v>0</v>
      </c>
      <c r="AB423" s="145">
        <v>0</v>
      </c>
      <c r="AC423" s="145">
        <v>0</v>
      </c>
      <c r="AD423" s="138">
        <v>0</v>
      </c>
      <c r="AE423" s="131" t="str">
        <v>비닐팩토리 스마트 스토어 손현주 손현주 SE.303 투명 540218123824 010-9558-1417 2024061023906341</v>
      </c>
    </row>
    <row r="424" spans="1:31">
      <c r="A424" s="131">
        <v>1028</v>
      </c>
      <c r="B424" s="131" t="str">
        <v>비닐스토리</v>
      </c>
      <c r="C424" s="131" t="str">
        <v>쿠팡</v>
      </c>
      <c r="D424" s="131" t="str">
        <v>손홍례</v>
      </c>
      <c r="E424" s="132">
        <v>45559</v>
      </c>
      <c r="F424" s="131" t="str">
        <v>손홍례</v>
      </c>
      <c r="G424" s="131" t="str">
        <v>530298199963</v>
      </c>
      <c r="H424" s="131" t="str">
        <v>SE.201</v>
      </c>
      <c r="I424" s="131" t="str">
        <v>투명</v>
      </c>
      <c r="J424" s="131">
        <v>1</v>
      </c>
      <c r="K424" s="138">
        <v>13766</v>
      </c>
      <c r="L424" s="138">
        <v>3500</v>
      </c>
      <c r="M424" s="138">
        <v>366</v>
      </c>
      <c r="N424" s="132">
        <v>45559</v>
      </c>
      <c r="O424" s="131" t="str">
        <v>23100070636027</v>
      </c>
      <c r="P424" s="134">
        <v>0</v>
      </c>
      <c r="Q424" s="148" t="str">
        <v>0502-5374-7437</v>
      </c>
      <c r="R424" s="131" t="str">
        <v>CJ대한통운</v>
      </c>
      <c r="S424" s="139">
        <v>0</v>
      </c>
      <c r="T424" s="131" t="str">
        <v>0502-5374-7437</v>
      </c>
      <c r="U424" s="131" t="str">
        <v>대전광역시 대덕구 읍내동 54 현대아파트 112동306호</v>
      </c>
      <c r="V424" s="131" t="str">
        <v>문 앞</v>
      </c>
      <c r="W424" s="138">
        <v>17010</v>
      </c>
      <c r="X424" s="138">
        <v>0</v>
      </c>
      <c r="Y424" s="138">
        <v>3000</v>
      </c>
      <c r="Z424" s="138">
        <v>0</v>
      </c>
      <c r="AA424" s="138">
        <v>0</v>
      </c>
      <c r="AB424" s="145">
        <v>0</v>
      </c>
      <c r="AC424" s="145">
        <v>0</v>
      </c>
      <c r="AD424" s="138">
        <v>0</v>
      </c>
      <c r="AE424" s="131" t="str">
        <v>비닐스토리 쿠팡 손홍례 손홍례 SE.201 투명 530298199963 0502-5374-7437 23100070636027</v>
      </c>
    </row>
    <row r="425" spans="1:31">
      <c r="A425" s="131">
        <v>952</v>
      </c>
      <c r="B425" s="131" t="str">
        <v>비닐스토리</v>
      </c>
      <c r="C425" s="131" t="str">
        <v>쿠팡</v>
      </c>
      <c r="D425" s="131" t="str">
        <v>송명보</v>
      </c>
      <c r="E425" s="132">
        <v>45554</v>
      </c>
      <c r="F425" s="131" t="str">
        <v>송명보</v>
      </c>
      <c r="G425" s="131" t="str">
        <v>540291823103</v>
      </c>
      <c r="H425" s="131" t="str">
        <v>SE.206</v>
      </c>
      <c r="I425" s="131" t="str">
        <v>투명</v>
      </c>
      <c r="J425" s="131">
        <v>1</v>
      </c>
      <c r="K425" s="138">
        <v>24353</v>
      </c>
      <c r="L425" s="138">
        <v>3500</v>
      </c>
      <c r="M425" s="138">
        <v>1053</v>
      </c>
      <c r="N425" s="132">
        <v>45548</v>
      </c>
      <c r="O425" s="131" t="str">
        <v>18100068825954</v>
      </c>
      <c r="P425" s="134">
        <v>0</v>
      </c>
      <c r="Q425" s="148" t="str">
        <v>0504-2776-6111</v>
      </c>
      <c r="R425" s="131" t="str">
        <v>CJ대한통운</v>
      </c>
      <c r="S425" s="139">
        <v>0</v>
      </c>
      <c r="T425" s="131" t="str">
        <v>0504-2776-6111</v>
      </c>
      <c r="U425" s="131" t="str">
        <v>부산광역시 연제구 거제천로 126-1 1동 1층 고기로움 ( 연산동 )</v>
      </c>
      <c r="V425" s="131" t="str">
        <v>문이 잠겨 있을시 우채통 에 키 가 있습니다  운개폐 후 우채통에 키 넣어주세요</v>
      </c>
      <c r="W425" s="138">
        <v>34020</v>
      </c>
      <c r="X425" s="138">
        <v>0</v>
      </c>
      <c r="Y425" s="138">
        <v>3000</v>
      </c>
      <c r="Z425" s="138">
        <v>0</v>
      </c>
      <c r="AA425" s="138">
        <v>0</v>
      </c>
      <c r="AB425" s="145">
        <v>0</v>
      </c>
      <c r="AC425" s="145">
        <v>0</v>
      </c>
      <c r="AD425" s="138">
        <v>0</v>
      </c>
      <c r="AE425" s="131" t="str">
        <v>비닐스토리 쿠팡 송명보 송명보 SE.206 투명 540291823103 0504-2776-6111 18100068825954</v>
      </c>
    </row>
    <row r="426" spans="1:31">
      <c r="A426" s="131">
        <v>1015</v>
      </c>
      <c r="B426" s="131" t="str">
        <v>비닐스토리</v>
      </c>
      <c r="C426" s="131" t="str">
        <v>쿠팡</v>
      </c>
      <c r="D426" s="131" t="str">
        <v>송봉환</v>
      </c>
      <c r="E426" s="132">
        <v>45558</v>
      </c>
      <c r="F426" s="131" t="str">
        <v>김규남</v>
      </c>
      <c r="G426" s="131" t="str">
        <v>540295117384</v>
      </c>
      <c r="H426" s="131" t="str">
        <v>SE.206</v>
      </c>
      <c r="I426" s="131" t="str">
        <v>투명</v>
      </c>
      <c r="J426" s="131">
        <v>1</v>
      </c>
      <c r="K426" s="138">
        <v>23666</v>
      </c>
      <c r="L426" s="138">
        <v>3500</v>
      </c>
      <c r="M426" s="138">
        <v>366</v>
      </c>
      <c r="N426" s="132">
        <v>45556</v>
      </c>
      <c r="O426" s="131" t="str">
        <v>24100070066457</v>
      </c>
      <c r="P426" s="134">
        <v>0</v>
      </c>
      <c r="Q426" s="148" t="str">
        <v>0502-7321-3853</v>
      </c>
      <c r="R426" s="131" t="str">
        <v>CJ대한통운</v>
      </c>
      <c r="S426" s="139">
        <v>0</v>
      </c>
      <c r="T426" s="131" t="str">
        <v>0502-7321-3853</v>
      </c>
      <c r="U426" s="131" t="str">
        <v>전라남도 담양군 봉산면 송강정로 193 담길카페</v>
      </c>
      <c r="V426" s="131" t="str">
        <v>문 앞</v>
      </c>
      <c r="W426" s="138">
        <v>34020</v>
      </c>
      <c r="X426" s="138">
        <v>0</v>
      </c>
      <c r="Y426" s="138">
        <v>3000</v>
      </c>
      <c r="Z426" s="138">
        <v>0</v>
      </c>
      <c r="AA426" s="138">
        <v>0</v>
      </c>
      <c r="AB426" s="145">
        <v>0</v>
      </c>
      <c r="AC426" s="145">
        <v>0</v>
      </c>
      <c r="AD426" s="138">
        <v>0</v>
      </c>
      <c r="AE426" s="131" t="str">
        <v>비닐스토리 쿠팡 송봉환 김규남 SE.206 투명 540295117384 0502-7321-3853 24100070066457</v>
      </c>
    </row>
    <row r="427" spans="1:31">
      <c r="A427" s="131">
        <v>61</v>
      </c>
      <c r="B427" s="131" t="str">
        <v>비닐스토리</v>
      </c>
      <c r="C427" s="131" t="str">
        <v>스마트 스토어</v>
      </c>
      <c r="D427" s="131" t="str">
        <v>송순희</v>
      </c>
      <c r="E427" s="132">
        <v>45448</v>
      </c>
      <c r="F427" s="131" t="str">
        <v>이레떡방</v>
      </c>
      <c r="G427" s="131" t="str">
        <v>530215273800</v>
      </c>
      <c r="H427" s="131" t="str">
        <v>SE.204</v>
      </c>
      <c r="I427" s="131" t="str">
        <v>투명</v>
      </c>
      <c r="J427" s="131">
        <v>2</v>
      </c>
      <c r="K427" s="138">
        <v>33000</v>
      </c>
      <c r="L427" s="138">
        <v>4400</v>
      </c>
      <c r="M427" s="138">
        <v>0</v>
      </c>
      <c r="N427" s="132">
        <v>45448</v>
      </c>
      <c r="O427" s="131" t="str">
        <v>2024060541249481</v>
      </c>
      <c r="P427" s="134" t="str">
        <v>sshh****</v>
      </c>
      <c r="Q427" s="148" t="str">
        <v>010-4118-9402</v>
      </c>
      <c r="R427" s="131" t="str">
        <v>CJ대한통운</v>
      </c>
      <c r="S427" s="139">
        <v>0</v>
      </c>
      <c r="T427" s="131" t="str">
        <v>010-4118-9402</v>
      </c>
      <c r="U427" s="131" t="str">
        <v>서울특별시 강서구 허준로 121 (가양동, 대림경동아파트) 대림경동상가 114호</v>
      </c>
      <c r="V427" s="131" t="str">
        <v>문 앞에 놓아주세요</v>
      </c>
      <c r="W427" s="138">
        <v>42120</v>
      </c>
      <c r="X427" s="138">
        <v>4680</v>
      </c>
      <c r="Y427" s="138">
        <v>0</v>
      </c>
      <c r="Z427" s="138">
        <v>0</v>
      </c>
      <c r="AA427" s="138">
        <v>0</v>
      </c>
      <c r="AB427" s="145">
        <v>0</v>
      </c>
      <c r="AC427" s="145">
        <v>0</v>
      </c>
      <c r="AD427" s="138">
        <v>0</v>
      </c>
      <c r="AE427" s="131" t="str">
        <v>비닐스토리 스마트 스토어 송순희 이레떡방 SE.204 투명 530215273800 010-4118-9402 2024060541249481</v>
      </c>
    </row>
    <row r="428" spans="1:31">
      <c r="A428" s="131">
        <v>848</v>
      </c>
      <c r="B428" s="131" t="str">
        <v>비닐팩토리</v>
      </c>
      <c r="C428" s="131" t="str">
        <v>스마트 스토어</v>
      </c>
      <c r="D428" s="131" t="str">
        <v>송영희</v>
      </c>
      <c r="E428" s="132">
        <v>45541</v>
      </c>
      <c r="F428" s="131" t="str">
        <v>북촌손만두</v>
      </c>
      <c r="G428" s="131" t="str">
        <v>540284189080</v>
      </c>
      <c r="H428" s="131" t="str">
        <v>SE.101</v>
      </c>
      <c r="I428" s="131" t="str">
        <v>투명</v>
      </c>
      <c r="J428" s="131">
        <v>43</v>
      </c>
      <c r="K428" s="138">
        <v>0</v>
      </c>
      <c r="L428" s="138">
        <v>3500</v>
      </c>
      <c r="M428" s="138">
        <v>960</v>
      </c>
      <c r="N428" s="132">
        <v>45540</v>
      </c>
      <c r="O428" s="131" t="str">
        <v>2024090596891091</v>
      </c>
      <c r="P428" s="134" t="str">
        <v>jeil****</v>
      </c>
      <c r="Q428" s="148" t="str">
        <v>010-5503-0830</v>
      </c>
      <c r="R428" s="131" t="str">
        <v>CJ대한통운</v>
      </c>
      <c r="S428" s="139">
        <v>0</v>
      </c>
      <c r="T428" s="131" t="str">
        <v>0502-3391-9933</v>
      </c>
      <c r="U428" s="131" t="str">
        <v>부산광역시 사하구 다대로 423 (다대동) 북촌손만두 낫개역점</v>
      </c>
      <c r="V428" s="131" t="str">
        <v>직접수령</v>
      </c>
      <c r="W428" s="138">
        <v>35690</v>
      </c>
      <c r="X428" s="138">
        <v>55470</v>
      </c>
      <c r="Y428" s="138">
        <v>0</v>
      </c>
      <c r="Z428" s="138">
        <v>0</v>
      </c>
      <c r="AA428" s="138">
        <v>0</v>
      </c>
      <c r="AB428" s="145">
        <v>0</v>
      </c>
      <c r="AC428" s="145">
        <v>0</v>
      </c>
      <c r="AD428" s="138">
        <v>0</v>
      </c>
      <c r="AE428" s="131" t="str">
        <v>비닐팩토리 스마트 스토어 송영희 북촌손만두 SE.101 투명 540284189080 0502-3391-9933 2024090596891091</v>
      </c>
    </row>
    <row r="429" spans="1:31">
      <c r="A429" s="131">
        <v>451</v>
      </c>
      <c r="B429" s="131" t="str">
        <v>비닐스토리</v>
      </c>
      <c r="C429" s="131" t="str">
        <v>스마트 스토어</v>
      </c>
      <c r="D429" s="131" t="str">
        <v>송은홍</v>
      </c>
      <c r="E429" s="132">
        <v>45503</v>
      </c>
      <c r="F429" s="131" t="str">
        <v>송은홍</v>
      </c>
      <c r="G429" s="131" t="str">
        <v>540255654976</v>
      </c>
      <c r="H429" s="131" t="str">
        <v>SE.9</v>
      </c>
      <c r="I429" s="131" t="str">
        <v>노랑</v>
      </c>
      <c r="J429" s="131">
        <v>40</v>
      </c>
      <c r="K429" s="138">
        <v>38225</v>
      </c>
      <c r="L429" s="138">
        <v>5700</v>
      </c>
      <c r="M429" s="138">
        <v>1725</v>
      </c>
      <c r="N429" s="132">
        <v>45503</v>
      </c>
      <c r="O429" s="131" t="str">
        <v>2024073046463511</v>
      </c>
      <c r="P429" s="134" t="str">
        <v>azz0****</v>
      </c>
      <c r="Q429" s="148" t="str">
        <v>010-3123-1104</v>
      </c>
      <c r="R429" s="131" t="str">
        <v>CJ대한통운</v>
      </c>
      <c r="S429" s="139">
        <v>0</v>
      </c>
      <c r="T429" s="131" t="str">
        <v>010-3123-1104</v>
      </c>
      <c r="U429" s="131" t="str">
        <v>서울특별시 송파구 거마로20길 40-1 (마천동) 바인빌딩 1층</v>
      </c>
      <c r="V429" s="131">
        <v>0</v>
      </c>
      <c r="W429" s="138">
        <v>50400</v>
      </c>
      <c r="X429" s="138">
        <v>0</v>
      </c>
      <c r="Y429" s="138">
        <v>0</v>
      </c>
      <c r="Z429" s="138">
        <v>0</v>
      </c>
      <c r="AA429" s="138">
        <v>0</v>
      </c>
      <c r="AB429" s="145">
        <v>0</v>
      </c>
      <c r="AC429" s="145">
        <v>0</v>
      </c>
      <c r="AD429" s="138">
        <v>0</v>
      </c>
      <c r="AE429" s="131" t="str">
        <v>비닐스토리 스마트 스토어 송은홍 송은홍 SE.9 노랑 540255654976 010-3123-1104 2024073046463511</v>
      </c>
    </row>
    <row r="430" spans="1:31">
      <c r="A430" s="131">
        <v>452</v>
      </c>
      <c r="B430" s="131" t="str">
        <v>비닐스토리</v>
      </c>
      <c r="C430" s="131" t="str">
        <v>스마트 스토어</v>
      </c>
      <c r="D430" s="131" t="str">
        <v>송은홍</v>
      </c>
      <c r="E430" s="132">
        <v>45503</v>
      </c>
      <c r="F430" s="131" t="str">
        <v>송은홍</v>
      </c>
      <c r="G430" s="131" t="str">
        <v>540255654976</v>
      </c>
      <c r="H430" s="131" t="str">
        <v>SE.4</v>
      </c>
      <c r="I430" s="131" t="str">
        <v>검정</v>
      </c>
      <c r="J430" s="131">
        <v>30</v>
      </c>
      <c r="K430" s="138">
        <v>33000</v>
      </c>
      <c r="L430" s="138">
        <v>0</v>
      </c>
      <c r="M430" s="138">
        <v>0</v>
      </c>
      <c r="N430" s="132">
        <v>45503</v>
      </c>
      <c r="O430" s="131" t="str">
        <v>2024073046463501</v>
      </c>
      <c r="P430" s="134" t="str">
        <v>azz0****</v>
      </c>
      <c r="Q430" s="148" t="str">
        <v>010-3123-1104</v>
      </c>
      <c r="R430" s="131" t="str">
        <v>CJ대한통운</v>
      </c>
      <c r="S430" s="139">
        <v>0</v>
      </c>
      <c r="T430" s="131" t="str">
        <v>010-3123-1104</v>
      </c>
      <c r="U430" s="131" t="str">
        <v>서울특별시 송파구 거마로20길 40-1 (마천동) 바인빌딩 1층</v>
      </c>
      <c r="V430" s="131">
        <v>0</v>
      </c>
      <c r="W430" s="138">
        <v>66300</v>
      </c>
      <c r="X430" s="138">
        <v>0</v>
      </c>
      <c r="Y430" s="138">
        <v>0</v>
      </c>
      <c r="Z430" s="138">
        <v>0</v>
      </c>
      <c r="AA430" s="138">
        <v>0</v>
      </c>
      <c r="AB430" s="145">
        <v>0</v>
      </c>
      <c r="AC430" s="145">
        <v>0</v>
      </c>
      <c r="AD430" s="138">
        <v>0</v>
      </c>
      <c r="AE430" s="131" t="str">
        <v>비닐스토리 스마트 스토어 송은홍 송은홍 SE.4 검정 540255654976 010-3123-1104 2024073046463501</v>
      </c>
    </row>
    <row r="431" spans="1:31">
      <c r="A431" s="131">
        <v>262</v>
      </c>
      <c r="B431" s="131" t="str">
        <v>비닐팩토리</v>
      </c>
      <c r="C431" s="131" t="str">
        <v>스마트 스토어</v>
      </c>
      <c r="D431" s="131" t="str">
        <v>송현</v>
      </c>
      <c r="E431" s="132">
        <v>45478</v>
      </c>
      <c r="F431" s="131" t="str">
        <v>송현</v>
      </c>
      <c r="G431" s="131" t="str">
        <v>530237660673</v>
      </c>
      <c r="H431" s="131" t="str">
        <v>SE.206</v>
      </c>
      <c r="I431" s="131" t="str">
        <v>투명</v>
      </c>
      <c r="J431" s="131">
        <v>1</v>
      </c>
      <c r="K431" s="138">
        <v>0</v>
      </c>
      <c r="L431" s="138">
        <v>3500</v>
      </c>
      <c r="M431" s="138">
        <v>960</v>
      </c>
      <c r="N431" s="132">
        <v>45477</v>
      </c>
      <c r="O431" s="131" t="str">
        <v>2024070473713181</v>
      </c>
      <c r="P431" s="134" t="str">
        <v>gusd****</v>
      </c>
      <c r="Q431" s="148" t="str">
        <v>010-4512-2037</v>
      </c>
      <c r="R431" s="131" t="str">
        <v>CJ대한통운</v>
      </c>
      <c r="S431" s="139">
        <v>0</v>
      </c>
      <c r="T431" s="131" t="str">
        <v>010-4512-2037</v>
      </c>
      <c r="U431" s="131" t="str">
        <v>강원도 횡성군 횡성읍 읍하로25번길 17 (횡성읍, 금광포란재아파트) 101동 102호</v>
      </c>
      <c r="V431" s="131">
        <v>0</v>
      </c>
      <c r="W431" s="138">
        <v>28400</v>
      </c>
      <c r="X431" s="138">
        <v>0</v>
      </c>
      <c r="Y431" s="138">
        <v>3000</v>
      </c>
      <c r="Z431" s="138">
        <v>0</v>
      </c>
      <c r="AA431" s="138">
        <v>0</v>
      </c>
      <c r="AB431" s="145">
        <v>0</v>
      </c>
      <c r="AC431" s="145">
        <v>0</v>
      </c>
      <c r="AD431" s="138">
        <v>0</v>
      </c>
      <c r="AE431" s="131" t="str">
        <v>비닐팩토리 스마트 스토어 송현 송현 SE.206 투명 530237660673 010-4512-2037 2024070473713181</v>
      </c>
    </row>
    <row r="432" spans="1:31">
      <c r="A432" s="131">
        <v>459</v>
      </c>
      <c r="B432" s="131" t="str">
        <v>비닐스토리</v>
      </c>
      <c r="C432" s="131" t="str">
        <v>스마트 스토어</v>
      </c>
      <c r="D432" s="131" t="str">
        <v>신동익</v>
      </c>
      <c r="E432" s="132">
        <v>45504</v>
      </c>
      <c r="F432" s="131" t="str">
        <v>동</v>
      </c>
      <c r="G432" s="131" t="str">
        <v>530257146794</v>
      </c>
      <c r="H432" s="131" t="str">
        <v>SE.22</v>
      </c>
      <c r="I432" s="131" t="str">
        <v>보라</v>
      </c>
      <c r="J432" s="131">
        <v>1</v>
      </c>
      <c r="K432" s="138">
        <v>5365</v>
      </c>
      <c r="L432" s="138">
        <v>3000</v>
      </c>
      <c r="M432" s="138">
        <v>0</v>
      </c>
      <c r="N432" s="132">
        <v>45504</v>
      </c>
      <c r="O432" s="131" t="str">
        <v>2024073182012511</v>
      </c>
      <c r="P432" s="134" t="str">
        <v>boni****</v>
      </c>
      <c r="Q432" s="148" t="str">
        <v>010-5967-0256</v>
      </c>
      <c r="R432" s="131" t="str">
        <v>CJ대한통운</v>
      </c>
      <c r="S432" s="139">
        <v>0</v>
      </c>
      <c r="T432" s="131" t="str">
        <v>0502-3246-3665</v>
      </c>
      <c r="U432" s="131" t="str">
        <v>인천광역시 부평구 산청로 97 (청천동, e편한세상부평그랑힐스) 231동 2407호</v>
      </c>
      <c r="V432" s="131" t="str">
        <v>현관문 앞에 놓아주세요. 감사합니다.</v>
      </c>
      <c r="W432" s="138">
        <v>3870</v>
      </c>
      <c r="X432" s="138">
        <v>0</v>
      </c>
      <c r="Y432" s="138">
        <v>3000</v>
      </c>
      <c r="Z432" s="138">
        <v>0</v>
      </c>
      <c r="AA432" s="138">
        <v>0</v>
      </c>
      <c r="AB432" s="145">
        <v>0</v>
      </c>
      <c r="AC432" s="145">
        <v>0</v>
      </c>
      <c r="AD432" s="138">
        <v>0</v>
      </c>
      <c r="AE432" s="131" t="str">
        <v>비닐스토리 스마트 스토어 신동익 동 SE.22 보라 530257146794 0502-3246-3665 2024073182012511</v>
      </c>
    </row>
    <row r="433" spans="1:31">
      <c r="A433" s="131">
        <v>460</v>
      </c>
      <c r="B433" s="131" t="str">
        <v>비닐스토리</v>
      </c>
      <c r="C433" s="131" t="str">
        <v>스마트 스토어</v>
      </c>
      <c r="D433" s="131" t="str">
        <v>신동익</v>
      </c>
      <c r="E433" s="132">
        <v>45504</v>
      </c>
      <c r="F433" s="131" t="str">
        <v>동</v>
      </c>
      <c r="G433" s="131" t="str">
        <v>530257146794</v>
      </c>
      <c r="H433" s="131" t="str">
        <v>SE.14</v>
      </c>
      <c r="I433" s="131" t="str">
        <v>보라</v>
      </c>
      <c r="J433" s="131">
        <v>1</v>
      </c>
      <c r="K433" s="138">
        <v>1045</v>
      </c>
      <c r="L433" s="138">
        <v>0</v>
      </c>
      <c r="M433" s="138">
        <v>0</v>
      </c>
      <c r="N433" s="132">
        <v>45504</v>
      </c>
      <c r="O433" s="131" t="str">
        <v>2024073182012491</v>
      </c>
      <c r="P433" s="134" t="str">
        <v>boni****</v>
      </c>
      <c r="Q433" s="148" t="str">
        <v>010-5967-0256</v>
      </c>
      <c r="R433" s="131" t="str">
        <v>CJ대한통운</v>
      </c>
      <c r="S433" s="139">
        <v>0</v>
      </c>
      <c r="T433" s="131" t="str">
        <v>0502-3246-3665</v>
      </c>
      <c r="U433" s="131" t="str">
        <v>인천광역시 부평구 산청로 97 (청천동, e편한세상부평그랑힐스) 231동 2407호</v>
      </c>
      <c r="V433" s="131" t="str">
        <v>현관문 앞에 놓아주세요. 감사합니다.</v>
      </c>
      <c r="W433" s="138">
        <v>1700</v>
      </c>
      <c r="X433" s="138">
        <v>0</v>
      </c>
      <c r="Y433" s="138">
        <v>0</v>
      </c>
      <c r="Z433" s="138">
        <v>0</v>
      </c>
      <c r="AA433" s="138">
        <v>0</v>
      </c>
      <c r="AB433" s="145">
        <v>0</v>
      </c>
      <c r="AC433" s="145">
        <v>0</v>
      </c>
      <c r="AD433" s="138">
        <v>0</v>
      </c>
      <c r="AE433" s="131" t="str">
        <v>비닐스토리 스마트 스토어 신동익 동 SE.14 보라 530257146794 0502-3246-3665 2024073182012491</v>
      </c>
    </row>
    <row r="434" spans="1:31">
      <c r="A434" s="131">
        <v>746</v>
      </c>
      <c r="B434" s="131" t="str">
        <v>비닐팩토리</v>
      </c>
      <c r="C434" s="131" t="str">
        <v>스마트 스토어</v>
      </c>
      <c r="D434" s="131" t="str">
        <v>신동휘</v>
      </c>
      <c r="E434" s="132">
        <v>45533</v>
      </c>
      <c r="F434" s="131" t="str">
        <v>신동휘</v>
      </c>
      <c r="G434" s="131" t="str">
        <v>530278721192</v>
      </c>
      <c r="H434" s="131" t="str">
        <v>SE.116</v>
      </c>
      <c r="I434" s="131" t="str">
        <v>투명</v>
      </c>
      <c r="J434" s="131">
        <v>3</v>
      </c>
      <c r="K434" s="138">
        <v>0</v>
      </c>
      <c r="L434" s="138">
        <v>3500</v>
      </c>
      <c r="M434" s="138">
        <v>960</v>
      </c>
      <c r="N434" s="132">
        <v>45533</v>
      </c>
      <c r="O434" s="131" t="str">
        <v>2024082918108371</v>
      </c>
      <c r="P434" s="134" t="str">
        <v>bigg****</v>
      </c>
      <c r="Q434" s="148" t="str">
        <v>010-5525-2579</v>
      </c>
      <c r="R434" s="131" t="str">
        <v>CJ대한통운</v>
      </c>
      <c r="S434" s="139">
        <v>0</v>
      </c>
      <c r="T434" s="131" t="str">
        <v>010-5525-2579</v>
      </c>
      <c r="U434" s="131" t="str">
        <v>경기도 용인시 처인구 양지면 남평로 111-73 (양지면) 3층H8도크</v>
      </c>
      <c r="V434" s="131">
        <v>0</v>
      </c>
      <c r="W434" s="138">
        <v>18570</v>
      </c>
      <c r="X434" s="138">
        <v>4680</v>
      </c>
      <c r="Y434" s="138">
        <v>3000</v>
      </c>
      <c r="Z434" s="138">
        <v>0</v>
      </c>
      <c r="AA434" s="138">
        <v>0</v>
      </c>
      <c r="AB434" s="145">
        <v>0</v>
      </c>
      <c r="AC434" s="145">
        <v>0</v>
      </c>
      <c r="AD434" s="138">
        <v>0</v>
      </c>
      <c r="AE434" s="131" t="str">
        <v>비닐팩토리 스마트 스토어 신동휘 신동휘 SE.116 투명 530278721192 010-5525-2579 2024082918108371</v>
      </c>
    </row>
    <row r="435" spans="1:31">
      <c r="A435" s="131">
        <v>65</v>
      </c>
      <c r="B435" s="131" t="str">
        <v>비닐팩토리</v>
      </c>
      <c r="C435" s="131" t="str">
        <v>스마트 스토어</v>
      </c>
      <c r="D435" s="131" t="str">
        <v>신성자</v>
      </c>
      <c r="E435" s="132">
        <v>45448</v>
      </c>
      <c r="F435" s="131" t="str">
        <v>신성자</v>
      </c>
      <c r="G435" s="131" t="str">
        <v>530215273844</v>
      </c>
      <c r="H435" s="131" t="str">
        <v>SE.204</v>
      </c>
      <c r="I435" s="131" t="str">
        <v>투명</v>
      </c>
      <c r="J435" s="131">
        <v>1</v>
      </c>
      <c r="K435" s="138">
        <v>0</v>
      </c>
      <c r="L435" s="138">
        <v>3000</v>
      </c>
      <c r="M435" s="138">
        <v>0</v>
      </c>
      <c r="N435" s="132">
        <v>45448</v>
      </c>
      <c r="O435" s="131" t="str">
        <v>2024060550366461</v>
      </c>
      <c r="P435" s="134" t="str">
        <v>mipe****</v>
      </c>
      <c r="Q435" s="148" t="str">
        <v>010-4806-1561</v>
      </c>
      <c r="R435" s="131" t="str">
        <v>CJ대한통운</v>
      </c>
      <c r="S435" s="139">
        <v>0</v>
      </c>
      <c r="T435" s="131" t="str">
        <v>010-4806-1561</v>
      </c>
      <c r="U435" s="131" t="str">
        <v>서울특별시 양천구 목동동로8길 33 (신정동) 1층</v>
      </c>
      <c r="V435" s="131" t="str">
        <v>1층가게 문앞에 두고가세여</v>
      </c>
      <c r="W435" s="138">
        <v>20800</v>
      </c>
      <c r="X435" s="138">
        <v>0</v>
      </c>
      <c r="Y435" s="138">
        <v>3000</v>
      </c>
      <c r="Z435" s="138">
        <v>0</v>
      </c>
      <c r="AA435" s="138">
        <v>0</v>
      </c>
      <c r="AB435" s="145">
        <v>0</v>
      </c>
      <c r="AC435" s="145">
        <v>0</v>
      </c>
      <c r="AD435" s="138">
        <v>0</v>
      </c>
      <c r="AE435" s="131" t="str">
        <v>비닐팩토리 스마트 스토어 신성자 신성자 SE.204 투명 530215273844 010-4806-1561 2024060550366461</v>
      </c>
    </row>
    <row r="436" spans="1:31">
      <c r="A436" s="131">
        <v>326</v>
      </c>
      <c r="B436" s="131" t="str">
        <v>비닐스토리</v>
      </c>
      <c r="C436" s="131" t="str">
        <v>스마트 스토어</v>
      </c>
      <c r="D436" s="131" t="str">
        <v>신용일</v>
      </c>
      <c r="E436" s="132">
        <v>45488</v>
      </c>
      <c r="F436" s="131" t="str">
        <v>백지만 합</v>
      </c>
      <c r="G436" s="131" t="str">
        <v>540244458292</v>
      </c>
      <c r="H436" s="131" t="str">
        <v>SE.205</v>
      </c>
      <c r="I436" s="131" t="str">
        <v>투명</v>
      </c>
      <c r="J436" s="131">
        <v>2</v>
      </c>
      <c r="K436" s="138">
        <v>39125</v>
      </c>
      <c r="L436" s="138">
        <v>4400</v>
      </c>
      <c r="M436" s="138">
        <v>1725</v>
      </c>
      <c r="N436" s="132">
        <v>45486</v>
      </c>
      <c r="O436" s="131" t="str">
        <v>2024071326270861</v>
      </c>
      <c r="P436" s="134" t="str">
        <v>mint****</v>
      </c>
      <c r="Q436" s="148" t="str">
        <v>010-3514-9697</v>
      </c>
      <c r="R436" s="131" t="str">
        <v>CJ대한통운</v>
      </c>
      <c r="S436" s="139">
        <v>0</v>
      </c>
      <c r="T436" s="131" t="str">
        <v>010-9727-8190</v>
      </c>
      <c r="U436" s="131" t="str">
        <v>서울특별시 강남구 논현로175길 109 (신사동, 컨템포빌딩) 지하 1층</v>
      </c>
      <c r="V436" s="131">
        <v>0</v>
      </c>
      <c r="W436" s="138">
        <v>48600</v>
      </c>
      <c r="X436" s="138">
        <v>5400</v>
      </c>
      <c r="Y436" s="138">
        <v>0</v>
      </c>
      <c r="Z436" s="138">
        <v>0</v>
      </c>
      <c r="AA436" s="138">
        <v>0</v>
      </c>
      <c r="AB436" s="145">
        <v>0</v>
      </c>
      <c r="AC436" s="145">
        <v>0</v>
      </c>
      <c r="AD436" s="138">
        <v>0</v>
      </c>
      <c r="AE436" s="131" t="str">
        <v>비닐스토리 스마트 스토어 신용일 백지만 합 SE.205 투명 540244458292 010-9727-8190 2024071326270861</v>
      </c>
    </row>
    <row r="437" spans="1:31">
      <c r="A437" s="131">
        <v>787</v>
      </c>
      <c r="B437" s="131" t="str">
        <v>비닐팩토리</v>
      </c>
      <c r="C437" s="131" t="str">
        <v>스마트 스토어</v>
      </c>
      <c r="D437" s="131" t="str">
        <v>신우섬</v>
      </c>
      <c r="E437" s="132">
        <v>45537</v>
      </c>
      <c r="F437" s="131" t="str">
        <v>신우섬</v>
      </c>
      <c r="G437" s="131" t="str">
        <v>530281193054</v>
      </c>
      <c r="H437" s="131" t="str">
        <v>SE.303</v>
      </c>
      <c r="I437" s="131" t="str">
        <v>투명</v>
      </c>
      <c r="J437" s="131">
        <v>1</v>
      </c>
      <c r="K437" s="138">
        <v>0</v>
      </c>
      <c r="L437" s="138">
        <v>3500</v>
      </c>
      <c r="M437" s="138">
        <v>960</v>
      </c>
      <c r="N437" s="132">
        <v>45535</v>
      </c>
      <c r="O437" s="131" t="str">
        <v>2024083163950861</v>
      </c>
      <c r="P437" s="134" t="str">
        <v>dntj****</v>
      </c>
      <c r="Q437" s="148" t="str">
        <v>010-2877-3068</v>
      </c>
      <c r="R437" s="131" t="str">
        <v>CJ대한통운</v>
      </c>
      <c r="S437" s="139">
        <v>0</v>
      </c>
      <c r="T437" s="131" t="str">
        <v>010-2877-3068</v>
      </c>
      <c r="U437" s="131" t="str">
        <v>경상남도 양산시 물금읍 황산로 332 (물금읍) 비성빌101호</v>
      </c>
      <c r="V437" s="131">
        <v>0</v>
      </c>
      <c r="W437" s="138">
        <v>21920</v>
      </c>
      <c r="X437" s="138">
        <v>0</v>
      </c>
      <c r="Y437" s="138">
        <v>3000</v>
      </c>
      <c r="Z437" s="138">
        <v>0</v>
      </c>
      <c r="AA437" s="138">
        <v>0</v>
      </c>
      <c r="AB437" s="145">
        <v>0</v>
      </c>
      <c r="AC437" s="145">
        <v>0</v>
      </c>
      <c r="AD437" s="138">
        <v>0</v>
      </c>
      <c r="AE437" s="131" t="str">
        <v>비닐팩토리 스마트 스토어 신우섬 신우섬 SE.303 투명 530281193054 010-2877-3068 2024083163950861</v>
      </c>
    </row>
    <row r="438" spans="1:31">
      <c r="A438" s="131">
        <v>469</v>
      </c>
      <c r="B438" s="131" t="str">
        <v>비닐스토리</v>
      </c>
      <c r="C438" s="131" t="str">
        <v>스마트 스토어</v>
      </c>
      <c r="D438" s="131" t="str">
        <v>신윤정</v>
      </c>
      <c r="E438" s="132">
        <v>45510</v>
      </c>
      <c r="F438" s="131" t="str">
        <v>신윤정</v>
      </c>
      <c r="G438" s="131" t="str">
        <v>540260529813</v>
      </c>
      <c r="H438" s="131" t="str">
        <v>SE.4</v>
      </c>
      <c r="I438" s="131" t="str">
        <v>투명</v>
      </c>
      <c r="J438" s="131">
        <v>11</v>
      </c>
      <c r="K438" s="138">
        <v>18225</v>
      </c>
      <c r="L438" s="138">
        <v>4400</v>
      </c>
      <c r="M438" s="138">
        <v>1725</v>
      </c>
      <c r="N438" s="132">
        <v>45506</v>
      </c>
      <c r="O438" s="131" t="str">
        <v>2024080265294291</v>
      </c>
      <c r="P438" s="134" t="str">
        <v>iyri****</v>
      </c>
      <c r="Q438" s="148" t="str">
        <v>010-9106-9697</v>
      </c>
      <c r="R438" s="131" t="str">
        <v>CJ대한통운</v>
      </c>
      <c r="S438" s="139">
        <v>0</v>
      </c>
      <c r="T438" s="131" t="str">
        <v>010-9106-9697</v>
      </c>
      <c r="U438" s="131" t="str">
        <v>전북특별자치도 군산시 미룡로 32 (미룡동, 세종빌딩) 1층 장봐주는언니</v>
      </c>
      <c r="V438" s="131" t="str">
        <v>문 앞에 놓아주세요</v>
      </c>
      <c r="W438" s="138">
        <v>24310</v>
      </c>
      <c r="X438" s="138">
        <v>0</v>
      </c>
      <c r="Y438" s="138">
        <v>0</v>
      </c>
      <c r="Z438" s="138">
        <v>0</v>
      </c>
      <c r="AA438" s="138">
        <v>0</v>
      </c>
      <c r="AB438" s="145">
        <v>0</v>
      </c>
      <c r="AC438" s="145">
        <v>0</v>
      </c>
      <c r="AD438" s="138">
        <v>0</v>
      </c>
      <c r="AE438" s="131" t="str">
        <v>비닐스토리 스마트 스토어 신윤정 신윤정 SE.4 투명 540260529813 010-9106-9697 2024080265294291</v>
      </c>
    </row>
    <row r="439" spans="1:31">
      <c r="A439" s="131">
        <v>470</v>
      </c>
      <c r="B439" s="131" t="str">
        <v>비닐스토리</v>
      </c>
      <c r="C439" s="131" t="str">
        <v>스마트 스토어</v>
      </c>
      <c r="D439" s="131" t="str">
        <v>신윤정</v>
      </c>
      <c r="E439" s="132">
        <v>45510</v>
      </c>
      <c r="F439" s="131" t="str">
        <v>신윤정</v>
      </c>
      <c r="G439" s="131" t="str">
        <v>540260529813</v>
      </c>
      <c r="H439" s="131" t="str">
        <v>SE.4</v>
      </c>
      <c r="I439" s="131" t="str">
        <v>검정</v>
      </c>
      <c r="J439" s="131">
        <v>5</v>
      </c>
      <c r="K439" s="138">
        <v>5500</v>
      </c>
      <c r="L439" s="138">
        <v>0</v>
      </c>
      <c r="M439" s="138">
        <v>0</v>
      </c>
      <c r="N439" s="132">
        <v>45506</v>
      </c>
      <c r="O439" s="131" t="str">
        <v>2024080265294281</v>
      </c>
      <c r="P439" s="134" t="str">
        <v>iyri****</v>
      </c>
      <c r="Q439" s="148" t="str">
        <v>010-9106-9697</v>
      </c>
      <c r="R439" s="131" t="str">
        <v>CJ대한통운</v>
      </c>
      <c r="S439" s="139">
        <v>0</v>
      </c>
      <c r="T439" s="131" t="str">
        <v>010-9106-9697</v>
      </c>
      <c r="U439" s="131" t="str">
        <v>전북특별자치도 군산시 미룡로 32 (미룡동, 세종빌딩) 1층 장봐주는언니</v>
      </c>
      <c r="V439" s="131" t="str">
        <v>문 앞에 놓아주세요</v>
      </c>
      <c r="W439" s="138">
        <v>11050</v>
      </c>
      <c r="X439" s="138">
        <v>0</v>
      </c>
      <c r="Y439" s="138">
        <v>0</v>
      </c>
      <c r="Z439" s="138">
        <v>0</v>
      </c>
      <c r="AA439" s="138">
        <v>0</v>
      </c>
      <c r="AB439" s="145">
        <v>0</v>
      </c>
      <c r="AC439" s="145">
        <v>0</v>
      </c>
      <c r="AD439" s="138">
        <v>0</v>
      </c>
      <c r="AE439" s="131" t="str">
        <v>비닐스토리 스마트 스토어 신윤정 신윤정 SE.4 검정 540260529813 010-9106-9697 2024080265294281</v>
      </c>
    </row>
    <row r="440" spans="1:31">
      <c r="A440" s="131">
        <v>357</v>
      </c>
      <c r="B440" s="131" t="str">
        <v>비닐스토리</v>
      </c>
      <c r="C440" s="131" t="str">
        <v>쿠팡</v>
      </c>
      <c r="D440" s="131" t="str">
        <v>신은미</v>
      </c>
      <c r="E440" s="132">
        <v>45490</v>
      </c>
      <c r="F440" s="131" t="str">
        <v>신은미</v>
      </c>
      <c r="G440" s="131" t="str">
        <v>540246266683</v>
      </c>
      <c r="H440" s="131" t="str">
        <v>SE.103</v>
      </c>
      <c r="I440" s="131" t="str">
        <v>투명</v>
      </c>
      <c r="J440" s="131">
        <v>1</v>
      </c>
      <c r="K440" s="138">
        <v>4100</v>
      </c>
      <c r="L440" s="138">
        <v>3000</v>
      </c>
      <c r="M440" s="138">
        <v>0</v>
      </c>
      <c r="N440" s="132">
        <v>45490</v>
      </c>
      <c r="O440" s="131" t="str">
        <v>15100058741545</v>
      </c>
      <c r="P440" s="134" t="str">
        <v>tl*****@na</v>
      </c>
      <c r="Q440" s="148" t="str">
        <v>0504-4914-6245</v>
      </c>
      <c r="R440" s="131" t="str">
        <v>CJ대한통운</v>
      </c>
      <c r="S440" s="139">
        <v>0</v>
      </c>
      <c r="T440" s="131" t="str">
        <v>0504-4914-6245</v>
      </c>
      <c r="U440" s="131" t="str">
        <v>전라남도 완도군 완도읍 장보고대로248번길 16 1층 담뿍도시락</v>
      </c>
      <c r="V440" s="131" t="str">
        <v>직접 받고 부재 시 문 앞</v>
      </c>
      <c r="W440" s="138">
        <v>1690</v>
      </c>
      <c r="X440" s="138">
        <v>190</v>
      </c>
      <c r="Y440" s="138">
        <v>3000</v>
      </c>
      <c r="Z440" s="138">
        <v>0</v>
      </c>
      <c r="AA440" s="138">
        <v>0</v>
      </c>
      <c r="AB440" s="145">
        <v>0</v>
      </c>
      <c r="AC440" s="145">
        <v>0</v>
      </c>
      <c r="AD440" s="138">
        <v>0</v>
      </c>
      <c r="AE440" s="131" t="str">
        <v>비닐스토리 쿠팡 신은미 신은미 SE.103 투명 540246266683 0504-4914-6245 15100058741545</v>
      </c>
    </row>
    <row r="441" spans="1:31">
      <c r="A441" s="131">
        <v>336</v>
      </c>
      <c r="B441" s="131" t="str">
        <v>비닐스토리</v>
      </c>
      <c r="C441" s="131" t="str">
        <v>쿠팡</v>
      </c>
      <c r="D441" s="131" t="str">
        <v>신정숙</v>
      </c>
      <c r="E441" s="132">
        <v>45488</v>
      </c>
      <c r="F441" s="131" t="str">
        <v>김태연</v>
      </c>
      <c r="G441" s="131" t="str">
        <v>530245080006</v>
      </c>
      <c r="H441" s="131" t="str">
        <v>SE.114</v>
      </c>
      <c r="I441" s="131" t="str">
        <v>투명</v>
      </c>
      <c r="J441" s="131">
        <v>2</v>
      </c>
      <c r="K441" s="138">
        <v>10920</v>
      </c>
      <c r="L441" s="138">
        <v>3000</v>
      </c>
      <c r="M441" s="138">
        <v>0</v>
      </c>
      <c r="N441" s="132">
        <v>45486</v>
      </c>
      <c r="O441" s="131" t="str">
        <v>13100058164010</v>
      </c>
      <c r="P441" s="134" t="str">
        <v>xo*****@na</v>
      </c>
      <c r="Q441" s="148" t="str">
        <v>0502-4296-0661</v>
      </c>
      <c r="R441" s="131" t="str">
        <v>CJ대한통운</v>
      </c>
      <c r="S441" s="139">
        <v>0</v>
      </c>
      <c r="T441" s="131" t="str">
        <v>0502-4296-0661</v>
      </c>
      <c r="U441" s="131" t="str">
        <v>대구광역시 북구 대천로 101 105동 208호 ( 동천동, 칠곡3차화성타운 )</v>
      </c>
      <c r="V441" s="131" t="str">
        <v>문 앞</v>
      </c>
      <c r="W441" s="138">
        <v>12240</v>
      </c>
      <c r="X441" s="138">
        <v>1360</v>
      </c>
      <c r="Y441" s="138">
        <v>0</v>
      </c>
      <c r="Z441" s="138">
        <v>0</v>
      </c>
      <c r="AA441" s="138">
        <v>0</v>
      </c>
      <c r="AB441" s="145">
        <v>0</v>
      </c>
      <c r="AC441" s="145">
        <v>0</v>
      </c>
      <c r="AD441" s="138">
        <v>0</v>
      </c>
      <c r="AE441" s="131" t="str">
        <v>비닐스토리 쿠팡 신정숙 김태연 SE.114 투명 530245080006 0502-4296-0661 13100058164010</v>
      </c>
    </row>
    <row r="442" spans="1:31">
      <c r="A442" s="131">
        <v>733</v>
      </c>
      <c r="B442" s="131" t="str">
        <v>비닐스토리</v>
      </c>
      <c r="C442" s="131" t="str">
        <v>쿠팡</v>
      </c>
      <c r="D442" s="131" t="str">
        <v>신지연</v>
      </c>
      <c r="E442" s="132">
        <v>45531</v>
      </c>
      <c r="F442" s="131" t="str">
        <v>신지연</v>
      </c>
      <c r="G442" s="131" t="str">
        <v>530276947683</v>
      </c>
      <c r="H442" s="131" t="str">
        <v>SE.114</v>
      </c>
      <c r="I442" s="131" t="str">
        <v>투명</v>
      </c>
      <c r="J442" s="131">
        <v>2</v>
      </c>
      <c r="K442" s="138">
        <v>10920</v>
      </c>
      <c r="L442" s="138">
        <v>3000</v>
      </c>
      <c r="M442" s="138">
        <v>0</v>
      </c>
      <c r="N442" s="132">
        <v>45531</v>
      </c>
      <c r="O442" s="131" t="str">
        <v>2100065748984</v>
      </c>
      <c r="P442" s="134">
        <v>0</v>
      </c>
      <c r="Q442" s="148" t="str">
        <v>0502-5109-3557</v>
      </c>
      <c r="R442" s="131" t="str">
        <v>CJ대한통운</v>
      </c>
      <c r="S442" s="139">
        <v>0</v>
      </c>
      <c r="T442" s="131" t="str">
        <v>0502-5109-3557</v>
      </c>
      <c r="U442" s="131" t="str">
        <v>전라북도 전주시 완산구 효자동2가 232-12 성은교회 성은세계선교교회</v>
      </c>
      <c r="V442" s="131" t="str">
        <v>문 앞</v>
      </c>
      <c r="W442" s="138">
        <v>12240</v>
      </c>
      <c r="X442" s="138">
        <v>1360</v>
      </c>
      <c r="Y442" s="138">
        <v>0</v>
      </c>
      <c r="Z442" s="138">
        <v>0</v>
      </c>
      <c r="AA442" s="138">
        <v>0</v>
      </c>
      <c r="AB442" s="145">
        <v>0</v>
      </c>
      <c r="AC442" s="145">
        <v>0</v>
      </c>
      <c r="AD442" s="138">
        <v>0</v>
      </c>
      <c r="AE442" s="131" t="str">
        <v>비닐스토리 쿠팡 신지연 신지연 SE.114 투명 530276947683 0502-5109-3557 2100065748984</v>
      </c>
    </row>
    <row r="443" spans="1:31">
      <c r="A443" s="131">
        <v>886</v>
      </c>
      <c r="B443" s="131" t="str">
        <v>비닐스토리</v>
      </c>
      <c r="C443" s="131" t="str">
        <v>스마트 스토어</v>
      </c>
      <c r="D443" s="131" t="str">
        <v>신해리</v>
      </c>
      <c r="E443" s="132">
        <v>45544</v>
      </c>
      <c r="F443" s="131" t="str">
        <v>신해리</v>
      </c>
      <c r="G443" s="131" t="str">
        <v>540286055803</v>
      </c>
      <c r="H443" s="131" t="str">
        <v>SE.5</v>
      </c>
      <c r="I443" s="131" t="str">
        <v>연두</v>
      </c>
      <c r="J443" s="131">
        <v>2</v>
      </c>
      <c r="K443" s="138">
        <v>5420</v>
      </c>
      <c r="L443" s="138">
        <v>3000</v>
      </c>
      <c r="M443" s="138">
        <v>0</v>
      </c>
      <c r="N443" s="132">
        <v>45542</v>
      </c>
      <c r="O443" s="131" t="str">
        <v>2024090763587621</v>
      </c>
      <c r="P443" s="134" t="str">
        <v>otxt****</v>
      </c>
      <c r="Q443" s="148" t="str">
        <v>010-6458-8532</v>
      </c>
      <c r="R443" s="131" t="str">
        <v>CJ대한통운</v>
      </c>
      <c r="S443" s="139">
        <v>0</v>
      </c>
      <c r="T443" s="131" t="str">
        <v>010-6458-8532</v>
      </c>
      <c r="U443" s="131" t="str">
        <v>울산광역시 남구 꽃대나리로95번길 12 (달동, 달동삼강제나두아파트) 202호</v>
      </c>
      <c r="V443" s="131">
        <v>0</v>
      </c>
      <c r="W443" s="138">
        <v>4840</v>
      </c>
      <c r="X443" s="138">
        <v>0</v>
      </c>
      <c r="Y443" s="138">
        <v>3000</v>
      </c>
      <c r="Z443" s="138">
        <v>0</v>
      </c>
      <c r="AA443" s="138">
        <v>0</v>
      </c>
      <c r="AB443" s="145">
        <v>0</v>
      </c>
      <c r="AC443" s="145">
        <v>0</v>
      </c>
      <c r="AD443" s="138">
        <v>0</v>
      </c>
      <c r="AE443" s="131" t="str">
        <v>비닐스토리 스마트 스토어 신해리 신해리 SE.5 연두 540286055803 010-6458-8532 2024090763587621</v>
      </c>
    </row>
    <row r="444" spans="1:31">
      <c r="A444" s="131">
        <v>887</v>
      </c>
      <c r="B444" s="131" t="str">
        <v>비닐스토리</v>
      </c>
      <c r="C444" s="131" t="str">
        <v>스마트 스토어</v>
      </c>
      <c r="D444" s="131" t="str">
        <v>신해리</v>
      </c>
      <c r="E444" s="132">
        <v>45544</v>
      </c>
      <c r="F444" s="131" t="str">
        <v>신해리</v>
      </c>
      <c r="G444" s="131" t="str">
        <v>540286055803</v>
      </c>
      <c r="H444" s="131" t="str">
        <v>SE.10</v>
      </c>
      <c r="I444" s="131" t="str">
        <v>투명</v>
      </c>
      <c r="J444" s="131">
        <v>2</v>
      </c>
      <c r="K444" s="138">
        <v>2310</v>
      </c>
      <c r="L444" s="138">
        <v>0</v>
      </c>
      <c r="M444" s="138">
        <v>0</v>
      </c>
      <c r="N444" s="132">
        <v>45542</v>
      </c>
      <c r="O444" s="131" t="str">
        <v>2024090763587611</v>
      </c>
      <c r="P444" s="134" t="str">
        <v>otxt****</v>
      </c>
      <c r="Q444" s="148" t="str">
        <v>010-6458-8532</v>
      </c>
      <c r="R444" s="131" t="str">
        <v>CJ대한통운</v>
      </c>
      <c r="S444" s="139">
        <v>0</v>
      </c>
      <c r="T444" s="131" t="str">
        <v>010-6458-8532</v>
      </c>
      <c r="U444" s="131" t="str">
        <v>울산광역시 남구 꽃대나리로95번길 12 (달동, 달동삼강제나두아파트) 202호</v>
      </c>
      <c r="V444" s="131">
        <v>0</v>
      </c>
      <c r="W444" s="138">
        <v>3780</v>
      </c>
      <c r="X444" s="138">
        <v>0</v>
      </c>
      <c r="Y444" s="138">
        <v>0</v>
      </c>
      <c r="Z444" s="138">
        <v>0</v>
      </c>
      <c r="AA444" s="138">
        <v>0</v>
      </c>
      <c r="AB444" s="145">
        <v>0</v>
      </c>
      <c r="AC444" s="145">
        <v>0</v>
      </c>
      <c r="AD444" s="138">
        <v>0</v>
      </c>
      <c r="AE444" s="131" t="str">
        <v>비닐스토리 스마트 스토어 신해리 신해리 SE.10 투명 540286055803 010-6458-8532 2024090763587611</v>
      </c>
    </row>
    <row r="445" spans="1:31">
      <c r="A445" s="131">
        <v>112</v>
      </c>
      <c r="B445" s="131" t="str">
        <v>비닐팩토리</v>
      </c>
      <c r="C445" s="131" t="str">
        <v>스마트 스토어</v>
      </c>
      <c r="D445" s="131" t="str">
        <v>심정훈</v>
      </c>
      <c r="E445" s="132">
        <v>45453</v>
      </c>
      <c r="F445" s="131" t="str">
        <v>심정훈</v>
      </c>
      <c r="G445" s="131" t="str">
        <v>540216957580</v>
      </c>
      <c r="H445" s="131" t="str">
        <v>SE.307</v>
      </c>
      <c r="I445" s="131" t="str">
        <v>투명</v>
      </c>
      <c r="J445" s="131">
        <v>1</v>
      </c>
      <c r="K445" s="138">
        <v>0</v>
      </c>
      <c r="L445" s="138">
        <v>3000</v>
      </c>
      <c r="M445" s="138">
        <v>0</v>
      </c>
      <c r="N445" s="132">
        <v>45452</v>
      </c>
      <c r="O445" s="131" t="str">
        <v>2024060974196421</v>
      </c>
      <c r="P445" s="134" t="str">
        <v>sien****</v>
      </c>
      <c r="Q445" s="148" t="str">
        <v>010-9011-7913</v>
      </c>
      <c r="R445" s="131" t="str">
        <v>CJ대한통운</v>
      </c>
      <c r="S445" s="139">
        <v>0</v>
      </c>
      <c r="T445" s="131" t="str">
        <v>010-9011-7913</v>
      </c>
      <c r="U445" s="131" t="str">
        <v>서울특별시 강동구 천호대로 991 (천호동) 1층 시에나블루</v>
      </c>
      <c r="V445" s="131">
        <v>0</v>
      </c>
      <c r="W445" s="138">
        <v>10560</v>
      </c>
      <c r="X445" s="138">
        <v>0</v>
      </c>
      <c r="Y445" s="138">
        <v>3000</v>
      </c>
      <c r="Z445" s="138">
        <v>0</v>
      </c>
      <c r="AA445" s="138">
        <v>0</v>
      </c>
      <c r="AB445" s="145">
        <v>0</v>
      </c>
      <c r="AC445" s="145">
        <v>0</v>
      </c>
      <c r="AD445" s="138">
        <v>0</v>
      </c>
      <c r="AE445" s="131" t="str">
        <v>비닐팩토리 스마트 스토어 심정훈 심정훈 SE.307 투명 540216957580 010-9011-7913 2024060974196421</v>
      </c>
    </row>
    <row r="446" spans="1:31">
      <c r="A446" s="131">
        <v>362</v>
      </c>
      <c r="B446" s="131" t="str">
        <v>비닐팩토리</v>
      </c>
      <c r="C446" s="131" t="str">
        <v>대표</v>
      </c>
      <c r="D446" s="131" t="str">
        <v>쌀굽당</v>
      </c>
      <c r="E446" s="132">
        <v>45491</v>
      </c>
      <c r="F446" s="131" t="str">
        <v>쌀굽당</v>
      </c>
      <c r="G446" s="131" t="str">
        <v>540247110010</v>
      </c>
      <c r="H446" s="131" t="str">
        <v>SE.1000</v>
      </c>
      <c r="I446" s="131" t="str">
        <v>투명</v>
      </c>
      <c r="J446" s="131">
        <v>3</v>
      </c>
      <c r="K446" s="138">
        <v>0</v>
      </c>
      <c r="L446" s="138">
        <v>5700</v>
      </c>
      <c r="M446" s="138">
        <v>1925</v>
      </c>
      <c r="N446" s="132">
        <v>45491</v>
      </c>
      <c r="O446" s="131" t="str">
        <v>45492270</v>
      </c>
      <c r="P446" s="134">
        <v>0</v>
      </c>
      <c r="Q446" s="148">
        <v>0</v>
      </c>
      <c r="R446" s="131" t="str">
        <v>CJ대한통운</v>
      </c>
      <c r="S446" s="139">
        <v>0</v>
      </c>
      <c r="T446" s="131" t="str">
        <v>010-9401-5599</v>
      </c>
      <c r="U446" s="131" t="str">
        <v>충남 부여군 부여읍 중앙로5번길 15-1 1층 쌀굽당</v>
      </c>
      <c r="V446" s="131">
        <v>0</v>
      </c>
      <c r="W446" s="138">
        <v>0</v>
      </c>
      <c r="X446" s="138">
        <v>0</v>
      </c>
      <c r="Y446" s="138">
        <v>0</v>
      </c>
      <c r="Z446" s="138">
        <v>0</v>
      </c>
      <c r="AA446" s="138">
        <v>0</v>
      </c>
      <c r="AB446" s="145">
        <v>0</v>
      </c>
      <c r="AC446" s="145">
        <v>0</v>
      </c>
      <c r="AD446" s="138">
        <v>0</v>
      </c>
      <c r="AE446" s="131" t="str">
        <v>비닐팩토리 대표 쌀굽당 쌀굽당 SE.1000 투명 540247110010 010-9401-5599 45492270</v>
      </c>
    </row>
    <row r="447" spans="1:31">
      <c r="A447" s="131">
        <v>851</v>
      </c>
      <c r="B447" s="131" t="str">
        <v>비닐팩토리</v>
      </c>
      <c r="C447" s="131" t="str">
        <v>스마트 스토어</v>
      </c>
      <c r="D447" s="131" t="str">
        <v>안미라</v>
      </c>
      <c r="E447" s="132">
        <v>45541</v>
      </c>
      <c r="F447" s="131" t="str">
        <v>안미라</v>
      </c>
      <c r="G447" s="131" t="str">
        <v>530285398713</v>
      </c>
      <c r="H447" s="131" t="str">
        <v>SE.201</v>
      </c>
      <c r="I447" s="131" t="str">
        <v>투명</v>
      </c>
      <c r="J447" s="131">
        <v>1</v>
      </c>
      <c r="K447" s="138">
        <v>0</v>
      </c>
      <c r="L447" s="138">
        <v>3500</v>
      </c>
      <c r="M447" s="138">
        <v>960</v>
      </c>
      <c r="N447" s="132">
        <v>45540</v>
      </c>
      <c r="O447" s="131" t="str">
        <v>2024090510264481</v>
      </c>
      <c r="P447" s="134" t="str">
        <v>aftf****</v>
      </c>
      <c r="Q447" s="148" t="str">
        <v>010-4513-7115</v>
      </c>
      <c r="R447" s="131" t="str">
        <v>CJ대한통운</v>
      </c>
      <c r="S447" s="139">
        <v>0</v>
      </c>
      <c r="T447" s="131" t="str">
        <v>010-4513-7115</v>
      </c>
      <c r="U447" s="131" t="str">
        <v>경기도 이천시 설성면 설가로468번길 15 (설성면) 송골카페</v>
      </c>
      <c r="V447" s="131">
        <v>0</v>
      </c>
      <c r="W447" s="138">
        <v>14400</v>
      </c>
      <c r="X447" s="138">
        <v>0</v>
      </c>
      <c r="Y447" s="138">
        <v>3000</v>
      </c>
      <c r="Z447" s="138">
        <v>0</v>
      </c>
      <c r="AA447" s="138">
        <v>0</v>
      </c>
      <c r="AB447" s="145">
        <v>0</v>
      </c>
      <c r="AC447" s="145">
        <v>0</v>
      </c>
      <c r="AD447" s="138">
        <v>0</v>
      </c>
      <c r="AE447" s="131" t="str">
        <v>비닐팩토리 스마트 스토어 안미라 안미라 SE.201 투명 530285398713 010-4513-7115 2024090510264481</v>
      </c>
    </row>
    <row r="448" spans="1:31">
      <c r="A448" s="131">
        <v>590</v>
      </c>
      <c r="B448" s="131" t="str">
        <v>비닐스토리</v>
      </c>
      <c r="C448" s="131" t="str">
        <v>쿠팡</v>
      </c>
      <c r="D448" s="131" t="str">
        <v>안미숙</v>
      </c>
      <c r="E448" s="132">
        <v>45523</v>
      </c>
      <c r="F448" s="131" t="str">
        <v>안미숙</v>
      </c>
      <c r="G448" s="131" t="str">
        <v>540269486184</v>
      </c>
      <c r="H448" s="131" t="str">
        <v>SE.111</v>
      </c>
      <c r="I448" s="131" t="str">
        <v>투명</v>
      </c>
      <c r="J448" s="131">
        <v>1</v>
      </c>
      <c r="K448" s="138">
        <v>5200</v>
      </c>
      <c r="L448" s="138">
        <v>3000</v>
      </c>
      <c r="M448" s="138">
        <v>0</v>
      </c>
      <c r="N448" s="132">
        <v>45521</v>
      </c>
      <c r="O448" s="131" t="str">
        <v>20100064056406</v>
      </c>
      <c r="P448" s="134">
        <v>0</v>
      </c>
      <c r="Q448" s="148" t="str">
        <v>0504-4986-8584</v>
      </c>
      <c r="R448" s="131" t="str">
        <v>CJ대한통운</v>
      </c>
      <c r="S448" s="139">
        <v>0</v>
      </c>
      <c r="T448" s="131" t="str">
        <v>0504-4986-8584</v>
      </c>
      <c r="U448" s="131" t="str">
        <v>서울특별시 강서구 마곡동 741 마곡엠밸리8단지 809-802</v>
      </c>
      <c r="V448" s="131" t="str">
        <v>문 앞</v>
      </c>
      <c r="W448" s="138">
        <v>3850</v>
      </c>
      <c r="X448" s="138">
        <v>0</v>
      </c>
      <c r="Y448" s="138">
        <v>0</v>
      </c>
      <c r="Z448" s="138">
        <v>0</v>
      </c>
      <c r="AA448" s="138">
        <v>0</v>
      </c>
      <c r="AB448" s="145">
        <v>0</v>
      </c>
      <c r="AC448" s="145">
        <v>0</v>
      </c>
      <c r="AD448" s="138">
        <v>0</v>
      </c>
      <c r="AE448" s="131" t="str">
        <v>비닐스토리 쿠팡 안미숙 안미숙 SE.111 투명 540269486184 0504-4986-8584 20100064056406</v>
      </c>
    </row>
    <row r="449" spans="1:31">
      <c r="A449" s="131">
        <v>591</v>
      </c>
      <c r="B449" s="131" t="str">
        <v>비닐스토리</v>
      </c>
      <c r="C449" s="131" t="str">
        <v>쿠팡</v>
      </c>
      <c r="D449" s="131" t="str">
        <v>안미숙</v>
      </c>
      <c r="E449" s="132">
        <v>45523</v>
      </c>
      <c r="F449" s="131" t="str">
        <v>안미숙</v>
      </c>
      <c r="G449" s="131" t="str">
        <v>540269486184</v>
      </c>
      <c r="H449" s="131" t="str">
        <v>SE.114</v>
      </c>
      <c r="I449" s="131" t="str">
        <v>투명</v>
      </c>
      <c r="J449" s="131">
        <v>1</v>
      </c>
      <c r="K449" s="138">
        <v>3960</v>
      </c>
      <c r="L449" s="138">
        <v>0</v>
      </c>
      <c r="M449" s="138">
        <v>0</v>
      </c>
      <c r="N449" s="132">
        <v>45521</v>
      </c>
      <c r="O449" s="131" t="str">
        <v>20100064056406</v>
      </c>
      <c r="P449" s="134">
        <v>0</v>
      </c>
      <c r="Q449" s="148" t="str">
        <v>0504-4986-8584</v>
      </c>
      <c r="R449" s="131" t="str">
        <v>CJ대한통운</v>
      </c>
      <c r="S449" s="139">
        <v>0</v>
      </c>
      <c r="T449" s="131" t="str">
        <v>0504-4986-8584</v>
      </c>
      <c r="U449" s="131" t="str">
        <v>서울특별시 강서구 마곡동 741 마곡엠밸리8단지 809-802</v>
      </c>
      <c r="V449" s="131" t="str">
        <v>문 앞</v>
      </c>
      <c r="W449" s="138">
        <v>6120</v>
      </c>
      <c r="X449" s="138">
        <v>680</v>
      </c>
      <c r="Y449" s="138">
        <v>0</v>
      </c>
      <c r="Z449" s="138">
        <v>0</v>
      </c>
      <c r="AA449" s="138">
        <v>0</v>
      </c>
      <c r="AB449" s="145">
        <v>0</v>
      </c>
      <c r="AC449" s="145">
        <v>0</v>
      </c>
      <c r="AD449" s="138">
        <v>0</v>
      </c>
      <c r="AE449" s="131" t="str">
        <v>비닐스토리 쿠팡 안미숙 안미숙 SE.114 투명 540269486184 0504-4986-8584 20100064056406</v>
      </c>
    </row>
    <row r="450" spans="1:31">
      <c r="A450" s="131">
        <v>177</v>
      </c>
      <c r="B450" s="131" t="str">
        <v>비닐스토리</v>
      </c>
      <c r="C450" s="131" t="str">
        <v>스마트 스토어</v>
      </c>
      <c r="D450" s="131" t="str">
        <v>안민호</v>
      </c>
      <c r="E450" s="132">
        <v>45457</v>
      </c>
      <c r="F450" s="131" t="str">
        <v>안민호</v>
      </c>
      <c r="G450" s="131" t="str">
        <v>540220887015</v>
      </c>
      <c r="H450" s="131" t="str">
        <v>SE.201</v>
      </c>
      <c r="I450" s="131" t="str">
        <v>투명</v>
      </c>
      <c r="J450" s="131">
        <v>2</v>
      </c>
      <c r="K450" s="138">
        <v>24200</v>
      </c>
      <c r="L450" s="138">
        <v>4400</v>
      </c>
      <c r="M450" s="138">
        <v>0</v>
      </c>
      <c r="N450" s="132">
        <v>45456</v>
      </c>
      <c r="O450" s="131" t="str">
        <v>2024061363875971</v>
      </c>
      <c r="P450" s="134" t="str">
        <v>dark****</v>
      </c>
      <c r="Q450" s="148" t="str">
        <v>010-4184-2843</v>
      </c>
      <c r="R450" s="131" t="str">
        <v>CJ대한통운</v>
      </c>
      <c r="S450" s="139">
        <v>0</v>
      </c>
      <c r="T450" s="131" t="str">
        <v>010-4184-2843</v>
      </c>
      <c r="U450" s="131" t="str">
        <v>경상북도 김천시 용전1로 9 (율곡동, 힐스테이트 율곡) 112동 501호</v>
      </c>
      <c r="V450" s="131">
        <v>0</v>
      </c>
      <c r="W450" s="138">
        <v>29160</v>
      </c>
      <c r="X450" s="138">
        <v>3240</v>
      </c>
      <c r="Y450" s="138">
        <v>0</v>
      </c>
      <c r="Z450" s="138">
        <v>0</v>
      </c>
      <c r="AA450" s="138">
        <v>0</v>
      </c>
      <c r="AB450" s="145">
        <v>0</v>
      </c>
      <c r="AC450" s="145">
        <v>0</v>
      </c>
      <c r="AD450" s="138">
        <v>0</v>
      </c>
      <c r="AE450" s="131" t="str">
        <v>비닐스토리 스마트 스토어 안민호 안민호 SE.201 투명 540220887015 010-4184-2843 2024061363875971</v>
      </c>
    </row>
    <row r="451" spans="1:31">
      <c r="A451" s="131">
        <v>178</v>
      </c>
      <c r="B451" s="131" t="str">
        <v>비닐스토리</v>
      </c>
      <c r="C451" s="131" t="str">
        <v>스마트 스토어</v>
      </c>
      <c r="D451" s="131" t="str">
        <v>안민호</v>
      </c>
      <c r="E451" s="132">
        <v>45457</v>
      </c>
      <c r="F451" s="131" t="str">
        <v>안민호</v>
      </c>
      <c r="G451" s="131" t="str">
        <v>540220887015</v>
      </c>
      <c r="H451" s="131" t="str">
        <v>SE.206</v>
      </c>
      <c r="I451" s="131" t="str">
        <v>투명</v>
      </c>
      <c r="J451" s="131">
        <v>1</v>
      </c>
      <c r="K451" s="138">
        <v>19800</v>
      </c>
      <c r="L451" s="138">
        <v>0</v>
      </c>
      <c r="M451" s="138">
        <v>0</v>
      </c>
      <c r="N451" s="132">
        <v>45456</v>
      </c>
      <c r="O451" s="131" t="str">
        <v>2024061363875961</v>
      </c>
      <c r="P451" s="134" t="str">
        <v>dark****</v>
      </c>
      <c r="Q451" s="148" t="str">
        <v>010-4184-2843</v>
      </c>
      <c r="R451" s="131" t="str">
        <v>CJ대한통운</v>
      </c>
      <c r="S451" s="139">
        <v>0</v>
      </c>
      <c r="T451" s="131" t="str">
        <v>010-4184-2843</v>
      </c>
      <c r="U451" s="131" t="str">
        <v>경상북도 김천시 용전1로 9 (율곡동, 힐스테이트 율곡) 112동 501호</v>
      </c>
      <c r="V451" s="131">
        <v>0</v>
      </c>
      <c r="W451" s="138">
        <v>28620</v>
      </c>
      <c r="X451" s="138">
        <v>3180</v>
      </c>
      <c r="Y451" s="138">
        <v>0</v>
      </c>
      <c r="Z451" s="138">
        <v>0</v>
      </c>
      <c r="AA451" s="138">
        <v>0</v>
      </c>
      <c r="AB451" s="145">
        <v>0</v>
      </c>
      <c r="AC451" s="145">
        <v>0</v>
      </c>
      <c r="AD451" s="138">
        <v>0</v>
      </c>
      <c r="AE451" s="131" t="str">
        <v>비닐스토리 스마트 스토어 안민호 안민호 SE.206 투명 540220887015 010-4184-2843 2024061363875961</v>
      </c>
    </row>
    <row r="452" spans="1:31">
      <c r="A452" s="131">
        <v>652</v>
      </c>
      <c r="B452" s="131" t="str">
        <v>비닐스토리</v>
      </c>
      <c r="C452" s="131" t="str">
        <v>쿠팡</v>
      </c>
      <c r="D452" s="131" t="str">
        <v>안선영</v>
      </c>
      <c r="E452" s="132">
        <v>45526</v>
      </c>
      <c r="F452" s="131" t="str">
        <v>박대식</v>
      </c>
      <c r="G452" s="131" t="str">
        <v>540271985766</v>
      </c>
      <c r="H452" s="131" t="str">
        <v>SE.114</v>
      </c>
      <c r="I452" s="131" t="str">
        <v>투명</v>
      </c>
      <c r="J452" s="131">
        <v>5</v>
      </c>
      <c r="K452" s="138">
        <v>23300</v>
      </c>
      <c r="L452" s="138">
        <v>3500</v>
      </c>
      <c r="M452" s="138">
        <v>0</v>
      </c>
      <c r="N452" s="132">
        <v>45525</v>
      </c>
      <c r="O452" s="131" t="str">
        <v>26100064772499</v>
      </c>
      <c r="P452" s="134">
        <v>0</v>
      </c>
      <c r="Q452" s="148" t="str">
        <v>0504-3422-5006</v>
      </c>
      <c r="R452" s="131" t="str">
        <v>CJ대한통운</v>
      </c>
      <c r="S452" s="139">
        <v>0</v>
      </c>
      <c r="T452" s="131" t="str">
        <v>0504-3422-5006</v>
      </c>
      <c r="U452" s="131" t="str">
        <v>경기도 용인시 처인구 포곡읍 금어로430번길 2-11 타바론 웨어하우스</v>
      </c>
      <c r="V452" s="131" t="str">
        <v>녹색 펜스 안쪽</v>
      </c>
      <c r="W452" s="138">
        <v>30600</v>
      </c>
      <c r="X452" s="138">
        <v>3400</v>
      </c>
      <c r="Y452" s="138">
        <v>0</v>
      </c>
      <c r="Z452" s="138">
        <v>0</v>
      </c>
      <c r="AA452" s="138">
        <v>960</v>
      </c>
      <c r="AB452" s="145">
        <v>0</v>
      </c>
      <c r="AC452" s="145">
        <v>0</v>
      </c>
      <c r="AD452" s="138">
        <v>0</v>
      </c>
      <c r="AE452" s="131" t="str">
        <v>비닐스토리 쿠팡 안선영 박대식 SE.114 투명 540271985766 0504-3422-5006 26100064772499</v>
      </c>
    </row>
    <row r="453" spans="1:31">
      <c r="A453" s="131">
        <v>653</v>
      </c>
      <c r="B453" s="131" t="str">
        <v>비닐스토리</v>
      </c>
      <c r="C453" s="131" t="str">
        <v>쿠팡</v>
      </c>
      <c r="D453" s="131" t="str">
        <v>안선영</v>
      </c>
      <c r="E453" s="132">
        <v>45526</v>
      </c>
      <c r="F453" s="131" t="str">
        <v>타바론</v>
      </c>
      <c r="G453" s="131" t="str">
        <v>540271985906</v>
      </c>
      <c r="H453" s="131" t="str">
        <v>SE.114</v>
      </c>
      <c r="I453" s="131" t="str">
        <v>투명</v>
      </c>
      <c r="J453" s="131">
        <v>5</v>
      </c>
      <c r="K453" s="138">
        <v>23300</v>
      </c>
      <c r="L453" s="138">
        <v>3500</v>
      </c>
      <c r="M453" s="138">
        <v>0</v>
      </c>
      <c r="N453" s="132">
        <v>45525</v>
      </c>
      <c r="O453" s="131" t="str">
        <v>26100064772904</v>
      </c>
      <c r="P453" s="134">
        <v>0</v>
      </c>
      <c r="Q453" s="148" t="str">
        <v>0504-3421-7120</v>
      </c>
      <c r="R453" s="131" t="str">
        <v>CJ대한통운</v>
      </c>
      <c r="S453" s="139">
        <v>0</v>
      </c>
      <c r="T453" s="131" t="str">
        <v>0504-3421-7120</v>
      </c>
      <c r="U453" s="131" t="str">
        <v>서울특별시 강남구 학동로56길 47 2층 타바론 ( 삼성동 )</v>
      </c>
      <c r="V453" s="131" t="str">
        <v>문 앞</v>
      </c>
      <c r="W453" s="138">
        <v>30600</v>
      </c>
      <c r="X453" s="138">
        <v>3400</v>
      </c>
      <c r="Y453" s="138">
        <v>0</v>
      </c>
      <c r="Z453" s="138">
        <v>0</v>
      </c>
      <c r="AA453" s="138">
        <v>960</v>
      </c>
      <c r="AB453" s="145">
        <v>0</v>
      </c>
      <c r="AC453" s="145">
        <v>0</v>
      </c>
      <c r="AD453" s="138">
        <v>0</v>
      </c>
      <c r="AE453" s="131" t="str">
        <v>비닐스토리 쿠팡 안선영 타바론 SE.114 투명 540271985906 0504-3421-7120 26100064772904</v>
      </c>
    </row>
    <row r="454" spans="1:31">
      <c r="A454" s="131">
        <v>567</v>
      </c>
      <c r="B454" s="131" t="str">
        <v>비닐스토리</v>
      </c>
      <c r="C454" s="131" t="str">
        <v>쿠팡</v>
      </c>
      <c r="D454" s="131" t="str">
        <v>안수진</v>
      </c>
      <c r="E454" s="132">
        <v>45517</v>
      </c>
      <c r="F454" s="131" t="str">
        <v>안수진</v>
      </c>
      <c r="G454" s="131" t="str">
        <v>530266468646</v>
      </c>
      <c r="H454" s="131" t="str">
        <v>SE.114</v>
      </c>
      <c r="I454" s="131" t="str">
        <v>투명</v>
      </c>
      <c r="J454" s="131">
        <v>10</v>
      </c>
      <c r="K454" s="138">
        <v>45725</v>
      </c>
      <c r="L454" s="138">
        <v>4400</v>
      </c>
      <c r="M454" s="138">
        <v>1725</v>
      </c>
      <c r="N454" s="132">
        <v>45516</v>
      </c>
      <c r="O454" s="131" t="str">
        <v>7100063377716</v>
      </c>
      <c r="P454" s="134">
        <v>0</v>
      </c>
      <c r="Q454" s="148" t="str">
        <v>0502-7870-1605</v>
      </c>
      <c r="R454" s="131" t="str">
        <v>CJ대한통운</v>
      </c>
      <c r="S454" s="139">
        <v>0</v>
      </c>
      <c r="T454" s="131" t="str">
        <v>0502-7870-1605</v>
      </c>
      <c r="U454" s="131" t="str">
        <v>전라남도 무안군 무안읍 공항로 75-9 101동1103호 ( 무안성내휴먼시아 )</v>
      </c>
      <c r="V454" s="131" t="str">
        <v>문 앞</v>
      </c>
      <c r="W454" s="138">
        <v>61200</v>
      </c>
      <c r="X454" s="138">
        <v>6800</v>
      </c>
      <c r="Y454" s="138">
        <v>0</v>
      </c>
      <c r="Z454" s="138">
        <v>0</v>
      </c>
      <c r="AA454" s="138">
        <v>0</v>
      </c>
      <c r="AB454" s="145">
        <v>0</v>
      </c>
      <c r="AC454" s="145">
        <v>0</v>
      </c>
      <c r="AD454" s="138">
        <v>0</v>
      </c>
      <c r="AE454" s="131" t="str">
        <v>비닐스토리 쿠팡 안수진 안수진 SE.114 투명 530266468646 0502-7870-1605 7100063377716</v>
      </c>
    </row>
    <row r="455" spans="1:31">
      <c r="A455" s="131">
        <v>568</v>
      </c>
      <c r="B455" s="131" t="str">
        <v>비닐스토리</v>
      </c>
      <c r="C455" s="131" t="str">
        <v>쿠팡</v>
      </c>
      <c r="D455" s="131" t="str">
        <v>안수진</v>
      </c>
      <c r="E455" s="132">
        <v>45517</v>
      </c>
      <c r="F455" s="131" t="str">
        <v>안수진</v>
      </c>
      <c r="G455" s="131" t="str">
        <v>530266468646</v>
      </c>
      <c r="H455" s="131" t="str">
        <v>SE.111</v>
      </c>
      <c r="I455" s="131" t="str">
        <v>투명</v>
      </c>
      <c r="J455" s="131">
        <v>5</v>
      </c>
      <c r="K455" s="138">
        <v>11000</v>
      </c>
      <c r="L455" s="138">
        <v>0</v>
      </c>
      <c r="M455" s="138">
        <v>0</v>
      </c>
      <c r="N455" s="132">
        <v>45516</v>
      </c>
      <c r="O455" s="131" t="str">
        <v>7100063377922</v>
      </c>
      <c r="P455" s="134">
        <v>0</v>
      </c>
      <c r="Q455" s="148" t="str">
        <v>0502-7958-4622</v>
      </c>
      <c r="R455" s="131" t="str">
        <v>CJ대한통운</v>
      </c>
      <c r="S455" s="139">
        <v>0</v>
      </c>
      <c r="T455" s="131" t="str">
        <v>0502-7958-4622</v>
      </c>
      <c r="U455" s="131" t="str">
        <v>전라남도 무안군 무안읍 공항로 75-9 101동1103호 ( 무안성내휴먼시아 )</v>
      </c>
      <c r="V455" s="131" t="str">
        <v>문 앞</v>
      </c>
      <c r="W455" s="138">
        <v>19250</v>
      </c>
      <c r="X455" s="138">
        <v>0</v>
      </c>
      <c r="Y455" s="138">
        <v>0</v>
      </c>
      <c r="Z455" s="138">
        <v>0</v>
      </c>
      <c r="AA455" s="138">
        <v>0</v>
      </c>
      <c r="AB455" s="145">
        <v>0</v>
      </c>
      <c r="AC455" s="145">
        <v>0</v>
      </c>
      <c r="AD455" s="138">
        <v>0</v>
      </c>
      <c r="AE455" s="131" t="str">
        <v>비닐스토리 쿠팡 안수진 안수진 SE.111 투명 530266468646 0502-7958-4622 7100063377922</v>
      </c>
    </row>
    <row r="456" spans="1:31">
      <c r="A456" s="131">
        <v>259</v>
      </c>
      <c r="B456" s="131" t="str">
        <v>비닐스토리</v>
      </c>
      <c r="C456" s="131" t="str">
        <v>쿠팡</v>
      </c>
      <c r="D456" s="131" t="str">
        <v>안승명</v>
      </c>
      <c r="E456" s="132">
        <v>45478</v>
      </c>
      <c r="F456" s="131" t="str">
        <v>안승명</v>
      </c>
      <c r="G456" s="131" t="str">
        <v>540237089753</v>
      </c>
      <c r="H456" s="131" t="str">
        <v>SE.101</v>
      </c>
      <c r="I456" s="131" t="str">
        <v>투명</v>
      </c>
      <c r="J456" s="131">
        <v>1</v>
      </c>
      <c r="K456" s="138">
        <v>3550</v>
      </c>
      <c r="L456" s="138">
        <v>3000</v>
      </c>
      <c r="M456" s="138">
        <v>0</v>
      </c>
      <c r="N456" s="132">
        <v>45478</v>
      </c>
      <c r="O456" s="131" t="str">
        <v>7100056733926</v>
      </c>
      <c r="P456" s="134" t="str">
        <v>ab*****@na</v>
      </c>
      <c r="Q456" s="148" t="str">
        <v>0502-5083-9355</v>
      </c>
      <c r="R456" s="131" t="str">
        <v>CJ대한통운</v>
      </c>
      <c r="S456" s="139">
        <v>0</v>
      </c>
      <c r="T456" s="131" t="str">
        <v>0502-5083-9355</v>
      </c>
      <c r="U456" s="131" t="str">
        <v>경상남도 창원시 의창구 동읍 자여로 7 뱅뱅LP음악카페</v>
      </c>
      <c r="V456" s="131" t="str">
        <v>직접 받고 부재 시 문 앞</v>
      </c>
      <c r="W456" s="138">
        <v>940</v>
      </c>
      <c r="X456" s="138">
        <v>0</v>
      </c>
      <c r="Y456" s="138">
        <v>3000</v>
      </c>
      <c r="Z456" s="138">
        <v>0</v>
      </c>
      <c r="AA456" s="138">
        <v>0</v>
      </c>
      <c r="AB456" s="145">
        <v>0</v>
      </c>
      <c r="AC456" s="145">
        <v>0</v>
      </c>
      <c r="AD456" s="138">
        <v>0</v>
      </c>
      <c r="AE456" s="131" t="str">
        <v>비닐스토리 쿠팡 안승명 안승명 SE.101 투명 540237089753 0502-5083-9355 7100056733926</v>
      </c>
    </row>
    <row r="457" spans="1:31">
      <c r="A457" s="131">
        <v>679</v>
      </c>
      <c r="B457" s="131" t="str">
        <v>비닐팩토리</v>
      </c>
      <c r="C457" s="131" t="str">
        <v>스마트 스토어</v>
      </c>
      <c r="D457" s="131" t="str">
        <v>안창현</v>
      </c>
      <c r="E457" s="132">
        <v>45530</v>
      </c>
      <c r="F457" s="131" t="str">
        <v>수산코너</v>
      </c>
      <c r="G457" s="131" t="str">
        <v>530275965863</v>
      </c>
      <c r="H457" s="131" t="str">
        <v>SE.203</v>
      </c>
      <c r="I457" s="131" t="str">
        <v>투명</v>
      </c>
      <c r="J457" s="131">
        <v>1</v>
      </c>
      <c r="K457" s="138">
        <v>0</v>
      </c>
      <c r="L457" s="138">
        <v>3500</v>
      </c>
      <c r="M457" s="138">
        <v>960</v>
      </c>
      <c r="N457" s="132">
        <v>45530</v>
      </c>
      <c r="O457" s="131" t="str">
        <v>2024082673654831</v>
      </c>
      <c r="P457" s="134" t="str">
        <v>zeus****</v>
      </c>
      <c r="Q457" s="148" t="str">
        <v>010-6312-9999</v>
      </c>
      <c r="R457" s="131" t="str">
        <v>CJ대한통운</v>
      </c>
      <c r="S457" s="139">
        <v>0</v>
      </c>
      <c r="T457" s="131" t="str">
        <v>010-6312-9999</v>
      </c>
      <c r="U457" s="131" t="str">
        <v>강원특별자치도 강릉시 산양큰길 29 (포남동) 강릉원예농협하나로마트 수산코너</v>
      </c>
      <c r="V457" s="131">
        <v>0</v>
      </c>
      <c r="W457" s="138">
        <v>17600</v>
      </c>
      <c r="X457" s="138">
        <v>0</v>
      </c>
      <c r="Y457" s="138">
        <v>3000</v>
      </c>
      <c r="Z457" s="138">
        <v>0</v>
      </c>
      <c r="AA457" s="138">
        <v>0</v>
      </c>
      <c r="AB457" s="145">
        <v>0</v>
      </c>
      <c r="AC457" s="145">
        <v>0</v>
      </c>
      <c r="AD457" s="138">
        <v>0</v>
      </c>
      <c r="AE457" s="131" t="str">
        <v>비닐팩토리 스마트 스토어 안창현 수산코너 SE.203 투명 530275965863 010-6312-9999 2024082673654831</v>
      </c>
    </row>
    <row r="458" spans="1:31">
      <c r="A458" s="131">
        <v>704</v>
      </c>
      <c r="B458" s="131" t="str">
        <v>비닐팩토리</v>
      </c>
      <c r="C458" s="131" t="str">
        <v>스마트 스토어</v>
      </c>
      <c r="D458" s="131" t="str">
        <v>안창현</v>
      </c>
      <c r="E458" s="132">
        <v>45530</v>
      </c>
      <c r="F458" s="131" t="str">
        <v>수산코너</v>
      </c>
      <c r="G458" s="131" t="str">
        <v>530275965863</v>
      </c>
      <c r="H458" s="131" t="str">
        <v>SE.203</v>
      </c>
      <c r="I458" s="131" t="str">
        <v>투명</v>
      </c>
      <c r="J458" s="131">
        <v>1</v>
      </c>
      <c r="K458" s="138">
        <v>0</v>
      </c>
      <c r="L458" s="138">
        <v>3500</v>
      </c>
      <c r="M458" s="138">
        <v>960</v>
      </c>
      <c r="N458" s="132">
        <v>45530</v>
      </c>
      <c r="O458" s="131" t="str">
        <v>2024082673654831</v>
      </c>
      <c r="P458" s="134" t="str">
        <v>zeus****</v>
      </c>
      <c r="Q458" s="148" t="str">
        <v>010-6312-9999</v>
      </c>
      <c r="R458" s="131" t="str">
        <v>CJ대한통운</v>
      </c>
      <c r="S458" s="139">
        <v>0</v>
      </c>
      <c r="T458" s="131" t="str">
        <v>010-6312-9999</v>
      </c>
      <c r="U458" s="131" t="str">
        <v>강원특별자치도 강릉시 산양큰길 29 (포남동) 강릉원예농협하나로마트 수산코너</v>
      </c>
      <c r="V458" s="131">
        <v>0</v>
      </c>
      <c r="W458" s="138">
        <v>17600</v>
      </c>
      <c r="X458" s="138">
        <v>0</v>
      </c>
      <c r="Y458" s="138">
        <v>3000</v>
      </c>
      <c r="Z458" s="138">
        <v>0</v>
      </c>
      <c r="AA458" s="138">
        <v>0</v>
      </c>
      <c r="AB458" s="145">
        <v>0</v>
      </c>
      <c r="AC458" s="145">
        <v>0</v>
      </c>
      <c r="AD458" s="138">
        <v>0</v>
      </c>
      <c r="AE458" s="131" t="str">
        <v>비닐팩토리 스마트 스토어 안창현 수산코너 SE.203 투명 530275965863 010-6312-9999 2024082673654831</v>
      </c>
    </row>
    <row r="459" spans="1:31">
      <c r="A459" s="131">
        <v>873</v>
      </c>
      <c r="B459" s="131" t="str">
        <v>비닐팩토리</v>
      </c>
      <c r="C459" s="131" t="str">
        <v>스마트 스토어</v>
      </c>
      <c r="D459" s="131" t="str">
        <v>안채옥</v>
      </c>
      <c r="E459" s="132">
        <v>45544</v>
      </c>
      <c r="F459" s="131" t="str">
        <v>최지훈</v>
      </c>
      <c r="G459" s="131" t="str">
        <v>540286236775</v>
      </c>
      <c r="H459" s="131" t="str">
        <v>SE.203</v>
      </c>
      <c r="I459" s="131" t="str">
        <v>투명</v>
      </c>
      <c r="J459" s="131">
        <v>1</v>
      </c>
      <c r="K459" s="138">
        <v>0</v>
      </c>
      <c r="L459" s="138">
        <v>3500</v>
      </c>
      <c r="M459" s="138">
        <v>960</v>
      </c>
      <c r="N459" s="132">
        <v>45541</v>
      </c>
      <c r="O459" s="131" t="str">
        <v>2024090647027091</v>
      </c>
      <c r="P459" s="134" t="str">
        <v>coco****</v>
      </c>
      <c r="Q459" s="148" t="str">
        <v>010-8746-8660</v>
      </c>
      <c r="R459" s="131" t="str">
        <v>CJ대한통운</v>
      </c>
      <c r="S459" s="139">
        <v>0</v>
      </c>
      <c r="T459" s="131" t="str">
        <v>010-8874-3752</v>
      </c>
      <c r="U459" s="131" t="str">
        <v>서울특별시 마포구 동교로 53-1 (망원동) 402호</v>
      </c>
      <c r="V459" s="131">
        <v>0</v>
      </c>
      <c r="W459" s="138">
        <v>17600</v>
      </c>
      <c r="X459" s="138">
        <v>0</v>
      </c>
      <c r="Y459" s="138">
        <v>3000</v>
      </c>
      <c r="Z459" s="138">
        <v>0</v>
      </c>
      <c r="AA459" s="138">
        <v>0</v>
      </c>
      <c r="AB459" s="145">
        <v>0</v>
      </c>
      <c r="AC459" s="145">
        <v>0</v>
      </c>
      <c r="AD459" s="138">
        <v>0</v>
      </c>
      <c r="AE459" s="131" t="str">
        <v>비닐팩토리 스마트 스토어 안채옥 최지훈 SE.203 투명 540286236775 010-8874-3752 2024090647027091</v>
      </c>
    </row>
    <row r="460" spans="1:31">
      <c r="A460" s="131">
        <v>32</v>
      </c>
      <c r="B460" s="131" t="str">
        <v>비닐팩토리</v>
      </c>
      <c r="C460" s="131" t="str">
        <v>스마트 스토어</v>
      </c>
      <c r="D460" s="131" t="str">
        <v>안태진</v>
      </c>
      <c r="E460" s="132">
        <v>45446</v>
      </c>
      <c r="F460" s="131" t="str">
        <v>안태진</v>
      </c>
      <c r="G460" s="131" t="str">
        <v>530213305013</v>
      </c>
      <c r="H460" s="131" t="str">
        <v>SE.204</v>
      </c>
      <c r="I460" s="131" t="str">
        <v>투명</v>
      </c>
      <c r="J460" s="131">
        <v>1</v>
      </c>
      <c r="K460" s="138">
        <v>0</v>
      </c>
      <c r="L460" s="138">
        <v>3000</v>
      </c>
      <c r="M460" s="138">
        <v>0</v>
      </c>
      <c r="N460" s="132">
        <v>45443</v>
      </c>
      <c r="O460" s="131" t="str">
        <v>2024053168578671</v>
      </c>
      <c r="P460" s="134" t="str">
        <v>sdho****</v>
      </c>
      <c r="Q460" s="148" t="str">
        <v>010-3096-4296</v>
      </c>
      <c r="R460" s="131" t="str">
        <v>CJ대한통운</v>
      </c>
      <c r="S460" s="139">
        <v>0</v>
      </c>
      <c r="T460" s="131" t="str">
        <v>010-3096-4296</v>
      </c>
      <c r="U460" s="131" t="str">
        <v>충청북도 단양군 단양읍 도전5길 30 (단양읍) 주전부리</v>
      </c>
      <c r="V460" s="131">
        <v>0</v>
      </c>
      <c r="W460" s="138">
        <v>20800</v>
      </c>
      <c r="X460" s="138">
        <v>0</v>
      </c>
      <c r="Y460" s="138">
        <v>3000</v>
      </c>
      <c r="Z460" s="138">
        <v>0</v>
      </c>
      <c r="AA460" s="138">
        <v>0</v>
      </c>
      <c r="AB460" s="145">
        <v>0</v>
      </c>
      <c r="AC460" s="145">
        <v>0</v>
      </c>
      <c r="AD460" s="138">
        <v>0</v>
      </c>
      <c r="AE460" s="131" t="str">
        <v>비닐팩토리 스마트 스토어 안태진 안태진 SE.204 투명 530213305013 010-3096-4296 2024053168578671</v>
      </c>
    </row>
    <row r="461" spans="1:31">
      <c r="A461" s="131">
        <v>794</v>
      </c>
      <c r="B461" s="131" t="str">
        <v>비닐팩토리</v>
      </c>
      <c r="C461" s="131" t="str">
        <v>대표</v>
      </c>
      <c r="D461" s="131" t="str">
        <v>알프스채소축산</v>
      </c>
      <c r="E461" s="132">
        <v>45538</v>
      </c>
      <c r="F461" s="131" t="str">
        <v>알프스채소축산</v>
      </c>
      <c r="G461" s="131" t="str">
        <v>530282744836</v>
      </c>
      <c r="H461" s="131" t="str">
        <v>SE.1000</v>
      </c>
      <c r="I461" s="131" t="str">
        <v>투명</v>
      </c>
      <c r="J461" s="131">
        <v>1</v>
      </c>
      <c r="K461" s="138">
        <v>0</v>
      </c>
      <c r="L461" s="138">
        <v>5700</v>
      </c>
      <c r="M461" s="138">
        <v>1725</v>
      </c>
      <c r="N461" s="132">
        <v>45538</v>
      </c>
      <c r="O461" s="131" t="str">
        <v>45540133</v>
      </c>
      <c r="P461" s="134">
        <v>0</v>
      </c>
      <c r="Q461" s="148">
        <v>0</v>
      </c>
      <c r="R461" s="131" t="str">
        <v>CJ대한통운</v>
      </c>
      <c r="S461" s="139">
        <v>0</v>
      </c>
      <c r="T461" s="131" t="str">
        <v>010-9321-7001</v>
      </c>
      <c r="U461" s="131" t="str">
        <v>울산 울주군 언양읍 남부리 336-14 남부리336-12 공설시장안쪽 알프스채소축산</v>
      </c>
      <c r="V461" s="131">
        <v>0</v>
      </c>
      <c r="W461" s="138">
        <v>0</v>
      </c>
      <c r="X461" s="138">
        <v>0</v>
      </c>
      <c r="Y461" s="138">
        <v>0</v>
      </c>
      <c r="Z461" s="138">
        <v>0</v>
      </c>
      <c r="AA461" s="138">
        <v>0</v>
      </c>
      <c r="AB461" s="145">
        <v>0</v>
      </c>
      <c r="AC461" s="145">
        <v>0</v>
      </c>
      <c r="AD461" s="138">
        <v>0</v>
      </c>
      <c r="AE461" s="131" t="str">
        <v>비닐팩토리 대표 알프스채소축산 알프스채소축산 SE.1000 투명 530282744836 010-9321-7001 45540133</v>
      </c>
    </row>
    <row r="462" spans="1:31">
      <c r="A462" s="131">
        <v>492</v>
      </c>
      <c r="B462" s="131" t="str">
        <v>비닐스토리</v>
      </c>
      <c r="C462" s="131" t="str">
        <v>스마트 스토어</v>
      </c>
      <c r="D462" s="131" t="str">
        <v>양승혁</v>
      </c>
      <c r="E462" s="132">
        <v>45511</v>
      </c>
      <c r="F462" s="131" t="str">
        <v>김예지</v>
      </c>
      <c r="G462" s="131" t="str">
        <v>540261403236</v>
      </c>
      <c r="H462" s="131" t="str">
        <v>SE.19</v>
      </c>
      <c r="I462" s="131" t="str">
        <v>투명</v>
      </c>
      <c r="J462" s="131">
        <v>1</v>
      </c>
      <c r="K462" s="138">
        <v>8745</v>
      </c>
      <c r="L462" s="138">
        <v>5500</v>
      </c>
      <c r="M462" s="138">
        <v>1925</v>
      </c>
      <c r="N462" s="132">
        <v>45511</v>
      </c>
      <c r="O462" s="131" t="str">
        <v>45517438</v>
      </c>
      <c r="P462" s="134" t="str">
        <v>ches****</v>
      </c>
      <c r="Q462" s="148" t="str">
        <v>010-4196-4300</v>
      </c>
      <c r="R462" s="131" t="str">
        <v>CJ대한통운</v>
      </c>
      <c r="S462" s="139">
        <v>0</v>
      </c>
      <c r="T462" s="131" t="str">
        <v>010-6749-0327</v>
      </c>
      <c r="U462" s="131" t="str">
        <v>강원특별자치도 속초시 엑스포로 109 (교동) 체스터톤스호텔  A동 1층 택배보관소</v>
      </c>
      <c r="V462" s="131">
        <v>0</v>
      </c>
      <c r="W462" s="138">
        <v>0</v>
      </c>
      <c r="X462" s="138">
        <v>0</v>
      </c>
      <c r="Y462" s="138">
        <v>0</v>
      </c>
      <c r="Z462" s="138">
        <v>0</v>
      </c>
      <c r="AA462" s="138">
        <v>0</v>
      </c>
      <c r="AB462" s="145">
        <v>0</v>
      </c>
      <c r="AC462" s="145">
        <v>0</v>
      </c>
      <c r="AD462" s="138">
        <v>0</v>
      </c>
      <c r="AE462" s="131" t="str">
        <v>비닐스토리 스마트 스토어 양승혁 김예지 SE.19 투명 540261403236 010-6749-0327 45517438</v>
      </c>
    </row>
    <row r="463" spans="1:31">
      <c r="A463" s="131">
        <v>512</v>
      </c>
      <c r="B463" s="131" t="str">
        <v>비닐스토리</v>
      </c>
      <c r="C463" s="131" t="str">
        <v>스마트 스토어</v>
      </c>
      <c r="D463" s="131" t="str">
        <v>양승혁</v>
      </c>
      <c r="E463" s="132">
        <v>45511</v>
      </c>
      <c r="F463" s="131" t="str">
        <v>김예지</v>
      </c>
      <c r="G463" s="131" t="str">
        <v>540261396925</v>
      </c>
      <c r="H463" s="131" t="str">
        <v>SE.19</v>
      </c>
      <c r="I463" s="131" t="str">
        <v>투명</v>
      </c>
      <c r="J463" s="131">
        <v>60</v>
      </c>
      <c r="K463" s="138">
        <v>86625</v>
      </c>
      <c r="L463" s="138">
        <v>5500</v>
      </c>
      <c r="M463" s="138">
        <v>1925</v>
      </c>
      <c r="N463" s="132">
        <v>45510</v>
      </c>
      <c r="O463" s="131" t="str">
        <v>2024080634608781</v>
      </c>
      <c r="P463" s="134" t="str">
        <v>ches****</v>
      </c>
      <c r="Q463" s="148" t="str">
        <v>010-4196-4300</v>
      </c>
      <c r="R463" s="131" t="str">
        <v>CJ대한통운</v>
      </c>
      <c r="S463" s="139">
        <v>0</v>
      </c>
      <c r="T463" s="131" t="str">
        <v>010-6749-0327</v>
      </c>
      <c r="U463" s="131" t="str">
        <v>강원특별자치도 속초시 엑스포로 109 (교동) 체스터톤스호텔  A동 1층 택배보관소</v>
      </c>
      <c r="V463" s="131">
        <v>0</v>
      </c>
      <c r="W463" s="138">
        <v>157200</v>
      </c>
      <c r="X463" s="138">
        <v>0</v>
      </c>
      <c r="Y463" s="138">
        <v>0</v>
      </c>
      <c r="Z463" s="138">
        <v>0</v>
      </c>
      <c r="AA463" s="138">
        <v>0</v>
      </c>
      <c r="AB463" s="145">
        <v>0</v>
      </c>
      <c r="AC463" s="145">
        <v>0</v>
      </c>
      <c r="AD463" s="138">
        <v>0</v>
      </c>
      <c r="AE463" s="131" t="str">
        <v>비닐스토리 스마트 스토어 양승혁 김예지 SE.19 투명 540261396925 010-6749-0327 2024080634608781</v>
      </c>
    </row>
    <row r="464" spans="1:31">
      <c r="A464" s="131">
        <v>635</v>
      </c>
      <c r="B464" s="131" t="str">
        <v>비닐스토리</v>
      </c>
      <c r="C464" s="131" t="str">
        <v>스마트 스토어</v>
      </c>
      <c r="D464" s="131" t="str">
        <v>양승혁</v>
      </c>
      <c r="E464" s="132">
        <v>45525</v>
      </c>
      <c r="F464" s="131" t="str">
        <v>김예지</v>
      </c>
      <c r="G464" s="131" t="str">
        <v>540271119984</v>
      </c>
      <c r="H464" s="131" t="str">
        <v>SE.19</v>
      </c>
      <c r="I464" s="131" t="str">
        <v>투명</v>
      </c>
      <c r="J464" s="131">
        <v>100</v>
      </c>
      <c r="K464" s="138">
        <v>139425</v>
      </c>
      <c r="L464" s="138">
        <v>5700</v>
      </c>
      <c r="M464" s="138">
        <v>1725</v>
      </c>
      <c r="N464" s="132">
        <v>45524</v>
      </c>
      <c r="O464" s="131" t="str">
        <v>2024082062227671</v>
      </c>
      <c r="P464" s="134" t="str">
        <v>ches****</v>
      </c>
      <c r="Q464" s="148" t="str">
        <v>010-4196-4300</v>
      </c>
      <c r="R464" s="131" t="str">
        <v>CJ대한통운</v>
      </c>
      <c r="S464" s="139">
        <v>0</v>
      </c>
      <c r="T464" s="131" t="str">
        <v>010-6749-0327</v>
      </c>
      <c r="U464" s="131" t="str">
        <v>강원특별자치도 속초시 엑스포로 109 (교동) 체스터톤스호텔  A동 1층 택배보관소</v>
      </c>
      <c r="V464" s="131">
        <v>0</v>
      </c>
      <c r="W464" s="138">
        <v>262000</v>
      </c>
      <c r="X464" s="138">
        <v>0</v>
      </c>
      <c r="Y464" s="138">
        <v>0</v>
      </c>
      <c r="Z464" s="138">
        <v>0</v>
      </c>
      <c r="AA464" s="138">
        <v>0</v>
      </c>
      <c r="AB464" s="145">
        <v>0</v>
      </c>
      <c r="AC464" s="145">
        <v>0</v>
      </c>
      <c r="AD464" s="138">
        <v>0</v>
      </c>
      <c r="AE464" s="131" t="str">
        <v>비닐스토리 스마트 스토어 양승혁 김예지 SE.19 투명 540271119984 010-6749-0327 2024082062227671</v>
      </c>
    </row>
    <row r="465" spans="1:31">
      <c r="A465" s="131">
        <v>823</v>
      </c>
      <c r="B465" s="131" t="str">
        <v>비닐스토리</v>
      </c>
      <c r="C465" s="131" t="str">
        <v>스마트 스토어</v>
      </c>
      <c r="D465" s="131" t="str">
        <v>양승혁</v>
      </c>
      <c r="E465" s="132">
        <v>45539</v>
      </c>
      <c r="F465" s="131" t="str">
        <v>김예지</v>
      </c>
      <c r="G465" s="131" t="str">
        <v>540282117194</v>
      </c>
      <c r="H465" s="131" t="str">
        <v>SE.19</v>
      </c>
      <c r="I465" s="131" t="str">
        <v>투명</v>
      </c>
      <c r="J465" s="131">
        <v>40</v>
      </c>
      <c r="K465" s="138">
        <v>60225</v>
      </c>
      <c r="L465" s="138">
        <v>5500</v>
      </c>
      <c r="M465" s="138">
        <v>1925</v>
      </c>
      <c r="N465" s="132">
        <v>45539</v>
      </c>
      <c r="O465" s="131" t="str">
        <v>2024090449237991</v>
      </c>
      <c r="P465" s="134" t="str">
        <v>ches****</v>
      </c>
      <c r="Q465" s="148" t="str">
        <v>010-4196-4300</v>
      </c>
      <c r="R465" s="131" t="str">
        <v>CJ대한통운</v>
      </c>
      <c r="S465" s="139">
        <v>0</v>
      </c>
      <c r="T465" s="131" t="str">
        <v>0502-3390-2173</v>
      </c>
      <c r="U465" s="131" t="str">
        <v>강원특별자치도 속초시 엑스포로 109 (교동) 체스터톤스호텔  A동 1층 택배보관소</v>
      </c>
      <c r="V465" s="131">
        <v>0</v>
      </c>
      <c r="W465" s="138">
        <v>104800</v>
      </c>
      <c r="X465" s="138">
        <v>0</v>
      </c>
      <c r="Y465" s="138">
        <v>0</v>
      </c>
      <c r="Z465" s="138">
        <v>0</v>
      </c>
      <c r="AA465" s="138">
        <v>0</v>
      </c>
      <c r="AB465" s="145">
        <v>0</v>
      </c>
      <c r="AC465" s="145">
        <v>0</v>
      </c>
      <c r="AD465" s="138">
        <v>0</v>
      </c>
      <c r="AE465" s="131" t="str">
        <v>비닐스토리 스마트 스토어 양승혁 김예지 SE.19 투명 540282117194 0502-3390-2173 2024090449237991</v>
      </c>
    </row>
    <row r="466" spans="1:31">
      <c r="A466" s="131">
        <v>366</v>
      </c>
      <c r="B466" s="131" t="str">
        <v>비닐스토리</v>
      </c>
      <c r="C466" s="131" t="str">
        <v>쿠팡</v>
      </c>
      <c r="D466" s="131" t="str">
        <v>양영숙</v>
      </c>
      <c r="E466" s="132">
        <v>45492</v>
      </c>
      <c r="F466" s="131" t="str">
        <v>양영숙</v>
      </c>
      <c r="G466" s="131" t="str">
        <v>540247965001</v>
      </c>
      <c r="H466" s="131" t="str">
        <v>SE.103</v>
      </c>
      <c r="I466" s="131" t="str">
        <v>투명</v>
      </c>
      <c r="J466" s="131">
        <v>12</v>
      </c>
      <c r="K466" s="138">
        <v>16200</v>
      </c>
      <c r="L466" s="138">
        <v>3000</v>
      </c>
      <c r="M466" s="138">
        <v>0</v>
      </c>
      <c r="N466" s="132">
        <v>45491</v>
      </c>
      <c r="O466" s="131" t="str">
        <v>30100059148174</v>
      </c>
      <c r="P466" s="134" t="str">
        <v>yy*****@na</v>
      </c>
      <c r="Q466" s="148" t="str">
        <v>0502-4639-5050</v>
      </c>
      <c r="R466" s="131" t="str">
        <v>CJ대한통운</v>
      </c>
      <c r="S466" s="139">
        <v>0</v>
      </c>
      <c r="T466" s="131" t="str">
        <v>0502-4639-5050</v>
      </c>
      <c r="U466" s="131" t="str">
        <v>대구광역시 북구 성북로 64 한상 ( 침산동 )</v>
      </c>
      <c r="V466" s="131" t="str">
        <v>문 앞</v>
      </c>
      <c r="W466" s="138">
        <v>20280</v>
      </c>
      <c r="X466" s="138">
        <v>2280</v>
      </c>
      <c r="Y466" s="138">
        <v>0</v>
      </c>
      <c r="Z466" s="138">
        <v>0</v>
      </c>
      <c r="AA466" s="138">
        <v>0</v>
      </c>
      <c r="AB466" s="145">
        <v>0</v>
      </c>
      <c r="AC466" s="145">
        <v>0</v>
      </c>
      <c r="AD466" s="138">
        <v>0</v>
      </c>
      <c r="AE466" s="131" t="str">
        <v>비닐스토리 쿠팡 양영숙 양영숙 SE.103 투명 540247965001 0502-4639-5050 30100059148174</v>
      </c>
    </row>
    <row r="467" spans="1:31">
      <c r="A467" s="131">
        <v>678</v>
      </c>
      <c r="B467" s="131" t="str">
        <v>비닐팩토리</v>
      </c>
      <c r="C467" s="131" t="str">
        <v>대표</v>
      </c>
      <c r="D467" s="131" t="str">
        <v>양은희</v>
      </c>
      <c r="E467" s="132">
        <v>45530</v>
      </c>
      <c r="F467" s="131" t="str">
        <v>양은희</v>
      </c>
      <c r="G467" s="131" t="str">
        <v>530276055920</v>
      </c>
      <c r="H467" s="131" t="str">
        <v>SE.1000</v>
      </c>
      <c r="I467" s="131" t="str">
        <v>투명</v>
      </c>
      <c r="J467" s="131">
        <v>1</v>
      </c>
      <c r="K467" s="138">
        <v>0</v>
      </c>
      <c r="L467" s="138">
        <v>3500</v>
      </c>
      <c r="M467" s="138">
        <v>960</v>
      </c>
      <c r="N467" s="132">
        <v>45530</v>
      </c>
      <c r="O467" s="131" t="str">
        <v>45537496</v>
      </c>
      <c r="P467" s="134">
        <v>0</v>
      </c>
      <c r="Q467" s="148">
        <v>0</v>
      </c>
      <c r="R467" s="131" t="str">
        <v>CJ대한통운</v>
      </c>
      <c r="S467" s="139">
        <v>0</v>
      </c>
      <c r="T467" s="131" t="str">
        <v>010-2406-2786</v>
      </c>
      <c r="U467" s="131" t="str">
        <v>경남 양산시 물금읍 야리로 90 (양산 대방노블랜드 연리지(3차)) 307-1103호</v>
      </c>
      <c r="V467" s="131">
        <v>0</v>
      </c>
      <c r="W467" s="138">
        <v>0</v>
      </c>
      <c r="X467" s="138">
        <v>0</v>
      </c>
      <c r="Y467" s="138">
        <v>0</v>
      </c>
      <c r="Z467" s="138">
        <v>0</v>
      </c>
      <c r="AA467" s="138">
        <v>0</v>
      </c>
      <c r="AB467" s="145">
        <v>0</v>
      </c>
      <c r="AC467" s="145">
        <v>0</v>
      </c>
      <c r="AD467" s="138">
        <v>0</v>
      </c>
      <c r="AE467" s="131" t="str">
        <v>비닐팩토리 대표 양은희 양은희 SE.1000 투명 530276055920 010-2406-2786 45537496</v>
      </c>
    </row>
    <row r="468" spans="1:31">
      <c r="A468" s="131">
        <v>703</v>
      </c>
      <c r="B468" s="131" t="str">
        <v>비닐팩토리</v>
      </c>
      <c r="C468" s="131" t="str">
        <v>대표</v>
      </c>
      <c r="D468" s="131" t="str">
        <v>양은희</v>
      </c>
      <c r="E468" s="132">
        <v>45530</v>
      </c>
      <c r="F468" s="131" t="str">
        <v>양은희</v>
      </c>
      <c r="G468" s="131" t="str">
        <v>530276055920</v>
      </c>
      <c r="H468" s="131" t="str">
        <v>SE.1000</v>
      </c>
      <c r="I468" s="131" t="str">
        <v>투명</v>
      </c>
      <c r="J468" s="131">
        <v>1</v>
      </c>
      <c r="K468" s="138">
        <v>0</v>
      </c>
      <c r="L468" s="138">
        <v>3500</v>
      </c>
      <c r="M468" s="138">
        <v>960</v>
      </c>
      <c r="N468" s="132">
        <v>45530</v>
      </c>
      <c r="O468" s="131" t="str">
        <v>45537138</v>
      </c>
      <c r="P468" s="134">
        <v>0</v>
      </c>
      <c r="Q468" s="148">
        <v>0</v>
      </c>
      <c r="R468" s="131" t="str">
        <v>CJ대한통운</v>
      </c>
      <c r="S468" s="139">
        <v>0</v>
      </c>
      <c r="T468" s="131" t="str">
        <v>010-2406-2786</v>
      </c>
      <c r="U468" s="131" t="str">
        <v>경남 양산시 물금읍 야리로 90 (양산 대방노블랜드 연리지(3차)) 307-1103호</v>
      </c>
      <c r="V468" s="131">
        <v>0</v>
      </c>
      <c r="W468" s="138">
        <v>0</v>
      </c>
      <c r="X468" s="138">
        <v>0</v>
      </c>
      <c r="Y468" s="138">
        <v>0</v>
      </c>
      <c r="Z468" s="138">
        <v>0</v>
      </c>
      <c r="AA468" s="138">
        <v>0</v>
      </c>
      <c r="AB468" s="145">
        <v>0</v>
      </c>
      <c r="AC468" s="145">
        <v>0</v>
      </c>
      <c r="AD468" s="138">
        <v>0</v>
      </c>
      <c r="AE468" s="131" t="str">
        <v>비닐팩토리 대표 양은희 양은희 SE.1000 투명 530276055920 010-2406-2786 45537138</v>
      </c>
    </row>
    <row r="469" spans="1:31">
      <c r="A469" s="131">
        <v>968</v>
      </c>
      <c r="B469" s="131" t="str">
        <v>비닐스토리</v>
      </c>
      <c r="C469" s="131" t="str">
        <v>쿠팡</v>
      </c>
      <c r="D469" s="131" t="str">
        <v>양정언</v>
      </c>
      <c r="E469" s="132">
        <v>45555</v>
      </c>
      <c r="F469" s="131" t="str">
        <v>신상진</v>
      </c>
      <c r="G469" s="131" t="str">
        <v>540293784186</v>
      </c>
      <c r="H469" s="131" t="str">
        <v>SE.114</v>
      </c>
      <c r="I469" s="131" t="str">
        <v>투명</v>
      </c>
      <c r="J469" s="131">
        <v>5</v>
      </c>
      <c r="K469" s="138">
        <v>24353</v>
      </c>
      <c r="L469" s="138">
        <v>3500</v>
      </c>
      <c r="M469" s="138">
        <v>1053</v>
      </c>
      <c r="N469" s="132">
        <v>45555</v>
      </c>
      <c r="O469" s="131" t="str">
        <v>31100070071011</v>
      </c>
      <c r="P469" s="134">
        <v>0</v>
      </c>
      <c r="Q469" s="148" t="str">
        <v>0502-4422-8367</v>
      </c>
      <c r="R469" s="131" t="str">
        <v>CJ대한통운</v>
      </c>
      <c r="S469" s="139">
        <v>0</v>
      </c>
      <c r="T469" s="131" t="str">
        <v>0502-4422-8367</v>
      </c>
      <c r="U469" s="131" t="str">
        <v>서울특별시 강동구 풍성로37길 45 공안과병원 ( 성내동 )</v>
      </c>
      <c r="V469" s="131" t="str">
        <v>1층 택배보관소</v>
      </c>
      <c r="W469" s="138">
        <v>30600</v>
      </c>
      <c r="X469" s="138">
        <v>3400</v>
      </c>
      <c r="Y469" s="138">
        <v>0</v>
      </c>
      <c r="Z469" s="138">
        <v>0</v>
      </c>
      <c r="AA469" s="138">
        <v>0</v>
      </c>
      <c r="AB469" s="145">
        <v>0</v>
      </c>
      <c r="AC469" s="145">
        <v>0</v>
      </c>
      <c r="AD469" s="138">
        <v>0</v>
      </c>
      <c r="AE469" s="131" t="str">
        <v>비닐스토리 쿠팡 양정언 신상진 SE.114 투명 540293784186 0502-4422-8367 31100070071011</v>
      </c>
    </row>
    <row r="470" spans="1:31">
      <c r="A470" s="131">
        <v>676</v>
      </c>
      <c r="B470" s="131" t="str">
        <v>비닐스토리</v>
      </c>
      <c r="C470" s="131" t="str">
        <v>스마트 스토어</v>
      </c>
      <c r="D470" s="131" t="str">
        <v>양준모</v>
      </c>
      <c r="E470" s="132">
        <v>45527</v>
      </c>
      <c r="F470" s="131" t="str">
        <v>탕화쿵푸마라탕 노원역점</v>
      </c>
      <c r="G470" s="131" t="str">
        <v>530274080354</v>
      </c>
      <c r="H470" s="131" t="str">
        <v>SE.14</v>
      </c>
      <c r="I470" s="131" t="str">
        <v>검정</v>
      </c>
      <c r="J470" s="131">
        <v>1</v>
      </c>
      <c r="K470" s="138">
        <v>4045</v>
      </c>
      <c r="L470" s="138">
        <v>3000</v>
      </c>
      <c r="M470" s="138">
        <v>0</v>
      </c>
      <c r="N470" s="132">
        <v>45526</v>
      </c>
      <c r="O470" s="131" t="str">
        <v>2024082242693971</v>
      </c>
      <c r="P470" s="134" t="str">
        <v>tops****</v>
      </c>
      <c r="Q470" s="148" t="str">
        <v>010-4845-8739</v>
      </c>
      <c r="R470" s="131" t="str">
        <v>CJ대한통운</v>
      </c>
      <c r="S470" s="139">
        <v>0</v>
      </c>
      <c r="T470" s="131" t="str">
        <v>0508-9183-0207</v>
      </c>
      <c r="U470" s="131" t="str">
        <v>서울특별시 노원구 노해로 495 (상계동, 삼성빌딩) 삼성빌딩 202호</v>
      </c>
      <c r="V470" s="131">
        <v>0</v>
      </c>
      <c r="W470" s="138">
        <v>1700</v>
      </c>
      <c r="X470" s="138">
        <v>0</v>
      </c>
      <c r="Y470" s="138">
        <v>3000</v>
      </c>
      <c r="Z470" s="138">
        <v>0</v>
      </c>
      <c r="AA470" s="138">
        <v>0</v>
      </c>
      <c r="AB470" s="145">
        <v>0</v>
      </c>
      <c r="AC470" s="145">
        <v>0</v>
      </c>
      <c r="AD470" s="138">
        <v>0</v>
      </c>
      <c r="AE470" s="131" t="str">
        <v>비닐스토리 스마트 스토어 양준모 탕화쿵푸마라탕 노원역점 SE.14 검정 530274080354 0508-9183-0207 2024082242693971</v>
      </c>
    </row>
    <row r="471" spans="1:31">
      <c r="A471" s="131">
        <v>943</v>
      </c>
      <c r="B471" s="131" t="str">
        <v>비닐팩토리</v>
      </c>
      <c r="C471" s="131" t="str">
        <v>스마트 스토어</v>
      </c>
      <c r="D471" s="131" t="str">
        <v>양휘경</v>
      </c>
      <c r="E471" s="132">
        <v>45554</v>
      </c>
      <c r="F471" s="131" t="str">
        <v>양휘경</v>
      </c>
      <c r="G471" s="131" t="str">
        <v>540291822742</v>
      </c>
      <c r="H471" s="131" t="str">
        <v>SE.304</v>
      </c>
      <c r="I471" s="131" t="str">
        <v>투명</v>
      </c>
      <c r="J471" s="131">
        <v>1</v>
      </c>
      <c r="K471" s="138">
        <v>0</v>
      </c>
      <c r="L471" s="138">
        <v>3000</v>
      </c>
      <c r="M471" s="138">
        <v>0</v>
      </c>
      <c r="N471" s="132">
        <v>45554</v>
      </c>
      <c r="O471" s="131" t="str">
        <v>2024091930829891</v>
      </c>
      <c r="P471" s="134" t="str">
        <v>nobl****</v>
      </c>
      <c r="Q471" s="148" t="str">
        <v>010-3081-8100</v>
      </c>
      <c r="R471" s="131" t="str">
        <v>CJ대한통운</v>
      </c>
      <c r="S471" s="139">
        <v>0</v>
      </c>
      <c r="T471" s="131" t="str">
        <v>010-3081-8100</v>
      </c>
      <c r="U471" s="131" t="str">
        <v>경기도 파주시 한울로 84 (동패동, 휴먼시아 한울마을) 508-502</v>
      </c>
      <c r="V471" s="131">
        <v>0</v>
      </c>
      <c r="W471" s="138">
        <v>13600</v>
      </c>
      <c r="X471" s="138">
        <v>0</v>
      </c>
      <c r="Y471" s="138">
        <v>3000</v>
      </c>
      <c r="Z471" s="138">
        <v>0</v>
      </c>
      <c r="AA471" s="138">
        <v>0</v>
      </c>
      <c r="AB471" s="145">
        <v>0</v>
      </c>
      <c r="AC471" s="145">
        <v>0</v>
      </c>
      <c r="AD471" s="138">
        <v>0</v>
      </c>
      <c r="AE471" s="131" t="str">
        <v>비닐팩토리 스마트 스토어 양휘경 양휘경 SE.304 투명 540291822742 010-3081-8100 2024091930829891</v>
      </c>
    </row>
    <row r="472" spans="1:31">
      <c r="A472" s="131">
        <v>780</v>
      </c>
      <c r="B472" s="131" t="str">
        <v>비닐팩토리</v>
      </c>
      <c r="C472" s="131" t="str">
        <v>스마트 스토어</v>
      </c>
      <c r="D472" s="131" t="str">
        <v>양희영</v>
      </c>
      <c r="E472" s="132">
        <v>45537</v>
      </c>
      <c r="F472" s="131" t="str">
        <v>양희영</v>
      </c>
      <c r="G472" s="131" t="str">
        <v>530281196495</v>
      </c>
      <c r="H472" s="131" t="str">
        <v>SE.206</v>
      </c>
      <c r="I472" s="131" t="str">
        <v>투명</v>
      </c>
      <c r="J472" s="131">
        <v>2</v>
      </c>
      <c r="K472" s="138">
        <v>0</v>
      </c>
      <c r="L472" s="138">
        <v>4400</v>
      </c>
      <c r="M472" s="138">
        <v>1725</v>
      </c>
      <c r="N472" s="132">
        <v>45537</v>
      </c>
      <c r="O472" s="131" t="str">
        <v>2024090248327161</v>
      </c>
      <c r="P472" s="134" t="str">
        <v>maja****</v>
      </c>
      <c r="Q472" s="148" t="str">
        <v>010-9252-1719</v>
      </c>
      <c r="R472" s="131" t="str">
        <v>CJ대한통운</v>
      </c>
      <c r="S472" s="139">
        <v>0</v>
      </c>
      <c r="T472" s="131" t="str">
        <v>010-9252-1719</v>
      </c>
      <c r="U472" s="131" t="str">
        <v>경기도 부천시 원미구 평천로798번길 10 (도당동, 대일테크노타운) 3층, 솔트페이푸드랩</v>
      </c>
      <c r="V472" s="131">
        <v>0</v>
      </c>
      <c r="W472" s="138">
        <v>56800</v>
      </c>
      <c r="X472" s="138">
        <v>0</v>
      </c>
      <c r="Y472" s="138">
        <v>0</v>
      </c>
      <c r="Z472" s="138">
        <v>0</v>
      </c>
      <c r="AA472" s="138">
        <v>0</v>
      </c>
      <c r="AB472" s="145">
        <v>0</v>
      </c>
      <c r="AC472" s="145">
        <v>0</v>
      </c>
      <c r="AD472" s="138">
        <v>0</v>
      </c>
      <c r="AE472" s="131" t="str">
        <v>비닐팩토리 스마트 스토어 양희영 양희영 SE.206 투명 530281196495 010-9252-1719 2024090248327161</v>
      </c>
    </row>
    <row r="473" spans="1:31">
      <c r="A473" s="131">
        <v>930</v>
      </c>
      <c r="B473" s="131" t="str">
        <v>비닐팩토리</v>
      </c>
      <c r="C473" s="131" t="str">
        <v>스마트 스토어</v>
      </c>
      <c r="D473" s="131" t="str">
        <v>양희영</v>
      </c>
      <c r="E473" s="132">
        <v>45547</v>
      </c>
      <c r="F473" s="131" t="str">
        <v>양희영</v>
      </c>
      <c r="G473" s="131" t="str">
        <v>540289277730</v>
      </c>
      <c r="H473" s="131" t="str">
        <v>SE.206</v>
      </c>
      <c r="I473" s="131" t="str">
        <v>투명</v>
      </c>
      <c r="J473" s="131">
        <v>2</v>
      </c>
      <c r="K473" s="138">
        <v>0</v>
      </c>
      <c r="L473" s="138">
        <v>4400</v>
      </c>
      <c r="M473" s="138">
        <v>1725</v>
      </c>
      <c r="N473" s="132">
        <v>45546</v>
      </c>
      <c r="O473" s="131" t="str">
        <v>2024091158351151</v>
      </c>
      <c r="P473" s="134" t="str">
        <v>maja****</v>
      </c>
      <c r="Q473" s="148" t="str">
        <v>010-9252-1719</v>
      </c>
      <c r="R473" s="131" t="str">
        <v>CJ대한통운</v>
      </c>
      <c r="S473" s="139">
        <v>0</v>
      </c>
      <c r="T473" s="131" t="str">
        <v>010-9252-1719</v>
      </c>
      <c r="U473" s="131" t="str">
        <v>경기도 부천시 원미구 평천로798번길 10 (도당동, 대일테크노타운) 3층, 솔트페이푸드랩</v>
      </c>
      <c r="V473" s="131">
        <v>0</v>
      </c>
      <c r="W473" s="138">
        <v>56800</v>
      </c>
      <c r="X473" s="138">
        <v>0</v>
      </c>
      <c r="Y473" s="138">
        <v>0</v>
      </c>
      <c r="Z473" s="138">
        <v>0</v>
      </c>
      <c r="AA473" s="138">
        <v>0</v>
      </c>
      <c r="AB473" s="145">
        <v>0</v>
      </c>
      <c r="AC473" s="145">
        <v>0</v>
      </c>
      <c r="AD473" s="138">
        <v>0</v>
      </c>
      <c r="AE473" s="131" t="str">
        <v>비닐팩토리 스마트 스토어 양희영 양희영 SE.206 투명 540289277730 010-9252-1719 2024091158351151</v>
      </c>
    </row>
    <row r="474" spans="1:31">
      <c r="A474" s="131">
        <v>937</v>
      </c>
      <c r="B474" s="131" t="str">
        <v>비닐팩토리</v>
      </c>
      <c r="C474" s="131" t="str">
        <v>스마트 스토어</v>
      </c>
      <c r="D474" s="131" t="str">
        <v>양희영</v>
      </c>
      <c r="E474" s="132">
        <v>45547</v>
      </c>
      <c r="F474" s="131" t="str">
        <v>양희영</v>
      </c>
      <c r="G474" s="131" t="str">
        <v>540289277730</v>
      </c>
      <c r="H474" s="131" t="str">
        <v>SE.206</v>
      </c>
      <c r="I474" s="131" t="str">
        <v>투명</v>
      </c>
      <c r="J474" s="131">
        <v>2</v>
      </c>
      <c r="K474" s="138">
        <v>0</v>
      </c>
      <c r="L474" s="138">
        <v>4400</v>
      </c>
      <c r="M474" s="138">
        <v>1725</v>
      </c>
      <c r="N474" s="132">
        <v>45546</v>
      </c>
      <c r="O474" s="131" t="str">
        <v>2024091158351151</v>
      </c>
      <c r="P474" s="134" t="str">
        <v>maja****</v>
      </c>
      <c r="Q474" s="148" t="str">
        <v>010-9252-1719</v>
      </c>
      <c r="R474" s="131" t="str">
        <v>CJ대한통운</v>
      </c>
      <c r="S474" s="139">
        <v>0</v>
      </c>
      <c r="T474" s="131" t="str">
        <v>010-9252-1719</v>
      </c>
      <c r="U474" s="131" t="str">
        <v>경기도 부천시 원미구 평천로798번길 10 (도당동, 대일테크노타운) 3층, 솔트페이푸드랩</v>
      </c>
      <c r="V474" s="131">
        <v>0</v>
      </c>
      <c r="W474" s="138">
        <v>56800</v>
      </c>
      <c r="X474" s="138">
        <v>0</v>
      </c>
      <c r="Y474" s="138">
        <v>0</v>
      </c>
      <c r="Z474" s="138">
        <v>0</v>
      </c>
      <c r="AA474" s="138">
        <v>0</v>
      </c>
      <c r="AB474" s="145">
        <v>0</v>
      </c>
      <c r="AC474" s="145">
        <v>0</v>
      </c>
      <c r="AD474" s="138">
        <v>0</v>
      </c>
      <c r="AE474" s="131" t="str">
        <v>비닐팩토리 스마트 스토어 양희영 양희영 SE.206 투명 540289277730 010-9252-1719 2024091158351151</v>
      </c>
    </row>
    <row r="475" spans="1:31">
      <c r="A475" s="131">
        <v>549</v>
      </c>
      <c r="B475" s="131" t="str">
        <v>비닐팩토리</v>
      </c>
      <c r="C475" s="131" t="str">
        <v>대표</v>
      </c>
      <c r="D475" s="131" t="str">
        <v>어유진</v>
      </c>
      <c r="E475" s="132">
        <v>45519</v>
      </c>
      <c r="F475" s="131" t="str">
        <v>어유진</v>
      </c>
      <c r="G475" s="131" t="str">
        <v>540265691661</v>
      </c>
      <c r="H475" s="131" t="str">
        <v>SE.1000</v>
      </c>
      <c r="I475" s="131" t="str">
        <v>투명</v>
      </c>
      <c r="J475" s="131">
        <v>1</v>
      </c>
      <c r="K475" s="138">
        <v>0</v>
      </c>
      <c r="L475" s="138">
        <v>5700</v>
      </c>
      <c r="M475" s="138">
        <v>1725</v>
      </c>
      <c r="N475" s="132">
        <v>45517</v>
      </c>
      <c r="O475" s="131" t="str">
        <v>45525585</v>
      </c>
      <c r="P475" s="134">
        <v>0</v>
      </c>
      <c r="Q475" s="148">
        <v>0</v>
      </c>
      <c r="R475" s="131" t="str">
        <v>CJ대한통운</v>
      </c>
      <c r="S475" s="139">
        <v>0</v>
      </c>
      <c r="T475" s="131" t="str">
        <v>010-9050-7562</v>
      </c>
      <c r="U475" s="131" t="str">
        <v>경북 청도군 화양읍 청화로 56-1 코보식당</v>
      </c>
      <c r="V475" s="131">
        <v>0</v>
      </c>
      <c r="W475" s="138">
        <v>0</v>
      </c>
      <c r="X475" s="138">
        <v>0</v>
      </c>
      <c r="Y475" s="138">
        <v>0</v>
      </c>
      <c r="Z475" s="138">
        <v>0</v>
      </c>
      <c r="AA475" s="138">
        <v>0</v>
      </c>
      <c r="AB475" s="145">
        <v>0</v>
      </c>
      <c r="AC475" s="145">
        <v>0</v>
      </c>
      <c r="AD475" s="138">
        <v>0</v>
      </c>
      <c r="AE475" s="131" t="str">
        <v>비닐팩토리 대표 어유진 어유진 SE.1000 투명 540265691661 010-9050-7562 45525585</v>
      </c>
    </row>
    <row r="476" spans="1:31">
      <c r="A476" s="131">
        <v>15</v>
      </c>
      <c r="B476" s="131" t="str">
        <v>비닐스토리</v>
      </c>
      <c r="C476" s="131" t="str">
        <v>쿠팡</v>
      </c>
      <c r="D476" s="131" t="str">
        <v>엄기성</v>
      </c>
      <c r="E476" s="132">
        <v>45443</v>
      </c>
      <c r="F476" s="131" t="str">
        <v>굿푸드통상</v>
      </c>
      <c r="G476" s="131" t="str">
        <v>540210571756</v>
      </c>
      <c r="H476" s="131" t="str">
        <v>SE.206</v>
      </c>
      <c r="I476" s="131" t="str">
        <v>투명</v>
      </c>
      <c r="J476" s="131">
        <v>1</v>
      </c>
      <c r="K476" s="138">
        <v>23300</v>
      </c>
      <c r="L476" s="138">
        <v>3500</v>
      </c>
      <c r="M476" s="138">
        <v>0</v>
      </c>
      <c r="N476" s="132">
        <v>45443</v>
      </c>
      <c r="O476" s="131" t="str">
        <v>2100050381770</v>
      </c>
      <c r="P476" s="134" t="str">
        <v>wi*****@na</v>
      </c>
      <c r="Q476" s="148" t="str">
        <v>0504-4985-1324</v>
      </c>
      <c r="R476" s="131" t="str">
        <v>CJ대한통운</v>
      </c>
      <c r="S476" s="139">
        <v>0</v>
      </c>
      <c r="T476" s="131" t="str">
        <v>0504-4985-1324</v>
      </c>
      <c r="U476" s="131" t="str">
        <v>경기도 하남시 초이동 266-2 왼쪽직진끝 정면창고</v>
      </c>
      <c r="V476" s="131" t="str">
        <v>정문안쪽에 넣어주세요</v>
      </c>
      <c r="W476" s="138">
        <v>34020</v>
      </c>
      <c r="X476" s="138">
        <v>0</v>
      </c>
      <c r="Y476" s="138">
        <v>3000</v>
      </c>
      <c r="Z476" s="138">
        <v>0</v>
      </c>
      <c r="AA476" s="138">
        <v>0</v>
      </c>
      <c r="AB476" s="145">
        <v>0</v>
      </c>
      <c r="AC476" s="145">
        <v>0</v>
      </c>
      <c r="AD476" s="138">
        <v>0</v>
      </c>
      <c r="AE476" s="131" t="str">
        <v>비닐스토리 쿠팡 엄기성 굿푸드통상 SE.206 투명 540210571756 0504-4985-1324 2100050381770</v>
      </c>
    </row>
    <row r="477" spans="1:31">
      <c r="A477" s="131">
        <v>599</v>
      </c>
      <c r="B477" s="131" t="str">
        <v>비닐스토리</v>
      </c>
      <c r="C477" s="131" t="str">
        <v>쿠팡</v>
      </c>
      <c r="D477" s="131" t="str">
        <v>엄미화</v>
      </c>
      <c r="E477" s="132">
        <v>45523</v>
      </c>
      <c r="F477" s="131" t="str">
        <v>엄성호</v>
      </c>
      <c r="G477" s="131" t="str">
        <v>540269540036</v>
      </c>
      <c r="H477" s="131" t="str">
        <v>SE.305</v>
      </c>
      <c r="I477" s="131" t="str">
        <v>투명</v>
      </c>
      <c r="J477" s="131">
        <v>1</v>
      </c>
      <c r="K477" s="138">
        <v>15650</v>
      </c>
      <c r="L477" s="138">
        <v>3000</v>
      </c>
      <c r="M477" s="138">
        <v>0</v>
      </c>
      <c r="N477" s="132">
        <v>45522</v>
      </c>
      <c r="O477" s="131" t="str">
        <v>7100064352056</v>
      </c>
      <c r="P477" s="134">
        <v>0</v>
      </c>
      <c r="Q477" s="148" t="str">
        <v>0502-1706-8462</v>
      </c>
      <c r="R477" s="131" t="str">
        <v>CJ대한통운</v>
      </c>
      <c r="S477" s="139">
        <v>0</v>
      </c>
      <c r="T477" s="131" t="str">
        <v>0502-1706-8462</v>
      </c>
      <c r="U477" s="131" t="str">
        <v>강원도 영월군 영월읍 덕포리 486-112 강원도영월군.읍덕포시장길32-8신광방앗간</v>
      </c>
      <c r="V477" s="131" t="str">
        <v>직접 받고 부재 시 문 앞</v>
      </c>
      <c r="W477" s="138">
        <v>21740</v>
      </c>
      <c r="X477" s="138">
        <v>0</v>
      </c>
      <c r="Y477" s="138">
        <v>3000</v>
      </c>
      <c r="Z477" s="138">
        <v>0</v>
      </c>
      <c r="AA477" s="138">
        <v>0</v>
      </c>
      <c r="AB477" s="145">
        <v>0</v>
      </c>
      <c r="AC477" s="145">
        <v>0</v>
      </c>
      <c r="AD477" s="138">
        <v>0</v>
      </c>
      <c r="AE477" s="131" t="str">
        <v>비닐스토리 쿠팡 엄미화 엄성호 SE.305 투명 540269540036 0502-1706-8462 7100064352056</v>
      </c>
    </row>
    <row r="478" spans="1:31">
      <c r="A478" s="131">
        <v>248</v>
      </c>
      <c r="B478" s="131" t="str">
        <v>비닐스토리</v>
      </c>
      <c r="C478" s="131" t="str">
        <v>쿠팡</v>
      </c>
      <c r="D478" s="131" t="str">
        <v>엄예린</v>
      </c>
      <c r="E478" s="132">
        <v>45477</v>
      </c>
      <c r="F478" s="131" t="str">
        <v>김용선</v>
      </c>
      <c r="G478" s="131" t="str">
        <v>530236762245</v>
      </c>
      <c r="H478" s="131" t="str">
        <v>SE.114</v>
      </c>
      <c r="I478" s="131" t="str">
        <v>투명</v>
      </c>
      <c r="J478" s="131">
        <v>10</v>
      </c>
      <c r="K478" s="138">
        <v>45725</v>
      </c>
      <c r="L478" s="138">
        <v>4400</v>
      </c>
      <c r="M478" s="138">
        <v>1725</v>
      </c>
      <c r="N478" s="132">
        <v>45477</v>
      </c>
      <c r="O478" s="131" t="str">
        <v>17100056436419</v>
      </c>
      <c r="P478" s="134" t="str">
        <v>om*****@gm</v>
      </c>
      <c r="Q478" s="148" t="str">
        <v>0504-4388-4263</v>
      </c>
      <c r="R478" s="131" t="str">
        <v>CJ대한통운</v>
      </c>
      <c r="S478" s="139">
        <v>0</v>
      </c>
      <c r="T478" s="131" t="str">
        <v>0504-4388-4263</v>
      </c>
      <c r="U478" s="131" t="str">
        <v>충청남도 홍성군 장곡면 무한로749번길 54 홍성솔바람테마파크</v>
      </c>
      <c r="V478" s="131" t="str">
        <v>직접 받고 부재 시 문 앞</v>
      </c>
      <c r="W478" s="138">
        <v>61200</v>
      </c>
      <c r="X478" s="138">
        <v>6800</v>
      </c>
      <c r="Y478" s="138">
        <v>0</v>
      </c>
      <c r="Z478" s="138">
        <v>0</v>
      </c>
      <c r="AA478" s="138">
        <v>0</v>
      </c>
      <c r="AB478" s="145">
        <v>0</v>
      </c>
      <c r="AC478" s="145">
        <v>0</v>
      </c>
      <c r="AD478" s="138">
        <v>0</v>
      </c>
      <c r="AE478" s="131" t="str">
        <v>비닐스토리 쿠팡 엄예린 김용선 SE.114 투명 530236762245 0504-4388-4263 17100056436419</v>
      </c>
    </row>
    <row r="479" spans="1:31">
      <c r="A479" s="131">
        <v>505</v>
      </c>
      <c r="B479" s="131" t="str">
        <v>비닐스토리</v>
      </c>
      <c r="C479" s="131" t="str">
        <v>스마트 스토어</v>
      </c>
      <c r="D479" s="131" t="str">
        <v>여윤심</v>
      </c>
      <c r="E479" s="132">
        <v>45513</v>
      </c>
      <c r="F479" s="131" t="str">
        <v>여윤심</v>
      </c>
      <c r="G479" s="131" t="str">
        <v>540262842300</v>
      </c>
      <c r="H479" s="131" t="str">
        <v>SE.206</v>
      </c>
      <c r="I479" s="131" t="str">
        <v>투명</v>
      </c>
      <c r="J479" s="131">
        <v>2</v>
      </c>
      <c r="K479" s="138">
        <v>45725</v>
      </c>
      <c r="L479" s="138">
        <v>4400</v>
      </c>
      <c r="M479" s="138">
        <v>1725</v>
      </c>
      <c r="N479" s="132">
        <v>45513</v>
      </c>
      <c r="O479" s="131" t="str">
        <v>2024080942581021</v>
      </c>
      <c r="P479" s="134" t="str">
        <v>0tru****</v>
      </c>
      <c r="Q479" s="148" t="str">
        <v>010-3934-4267</v>
      </c>
      <c r="R479" s="131" t="str">
        <v>CJ대한통운</v>
      </c>
      <c r="S479" s="139">
        <v>0</v>
      </c>
      <c r="T479" s="131" t="str">
        <v>010-3934-4267</v>
      </c>
      <c r="U479" s="131" t="str">
        <v>대전광역시 대덕구 송촌로 3 (송촌동) 1층</v>
      </c>
      <c r="V479" s="131" t="str">
        <v>배송 전 미리 연락해 주세요</v>
      </c>
      <c r="W479" s="138">
        <v>57240</v>
      </c>
      <c r="X479" s="138">
        <v>6360</v>
      </c>
      <c r="Y479" s="138">
        <v>0</v>
      </c>
      <c r="Z479" s="138">
        <v>0</v>
      </c>
      <c r="AA479" s="138">
        <v>0</v>
      </c>
      <c r="AB479" s="145">
        <v>0</v>
      </c>
      <c r="AC479" s="145">
        <v>0</v>
      </c>
      <c r="AD479" s="138">
        <v>0</v>
      </c>
      <c r="AE479" s="131" t="str">
        <v>비닐스토리 스마트 스토어 여윤심 여윤심 SE.206 투명 540262842300 010-3934-4267 2024080942581021</v>
      </c>
    </row>
    <row r="480" spans="1:31">
      <c r="A480" s="131">
        <v>868</v>
      </c>
      <c r="B480" s="131" t="str">
        <v>비닐팩토리</v>
      </c>
      <c r="C480" s="131" t="str">
        <v>스마트 스토어</v>
      </c>
      <c r="D480" s="131" t="str">
        <v>염숙자</v>
      </c>
      <c r="E480" s="132">
        <v>45544</v>
      </c>
      <c r="F480" s="131" t="str">
        <v>숙이네 부뚜막</v>
      </c>
      <c r="G480" s="131" t="str">
        <v>530287378711</v>
      </c>
      <c r="H480" s="131" t="str">
        <v>SE.107</v>
      </c>
      <c r="I480" s="131" t="str">
        <v>투명</v>
      </c>
      <c r="J480" s="131">
        <v>4</v>
      </c>
      <c r="K480" s="138">
        <v>0</v>
      </c>
      <c r="L480" s="138">
        <v>3500</v>
      </c>
      <c r="M480" s="138">
        <v>960</v>
      </c>
      <c r="N480" s="132">
        <v>45544</v>
      </c>
      <c r="O480" s="131" t="str">
        <v>2024090927123751</v>
      </c>
      <c r="P480" s="134" t="str">
        <v>ckys****</v>
      </c>
      <c r="Q480" s="148" t="str">
        <v>010-5326-9750</v>
      </c>
      <c r="R480" s="131" t="str">
        <v>CJ대한통운</v>
      </c>
      <c r="S480" s="139">
        <v>0</v>
      </c>
      <c r="T480" s="131" t="str">
        <v>010-5326-9750</v>
      </c>
      <c r="U480" s="131" t="str">
        <v>경기도 용인시 수지구 죽전로193번길 35 (죽전동, 성현마을반도유보라) 상가동 204호</v>
      </c>
      <c r="V480" s="131">
        <v>0</v>
      </c>
      <c r="W480" s="138">
        <v>12960</v>
      </c>
      <c r="X480" s="138">
        <v>5160</v>
      </c>
      <c r="Y480" s="138">
        <v>0</v>
      </c>
      <c r="Z480" s="138">
        <v>0</v>
      </c>
      <c r="AA480" s="138">
        <v>0</v>
      </c>
      <c r="AB480" s="145">
        <v>0</v>
      </c>
      <c r="AC480" s="145">
        <v>0</v>
      </c>
      <c r="AD480" s="138">
        <v>0</v>
      </c>
      <c r="AE480" s="131" t="str">
        <v>비닐팩토리 스마트 스토어 염숙자 숙이네 부뚜막 SE.107 투명 530287378711 010-5326-9750 2024090927123751</v>
      </c>
    </row>
    <row r="481" spans="1:31">
      <c r="A481" s="131">
        <v>869</v>
      </c>
      <c r="B481" s="131" t="str">
        <v>비닐팩토리</v>
      </c>
      <c r="C481" s="131" t="str">
        <v>스마트 스토어</v>
      </c>
      <c r="D481" s="131" t="str">
        <v>염숙자</v>
      </c>
      <c r="E481" s="132">
        <v>45544</v>
      </c>
      <c r="F481" s="131" t="str">
        <v>숙이네 부뚜막</v>
      </c>
      <c r="G481" s="131" t="str">
        <v>530287378711</v>
      </c>
      <c r="H481" s="131" t="str">
        <v>SE.106</v>
      </c>
      <c r="I481" s="131" t="str">
        <v>투명</v>
      </c>
      <c r="J481" s="131">
        <v>4</v>
      </c>
      <c r="K481" s="138">
        <v>0</v>
      </c>
      <c r="L481" s="138">
        <v>0</v>
      </c>
      <c r="M481" s="138">
        <v>0</v>
      </c>
      <c r="N481" s="132">
        <v>45544</v>
      </c>
      <c r="O481" s="131" t="str">
        <v>2024090927123741</v>
      </c>
      <c r="P481" s="134" t="str">
        <v>ckys****</v>
      </c>
      <c r="Q481" s="148" t="str">
        <v>010-5326-9750</v>
      </c>
      <c r="R481" s="131" t="str">
        <v>CJ대한통운</v>
      </c>
      <c r="S481" s="139">
        <v>0</v>
      </c>
      <c r="T481" s="131" t="str">
        <v>010-5326-9750</v>
      </c>
      <c r="U481" s="131" t="str">
        <v>경기도 용인시 수지구 죽전로193번길 35 (죽전동, 성현마을반도유보라) 상가동 204호</v>
      </c>
      <c r="V481" s="131">
        <v>0</v>
      </c>
      <c r="W481" s="138">
        <v>11880</v>
      </c>
      <c r="X481" s="138">
        <v>5160</v>
      </c>
      <c r="Y481" s="138">
        <v>0</v>
      </c>
      <c r="Z481" s="138">
        <v>0</v>
      </c>
      <c r="AA481" s="138">
        <v>0</v>
      </c>
      <c r="AB481" s="145">
        <v>0</v>
      </c>
      <c r="AC481" s="145">
        <v>0</v>
      </c>
      <c r="AD481" s="138">
        <v>0</v>
      </c>
      <c r="AE481" s="131" t="str">
        <v>비닐팩토리 스마트 스토어 염숙자 숙이네 부뚜막 SE.106 투명 530287378711 010-5326-9750 2024090927123741</v>
      </c>
    </row>
    <row r="482" spans="1:31">
      <c r="A482" s="131">
        <v>397</v>
      </c>
      <c r="B482" s="131" t="str">
        <v>비닐팩토리</v>
      </c>
      <c r="C482" s="131" t="str">
        <v>스마트 스토어</v>
      </c>
      <c r="D482" s="131" t="str">
        <v>염유라</v>
      </c>
      <c r="E482" s="132">
        <v>45496</v>
      </c>
      <c r="F482" s="131" t="str">
        <v>염유라</v>
      </c>
      <c r="G482" s="131" t="str">
        <v>540250716454</v>
      </c>
      <c r="H482" s="131" t="str">
        <v>SE.201</v>
      </c>
      <c r="I482" s="131" t="str">
        <v>투명</v>
      </c>
      <c r="J482" s="131">
        <v>1</v>
      </c>
      <c r="K482" s="138">
        <v>0</v>
      </c>
      <c r="L482" s="138">
        <v>3500</v>
      </c>
      <c r="M482" s="138">
        <v>0</v>
      </c>
      <c r="N482" s="132">
        <v>45495</v>
      </c>
      <c r="O482" s="131" t="str">
        <v>2024072264820581</v>
      </c>
      <c r="P482" s="134" t="str">
        <v>dbfk****</v>
      </c>
      <c r="Q482" s="148" t="str">
        <v>010-2461-4215</v>
      </c>
      <c r="R482" s="131" t="str">
        <v>CJ대한통운</v>
      </c>
      <c r="S482" s="139">
        <v>0</v>
      </c>
      <c r="T482" s="131" t="str">
        <v>010-2461-4215</v>
      </c>
      <c r="U482" s="131" t="str">
        <v>강원특별자치도 고성군 토성면 천진7길 29 (토성면, 고성천진 한신더휴) 101동 1505호</v>
      </c>
      <c r="V482" s="131">
        <v>0</v>
      </c>
      <c r="W482" s="138">
        <v>14400</v>
      </c>
      <c r="X482" s="138">
        <v>0</v>
      </c>
      <c r="Y482" s="138">
        <v>3000</v>
      </c>
      <c r="Z482" s="138">
        <v>0</v>
      </c>
      <c r="AA482" s="138">
        <v>0</v>
      </c>
      <c r="AB482" s="145">
        <v>0</v>
      </c>
      <c r="AC482" s="145">
        <v>0</v>
      </c>
      <c r="AD482" s="138">
        <v>0</v>
      </c>
      <c r="AE482" s="131" t="str">
        <v>비닐팩토리 스마트 스토어 염유라 염유라 SE.201 투명 540250716454 010-2461-4215 2024072264820581</v>
      </c>
    </row>
    <row r="483" spans="1:31">
      <c r="A483" s="131">
        <v>919</v>
      </c>
      <c r="B483" s="131" t="str">
        <v>비닐스토리</v>
      </c>
      <c r="C483" s="131" t="str">
        <v>쿠팡</v>
      </c>
      <c r="D483" s="131" t="str">
        <v>염윤숙</v>
      </c>
      <c r="E483" s="132">
        <v>45546</v>
      </c>
      <c r="F483" s="131" t="str">
        <v>염무섭</v>
      </c>
      <c r="G483" s="131" t="str">
        <v>540288500321</v>
      </c>
      <c r="H483" s="131" t="str">
        <v>SE.114</v>
      </c>
      <c r="I483" s="131" t="str">
        <v>투명</v>
      </c>
      <c r="J483" s="131">
        <v>1</v>
      </c>
      <c r="K483" s="138">
        <v>6960</v>
      </c>
      <c r="L483" s="138">
        <v>3000</v>
      </c>
      <c r="M483" s="138">
        <v>0</v>
      </c>
      <c r="N483" s="132">
        <v>45546</v>
      </c>
      <c r="O483" s="131" t="str">
        <v>28100068446755</v>
      </c>
      <c r="P483" s="134">
        <v>0</v>
      </c>
      <c r="Q483" s="148" t="str">
        <v>0504-3437-1950</v>
      </c>
      <c r="R483" s="131" t="str">
        <v>CJ대한통운</v>
      </c>
      <c r="S483" s="139">
        <v>0</v>
      </c>
      <c r="T483" s="131" t="str">
        <v>0504-3437-1950</v>
      </c>
      <c r="U483" s="131" t="str">
        <v>충청남도 아산시 온중로 60-20 새한SG스크린골프 ( 용화동 )</v>
      </c>
      <c r="V483" s="131" t="str">
        <v>직접 받고 부재 시 문 앞</v>
      </c>
      <c r="W483" s="138">
        <v>6120</v>
      </c>
      <c r="X483" s="138">
        <v>680</v>
      </c>
      <c r="Y483" s="138">
        <v>3000</v>
      </c>
      <c r="Z483" s="138">
        <v>0</v>
      </c>
      <c r="AA483" s="138">
        <v>0</v>
      </c>
      <c r="AB483" s="145">
        <v>0</v>
      </c>
      <c r="AC483" s="145">
        <v>0</v>
      </c>
      <c r="AD483" s="138">
        <v>0</v>
      </c>
      <c r="AE483" s="131" t="str">
        <v>비닐스토리 쿠팡 염윤숙 염무섭 SE.114 투명 540288500321 0504-3437-1950 28100068446755</v>
      </c>
    </row>
    <row r="484" spans="1:31">
      <c r="A484" s="131">
        <v>500</v>
      </c>
      <c r="B484" s="131" t="str">
        <v>비닐스토리</v>
      </c>
      <c r="C484" s="131" t="str">
        <v>스마트 스토어</v>
      </c>
      <c r="D484" s="131" t="str">
        <v>염인희</v>
      </c>
      <c r="E484" s="132">
        <v>45516</v>
      </c>
      <c r="F484" s="131" t="str">
        <v>옛날보리밥</v>
      </c>
      <c r="G484" s="131" t="str">
        <v>540264838991</v>
      </c>
      <c r="H484" s="131" t="str">
        <v>SE.20</v>
      </c>
      <c r="I484" s="131" t="str">
        <v>투명</v>
      </c>
      <c r="J484" s="131">
        <v>15</v>
      </c>
      <c r="K484" s="138">
        <v>27080</v>
      </c>
      <c r="L484" s="138">
        <v>4400</v>
      </c>
      <c r="M484" s="138">
        <v>1725</v>
      </c>
      <c r="N484" s="132">
        <v>45514</v>
      </c>
      <c r="O484" s="131" t="str">
        <v>2024081073159221</v>
      </c>
      <c r="P484" s="134" t="str">
        <v>enii****</v>
      </c>
      <c r="Q484" s="148" t="str">
        <v>010-3833-5078</v>
      </c>
      <c r="R484" s="131" t="str">
        <v>CJ대한통운</v>
      </c>
      <c r="S484" s="139">
        <v>0</v>
      </c>
      <c r="T484" s="131" t="str">
        <v>010-2888-4265</v>
      </c>
      <c r="U484" s="131" t="str">
        <v>경상남도 진주시 도동천로 263 (하대동) 2층</v>
      </c>
      <c r="V484" s="131">
        <v>0</v>
      </c>
      <c r="W484" s="138">
        <v>34350</v>
      </c>
      <c r="X484" s="138">
        <v>0</v>
      </c>
      <c r="Y484" s="138">
        <v>0</v>
      </c>
      <c r="Z484" s="138">
        <v>0</v>
      </c>
      <c r="AA484" s="138">
        <v>0</v>
      </c>
      <c r="AB484" s="145">
        <v>0</v>
      </c>
      <c r="AC484" s="145">
        <v>0</v>
      </c>
      <c r="AD484" s="138">
        <v>0</v>
      </c>
      <c r="AE484" s="131" t="str">
        <v>비닐스토리 스마트 스토어 염인희 옛날보리밥 SE.20 투명 540264838991 010-2888-4265 2024081073159221</v>
      </c>
    </row>
    <row r="485" spans="1:31">
      <c r="A485" s="131">
        <v>501</v>
      </c>
      <c r="B485" s="131" t="str">
        <v>비닐스토리</v>
      </c>
      <c r="C485" s="131" t="str">
        <v>스마트 스토어</v>
      </c>
      <c r="D485" s="131" t="str">
        <v>염인희</v>
      </c>
      <c r="E485" s="132">
        <v>45516</v>
      </c>
      <c r="F485" s="131" t="str">
        <v>옛날보리밥</v>
      </c>
      <c r="G485" s="131" t="str">
        <v>540264838991</v>
      </c>
      <c r="H485" s="131" t="str">
        <v>SE.16</v>
      </c>
      <c r="I485" s="131" t="str">
        <v>유백</v>
      </c>
      <c r="J485" s="131">
        <v>10</v>
      </c>
      <c r="K485" s="138">
        <v>13750</v>
      </c>
      <c r="L485" s="138">
        <v>0</v>
      </c>
      <c r="M485" s="138">
        <v>0</v>
      </c>
      <c r="N485" s="132">
        <v>45514</v>
      </c>
      <c r="O485" s="131" t="str">
        <v>2024081073159211</v>
      </c>
      <c r="P485" s="134" t="str">
        <v>enii****</v>
      </c>
      <c r="Q485" s="148" t="str">
        <v>010-3833-5078</v>
      </c>
      <c r="R485" s="131" t="str">
        <v>CJ대한통운</v>
      </c>
      <c r="S485" s="139">
        <v>0</v>
      </c>
      <c r="T485" s="131" t="str">
        <v>010-2888-4265</v>
      </c>
      <c r="U485" s="131" t="str">
        <v>경상남도 진주시 도동천로 263 (하대동) 2층</v>
      </c>
      <c r="V485" s="131">
        <v>0</v>
      </c>
      <c r="W485" s="138">
        <v>22500</v>
      </c>
      <c r="X485" s="138">
        <v>0</v>
      </c>
      <c r="Y485" s="138">
        <v>0</v>
      </c>
      <c r="Z485" s="138">
        <v>0</v>
      </c>
      <c r="AA485" s="138">
        <v>0</v>
      </c>
      <c r="AB485" s="145">
        <v>0</v>
      </c>
      <c r="AC485" s="145">
        <v>0</v>
      </c>
      <c r="AD485" s="138">
        <v>0</v>
      </c>
      <c r="AE485" s="131" t="str">
        <v>비닐스토리 스마트 스토어 염인희 옛날보리밥 SE.16 유백 540264838991 010-2888-4265 2024081073159211</v>
      </c>
    </row>
    <row r="486" spans="1:31">
      <c r="A486" s="131">
        <v>1005</v>
      </c>
      <c r="B486" s="131" t="str">
        <v>비닐스토리</v>
      </c>
      <c r="C486" s="131" t="str">
        <v>스마트 스토어</v>
      </c>
      <c r="D486" s="131" t="str">
        <v>염인희</v>
      </c>
      <c r="E486" s="132">
        <v>45559</v>
      </c>
      <c r="F486" s="131" t="str">
        <v>옛날보리밥</v>
      </c>
      <c r="G486" s="131" t="str">
        <v>530298199974</v>
      </c>
      <c r="H486" s="131" t="str">
        <v>SE.20</v>
      </c>
      <c r="I486" s="131" t="str">
        <v>투명</v>
      </c>
      <c r="J486" s="131">
        <v>15</v>
      </c>
      <c r="K486" s="138">
        <v>28380</v>
      </c>
      <c r="L486" s="138">
        <v>5700</v>
      </c>
      <c r="M486" s="138">
        <v>1725</v>
      </c>
      <c r="N486" s="132">
        <v>45558</v>
      </c>
      <c r="O486" s="131" t="str">
        <v>2024092398828971</v>
      </c>
      <c r="P486" s="134" t="str">
        <v>enii****</v>
      </c>
      <c r="Q486" s="148" t="str">
        <v>010-3833-5078</v>
      </c>
      <c r="R486" s="131" t="str">
        <v>CJ대한통운</v>
      </c>
      <c r="S486" s="139">
        <v>0</v>
      </c>
      <c r="T486" s="131" t="str">
        <v>010-2888-4265</v>
      </c>
      <c r="U486" s="131" t="str">
        <v>경상남도 진주시 도동천로 263 (하대동) 2층</v>
      </c>
      <c r="V486" s="131">
        <v>0</v>
      </c>
      <c r="W486" s="138">
        <v>34350</v>
      </c>
      <c r="X486" s="138">
        <v>0</v>
      </c>
      <c r="Y486" s="138">
        <v>0</v>
      </c>
      <c r="Z486" s="138">
        <v>0</v>
      </c>
      <c r="AA486" s="138">
        <v>0</v>
      </c>
      <c r="AB486" s="145">
        <v>0</v>
      </c>
      <c r="AC486" s="145">
        <v>0</v>
      </c>
      <c r="AD486" s="138">
        <v>0</v>
      </c>
      <c r="AE486" s="131" t="str">
        <v>비닐스토리 스마트 스토어 염인희 옛날보리밥 SE.20 투명 530298199974 010-2888-4265 2024092398828971</v>
      </c>
    </row>
    <row r="487" spans="1:31">
      <c r="A487" s="131">
        <v>1006</v>
      </c>
      <c r="B487" s="131" t="str">
        <v>비닐스토리</v>
      </c>
      <c r="C487" s="131" t="str">
        <v>스마트 스토어</v>
      </c>
      <c r="D487" s="131" t="str">
        <v>염인희</v>
      </c>
      <c r="E487" s="132">
        <v>45559</v>
      </c>
      <c r="F487" s="131" t="str">
        <v>옛날보리밥</v>
      </c>
      <c r="G487" s="131" t="str">
        <v>530298199974</v>
      </c>
      <c r="H487" s="131" t="str">
        <v>SE.16</v>
      </c>
      <c r="I487" s="131" t="str">
        <v>유백</v>
      </c>
      <c r="J487" s="131">
        <v>10</v>
      </c>
      <c r="K487" s="138">
        <v>13750</v>
      </c>
      <c r="L487" s="138">
        <v>0</v>
      </c>
      <c r="M487" s="138">
        <v>0</v>
      </c>
      <c r="N487" s="132">
        <v>45558</v>
      </c>
      <c r="O487" s="131" t="str">
        <v>2024092398828961</v>
      </c>
      <c r="P487" s="134" t="str">
        <v>enii****</v>
      </c>
      <c r="Q487" s="148" t="str">
        <v>010-3833-5078</v>
      </c>
      <c r="R487" s="131" t="str">
        <v>CJ대한통운</v>
      </c>
      <c r="S487" s="139">
        <v>0</v>
      </c>
      <c r="T487" s="131" t="str">
        <v>010-2888-4265</v>
      </c>
      <c r="U487" s="131" t="str">
        <v>경상남도 진주시 도동천로 263 (하대동) 2층</v>
      </c>
      <c r="V487" s="131">
        <v>0</v>
      </c>
      <c r="W487" s="138">
        <v>22500</v>
      </c>
      <c r="X487" s="138">
        <v>0</v>
      </c>
      <c r="Y487" s="138">
        <v>0</v>
      </c>
      <c r="Z487" s="138">
        <v>0</v>
      </c>
      <c r="AA487" s="138">
        <v>0</v>
      </c>
      <c r="AB487" s="145">
        <v>0</v>
      </c>
      <c r="AC487" s="145">
        <v>0</v>
      </c>
      <c r="AD487" s="138">
        <v>0</v>
      </c>
      <c r="AE487" s="131" t="str">
        <v>비닐스토리 스마트 스토어 염인희 옛날보리밥 SE.16 유백 530298199974 010-2888-4265 2024092398828961</v>
      </c>
    </row>
    <row r="488" spans="1:31">
      <c r="A488" s="131">
        <v>734</v>
      </c>
      <c r="B488" s="131" t="str">
        <v>비닐스토리</v>
      </c>
      <c r="C488" s="131" t="str">
        <v>쿠팡</v>
      </c>
      <c r="D488" s="131" t="str">
        <v>영광공업고등학교</v>
      </c>
      <c r="E488" s="132">
        <v>45531</v>
      </c>
      <c r="F488" s="131" t="str">
        <v>김가은 선생님</v>
      </c>
      <c r="G488" s="131" t="str">
        <v>530276990685</v>
      </c>
      <c r="H488" s="131" t="str">
        <v>SE.206</v>
      </c>
      <c r="I488" s="131" t="str">
        <v>투명</v>
      </c>
      <c r="J488" s="131">
        <v>1</v>
      </c>
      <c r="K488" s="138">
        <v>24260</v>
      </c>
      <c r="L488" s="138">
        <v>3500</v>
      </c>
      <c r="M488" s="138">
        <v>960</v>
      </c>
      <c r="N488" s="132">
        <v>45531</v>
      </c>
      <c r="O488" s="131" t="str">
        <v>1100065859024</v>
      </c>
      <c r="P488" s="134">
        <v>0</v>
      </c>
      <c r="Q488" s="148" t="str">
        <v>0502-1636-9326</v>
      </c>
      <c r="R488" s="131" t="str">
        <v>CJ대한통운</v>
      </c>
      <c r="S488" s="139">
        <v>0</v>
      </c>
      <c r="T488" s="131" t="str">
        <v>0502-1636-9326</v>
      </c>
      <c r="U488" s="131" t="str">
        <v>전라남도 영광군 영광읍 월현로 34 영광공업고등학교</v>
      </c>
      <c r="V488" s="131" t="str">
        <v>문 앞</v>
      </c>
      <c r="W488" s="138">
        <v>34020</v>
      </c>
      <c r="X488" s="138">
        <v>0</v>
      </c>
      <c r="Y488" s="138">
        <v>3000</v>
      </c>
      <c r="Z488" s="138">
        <v>0</v>
      </c>
      <c r="AA488" s="138">
        <v>0</v>
      </c>
      <c r="AB488" s="145">
        <v>0</v>
      </c>
      <c r="AC488" s="145">
        <v>0</v>
      </c>
      <c r="AD488" s="138">
        <v>0</v>
      </c>
      <c r="AE488" s="131" t="str">
        <v>비닐스토리 쿠팡 영광공업고등학교 김가은 선생님 SE.206 투명 530276990685 0502-1636-9326 1100065859024</v>
      </c>
    </row>
    <row r="489" spans="1:31">
      <c r="A489" s="131">
        <v>648</v>
      </c>
      <c r="B489" s="131" t="str">
        <v>비닐팩토리</v>
      </c>
      <c r="C489" s="131" t="str">
        <v>대표</v>
      </c>
      <c r="D489" s="131" t="str">
        <v>영천축산</v>
      </c>
      <c r="E489" s="132">
        <v>45526</v>
      </c>
      <c r="F489" s="131" t="str">
        <v>영천축산</v>
      </c>
      <c r="G489" s="131" t="str">
        <v>540271985825</v>
      </c>
      <c r="H489" s="131" t="str">
        <v>SE.1000</v>
      </c>
      <c r="I489" s="131" t="str">
        <v>투명</v>
      </c>
      <c r="J489" s="131">
        <v>1</v>
      </c>
      <c r="K489" s="138">
        <v>0</v>
      </c>
      <c r="L489" s="138">
        <v>3000</v>
      </c>
      <c r="M489" s="138">
        <v>0</v>
      </c>
      <c r="N489" s="132">
        <v>45526</v>
      </c>
      <c r="O489" s="131" t="str">
        <v>45532706</v>
      </c>
      <c r="P489" s="134">
        <v>0</v>
      </c>
      <c r="Q489" s="148">
        <v>0</v>
      </c>
      <c r="R489" s="131" t="str">
        <v>CJ대한통운</v>
      </c>
      <c r="S489" s="139">
        <v>0</v>
      </c>
      <c r="T489" s="131" t="str">
        <v>010-7144-4421</v>
      </c>
      <c r="U489" s="131" t="str">
        <v>대구 북구 검단동로4길 9-9 1층영천축산</v>
      </c>
      <c r="V489" s="131">
        <v>0</v>
      </c>
      <c r="W489" s="138">
        <v>0</v>
      </c>
      <c r="X489" s="138">
        <v>0</v>
      </c>
      <c r="Y489" s="138">
        <v>0</v>
      </c>
      <c r="Z489" s="138">
        <v>0</v>
      </c>
      <c r="AA489" s="138">
        <v>0</v>
      </c>
      <c r="AB489" s="145">
        <v>0</v>
      </c>
      <c r="AC489" s="145">
        <v>0</v>
      </c>
      <c r="AD489" s="138">
        <v>0</v>
      </c>
      <c r="AE489" s="131" t="str">
        <v>비닐팩토리 대표 영천축산 영천축산 SE.1000 투명 540271985825 010-7144-4421 45532706</v>
      </c>
    </row>
    <row r="490" spans="1:31">
      <c r="A490" s="131">
        <v>785</v>
      </c>
      <c r="B490" s="131" t="str">
        <v>비닐팩토리</v>
      </c>
      <c r="C490" s="131" t="str">
        <v>스마트 스토어</v>
      </c>
      <c r="D490" s="131" t="str">
        <v>예현주</v>
      </c>
      <c r="E490" s="132">
        <v>45537</v>
      </c>
      <c r="F490" s="131" t="str">
        <v>예현주</v>
      </c>
      <c r="G490" s="131" t="str">
        <v>540279611684</v>
      </c>
      <c r="H490" s="131" t="str">
        <v>SE.201</v>
      </c>
      <c r="I490" s="131" t="str">
        <v>투명</v>
      </c>
      <c r="J490" s="131">
        <v>1</v>
      </c>
      <c r="K490" s="138">
        <v>0</v>
      </c>
      <c r="L490" s="138">
        <v>3500</v>
      </c>
      <c r="M490" s="138">
        <v>960</v>
      </c>
      <c r="N490" s="132">
        <v>45536</v>
      </c>
      <c r="O490" s="131" t="str">
        <v>2024090111932651</v>
      </c>
      <c r="P490" s="134" t="str">
        <v>just****</v>
      </c>
      <c r="Q490" s="148" t="str">
        <v>010-3873-2701</v>
      </c>
      <c r="R490" s="131" t="str">
        <v>CJ대한통운</v>
      </c>
      <c r="S490" s="139">
        <v>0</v>
      </c>
      <c r="T490" s="131" t="str">
        <v>010-3873-2701</v>
      </c>
      <c r="U490" s="131" t="str">
        <v>경상북도 봉화군 춘양면 소천로 15 (춘양면) 더카페브레드유</v>
      </c>
      <c r="V490" s="131">
        <v>0</v>
      </c>
      <c r="W490" s="138">
        <v>14400</v>
      </c>
      <c r="X490" s="138">
        <v>0</v>
      </c>
      <c r="Y490" s="138">
        <v>0</v>
      </c>
      <c r="Z490" s="138">
        <v>0</v>
      </c>
      <c r="AA490" s="138">
        <v>0</v>
      </c>
      <c r="AB490" s="145">
        <v>0</v>
      </c>
      <c r="AC490" s="145">
        <v>0</v>
      </c>
      <c r="AD490" s="138">
        <v>0</v>
      </c>
      <c r="AE490" s="131" t="str">
        <v>비닐팩토리 스마트 스토어 예현주 예현주 SE.201 투명 540279611684 010-3873-2701 2024090111932651</v>
      </c>
    </row>
    <row r="491" spans="1:31">
      <c r="A491" s="131">
        <v>786</v>
      </c>
      <c r="B491" s="131" t="str">
        <v>비닐팩토리</v>
      </c>
      <c r="C491" s="131" t="str">
        <v>스마트 스토어</v>
      </c>
      <c r="D491" s="131" t="str">
        <v>예현주</v>
      </c>
      <c r="E491" s="132">
        <v>45537</v>
      </c>
      <c r="F491" s="131" t="str">
        <v>예현주</v>
      </c>
      <c r="G491" s="131" t="str">
        <v>530281116345</v>
      </c>
      <c r="H491" s="131" t="str">
        <v>SE.204</v>
      </c>
      <c r="I491" s="131" t="str">
        <v>투명</v>
      </c>
      <c r="J491" s="131">
        <v>1</v>
      </c>
      <c r="K491" s="138">
        <v>0</v>
      </c>
      <c r="L491" s="138">
        <v>3500</v>
      </c>
      <c r="M491" s="138">
        <v>960</v>
      </c>
      <c r="N491" s="132">
        <v>45536</v>
      </c>
      <c r="O491" s="131" t="str">
        <v>2024090111932641</v>
      </c>
      <c r="P491" s="134" t="str">
        <v>just****</v>
      </c>
      <c r="Q491" s="148" t="str">
        <v>010-3873-2701</v>
      </c>
      <c r="R491" s="131" t="str">
        <v>CJ대한통운</v>
      </c>
      <c r="S491" s="139">
        <v>0</v>
      </c>
      <c r="T491" s="131" t="str">
        <v>010-3873-2701</v>
      </c>
      <c r="U491" s="131" t="str">
        <v>경상북도 봉화군 춘양면 소천로 15 (춘양면) 더카페브레드유</v>
      </c>
      <c r="V491" s="131">
        <v>0</v>
      </c>
      <c r="W491" s="138">
        <v>20800</v>
      </c>
      <c r="X491" s="138">
        <v>0</v>
      </c>
      <c r="Y491" s="138">
        <v>0</v>
      </c>
      <c r="Z491" s="138">
        <v>0</v>
      </c>
      <c r="AA491" s="138">
        <v>0</v>
      </c>
      <c r="AB491" s="145">
        <v>0</v>
      </c>
      <c r="AC491" s="145">
        <v>0</v>
      </c>
      <c r="AD491" s="138">
        <v>0</v>
      </c>
      <c r="AE491" s="131" t="str">
        <v>비닐팩토리 스마트 스토어 예현주 예현주 SE.204 투명 530281116345 010-3873-2701 2024090111932641</v>
      </c>
    </row>
    <row r="492" spans="1:31">
      <c r="A492" s="131">
        <v>422</v>
      </c>
      <c r="B492" s="131" t="str">
        <v>비닐팩토리</v>
      </c>
      <c r="C492" s="131" t="str">
        <v>대표</v>
      </c>
      <c r="D492" s="131" t="str">
        <v>오복슈퍼(김재환)</v>
      </c>
      <c r="E492" s="132">
        <v>45499</v>
      </c>
      <c r="F492" s="131" t="str">
        <v>오복슈퍼(김재환)</v>
      </c>
      <c r="G492" s="131" t="str">
        <v>530253933562</v>
      </c>
      <c r="H492" s="131" t="str">
        <v>SE.1000</v>
      </c>
      <c r="I492" s="131" t="str">
        <v>투명</v>
      </c>
      <c r="J492" s="131">
        <v>1</v>
      </c>
      <c r="K492" s="138">
        <v>0</v>
      </c>
      <c r="L492" s="138">
        <v>5700</v>
      </c>
      <c r="M492" s="138">
        <v>1725</v>
      </c>
      <c r="N492" s="132">
        <v>45499</v>
      </c>
      <c r="O492" s="131" t="str">
        <v>45502710</v>
      </c>
      <c r="P492" s="134">
        <v>0</v>
      </c>
      <c r="Q492" s="148">
        <v>0</v>
      </c>
      <c r="R492" s="131" t="str">
        <v>CJ대한통운</v>
      </c>
      <c r="S492" s="139">
        <v>0</v>
      </c>
      <c r="T492" s="131" t="str">
        <v>010-3456-9748</v>
      </c>
      <c r="U492" s="131" t="str">
        <v>대구 북구 대현동 231-3 231-3</v>
      </c>
      <c r="V492" s="131">
        <v>0</v>
      </c>
      <c r="W492" s="138">
        <v>0</v>
      </c>
      <c r="X492" s="138">
        <v>0</v>
      </c>
      <c r="Y492" s="138">
        <v>0</v>
      </c>
      <c r="Z492" s="138">
        <v>0</v>
      </c>
      <c r="AA492" s="138">
        <v>0</v>
      </c>
      <c r="AB492" s="145">
        <v>0</v>
      </c>
      <c r="AC492" s="145">
        <v>0</v>
      </c>
      <c r="AD492" s="138">
        <v>0</v>
      </c>
      <c r="AE492" s="131" t="str">
        <v>비닐팩토리 대표 오복슈퍼(김재환) 오복슈퍼(김재환) SE.1000 투명 530253933562 010-3456-9748 45502710</v>
      </c>
    </row>
    <row r="493" spans="1:31">
      <c r="A493" s="131">
        <v>686</v>
      </c>
      <c r="B493" s="131" t="str">
        <v>비닐팩토리</v>
      </c>
      <c r="C493" s="131" t="str">
        <v>스마트 스토어</v>
      </c>
      <c r="D493" s="131" t="str">
        <v>오선용</v>
      </c>
      <c r="E493" s="132">
        <v>45530</v>
      </c>
      <c r="F493" s="131" t="str">
        <v>오선용</v>
      </c>
      <c r="G493" s="131" t="str">
        <v>540274245112</v>
      </c>
      <c r="H493" s="131" t="str">
        <v>SE.204</v>
      </c>
      <c r="I493" s="131" t="str">
        <v>투명</v>
      </c>
      <c r="J493" s="131">
        <v>1</v>
      </c>
      <c r="K493" s="138">
        <v>0</v>
      </c>
      <c r="L493" s="138">
        <v>3500</v>
      </c>
      <c r="M493" s="138">
        <v>960</v>
      </c>
      <c r="N493" s="132">
        <v>45528</v>
      </c>
      <c r="O493" s="131" t="str">
        <v>2024082425715541</v>
      </c>
      <c r="P493" s="134" t="str">
        <v>ohsy****</v>
      </c>
      <c r="Q493" s="148" t="str">
        <v>010-4587-4424</v>
      </c>
      <c r="R493" s="131" t="str">
        <v>CJ대한통운</v>
      </c>
      <c r="S493" s="139">
        <v>0</v>
      </c>
      <c r="T493" s="131" t="str">
        <v>010-4587-4424</v>
      </c>
      <c r="U493" s="131" t="str">
        <v>경기도 포천시 이동면 장암2길 21 (이동면) 이층방앗간</v>
      </c>
      <c r="V493" s="131">
        <v>0</v>
      </c>
      <c r="W493" s="138">
        <v>20800</v>
      </c>
      <c r="X493" s="138">
        <v>0</v>
      </c>
      <c r="Y493" s="138">
        <v>3000</v>
      </c>
      <c r="Z493" s="138">
        <v>0</v>
      </c>
      <c r="AA493" s="138">
        <v>0</v>
      </c>
      <c r="AB493" s="145">
        <v>0</v>
      </c>
      <c r="AC493" s="145">
        <v>0</v>
      </c>
      <c r="AD493" s="138">
        <v>0</v>
      </c>
      <c r="AE493" s="131" t="str">
        <v>비닐팩토리 스마트 스토어 오선용 오선용 SE.204 투명 540274245112 010-4587-4424 2024082425715541</v>
      </c>
    </row>
    <row r="494" spans="1:31">
      <c r="A494" s="131">
        <v>711</v>
      </c>
      <c r="B494" s="131" t="str">
        <v>비닐팩토리</v>
      </c>
      <c r="C494" s="131" t="str">
        <v>스마트 스토어</v>
      </c>
      <c r="D494" s="131" t="str">
        <v>오선용</v>
      </c>
      <c r="E494" s="132">
        <v>45530</v>
      </c>
      <c r="F494" s="131" t="str">
        <v>오선용</v>
      </c>
      <c r="G494" s="131" t="str">
        <v>540274245112</v>
      </c>
      <c r="H494" s="131" t="str">
        <v>SE.204</v>
      </c>
      <c r="I494" s="131" t="str">
        <v>투명</v>
      </c>
      <c r="J494" s="131">
        <v>1</v>
      </c>
      <c r="K494" s="138">
        <v>0</v>
      </c>
      <c r="L494" s="138">
        <v>3500</v>
      </c>
      <c r="M494" s="138">
        <v>960</v>
      </c>
      <c r="N494" s="132">
        <v>45528</v>
      </c>
      <c r="O494" s="131" t="str">
        <v>2024082425715541</v>
      </c>
      <c r="P494" s="134" t="str">
        <v>ohsy****</v>
      </c>
      <c r="Q494" s="148" t="str">
        <v>010-4587-4424</v>
      </c>
      <c r="R494" s="131" t="str">
        <v>CJ대한통운</v>
      </c>
      <c r="S494" s="139">
        <v>0</v>
      </c>
      <c r="T494" s="131" t="str">
        <v>010-4587-4424</v>
      </c>
      <c r="U494" s="131" t="str">
        <v>경기도 포천시 이동면 장암2길 21 (이동면) 이층방앗간</v>
      </c>
      <c r="V494" s="131">
        <v>0</v>
      </c>
      <c r="W494" s="138">
        <v>20800</v>
      </c>
      <c r="X494" s="138">
        <v>0</v>
      </c>
      <c r="Y494" s="138">
        <v>3000</v>
      </c>
      <c r="Z494" s="138">
        <v>0</v>
      </c>
      <c r="AA494" s="138">
        <v>0</v>
      </c>
      <c r="AB494" s="145">
        <v>0</v>
      </c>
      <c r="AC494" s="145">
        <v>0</v>
      </c>
      <c r="AD494" s="138">
        <v>0</v>
      </c>
      <c r="AE494" s="131" t="str">
        <v>비닐팩토리 스마트 스토어 오선용 오선용 SE.204 투명 540274245112 010-4587-4424 2024082425715541</v>
      </c>
    </row>
    <row r="495" spans="1:31">
      <c r="A495" s="131">
        <v>969</v>
      </c>
      <c r="B495" s="131" t="str">
        <v>비닐스토리</v>
      </c>
      <c r="C495" s="131" t="str">
        <v>쿠팡</v>
      </c>
      <c r="D495" s="131" t="str">
        <v>오용호</v>
      </c>
      <c r="E495" s="132">
        <v>45555</v>
      </c>
      <c r="F495" s="131" t="str">
        <v>오용호</v>
      </c>
      <c r="G495" s="131" t="str">
        <v>540293784094</v>
      </c>
      <c r="H495" s="131" t="str">
        <v>SE.122</v>
      </c>
      <c r="I495" s="131" t="str">
        <v>청색</v>
      </c>
      <c r="J495" s="131">
        <v>2</v>
      </c>
      <c r="K495" s="138">
        <v>10480</v>
      </c>
      <c r="L495" s="138">
        <v>3000</v>
      </c>
      <c r="M495" s="138">
        <v>0</v>
      </c>
      <c r="N495" s="132">
        <v>45555</v>
      </c>
      <c r="O495" s="131" t="str">
        <v>23100069982578</v>
      </c>
      <c r="P495" s="134">
        <v>0</v>
      </c>
      <c r="Q495" s="148" t="str">
        <v>0502-7910-4719</v>
      </c>
      <c r="R495" s="131" t="str">
        <v>CJ대한통운</v>
      </c>
      <c r="S495" s="139">
        <v>0</v>
      </c>
      <c r="T495" s="131" t="str">
        <v>0502-7910-4719</v>
      </c>
      <c r="U495" s="131" t="str">
        <v>경상남도 사천시 사천읍 사주길 19 탑노래연습장</v>
      </c>
      <c r="V495" s="131" t="str">
        <v>2층 문앞에 올려주세요.</v>
      </c>
      <c r="W495" s="138">
        <v>12560</v>
      </c>
      <c r="X495" s="138">
        <v>680</v>
      </c>
      <c r="Y495" s="138">
        <v>0</v>
      </c>
      <c r="Z495" s="138">
        <v>0</v>
      </c>
      <c r="AA495" s="138">
        <v>0</v>
      </c>
      <c r="AB495" s="145">
        <v>0</v>
      </c>
      <c r="AC495" s="145">
        <v>0</v>
      </c>
      <c r="AD495" s="138">
        <v>0</v>
      </c>
      <c r="AE495" s="131" t="str">
        <v>비닐스토리 쿠팡 오용호 오용호 SE.122 청색 540293784094 0502-7910-4719 23100069982578</v>
      </c>
    </row>
    <row r="496" spans="1:31">
      <c r="A496" s="131">
        <v>13</v>
      </c>
      <c r="B496" s="131" t="str">
        <v>비닐팩토리</v>
      </c>
      <c r="C496" s="131" t="str">
        <v>쿠팡</v>
      </c>
      <c r="D496" s="131" t="str">
        <v>오윤이</v>
      </c>
      <c r="E496" s="132">
        <v>45443</v>
      </c>
      <c r="F496" s="131" t="str">
        <v>오윤이</v>
      </c>
      <c r="G496" s="131" t="str">
        <v>540210665641</v>
      </c>
      <c r="H496" s="131" t="str">
        <v>SE.101</v>
      </c>
      <c r="I496" s="131" t="str">
        <v>투명</v>
      </c>
      <c r="J496" s="131">
        <v>1</v>
      </c>
      <c r="K496" s="138">
        <v>0</v>
      </c>
      <c r="L496" s="138">
        <v>3000</v>
      </c>
      <c r="M496" s="138">
        <v>0</v>
      </c>
      <c r="N496" s="132">
        <v>45443</v>
      </c>
      <c r="O496" s="131" t="str">
        <v>10100050526476</v>
      </c>
      <c r="P496" s="134" t="str">
        <v>se*****@na</v>
      </c>
      <c r="Q496" s="148" t="str">
        <v>0502-1316-5124</v>
      </c>
      <c r="R496" s="131" t="str">
        <v>CJ대한통운</v>
      </c>
      <c r="S496" s="139">
        <v>0</v>
      </c>
      <c r="T496" s="131" t="str">
        <v>0502-1316-5124</v>
      </c>
      <c r="U496" s="131" t="str">
        <v>충청북도 충주시 연수동 547-1 연수종합시장 연수시장떡방앗간</v>
      </c>
      <c r="V496" s="131" t="str">
        <v>문 앞</v>
      </c>
      <c r="W496" s="138">
        <v>17300</v>
      </c>
      <c r="X496" s="138">
        <v>0</v>
      </c>
      <c r="Y496" s="138">
        <v>3000</v>
      </c>
      <c r="Z496" s="138">
        <v>0</v>
      </c>
      <c r="AA496" s="138">
        <v>0</v>
      </c>
      <c r="AB496" s="145">
        <v>0</v>
      </c>
      <c r="AC496" s="145">
        <v>0</v>
      </c>
      <c r="AD496" s="138">
        <v>10</v>
      </c>
      <c r="AE496" s="131" t="str">
        <v>비닐팩토리 쿠팡 오윤이 오윤이 SE.101 투명 540210665641 0502-1316-5124 10100050526476</v>
      </c>
    </row>
    <row r="497" spans="1:31">
      <c r="A497" s="131">
        <v>922</v>
      </c>
      <c r="B497" s="131" t="str">
        <v>비닐팩토리</v>
      </c>
      <c r="C497" s="131" t="str">
        <v>쿠팡</v>
      </c>
      <c r="D497" s="131" t="str">
        <v>오윤이</v>
      </c>
      <c r="E497" s="132">
        <v>45546</v>
      </c>
      <c r="F497" s="131" t="str">
        <v>오윤이</v>
      </c>
      <c r="G497" s="131" t="str">
        <v>530289919991</v>
      </c>
      <c r="H497" s="131" t="str">
        <v>SE.101</v>
      </c>
      <c r="I497" s="131" t="str">
        <v>투명</v>
      </c>
      <c r="J497" s="131">
        <v>1</v>
      </c>
      <c r="K497" s="138">
        <v>0</v>
      </c>
      <c r="L497" s="138">
        <v>3000</v>
      </c>
      <c r="M497" s="138">
        <v>0</v>
      </c>
      <c r="N497" s="132">
        <v>45545</v>
      </c>
      <c r="O497" s="131" t="str">
        <v>10100068378297</v>
      </c>
      <c r="P497" s="134">
        <v>0</v>
      </c>
      <c r="Q497" s="148" t="str">
        <v>0502-5309-4168</v>
      </c>
      <c r="R497" s="131" t="str">
        <v>CJ대한통운</v>
      </c>
      <c r="S497" s="139">
        <v>0</v>
      </c>
      <c r="T497" s="131" t="str">
        <v>0502-5309-4168</v>
      </c>
      <c r="U497" s="131" t="str">
        <v>충청북도 충주시 연수동 547-1 연수종합시장 연수시장떡방앗간</v>
      </c>
      <c r="V497" s="131" t="str">
        <v>문 앞</v>
      </c>
      <c r="W497" s="138">
        <v>22600</v>
      </c>
      <c r="X497" s="138">
        <v>0</v>
      </c>
      <c r="Y497" s="138">
        <v>3000</v>
      </c>
      <c r="Z497" s="138">
        <v>0</v>
      </c>
      <c r="AA497" s="138">
        <v>0</v>
      </c>
      <c r="AB497" s="145">
        <v>0</v>
      </c>
      <c r="AC497" s="145">
        <v>0</v>
      </c>
      <c r="AD497" s="138">
        <v>0</v>
      </c>
      <c r="AE497" s="131" t="str">
        <v>비닐팩토리 쿠팡 오윤이 오윤이 SE.101 투명 530289919991 0502-5309-4168 10100068378297</v>
      </c>
    </row>
    <row r="498" spans="1:31">
      <c r="A498" s="131">
        <v>646</v>
      </c>
      <c r="B498" s="131" t="str">
        <v>비닐스토리</v>
      </c>
      <c r="C498" s="131" t="str">
        <v>쿠팡</v>
      </c>
      <c r="D498" s="131" t="str">
        <v>오윤자</v>
      </c>
      <c r="E498" s="132">
        <v>45525</v>
      </c>
      <c r="F498" s="131" t="str">
        <v>오윤자</v>
      </c>
      <c r="G498" s="131" t="str">
        <v>540271119881</v>
      </c>
      <c r="H498" s="131" t="str">
        <v>SE.126</v>
      </c>
      <c r="I498" s="131" t="str">
        <v>투명</v>
      </c>
      <c r="J498" s="131">
        <v>3</v>
      </c>
      <c r="K498" s="138">
        <v>7620</v>
      </c>
      <c r="L498" s="138">
        <v>3000</v>
      </c>
      <c r="M498" s="138">
        <v>0</v>
      </c>
      <c r="N498" s="132">
        <v>45524</v>
      </c>
      <c r="O498" s="131" t="str">
        <v>14100064823880</v>
      </c>
      <c r="P498" s="134">
        <v>0</v>
      </c>
      <c r="Q498" s="148" t="str">
        <v>0504-4984-6852</v>
      </c>
      <c r="R498" s="131" t="str">
        <v>CJ대한통운</v>
      </c>
      <c r="S498" s="139">
        <v>0</v>
      </c>
      <c r="T498" s="131" t="str">
        <v>0504-4984-6852</v>
      </c>
      <c r="U498" s="131" t="str">
        <v>전라북도 완주군 고산면 눈기러기로 157-28 임마누엘동산요양원</v>
      </c>
      <c r="V498" s="131" t="str">
        <v>직접 받고 부재 시 문 앞</v>
      </c>
      <c r="W498" s="138">
        <v>6240</v>
      </c>
      <c r="X498" s="138">
        <v>1560</v>
      </c>
      <c r="Y498" s="138">
        <v>3000</v>
      </c>
      <c r="Z498" s="138">
        <v>0</v>
      </c>
      <c r="AA498" s="138">
        <v>0</v>
      </c>
      <c r="AB498" s="145">
        <v>0</v>
      </c>
      <c r="AC498" s="145">
        <v>0</v>
      </c>
      <c r="AD498" s="138">
        <v>0</v>
      </c>
      <c r="AE498" s="131" t="str">
        <v>비닐스토리 쿠팡 오윤자 오윤자 SE.126 투명 540271119881 0504-4984-6852 14100064823880</v>
      </c>
    </row>
    <row r="499" spans="1:31">
      <c r="A499" s="131">
        <v>365</v>
      </c>
      <c r="B499" s="131" t="str">
        <v>비닐스토리</v>
      </c>
      <c r="C499" s="131" t="str">
        <v>스마트 스토어</v>
      </c>
      <c r="D499" s="131" t="str">
        <v>오은혜</v>
      </c>
      <c r="E499" s="132">
        <v>45491</v>
      </c>
      <c r="F499" s="131" t="str">
        <v>오은혜</v>
      </c>
      <c r="G499" s="131" t="str">
        <v>530247799252</v>
      </c>
      <c r="H499" s="131" t="str">
        <v>SE.22</v>
      </c>
      <c r="I499" s="131" t="str">
        <v>투명</v>
      </c>
      <c r="J499" s="131">
        <v>10</v>
      </c>
      <c r="K499" s="138">
        <v>29775</v>
      </c>
      <c r="L499" s="138">
        <v>4400</v>
      </c>
      <c r="M499" s="138">
        <v>1725</v>
      </c>
      <c r="N499" s="132">
        <v>45490</v>
      </c>
      <c r="O499" s="131" t="str">
        <v>2024071786378811</v>
      </c>
      <c r="P499" s="134" t="str">
        <v>hwad****</v>
      </c>
      <c r="Q499" s="148" t="str">
        <v>010-5164-2085</v>
      </c>
      <c r="R499" s="131" t="str">
        <v>CJ대한통운</v>
      </c>
      <c r="S499" s="139">
        <v>0</v>
      </c>
      <c r="T499" s="131" t="str">
        <v>010-5164-2085</v>
      </c>
      <c r="U499" s="131" t="str">
        <v>대구광역시 수성구 달구벌대로627길 22-19 (매호동) 1층 은색철문 안</v>
      </c>
      <c r="V499" s="131">
        <v>0</v>
      </c>
      <c r="W499" s="138">
        <v>38700</v>
      </c>
      <c r="X499" s="138">
        <v>0</v>
      </c>
      <c r="Y499" s="138">
        <v>0</v>
      </c>
      <c r="Z499" s="138">
        <v>0</v>
      </c>
      <c r="AA499" s="138">
        <v>0</v>
      </c>
      <c r="AB499" s="145">
        <v>0</v>
      </c>
      <c r="AC499" s="145">
        <v>0</v>
      </c>
      <c r="AD499" s="138">
        <v>0</v>
      </c>
      <c r="AE499" s="131" t="str">
        <v>비닐스토리 스마트 스토어 오은혜 오은혜 SE.22 투명 530247799252 010-5164-2085 2024071786378811</v>
      </c>
    </row>
    <row r="500" spans="1:31">
      <c r="A500" s="131">
        <v>293</v>
      </c>
      <c r="B500" s="131" t="str">
        <v>비닐스토리</v>
      </c>
      <c r="C500" s="131" t="str">
        <v>쿠팡</v>
      </c>
      <c r="D500" s="131" t="str">
        <v>오인순</v>
      </c>
      <c r="E500" s="132">
        <v>45482</v>
      </c>
      <c r="F500" s="131" t="str">
        <v>오인순</v>
      </c>
      <c r="G500" s="131" t="str">
        <v>540239926982</v>
      </c>
      <c r="H500" s="131" t="str">
        <v>SE.101</v>
      </c>
      <c r="I500" s="131" t="str">
        <v>투명</v>
      </c>
      <c r="J500" s="131">
        <v>5</v>
      </c>
      <c r="K500" s="138">
        <v>5750</v>
      </c>
      <c r="L500" s="138">
        <v>3000</v>
      </c>
      <c r="M500" s="138">
        <v>0</v>
      </c>
      <c r="N500" s="132">
        <v>45481</v>
      </c>
      <c r="O500" s="131" t="str">
        <v>26100057015828</v>
      </c>
      <c r="P500" s="134" t="str">
        <v>oh*****@na</v>
      </c>
      <c r="Q500" s="148" t="str">
        <v>0502-1770-8398</v>
      </c>
      <c r="R500" s="131" t="str">
        <v>CJ대한통운</v>
      </c>
      <c r="S500" s="139">
        <v>0</v>
      </c>
      <c r="T500" s="131" t="str">
        <v>0502-1770-8398</v>
      </c>
      <c r="U500" s="131" t="str">
        <v>경상남도 의령군 의령읍 서동리 287-9 풍연가</v>
      </c>
      <c r="V500" s="131" t="str">
        <v>문 앞</v>
      </c>
      <c r="W500" s="138">
        <v>4700</v>
      </c>
      <c r="X500" s="138">
        <v>0</v>
      </c>
      <c r="Y500" s="138">
        <v>3000</v>
      </c>
      <c r="Z500" s="138">
        <v>0</v>
      </c>
      <c r="AA500" s="138">
        <v>0</v>
      </c>
      <c r="AB500" s="145">
        <v>0</v>
      </c>
      <c r="AC500" s="145">
        <v>0</v>
      </c>
      <c r="AD500" s="138">
        <v>0</v>
      </c>
      <c r="AE500" s="131" t="str">
        <v>비닐스토리 쿠팡 오인순 오인순 SE.101 투명 540239926982 0502-1770-8398 26100057015828</v>
      </c>
    </row>
    <row r="501" spans="1:31">
      <c r="A501" s="131">
        <v>42</v>
      </c>
      <c r="B501" s="131" t="str">
        <v>비닐스토리</v>
      </c>
      <c r="C501" s="131" t="str">
        <v>스마트 스토어</v>
      </c>
      <c r="D501" s="131" t="str">
        <v>오충석</v>
      </c>
      <c r="E501" s="132">
        <v>45447</v>
      </c>
      <c r="F501" s="131" t="str">
        <v>오충석</v>
      </c>
      <c r="G501" s="131" t="str">
        <v>530214334433</v>
      </c>
      <c r="H501" s="131" t="str">
        <v>SE.105</v>
      </c>
      <c r="I501" s="131" t="str">
        <v>투명</v>
      </c>
      <c r="J501" s="131">
        <v>10</v>
      </c>
      <c r="K501" s="138">
        <v>20000</v>
      </c>
      <c r="L501" s="138">
        <v>3500</v>
      </c>
      <c r="M501" s="138">
        <v>0</v>
      </c>
      <c r="N501" s="132">
        <v>45447</v>
      </c>
      <c r="O501" s="131" t="str">
        <v>2024060497952311</v>
      </c>
      <c r="P501" s="134" t="str">
        <v>ocs3****</v>
      </c>
      <c r="Q501" s="148" t="str">
        <v>010-9873-1982</v>
      </c>
      <c r="R501" s="131" t="str">
        <v>CJ대한통운</v>
      </c>
      <c r="S501" s="139">
        <v>0</v>
      </c>
      <c r="T501" s="131" t="str">
        <v>010-9873-1982</v>
      </c>
      <c r="U501" s="131" t="str">
        <v>경기도 광명시 오리로964번길 5 (광명동) 세명수산</v>
      </c>
      <c r="V501" s="131">
        <v>0</v>
      </c>
      <c r="W501" s="138">
        <v>27800</v>
      </c>
      <c r="X501" s="138">
        <v>0</v>
      </c>
      <c r="Y501" s="138">
        <v>3000</v>
      </c>
      <c r="Z501" s="138">
        <v>0</v>
      </c>
      <c r="AA501" s="138">
        <v>0</v>
      </c>
      <c r="AB501" s="145">
        <v>0</v>
      </c>
      <c r="AC501" s="145">
        <v>0</v>
      </c>
      <c r="AD501" s="138">
        <v>0</v>
      </c>
      <c r="AE501" s="131" t="str">
        <v>비닐스토리 스마트 스토어 오충석 오충석 SE.105 투명 530214334433 010-9873-1982 2024060497952311</v>
      </c>
    </row>
    <row r="502" spans="1:31">
      <c r="A502" s="131">
        <v>498</v>
      </c>
      <c r="B502" s="131" t="str">
        <v>비닐스토리</v>
      </c>
      <c r="C502" s="131" t="str">
        <v>스마트 스토어</v>
      </c>
      <c r="D502" s="131" t="str">
        <v>오충석</v>
      </c>
      <c r="E502" s="132">
        <v>45516</v>
      </c>
      <c r="F502" s="131" t="str">
        <v>오충석</v>
      </c>
      <c r="G502" s="131" t="str">
        <v>540264839061</v>
      </c>
      <c r="H502" s="131" t="str">
        <v>SE.105</v>
      </c>
      <c r="I502" s="131" t="str">
        <v>투명</v>
      </c>
      <c r="J502" s="131">
        <v>10</v>
      </c>
      <c r="K502" s="138">
        <v>19500</v>
      </c>
      <c r="L502" s="138">
        <v>3000</v>
      </c>
      <c r="M502" s="138">
        <v>0</v>
      </c>
      <c r="N502" s="132">
        <v>45515</v>
      </c>
      <c r="O502" s="131" t="str">
        <v>2024081199734581</v>
      </c>
      <c r="P502" s="134" t="str">
        <v>ocs3****</v>
      </c>
      <c r="Q502" s="148" t="str">
        <v>010-9873-1982</v>
      </c>
      <c r="R502" s="131" t="str">
        <v>CJ대한통운</v>
      </c>
      <c r="S502" s="139">
        <v>0</v>
      </c>
      <c r="T502" s="131" t="str">
        <v>010-9873-1982</v>
      </c>
      <c r="U502" s="131" t="str">
        <v>경기도 광명시 광명역로 28 (일직동, 광명역센트럴자이) 206동904호</v>
      </c>
      <c r="V502" s="131">
        <v>0</v>
      </c>
      <c r="W502" s="138">
        <v>27800</v>
      </c>
      <c r="X502" s="138">
        <v>0</v>
      </c>
      <c r="Y502" s="138">
        <v>3000</v>
      </c>
      <c r="Z502" s="138">
        <v>0</v>
      </c>
      <c r="AA502" s="138">
        <v>0</v>
      </c>
      <c r="AB502" s="145">
        <v>0</v>
      </c>
      <c r="AC502" s="145">
        <v>0</v>
      </c>
      <c r="AD502" s="138">
        <v>0</v>
      </c>
      <c r="AE502" s="131" t="str">
        <v>비닐스토리 스마트 스토어 오충석 오충석 SE.105 투명 540264839061 010-9873-1982 2024081199734581</v>
      </c>
    </row>
    <row r="503" spans="1:31">
      <c r="A503" s="131">
        <v>193</v>
      </c>
      <c r="B503" s="131" t="str">
        <v>비닐스토리</v>
      </c>
      <c r="C503" s="131" t="str">
        <v>쿠팡</v>
      </c>
      <c r="D503" s="131" t="str">
        <v>오형관</v>
      </c>
      <c r="E503" s="132">
        <v>45471</v>
      </c>
      <c r="F503" s="131" t="str">
        <v>오형관</v>
      </c>
      <c r="G503" s="131" t="str">
        <v>530231893653</v>
      </c>
      <c r="H503" s="131" t="str">
        <v>SE.101</v>
      </c>
      <c r="I503" s="131" t="str">
        <v>투명</v>
      </c>
      <c r="J503" s="131">
        <v>10</v>
      </c>
      <c r="K503" s="138">
        <v>8500</v>
      </c>
      <c r="L503" s="138">
        <v>3000</v>
      </c>
      <c r="M503" s="138">
        <v>0</v>
      </c>
      <c r="N503" s="132">
        <v>45470</v>
      </c>
      <c r="O503" s="131" t="str">
        <v>11100055181678</v>
      </c>
      <c r="P503" s="134" t="str">
        <v>dh*****@na</v>
      </c>
      <c r="Q503" s="148" t="str">
        <v>0504-4373-1644</v>
      </c>
      <c r="R503" s="131" t="str">
        <v>CJ대한통운</v>
      </c>
      <c r="S503" s="139">
        <v>0</v>
      </c>
      <c r="T503" s="131" t="str">
        <v>0504-4373-1644</v>
      </c>
      <c r="U503" s="131" t="str">
        <v>대구광역시 남구 희망로 16 755-20 1층 횟집 ( 이천동 )</v>
      </c>
      <c r="V503" s="131" t="str">
        <v>직접 받고 부재 시 문 앞</v>
      </c>
      <c r="W503" s="138">
        <v>9400</v>
      </c>
      <c r="X503" s="138">
        <v>0</v>
      </c>
      <c r="Y503" s="138">
        <v>3000</v>
      </c>
      <c r="Z503" s="138">
        <v>0</v>
      </c>
      <c r="AA503" s="138">
        <v>0</v>
      </c>
      <c r="AB503" s="145">
        <v>0</v>
      </c>
      <c r="AC503" s="145">
        <v>0</v>
      </c>
      <c r="AD503" s="138">
        <v>0</v>
      </c>
      <c r="AE503" s="131" t="str">
        <v>비닐스토리 쿠팡 오형관 오형관 SE.101 투명 530231893653 0504-4373-1644 11100055181678</v>
      </c>
    </row>
    <row r="504" spans="1:31">
      <c r="A504" s="131">
        <v>439</v>
      </c>
      <c r="B504" s="131" t="str">
        <v>비닐스토리</v>
      </c>
      <c r="C504" s="131" t="str">
        <v>쿠팡</v>
      </c>
      <c r="D504" s="131" t="str">
        <v>옥우림</v>
      </c>
      <c r="E504" s="132">
        <v>45502</v>
      </c>
      <c r="F504" s="131" t="str">
        <v>옥우림</v>
      </c>
      <c r="G504" s="131" t="str">
        <v>530255649236</v>
      </c>
      <c r="H504" s="131" t="str">
        <v>SE.114</v>
      </c>
      <c r="I504" s="131" t="str">
        <v>투명</v>
      </c>
      <c r="J504" s="131">
        <v>3</v>
      </c>
      <c r="K504" s="138">
        <v>14880</v>
      </c>
      <c r="L504" s="138">
        <v>3000</v>
      </c>
      <c r="M504" s="138">
        <v>0</v>
      </c>
      <c r="N504" s="132">
        <v>45501</v>
      </c>
      <c r="O504" s="131" t="str">
        <v>29100060657588</v>
      </c>
      <c r="P504" s="134" t="str">
        <v>ul*****@gm</v>
      </c>
      <c r="Q504" s="148" t="str">
        <v>0502-5413-4131</v>
      </c>
      <c r="R504" s="131" t="str">
        <v>CJ대한통운</v>
      </c>
      <c r="S504" s="139">
        <v>0</v>
      </c>
      <c r="T504" s="131" t="str">
        <v>0502-5413-4131</v>
      </c>
      <c r="U504" s="131" t="str">
        <v>전라북도 익산시 황등면 차하1길 27-7 주택</v>
      </c>
      <c r="V504" s="131" t="str">
        <v>문 앞</v>
      </c>
      <c r="W504" s="138">
        <v>18360</v>
      </c>
      <c r="X504" s="138">
        <v>2040</v>
      </c>
      <c r="Y504" s="138">
        <v>0</v>
      </c>
      <c r="Z504" s="138">
        <v>0</v>
      </c>
      <c r="AA504" s="138">
        <v>0</v>
      </c>
      <c r="AB504" s="145">
        <v>0</v>
      </c>
      <c r="AC504" s="145">
        <v>0</v>
      </c>
      <c r="AD504" s="138">
        <v>0</v>
      </c>
      <c r="AE504" s="131" t="str">
        <v>비닐스토리 쿠팡 옥우림 옥우림 SE.114 투명 530255649236 0502-5413-4131 29100060657588</v>
      </c>
    </row>
    <row r="505" spans="1:31">
      <c r="A505" s="131">
        <v>1033</v>
      </c>
      <c r="B505" s="131" t="str">
        <v>비닐스토리</v>
      </c>
      <c r="C505" s="131" t="str">
        <v>쿠팡</v>
      </c>
      <c r="D505" s="131" t="str">
        <v>우지애</v>
      </c>
      <c r="E505" s="132">
        <v>45561</v>
      </c>
      <c r="F505" s="131" t="str">
        <v>우병석</v>
      </c>
      <c r="G505" s="131" t="str">
        <v>530299952844</v>
      </c>
      <c r="H505" s="131" t="str">
        <v>SE.106</v>
      </c>
      <c r="I505" s="131" t="str">
        <v>투명</v>
      </c>
      <c r="J505" s="131">
        <v>2</v>
      </c>
      <c r="K505" s="138">
        <v>6960</v>
      </c>
      <c r="L505" s="138">
        <v>3000</v>
      </c>
      <c r="M505" s="138">
        <v>0</v>
      </c>
      <c r="N505" s="132">
        <v>45561</v>
      </c>
      <c r="O505" s="131" t="str">
        <v>23100070984239</v>
      </c>
      <c r="P505" s="134">
        <v>0</v>
      </c>
      <c r="Q505" s="148" t="str">
        <v>0502-4819-1579</v>
      </c>
      <c r="R505" s="131" t="str">
        <v>CJ대한통운</v>
      </c>
      <c r="S505" s="139">
        <v>0</v>
      </c>
      <c r="T505" s="131" t="str">
        <v>0502-4819-1579</v>
      </c>
      <c r="U505" s="131" t="str">
        <v>대구광역시 남구 명덕로26길 17-7 힐스테이트 502호 ( 대명동 )</v>
      </c>
      <c r="V505" s="131" t="str">
        <v>문앞에 부탁드려요 감사합니다</v>
      </c>
      <c r="W505" s="138">
        <v>7080</v>
      </c>
      <c r="X505" s="138">
        <v>0</v>
      </c>
      <c r="Y505" s="138">
        <v>3000</v>
      </c>
      <c r="Z505" s="138">
        <v>0</v>
      </c>
      <c r="AA505" s="138">
        <v>0</v>
      </c>
      <c r="AB505" s="145">
        <v>0</v>
      </c>
      <c r="AC505" s="145">
        <v>0</v>
      </c>
      <c r="AD505" s="138">
        <v>0</v>
      </c>
      <c r="AE505" s="131" t="str">
        <v>비닐스토리 쿠팡 우지애 우병석 SE.106 투명 530299952844 0502-4819-1579 23100070984239</v>
      </c>
    </row>
    <row r="506" spans="1:31">
      <c r="A506" s="131">
        <v>1034</v>
      </c>
      <c r="B506" s="131" t="str">
        <v>비닐스토리</v>
      </c>
      <c r="C506" s="131" t="str">
        <v>쿠팡</v>
      </c>
      <c r="D506" s="131" t="str">
        <v>우지애</v>
      </c>
      <c r="E506" s="132">
        <v>45561</v>
      </c>
      <c r="F506" s="131" t="str">
        <v>우병석</v>
      </c>
      <c r="G506" s="131" t="str">
        <v>530299952844</v>
      </c>
      <c r="H506" s="131" t="str">
        <v>SE.102</v>
      </c>
      <c r="I506" s="131" t="str">
        <v>투명</v>
      </c>
      <c r="J506" s="131">
        <v>3</v>
      </c>
      <c r="K506" s="138">
        <v>1980</v>
      </c>
      <c r="L506" s="138">
        <v>0</v>
      </c>
      <c r="M506" s="138">
        <v>0</v>
      </c>
      <c r="N506" s="132">
        <v>45561</v>
      </c>
      <c r="O506" s="131" t="str">
        <v>23100070984239</v>
      </c>
      <c r="P506" s="134">
        <v>0</v>
      </c>
      <c r="Q506" s="148" t="str">
        <v>0502-4819-1579</v>
      </c>
      <c r="R506" s="131" t="str">
        <v>CJ대한통운</v>
      </c>
      <c r="S506" s="139">
        <v>0</v>
      </c>
      <c r="T506" s="131" t="str">
        <v>0502-4819-1579</v>
      </c>
      <c r="U506" s="131" t="str">
        <v>대구광역시 남구 명덕로26길 17-7 힐스테이트 502호 ( 대명동 )</v>
      </c>
      <c r="V506" s="131" t="str">
        <v>문앞에 부탁드려요 감사합니다</v>
      </c>
      <c r="W506" s="138">
        <v>3450</v>
      </c>
      <c r="X506" s="138">
        <v>0</v>
      </c>
      <c r="Y506" s="138">
        <v>0</v>
      </c>
      <c r="Z506" s="138">
        <v>0</v>
      </c>
      <c r="AA506" s="138">
        <v>0</v>
      </c>
      <c r="AB506" s="145">
        <v>0</v>
      </c>
      <c r="AC506" s="145">
        <v>0</v>
      </c>
      <c r="AD506" s="138">
        <v>0</v>
      </c>
      <c r="AE506" s="131" t="str">
        <v>비닐스토리 쿠팡 우지애 우병석 SE.102 투명 530299952844 0502-4819-1579 23100070984239</v>
      </c>
    </row>
    <row r="507" spans="1:31">
      <c r="A507" s="131">
        <v>403</v>
      </c>
      <c r="B507" s="131" t="str">
        <v>비닐스토리</v>
      </c>
      <c r="C507" s="131" t="str">
        <v>스마트 스토어</v>
      </c>
      <c r="D507" s="131" t="str">
        <v>우창화</v>
      </c>
      <c r="E507" s="132">
        <v>45497</v>
      </c>
      <c r="F507" s="131" t="str">
        <v>윤정현</v>
      </c>
      <c r="G507" s="131" t="str">
        <v>540251465314</v>
      </c>
      <c r="H507" s="131" t="str">
        <v>SE.19</v>
      </c>
      <c r="I507" s="131" t="str">
        <v>투명</v>
      </c>
      <c r="J507" s="131">
        <v>50</v>
      </c>
      <c r="K507" s="138">
        <v>73425</v>
      </c>
      <c r="L507" s="138">
        <v>5700</v>
      </c>
      <c r="M507" s="138">
        <v>1725</v>
      </c>
      <c r="N507" s="132">
        <v>45496</v>
      </c>
      <c r="O507" s="131" t="str">
        <v>2024072396678031</v>
      </c>
      <c r="P507" s="134" t="str">
        <v>wch0****</v>
      </c>
      <c r="Q507" s="148" t="str">
        <v>010-7133-9516</v>
      </c>
      <c r="R507" s="131" t="str">
        <v>CJ대한통운</v>
      </c>
      <c r="S507" s="139">
        <v>0</v>
      </c>
      <c r="T507" s="131" t="str">
        <v>0502-3237-2261</v>
      </c>
      <c r="U507" s="131" t="str">
        <v>강원특별자치도 양양군 강현면 일출로 47 (강현면, 르부르 낙산) 장애인주차장 출입구 안쪽</v>
      </c>
      <c r="V507" s="131" t="str">
        <v>1층 장애인주차장출입구 안쪽에 놓아주시면 됩니다.</v>
      </c>
      <c r="W507" s="138">
        <v>131000</v>
      </c>
      <c r="X507" s="138">
        <v>0</v>
      </c>
      <c r="Y507" s="138">
        <v>0</v>
      </c>
      <c r="Z507" s="138">
        <v>0</v>
      </c>
      <c r="AA507" s="138">
        <v>0</v>
      </c>
      <c r="AB507" s="145">
        <v>0</v>
      </c>
      <c r="AC507" s="145">
        <v>0</v>
      </c>
      <c r="AD507" s="138">
        <v>0</v>
      </c>
      <c r="AE507" s="131" t="str">
        <v>비닐스토리 스마트 스토어 우창화 윤정현 SE.19 투명 540251465314 0502-3237-2261 2024072396678031</v>
      </c>
    </row>
    <row r="508" spans="1:31">
      <c r="A508" s="131">
        <v>36</v>
      </c>
      <c r="B508" s="131" t="str">
        <v>비닐스토리</v>
      </c>
      <c r="C508" s="131" t="str">
        <v>쿠팡</v>
      </c>
      <c r="D508" s="131" t="str">
        <v>원미경</v>
      </c>
      <c r="E508" s="132">
        <v>45446</v>
      </c>
      <c r="F508" s="131" t="str">
        <v>원미경</v>
      </c>
      <c r="G508" s="131" t="str">
        <v>530213304932</v>
      </c>
      <c r="H508" s="131" t="str">
        <v>SE.101</v>
      </c>
      <c r="I508" s="131" t="str">
        <v>투명</v>
      </c>
      <c r="J508" s="131">
        <v>30</v>
      </c>
      <c r="K508" s="138">
        <v>20000</v>
      </c>
      <c r="L508" s="138">
        <v>3500</v>
      </c>
      <c r="M508" s="138">
        <v>0</v>
      </c>
      <c r="N508" s="132">
        <v>45444</v>
      </c>
      <c r="O508" s="131" t="str">
        <v>15100050838170</v>
      </c>
      <c r="P508" s="134" t="str">
        <v>om*****@na</v>
      </c>
      <c r="Q508" s="148" t="str">
        <v>0504-4989-8106</v>
      </c>
      <c r="R508" s="131" t="str">
        <v>CJ대한통운</v>
      </c>
      <c r="S508" s="139">
        <v>0</v>
      </c>
      <c r="T508" s="131" t="str">
        <v>0504-4989-8106</v>
      </c>
      <c r="U508" s="131" t="str">
        <v>세종특별자치시 새롬동 373 새뜸마을4단지 417동1204호</v>
      </c>
      <c r="V508" s="131" t="str">
        <v>문 앞</v>
      </c>
      <c r="W508" s="138">
        <v>28200</v>
      </c>
      <c r="X508" s="138">
        <v>0</v>
      </c>
      <c r="Y508" s="138">
        <v>3000</v>
      </c>
      <c r="Z508" s="138">
        <v>0</v>
      </c>
      <c r="AA508" s="138">
        <v>0</v>
      </c>
      <c r="AB508" s="145">
        <v>0</v>
      </c>
      <c r="AC508" s="145">
        <v>0</v>
      </c>
      <c r="AD508" s="138">
        <v>0</v>
      </c>
      <c r="AE508" s="131" t="str">
        <v>비닐스토리 쿠팡 원미경 원미경 SE.101 투명 530213304932 0504-4989-8106 15100050838170</v>
      </c>
    </row>
    <row r="509" spans="1:31">
      <c r="A509" s="131">
        <v>691</v>
      </c>
      <c r="B509" s="131" t="str">
        <v>비닐스토리</v>
      </c>
      <c r="C509" s="131" t="str">
        <v>쿠팡</v>
      </c>
      <c r="D509" s="131" t="str">
        <v>원유진</v>
      </c>
      <c r="E509" s="132">
        <v>45530</v>
      </c>
      <c r="F509" s="131" t="str">
        <v>원우식</v>
      </c>
      <c r="G509" s="131" t="str">
        <v>530275965900</v>
      </c>
      <c r="H509" s="131" t="str">
        <v>SE.114</v>
      </c>
      <c r="I509" s="131" t="str">
        <v>투명</v>
      </c>
      <c r="J509" s="131">
        <v>2</v>
      </c>
      <c r="K509" s="138">
        <v>10920</v>
      </c>
      <c r="L509" s="138">
        <v>3000</v>
      </c>
      <c r="M509" s="138">
        <v>0</v>
      </c>
      <c r="N509" s="132">
        <v>45530</v>
      </c>
      <c r="O509" s="131" t="str">
        <v>4100065890951</v>
      </c>
      <c r="P509" s="134">
        <v>0</v>
      </c>
      <c r="Q509" s="148" t="str">
        <v>0502-4855-3456</v>
      </c>
      <c r="R509" s="131" t="str">
        <v>CJ대한통운</v>
      </c>
      <c r="S509" s="139">
        <v>0</v>
      </c>
      <c r="T509" s="131" t="str">
        <v>0502-4855-3456</v>
      </c>
      <c r="U509" s="131" t="str">
        <v>경기도 평택시 팽성읍 노와길 103 .</v>
      </c>
      <c r="V509" s="131" t="str">
        <v>대문 앞에 던져두고 가지 말고 배송전 꼭 연락요망</v>
      </c>
      <c r="W509" s="138">
        <v>12240</v>
      </c>
      <c r="X509" s="138">
        <v>1360</v>
      </c>
      <c r="Y509" s="138">
        <v>0</v>
      </c>
      <c r="Z509" s="138">
        <v>0</v>
      </c>
      <c r="AA509" s="138">
        <v>0</v>
      </c>
      <c r="AB509" s="145">
        <v>0</v>
      </c>
      <c r="AC509" s="145">
        <v>0</v>
      </c>
      <c r="AD509" s="138">
        <v>0</v>
      </c>
      <c r="AE509" s="131" t="str">
        <v>비닐스토리 쿠팡 원유진 원우식 SE.114 투명 530275965900 0502-4855-3456 4100065890951</v>
      </c>
    </row>
    <row r="510" spans="1:31">
      <c r="A510" s="131">
        <v>716</v>
      </c>
      <c r="B510" s="131" t="str">
        <v>비닐스토리</v>
      </c>
      <c r="C510" s="131" t="str">
        <v>쿠팡</v>
      </c>
      <c r="D510" s="131" t="str">
        <v>원유진</v>
      </c>
      <c r="E510" s="132">
        <v>45530</v>
      </c>
      <c r="F510" s="131" t="str">
        <v>원우식</v>
      </c>
      <c r="G510" s="131" t="str">
        <v>530275965900</v>
      </c>
      <c r="H510" s="131" t="str">
        <v>SE.114</v>
      </c>
      <c r="I510" s="131" t="str">
        <v>투명</v>
      </c>
      <c r="J510" s="131">
        <v>2</v>
      </c>
      <c r="K510" s="138">
        <v>10920</v>
      </c>
      <c r="L510" s="138">
        <v>3000</v>
      </c>
      <c r="M510" s="138">
        <v>0</v>
      </c>
      <c r="N510" s="132">
        <v>45530</v>
      </c>
      <c r="O510" s="131" t="str">
        <v>4100065890951</v>
      </c>
      <c r="P510" s="134">
        <v>0</v>
      </c>
      <c r="Q510" s="148" t="str">
        <v>0502-4855-3456</v>
      </c>
      <c r="R510" s="131" t="str">
        <v>CJ대한통운</v>
      </c>
      <c r="S510" s="139">
        <v>0</v>
      </c>
      <c r="T510" s="131" t="str">
        <v>0502-4855-3456</v>
      </c>
      <c r="U510" s="131" t="str">
        <v>경기도 평택시 팽성읍 노와길 103 .</v>
      </c>
      <c r="V510" s="131" t="str">
        <v>대문 앞에 던져두고 가지 말고 배송전 꼭 연락요망</v>
      </c>
      <c r="W510" s="138">
        <v>12240</v>
      </c>
      <c r="X510" s="138">
        <v>1360</v>
      </c>
      <c r="Y510" s="138">
        <v>0</v>
      </c>
      <c r="Z510" s="138">
        <v>0</v>
      </c>
      <c r="AA510" s="138">
        <v>0</v>
      </c>
      <c r="AB510" s="145">
        <v>0</v>
      </c>
      <c r="AC510" s="145">
        <v>0</v>
      </c>
      <c r="AD510" s="138">
        <v>0</v>
      </c>
      <c r="AE510" s="131" t="str">
        <v>비닐스토리 쿠팡 원유진 원우식 SE.114 투명 530275965900 0502-4855-3456 4100065890951</v>
      </c>
    </row>
    <row r="511" spans="1:31">
      <c r="A511" s="131">
        <v>479</v>
      </c>
      <c r="B511" s="131" t="str">
        <v>비닐팩토리</v>
      </c>
      <c r="C511" s="131" t="str">
        <v>대표</v>
      </c>
      <c r="D511" s="131" t="str">
        <v>월성참기름</v>
      </c>
      <c r="E511" s="132">
        <v>45516</v>
      </c>
      <c r="F511" s="131" t="str">
        <v>월성참기름</v>
      </c>
      <c r="G511" s="131" t="str">
        <v>530265670716</v>
      </c>
      <c r="H511" s="131" t="str">
        <v>SE.1000</v>
      </c>
      <c r="I511" s="131" t="str">
        <v>투명</v>
      </c>
      <c r="J511" s="131">
        <v>1</v>
      </c>
      <c r="K511" s="138">
        <v>0</v>
      </c>
      <c r="L511" s="138">
        <v>3000</v>
      </c>
      <c r="M511" s="138">
        <v>0</v>
      </c>
      <c r="N511" s="132">
        <v>45516</v>
      </c>
      <c r="O511" s="131" t="str">
        <v>45517533</v>
      </c>
      <c r="P511" s="134">
        <v>0</v>
      </c>
      <c r="Q511" s="148">
        <v>0</v>
      </c>
      <c r="R511" s="131" t="str">
        <v>CJ대한통운</v>
      </c>
      <c r="S511" s="139">
        <v>0</v>
      </c>
      <c r="T511" s="131" t="str">
        <v>010-2042-5123</v>
      </c>
      <c r="U511" s="131" t="str">
        <v>경북 경주시 산내면 단석로 684 월성참기름</v>
      </c>
      <c r="V511" s="131">
        <v>0</v>
      </c>
      <c r="W511" s="138">
        <v>0</v>
      </c>
      <c r="X511" s="138">
        <v>0</v>
      </c>
      <c r="Y511" s="138">
        <v>0</v>
      </c>
      <c r="Z511" s="138">
        <v>0</v>
      </c>
      <c r="AA511" s="138">
        <v>0</v>
      </c>
      <c r="AB511" s="145">
        <v>0</v>
      </c>
      <c r="AC511" s="145">
        <v>0</v>
      </c>
      <c r="AD511" s="138">
        <v>0</v>
      </c>
      <c r="AE511" s="131" t="str">
        <v>비닐팩토리 대표 월성참기름 월성참기름 SE.1000 투명 530265670716 010-2042-5123 45517533</v>
      </c>
    </row>
    <row r="512" spans="1:31">
      <c r="A512" s="131">
        <v>107</v>
      </c>
      <c r="B512" s="131" t="str">
        <v>비닐스토리</v>
      </c>
      <c r="C512" s="131" t="str">
        <v>스마트 스토어</v>
      </c>
      <c r="D512" s="131" t="str">
        <v>유금숙</v>
      </c>
      <c r="E512" s="132">
        <v>45453</v>
      </c>
      <c r="F512" s="131" t="str">
        <v>유금숙</v>
      </c>
      <c r="G512" s="131" t="str">
        <v>540216957716</v>
      </c>
      <c r="H512" s="131" t="str">
        <v>SE.304</v>
      </c>
      <c r="I512" s="131" t="str">
        <v>투명</v>
      </c>
      <c r="J512" s="131">
        <v>2</v>
      </c>
      <c r="K512" s="138">
        <v>22200</v>
      </c>
      <c r="L512" s="138">
        <v>3500</v>
      </c>
      <c r="M512" s="138">
        <v>0</v>
      </c>
      <c r="N512" s="132">
        <v>45452</v>
      </c>
      <c r="O512" s="131" t="str">
        <v>2024060990524471</v>
      </c>
      <c r="P512" s="134" t="str">
        <v>koak****</v>
      </c>
      <c r="Q512" s="148" t="str">
        <v>010-8636-4037</v>
      </c>
      <c r="R512" s="131" t="str">
        <v>CJ대한통운</v>
      </c>
      <c r="S512" s="139">
        <v>0</v>
      </c>
      <c r="T512" s="131" t="str">
        <v>010-8636-4037</v>
      </c>
      <c r="U512" s="131" t="str">
        <v>경상북도 경주시 금성로395번길 15 (성건동) 고산숯불</v>
      </c>
      <c r="V512" s="131">
        <v>0</v>
      </c>
      <c r="W512" s="138">
        <v>27540</v>
      </c>
      <c r="X512" s="138">
        <v>3060</v>
      </c>
      <c r="Y512" s="138">
        <v>0</v>
      </c>
      <c r="Z512" s="138">
        <v>0</v>
      </c>
      <c r="AA512" s="138">
        <v>0</v>
      </c>
      <c r="AB512" s="145">
        <v>0</v>
      </c>
      <c r="AC512" s="145">
        <v>0</v>
      </c>
      <c r="AD512" s="138">
        <v>0</v>
      </c>
      <c r="AE512" s="131" t="str">
        <v>비닐스토리 스마트 스토어 유금숙 유금숙 SE.304 투명 540216957716 010-8636-4037 2024060990524471</v>
      </c>
    </row>
    <row r="513" spans="1:31">
      <c r="A513" s="131">
        <v>108</v>
      </c>
      <c r="B513" s="131" t="str">
        <v>비닐스토리</v>
      </c>
      <c r="C513" s="131" t="str">
        <v>스마트 스토어</v>
      </c>
      <c r="D513" s="131" t="str">
        <v>유금숙</v>
      </c>
      <c r="E513" s="132">
        <v>45453</v>
      </c>
      <c r="F513" s="131" t="str">
        <v>유금숙</v>
      </c>
      <c r="G513" s="131" t="str">
        <v>540216957716</v>
      </c>
      <c r="H513" s="131" t="str">
        <v>SE.307</v>
      </c>
      <c r="I513" s="131" t="str">
        <v>투명</v>
      </c>
      <c r="J513" s="131">
        <v>1</v>
      </c>
      <c r="K513" s="138">
        <v>7260</v>
      </c>
      <c r="L513" s="138">
        <v>0</v>
      </c>
      <c r="M513" s="138">
        <v>0</v>
      </c>
      <c r="N513" s="132">
        <v>45452</v>
      </c>
      <c r="O513" s="131" t="str">
        <v>2024060990524461</v>
      </c>
      <c r="P513" s="134" t="str">
        <v>koak****</v>
      </c>
      <c r="Q513" s="148" t="str">
        <v>010-8636-4037</v>
      </c>
      <c r="R513" s="131" t="str">
        <v>CJ대한통운</v>
      </c>
      <c r="S513" s="139">
        <v>0</v>
      </c>
      <c r="T513" s="131" t="str">
        <v>010-8636-4037</v>
      </c>
      <c r="U513" s="131" t="str">
        <v>경상북도 경주시 금성로395번길 15 (성건동) 고산숯불</v>
      </c>
      <c r="V513" s="131">
        <v>0</v>
      </c>
      <c r="W513" s="138">
        <v>10690</v>
      </c>
      <c r="X513" s="138">
        <v>1190</v>
      </c>
      <c r="Y513" s="138">
        <v>0</v>
      </c>
      <c r="Z513" s="138">
        <v>0</v>
      </c>
      <c r="AA513" s="138">
        <v>0</v>
      </c>
      <c r="AB513" s="145">
        <v>0</v>
      </c>
      <c r="AC513" s="145">
        <v>0</v>
      </c>
      <c r="AD513" s="138">
        <v>0</v>
      </c>
      <c r="AE513" s="131" t="str">
        <v>비닐스토리 스마트 스토어 유금숙 유금숙 SE.307 투명 540216957716 010-8636-4037 2024060990524461</v>
      </c>
    </row>
    <row r="514" spans="1:31">
      <c r="A514" s="131">
        <v>392</v>
      </c>
      <c r="B514" s="131" t="str">
        <v>비닐팩토리</v>
      </c>
      <c r="C514" s="131" t="str">
        <v>쿠팡</v>
      </c>
      <c r="D514" s="131" t="str">
        <v>유담연</v>
      </c>
      <c r="E514" s="132">
        <v>45496</v>
      </c>
      <c r="F514" s="131" t="str">
        <v>제일요리학원</v>
      </c>
      <c r="G514" s="131" t="str">
        <v>530251514616</v>
      </c>
      <c r="H514" s="131" t="str">
        <v>SE.206</v>
      </c>
      <c r="I514" s="131" t="str">
        <v>투명</v>
      </c>
      <c r="J514" s="131">
        <v>1</v>
      </c>
      <c r="K514" s="138">
        <v>0</v>
      </c>
      <c r="L514" s="138">
        <v>3500</v>
      </c>
      <c r="M514" s="138">
        <v>960</v>
      </c>
      <c r="N514" s="132">
        <v>45496</v>
      </c>
      <c r="O514" s="131" t="str">
        <v>30100059938877</v>
      </c>
      <c r="P514" s="134" t="str">
        <v>db*****@na</v>
      </c>
      <c r="Q514" s="148" t="str">
        <v>0502-5046-2578</v>
      </c>
      <c r="R514" s="131" t="str">
        <v>CJ대한통운</v>
      </c>
      <c r="S514" s="139">
        <v>0</v>
      </c>
      <c r="T514" s="131" t="str">
        <v>0502-5046-2578</v>
      </c>
      <c r="U514" s="131" t="str">
        <v>서울특별시 동대문구 천호대로 425 게로스빌딩2층 ( 장안동 )</v>
      </c>
      <c r="V514" s="131" t="str">
        <v>오시기전 문자주심 감사해요</v>
      </c>
      <c r="W514" s="138">
        <v>30240</v>
      </c>
      <c r="X514" s="138">
        <v>0</v>
      </c>
      <c r="Y514" s="138">
        <v>3000</v>
      </c>
      <c r="Z514" s="138">
        <v>0</v>
      </c>
      <c r="AA514" s="138">
        <v>0</v>
      </c>
      <c r="AB514" s="145">
        <v>0</v>
      </c>
      <c r="AC514" s="145">
        <v>0</v>
      </c>
      <c r="AD514" s="138">
        <v>0</v>
      </c>
      <c r="AE514" s="131" t="str">
        <v>비닐팩토리 쿠팡 유담연 제일요리학원 SE.206 투명 530251514616 0502-5046-2578 30100059938877</v>
      </c>
    </row>
    <row r="515" spans="1:31">
      <c r="A515" s="131">
        <v>287</v>
      </c>
      <c r="B515" s="131" t="str">
        <v>비닐팩토리</v>
      </c>
      <c r="C515" s="131" t="str">
        <v>쿠팡</v>
      </c>
      <c r="D515" s="131" t="str">
        <v>유민영</v>
      </c>
      <c r="E515" s="132">
        <v>45481</v>
      </c>
      <c r="F515" s="131" t="str">
        <v>류민영</v>
      </c>
      <c r="G515" s="131" t="str">
        <v>540238771363</v>
      </c>
      <c r="H515" s="131" t="str">
        <v>SE.203</v>
      </c>
      <c r="I515" s="131" t="str">
        <v>투명</v>
      </c>
      <c r="J515" s="131">
        <v>1</v>
      </c>
      <c r="K515" s="138">
        <v>0</v>
      </c>
      <c r="L515" s="138">
        <v>3000</v>
      </c>
      <c r="M515" s="138">
        <v>0</v>
      </c>
      <c r="N515" s="132">
        <v>45480</v>
      </c>
      <c r="O515" s="131" t="str">
        <v>22100056632073</v>
      </c>
      <c r="P515" s="134" t="str">
        <v>fb*****@ha</v>
      </c>
      <c r="Q515" s="148" t="str">
        <v>0502-4648-9543</v>
      </c>
      <c r="R515" s="131" t="str">
        <v>CJ대한통운</v>
      </c>
      <c r="S515" s="139">
        <v>0</v>
      </c>
      <c r="T515" s="131" t="str">
        <v>0502-4648-9543</v>
      </c>
      <c r="U515" s="131" t="str">
        <v>광주광역시 광산구 신창로71번길 16 부영5차 1106동 1403호 ( 신창동, 신창5차부영사랑으로 )</v>
      </c>
      <c r="V515" s="131" t="str">
        <v>문 앞</v>
      </c>
      <c r="W515" s="138">
        <v>18480</v>
      </c>
      <c r="X515" s="138">
        <v>0</v>
      </c>
      <c r="Y515" s="138">
        <v>3000</v>
      </c>
      <c r="Z515" s="138">
        <v>0</v>
      </c>
      <c r="AA515" s="138">
        <v>0</v>
      </c>
      <c r="AB515" s="145">
        <v>0</v>
      </c>
      <c r="AC515" s="145">
        <v>0</v>
      </c>
      <c r="AD515" s="138">
        <v>0</v>
      </c>
      <c r="AE515" s="131" t="str">
        <v>비닐팩토리 쿠팡 유민영 류민영 SE.203 투명 540238771363 0502-4648-9543 22100056632073</v>
      </c>
    </row>
    <row r="516" spans="1:31">
      <c r="A516" s="131">
        <v>488</v>
      </c>
      <c r="B516" s="131" t="str">
        <v>비닐팩토리</v>
      </c>
      <c r="C516" s="131" t="str">
        <v>스마트 스토어</v>
      </c>
      <c r="D516" s="131" t="str">
        <v>유상우</v>
      </c>
      <c r="E516" s="132">
        <v>45516</v>
      </c>
      <c r="F516" s="131" t="str">
        <v>유상우</v>
      </c>
      <c r="G516" s="131" t="str">
        <v>530265317824</v>
      </c>
      <c r="H516" s="131" t="str">
        <v>SE.205</v>
      </c>
      <c r="I516" s="131" t="str">
        <v>투명</v>
      </c>
      <c r="J516" s="131">
        <v>2</v>
      </c>
      <c r="K516" s="138">
        <v>0</v>
      </c>
      <c r="L516" s="138">
        <v>4400</v>
      </c>
      <c r="M516" s="138">
        <v>1725</v>
      </c>
      <c r="N516" s="132">
        <v>45513</v>
      </c>
      <c r="O516" s="131" t="str">
        <v>2024080962314721</v>
      </c>
      <c r="P516" s="134" t="str">
        <v>dduk****</v>
      </c>
      <c r="Q516" s="148" t="str">
        <v>010-2549-2386</v>
      </c>
      <c r="R516" s="131" t="str">
        <v>CJ대한통운</v>
      </c>
      <c r="S516" s="139">
        <v>0</v>
      </c>
      <c r="T516" s="131" t="str">
        <v>010-2549-2386</v>
      </c>
      <c r="U516" s="131" t="str">
        <v>부산광역시 해운대구 재송1로60번길 6 (재송동) 1층 떡맛</v>
      </c>
      <c r="V516" s="131">
        <v>0</v>
      </c>
      <c r="W516" s="138">
        <v>48000</v>
      </c>
      <c r="X516" s="138">
        <v>0</v>
      </c>
      <c r="Y516" s="138">
        <v>0</v>
      </c>
      <c r="Z516" s="138">
        <v>0</v>
      </c>
      <c r="AA516" s="138">
        <v>0</v>
      </c>
      <c r="AB516" s="145">
        <v>0</v>
      </c>
      <c r="AC516" s="145">
        <v>0</v>
      </c>
      <c r="AD516" s="138">
        <v>0</v>
      </c>
      <c r="AE516" s="131" t="str">
        <v>비닐팩토리 스마트 스토어 유상우 유상우 SE.205 투명 530265317824 010-2549-2386 2024080962314721</v>
      </c>
    </row>
    <row r="517" spans="1:31">
      <c r="A517" s="131">
        <v>1023</v>
      </c>
      <c r="B517" s="131" t="str">
        <v>비닐스토리</v>
      </c>
      <c r="C517" s="131" t="str">
        <v>쿠팡</v>
      </c>
      <c r="D517" s="131" t="str">
        <v>유선영</v>
      </c>
      <c r="E517" s="132">
        <v>45559</v>
      </c>
      <c r="F517" s="131" t="str">
        <v>할매떡볶기</v>
      </c>
      <c r="G517" s="131" t="str">
        <v>530298199930</v>
      </c>
      <c r="H517" s="131" t="str">
        <v>SE.307</v>
      </c>
      <c r="I517" s="131" t="str">
        <v>투명</v>
      </c>
      <c r="J517" s="131">
        <v>1</v>
      </c>
      <c r="K517" s="138">
        <v>10260</v>
      </c>
      <c r="L517" s="138">
        <v>3000</v>
      </c>
      <c r="M517" s="138">
        <v>0</v>
      </c>
      <c r="N517" s="132">
        <v>45558</v>
      </c>
      <c r="O517" s="131" t="str">
        <v>30100070727787</v>
      </c>
      <c r="P517" s="134">
        <v>0</v>
      </c>
      <c r="Q517" s="148" t="str">
        <v>0504-1868-3036</v>
      </c>
      <c r="R517" s="131" t="str">
        <v>CJ대한통운</v>
      </c>
      <c r="S517" s="139">
        <v>0</v>
      </c>
      <c r="T517" s="131" t="str">
        <v>0504-1868-3036</v>
      </c>
      <c r="U517" s="131" t="str">
        <v>인천광역시 강화군 강화읍 강화대로 411-1 칠성청과 옆</v>
      </c>
      <c r="V517" s="131" t="str">
        <v>문 앞</v>
      </c>
      <c r="W517" s="138">
        <v>12470</v>
      </c>
      <c r="X517" s="138">
        <v>0</v>
      </c>
      <c r="Y517" s="138">
        <v>3000</v>
      </c>
      <c r="Z517" s="138">
        <v>0</v>
      </c>
      <c r="AA517" s="138">
        <v>0</v>
      </c>
      <c r="AB517" s="145">
        <v>0</v>
      </c>
      <c r="AC517" s="145">
        <v>0</v>
      </c>
      <c r="AD517" s="138">
        <v>0</v>
      </c>
      <c r="AE517" s="131" t="str">
        <v>비닐스토리 쿠팡 유선영 할매떡볶기 SE.307 투명 530298199930 0504-1868-3036 30100070727787</v>
      </c>
    </row>
    <row r="518" spans="1:31">
      <c r="A518" s="131">
        <v>199</v>
      </c>
      <c r="B518" s="131" t="str">
        <v>비닐스토리</v>
      </c>
      <c r="C518" s="131" t="str">
        <v>쿠팡</v>
      </c>
      <c r="D518" s="131" t="str">
        <v>유선정</v>
      </c>
      <c r="E518" s="132">
        <v>45471</v>
      </c>
      <c r="F518" s="131" t="str">
        <v>더짬뽕</v>
      </c>
      <c r="G518" s="131" t="str">
        <v>530232233945</v>
      </c>
      <c r="H518" s="131" t="str">
        <v>SE.101</v>
      </c>
      <c r="I518" s="131" t="str">
        <v>투명</v>
      </c>
      <c r="J518" s="131">
        <v>50</v>
      </c>
      <c r="K518" s="138">
        <v>31500</v>
      </c>
      <c r="L518" s="138">
        <v>3500</v>
      </c>
      <c r="M518" s="138">
        <v>500</v>
      </c>
      <c r="N518" s="132">
        <v>45471</v>
      </c>
      <c r="O518" s="131" t="str">
        <v>31100055514203</v>
      </c>
      <c r="P518" s="134" t="str">
        <v>do*****@na</v>
      </c>
      <c r="Q518" s="148" t="str">
        <v>0502-1616-8643</v>
      </c>
      <c r="R518" s="131" t="str">
        <v>CJ대한통운</v>
      </c>
      <c r="S518" s="139">
        <v>0</v>
      </c>
      <c r="T518" s="131" t="str">
        <v>0502-1616-8643</v>
      </c>
      <c r="U518" s="131" t="str">
        <v>부산광역시 해운대구 재송동 1150-19 1층 더짬뽕</v>
      </c>
      <c r="V518" s="131" t="str">
        <v>직접 받고 부재 시 문 앞</v>
      </c>
      <c r="W518" s="138">
        <v>47000</v>
      </c>
      <c r="X518" s="138">
        <v>0</v>
      </c>
      <c r="Y518" s="138">
        <v>0</v>
      </c>
      <c r="Z518" s="138">
        <v>0</v>
      </c>
      <c r="AA518" s="138">
        <v>0</v>
      </c>
      <c r="AB518" s="145">
        <v>0</v>
      </c>
      <c r="AC518" s="145">
        <v>0</v>
      </c>
      <c r="AD518" s="138">
        <v>0</v>
      </c>
      <c r="AE518" s="131" t="str">
        <v>비닐스토리 쿠팡 유선정 더짬뽕 SE.101 투명 530232233945 0502-1616-8643 31100055514203</v>
      </c>
    </row>
    <row r="519" spans="1:31">
      <c r="A519" s="131">
        <v>808</v>
      </c>
      <c r="B519" s="131" t="str">
        <v>비닐스토리</v>
      </c>
      <c r="C519" s="131" t="str">
        <v>스마트 스토어</v>
      </c>
      <c r="D519" s="131" t="str">
        <v>유소림</v>
      </c>
      <c r="E519" s="132">
        <v>45538</v>
      </c>
      <c r="F519" s="131" t="str">
        <v>유소림</v>
      </c>
      <c r="G519" s="131" t="str">
        <v>540280844082</v>
      </c>
      <c r="H519" s="131" t="str">
        <v>SE.206</v>
      </c>
      <c r="I519" s="131" t="str">
        <v>투명</v>
      </c>
      <c r="J519" s="131">
        <v>1</v>
      </c>
      <c r="K519" s="138">
        <v>24260</v>
      </c>
      <c r="L519" s="138">
        <v>3500</v>
      </c>
      <c r="M519" s="138">
        <v>960</v>
      </c>
      <c r="N519" s="132">
        <v>45538</v>
      </c>
      <c r="O519" s="131" t="str">
        <v>2024090387206071</v>
      </c>
      <c r="P519" s="134" t="str">
        <v>s585****</v>
      </c>
      <c r="Q519" s="148" t="str">
        <v>010-3600-9441</v>
      </c>
      <c r="R519" s="131" t="str">
        <v>CJ대한통운</v>
      </c>
      <c r="S519" s="139">
        <v>0</v>
      </c>
      <c r="T519" s="131" t="str">
        <v>010-3600-9441</v>
      </c>
      <c r="U519" s="131" t="str">
        <v>대구광역시 달서구 월배로40길 52-7 (상인동) 1층 소리미아</v>
      </c>
      <c r="V519" s="131">
        <v>0</v>
      </c>
      <c r="W519" s="138">
        <v>28620</v>
      </c>
      <c r="X519" s="138">
        <v>3180</v>
      </c>
      <c r="Y519" s="138">
        <v>3000</v>
      </c>
      <c r="Z519" s="138">
        <v>0</v>
      </c>
      <c r="AA519" s="138">
        <v>0</v>
      </c>
      <c r="AB519" s="145">
        <v>0</v>
      </c>
      <c r="AC519" s="145">
        <v>0</v>
      </c>
      <c r="AD519" s="138">
        <v>0</v>
      </c>
      <c r="AE519" s="131" t="str">
        <v>비닐스토리 스마트 스토어 유소림 유소림 SE.206 투명 540280844082 010-3600-9441 2024090387206071</v>
      </c>
    </row>
    <row r="520" spans="1:31">
      <c r="A520" s="131">
        <v>23</v>
      </c>
      <c r="B520" s="131" t="str">
        <v>비닐스토리</v>
      </c>
      <c r="C520" s="131" t="str">
        <v>스마트 스토어</v>
      </c>
      <c r="D520" s="131" t="str">
        <v>유승범</v>
      </c>
      <c r="E520" s="132">
        <v>45446</v>
      </c>
      <c r="F520" s="131" t="str">
        <v>유승범</v>
      </c>
      <c r="G520" s="131" t="str">
        <v>530213305035</v>
      </c>
      <c r="H520" s="131" t="str">
        <v>SE.201</v>
      </c>
      <c r="I520" s="131" t="str">
        <v>투명</v>
      </c>
      <c r="J520" s="131">
        <v>1</v>
      </c>
      <c r="K520" s="138">
        <v>12900</v>
      </c>
      <c r="L520" s="138">
        <v>3000</v>
      </c>
      <c r="M520" s="138">
        <v>0</v>
      </c>
      <c r="N520" s="132">
        <v>45446</v>
      </c>
      <c r="O520" s="131" t="str">
        <v>2024060356409111</v>
      </c>
      <c r="P520" s="134" t="str">
        <v>ysb0****</v>
      </c>
      <c r="Q520" s="148" t="str">
        <v>010-5268-9041</v>
      </c>
      <c r="R520" s="131" t="str">
        <v>CJ대한통운</v>
      </c>
      <c r="S520" s="139">
        <v>0</v>
      </c>
      <c r="T520" s="131" t="str">
        <v>010-5268-9041</v>
      </c>
      <c r="U520" s="131" t="str">
        <v>서울특별시 송파구 양재대로 932 (가락동, 가락동 농수산물도매시장) 가락몰 축산부류 1층 51호 대명축산</v>
      </c>
      <c r="V520" s="131">
        <v>0</v>
      </c>
      <c r="W520" s="138">
        <v>14580</v>
      </c>
      <c r="X520" s="138">
        <v>1620</v>
      </c>
      <c r="Y520" s="138">
        <v>3000</v>
      </c>
      <c r="Z520" s="138">
        <v>0</v>
      </c>
      <c r="AA520" s="138">
        <v>0</v>
      </c>
      <c r="AB520" s="145">
        <v>0</v>
      </c>
      <c r="AC520" s="145">
        <v>0</v>
      </c>
      <c r="AD520" s="138">
        <v>0</v>
      </c>
      <c r="AE520" s="131" t="str">
        <v>비닐스토리 스마트 스토어 유승범 유승범 SE.201 투명 530213305035 010-5268-9041 2024060356409111</v>
      </c>
    </row>
    <row r="521" spans="1:31">
      <c r="A521" s="131">
        <v>885</v>
      </c>
      <c r="B521" s="131" t="str">
        <v>비닐스토리</v>
      </c>
      <c r="C521" s="131" t="str">
        <v>스마트 스토어</v>
      </c>
      <c r="D521" s="131" t="str">
        <v>유승범</v>
      </c>
      <c r="E521" s="132">
        <v>45544</v>
      </c>
      <c r="F521" s="131" t="str">
        <v>유승범</v>
      </c>
      <c r="G521" s="131" t="str">
        <v>540286055210</v>
      </c>
      <c r="H521" s="131" t="str">
        <v>SE.201</v>
      </c>
      <c r="I521" s="131" t="str">
        <v>투명</v>
      </c>
      <c r="J521" s="131">
        <v>1</v>
      </c>
      <c r="K521" s="138">
        <v>14360</v>
      </c>
      <c r="L521" s="138">
        <v>3500</v>
      </c>
      <c r="M521" s="138">
        <v>960</v>
      </c>
      <c r="N521" s="132">
        <v>45542</v>
      </c>
      <c r="O521" s="131" t="str">
        <v>2024090766390031</v>
      </c>
      <c r="P521" s="134" t="str">
        <v>ysb0****</v>
      </c>
      <c r="Q521" s="148" t="str">
        <v>010-5268-9041</v>
      </c>
      <c r="R521" s="131" t="str">
        <v>CJ대한통운</v>
      </c>
      <c r="S521" s="139">
        <v>0</v>
      </c>
      <c r="T521" s="131" t="str">
        <v>010-5268-9041</v>
      </c>
      <c r="U521" s="131" t="str">
        <v>서울특별시 송파구 양재대로 932 (가락동, 가락동 농수산물도매시장) 가락몰 축산부류 1층 51호 대명축산</v>
      </c>
      <c r="V521" s="131">
        <v>0</v>
      </c>
      <c r="W521" s="138">
        <v>14580</v>
      </c>
      <c r="X521" s="138">
        <v>1620</v>
      </c>
      <c r="Y521" s="138">
        <v>3000</v>
      </c>
      <c r="Z521" s="138">
        <v>0</v>
      </c>
      <c r="AA521" s="138">
        <v>0</v>
      </c>
      <c r="AB521" s="145">
        <v>0</v>
      </c>
      <c r="AC521" s="145">
        <v>0</v>
      </c>
      <c r="AD521" s="138">
        <v>0</v>
      </c>
      <c r="AE521" s="131" t="str">
        <v>비닐스토리 스마트 스토어 유승범 유승범 SE.201 투명 540286055210 010-5268-9041 2024090766390031</v>
      </c>
    </row>
    <row r="522" spans="1:31">
      <c r="A522" s="131">
        <v>742</v>
      </c>
      <c r="B522" s="131" t="str">
        <v>비닐스토리</v>
      </c>
      <c r="C522" s="131" t="str">
        <v>쿠팡</v>
      </c>
      <c r="D522" s="131" t="str">
        <v>유승현</v>
      </c>
      <c r="E522" s="132">
        <v>45532</v>
      </c>
      <c r="F522" s="131" t="str">
        <v>유승현</v>
      </c>
      <c r="G522" s="131" t="str">
        <v>540276192851</v>
      </c>
      <c r="H522" s="131" t="str">
        <v>SE.305</v>
      </c>
      <c r="I522" s="131" t="str">
        <v>투명</v>
      </c>
      <c r="J522" s="131">
        <v>1</v>
      </c>
      <c r="K522" s="138">
        <v>17110</v>
      </c>
      <c r="L522" s="138">
        <v>3500</v>
      </c>
      <c r="M522" s="138">
        <v>960</v>
      </c>
      <c r="N522" s="132">
        <v>45531</v>
      </c>
      <c r="O522" s="131" t="str">
        <v>29100065995204</v>
      </c>
      <c r="P522" s="134">
        <v>0</v>
      </c>
      <c r="Q522" s="148" t="str">
        <v>0502-7573-0838</v>
      </c>
      <c r="R522" s="131" t="str">
        <v>CJ대한통운</v>
      </c>
      <c r="S522" s="139">
        <v>0</v>
      </c>
      <c r="T522" s="131" t="str">
        <v>0502-7573-0838</v>
      </c>
      <c r="U522" s="131" t="str">
        <v>서울특별시 강남구 도산대로54길 14 1층 ( 논현동 )</v>
      </c>
      <c r="V522" s="131" t="str">
        <v>문 앞</v>
      </c>
      <c r="W522" s="138">
        <v>21740</v>
      </c>
      <c r="X522" s="138">
        <v>0</v>
      </c>
      <c r="Y522" s="138">
        <v>3000</v>
      </c>
      <c r="Z522" s="138">
        <v>0</v>
      </c>
      <c r="AA522" s="138">
        <v>0</v>
      </c>
      <c r="AB522" s="145">
        <v>0</v>
      </c>
      <c r="AC522" s="145">
        <v>0</v>
      </c>
      <c r="AD522" s="138">
        <v>0</v>
      </c>
      <c r="AE522" s="131" t="str">
        <v>비닐스토리 쿠팡 유승현 유승현 SE.305 투명 540276192851 0502-7573-0838 29100065995204</v>
      </c>
    </row>
    <row r="523" spans="1:31">
      <c r="A523" s="131">
        <v>67</v>
      </c>
      <c r="B523" s="131" t="str">
        <v>비닐스토리</v>
      </c>
      <c r="C523" s="131" t="str">
        <v>쿠팡</v>
      </c>
      <c r="D523" s="131" t="str">
        <v>유윤정</v>
      </c>
      <c r="E523" s="132">
        <v>45448</v>
      </c>
      <c r="F523" s="131" t="str">
        <v>유윤정</v>
      </c>
      <c r="G523" s="131" t="str">
        <v>540214280640</v>
      </c>
      <c r="H523" s="131" t="str">
        <v>SE.102</v>
      </c>
      <c r="I523" s="131" t="str">
        <v>투명</v>
      </c>
      <c r="J523" s="131">
        <v>10</v>
      </c>
      <c r="K523" s="138">
        <v>9600</v>
      </c>
      <c r="L523" s="138">
        <v>3000</v>
      </c>
      <c r="M523" s="138">
        <v>0</v>
      </c>
      <c r="N523" s="132">
        <v>45447</v>
      </c>
      <c r="O523" s="131" t="str">
        <v>17100051349040</v>
      </c>
      <c r="P523" s="134" t="str">
        <v>bu*****@ka</v>
      </c>
      <c r="Q523" s="148" t="str">
        <v>0504-4333-5093</v>
      </c>
      <c r="R523" s="131" t="str">
        <v>CJ대한통운</v>
      </c>
      <c r="S523" s="139">
        <v>0</v>
      </c>
      <c r="T523" s="131" t="str">
        <v>0504-4333-5093</v>
      </c>
      <c r="U523" s="131" t="str">
        <v>경기도 안양시 만안구 안양동 190-6 광신프로그레스리버뷰203동702호</v>
      </c>
      <c r="V523" s="131" t="str">
        <v>문 앞</v>
      </c>
      <c r="W523" s="138">
        <v>11500</v>
      </c>
      <c r="X523" s="138">
        <v>0</v>
      </c>
      <c r="Y523" s="138">
        <v>3000</v>
      </c>
      <c r="Z523" s="138">
        <v>0</v>
      </c>
      <c r="AA523" s="138">
        <v>0</v>
      </c>
      <c r="AB523" s="145">
        <v>0</v>
      </c>
      <c r="AC523" s="145">
        <v>0</v>
      </c>
      <c r="AD523" s="138">
        <v>0</v>
      </c>
      <c r="AE523" s="131" t="str">
        <v>비닐스토리 쿠팡 유윤정 유윤정 SE.102 투명 540214280640 0504-4333-5093 17100051349040</v>
      </c>
    </row>
    <row r="524" spans="1:31">
      <c r="A524" s="131">
        <v>816</v>
      </c>
      <c r="B524" s="131" t="str">
        <v>비닐스토리</v>
      </c>
      <c r="C524" s="131" t="str">
        <v>스마트 스토어</v>
      </c>
      <c r="D524" s="131" t="str">
        <v>유은미</v>
      </c>
      <c r="E524" s="132">
        <v>45538</v>
      </c>
      <c r="F524" s="131" t="str">
        <v>유은미</v>
      </c>
      <c r="G524" s="131" t="str">
        <v>540280888160</v>
      </c>
      <c r="H524" s="131" t="str">
        <v>SE.304</v>
      </c>
      <c r="I524" s="131" t="str">
        <v>투명</v>
      </c>
      <c r="J524" s="131">
        <v>3</v>
      </c>
      <c r="K524" s="138">
        <v>32510</v>
      </c>
      <c r="L524" s="138">
        <v>3500</v>
      </c>
      <c r="M524" s="138">
        <v>960</v>
      </c>
      <c r="N524" s="132">
        <v>45537</v>
      </c>
      <c r="O524" s="131" t="str">
        <v>2024090252918661</v>
      </c>
      <c r="P524" s="134" t="str">
        <v>tige****</v>
      </c>
      <c r="Q524" s="148" t="str">
        <v>010-4535-2303</v>
      </c>
      <c r="R524" s="131" t="str">
        <v>CJ대한통운</v>
      </c>
      <c r="S524" s="139">
        <v>0</v>
      </c>
      <c r="T524" s="131" t="str">
        <v>010-4535-2303</v>
      </c>
      <c r="U524" s="131" t="str">
        <v>인천광역시 서구 북항로32번안길 35 (원창동) 그리니프라자 114호</v>
      </c>
      <c r="V524" s="131">
        <v>0</v>
      </c>
      <c r="W524" s="138">
        <v>41310</v>
      </c>
      <c r="X524" s="138">
        <v>4590</v>
      </c>
      <c r="Y524" s="138">
        <v>0</v>
      </c>
      <c r="Z524" s="138">
        <v>0</v>
      </c>
      <c r="AA524" s="138">
        <v>0</v>
      </c>
      <c r="AB524" s="145">
        <v>0</v>
      </c>
      <c r="AC524" s="145">
        <v>0</v>
      </c>
      <c r="AD524" s="138">
        <v>0</v>
      </c>
      <c r="AE524" s="131" t="str">
        <v>비닐스토리 스마트 스토어 유은미 유은미 SE.304 투명 540280888160 010-4535-2303 2024090252918661</v>
      </c>
    </row>
    <row r="525" spans="1:31">
      <c r="A525" s="131">
        <v>329</v>
      </c>
      <c r="B525" s="131" t="str">
        <v>비닐스토리</v>
      </c>
      <c r="C525" s="131" t="str">
        <v>쿠팡</v>
      </c>
      <c r="D525" s="131" t="str">
        <v>유은숙</v>
      </c>
      <c r="E525" s="132">
        <v>45488</v>
      </c>
      <c r="F525" s="131" t="str">
        <v>구옥주</v>
      </c>
      <c r="G525" s="131" t="str">
        <v>540244458093</v>
      </c>
      <c r="H525" s="131" t="str">
        <v>SE.111</v>
      </c>
      <c r="I525" s="131" t="str">
        <v>투명</v>
      </c>
      <c r="J525" s="131">
        <v>5</v>
      </c>
      <c r="K525" s="138">
        <v>14000</v>
      </c>
      <c r="L525" s="138">
        <v>3000</v>
      </c>
      <c r="M525" s="138">
        <v>0</v>
      </c>
      <c r="N525" s="132">
        <v>45485</v>
      </c>
      <c r="O525" s="131" t="str">
        <v>21100058025507</v>
      </c>
      <c r="P525" s="134" t="str">
        <v>em*****@na</v>
      </c>
      <c r="Q525" s="148" t="str">
        <v>0502-4631-2513</v>
      </c>
      <c r="R525" s="131" t="str">
        <v>CJ대한통운</v>
      </c>
      <c r="S525" s="139">
        <v>0</v>
      </c>
      <c r="T525" s="131" t="str">
        <v>0502-4631-2513</v>
      </c>
      <c r="U525" s="131" t="str">
        <v>경상남도 고성군 동해면 외산로 238-8 유상률씨댁</v>
      </c>
      <c r="V525" s="131" t="str">
        <v>문 앞</v>
      </c>
      <c r="W525" s="138">
        <v>19250</v>
      </c>
      <c r="X525" s="138">
        <v>0</v>
      </c>
      <c r="Y525" s="138">
        <v>0</v>
      </c>
      <c r="Z525" s="138">
        <v>0</v>
      </c>
      <c r="AA525" s="138">
        <v>0</v>
      </c>
      <c r="AB525" s="145">
        <v>0</v>
      </c>
      <c r="AC525" s="145">
        <v>0</v>
      </c>
      <c r="AD525" s="138">
        <v>0</v>
      </c>
      <c r="AE525" s="131" t="str">
        <v>비닐스토리 쿠팡 유은숙 구옥주 SE.111 투명 540244458093 0502-4631-2513 21100058025507</v>
      </c>
    </row>
    <row r="526" spans="1:31">
      <c r="A526" s="131">
        <v>330</v>
      </c>
      <c r="B526" s="131" t="str">
        <v>비닐스토리</v>
      </c>
      <c r="C526" s="131" t="str">
        <v>쿠팡</v>
      </c>
      <c r="D526" s="131" t="str">
        <v>유은숙</v>
      </c>
      <c r="E526" s="132">
        <v>45488</v>
      </c>
      <c r="F526" s="131" t="str">
        <v>구옥주</v>
      </c>
      <c r="G526" s="131" t="str">
        <v>540244458093</v>
      </c>
      <c r="H526" s="131" t="str">
        <v>SE.114</v>
      </c>
      <c r="I526" s="131" t="str">
        <v>투명</v>
      </c>
      <c r="J526" s="131">
        <v>1</v>
      </c>
      <c r="K526" s="138">
        <v>3960</v>
      </c>
      <c r="L526" s="138">
        <v>0</v>
      </c>
      <c r="M526" s="138">
        <v>0</v>
      </c>
      <c r="N526" s="132">
        <v>45485</v>
      </c>
      <c r="O526" s="131" t="str">
        <v>21100058025507</v>
      </c>
      <c r="P526" s="134" t="str">
        <v>em*****@na</v>
      </c>
      <c r="Q526" s="148" t="str">
        <v>0502-4631-2513</v>
      </c>
      <c r="R526" s="131" t="str">
        <v>CJ대한통운</v>
      </c>
      <c r="S526" s="139">
        <v>0</v>
      </c>
      <c r="T526" s="131" t="str">
        <v>0502-4631-2513</v>
      </c>
      <c r="U526" s="131" t="str">
        <v>경상남도 고성군 동해면 외산로 238-8 유상률씨댁</v>
      </c>
      <c r="V526" s="131" t="str">
        <v>문 앞</v>
      </c>
      <c r="W526" s="138">
        <v>6120</v>
      </c>
      <c r="X526" s="138">
        <v>680</v>
      </c>
      <c r="Y526" s="138">
        <v>0</v>
      </c>
      <c r="Z526" s="138">
        <v>0</v>
      </c>
      <c r="AA526" s="138">
        <v>0</v>
      </c>
      <c r="AB526" s="145">
        <v>0</v>
      </c>
      <c r="AC526" s="145">
        <v>0</v>
      </c>
      <c r="AD526" s="138">
        <v>0</v>
      </c>
      <c r="AE526" s="131" t="str">
        <v>비닐스토리 쿠팡 유은숙 구옥주 SE.114 투명 540244458093 0502-4631-2513 21100058025507</v>
      </c>
    </row>
    <row r="527" spans="1:31">
      <c r="A527" s="131">
        <v>493</v>
      </c>
      <c r="B527" s="131" t="str">
        <v>비닐스토리</v>
      </c>
      <c r="C527" s="131" t="str">
        <v>스마트 스토어</v>
      </c>
      <c r="D527" s="131" t="str">
        <v>유일</v>
      </c>
      <c r="E527" s="132">
        <v>45516</v>
      </c>
      <c r="F527" s="131" t="str">
        <v>유일</v>
      </c>
      <c r="G527" s="131" t="str">
        <v>530265661981</v>
      </c>
      <c r="H527" s="131" t="str">
        <v>SE.20</v>
      </c>
      <c r="I527" s="131" t="str">
        <v>검정</v>
      </c>
      <c r="J527" s="131">
        <v>10</v>
      </c>
      <c r="K527" s="138">
        <v>20095</v>
      </c>
      <c r="L527" s="138">
        <v>4400</v>
      </c>
      <c r="M527" s="138">
        <v>1725</v>
      </c>
      <c r="N527" s="132">
        <v>45516</v>
      </c>
      <c r="O527" s="131" t="str">
        <v>2024081244656371</v>
      </c>
      <c r="P527" s="134" t="str">
        <v>xjip****</v>
      </c>
      <c r="Q527" s="148" t="str">
        <v>010-3429-0612</v>
      </c>
      <c r="R527" s="131" t="str">
        <v>CJ대한통운</v>
      </c>
      <c r="S527" s="139">
        <v>0</v>
      </c>
      <c r="T527" s="131" t="str">
        <v>010-3429-0612</v>
      </c>
      <c r="U527" s="131" t="str">
        <v>강원도 삼척시 도계읍 도계로4길 21 (도계읍, 중앙기름집) 중앙기름집</v>
      </c>
      <c r="V527" s="131">
        <v>0</v>
      </c>
      <c r="W527" s="138">
        <v>22900</v>
      </c>
      <c r="X527" s="138">
        <v>0</v>
      </c>
      <c r="Y527" s="138">
        <v>0</v>
      </c>
      <c r="Z527" s="138">
        <v>0</v>
      </c>
      <c r="AA527" s="138">
        <v>0</v>
      </c>
      <c r="AB527" s="145">
        <v>0</v>
      </c>
      <c r="AC527" s="145">
        <v>0</v>
      </c>
      <c r="AD527" s="138">
        <v>0</v>
      </c>
      <c r="AE527" s="131" t="str">
        <v>비닐스토리 스마트 스토어 유일 유일 SE.20 검정 530265661981 010-3429-0612 2024081244656371</v>
      </c>
    </row>
    <row r="528" spans="1:31">
      <c r="A528" s="131">
        <v>494</v>
      </c>
      <c r="B528" s="131" t="str">
        <v>비닐스토리</v>
      </c>
      <c r="C528" s="131" t="str">
        <v>스마트 스토어</v>
      </c>
      <c r="D528" s="131" t="str">
        <v>유일</v>
      </c>
      <c r="E528" s="132">
        <v>45516</v>
      </c>
      <c r="F528" s="131" t="str">
        <v>유일</v>
      </c>
      <c r="G528" s="131" t="str">
        <v>530265661981</v>
      </c>
      <c r="H528" s="131" t="str">
        <v>SE.20</v>
      </c>
      <c r="I528" s="131" t="str">
        <v>빨강</v>
      </c>
      <c r="J528" s="131">
        <v>10</v>
      </c>
      <c r="K528" s="138">
        <v>13970</v>
      </c>
      <c r="L528" s="138">
        <v>0</v>
      </c>
      <c r="M528" s="138">
        <v>0</v>
      </c>
      <c r="N528" s="132">
        <v>45516</v>
      </c>
      <c r="O528" s="131" t="str">
        <v>2024081244656361</v>
      </c>
      <c r="P528" s="134" t="str">
        <v>xjip****</v>
      </c>
      <c r="Q528" s="148" t="str">
        <v>010-3429-0612</v>
      </c>
      <c r="R528" s="131" t="str">
        <v>CJ대한통운</v>
      </c>
      <c r="S528" s="139">
        <v>0</v>
      </c>
      <c r="T528" s="131" t="str">
        <v>010-3429-0612</v>
      </c>
      <c r="U528" s="131" t="str">
        <v>강원도 삼척시 도계읍 도계로4길 21 (도계읍, 중앙기름집) 중앙기름집</v>
      </c>
      <c r="V528" s="131">
        <v>0</v>
      </c>
      <c r="W528" s="138">
        <v>22900</v>
      </c>
      <c r="X528" s="138">
        <v>0</v>
      </c>
      <c r="Y528" s="138">
        <v>0</v>
      </c>
      <c r="Z528" s="138">
        <v>0</v>
      </c>
      <c r="AA528" s="138">
        <v>0</v>
      </c>
      <c r="AB528" s="145">
        <v>0</v>
      </c>
      <c r="AC528" s="145">
        <v>0</v>
      </c>
      <c r="AD528" s="138">
        <v>0</v>
      </c>
      <c r="AE528" s="131" t="str">
        <v>비닐스토리 스마트 스토어 유일 유일 SE.20 빨강 530265661981 010-3429-0612 2024081244656361</v>
      </c>
    </row>
    <row r="529" spans="1:31">
      <c r="A529" s="131">
        <v>495</v>
      </c>
      <c r="B529" s="131" t="str">
        <v>비닐스토리</v>
      </c>
      <c r="C529" s="131" t="str">
        <v>스마트 스토어</v>
      </c>
      <c r="D529" s="131" t="str">
        <v>유일</v>
      </c>
      <c r="E529" s="132">
        <v>45516</v>
      </c>
      <c r="F529" s="131" t="str">
        <v>유일</v>
      </c>
      <c r="G529" s="131" t="str">
        <v>530265661981</v>
      </c>
      <c r="H529" s="131" t="str">
        <v>SE.23</v>
      </c>
      <c r="I529" s="131" t="str">
        <v>빨강</v>
      </c>
      <c r="J529" s="131">
        <v>2</v>
      </c>
      <c r="K529" s="138">
        <v>4840</v>
      </c>
      <c r="L529" s="138">
        <v>0</v>
      </c>
      <c r="M529" s="138">
        <v>0</v>
      </c>
      <c r="N529" s="132">
        <v>45516</v>
      </c>
      <c r="O529" s="131" t="str">
        <v>2024081244656351</v>
      </c>
      <c r="P529" s="134" t="str">
        <v>xjip****</v>
      </c>
      <c r="Q529" s="148" t="str">
        <v>010-3429-0612</v>
      </c>
      <c r="R529" s="131" t="str">
        <v>CJ대한통운</v>
      </c>
      <c r="S529" s="139">
        <v>0</v>
      </c>
      <c r="T529" s="131" t="str">
        <v>010-3429-0612</v>
      </c>
      <c r="U529" s="131" t="str">
        <v>강원도 삼척시 도계읍 도계로4길 21 (도계읍, 중앙기름집) 중앙기름집</v>
      </c>
      <c r="V529" s="131">
        <v>0</v>
      </c>
      <c r="W529" s="138">
        <v>7920</v>
      </c>
      <c r="X529" s="138">
        <v>0</v>
      </c>
      <c r="Y529" s="138">
        <v>0</v>
      </c>
      <c r="Z529" s="138">
        <v>0</v>
      </c>
      <c r="AA529" s="138">
        <v>0</v>
      </c>
      <c r="AB529" s="145">
        <v>0</v>
      </c>
      <c r="AC529" s="145">
        <v>0</v>
      </c>
      <c r="AD529" s="138">
        <v>0</v>
      </c>
      <c r="AE529" s="131" t="str">
        <v>비닐스토리 스마트 스토어 유일 유일 SE.23 빨강 530265661981 010-3429-0612 2024081244656351</v>
      </c>
    </row>
    <row r="530" spans="1:31">
      <c r="A530" s="131">
        <v>496</v>
      </c>
      <c r="B530" s="131" t="str">
        <v>비닐스토리</v>
      </c>
      <c r="C530" s="131" t="str">
        <v>스마트 스토어</v>
      </c>
      <c r="D530" s="131" t="str">
        <v>유일</v>
      </c>
      <c r="E530" s="132">
        <v>45516</v>
      </c>
      <c r="F530" s="131" t="str">
        <v>유일</v>
      </c>
      <c r="G530" s="131" t="str">
        <v>530265661981</v>
      </c>
      <c r="H530" s="131" t="str">
        <v>SE.13</v>
      </c>
      <c r="I530" s="131" t="str">
        <v>투명</v>
      </c>
      <c r="J530" s="131">
        <v>5</v>
      </c>
      <c r="K530" s="138">
        <v>3990</v>
      </c>
      <c r="L530" s="138">
        <v>0</v>
      </c>
      <c r="M530" s="138">
        <v>0</v>
      </c>
      <c r="N530" s="132">
        <v>45516</v>
      </c>
      <c r="O530" s="131" t="str">
        <v>2024081244656341</v>
      </c>
      <c r="P530" s="134" t="str">
        <v>xjip****</v>
      </c>
      <c r="Q530" s="148" t="str">
        <v>010-3429-0612</v>
      </c>
      <c r="R530" s="131" t="str">
        <v>CJ대한통운</v>
      </c>
      <c r="S530" s="139">
        <v>0</v>
      </c>
      <c r="T530" s="131" t="str">
        <v>010-3429-0612</v>
      </c>
      <c r="U530" s="131" t="str">
        <v>강원도 삼척시 도계읍 도계로4길 21 (도계읍, 중앙기름집) 중앙기름집</v>
      </c>
      <c r="V530" s="131">
        <v>0</v>
      </c>
      <c r="W530" s="138">
        <v>6550</v>
      </c>
      <c r="X530" s="138">
        <v>0</v>
      </c>
      <c r="Y530" s="138">
        <v>0</v>
      </c>
      <c r="Z530" s="138">
        <v>0</v>
      </c>
      <c r="AA530" s="138">
        <v>0</v>
      </c>
      <c r="AB530" s="145">
        <v>0</v>
      </c>
      <c r="AC530" s="145">
        <v>0</v>
      </c>
      <c r="AD530" s="138">
        <v>0</v>
      </c>
      <c r="AE530" s="131" t="str">
        <v>비닐스토리 스마트 스토어 유일 유일 SE.13 투명 530265661981 010-3429-0612 2024081244656341</v>
      </c>
    </row>
    <row r="531" spans="1:31">
      <c r="A531" s="131">
        <v>751</v>
      </c>
      <c r="B531" s="131" t="str">
        <v>비닐스토리</v>
      </c>
      <c r="C531" s="131" t="str">
        <v>스마트 스토어</v>
      </c>
      <c r="D531" s="131" t="str">
        <v>유일</v>
      </c>
      <c r="E531" s="132">
        <v>45533</v>
      </c>
      <c r="F531" s="131" t="str">
        <v>유일</v>
      </c>
      <c r="G531" s="131" t="str">
        <v>530278466613</v>
      </c>
      <c r="H531" s="131" t="str">
        <v>SE.20</v>
      </c>
      <c r="I531" s="131" t="str">
        <v>투명</v>
      </c>
      <c r="J531" s="131">
        <v>20</v>
      </c>
      <c r="K531" s="138">
        <v>35365</v>
      </c>
      <c r="L531" s="138">
        <v>5700</v>
      </c>
      <c r="M531" s="138">
        <v>1725</v>
      </c>
      <c r="N531" s="132">
        <v>45533</v>
      </c>
      <c r="O531" s="131" t="str">
        <v>2024082999866371</v>
      </c>
      <c r="P531" s="134" t="str">
        <v>xjip****</v>
      </c>
      <c r="Q531" s="148" t="str">
        <v>010-3429-0612</v>
      </c>
      <c r="R531" s="131" t="str">
        <v>CJ대한통운</v>
      </c>
      <c r="S531" s="139">
        <v>0</v>
      </c>
      <c r="T531" s="131" t="str">
        <v>010-3429-0612</v>
      </c>
      <c r="U531" s="131" t="str">
        <v>강원도 삼척시 도계읍 도계로4길 21 (도계읍, 중앙기름집) 중앙기름집</v>
      </c>
      <c r="V531" s="131">
        <v>0</v>
      </c>
      <c r="W531" s="138">
        <v>45800</v>
      </c>
      <c r="X531" s="138">
        <v>0</v>
      </c>
      <c r="Y531" s="138">
        <v>0</v>
      </c>
      <c r="Z531" s="138">
        <v>0</v>
      </c>
      <c r="AA531" s="138">
        <v>0</v>
      </c>
      <c r="AB531" s="145">
        <v>0</v>
      </c>
      <c r="AC531" s="145">
        <v>0</v>
      </c>
      <c r="AD531" s="138">
        <v>0</v>
      </c>
      <c r="AE531" s="131" t="str">
        <v>비닐스토리 스마트 스토어 유일 유일 SE.20 투명 530278466613 010-3429-0612 2024082999866371</v>
      </c>
    </row>
    <row r="532" spans="1:31">
      <c r="A532" s="131">
        <v>752</v>
      </c>
      <c r="B532" s="131" t="str">
        <v>비닐스토리</v>
      </c>
      <c r="C532" s="131" t="str">
        <v>스마트 스토어</v>
      </c>
      <c r="D532" s="131" t="str">
        <v>유일</v>
      </c>
      <c r="E532" s="132">
        <v>45533</v>
      </c>
      <c r="F532" s="131" t="str">
        <v>유일</v>
      </c>
      <c r="G532" s="131" t="str">
        <v>530278466613</v>
      </c>
      <c r="H532" s="131" t="str">
        <v>SE.23</v>
      </c>
      <c r="I532" s="131" t="str">
        <v>빨강</v>
      </c>
      <c r="J532" s="131">
        <v>10</v>
      </c>
      <c r="K532" s="138">
        <v>24200</v>
      </c>
      <c r="L532" s="138">
        <v>0</v>
      </c>
      <c r="M532" s="138">
        <v>0</v>
      </c>
      <c r="N532" s="132">
        <v>45533</v>
      </c>
      <c r="O532" s="131" t="str">
        <v>2024082999866361</v>
      </c>
      <c r="P532" s="134" t="str">
        <v>xjip****</v>
      </c>
      <c r="Q532" s="148" t="str">
        <v>010-3429-0612</v>
      </c>
      <c r="R532" s="131" t="str">
        <v>CJ대한통운</v>
      </c>
      <c r="S532" s="139">
        <v>0</v>
      </c>
      <c r="T532" s="131" t="str">
        <v>010-3429-0612</v>
      </c>
      <c r="U532" s="131" t="str">
        <v>강원도 삼척시 도계읍 도계로4길 21 (도계읍, 중앙기름집) 중앙기름집</v>
      </c>
      <c r="V532" s="131">
        <v>0</v>
      </c>
      <c r="W532" s="138">
        <v>39600</v>
      </c>
      <c r="X532" s="138">
        <v>0</v>
      </c>
      <c r="Y532" s="138">
        <v>0</v>
      </c>
      <c r="Z532" s="138">
        <v>0</v>
      </c>
      <c r="AA532" s="138">
        <v>0</v>
      </c>
      <c r="AB532" s="145">
        <v>0</v>
      </c>
      <c r="AC532" s="145">
        <v>0</v>
      </c>
      <c r="AD532" s="138">
        <v>0</v>
      </c>
      <c r="AE532" s="131" t="str">
        <v>비닐스토리 스마트 스토어 유일 유일 SE.23 빨강 530278466613 010-3429-0612 2024082999866361</v>
      </c>
    </row>
    <row r="533" spans="1:31">
      <c r="A533" s="131">
        <v>425</v>
      </c>
      <c r="B533" s="131" t="str">
        <v>비닐스토리</v>
      </c>
      <c r="C533" s="131" t="str">
        <v>스마트 스토어</v>
      </c>
      <c r="D533" s="131" t="str">
        <v>유정순</v>
      </c>
      <c r="E533" s="132">
        <v>45499</v>
      </c>
      <c r="F533" s="131" t="str">
        <v>빛고을시루</v>
      </c>
      <c r="G533" s="131" t="str">
        <v>530253860014</v>
      </c>
      <c r="H533" s="131" t="str">
        <v>SE.206</v>
      </c>
      <c r="I533" s="131" t="str">
        <v>투명</v>
      </c>
      <c r="J533" s="131">
        <v>1</v>
      </c>
      <c r="K533" s="138">
        <v>24260</v>
      </c>
      <c r="L533" s="138">
        <v>3500</v>
      </c>
      <c r="M533" s="138">
        <v>960</v>
      </c>
      <c r="N533" s="132">
        <v>45499</v>
      </c>
      <c r="O533" s="131" t="str">
        <v>2024072612787691</v>
      </c>
      <c r="P533" s="134" t="str">
        <v>mida****</v>
      </c>
      <c r="Q533" s="148" t="str">
        <v>010-4352-8998</v>
      </c>
      <c r="R533" s="131" t="str">
        <v>CJ대한통운</v>
      </c>
      <c r="S533" s="139">
        <v>0</v>
      </c>
      <c r="T533" s="131" t="str">
        <v>010-4352-8998</v>
      </c>
      <c r="U533" s="131" t="str">
        <v>경기도 구리시 갈매동 537-1 1층 빛고을시루</v>
      </c>
      <c r="V533" s="131">
        <v>0</v>
      </c>
      <c r="W533" s="138">
        <v>28620</v>
      </c>
      <c r="X533" s="138">
        <v>3180</v>
      </c>
      <c r="Y533" s="138">
        <v>3000</v>
      </c>
      <c r="Z533" s="138">
        <v>0</v>
      </c>
      <c r="AA533" s="138">
        <v>0</v>
      </c>
      <c r="AB533" s="145">
        <v>0</v>
      </c>
      <c r="AC533" s="145">
        <v>0</v>
      </c>
      <c r="AD533" s="138">
        <v>0</v>
      </c>
      <c r="AE533" s="131" t="str">
        <v>비닐스토리 스마트 스토어 유정순 빛고을시루 SE.206 투명 530253860014 010-4352-8998 2024072612787691</v>
      </c>
    </row>
    <row r="534" spans="1:31">
      <c r="A534" s="131">
        <v>620</v>
      </c>
      <c r="B534" s="131" t="str">
        <v>비닐팩토리</v>
      </c>
      <c r="C534" s="131" t="str">
        <v>쿠팡</v>
      </c>
      <c r="D534" s="131" t="str">
        <v>유진석</v>
      </c>
      <c r="E534" s="132">
        <v>45523</v>
      </c>
      <c r="F534" s="131" t="str">
        <v>유진석</v>
      </c>
      <c r="G534" s="131" t="str">
        <v>530270418584</v>
      </c>
      <c r="H534" s="131" t="str">
        <v>SE.203</v>
      </c>
      <c r="I534" s="131" t="str">
        <v>투명</v>
      </c>
      <c r="J534" s="131">
        <v>1</v>
      </c>
      <c r="K534" s="138">
        <v>0</v>
      </c>
      <c r="L534" s="138">
        <v>3500</v>
      </c>
      <c r="M534" s="138">
        <v>960</v>
      </c>
      <c r="N534" s="132">
        <v>45520</v>
      </c>
      <c r="O534" s="131" t="str">
        <v>6100063968387</v>
      </c>
      <c r="P534" s="134">
        <v>0</v>
      </c>
      <c r="Q534" s="148" t="str">
        <v>0502-7732-4928</v>
      </c>
      <c r="R534" s="131" t="str">
        <v>CJ대한통운</v>
      </c>
      <c r="S534" s="139">
        <v>0</v>
      </c>
      <c r="T534" s="131" t="str">
        <v>0502-7732-4928</v>
      </c>
      <c r="U534" s="131" t="str">
        <v>경상남도 거제시 아주동 590 거제 마린 푸르지오 2단지 202-401호</v>
      </c>
      <c r="V534" s="131" t="str">
        <v>문 앞</v>
      </c>
      <c r="W534" s="138">
        <v>18480</v>
      </c>
      <c r="X534" s="138">
        <v>0</v>
      </c>
      <c r="Y534" s="138">
        <v>3000</v>
      </c>
      <c r="Z534" s="138">
        <v>0</v>
      </c>
      <c r="AA534" s="138">
        <v>0</v>
      </c>
      <c r="AB534" s="145">
        <v>0</v>
      </c>
      <c r="AC534" s="145">
        <v>0</v>
      </c>
      <c r="AD534" s="138">
        <v>0</v>
      </c>
      <c r="AE534" s="131" t="str">
        <v>비닐팩토리 쿠팡 유진석 유진석 SE.203 투명 530270418584 0502-7732-4928 6100063968387</v>
      </c>
    </row>
    <row r="535" spans="1:31">
      <c r="A535" s="131">
        <v>1036</v>
      </c>
      <c r="B535" s="131" t="str">
        <v>비닐스토리</v>
      </c>
      <c r="C535" s="131" t="str">
        <v>쿠팡</v>
      </c>
      <c r="D535" s="131" t="str">
        <v>유현미</v>
      </c>
      <c r="E535" s="132">
        <v>45562</v>
      </c>
      <c r="F535" s="131" t="str">
        <v>유현미</v>
      </c>
      <c r="G535" s="131" t="str">
        <v>540299402316</v>
      </c>
      <c r="H535" s="131" t="str">
        <v>SE.205</v>
      </c>
      <c r="I535" s="131" t="str">
        <v>투명</v>
      </c>
      <c r="J535" s="131">
        <v>1</v>
      </c>
      <c r="K535" s="138">
        <v>20366</v>
      </c>
      <c r="L535" s="138">
        <v>3500</v>
      </c>
      <c r="M535" s="138">
        <v>366</v>
      </c>
      <c r="N535" s="132">
        <v>45562</v>
      </c>
      <c r="O535" s="131" t="str">
        <v>24100071186839</v>
      </c>
      <c r="P535" s="134">
        <v>0</v>
      </c>
      <c r="Q535" s="148" t="str">
        <v>0504-3404-6928</v>
      </c>
      <c r="R535" s="131" t="str">
        <v>CJ대한통운</v>
      </c>
      <c r="S535" s="139">
        <v>0</v>
      </c>
      <c r="T535" s="131" t="str">
        <v>0504-3404-6928</v>
      </c>
      <c r="U535" s="131" t="str">
        <v>경기도 김포시 고촌읍 김포대로451번길 114-59 주님의 보배교회 사택</v>
      </c>
      <c r="V535" s="131" t="str">
        <v>문 앞</v>
      </c>
      <c r="W535" s="138">
        <v>28350</v>
      </c>
      <c r="X535" s="138">
        <v>0</v>
      </c>
      <c r="Y535" s="138">
        <v>3000</v>
      </c>
      <c r="Z535" s="138">
        <v>0</v>
      </c>
      <c r="AA535" s="138">
        <v>0</v>
      </c>
      <c r="AB535" s="145">
        <v>0</v>
      </c>
      <c r="AC535" s="145">
        <v>0</v>
      </c>
      <c r="AD535" s="138">
        <v>0</v>
      </c>
      <c r="AE535" s="131" t="str">
        <v>비닐스토리 쿠팡 유현미 유현미 SE.205 투명 540299402316 0504-3404-6928 24100071186839</v>
      </c>
    </row>
    <row r="536" spans="1:31">
      <c r="A536" s="131">
        <v>502</v>
      </c>
      <c r="B536" s="131" t="str">
        <v>비닐스토리</v>
      </c>
      <c r="C536" s="131" t="str">
        <v>스마트 스토어</v>
      </c>
      <c r="D536" s="131" t="str">
        <v>유환열</v>
      </c>
      <c r="E536" s="132">
        <v>45513</v>
      </c>
      <c r="F536" s="131" t="str">
        <v>문화제빵</v>
      </c>
      <c r="G536" s="131" t="str">
        <v>540262938583</v>
      </c>
      <c r="H536" s="131" t="str">
        <v>SE.206</v>
      </c>
      <c r="I536" s="131" t="str">
        <v>투명</v>
      </c>
      <c r="J536" s="131">
        <v>1</v>
      </c>
      <c r="K536" s="138">
        <v>24260</v>
      </c>
      <c r="L536" s="138">
        <v>3500</v>
      </c>
      <c r="M536" s="138">
        <v>960</v>
      </c>
      <c r="N536" s="132">
        <v>45513</v>
      </c>
      <c r="O536" s="131" t="str">
        <v>2024080951587481</v>
      </c>
      <c r="P536" s="134" t="str">
        <v>ygy3****</v>
      </c>
      <c r="Q536" s="148" t="str">
        <v>010-5064-2662</v>
      </c>
      <c r="R536" s="131" t="str">
        <v>CJ대한통운</v>
      </c>
      <c r="S536" s="139">
        <v>0</v>
      </c>
      <c r="T536" s="131" t="str">
        <v>0502-3758-2992</v>
      </c>
      <c r="U536" s="131" t="str">
        <v>서울특별시 종로구 돈화문로 65 (와룡동) 1층 문화제빵</v>
      </c>
      <c r="V536" s="131">
        <v>0</v>
      </c>
      <c r="W536" s="138">
        <v>28620</v>
      </c>
      <c r="X536" s="138">
        <v>3180</v>
      </c>
      <c r="Y536" s="138">
        <v>3000</v>
      </c>
      <c r="Z536" s="138">
        <v>0</v>
      </c>
      <c r="AA536" s="138">
        <v>0</v>
      </c>
      <c r="AB536" s="145">
        <v>0</v>
      </c>
      <c r="AC536" s="145">
        <v>0</v>
      </c>
      <c r="AD536" s="138">
        <v>0</v>
      </c>
      <c r="AE536" s="131" t="str">
        <v>비닐스토리 스마트 스토어 유환열 문화제빵 SE.206 투명 540262938583 0502-3758-2992 2024080951587481</v>
      </c>
    </row>
    <row r="537" spans="1:31">
      <c r="A537" s="131">
        <v>359</v>
      </c>
      <c r="B537" s="131" t="str">
        <v>비닐팩토리</v>
      </c>
      <c r="C537" s="131" t="str">
        <v>스마트 스토어</v>
      </c>
      <c r="D537" s="131" t="str">
        <v>육수경</v>
      </c>
      <c r="E537" s="132">
        <v>45490</v>
      </c>
      <c r="F537" s="131" t="str">
        <v>육수경</v>
      </c>
      <c r="G537" s="131" t="str">
        <v>530246913516</v>
      </c>
      <c r="H537" s="131" t="str">
        <v>SE.103</v>
      </c>
      <c r="I537" s="131" t="str">
        <v>투명</v>
      </c>
      <c r="J537" s="131">
        <v>3</v>
      </c>
      <c r="K537" s="138">
        <v>0</v>
      </c>
      <c r="L537" s="138">
        <v>3000</v>
      </c>
      <c r="M537" s="138">
        <v>0</v>
      </c>
      <c r="N537" s="132">
        <v>45490</v>
      </c>
      <c r="O537" s="131" t="str">
        <v>2024071754458891</v>
      </c>
      <c r="P537" s="134" t="str">
        <v>yook****</v>
      </c>
      <c r="Q537" s="148" t="str">
        <v>010-7747-1021</v>
      </c>
      <c r="R537" s="131" t="str">
        <v>CJ대한통운</v>
      </c>
      <c r="S537" s="139">
        <v>0</v>
      </c>
      <c r="T537" s="131" t="str">
        <v>010-7747-1021</v>
      </c>
      <c r="U537" s="131" t="str">
        <v>전라북도 정읍시 충정로 102-1 (상동) 1992짜글이</v>
      </c>
      <c r="V537" s="131">
        <v>0</v>
      </c>
      <c r="W537" s="138">
        <v>4950</v>
      </c>
      <c r="X537" s="138">
        <v>3870</v>
      </c>
      <c r="Y537" s="138">
        <v>3000</v>
      </c>
      <c r="Z537" s="138">
        <v>0</v>
      </c>
      <c r="AA537" s="138">
        <v>0</v>
      </c>
      <c r="AB537" s="145">
        <v>0</v>
      </c>
      <c r="AC537" s="145">
        <v>0</v>
      </c>
      <c r="AD537" s="138">
        <v>0</v>
      </c>
      <c r="AE537" s="131" t="str">
        <v>비닐팩토리 스마트 스토어 육수경 육수경 SE.103 투명 530246913516 010-7747-1021 2024071754458891</v>
      </c>
    </row>
    <row r="538" spans="1:31">
      <c r="A538" s="131">
        <v>557</v>
      </c>
      <c r="B538" s="131" t="str">
        <v>비닐스토리</v>
      </c>
      <c r="C538" s="131" t="str">
        <v>스마트 스토어</v>
      </c>
      <c r="D538" s="131" t="str">
        <v>윤미순</v>
      </c>
      <c r="E538" s="132">
        <v>45520</v>
      </c>
      <c r="F538" s="131" t="str">
        <v>윤미순</v>
      </c>
      <c r="G538" s="131" t="str">
        <v>540267539506</v>
      </c>
      <c r="H538" s="131" t="str">
        <v>SE.5</v>
      </c>
      <c r="I538" s="131" t="str">
        <v>검정</v>
      </c>
      <c r="J538" s="131">
        <v>10</v>
      </c>
      <c r="K538" s="138">
        <v>18225</v>
      </c>
      <c r="L538" s="138">
        <v>4400</v>
      </c>
      <c r="M538" s="138">
        <v>1725</v>
      </c>
      <c r="N538" s="132">
        <v>45518</v>
      </c>
      <c r="O538" s="131" t="str">
        <v>2024081451729451</v>
      </c>
      <c r="P538" s="134" t="str">
        <v>yms2****</v>
      </c>
      <c r="Q538" s="148" t="str">
        <v>010-4305-1510</v>
      </c>
      <c r="R538" s="131" t="str">
        <v>CJ대한통운</v>
      </c>
      <c r="S538" s="139">
        <v>0</v>
      </c>
      <c r="T538" s="131" t="str">
        <v>010-4305-1510</v>
      </c>
      <c r="U538" s="131" t="str">
        <v>경상남도 창원시 마산합포구 해안대로 7 (월남동5가, 경남은행) 남부시네마타운 119호 카르멘 카페(구 리오엘리신마산점)</v>
      </c>
      <c r="V538" s="131">
        <v>0</v>
      </c>
      <c r="W538" s="138">
        <v>24200</v>
      </c>
      <c r="X538" s="138">
        <v>0</v>
      </c>
      <c r="Y538" s="138">
        <v>0</v>
      </c>
      <c r="Z538" s="138">
        <v>0</v>
      </c>
      <c r="AA538" s="138">
        <v>0</v>
      </c>
      <c r="AB538" s="145">
        <v>0</v>
      </c>
      <c r="AC538" s="145">
        <v>0</v>
      </c>
      <c r="AD538" s="138">
        <v>0</v>
      </c>
      <c r="AE538" s="131" t="str">
        <v>비닐스토리 스마트 스토어 윤미순 윤미순 SE.5 검정 540267539506 010-4305-1510 2024081451729451</v>
      </c>
    </row>
    <row r="539" spans="1:31">
      <c r="A539" s="131">
        <v>558</v>
      </c>
      <c r="B539" s="131" t="str">
        <v>비닐스토리</v>
      </c>
      <c r="C539" s="131" t="str">
        <v>스마트 스토어</v>
      </c>
      <c r="D539" s="131" t="str">
        <v>윤미순</v>
      </c>
      <c r="E539" s="132">
        <v>45520</v>
      </c>
      <c r="F539" s="131" t="str">
        <v>윤미순</v>
      </c>
      <c r="G539" s="131" t="str">
        <v>540267539506</v>
      </c>
      <c r="H539" s="131" t="str">
        <v>SE.5</v>
      </c>
      <c r="I539" s="131" t="str">
        <v>투명</v>
      </c>
      <c r="J539" s="131">
        <v>10</v>
      </c>
      <c r="K539" s="138">
        <v>12100</v>
      </c>
      <c r="L539" s="138">
        <v>0</v>
      </c>
      <c r="M539" s="138">
        <v>0</v>
      </c>
      <c r="N539" s="132">
        <v>45518</v>
      </c>
      <c r="O539" s="131" t="str">
        <v>2024081451729441</v>
      </c>
      <c r="P539" s="134" t="str">
        <v>yms2****</v>
      </c>
      <c r="Q539" s="148" t="str">
        <v>010-4305-1510</v>
      </c>
      <c r="R539" s="131" t="str">
        <v>CJ대한통운</v>
      </c>
      <c r="S539" s="139">
        <v>0</v>
      </c>
      <c r="T539" s="131" t="str">
        <v>010-4305-1510</v>
      </c>
      <c r="U539" s="131" t="str">
        <v>경상남도 창원시 마산합포구 해안대로 7 (월남동5가, 경남은행) 남부시네마타운 119호 카르멘 카페(구 리오엘리신마산점)</v>
      </c>
      <c r="V539" s="131">
        <v>0</v>
      </c>
      <c r="W539" s="138">
        <v>24200</v>
      </c>
      <c r="X539" s="138">
        <v>0</v>
      </c>
      <c r="Y539" s="138">
        <v>0</v>
      </c>
      <c r="Z539" s="138">
        <v>0</v>
      </c>
      <c r="AA539" s="138">
        <v>0</v>
      </c>
      <c r="AB539" s="145">
        <v>0</v>
      </c>
      <c r="AC539" s="145">
        <v>0</v>
      </c>
      <c r="AD539" s="138">
        <v>0</v>
      </c>
      <c r="AE539" s="131" t="str">
        <v>비닐스토리 스마트 스토어 윤미순 윤미순 SE.5 투명 540267539506 010-4305-1510 2024081451729441</v>
      </c>
    </row>
    <row r="540" spans="1:31">
      <c r="A540" s="131">
        <v>490</v>
      </c>
      <c r="B540" s="131" t="str">
        <v>비닐팩토리</v>
      </c>
      <c r="C540" s="131" t="str">
        <v>스마트 스토어</v>
      </c>
      <c r="D540" s="131" t="str">
        <v>윤숙영</v>
      </c>
      <c r="E540" s="132">
        <v>45513</v>
      </c>
      <c r="F540" s="131" t="str">
        <v>가윤제</v>
      </c>
      <c r="G540" s="131" t="str">
        <v>540262842296</v>
      </c>
      <c r="H540" s="131" t="str">
        <v>SE.307</v>
      </c>
      <c r="I540" s="131" t="str">
        <v>투명</v>
      </c>
      <c r="J540" s="131">
        <v>1</v>
      </c>
      <c r="K540" s="138">
        <v>0</v>
      </c>
      <c r="L540" s="138">
        <v>3000</v>
      </c>
      <c r="M540" s="138">
        <v>0</v>
      </c>
      <c r="N540" s="132">
        <v>45513</v>
      </c>
      <c r="O540" s="131" t="str">
        <v>2024080945231461</v>
      </c>
      <c r="P540" s="134" t="str">
        <v>mins****</v>
      </c>
      <c r="Q540" s="148" t="str">
        <v>010-3246-3870</v>
      </c>
      <c r="R540" s="131" t="str">
        <v>CJ대한통운</v>
      </c>
      <c r="S540" s="139">
        <v>0</v>
      </c>
      <c r="T540" s="131" t="str">
        <v>010-3246-3870</v>
      </c>
      <c r="U540" s="131" t="str">
        <v>경기도 김포시 고촌읍 인향로24번길 66 (고촌읍) 1층 오른쪽</v>
      </c>
      <c r="V540" s="131">
        <v>0</v>
      </c>
      <c r="W540" s="138">
        <v>10560</v>
      </c>
      <c r="X540" s="138">
        <v>0</v>
      </c>
      <c r="Y540" s="138">
        <v>3000</v>
      </c>
      <c r="Z540" s="138">
        <v>0</v>
      </c>
      <c r="AA540" s="138">
        <v>0</v>
      </c>
      <c r="AB540" s="145">
        <v>0</v>
      </c>
      <c r="AC540" s="145">
        <v>0</v>
      </c>
      <c r="AD540" s="138">
        <v>0</v>
      </c>
      <c r="AE540" s="131" t="str">
        <v>비닐팩토리 스마트 스토어 윤숙영 가윤제 SE.307 투명 540262842296 010-3246-3870 2024080945231461</v>
      </c>
    </row>
    <row r="541" spans="1:31">
      <c r="A541" s="131">
        <v>928</v>
      </c>
      <c r="B541" s="131" t="str">
        <v>비닐팩토리</v>
      </c>
      <c r="C541" s="131" t="str">
        <v>스마트 스토어</v>
      </c>
      <c r="D541" s="131" t="str">
        <v>윤숙영</v>
      </c>
      <c r="E541" s="132">
        <v>45547</v>
      </c>
      <c r="F541" s="131" t="str">
        <v>가윤제</v>
      </c>
      <c r="G541" s="131" t="str">
        <v>530290920291</v>
      </c>
      <c r="H541" s="131" t="str">
        <v>SE.204</v>
      </c>
      <c r="I541" s="131" t="str">
        <v>투명</v>
      </c>
      <c r="J541" s="131">
        <v>1</v>
      </c>
      <c r="K541" s="138">
        <v>0</v>
      </c>
      <c r="L541" s="138">
        <v>3500</v>
      </c>
      <c r="M541" s="138">
        <v>1053</v>
      </c>
      <c r="N541" s="132">
        <v>45547</v>
      </c>
      <c r="O541" s="131" t="str">
        <v>2024091275290481</v>
      </c>
      <c r="P541" s="134" t="str">
        <v>mins****</v>
      </c>
      <c r="Q541" s="148" t="str">
        <v>010-3246-3870</v>
      </c>
      <c r="R541" s="131" t="str">
        <v>CJ대한통운</v>
      </c>
      <c r="S541" s="139">
        <v>0</v>
      </c>
      <c r="T541" s="131" t="str">
        <v>010-3246-3870</v>
      </c>
      <c r="U541" s="131" t="str">
        <v>경기도 김포시 고촌읍 인향로24번길 66 (고촌읍) 1층 오른쪽</v>
      </c>
      <c r="V541" s="131">
        <v>0</v>
      </c>
      <c r="W541" s="138">
        <v>20800</v>
      </c>
      <c r="X541" s="138">
        <v>0</v>
      </c>
      <c r="Y541" s="138">
        <v>3000</v>
      </c>
      <c r="Z541" s="138">
        <v>0</v>
      </c>
      <c r="AA541" s="138">
        <v>0</v>
      </c>
      <c r="AB541" s="145">
        <v>0</v>
      </c>
      <c r="AC541" s="145">
        <v>0</v>
      </c>
      <c r="AD541" s="138">
        <v>0</v>
      </c>
      <c r="AE541" s="131" t="str">
        <v>비닐팩토리 스마트 스토어 윤숙영 가윤제 SE.204 투명 530290920291 010-3246-3870 2024091275290481</v>
      </c>
    </row>
    <row r="542" spans="1:31">
      <c r="A542" s="131">
        <v>929</v>
      </c>
      <c r="B542" s="131" t="str">
        <v>비닐팩토리</v>
      </c>
      <c r="C542" s="131" t="str">
        <v>스마트 스토어</v>
      </c>
      <c r="D542" s="131" t="str">
        <v>윤숙영</v>
      </c>
      <c r="E542" s="132">
        <v>45547</v>
      </c>
      <c r="F542" s="131" t="str">
        <v>가윤제</v>
      </c>
      <c r="G542" s="131" t="str">
        <v>530290920291</v>
      </c>
      <c r="H542" s="131" t="str">
        <v>SE.106</v>
      </c>
      <c r="I542" s="131" t="str">
        <v>투명</v>
      </c>
      <c r="J542" s="131">
        <v>1</v>
      </c>
      <c r="K542" s="138">
        <v>0</v>
      </c>
      <c r="L542" s="138">
        <v>0</v>
      </c>
      <c r="M542" s="138">
        <v>0</v>
      </c>
      <c r="N542" s="132">
        <v>45547</v>
      </c>
      <c r="O542" s="131" t="str">
        <v>2024091275290471</v>
      </c>
      <c r="P542" s="134" t="str">
        <v>mins****</v>
      </c>
      <c r="Q542" s="148" t="str">
        <v>010-3246-3870</v>
      </c>
      <c r="R542" s="131" t="str">
        <v>CJ대한통운</v>
      </c>
      <c r="S542" s="139">
        <v>0</v>
      </c>
      <c r="T542" s="131" t="str">
        <v>010-3246-3870</v>
      </c>
      <c r="U542" s="131" t="str">
        <v>경기도 김포시 고촌읍 인향로24번길 66 (고촌읍) 1층 오른쪽</v>
      </c>
      <c r="V542" s="131">
        <v>0</v>
      </c>
      <c r="W542" s="138">
        <v>2970</v>
      </c>
      <c r="X542" s="138">
        <v>1290</v>
      </c>
      <c r="Y542" s="138">
        <v>0</v>
      </c>
      <c r="Z542" s="138">
        <v>0</v>
      </c>
      <c r="AA542" s="138">
        <v>0</v>
      </c>
      <c r="AB542" s="145">
        <v>0</v>
      </c>
      <c r="AC542" s="145">
        <v>0</v>
      </c>
      <c r="AD542" s="138">
        <v>0</v>
      </c>
      <c r="AE542" s="131" t="str">
        <v>비닐팩토리 스마트 스토어 윤숙영 가윤제 SE.106 투명 530290920291 010-3246-3870 2024091275290471</v>
      </c>
    </row>
    <row r="543" spans="1:31">
      <c r="A543" s="131">
        <v>935</v>
      </c>
      <c r="B543" s="131" t="str">
        <v>비닐팩토리</v>
      </c>
      <c r="C543" s="131" t="str">
        <v>스마트 스토어</v>
      </c>
      <c r="D543" s="131" t="str">
        <v>윤숙영</v>
      </c>
      <c r="E543" s="132">
        <v>45547</v>
      </c>
      <c r="F543" s="131" t="str">
        <v>가윤제</v>
      </c>
      <c r="G543" s="131" t="str">
        <v>530290920291</v>
      </c>
      <c r="H543" s="131" t="str">
        <v>SE.204</v>
      </c>
      <c r="I543" s="131" t="str">
        <v>투명</v>
      </c>
      <c r="J543" s="131">
        <v>1</v>
      </c>
      <c r="K543" s="138">
        <v>0</v>
      </c>
      <c r="L543" s="138">
        <v>3500</v>
      </c>
      <c r="M543" s="138">
        <v>1053</v>
      </c>
      <c r="N543" s="132">
        <v>45547</v>
      </c>
      <c r="O543" s="131" t="str">
        <v>2024091275290481</v>
      </c>
      <c r="P543" s="134" t="str">
        <v>mins****</v>
      </c>
      <c r="Q543" s="148" t="str">
        <v>010-3246-3870</v>
      </c>
      <c r="R543" s="131" t="str">
        <v>CJ대한통운</v>
      </c>
      <c r="S543" s="139">
        <v>0</v>
      </c>
      <c r="T543" s="131" t="str">
        <v>010-3246-3870</v>
      </c>
      <c r="U543" s="131" t="str">
        <v>경기도 김포시 고촌읍 인향로24번길 66 (고촌읍) 1층 오른쪽</v>
      </c>
      <c r="V543" s="131">
        <v>0</v>
      </c>
      <c r="W543" s="138">
        <v>20800</v>
      </c>
      <c r="X543" s="138">
        <v>0</v>
      </c>
      <c r="Y543" s="138">
        <v>3000</v>
      </c>
      <c r="Z543" s="138">
        <v>0</v>
      </c>
      <c r="AA543" s="138">
        <v>0</v>
      </c>
      <c r="AB543" s="145">
        <v>0</v>
      </c>
      <c r="AC543" s="145">
        <v>0</v>
      </c>
      <c r="AD543" s="138">
        <v>0</v>
      </c>
      <c r="AE543" s="131" t="str">
        <v>비닐팩토리 스마트 스토어 윤숙영 가윤제 SE.204 투명 530290920291 010-3246-3870 2024091275290481</v>
      </c>
    </row>
    <row r="544" spans="1:31">
      <c r="A544" s="131">
        <v>936</v>
      </c>
      <c r="B544" s="131" t="str">
        <v>비닐팩토리</v>
      </c>
      <c r="C544" s="131" t="str">
        <v>스마트 스토어</v>
      </c>
      <c r="D544" s="131" t="str">
        <v>윤숙영</v>
      </c>
      <c r="E544" s="132">
        <v>45547</v>
      </c>
      <c r="F544" s="131" t="str">
        <v>가윤제</v>
      </c>
      <c r="G544" s="131" t="str">
        <v>530290920291</v>
      </c>
      <c r="H544" s="131" t="str">
        <v>SE.106</v>
      </c>
      <c r="I544" s="131" t="str">
        <v>투명</v>
      </c>
      <c r="J544" s="131">
        <v>1</v>
      </c>
      <c r="K544" s="138">
        <v>0</v>
      </c>
      <c r="L544" s="138">
        <v>0</v>
      </c>
      <c r="M544" s="138">
        <v>0</v>
      </c>
      <c r="N544" s="132">
        <v>45547</v>
      </c>
      <c r="O544" s="131" t="str">
        <v>2024091275290471</v>
      </c>
      <c r="P544" s="134" t="str">
        <v>mins****</v>
      </c>
      <c r="Q544" s="148" t="str">
        <v>010-3246-3870</v>
      </c>
      <c r="R544" s="131" t="str">
        <v>CJ대한통운</v>
      </c>
      <c r="S544" s="139">
        <v>0</v>
      </c>
      <c r="T544" s="131" t="str">
        <v>010-3246-3870</v>
      </c>
      <c r="U544" s="131" t="str">
        <v>경기도 김포시 고촌읍 인향로24번길 66 (고촌읍) 1층 오른쪽</v>
      </c>
      <c r="V544" s="131">
        <v>0</v>
      </c>
      <c r="W544" s="138">
        <v>2970</v>
      </c>
      <c r="X544" s="138">
        <v>1290</v>
      </c>
      <c r="Y544" s="138">
        <v>0</v>
      </c>
      <c r="Z544" s="138">
        <v>0</v>
      </c>
      <c r="AA544" s="138">
        <v>0</v>
      </c>
      <c r="AB544" s="145">
        <v>0</v>
      </c>
      <c r="AC544" s="145">
        <v>0</v>
      </c>
      <c r="AD544" s="138">
        <v>0</v>
      </c>
      <c r="AE544" s="131" t="str">
        <v>비닐팩토리 스마트 스토어 윤숙영 가윤제 SE.106 투명 530290920291 010-3246-3870 2024091275290471</v>
      </c>
    </row>
    <row r="545" spans="1:31">
      <c r="A545" s="131">
        <v>5</v>
      </c>
      <c r="B545" s="131" t="str">
        <v>비닐스토리</v>
      </c>
      <c r="C545" s="131" t="str">
        <v>스마트 스토어</v>
      </c>
      <c r="D545" s="131" t="str">
        <v>윤은희</v>
      </c>
      <c r="E545" s="132">
        <v>45443</v>
      </c>
      <c r="F545" s="131" t="str">
        <v>윤은희</v>
      </c>
      <c r="G545" s="131" t="str">
        <v>530211538423</v>
      </c>
      <c r="H545" s="131" t="str">
        <v>SE.206</v>
      </c>
      <c r="I545" s="131" t="str">
        <v>투명</v>
      </c>
      <c r="J545" s="131">
        <v>1</v>
      </c>
      <c r="K545" s="138">
        <v>23300</v>
      </c>
      <c r="L545" s="138">
        <v>3500</v>
      </c>
      <c r="M545" s="138">
        <v>0</v>
      </c>
      <c r="N545" s="132">
        <v>45443</v>
      </c>
      <c r="O545" s="131" t="str">
        <v>2024053156950031</v>
      </c>
      <c r="P545" s="134" t="str">
        <v>qkah****</v>
      </c>
      <c r="Q545" s="148" t="str">
        <v>010-8865-8843</v>
      </c>
      <c r="R545" s="131" t="str">
        <v>CJ대한통운</v>
      </c>
      <c r="S545" s="139">
        <v>0</v>
      </c>
      <c r="T545" s="131" t="str">
        <v>010-8865-8843</v>
      </c>
      <c r="U545" s="131" t="str">
        <v>충청북도 청주시 청원구 상당로 230 (우암동) 1층상가</v>
      </c>
      <c r="V545" s="131">
        <v>0</v>
      </c>
      <c r="W545" s="138">
        <v>28620</v>
      </c>
      <c r="X545" s="138">
        <v>3180</v>
      </c>
      <c r="Y545" s="138">
        <v>3000</v>
      </c>
      <c r="Z545" s="138">
        <v>0</v>
      </c>
      <c r="AA545" s="138">
        <v>0</v>
      </c>
      <c r="AB545" s="145">
        <v>0</v>
      </c>
      <c r="AC545" s="145">
        <v>0</v>
      </c>
      <c r="AD545" s="138">
        <v>0</v>
      </c>
      <c r="AE545" s="131" t="str">
        <v>비닐스토리 스마트 스토어 윤은희 윤은희 SE.206 투명 530211538423 010-8865-8843 2024053156950031</v>
      </c>
    </row>
    <row r="546" spans="1:31">
      <c r="A546" s="131">
        <v>503</v>
      </c>
      <c r="B546" s="131" t="str">
        <v>비닐스토리</v>
      </c>
      <c r="C546" s="131" t="str">
        <v>스마트 스토어</v>
      </c>
      <c r="D546" s="131" t="str">
        <v>윤은희</v>
      </c>
      <c r="E546" s="132">
        <v>45513</v>
      </c>
      <c r="F546" s="131" t="str">
        <v>윤은희</v>
      </c>
      <c r="G546" s="131" t="str">
        <v>540262938616</v>
      </c>
      <c r="H546" s="131" t="str">
        <v>SE.206</v>
      </c>
      <c r="I546" s="131" t="str">
        <v>투명</v>
      </c>
      <c r="J546" s="131">
        <v>1</v>
      </c>
      <c r="K546" s="138">
        <v>25925</v>
      </c>
      <c r="L546" s="138">
        <v>4400</v>
      </c>
      <c r="M546" s="138">
        <v>1725</v>
      </c>
      <c r="N546" s="132">
        <v>45513</v>
      </c>
      <c r="O546" s="131" t="str">
        <v>2024080949581571</v>
      </c>
      <c r="P546" s="134" t="str">
        <v>qkah****</v>
      </c>
      <c r="Q546" s="148" t="str">
        <v>010-8865-8843</v>
      </c>
      <c r="R546" s="131" t="str">
        <v>CJ대한통운</v>
      </c>
      <c r="S546" s="139">
        <v>0</v>
      </c>
      <c r="T546" s="131" t="str">
        <v>010-8865-8843</v>
      </c>
      <c r="U546" s="131" t="str">
        <v>충청북도 청주시 청원구 상당로 230 (우암동) 1층상가</v>
      </c>
      <c r="V546" s="131">
        <v>0</v>
      </c>
      <c r="W546" s="138">
        <v>28620</v>
      </c>
      <c r="X546" s="138">
        <v>3180</v>
      </c>
      <c r="Y546" s="138">
        <v>0</v>
      </c>
      <c r="Z546" s="138">
        <v>0</v>
      </c>
      <c r="AA546" s="138">
        <v>0</v>
      </c>
      <c r="AB546" s="145">
        <v>0</v>
      </c>
      <c r="AC546" s="145">
        <v>0</v>
      </c>
      <c r="AD546" s="138">
        <v>0</v>
      </c>
      <c r="AE546" s="131" t="str">
        <v>비닐스토리 스마트 스토어 윤은희 윤은희 SE.206 투명 540262938616 010-8865-8843 2024080949581571</v>
      </c>
    </row>
    <row r="547" spans="1:31">
      <c r="A547" s="131">
        <v>504</v>
      </c>
      <c r="B547" s="131" t="str">
        <v>비닐스토리</v>
      </c>
      <c r="C547" s="131" t="str">
        <v>스마트 스토어</v>
      </c>
      <c r="D547" s="131" t="str">
        <v>윤은희</v>
      </c>
      <c r="E547" s="132">
        <v>45513</v>
      </c>
      <c r="F547" s="131" t="str">
        <v>윤은희</v>
      </c>
      <c r="G547" s="131" t="str">
        <v>540262938616</v>
      </c>
      <c r="H547" s="131" t="str">
        <v>SE.203</v>
      </c>
      <c r="I547" s="131" t="str">
        <v>투명</v>
      </c>
      <c r="J547" s="131">
        <v>1</v>
      </c>
      <c r="K547" s="138">
        <v>12100</v>
      </c>
      <c r="L547" s="138">
        <v>0</v>
      </c>
      <c r="M547" s="138">
        <v>0</v>
      </c>
      <c r="N547" s="132">
        <v>45513</v>
      </c>
      <c r="O547" s="131" t="str">
        <v>2024080949581561</v>
      </c>
      <c r="P547" s="134" t="str">
        <v>qkah****</v>
      </c>
      <c r="Q547" s="148" t="str">
        <v>010-8865-8843</v>
      </c>
      <c r="R547" s="131" t="str">
        <v>CJ대한통운</v>
      </c>
      <c r="S547" s="139">
        <v>0</v>
      </c>
      <c r="T547" s="131" t="str">
        <v>010-8865-8843</v>
      </c>
      <c r="U547" s="131" t="str">
        <v>충청북도 청주시 청원구 상당로 230 (우암동) 1층상가</v>
      </c>
      <c r="V547" s="131">
        <v>0</v>
      </c>
      <c r="W547" s="138">
        <v>17820</v>
      </c>
      <c r="X547" s="138">
        <v>1980</v>
      </c>
      <c r="Y547" s="138">
        <v>0</v>
      </c>
      <c r="Z547" s="138">
        <v>0</v>
      </c>
      <c r="AA547" s="138">
        <v>0</v>
      </c>
      <c r="AB547" s="145">
        <v>0</v>
      </c>
      <c r="AC547" s="145">
        <v>0</v>
      </c>
      <c r="AD547" s="138">
        <v>0</v>
      </c>
      <c r="AE547" s="131" t="str">
        <v>비닐스토리 스마트 스토어 윤은희 윤은희 SE.203 투명 540262938616 010-8865-8843 2024080949581561</v>
      </c>
    </row>
    <row r="548" spans="1:31">
      <c r="A548" s="131">
        <v>623</v>
      </c>
      <c r="B548" s="131" t="str">
        <v>비닐팩토리</v>
      </c>
      <c r="C548" s="131" t="str">
        <v>쿠팡</v>
      </c>
      <c r="D548" s="131" t="str">
        <v>윤재관</v>
      </c>
      <c r="E548" s="132">
        <v>45524</v>
      </c>
      <c r="F548" s="131" t="str">
        <v>윤재관</v>
      </c>
      <c r="G548" s="131" t="str">
        <v>540270289482</v>
      </c>
      <c r="H548" s="131" t="str">
        <v>SE.202</v>
      </c>
      <c r="I548" s="131" t="str">
        <v>투명</v>
      </c>
      <c r="J548" s="131">
        <v>1</v>
      </c>
      <c r="K548" s="138">
        <v>0</v>
      </c>
      <c r="L548" s="138">
        <v>3500</v>
      </c>
      <c r="M548" s="138">
        <v>960</v>
      </c>
      <c r="N548" s="132">
        <v>45523</v>
      </c>
      <c r="O548" s="131" t="str">
        <v>24100064451016</v>
      </c>
      <c r="P548" s="134">
        <v>0</v>
      </c>
      <c r="Q548" s="148" t="str">
        <v>0502-4952-9619</v>
      </c>
      <c r="R548" s="131" t="str">
        <v>CJ대한통운</v>
      </c>
      <c r="S548" s="139">
        <v>0</v>
      </c>
      <c r="T548" s="131" t="str">
        <v>0502-4952-9619</v>
      </c>
      <c r="U548" s="131" t="str">
        <v>경상남도 창원시 진해구 남양동 20-2 창원 진해 비전시티 우방 아이유쉘 아파트 106-501</v>
      </c>
      <c r="V548" s="131" t="str">
        <v>문 앞</v>
      </c>
      <c r="W548" s="138">
        <v>16800</v>
      </c>
      <c r="X548" s="138">
        <v>0</v>
      </c>
      <c r="Y548" s="138">
        <v>3000</v>
      </c>
      <c r="Z548" s="138">
        <v>0</v>
      </c>
      <c r="AA548" s="138">
        <v>0</v>
      </c>
      <c r="AB548" s="145">
        <v>0</v>
      </c>
      <c r="AC548" s="145">
        <v>0</v>
      </c>
      <c r="AD548" s="138">
        <v>0</v>
      </c>
      <c r="AE548" s="131" t="str">
        <v>비닐팩토리 쿠팡 윤재관 윤재관 SE.202 투명 540270289482 0502-4952-9619 24100064451016</v>
      </c>
    </row>
    <row r="549" spans="1:31">
      <c r="A549" s="131">
        <v>1021</v>
      </c>
      <c r="B549" s="131" t="str">
        <v>비닐스토리</v>
      </c>
      <c r="C549" s="131" t="str">
        <v>쿠팡</v>
      </c>
      <c r="D549" s="131" t="str">
        <v>윤정수</v>
      </c>
      <c r="E549" s="132">
        <v>45558</v>
      </c>
      <c r="F549" s="131" t="str">
        <v>홍우성</v>
      </c>
      <c r="G549" s="131" t="str">
        <v>540295340415</v>
      </c>
      <c r="H549" s="131" t="str">
        <v>SE.116</v>
      </c>
      <c r="I549" s="131" t="str">
        <v>투명</v>
      </c>
      <c r="J549" s="131">
        <v>4</v>
      </c>
      <c r="K549" s="138">
        <v>20366</v>
      </c>
      <c r="L549" s="138">
        <v>3500</v>
      </c>
      <c r="M549" s="138">
        <v>366</v>
      </c>
      <c r="N549" s="132">
        <v>45558</v>
      </c>
      <c r="O549" s="131" t="str">
        <v>23100070430203</v>
      </c>
      <c r="P549" s="134">
        <v>0</v>
      </c>
      <c r="Q549" s="148" t="str">
        <v>0502-7915-8758</v>
      </c>
      <c r="R549" s="131" t="str">
        <v>CJ대한통운</v>
      </c>
      <c r="S549" s="139">
        <v>0</v>
      </c>
      <c r="T549" s="131" t="str">
        <v>0502-7915-8758</v>
      </c>
      <c r="U549" s="131" t="str">
        <v>경기도 이천시 대월면 양녕로 92 YCH KOREA 이천사무소</v>
      </c>
      <c r="V549" s="131" t="str">
        <v>문 앞</v>
      </c>
      <c r="W549" s="138">
        <v>28880</v>
      </c>
      <c r="X549" s="138">
        <v>0</v>
      </c>
      <c r="Y549" s="138">
        <v>3000</v>
      </c>
      <c r="Z549" s="138">
        <v>0</v>
      </c>
      <c r="AA549" s="138">
        <v>0</v>
      </c>
      <c r="AB549" s="145">
        <v>0</v>
      </c>
      <c r="AC549" s="145">
        <v>0</v>
      </c>
      <c r="AD549" s="138">
        <v>0</v>
      </c>
      <c r="AE549" s="131" t="str">
        <v>비닐스토리 쿠팡 윤정수 홍우성 SE.116 투명 540295340415 0502-7915-8758 23100070430203</v>
      </c>
    </row>
    <row r="550" spans="1:31">
      <c r="A550" s="131">
        <v>277</v>
      </c>
      <c r="B550" s="131" t="str">
        <v>비닐스토리</v>
      </c>
      <c r="C550" s="131" t="str">
        <v>쿠팡</v>
      </c>
      <c r="D550" s="131" t="str">
        <v>윤정아</v>
      </c>
      <c r="E550" s="132">
        <v>45481</v>
      </c>
      <c r="F550" s="131" t="str">
        <v>윤정아</v>
      </c>
      <c r="G550" s="131" t="str">
        <v>540238771562</v>
      </c>
      <c r="H550" s="131" t="str">
        <v>SE.103</v>
      </c>
      <c r="I550" s="131" t="str">
        <v>투명</v>
      </c>
      <c r="J550" s="131">
        <v>6</v>
      </c>
      <c r="K550" s="138">
        <v>9600</v>
      </c>
      <c r="L550" s="138">
        <v>3000</v>
      </c>
      <c r="M550" s="138">
        <v>0</v>
      </c>
      <c r="N550" s="132">
        <v>45478</v>
      </c>
      <c r="O550" s="131" t="str">
        <v>29100056754338</v>
      </c>
      <c r="P550" s="134" t="str">
        <v>yj*****@na</v>
      </c>
      <c r="Q550" s="148" t="str">
        <v>0502-4322-9254</v>
      </c>
      <c r="R550" s="131" t="str">
        <v>CJ대한통운</v>
      </c>
      <c r="S550" s="139">
        <v>0</v>
      </c>
      <c r="T550" s="131" t="str">
        <v>0502-4322-9254</v>
      </c>
      <c r="U550" s="131" t="str">
        <v>경기도 광주시 경충대로1480번길 37 낙원타운하우스25동 302호 ( 쌍령동, 쌍령낙원타운하우스 )</v>
      </c>
      <c r="V550" s="131" t="str">
        <v>문 앞</v>
      </c>
      <c r="W550" s="138">
        <v>10140</v>
      </c>
      <c r="X550" s="138">
        <v>1140</v>
      </c>
      <c r="Y550" s="138">
        <v>0</v>
      </c>
      <c r="Z550" s="138">
        <v>0</v>
      </c>
      <c r="AA550" s="138">
        <v>0</v>
      </c>
      <c r="AB550" s="145">
        <v>0</v>
      </c>
      <c r="AC550" s="145">
        <v>0</v>
      </c>
      <c r="AD550" s="138">
        <v>0</v>
      </c>
      <c r="AE550" s="131" t="str">
        <v>비닐스토리 쿠팡 윤정아 윤정아 SE.103 투명 540238771562 0502-4322-9254 29100056754338</v>
      </c>
    </row>
    <row r="551" spans="1:31">
      <c r="A551" s="131">
        <v>25</v>
      </c>
      <c r="B551" s="131" t="str">
        <v>비닐스토리</v>
      </c>
      <c r="C551" s="131" t="str">
        <v>스마트 스토어</v>
      </c>
      <c r="D551" s="131" t="str">
        <v>윤춘자</v>
      </c>
      <c r="E551" s="132">
        <v>45446</v>
      </c>
      <c r="F551" s="131" t="str">
        <v>윤춘자</v>
      </c>
      <c r="G551" s="131" t="str">
        <v>530213304965</v>
      </c>
      <c r="H551" s="131" t="str">
        <v>SE.206</v>
      </c>
      <c r="I551" s="131" t="str">
        <v>투명</v>
      </c>
      <c r="J551" s="131">
        <v>2</v>
      </c>
      <c r="K551" s="138">
        <v>44000</v>
      </c>
      <c r="L551" s="138">
        <v>4400</v>
      </c>
      <c r="M551" s="138">
        <v>0</v>
      </c>
      <c r="N551" s="132">
        <v>45444</v>
      </c>
      <c r="O551" s="131" t="str">
        <v>2024060182579771</v>
      </c>
      <c r="P551" s="134" t="str">
        <v>cnsw****</v>
      </c>
      <c r="Q551" s="148" t="str">
        <v>010-5893-7530</v>
      </c>
      <c r="R551" s="131" t="str">
        <v>CJ대한통운</v>
      </c>
      <c r="S551" s="139">
        <v>0</v>
      </c>
      <c r="T551" s="131" t="str">
        <v>0502-3570-4749</v>
      </c>
      <c r="U551" s="131" t="str">
        <v>인천광역시 미추홀구 인하로183번길 34 (주안동) 인천광역시미추홀구인하로183번길34</v>
      </c>
      <c r="V551" s="131">
        <v>0</v>
      </c>
      <c r="W551" s="138">
        <v>57240</v>
      </c>
      <c r="X551" s="138">
        <v>6360</v>
      </c>
      <c r="Y551" s="138">
        <v>0</v>
      </c>
      <c r="Z551" s="138">
        <v>0</v>
      </c>
      <c r="AA551" s="138">
        <v>0</v>
      </c>
      <c r="AB551" s="145">
        <v>0</v>
      </c>
      <c r="AC551" s="145">
        <v>0</v>
      </c>
      <c r="AD551" s="138">
        <v>0</v>
      </c>
      <c r="AE551" s="131" t="str">
        <v>비닐스토리 스마트 스토어 윤춘자 윤춘자 SE.206 투명 530213304965 0502-3570-4749 2024060182579771</v>
      </c>
    </row>
    <row r="552" spans="1:31">
      <c r="A552" s="131">
        <v>313</v>
      </c>
      <c r="B552" s="131" t="str">
        <v>비닐팩토리</v>
      </c>
      <c r="C552" s="131" t="str">
        <v>대표</v>
      </c>
      <c r="D552" s="131" t="str">
        <v>윤해수</v>
      </c>
      <c r="E552" s="132">
        <v>45485</v>
      </c>
      <c r="F552" s="131" t="str">
        <v>윤해수</v>
      </c>
      <c r="G552" s="131" t="str">
        <v>540242569386</v>
      </c>
      <c r="H552" s="131" t="str">
        <v>SE.1000</v>
      </c>
      <c r="I552" s="131" t="str">
        <v>투명</v>
      </c>
      <c r="J552" s="131">
        <v>1</v>
      </c>
      <c r="K552" s="138">
        <v>0</v>
      </c>
      <c r="L552" s="138">
        <v>4400</v>
      </c>
      <c r="M552" s="138">
        <v>1725</v>
      </c>
      <c r="N552" s="132">
        <v>45485</v>
      </c>
      <c r="O552" s="131" t="str">
        <v>45488812</v>
      </c>
      <c r="P552" s="134">
        <v>0</v>
      </c>
      <c r="Q552" s="148">
        <v>0</v>
      </c>
      <c r="R552" s="131" t="str">
        <v>CJ대한통운</v>
      </c>
      <c r="S552" s="139">
        <v>0</v>
      </c>
      <c r="T552" s="131" t="str">
        <v>010-6565-3386</v>
      </c>
      <c r="U552" s="131" t="str">
        <v>울산 동구 전하동 662-2</v>
      </c>
      <c r="V552" s="131">
        <v>0</v>
      </c>
      <c r="W552" s="138">
        <v>0</v>
      </c>
      <c r="X552" s="138">
        <v>0</v>
      </c>
      <c r="Y552" s="138">
        <v>0</v>
      </c>
      <c r="Z552" s="138">
        <v>0</v>
      </c>
      <c r="AA552" s="138">
        <v>0</v>
      </c>
      <c r="AB552" s="145">
        <v>0</v>
      </c>
      <c r="AC552" s="145">
        <v>0</v>
      </c>
      <c r="AD552" s="138">
        <v>0</v>
      </c>
      <c r="AE552" s="131" t="str">
        <v>비닐팩토리 대표 윤해수 윤해수 SE.1000 투명 540242569386 010-6565-3386 45488812</v>
      </c>
    </row>
    <row r="553" spans="1:31">
      <c r="A553" s="131">
        <v>143</v>
      </c>
      <c r="B553" s="131" t="str">
        <v>비닐팩토리</v>
      </c>
      <c r="C553" s="131" t="str">
        <v>스마트 스토어</v>
      </c>
      <c r="D553" s="131" t="str">
        <v>윤현진</v>
      </c>
      <c r="E553" s="132">
        <v>45456</v>
      </c>
      <c r="F553" s="131" t="str">
        <v>윤현진</v>
      </c>
      <c r="G553" s="131" t="str">
        <v>530221335166</v>
      </c>
      <c r="H553" s="131" t="str">
        <v>SE.307</v>
      </c>
      <c r="I553" s="131" t="str">
        <v>투명</v>
      </c>
      <c r="J553" s="131">
        <v>1</v>
      </c>
      <c r="K553" s="138">
        <v>0</v>
      </c>
      <c r="L553" s="138">
        <v>3500</v>
      </c>
      <c r="M553" s="138">
        <v>0</v>
      </c>
      <c r="N553" s="132">
        <v>45456</v>
      </c>
      <c r="O553" s="131" t="str">
        <v>2024061356909371</v>
      </c>
      <c r="P553" s="134" t="str">
        <v>hyun****</v>
      </c>
      <c r="Q553" s="148" t="str">
        <v>010-8982-7060</v>
      </c>
      <c r="R553" s="131" t="str">
        <v>CJ대한통운</v>
      </c>
      <c r="S553" s="139">
        <v>0</v>
      </c>
      <c r="T553" s="131" t="str">
        <v>010-8982-7060</v>
      </c>
      <c r="U553" s="131" t="str">
        <v>충청남도 보령시 지장골길 160 (죽정동, 부경파크빌아파트) 104동 703호</v>
      </c>
      <c r="V553" s="131">
        <v>0</v>
      </c>
      <c r="W553" s="138">
        <v>10560</v>
      </c>
      <c r="X553" s="138">
        <v>0</v>
      </c>
      <c r="Y553" s="138">
        <v>3000</v>
      </c>
      <c r="Z553" s="138">
        <v>0</v>
      </c>
      <c r="AA553" s="138">
        <v>0</v>
      </c>
      <c r="AB553" s="145">
        <v>0</v>
      </c>
      <c r="AC553" s="145">
        <v>0</v>
      </c>
      <c r="AD553" s="138">
        <v>0</v>
      </c>
      <c r="AE553" s="131" t="str">
        <v>비닐팩토리 스마트 스토어 윤현진 윤현진 SE.307 투명 530221335166 010-8982-7060 2024061356909371</v>
      </c>
    </row>
    <row r="554" spans="1:31">
      <c r="A554" s="131">
        <v>144</v>
      </c>
      <c r="B554" s="131" t="str">
        <v>비닐팩토리</v>
      </c>
      <c r="C554" s="131" t="str">
        <v>스마트 스토어</v>
      </c>
      <c r="D554" s="131" t="str">
        <v>윤현진</v>
      </c>
      <c r="E554" s="132">
        <v>45456</v>
      </c>
      <c r="F554" s="131" t="str">
        <v>윤현진</v>
      </c>
      <c r="G554" s="131" t="str">
        <v>530221335166</v>
      </c>
      <c r="H554" s="131" t="str">
        <v>SE.118</v>
      </c>
      <c r="I554" s="131" t="str">
        <v>투명</v>
      </c>
      <c r="J554" s="131">
        <v>1</v>
      </c>
      <c r="K554" s="138">
        <v>0</v>
      </c>
      <c r="L554" s="138">
        <v>0</v>
      </c>
      <c r="M554" s="138">
        <v>0</v>
      </c>
      <c r="N554" s="132">
        <v>45456</v>
      </c>
      <c r="O554" s="131" t="str">
        <v>2024061356909361</v>
      </c>
      <c r="P554" s="134" t="str">
        <v>hyun****</v>
      </c>
      <c r="Q554" s="148" t="str">
        <v>010-8982-7060</v>
      </c>
      <c r="R554" s="131" t="str">
        <v>CJ대한통운</v>
      </c>
      <c r="S554" s="139">
        <v>0</v>
      </c>
      <c r="T554" s="131" t="str">
        <v>010-8982-7060</v>
      </c>
      <c r="U554" s="131" t="str">
        <v>충청남도 보령시 지장골길 160 (죽정동, 부경파크빌아파트) 104동 703호</v>
      </c>
      <c r="V554" s="131">
        <v>0</v>
      </c>
      <c r="W554" s="138">
        <v>3450</v>
      </c>
      <c r="X554" s="138">
        <v>0</v>
      </c>
      <c r="Y554" s="138">
        <v>0</v>
      </c>
      <c r="Z554" s="138">
        <v>0</v>
      </c>
      <c r="AA554" s="138">
        <v>0</v>
      </c>
      <c r="AB554" s="145">
        <v>0</v>
      </c>
      <c r="AC554" s="145">
        <v>0</v>
      </c>
      <c r="AD554" s="138">
        <v>0</v>
      </c>
      <c r="AE554" s="131" t="str">
        <v>비닐팩토리 스마트 스토어 윤현진 윤현진 SE.118 투명 530221335166 010-8982-7060 2024061356909361</v>
      </c>
    </row>
    <row r="555" spans="1:31">
      <c r="A555" s="131">
        <v>370</v>
      </c>
      <c r="B555" s="131" t="str">
        <v>비닐팩토리</v>
      </c>
      <c r="C555" s="131" t="str">
        <v>대표</v>
      </c>
      <c r="D555" s="131" t="str">
        <v>윤혜숙</v>
      </c>
      <c r="E555" s="132">
        <v>45495</v>
      </c>
      <c r="F555" s="131" t="str">
        <v>윤혜숙</v>
      </c>
      <c r="G555" s="131" t="str">
        <v>530250668261</v>
      </c>
      <c r="H555" s="131" t="str">
        <v>SE.1000</v>
      </c>
      <c r="I555" s="131" t="str">
        <v>투명</v>
      </c>
      <c r="J555" s="131">
        <v>1</v>
      </c>
      <c r="K555" s="138">
        <v>0</v>
      </c>
      <c r="L555" s="138">
        <v>4400</v>
      </c>
      <c r="M555" s="138">
        <v>1725</v>
      </c>
      <c r="N555" s="132">
        <v>45495</v>
      </c>
      <c r="O555" s="131" t="str">
        <v>45502977</v>
      </c>
      <c r="P555" s="134">
        <v>0</v>
      </c>
      <c r="Q555" s="148">
        <v>0</v>
      </c>
      <c r="R555" s="131" t="str">
        <v>CJ대한통운</v>
      </c>
      <c r="S555" s="139">
        <v>0</v>
      </c>
      <c r="T555" s="131" t="str">
        <v>010-6565-3386</v>
      </c>
      <c r="U555" s="131" t="str">
        <v>울산 동구 전하동 662-2</v>
      </c>
      <c r="V555" s="131">
        <v>0</v>
      </c>
      <c r="W555" s="138">
        <v>0</v>
      </c>
      <c r="X555" s="138">
        <v>0</v>
      </c>
      <c r="Y555" s="138">
        <v>0</v>
      </c>
      <c r="Z555" s="138">
        <v>0</v>
      </c>
      <c r="AA555" s="138">
        <v>0</v>
      </c>
      <c r="AB555" s="145">
        <v>0</v>
      </c>
      <c r="AC555" s="145">
        <v>0</v>
      </c>
      <c r="AD555" s="138">
        <v>0</v>
      </c>
      <c r="AE555" s="131" t="str">
        <v>비닐팩토리 대표 윤혜숙 윤혜숙 SE.1000 투명 530250668261 010-6565-3386 45502977</v>
      </c>
    </row>
    <row r="556" spans="1:31">
      <c r="A556" s="131">
        <v>448</v>
      </c>
      <c r="B556" s="131" t="str">
        <v>비닐팩토리</v>
      </c>
      <c r="C556" s="131" t="str">
        <v>대표</v>
      </c>
      <c r="D556" s="131" t="str">
        <v>윤혜숙</v>
      </c>
      <c r="E556" s="132">
        <v>45503</v>
      </c>
      <c r="F556" s="131" t="str">
        <v>윤혜숙</v>
      </c>
      <c r="G556" s="131" t="str">
        <v>530256471471</v>
      </c>
      <c r="H556" s="131" t="str">
        <v>SE.1000</v>
      </c>
      <c r="I556" s="131" t="str">
        <v>투명</v>
      </c>
      <c r="J556" s="131">
        <v>1</v>
      </c>
      <c r="K556" s="138">
        <v>0</v>
      </c>
      <c r="L556" s="138">
        <v>5700</v>
      </c>
      <c r="M556" s="138">
        <v>1725</v>
      </c>
      <c r="N556" s="132">
        <v>45503</v>
      </c>
      <c r="O556" s="131" t="str">
        <v>45504390</v>
      </c>
      <c r="P556" s="134">
        <v>0</v>
      </c>
      <c r="Q556" s="148">
        <v>0</v>
      </c>
      <c r="R556" s="131" t="str">
        <v>CJ대한통운</v>
      </c>
      <c r="S556" s="139">
        <v>0</v>
      </c>
      <c r="T556" s="131" t="str">
        <v>010-6565-3386</v>
      </c>
      <c r="U556" s="131" t="str">
        <v>울산 동구 전하동 662-2</v>
      </c>
      <c r="V556" s="131">
        <v>0</v>
      </c>
      <c r="W556" s="138">
        <v>0</v>
      </c>
      <c r="X556" s="138">
        <v>0</v>
      </c>
      <c r="Y556" s="138">
        <v>0</v>
      </c>
      <c r="Z556" s="138">
        <v>0</v>
      </c>
      <c r="AA556" s="138">
        <v>0</v>
      </c>
      <c r="AB556" s="145">
        <v>0</v>
      </c>
      <c r="AC556" s="145">
        <v>0</v>
      </c>
      <c r="AD556" s="138">
        <v>0</v>
      </c>
      <c r="AE556" s="131" t="str">
        <v>비닐팩토리 대표 윤혜숙 윤혜숙 SE.1000 투명 530256471471 010-6565-3386 45504390</v>
      </c>
    </row>
    <row r="557" spans="1:31">
      <c r="A557" s="131">
        <v>109</v>
      </c>
      <c r="B557" s="131" t="str">
        <v>비닐스토리</v>
      </c>
      <c r="C557" s="131" t="str">
        <v>스마트 스토어</v>
      </c>
      <c r="D557" s="131" t="str">
        <v>윤혜영</v>
      </c>
      <c r="E557" s="132">
        <v>45453</v>
      </c>
      <c r="F557" s="131" t="str">
        <v>윤혜영</v>
      </c>
      <c r="G557" s="131" t="str">
        <v>540216957801</v>
      </c>
      <c r="H557" s="131" t="str">
        <v>SE.206</v>
      </c>
      <c r="I557" s="131" t="str">
        <v>투명</v>
      </c>
      <c r="J557" s="131">
        <v>1</v>
      </c>
      <c r="K557" s="138">
        <v>23300</v>
      </c>
      <c r="L557" s="138">
        <v>3500</v>
      </c>
      <c r="M557" s="138">
        <v>0</v>
      </c>
      <c r="N557" s="132">
        <v>45452</v>
      </c>
      <c r="O557" s="131" t="str">
        <v>2024060970463081</v>
      </c>
      <c r="P557" s="134" t="str">
        <v>chac****</v>
      </c>
      <c r="Q557" s="148" t="str">
        <v>010-4599-0208</v>
      </c>
      <c r="R557" s="131" t="str">
        <v>CJ대한통운</v>
      </c>
      <c r="S557" s="139">
        <v>0</v>
      </c>
      <c r="T557" s="131" t="str">
        <v>010-4599-0208</v>
      </c>
      <c r="U557" s="131" t="str">
        <v>경기도 구리시 아치울길 34-9 (아천동) 호성아트빌 301호</v>
      </c>
      <c r="V557" s="131" t="str">
        <v>배송 전 미리 연락해 주세요</v>
      </c>
      <c r="W557" s="138">
        <v>28620</v>
      </c>
      <c r="X557" s="138">
        <v>3180</v>
      </c>
      <c r="Y557" s="138">
        <v>3000</v>
      </c>
      <c r="Z557" s="138">
        <v>0</v>
      </c>
      <c r="AA557" s="138">
        <v>0</v>
      </c>
      <c r="AB557" s="145">
        <v>0</v>
      </c>
      <c r="AC557" s="145">
        <v>0</v>
      </c>
      <c r="AD557" s="138">
        <v>0</v>
      </c>
      <c r="AE557" s="131" t="str">
        <v>비닐스토리 스마트 스토어 윤혜영 윤혜영 SE.206 투명 540216957801 010-4599-0208 2024060970463081</v>
      </c>
    </row>
    <row r="558" spans="1:31">
      <c r="A558" s="131">
        <v>382</v>
      </c>
      <c r="B558" s="131" t="str">
        <v>비닐스토리</v>
      </c>
      <c r="C558" s="131" t="str">
        <v>스마트 스토어</v>
      </c>
      <c r="D558" s="131" t="str">
        <v>윤혜영</v>
      </c>
      <c r="E558" s="132">
        <v>45495</v>
      </c>
      <c r="F558" s="131" t="str">
        <v>주식회사 편(윤혜영)</v>
      </c>
      <c r="G558" s="131" t="str">
        <v>530250362781</v>
      </c>
      <c r="H558" s="131" t="str">
        <v>SE.206</v>
      </c>
      <c r="I558" s="131" t="str">
        <v>투명</v>
      </c>
      <c r="J558" s="131">
        <v>2</v>
      </c>
      <c r="K558" s="138">
        <v>45725</v>
      </c>
      <c r="L558" s="138">
        <v>4400</v>
      </c>
      <c r="M558" s="138">
        <v>1725</v>
      </c>
      <c r="N558" s="132">
        <v>45493</v>
      </c>
      <c r="O558" s="131" t="str">
        <v>2024072069799231</v>
      </c>
      <c r="P558" s="134" t="str">
        <v>chac****</v>
      </c>
      <c r="Q558" s="148" t="str">
        <v>010-4599-0208</v>
      </c>
      <c r="R558" s="131" t="str">
        <v>CJ대한통운</v>
      </c>
      <c r="S558" s="139">
        <v>0</v>
      </c>
      <c r="T558" s="131" t="str">
        <v>010-4599-0208</v>
      </c>
      <c r="U558" s="131" t="str">
        <v>서울특별시 광진구 뚝섬로 646 (자양동) HS타워 2층 호성안전 202호</v>
      </c>
      <c r="V558" s="131" t="str">
        <v>배송 전 미리 연락해 주세요</v>
      </c>
      <c r="W558" s="138">
        <v>57240</v>
      </c>
      <c r="X558" s="138">
        <v>6360</v>
      </c>
      <c r="Y558" s="138">
        <v>0</v>
      </c>
      <c r="Z558" s="138">
        <v>0</v>
      </c>
      <c r="AA558" s="138">
        <v>0</v>
      </c>
      <c r="AB558" s="145">
        <v>0</v>
      </c>
      <c r="AC558" s="145">
        <v>0</v>
      </c>
      <c r="AD558" s="138">
        <v>0</v>
      </c>
      <c r="AE558" s="131" t="str">
        <v>비닐스토리 스마트 스토어 윤혜영 주식회사 편(윤혜영) SE.206 투명 530250362781 010-4599-0208 2024072069799231</v>
      </c>
    </row>
    <row r="559" spans="1:31">
      <c r="A559" s="131">
        <v>573</v>
      </c>
      <c r="B559" s="131" t="str">
        <v>비닐스토리</v>
      </c>
      <c r="C559" s="131" t="str">
        <v>쿠팡</v>
      </c>
      <c r="D559" s="131" t="str">
        <v>윤희순</v>
      </c>
      <c r="E559" s="132">
        <v>45517</v>
      </c>
      <c r="F559" s="131" t="str">
        <v>윤희순</v>
      </c>
      <c r="G559" s="131" t="str">
        <v>530266461510</v>
      </c>
      <c r="H559" s="131" t="str">
        <v>SE.114</v>
      </c>
      <c r="I559" s="131" t="str">
        <v>투명</v>
      </c>
      <c r="J559" s="131">
        <v>1</v>
      </c>
      <c r="K559" s="138">
        <v>6960</v>
      </c>
      <c r="L559" s="138">
        <v>3000</v>
      </c>
      <c r="M559" s="138">
        <v>0</v>
      </c>
      <c r="N559" s="132">
        <v>45517</v>
      </c>
      <c r="O559" s="131" t="str">
        <v>32100063274296</v>
      </c>
      <c r="P559" s="134">
        <v>0</v>
      </c>
      <c r="Q559" s="148" t="str">
        <v>0502-4533-5459</v>
      </c>
      <c r="R559" s="131" t="str">
        <v>CJ대한통운</v>
      </c>
      <c r="S559" s="139">
        <v>0</v>
      </c>
      <c r="T559" s="131" t="str">
        <v>0502-4533-5459</v>
      </c>
      <c r="U559" s="131" t="str">
        <v>경상북도 구미시 도량동 579-1 조일월드빌2차 202호</v>
      </c>
      <c r="V559" s="131" t="str">
        <v>문 앞</v>
      </c>
      <c r="W559" s="138">
        <v>6120</v>
      </c>
      <c r="X559" s="138">
        <v>680</v>
      </c>
      <c r="Y559" s="138">
        <v>3000</v>
      </c>
      <c r="Z559" s="138">
        <v>0</v>
      </c>
      <c r="AA559" s="138">
        <v>0</v>
      </c>
      <c r="AB559" s="145">
        <v>0</v>
      </c>
      <c r="AC559" s="145">
        <v>0</v>
      </c>
      <c r="AD559" s="138">
        <v>0</v>
      </c>
      <c r="AE559" s="131" t="str">
        <v>비닐스토리 쿠팡 윤희순 윤희순 SE.114 투명 530266461510 0502-4533-5459 32100063274296</v>
      </c>
    </row>
    <row r="560" spans="1:31">
      <c r="A560" s="131">
        <v>416</v>
      </c>
      <c r="B560" s="131" t="str">
        <v>비닐스토리</v>
      </c>
      <c r="C560" s="131" t="str">
        <v>쿠팡</v>
      </c>
      <c r="D560" s="131" t="str">
        <v>이경구</v>
      </c>
      <c r="E560" s="132">
        <v>45498</v>
      </c>
      <c r="F560" s="131" t="str">
        <v>이경구</v>
      </c>
      <c r="G560" s="131" t="str">
        <v>540252355390</v>
      </c>
      <c r="H560" s="131" t="str">
        <v>SE.206</v>
      </c>
      <c r="I560" s="131" t="str">
        <v>투명</v>
      </c>
      <c r="J560" s="131">
        <v>1</v>
      </c>
      <c r="K560" s="138">
        <v>23800</v>
      </c>
      <c r="L560" s="138">
        <v>3500</v>
      </c>
      <c r="M560" s="138">
        <v>500</v>
      </c>
      <c r="N560" s="132">
        <v>45498</v>
      </c>
      <c r="O560" s="131" t="str">
        <v>12100060005856</v>
      </c>
      <c r="P560" s="134" t="str">
        <v>tm*****@na</v>
      </c>
      <c r="Q560" s="148" t="str">
        <v>0502-1234-4101</v>
      </c>
      <c r="R560" s="131" t="str">
        <v>CJ대한통운</v>
      </c>
      <c r="S560" s="139">
        <v>0</v>
      </c>
      <c r="T560" s="131" t="str">
        <v>0502-1234-4101</v>
      </c>
      <c r="U560" s="131" t="str">
        <v>충청북도 청주시 상당구 상당로143번길 49 1층 ( 영동 )</v>
      </c>
      <c r="V560" s="131" t="str">
        <v>문 앞</v>
      </c>
      <c r="W560" s="138">
        <v>34020</v>
      </c>
      <c r="X560" s="138">
        <v>0</v>
      </c>
      <c r="Y560" s="138">
        <v>3000</v>
      </c>
      <c r="Z560" s="138">
        <v>0</v>
      </c>
      <c r="AA560" s="138">
        <v>0</v>
      </c>
      <c r="AB560" s="145">
        <v>0</v>
      </c>
      <c r="AC560" s="145">
        <v>0</v>
      </c>
      <c r="AD560" s="138">
        <v>0</v>
      </c>
      <c r="AE560" s="131" t="str">
        <v>비닐스토리 쿠팡 이경구 이경구 SE.206 투명 540252355390 0502-1234-4101 12100060005856</v>
      </c>
    </row>
    <row r="561" spans="1:31">
      <c r="A561" s="131">
        <v>169</v>
      </c>
      <c r="B561" s="131" t="str">
        <v>비닐스토리</v>
      </c>
      <c r="C561" s="131" t="str">
        <v>쿠팡</v>
      </c>
      <c r="D561" s="131" t="str">
        <v>이경근</v>
      </c>
      <c r="E561" s="132">
        <v>45457</v>
      </c>
      <c r="F561" s="131" t="str">
        <v>이경근</v>
      </c>
      <c r="G561" s="131" t="str">
        <v>530221956405</v>
      </c>
      <c r="H561" s="131" t="str">
        <v>SE.137</v>
      </c>
      <c r="I561" s="131" t="str">
        <v>투명</v>
      </c>
      <c r="J561" s="131">
        <v>8</v>
      </c>
      <c r="K561" s="138">
        <v>10540</v>
      </c>
      <c r="L561" s="138">
        <v>3500</v>
      </c>
      <c r="M561" s="138">
        <v>0</v>
      </c>
      <c r="N561" s="132">
        <v>45456</v>
      </c>
      <c r="O561" s="131" t="str">
        <v>3100053050540</v>
      </c>
      <c r="P561" s="134" t="str">
        <v>ru*****@na</v>
      </c>
      <c r="Q561" s="148" t="str">
        <v>0502-4691-6905</v>
      </c>
      <c r="R561" s="131" t="str">
        <v>CJ대한통운</v>
      </c>
      <c r="S561" s="139">
        <v>0</v>
      </c>
      <c r="T561" s="131" t="str">
        <v>0502-4691-6905</v>
      </c>
      <c r="U561" s="131" t="str">
        <v>인천광역시 남동구 문화서로4번길 25-4 보노통닭 ( 구월동 )</v>
      </c>
      <c r="V561" s="131" t="str">
        <v>문 앞</v>
      </c>
      <c r="W561" s="138">
        <v>13440</v>
      </c>
      <c r="X561" s="138">
        <v>0</v>
      </c>
      <c r="Y561" s="138">
        <v>0</v>
      </c>
      <c r="Z561" s="138">
        <v>0</v>
      </c>
      <c r="AA561" s="138">
        <v>0</v>
      </c>
      <c r="AB561" s="145">
        <v>0</v>
      </c>
      <c r="AC561" s="145">
        <v>0</v>
      </c>
      <c r="AD561" s="138">
        <v>0</v>
      </c>
      <c r="AE561" s="131" t="str">
        <v>비닐스토리 쿠팡 이경근 이경근 SE.137 투명 530221956405 0502-4691-6905 3100053050540</v>
      </c>
    </row>
    <row r="562" spans="1:31">
      <c r="A562" s="131">
        <v>170</v>
      </c>
      <c r="B562" s="131" t="str">
        <v>비닐스토리</v>
      </c>
      <c r="C562" s="131" t="str">
        <v>쿠팡</v>
      </c>
      <c r="D562" s="131" t="str">
        <v>이경근</v>
      </c>
      <c r="E562" s="132">
        <v>45457</v>
      </c>
      <c r="F562" s="131" t="str">
        <v>이경근</v>
      </c>
      <c r="G562" s="131" t="str">
        <v>530221956405</v>
      </c>
      <c r="H562" s="131" t="str">
        <v>SE.5</v>
      </c>
      <c r="I562" s="131" t="str">
        <v>투명</v>
      </c>
      <c r="J562" s="131">
        <v>6</v>
      </c>
      <c r="K562" s="138">
        <v>7260</v>
      </c>
      <c r="L562" s="138">
        <v>0</v>
      </c>
      <c r="M562" s="138">
        <v>0</v>
      </c>
      <c r="N562" s="132">
        <v>45456</v>
      </c>
      <c r="O562" s="131" t="str">
        <v>3100053050540</v>
      </c>
      <c r="P562" s="134" t="str">
        <v>ru*****@na</v>
      </c>
      <c r="Q562" s="148" t="str">
        <v>0502-4691-6905</v>
      </c>
      <c r="R562" s="131" t="str">
        <v>CJ대한통운</v>
      </c>
      <c r="S562" s="139">
        <v>0</v>
      </c>
      <c r="T562" s="131" t="str">
        <v>0502-4691-6905</v>
      </c>
      <c r="U562" s="131" t="str">
        <v>인천광역시 남동구 문화서로4번길 25-4 보노통닭 ( 구월동 )</v>
      </c>
      <c r="V562" s="131" t="str">
        <v>문 앞</v>
      </c>
      <c r="W562" s="138">
        <v>11280</v>
      </c>
      <c r="X562" s="138">
        <v>1260</v>
      </c>
      <c r="Y562" s="138">
        <v>0</v>
      </c>
      <c r="Z562" s="138">
        <v>0</v>
      </c>
      <c r="AA562" s="138">
        <v>0</v>
      </c>
      <c r="AB562" s="145">
        <v>0</v>
      </c>
      <c r="AC562" s="145">
        <v>0</v>
      </c>
      <c r="AD562" s="138">
        <v>0</v>
      </c>
      <c r="AE562" s="131" t="str">
        <v>비닐스토리 쿠팡 이경근 이경근 SE.5 투명 530221956405 0502-4691-6905 3100053050540</v>
      </c>
    </row>
    <row r="563" spans="1:31">
      <c r="A563" s="131">
        <v>171</v>
      </c>
      <c r="B563" s="131" t="str">
        <v>비닐스토리</v>
      </c>
      <c r="C563" s="131" t="str">
        <v>쿠팡</v>
      </c>
      <c r="D563" s="131" t="str">
        <v>이경근</v>
      </c>
      <c r="E563" s="132">
        <v>45457</v>
      </c>
      <c r="F563" s="131" t="str">
        <v>이경근</v>
      </c>
      <c r="G563" s="131" t="str">
        <v>530221956405</v>
      </c>
      <c r="H563" s="131" t="str">
        <v>SE.102</v>
      </c>
      <c r="I563" s="131" t="str">
        <v>투명</v>
      </c>
      <c r="J563" s="131">
        <v>9</v>
      </c>
      <c r="K563" s="138">
        <v>5940</v>
      </c>
      <c r="L563" s="138">
        <v>0</v>
      </c>
      <c r="M563" s="138">
        <v>0</v>
      </c>
      <c r="N563" s="132">
        <v>45456</v>
      </c>
      <c r="O563" s="131" t="str">
        <v>3100053050540</v>
      </c>
      <c r="P563" s="134" t="str">
        <v>ru*****@na</v>
      </c>
      <c r="Q563" s="148" t="str">
        <v>0502-4691-6905</v>
      </c>
      <c r="R563" s="131" t="str">
        <v>CJ대한통운</v>
      </c>
      <c r="S563" s="139">
        <v>0</v>
      </c>
      <c r="T563" s="131" t="str">
        <v>0502-4691-6905</v>
      </c>
      <c r="U563" s="131" t="str">
        <v>인천광역시 남동구 문화서로4번길 25-4 보노통닭 ( 구월동 )</v>
      </c>
      <c r="V563" s="131" t="str">
        <v>문 앞</v>
      </c>
      <c r="W563" s="138">
        <v>10350</v>
      </c>
      <c r="X563" s="138">
        <v>0</v>
      </c>
      <c r="Y563" s="138">
        <v>0</v>
      </c>
      <c r="Z563" s="138">
        <v>0</v>
      </c>
      <c r="AA563" s="138">
        <v>0</v>
      </c>
      <c r="AB563" s="145">
        <v>0</v>
      </c>
      <c r="AC563" s="145">
        <v>0</v>
      </c>
      <c r="AD563" s="138">
        <v>0</v>
      </c>
      <c r="AE563" s="131" t="str">
        <v>비닐스토리 쿠팡 이경근 이경근 SE.102 투명 530221956405 0502-4691-6905 3100053050540</v>
      </c>
    </row>
    <row r="564" spans="1:31">
      <c r="A564" s="131">
        <v>305</v>
      </c>
      <c r="B564" s="131" t="str">
        <v>비닐팩토리</v>
      </c>
      <c r="C564" s="131" t="str">
        <v>대표</v>
      </c>
      <c r="D564" s="131" t="str">
        <v>이경석</v>
      </c>
      <c r="E564" s="132">
        <v>45484</v>
      </c>
      <c r="F564" s="131" t="str">
        <v>이경석</v>
      </c>
      <c r="G564" s="131" t="str">
        <v>540241677343</v>
      </c>
      <c r="H564" s="131" t="str">
        <v>SE.1000</v>
      </c>
      <c r="I564" s="131" t="str">
        <v>투명</v>
      </c>
      <c r="J564" s="131">
        <v>1</v>
      </c>
      <c r="K564" s="138">
        <v>0</v>
      </c>
      <c r="L564" s="138">
        <v>3500</v>
      </c>
      <c r="M564" s="138">
        <v>500</v>
      </c>
      <c r="N564" s="132">
        <v>45484</v>
      </c>
      <c r="O564" s="131" t="str">
        <v>45485141</v>
      </c>
      <c r="P564" s="134">
        <v>0</v>
      </c>
      <c r="Q564" s="148">
        <v>0</v>
      </c>
      <c r="R564" s="131" t="str">
        <v>CJ대한통운</v>
      </c>
      <c r="S564" s="139">
        <v>0</v>
      </c>
      <c r="T564" s="131" t="str">
        <v>010-7900-7611</v>
      </c>
      <c r="U564" s="131" t="str">
        <v>경기 용인시 처인구 경안천로256번길 47-16 (임원마을영화아파트) 104동 503호</v>
      </c>
      <c r="V564" s="131">
        <v>0</v>
      </c>
      <c r="W564" s="138">
        <v>0</v>
      </c>
      <c r="X564" s="138">
        <v>0</v>
      </c>
      <c r="Y564" s="138">
        <v>0</v>
      </c>
      <c r="Z564" s="138">
        <v>0</v>
      </c>
      <c r="AA564" s="138">
        <v>0</v>
      </c>
      <c r="AB564" s="145">
        <v>0</v>
      </c>
      <c r="AC564" s="145">
        <v>0</v>
      </c>
      <c r="AD564" s="138">
        <v>0</v>
      </c>
      <c r="AE564" s="131" t="str">
        <v>비닐팩토리 대표 이경석 이경석 SE.1000 투명 540241677343 010-7900-7611 45485141</v>
      </c>
    </row>
    <row r="565" spans="1:31">
      <c r="A565" s="131">
        <v>526</v>
      </c>
      <c r="B565" s="131" t="str">
        <v>비닐스토리</v>
      </c>
      <c r="C565" s="131" t="str">
        <v>쿠팡</v>
      </c>
      <c r="D565" s="131" t="str">
        <v>이경숙</v>
      </c>
      <c r="E565" s="132">
        <v>45512</v>
      </c>
      <c r="F565" s="131" t="str">
        <v>이경숙</v>
      </c>
      <c r="G565" s="131" t="str">
        <v>540262213910</v>
      </c>
      <c r="H565" s="131" t="str">
        <v>SE.111</v>
      </c>
      <c r="I565" s="131" t="str">
        <v>투명</v>
      </c>
      <c r="J565" s="131">
        <v>1</v>
      </c>
      <c r="K565" s="138">
        <v>5200</v>
      </c>
      <c r="L565" s="138">
        <v>3000</v>
      </c>
      <c r="M565" s="138">
        <v>0</v>
      </c>
      <c r="N565" s="132">
        <v>45511</v>
      </c>
      <c r="O565" s="131" t="str">
        <v>15100062554712</v>
      </c>
      <c r="P565" s="134">
        <v>0</v>
      </c>
      <c r="Q565" s="148" t="str">
        <v>0502-7878-5809</v>
      </c>
      <c r="R565" s="131" t="str">
        <v>CJ대한통운</v>
      </c>
      <c r="S565" s="139">
        <v>0</v>
      </c>
      <c r="T565" s="131" t="str">
        <v>0502-7878-5809</v>
      </c>
      <c r="U565" s="131" t="str">
        <v>전라남도 무안군 청계면 청계공단1길 1-4 -</v>
      </c>
      <c r="V565" s="131" t="str">
        <v>문 앞</v>
      </c>
      <c r="W565" s="138">
        <v>3850</v>
      </c>
      <c r="X565" s="138">
        <v>0</v>
      </c>
      <c r="Y565" s="138">
        <v>0</v>
      </c>
      <c r="Z565" s="138">
        <v>0</v>
      </c>
      <c r="AA565" s="138">
        <v>0</v>
      </c>
      <c r="AB565" s="145">
        <v>0</v>
      </c>
      <c r="AC565" s="145">
        <v>0</v>
      </c>
      <c r="AD565" s="138">
        <v>0</v>
      </c>
      <c r="AE565" s="131" t="str">
        <v>비닐스토리 쿠팡 이경숙 이경숙 SE.111 투명 540262213910 0502-7878-5809 15100062554712</v>
      </c>
    </row>
    <row r="566" spans="1:31">
      <c r="A566" s="131">
        <v>527</v>
      </c>
      <c r="B566" s="131" t="str">
        <v>비닐스토리</v>
      </c>
      <c r="C566" s="131" t="str">
        <v>쿠팡</v>
      </c>
      <c r="D566" s="131" t="str">
        <v>이경숙</v>
      </c>
      <c r="E566" s="132">
        <v>45512</v>
      </c>
      <c r="F566" s="131" t="str">
        <v>이경숙</v>
      </c>
      <c r="G566" s="131" t="str">
        <v>540262213910</v>
      </c>
      <c r="H566" s="131" t="str">
        <v>SE.114</v>
      </c>
      <c r="I566" s="131" t="str">
        <v>투명</v>
      </c>
      <c r="J566" s="131">
        <v>1</v>
      </c>
      <c r="K566" s="138">
        <v>3960</v>
      </c>
      <c r="L566" s="138">
        <v>0</v>
      </c>
      <c r="M566" s="138">
        <v>0</v>
      </c>
      <c r="N566" s="132">
        <v>45511</v>
      </c>
      <c r="O566" s="131" t="str">
        <v>15100062554712</v>
      </c>
      <c r="P566" s="134">
        <v>0</v>
      </c>
      <c r="Q566" s="148" t="str">
        <v>0502-7878-5809</v>
      </c>
      <c r="R566" s="131" t="str">
        <v>CJ대한통운</v>
      </c>
      <c r="S566" s="139">
        <v>0</v>
      </c>
      <c r="T566" s="131" t="str">
        <v>0502-7878-5809</v>
      </c>
      <c r="U566" s="131" t="str">
        <v>전라남도 무안군 청계면 청계공단1길 1-4 -</v>
      </c>
      <c r="V566" s="131" t="str">
        <v>문 앞</v>
      </c>
      <c r="W566" s="138">
        <v>6120</v>
      </c>
      <c r="X566" s="138">
        <v>680</v>
      </c>
      <c r="Y566" s="138">
        <v>0</v>
      </c>
      <c r="Z566" s="138">
        <v>0</v>
      </c>
      <c r="AA566" s="138">
        <v>0</v>
      </c>
      <c r="AB566" s="145">
        <v>0</v>
      </c>
      <c r="AC566" s="145">
        <v>0</v>
      </c>
      <c r="AD566" s="138">
        <v>0</v>
      </c>
      <c r="AE566" s="131" t="str">
        <v>비닐스토리 쿠팡 이경숙 이경숙 SE.114 투명 540262213910 0502-7878-5809 15100062554712</v>
      </c>
    </row>
    <row r="567" spans="1:31">
      <c r="A567" s="131">
        <v>215</v>
      </c>
      <c r="B567" s="131" t="str">
        <v>비닐스토리</v>
      </c>
      <c r="C567" s="131" t="str">
        <v>쿠팡</v>
      </c>
      <c r="D567" s="131" t="str">
        <v>이경진</v>
      </c>
      <c r="E567" s="132">
        <v>45474</v>
      </c>
      <c r="F567" s="131" t="str">
        <v>국민상회 새솔점</v>
      </c>
      <c r="G567" s="131" t="str">
        <v>540233163103</v>
      </c>
      <c r="H567" s="131" t="str">
        <v>SE.126</v>
      </c>
      <c r="I567" s="131" t="str">
        <v>투명</v>
      </c>
      <c r="J567" s="131">
        <v>2</v>
      </c>
      <c r="K567" s="138">
        <v>6080</v>
      </c>
      <c r="L567" s="138">
        <v>3000</v>
      </c>
      <c r="M567" s="138">
        <v>0</v>
      </c>
      <c r="N567" s="132">
        <v>45472</v>
      </c>
      <c r="O567" s="131" t="str">
        <v>2100055481461</v>
      </c>
      <c r="P567" s="134" t="str">
        <v>je*****@ha</v>
      </c>
      <c r="Q567" s="148" t="str">
        <v>0502-1320-4716</v>
      </c>
      <c r="R567" s="131" t="str">
        <v>CJ대한통운</v>
      </c>
      <c r="S567" s="139">
        <v>0</v>
      </c>
      <c r="T567" s="131" t="str">
        <v>0502-1320-4716</v>
      </c>
      <c r="U567" s="131" t="str">
        <v>경기도 화성시 수노을중앙로 130 107호 우리동네 국민상회 ( 새솔동 )</v>
      </c>
      <c r="V567" s="131" t="str">
        <v>가게뒷문쪽에 놔주세요^^</v>
      </c>
      <c r="W567" s="138">
        <v>4160</v>
      </c>
      <c r="X567" s="138">
        <v>1040</v>
      </c>
      <c r="Y567" s="138">
        <v>0</v>
      </c>
      <c r="Z567" s="138">
        <v>0</v>
      </c>
      <c r="AA567" s="138">
        <v>0</v>
      </c>
      <c r="AB567" s="145">
        <v>0</v>
      </c>
      <c r="AC567" s="145">
        <v>0</v>
      </c>
      <c r="AD567" s="138">
        <v>0</v>
      </c>
      <c r="AE567" s="131" t="str">
        <v>비닐스토리 쿠팡 이경진 국민상회 새솔점 SE.126 투명 540233163103 0502-1320-4716 2100055481461</v>
      </c>
    </row>
    <row r="568" spans="1:31">
      <c r="A568" s="131">
        <v>216</v>
      </c>
      <c r="B568" s="131" t="str">
        <v>비닐스토리</v>
      </c>
      <c r="C568" s="131" t="str">
        <v>쿠팡</v>
      </c>
      <c r="D568" s="131" t="str">
        <v>이경진</v>
      </c>
      <c r="E568" s="132">
        <v>45474</v>
      </c>
      <c r="F568" s="131" t="str">
        <v>국민상회 새솔점</v>
      </c>
      <c r="G568" s="131" t="str">
        <v>540233163103</v>
      </c>
      <c r="H568" s="131" t="str">
        <v>SE.103</v>
      </c>
      <c r="I568" s="131" t="str">
        <v>투명</v>
      </c>
      <c r="J568" s="131">
        <v>1</v>
      </c>
      <c r="K568" s="138">
        <v>1100</v>
      </c>
      <c r="L568" s="138">
        <v>0</v>
      </c>
      <c r="M568" s="138">
        <v>0</v>
      </c>
      <c r="N568" s="132">
        <v>45472</v>
      </c>
      <c r="O568" s="131" t="str">
        <v>2100055481461</v>
      </c>
      <c r="P568" s="134" t="str">
        <v>je*****@ha</v>
      </c>
      <c r="Q568" s="148" t="str">
        <v>0502-1320-4716</v>
      </c>
      <c r="R568" s="131" t="str">
        <v>CJ대한통운</v>
      </c>
      <c r="S568" s="139">
        <v>0</v>
      </c>
      <c r="T568" s="131" t="str">
        <v>0502-1320-4716</v>
      </c>
      <c r="U568" s="131" t="str">
        <v>경기도 화성시 수노을중앙로 130 107호 우리동네 국민상회 ( 새솔동 )</v>
      </c>
      <c r="V568" s="131" t="str">
        <v>가게뒷문쪽에 놔주세요^^</v>
      </c>
      <c r="W568" s="138">
        <v>1690</v>
      </c>
      <c r="X568" s="138">
        <v>190</v>
      </c>
      <c r="Y568" s="138">
        <v>0</v>
      </c>
      <c r="Z568" s="138">
        <v>0</v>
      </c>
      <c r="AA568" s="138">
        <v>0</v>
      </c>
      <c r="AB568" s="145">
        <v>0</v>
      </c>
      <c r="AC568" s="145">
        <v>0</v>
      </c>
      <c r="AD568" s="138">
        <v>0</v>
      </c>
      <c r="AE568" s="131" t="str">
        <v>비닐스토리 쿠팡 이경진 국민상회 새솔점 SE.103 투명 540233163103 0502-1320-4716 2100055481461</v>
      </c>
    </row>
    <row r="569" spans="1:31">
      <c r="A569" s="131">
        <v>217</v>
      </c>
      <c r="B569" s="131" t="str">
        <v>비닐스토리</v>
      </c>
      <c r="C569" s="131" t="str">
        <v>쿠팡</v>
      </c>
      <c r="D569" s="131" t="str">
        <v>이경진</v>
      </c>
      <c r="E569" s="132">
        <v>45474</v>
      </c>
      <c r="F569" s="131" t="str">
        <v>국민상회 새솔점</v>
      </c>
      <c r="G569" s="131" t="str">
        <v>540233163103</v>
      </c>
      <c r="H569" s="131" t="str">
        <v>SE.138</v>
      </c>
      <c r="I569" s="131" t="str">
        <v>투명</v>
      </c>
      <c r="J569" s="131">
        <v>2</v>
      </c>
      <c r="K569" s="138">
        <v>2640</v>
      </c>
      <c r="L569" s="138">
        <v>0</v>
      </c>
      <c r="M569" s="138">
        <v>0</v>
      </c>
      <c r="N569" s="132">
        <v>45472</v>
      </c>
      <c r="O569" s="131" t="str">
        <v>2100055481461</v>
      </c>
      <c r="P569" s="134" t="str">
        <v>je*****@ha</v>
      </c>
      <c r="Q569" s="148" t="str">
        <v>0502-1320-4716</v>
      </c>
      <c r="R569" s="131" t="str">
        <v>CJ대한통운</v>
      </c>
      <c r="S569" s="139">
        <v>0</v>
      </c>
      <c r="T569" s="131" t="str">
        <v>0502-1320-4716</v>
      </c>
      <c r="U569" s="131" t="str">
        <v>경기도 화성시 수노을중앙로 130 107호 우리동네 국민상회 ( 새솔동 )</v>
      </c>
      <c r="V569" s="131" t="str">
        <v>가게뒷문쪽에 놔주세요^^</v>
      </c>
      <c r="W569" s="138">
        <v>5360</v>
      </c>
      <c r="X569" s="138">
        <v>0</v>
      </c>
      <c r="Y569" s="138">
        <v>0</v>
      </c>
      <c r="Z569" s="138">
        <v>0</v>
      </c>
      <c r="AA569" s="138">
        <v>0</v>
      </c>
      <c r="AB569" s="145">
        <v>0</v>
      </c>
      <c r="AC569" s="145">
        <v>0</v>
      </c>
      <c r="AD569" s="138">
        <v>0</v>
      </c>
      <c r="AE569" s="131" t="str">
        <v>비닐스토리 쿠팡 이경진 국민상회 새솔점 SE.138 투명 540233163103 0502-1320-4716 2100055481461</v>
      </c>
    </row>
    <row r="570" spans="1:31">
      <c r="A570" s="131">
        <v>583</v>
      </c>
      <c r="B570" s="131" t="str">
        <v>비닐스토리</v>
      </c>
      <c r="C570" s="131" t="str">
        <v>쿠팡</v>
      </c>
      <c r="D570" s="131" t="str">
        <v>이경진</v>
      </c>
      <c r="E570" s="132">
        <v>45520</v>
      </c>
      <c r="F570" s="131" t="str">
        <v>국민상회 새솔점</v>
      </c>
      <c r="G570" s="131" t="str">
        <v>540267615784</v>
      </c>
      <c r="H570" s="131" t="str">
        <v>SE.126</v>
      </c>
      <c r="I570" s="131" t="str">
        <v>투명</v>
      </c>
      <c r="J570" s="131">
        <v>10</v>
      </c>
      <c r="K570" s="138">
        <v>18400</v>
      </c>
      <c r="L570" s="138">
        <v>3000</v>
      </c>
      <c r="M570" s="138">
        <v>0</v>
      </c>
      <c r="N570" s="132">
        <v>45519</v>
      </c>
      <c r="O570" s="131" t="str">
        <v>2100063635400</v>
      </c>
      <c r="P570" s="134">
        <v>0</v>
      </c>
      <c r="Q570" s="148" t="str">
        <v>0502-5215-4204</v>
      </c>
      <c r="R570" s="131" t="str">
        <v>CJ대한통운</v>
      </c>
      <c r="S570" s="139">
        <v>0</v>
      </c>
      <c r="T570" s="131" t="str">
        <v>0502-5215-4204</v>
      </c>
      <c r="U570" s="131" t="str">
        <v>경기도 화성시 수노을중앙로 130 107호 우리동네 국민상회 ( 새솔동 )</v>
      </c>
      <c r="V570" s="131" t="str">
        <v>가게뒷문쪽에 놔주세요^^</v>
      </c>
      <c r="W570" s="138">
        <v>20800</v>
      </c>
      <c r="X570" s="138">
        <v>5200</v>
      </c>
      <c r="Y570" s="138">
        <v>0</v>
      </c>
      <c r="Z570" s="138">
        <v>0</v>
      </c>
      <c r="AA570" s="138">
        <v>0</v>
      </c>
      <c r="AB570" s="145">
        <v>0</v>
      </c>
      <c r="AC570" s="145">
        <v>0</v>
      </c>
      <c r="AD570" s="138">
        <v>0</v>
      </c>
      <c r="AE570" s="131" t="str">
        <v>비닐스토리 쿠팡 이경진 국민상회 새솔점 SE.126 투명 540267615784 0502-5215-4204 2100063635400</v>
      </c>
    </row>
    <row r="571" spans="1:31">
      <c r="A571" s="131">
        <v>657</v>
      </c>
      <c r="B571" s="131" t="str">
        <v>비닐스토리</v>
      </c>
      <c r="C571" s="131" t="str">
        <v>쿠팡</v>
      </c>
      <c r="D571" s="131" t="str">
        <v>이구호</v>
      </c>
      <c r="E571" s="132">
        <v>45526</v>
      </c>
      <c r="F571" s="131" t="str">
        <v>이구호</v>
      </c>
      <c r="G571" s="131" t="str">
        <v>540271985884</v>
      </c>
      <c r="H571" s="131" t="str">
        <v>SE.114</v>
      </c>
      <c r="I571" s="131" t="str">
        <v>투명</v>
      </c>
      <c r="J571" s="131">
        <v>2</v>
      </c>
      <c r="K571" s="138">
        <v>10920</v>
      </c>
      <c r="L571" s="138">
        <v>3000</v>
      </c>
      <c r="M571" s="138">
        <v>0</v>
      </c>
      <c r="N571" s="132">
        <v>45526</v>
      </c>
      <c r="O571" s="131" t="str">
        <v>3100065203767</v>
      </c>
      <c r="P571" s="134">
        <v>0</v>
      </c>
      <c r="Q571" s="148" t="str">
        <v>0504-1348-5914</v>
      </c>
      <c r="R571" s="131" t="str">
        <v>CJ대한통운</v>
      </c>
      <c r="S571" s="139">
        <v>0</v>
      </c>
      <c r="T571" s="131" t="str">
        <v>0504-1348-5914</v>
      </c>
      <c r="U571" s="131" t="str">
        <v>경상북도 봉화군 춘양면 미곡동길 142-72 1층</v>
      </c>
      <c r="V571" s="131" t="str">
        <v>문 앞</v>
      </c>
      <c r="W571" s="138">
        <v>12240</v>
      </c>
      <c r="X571" s="138">
        <v>1360</v>
      </c>
      <c r="Y571" s="138">
        <v>0</v>
      </c>
      <c r="Z571" s="138">
        <v>0</v>
      </c>
      <c r="AA571" s="138">
        <v>0</v>
      </c>
      <c r="AB571" s="145">
        <v>0</v>
      </c>
      <c r="AC571" s="145">
        <v>0</v>
      </c>
      <c r="AD571" s="138">
        <v>0</v>
      </c>
      <c r="AE571" s="131" t="str">
        <v>비닐스토리 쿠팡 이구호 이구호 SE.114 투명 540271985884 0504-1348-5914 3100065203767</v>
      </c>
    </row>
    <row r="572" spans="1:31">
      <c r="A572" s="131">
        <v>798</v>
      </c>
      <c r="B572" s="131" t="str">
        <v>비닐스토리</v>
      </c>
      <c r="C572" s="131" t="str">
        <v>쿠팡</v>
      </c>
      <c r="D572" s="131" t="str">
        <v>이구호</v>
      </c>
      <c r="E572" s="132">
        <v>45538</v>
      </c>
      <c r="F572" s="131" t="str">
        <v>이구호</v>
      </c>
      <c r="G572" s="131" t="str">
        <v>540280874834</v>
      </c>
      <c r="H572" s="131" t="str">
        <v>SE.114</v>
      </c>
      <c r="I572" s="131" t="str">
        <v>투명</v>
      </c>
      <c r="J572" s="131">
        <v>2</v>
      </c>
      <c r="K572" s="138">
        <v>10920</v>
      </c>
      <c r="L572" s="138">
        <v>3000</v>
      </c>
      <c r="M572" s="138">
        <v>0</v>
      </c>
      <c r="N572" s="132">
        <v>45537</v>
      </c>
      <c r="O572" s="131" t="str">
        <v>3100067265986</v>
      </c>
      <c r="P572" s="134">
        <v>0</v>
      </c>
      <c r="Q572" s="148" t="str">
        <v>0504-4965-5486</v>
      </c>
      <c r="R572" s="131" t="str">
        <v>CJ대한통운</v>
      </c>
      <c r="S572" s="139">
        <v>0</v>
      </c>
      <c r="T572" s="131" t="str">
        <v>0504-4965-5486</v>
      </c>
      <c r="U572" s="131" t="str">
        <v>경상북도 봉화군 춘양면 미곡동길 142-72 1층</v>
      </c>
      <c r="V572" s="131" t="str">
        <v>문 앞</v>
      </c>
      <c r="W572" s="138">
        <v>12240</v>
      </c>
      <c r="X572" s="138">
        <v>1360</v>
      </c>
      <c r="Y572" s="138">
        <v>0</v>
      </c>
      <c r="Z572" s="138">
        <v>0</v>
      </c>
      <c r="AA572" s="138">
        <v>0</v>
      </c>
      <c r="AB572" s="145">
        <v>0</v>
      </c>
      <c r="AC572" s="145">
        <v>0</v>
      </c>
      <c r="AD572" s="138">
        <v>0</v>
      </c>
      <c r="AE572" s="131" t="str">
        <v>비닐스토리 쿠팡 이구호 이구호 SE.114 투명 540280874834 0504-4965-5486 3100067265986</v>
      </c>
    </row>
    <row r="573" spans="1:31">
      <c r="A573" s="131">
        <v>261</v>
      </c>
      <c r="B573" s="131" t="str">
        <v>비닐팩토리</v>
      </c>
      <c r="C573" s="131" t="str">
        <v>스마트 스토어</v>
      </c>
      <c r="D573" s="131" t="str">
        <v>이규대</v>
      </c>
      <c r="E573" s="132">
        <v>45478</v>
      </c>
      <c r="F573" s="131" t="str">
        <v>이규대</v>
      </c>
      <c r="G573" s="131" t="str">
        <v>530237660275</v>
      </c>
      <c r="H573" s="131" t="str">
        <v>SE.206</v>
      </c>
      <c r="I573" s="131" t="str">
        <v>투명</v>
      </c>
      <c r="J573" s="131">
        <v>1</v>
      </c>
      <c r="K573" s="138">
        <v>0</v>
      </c>
      <c r="L573" s="138">
        <v>3500</v>
      </c>
      <c r="M573" s="138">
        <v>960</v>
      </c>
      <c r="N573" s="132">
        <v>45477</v>
      </c>
      <c r="O573" s="131" t="str">
        <v>2024070484070071</v>
      </c>
      <c r="P573" s="134" t="str">
        <v>dlrb****</v>
      </c>
      <c r="Q573" s="148" t="str">
        <v>010-9466-5974</v>
      </c>
      <c r="R573" s="131" t="str">
        <v>CJ대한통운</v>
      </c>
      <c r="S573" s="139">
        <v>0</v>
      </c>
      <c r="T573" s="131" t="str">
        <v>010-9466-5974</v>
      </c>
      <c r="U573" s="131" t="str">
        <v>경상남도 양산시 물금읍 범구로 28 (물금읍, 양산신도시3차동원로얄듀크비스타) 304동1402호</v>
      </c>
      <c r="V573" s="131">
        <v>0</v>
      </c>
      <c r="W573" s="138">
        <v>28400</v>
      </c>
      <c r="X573" s="138">
        <v>0</v>
      </c>
      <c r="Y573" s="138">
        <v>3000</v>
      </c>
      <c r="Z573" s="138">
        <v>0</v>
      </c>
      <c r="AA573" s="138">
        <v>0</v>
      </c>
      <c r="AB573" s="145">
        <v>0</v>
      </c>
      <c r="AC573" s="145">
        <v>0</v>
      </c>
      <c r="AD573" s="138">
        <v>0</v>
      </c>
      <c r="AE573" s="131" t="str">
        <v>비닐팩토리 스마트 스토어 이규대 이규대 SE.206 투명 530237660275 010-9466-5974 2024070484070071</v>
      </c>
    </row>
    <row r="574" spans="1:31">
      <c r="A574" s="131">
        <v>665</v>
      </c>
      <c r="B574" s="131" t="str">
        <v>비닐스토리</v>
      </c>
      <c r="C574" s="131" t="str">
        <v>쿠팡</v>
      </c>
      <c r="D574" s="131" t="str">
        <v>이남순</v>
      </c>
      <c r="E574" s="132">
        <v>45527</v>
      </c>
      <c r="F574" s="131" t="str">
        <v>임봉덕</v>
      </c>
      <c r="G574" s="131" t="str">
        <v>530274173642</v>
      </c>
      <c r="H574" s="131" t="str">
        <v>SE.111</v>
      </c>
      <c r="I574" s="131" t="str">
        <v>투명</v>
      </c>
      <c r="J574" s="131">
        <v>2</v>
      </c>
      <c r="K574" s="138">
        <v>7400</v>
      </c>
      <c r="L574" s="138">
        <v>3000</v>
      </c>
      <c r="M574" s="138">
        <v>0</v>
      </c>
      <c r="N574" s="132">
        <v>45527</v>
      </c>
      <c r="O574" s="131" t="str">
        <v>4100065410994</v>
      </c>
      <c r="P574" s="134">
        <v>0</v>
      </c>
      <c r="Q574" s="148" t="str">
        <v>0502-7397-6585</v>
      </c>
      <c r="R574" s="131" t="str">
        <v>CJ대한통운</v>
      </c>
      <c r="S574" s="139">
        <v>0</v>
      </c>
      <c r="T574" s="131" t="str">
        <v>0502-7397-6585</v>
      </c>
      <c r="U574" s="131" t="str">
        <v>전라북도 임실군 관촌면 공덕2길 7 -</v>
      </c>
      <c r="V574" s="131" t="str">
        <v>문 앞</v>
      </c>
      <c r="W574" s="138">
        <v>7700</v>
      </c>
      <c r="X574" s="138">
        <v>0</v>
      </c>
      <c r="Y574" s="138">
        <v>0</v>
      </c>
      <c r="Z574" s="138">
        <v>0</v>
      </c>
      <c r="AA574" s="138">
        <v>0</v>
      </c>
      <c r="AB574" s="145">
        <v>0</v>
      </c>
      <c r="AC574" s="145">
        <v>0</v>
      </c>
      <c r="AD574" s="138">
        <v>0</v>
      </c>
      <c r="AE574" s="131" t="str">
        <v>비닐스토리 쿠팡 이남순 임봉덕 SE.111 투명 530274173642 0502-7397-6585 4100065410994</v>
      </c>
    </row>
    <row r="575" spans="1:31">
      <c r="A575" s="131">
        <v>666</v>
      </c>
      <c r="B575" s="131" t="str">
        <v>비닐스토리</v>
      </c>
      <c r="C575" s="131" t="str">
        <v>쿠팡</v>
      </c>
      <c r="D575" s="131" t="str">
        <v>이남순</v>
      </c>
      <c r="E575" s="132">
        <v>45527</v>
      </c>
      <c r="F575" s="131" t="str">
        <v>임봉덕</v>
      </c>
      <c r="G575" s="131" t="str">
        <v>530274173642</v>
      </c>
      <c r="H575" s="131" t="str">
        <v>SE.114</v>
      </c>
      <c r="I575" s="131" t="str">
        <v>투명</v>
      </c>
      <c r="J575" s="131">
        <v>1</v>
      </c>
      <c r="K575" s="138">
        <v>3960</v>
      </c>
      <c r="L575" s="138">
        <v>0</v>
      </c>
      <c r="M575" s="138">
        <v>0</v>
      </c>
      <c r="N575" s="132">
        <v>45527</v>
      </c>
      <c r="O575" s="131" t="str">
        <v>4100065410994</v>
      </c>
      <c r="P575" s="134">
        <v>0</v>
      </c>
      <c r="Q575" s="148" t="str">
        <v>0502-7397-6585</v>
      </c>
      <c r="R575" s="131" t="str">
        <v>CJ대한통운</v>
      </c>
      <c r="S575" s="139">
        <v>0</v>
      </c>
      <c r="T575" s="131" t="str">
        <v>0502-7397-6585</v>
      </c>
      <c r="U575" s="131" t="str">
        <v>전라북도 임실군 관촌면 공덕2길 7 -</v>
      </c>
      <c r="V575" s="131" t="str">
        <v>문 앞</v>
      </c>
      <c r="W575" s="138">
        <v>6120</v>
      </c>
      <c r="X575" s="138">
        <v>680</v>
      </c>
      <c r="Y575" s="138">
        <v>0</v>
      </c>
      <c r="Z575" s="138">
        <v>0</v>
      </c>
      <c r="AA575" s="138">
        <v>0</v>
      </c>
      <c r="AB575" s="145">
        <v>0</v>
      </c>
      <c r="AC575" s="145">
        <v>0</v>
      </c>
      <c r="AD575" s="138">
        <v>0</v>
      </c>
      <c r="AE575" s="131" t="str">
        <v>비닐스토리 쿠팡 이남순 임봉덕 SE.114 투명 530274173642 0502-7397-6585 4100065410994</v>
      </c>
    </row>
    <row r="576" spans="1:31">
      <c r="A576" s="131">
        <v>946</v>
      </c>
      <c r="B576" s="131" t="str">
        <v>비닐팩토리</v>
      </c>
      <c r="C576" s="131" t="str">
        <v>스마트 스토어</v>
      </c>
      <c r="D576" s="131" t="str">
        <v>이대연</v>
      </c>
      <c r="E576" s="132">
        <v>45554</v>
      </c>
      <c r="F576" s="131" t="str">
        <v>광수육회 논현점</v>
      </c>
      <c r="G576" s="131" t="str">
        <v>530293852764</v>
      </c>
      <c r="H576" s="131" t="str">
        <v>SE.304</v>
      </c>
      <c r="I576" s="131" t="str">
        <v>투명</v>
      </c>
      <c r="J576" s="131">
        <v>3</v>
      </c>
      <c r="K576" s="138">
        <v>0</v>
      </c>
      <c r="L576" s="138">
        <v>3500</v>
      </c>
      <c r="M576" s="138">
        <v>1053</v>
      </c>
      <c r="N576" s="132">
        <v>45549</v>
      </c>
      <c r="O576" s="131" t="str">
        <v>2024091421191921</v>
      </c>
      <c r="P576" s="134" t="str">
        <v>acm3****</v>
      </c>
      <c r="Q576" s="148" t="str">
        <v>010-2057-3700</v>
      </c>
      <c r="R576" s="131" t="str">
        <v>CJ대한통운</v>
      </c>
      <c r="S576" s="139">
        <v>0</v>
      </c>
      <c r="T576" s="131" t="str">
        <v>010-2057-3700</v>
      </c>
      <c r="U576" s="131" t="str">
        <v>서울특별시 강남구 강남대로120길 11 (논현동) B01호 광수육회</v>
      </c>
      <c r="V576" s="131">
        <v>0</v>
      </c>
      <c r="W576" s="138">
        <v>40800</v>
      </c>
      <c r="X576" s="138">
        <v>0</v>
      </c>
      <c r="Y576" s="138">
        <v>0</v>
      </c>
      <c r="Z576" s="138">
        <v>0</v>
      </c>
      <c r="AA576" s="138">
        <v>0</v>
      </c>
      <c r="AB576" s="145">
        <v>0</v>
      </c>
      <c r="AC576" s="145">
        <v>0</v>
      </c>
      <c r="AD576" s="138">
        <v>0</v>
      </c>
      <c r="AE576" s="131" t="str">
        <v>비닐팩토리 스마트 스토어 이대연 광수육회 논현점 SE.304 투명 530293852764 010-2057-3700 2024091421191921</v>
      </c>
    </row>
    <row r="577" spans="1:31">
      <c r="A577" s="131">
        <v>376</v>
      </c>
      <c r="B577" s="131" t="str">
        <v>비닐스토리</v>
      </c>
      <c r="C577" s="131" t="str">
        <v>쿠팡</v>
      </c>
      <c r="D577" s="131" t="str">
        <v>이덕영</v>
      </c>
      <c r="E577" s="132">
        <v>45495</v>
      </c>
      <c r="F577" s="131" t="str">
        <v>이덕영</v>
      </c>
      <c r="G577" s="131" t="str">
        <v>540249682075</v>
      </c>
      <c r="H577" s="131" t="str">
        <v>SE.206</v>
      </c>
      <c r="I577" s="131" t="str">
        <v>투명</v>
      </c>
      <c r="J577" s="131">
        <v>1</v>
      </c>
      <c r="K577" s="138">
        <v>24260</v>
      </c>
      <c r="L577" s="138">
        <v>3500</v>
      </c>
      <c r="M577" s="138">
        <v>960</v>
      </c>
      <c r="N577" s="132">
        <v>45495</v>
      </c>
      <c r="O577" s="131" t="str">
        <v>12100059451455</v>
      </c>
      <c r="P577" s="134" t="str">
        <v>29*****@na</v>
      </c>
      <c r="Q577" s="148" t="str">
        <v>0502-4773-6154</v>
      </c>
      <c r="R577" s="131" t="str">
        <v>CJ대한통운</v>
      </c>
      <c r="S577" s="139">
        <v>0</v>
      </c>
      <c r="T577" s="131" t="str">
        <v>0502-4773-6154</v>
      </c>
      <c r="U577" s="131" t="str">
        <v>경기도 의정부시 의정로40번길 20 명현빌딩 지하1층 오복f&amp;b. ( 의정부동 )</v>
      </c>
      <c r="V577" s="131" t="str">
        <v>문 앞</v>
      </c>
      <c r="W577" s="138">
        <v>34020</v>
      </c>
      <c r="X577" s="138">
        <v>0</v>
      </c>
      <c r="Y577" s="138">
        <v>3000</v>
      </c>
      <c r="Z577" s="138">
        <v>0</v>
      </c>
      <c r="AA577" s="138">
        <v>0</v>
      </c>
      <c r="AB577" s="145">
        <v>0</v>
      </c>
      <c r="AC577" s="145">
        <v>0</v>
      </c>
      <c r="AD577" s="138">
        <v>0</v>
      </c>
      <c r="AE577" s="131" t="str">
        <v>비닐스토리 쿠팡 이덕영 이덕영 SE.206 투명 540249682075 0502-4773-6154 12100059451455</v>
      </c>
    </row>
    <row r="578" spans="1:31">
      <c r="A578" s="131">
        <v>957</v>
      </c>
      <c r="B578" s="131" t="str">
        <v>비닐스토리</v>
      </c>
      <c r="C578" s="131" t="str">
        <v>쿠팡</v>
      </c>
      <c r="D578" s="131" t="str">
        <v>이덕영</v>
      </c>
      <c r="E578" s="132">
        <v>45554</v>
      </c>
      <c r="F578" s="131" t="str">
        <v>이덕영</v>
      </c>
      <c r="G578" s="131" t="str">
        <v>540291823755</v>
      </c>
      <c r="H578" s="131" t="str">
        <v>SE.206</v>
      </c>
      <c r="I578" s="131" t="str">
        <v>투명</v>
      </c>
      <c r="J578" s="131">
        <v>2</v>
      </c>
      <c r="K578" s="138">
        <v>45725</v>
      </c>
      <c r="L578" s="138">
        <v>4400</v>
      </c>
      <c r="M578" s="138">
        <v>1725</v>
      </c>
      <c r="N578" s="132">
        <v>45553</v>
      </c>
      <c r="O578" s="131" t="str">
        <v>12100069360434</v>
      </c>
      <c r="P578" s="134">
        <v>0</v>
      </c>
      <c r="Q578" s="148" t="str">
        <v>0502-1232-1332</v>
      </c>
      <c r="R578" s="131" t="str">
        <v>CJ대한통운</v>
      </c>
      <c r="S578" s="139">
        <v>0</v>
      </c>
      <c r="T578" s="131" t="str">
        <v>0502-1232-1332</v>
      </c>
      <c r="U578" s="131" t="str">
        <v>경기도 의정부시 의정로40번길 20 명현빌딩 지하1층 오복f&amp;b. ( 의정부동 )</v>
      </c>
      <c r="V578" s="131" t="str">
        <v>문 앞</v>
      </c>
      <c r="W578" s="138">
        <v>68040</v>
      </c>
      <c r="X578" s="138">
        <v>0</v>
      </c>
      <c r="Y578" s="138">
        <v>0</v>
      </c>
      <c r="Z578" s="138">
        <v>0</v>
      </c>
      <c r="AA578" s="138">
        <v>0</v>
      </c>
      <c r="AB578" s="145">
        <v>0</v>
      </c>
      <c r="AC578" s="145">
        <v>0</v>
      </c>
      <c r="AD578" s="138">
        <v>0</v>
      </c>
      <c r="AE578" s="131" t="str">
        <v>비닐스토리 쿠팡 이덕영 이덕영 SE.206 투명 540291823755 0502-1232-1332 12100069360434</v>
      </c>
    </row>
    <row r="579" spans="1:31">
      <c r="A579" s="131">
        <v>728</v>
      </c>
      <c r="B579" s="131" t="str">
        <v>비닐팩토리</v>
      </c>
      <c r="C579" s="131" t="str">
        <v>대표</v>
      </c>
      <c r="D579" s="131" t="str">
        <v>이동한</v>
      </c>
      <c r="E579" s="132">
        <v>45531</v>
      </c>
      <c r="F579" s="131" t="str">
        <v>이동한</v>
      </c>
      <c r="G579" s="131" t="str">
        <v>530276940333</v>
      </c>
      <c r="H579" s="131" t="str">
        <v>SE.1000</v>
      </c>
      <c r="I579" s="131" t="str">
        <v>투명</v>
      </c>
      <c r="J579" s="131">
        <v>1</v>
      </c>
      <c r="K579" s="138">
        <v>0</v>
      </c>
      <c r="L579" s="138">
        <v>4400</v>
      </c>
      <c r="M579" s="138">
        <v>1725</v>
      </c>
      <c r="N579" s="132">
        <v>45531</v>
      </c>
      <c r="O579" s="131" t="str">
        <v>45537452</v>
      </c>
      <c r="P579" s="134">
        <v>0</v>
      </c>
      <c r="Q579" s="148">
        <v>0</v>
      </c>
      <c r="R579" s="131" t="str">
        <v>CJ대한통운</v>
      </c>
      <c r="S579" s="139">
        <v>0</v>
      </c>
      <c r="T579" s="131" t="str">
        <v>010-4902-5844</v>
      </c>
      <c r="U579" s="131" t="str">
        <v>경북 성주군 월항면 안포1길 34</v>
      </c>
      <c r="V579" s="131">
        <v>0</v>
      </c>
      <c r="W579" s="138">
        <v>0</v>
      </c>
      <c r="X579" s="138">
        <v>0</v>
      </c>
      <c r="Y579" s="138">
        <v>0</v>
      </c>
      <c r="Z579" s="138">
        <v>0</v>
      </c>
      <c r="AA579" s="138">
        <v>0</v>
      </c>
      <c r="AB579" s="145">
        <v>0</v>
      </c>
      <c r="AC579" s="145">
        <v>0</v>
      </c>
      <c r="AD579" s="138">
        <v>0</v>
      </c>
      <c r="AE579" s="131" t="str">
        <v>비닐팩토리 대표 이동한 이동한 SE.1000 투명 530276940333 010-4902-5844 45537452</v>
      </c>
    </row>
    <row r="580" spans="1:31">
      <c r="A580" s="131">
        <v>518</v>
      </c>
      <c r="B580" s="131" t="str">
        <v>비닐스토리</v>
      </c>
      <c r="C580" s="131" t="str">
        <v>쿠팡</v>
      </c>
      <c r="D580" s="131" t="str">
        <v>이동혁</v>
      </c>
      <c r="E580" s="132">
        <v>45511</v>
      </c>
      <c r="F580" s="131" t="str">
        <v>최영숙</v>
      </c>
      <c r="G580" s="131" t="str">
        <v>540261353820</v>
      </c>
      <c r="H580" s="131" t="str">
        <v>SE.111</v>
      </c>
      <c r="I580" s="131" t="str">
        <v>투명</v>
      </c>
      <c r="J580" s="131">
        <v>5</v>
      </c>
      <c r="K580" s="138">
        <v>17125</v>
      </c>
      <c r="L580" s="138">
        <v>4400</v>
      </c>
      <c r="M580" s="138">
        <v>1725</v>
      </c>
      <c r="N580" s="132">
        <v>45510</v>
      </c>
      <c r="O580" s="131" t="str">
        <v>32100062147441</v>
      </c>
      <c r="P580" s="134">
        <v>0</v>
      </c>
      <c r="Q580" s="148" t="str">
        <v>0502-1222-0540</v>
      </c>
      <c r="R580" s="131" t="str">
        <v>CJ대한통운</v>
      </c>
      <c r="S580" s="139">
        <v>0</v>
      </c>
      <c r="T580" s="131" t="str">
        <v>0502-1222-0540</v>
      </c>
      <c r="U580" s="131" t="str">
        <v>세종특별자치시 소정면 학수소사길 11-1 1층</v>
      </c>
      <c r="V580" s="131" t="str">
        <v>문 앞</v>
      </c>
      <c r="W580" s="138">
        <v>19250</v>
      </c>
      <c r="X580" s="138">
        <v>0</v>
      </c>
      <c r="Y580" s="138">
        <v>0</v>
      </c>
      <c r="Z580" s="138">
        <v>0</v>
      </c>
      <c r="AA580" s="138">
        <v>0</v>
      </c>
      <c r="AB580" s="145">
        <v>0</v>
      </c>
      <c r="AC580" s="145">
        <v>0</v>
      </c>
      <c r="AD580" s="138">
        <v>0</v>
      </c>
      <c r="AE580" s="131" t="str">
        <v>비닐스토리 쿠팡 이동혁 최영숙 SE.111 투명 540261353820 0502-1222-0540 32100062147441</v>
      </c>
    </row>
    <row r="581" spans="1:31">
      <c r="A581" s="131">
        <v>519</v>
      </c>
      <c r="B581" s="131" t="str">
        <v>비닐스토리</v>
      </c>
      <c r="C581" s="131" t="str">
        <v>쿠팡</v>
      </c>
      <c r="D581" s="131" t="str">
        <v>이동혁</v>
      </c>
      <c r="E581" s="132">
        <v>45511</v>
      </c>
      <c r="F581" s="131" t="str">
        <v>최영숙</v>
      </c>
      <c r="G581" s="131" t="str">
        <v>540261353820</v>
      </c>
      <c r="H581" s="131" t="str">
        <v>SE.114</v>
      </c>
      <c r="I581" s="131" t="str">
        <v>투명</v>
      </c>
      <c r="J581" s="131">
        <v>5</v>
      </c>
      <c r="K581" s="138">
        <v>19800</v>
      </c>
      <c r="L581" s="138">
        <v>0</v>
      </c>
      <c r="M581" s="138">
        <v>0</v>
      </c>
      <c r="N581" s="132">
        <v>45510</v>
      </c>
      <c r="O581" s="131" t="str">
        <v>32100062147441</v>
      </c>
      <c r="P581" s="134">
        <v>0</v>
      </c>
      <c r="Q581" s="148" t="str">
        <v>0502-1222-0540</v>
      </c>
      <c r="R581" s="131" t="str">
        <v>CJ대한통운</v>
      </c>
      <c r="S581" s="139">
        <v>0</v>
      </c>
      <c r="T581" s="131" t="str">
        <v>0502-1222-0540</v>
      </c>
      <c r="U581" s="131" t="str">
        <v>세종특별자치시 소정면 학수소사길 11-1 1층</v>
      </c>
      <c r="V581" s="131" t="str">
        <v>문 앞</v>
      </c>
      <c r="W581" s="138">
        <v>30600</v>
      </c>
      <c r="X581" s="138">
        <v>3400</v>
      </c>
      <c r="Y581" s="138">
        <v>0</v>
      </c>
      <c r="Z581" s="138">
        <v>0</v>
      </c>
      <c r="AA581" s="138">
        <v>0</v>
      </c>
      <c r="AB581" s="145">
        <v>0</v>
      </c>
      <c r="AC581" s="145">
        <v>0</v>
      </c>
      <c r="AD581" s="138">
        <v>0</v>
      </c>
      <c r="AE581" s="131" t="str">
        <v>비닐스토리 쿠팡 이동혁 최영숙 SE.114 투명 540261353820 0502-1222-0540 32100062147441</v>
      </c>
    </row>
    <row r="582" spans="1:31">
      <c r="A582" s="131">
        <v>263</v>
      </c>
      <c r="B582" s="131" t="str">
        <v>비닐스토리</v>
      </c>
      <c r="C582" s="131" t="str">
        <v>스마트 스토어</v>
      </c>
      <c r="D582" s="131" t="str">
        <v>이득호</v>
      </c>
      <c r="E582" s="132">
        <v>45478</v>
      </c>
      <c r="F582" s="131" t="str">
        <v>이득호</v>
      </c>
      <c r="G582" s="131" t="str">
        <v>530237660765</v>
      </c>
      <c r="H582" s="131" t="str">
        <v>SE.206</v>
      </c>
      <c r="I582" s="131" t="str">
        <v>투명</v>
      </c>
      <c r="J582" s="131">
        <v>1</v>
      </c>
      <c r="K582" s="138">
        <v>24260</v>
      </c>
      <c r="L582" s="138">
        <v>3500</v>
      </c>
      <c r="M582" s="138">
        <v>960</v>
      </c>
      <c r="N582" s="132">
        <v>45478</v>
      </c>
      <c r="O582" s="131" t="str">
        <v>2024070594612951</v>
      </c>
      <c r="P582" s="134" t="str">
        <v>ldh2****</v>
      </c>
      <c r="Q582" s="148" t="str">
        <v>010-7474-0715</v>
      </c>
      <c r="R582" s="131" t="str">
        <v>CJ대한통운</v>
      </c>
      <c r="S582" s="139">
        <v>0</v>
      </c>
      <c r="T582" s="131" t="str">
        <v>010-7474-0715</v>
      </c>
      <c r="U582" s="131" t="str">
        <v>경기도 시흥시 죽율로 36 시흥6차푸르지오2단지 주거동 201동 302호</v>
      </c>
      <c r="V582" s="131">
        <v>0</v>
      </c>
      <c r="W582" s="138">
        <v>28620</v>
      </c>
      <c r="X582" s="138">
        <v>3180</v>
      </c>
      <c r="Y582" s="138">
        <v>0</v>
      </c>
      <c r="Z582" s="138">
        <v>0</v>
      </c>
      <c r="AA582" s="138">
        <v>0</v>
      </c>
      <c r="AB582" s="145">
        <v>0</v>
      </c>
      <c r="AC582" s="145">
        <v>0</v>
      </c>
      <c r="AD582" s="138">
        <v>0</v>
      </c>
      <c r="AE582" s="131" t="str">
        <v>비닐스토리 스마트 스토어 이득호 이득호 SE.206 투명 530237660765 010-7474-0715 2024070594612951</v>
      </c>
    </row>
    <row r="583" spans="1:31">
      <c r="A583" s="131">
        <v>264</v>
      </c>
      <c r="B583" s="131" t="str">
        <v>비닐스토리</v>
      </c>
      <c r="C583" s="131" t="str">
        <v>스마트 스토어</v>
      </c>
      <c r="D583" s="131" t="str">
        <v>이득호</v>
      </c>
      <c r="E583" s="132">
        <v>45478</v>
      </c>
      <c r="F583" s="131" t="str">
        <v>이득호</v>
      </c>
      <c r="G583" s="131" t="str">
        <v>530237660765</v>
      </c>
      <c r="H583" s="131" t="str">
        <v>SE.122</v>
      </c>
      <c r="I583" s="131" t="str">
        <v>청색</v>
      </c>
      <c r="J583" s="131">
        <v>1</v>
      </c>
      <c r="K583" s="138">
        <v>3740</v>
      </c>
      <c r="L583" s="138">
        <v>0</v>
      </c>
      <c r="M583" s="138">
        <v>0</v>
      </c>
      <c r="N583" s="132">
        <v>45478</v>
      </c>
      <c r="O583" s="131" t="str">
        <v>2024070594612941</v>
      </c>
      <c r="P583" s="134" t="str">
        <v>ldh2****</v>
      </c>
      <c r="Q583" s="148" t="str">
        <v>010-7474-0715</v>
      </c>
      <c r="R583" s="131" t="str">
        <v>CJ대한통운</v>
      </c>
      <c r="S583" s="139">
        <v>0</v>
      </c>
      <c r="T583" s="131" t="str">
        <v>010-7474-0715</v>
      </c>
      <c r="U583" s="131" t="str">
        <v>경기도 시흥시 죽율로 36 시흥6차푸르지오2단지 주거동 201동 302호</v>
      </c>
      <c r="V583" s="131">
        <v>0</v>
      </c>
      <c r="W583" s="138">
        <v>6910</v>
      </c>
      <c r="X583" s="138">
        <v>0</v>
      </c>
      <c r="Y583" s="138">
        <v>0</v>
      </c>
      <c r="Z583" s="138">
        <v>0</v>
      </c>
      <c r="AA583" s="138">
        <v>0</v>
      </c>
      <c r="AB583" s="145">
        <v>0</v>
      </c>
      <c r="AC583" s="145">
        <v>0</v>
      </c>
      <c r="AD583" s="138">
        <v>0</v>
      </c>
      <c r="AE583" s="131" t="str">
        <v>비닐스토리 스마트 스토어 이득호 이득호 SE.122 청색 530237660765 010-7474-0715 2024070594612941</v>
      </c>
    </row>
    <row r="584" spans="1:31">
      <c r="A584" s="131">
        <v>839</v>
      </c>
      <c r="B584" s="131" t="str">
        <v>비닐스토리</v>
      </c>
      <c r="C584" s="131" t="str">
        <v>쿠팡</v>
      </c>
      <c r="D584" s="131" t="str">
        <v>이명미</v>
      </c>
      <c r="E584" s="132">
        <v>45540</v>
      </c>
      <c r="F584" s="131" t="str">
        <v>이명미</v>
      </c>
      <c r="G584" s="131" t="str">
        <v>530284419166</v>
      </c>
      <c r="H584" s="131" t="str">
        <v>SE.206</v>
      </c>
      <c r="I584" s="131" t="str">
        <v>투명</v>
      </c>
      <c r="J584" s="131">
        <v>1</v>
      </c>
      <c r="K584" s="138">
        <v>24260</v>
      </c>
      <c r="L584" s="138">
        <v>3500</v>
      </c>
      <c r="M584" s="138">
        <v>960</v>
      </c>
      <c r="N584" s="132">
        <v>45540</v>
      </c>
      <c r="O584" s="131" t="str">
        <v>27100067302249</v>
      </c>
      <c r="P584" s="134">
        <v>0</v>
      </c>
      <c r="Q584" s="148" t="str">
        <v>0504-3533-8413</v>
      </c>
      <c r="R584" s="131" t="str">
        <v>CJ대한통운</v>
      </c>
      <c r="S584" s="139">
        <v>0</v>
      </c>
      <c r="T584" s="131" t="str">
        <v>0504-3533-8413</v>
      </c>
      <c r="U584" s="131" t="str">
        <v>경상북도 칠곡군 왜관읍 구상길180 삼성아파트104동 1501호</v>
      </c>
      <c r="V584" s="131" t="str">
        <v>문 앞</v>
      </c>
      <c r="W584" s="138">
        <v>34020</v>
      </c>
      <c r="X584" s="138">
        <v>0</v>
      </c>
      <c r="Y584" s="138">
        <v>3000</v>
      </c>
      <c r="Z584" s="138">
        <v>0</v>
      </c>
      <c r="AA584" s="138">
        <v>0</v>
      </c>
      <c r="AB584" s="145">
        <v>0</v>
      </c>
      <c r="AC584" s="145">
        <v>0</v>
      </c>
      <c r="AD584" s="138">
        <v>0</v>
      </c>
      <c r="AE584" s="131" t="str">
        <v>비닐스토리 쿠팡 이명미 이명미 SE.206 투명 530284419166 0504-3533-8413 27100067302249</v>
      </c>
    </row>
    <row r="585" spans="1:31">
      <c r="A585" s="131">
        <v>260</v>
      </c>
      <c r="B585" s="131" t="str">
        <v>비닐팩토리</v>
      </c>
      <c r="C585" s="131" t="str">
        <v>스마트 스토어</v>
      </c>
      <c r="D585" s="131" t="str">
        <v>이문정</v>
      </c>
      <c r="E585" s="132">
        <v>45478</v>
      </c>
      <c r="F585" s="131" t="str">
        <v>이문정</v>
      </c>
      <c r="G585" s="131" t="str">
        <v>530237660161</v>
      </c>
      <c r="H585" s="131" t="str">
        <v>SE.306</v>
      </c>
      <c r="I585" s="131" t="str">
        <v>투명</v>
      </c>
      <c r="J585" s="131">
        <v>3</v>
      </c>
      <c r="K585" s="138">
        <v>0</v>
      </c>
      <c r="L585" s="138">
        <v>3500</v>
      </c>
      <c r="M585" s="138">
        <v>500</v>
      </c>
      <c r="N585" s="132">
        <v>45478</v>
      </c>
      <c r="O585" s="131" t="str">
        <v>2024070516330191</v>
      </c>
      <c r="P585" s="134" t="str">
        <v>oasi****</v>
      </c>
      <c r="Q585" s="148" t="str">
        <v>010-8916-0444</v>
      </c>
      <c r="R585" s="131" t="str">
        <v>CJ대한통운</v>
      </c>
      <c r="S585" s="139">
        <v>0</v>
      </c>
      <c r="T585" s="131" t="str">
        <v>010-8916-0444</v>
      </c>
      <c r="U585" s="131" t="str">
        <v>인천광역시 연수구 아카데미로312번길 177 (송도동, 힐스테이트 레이크 송도) 105-301</v>
      </c>
      <c r="V585" s="131">
        <v>0</v>
      </c>
      <c r="W585" s="138">
        <v>42240</v>
      </c>
      <c r="X585" s="138">
        <v>0</v>
      </c>
      <c r="Y585" s="138">
        <v>0</v>
      </c>
      <c r="Z585" s="138">
        <v>0</v>
      </c>
      <c r="AA585" s="138">
        <v>0</v>
      </c>
      <c r="AB585" s="145">
        <v>0</v>
      </c>
      <c r="AC585" s="145">
        <v>0</v>
      </c>
      <c r="AD585" s="138">
        <v>0</v>
      </c>
      <c r="AE585" s="131" t="str">
        <v>비닐팩토리 스마트 스토어 이문정 이문정 SE.306 투명 530237660161 010-8916-0444 2024070516330191</v>
      </c>
    </row>
    <row r="586" spans="1:31">
      <c r="A586" s="131">
        <v>818</v>
      </c>
      <c r="B586" s="131" t="str">
        <v>비닐팩토리</v>
      </c>
      <c r="C586" s="131" t="str">
        <v>쿠팡</v>
      </c>
      <c r="D586" s="131" t="str">
        <v>이미정</v>
      </c>
      <c r="E586" s="132">
        <v>45538</v>
      </c>
      <c r="F586" s="131" t="str">
        <v>솔비타어린이집</v>
      </c>
      <c r="G586" s="131" t="str">
        <v>540281133672</v>
      </c>
      <c r="H586" s="131" t="str">
        <v>SE.307</v>
      </c>
      <c r="I586" s="131" t="str">
        <v>투명</v>
      </c>
      <c r="J586" s="131">
        <v>1</v>
      </c>
      <c r="K586" s="138">
        <v>0</v>
      </c>
      <c r="L586" s="138">
        <v>3000</v>
      </c>
      <c r="M586" s="138">
        <v>0</v>
      </c>
      <c r="N586" s="132">
        <v>45537</v>
      </c>
      <c r="O586" s="131" t="str">
        <v>22100066665083</v>
      </c>
      <c r="P586" s="134">
        <v>0</v>
      </c>
      <c r="Q586" s="148" t="str">
        <v>0502-1716-4112</v>
      </c>
      <c r="R586" s="131" t="str">
        <v>CJ대한통운</v>
      </c>
      <c r="S586" s="139">
        <v>0</v>
      </c>
      <c r="T586" s="131" t="str">
        <v>0502-1716-4112</v>
      </c>
      <c r="U586" s="131" t="str">
        <v>세종특별자치시 도움8로 11-20 솔비타어린이집 ( 어진동 )</v>
      </c>
      <c r="V586" s="131" t="str">
        <v>문 앞</v>
      </c>
      <c r="W586" s="138">
        <v>11650</v>
      </c>
      <c r="X586" s="138">
        <v>0</v>
      </c>
      <c r="Y586" s="138">
        <v>3000</v>
      </c>
      <c r="Z586" s="138">
        <v>0</v>
      </c>
      <c r="AA586" s="138">
        <v>0</v>
      </c>
      <c r="AB586" s="145">
        <v>0</v>
      </c>
      <c r="AC586" s="145">
        <v>0</v>
      </c>
      <c r="AD586" s="138">
        <v>0</v>
      </c>
      <c r="AE586" s="131" t="str">
        <v>비닐팩토리 쿠팡 이미정 솔비타어린이집 SE.307 투명 540281133672 0502-1716-4112 22100066665083</v>
      </c>
    </row>
    <row r="587" spans="1:31">
      <c r="A587" s="131">
        <v>155</v>
      </c>
      <c r="B587" s="131" t="str">
        <v>비닐스토리</v>
      </c>
      <c r="C587" s="131" t="str">
        <v>쿠팡</v>
      </c>
      <c r="D587" s="131" t="str">
        <v>이민석</v>
      </c>
      <c r="E587" s="132">
        <v>45456</v>
      </c>
      <c r="F587" s="131" t="str">
        <v>이민석</v>
      </c>
      <c r="G587" s="131" t="str">
        <v>540219665530</v>
      </c>
      <c r="H587" s="131" t="str">
        <v>SE.101</v>
      </c>
      <c r="I587" s="131" t="str">
        <v>투명</v>
      </c>
      <c r="J587" s="131">
        <v>1</v>
      </c>
      <c r="K587" s="138">
        <v>3550</v>
      </c>
      <c r="L587" s="138">
        <v>3000</v>
      </c>
      <c r="M587" s="138">
        <v>0</v>
      </c>
      <c r="N587" s="132">
        <v>45455</v>
      </c>
      <c r="O587" s="131" t="str">
        <v>20100052706525</v>
      </c>
      <c r="P587" s="134" t="str">
        <v>lm*****@na</v>
      </c>
      <c r="Q587" s="148" t="str">
        <v>0504-4373-2099</v>
      </c>
      <c r="R587" s="131" t="str">
        <v>CJ대한통운</v>
      </c>
      <c r="S587" s="139">
        <v>0</v>
      </c>
      <c r="T587" s="131" t="str">
        <v>0504-4373-2099</v>
      </c>
      <c r="U587" s="131" t="str">
        <v>부산광역시 금정구 청룡예전로 74 102동104호 ( 청룡동,경동아파트 )</v>
      </c>
      <c r="V587" s="131" t="str">
        <v>문 앞</v>
      </c>
      <c r="W587" s="138">
        <v>940</v>
      </c>
      <c r="X587" s="138">
        <v>0</v>
      </c>
      <c r="Y587" s="138">
        <v>3000</v>
      </c>
      <c r="Z587" s="138">
        <v>0</v>
      </c>
      <c r="AA587" s="138">
        <v>0</v>
      </c>
      <c r="AB587" s="145">
        <v>0</v>
      </c>
      <c r="AC587" s="145">
        <v>0</v>
      </c>
      <c r="AD587" s="138">
        <v>0</v>
      </c>
      <c r="AE587" s="131" t="str">
        <v>비닐스토리 쿠팡 이민석 이민석 SE.101 투명 540219665530 0504-4373-2099 20100052706525</v>
      </c>
    </row>
    <row r="588" spans="1:31">
      <c r="A588" s="131">
        <v>156</v>
      </c>
      <c r="B588" s="131" t="str">
        <v>비닐스토리</v>
      </c>
      <c r="C588" s="131" t="str">
        <v>쿠팡</v>
      </c>
      <c r="D588" s="131" t="str">
        <v>이민석</v>
      </c>
      <c r="E588" s="132">
        <v>45456</v>
      </c>
      <c r="F588" s="131" t="str">
        <v>이민석</v>
      </c>
      <c r="G588" s="131" t="str">
        <v>540219665530</v>
      </c>
      <c r="H588" s="131" t="str">
        <v>SE.103</v>
      </c>
      <c r="I588" s="131" t="str">
        <v>투명</v>
      </c>
      <c r="J588" s="131">
        <v>1</v>
      </c>
      <c r="K588" s="138">
        <v>1100</v>
      </c>
      <c r="L588" s="138">
        <v>0</v>
      </c>
      <c r="M588" s="138">
        <v>0</v>
      </c>
      <c r="N588" s="132">
        <v>45455</v>
      </c>
      <c r="O588" s="131" t="str">
        <v>20100052706525</v>
      </c>
      <c r="P588" s="134" t="str">
        <v>lm*****@na</v>
      </c>
      <c r="Q588" s="148" t="str">
        <v>0504-4373-2099</v>
      </c>
      <c r="R588" s="131" t="str">
        <v>CJ대한통운</v>
      </c>
      <c r="S588" s="139">
        <v>0</v>
      </c>
      <c r="T588" s="131" t="str">
        <v>0504-4373-2099</v>
      </c>
      <c r="U588" s="131" t="str">
        <v>부산광역시 금정구 청룡예전로 74 102동104호 ( 청룡동,경동아파트 )</v>
      </c>
      <c r="V588" s="131" t="str">
        <v>문 앞</v>
      </c>
      <c r="W588" s="138">
        <v>1690</v>
      </c>
      <c r="X588" s="138">
        <v>190</v>
      </c>
      <c r="Y588" s="138">
        <v>0</v>
      </c>
      <c r="Z588" s="138">
        <v>0</v>
      </c>
      <c r="AA588" s="138">
        <v>0</v>
      </c>
      <c r="AB588" s="145">
        <v>0</v>
      </c>
      <c r="AC588" s="145">
        <v>0</v>
      </c>
      <c r="AD588" s="138">
        <v>0</v>
      </c>
      <c r="AE588" s="131" t="str">
        <v>비닐스토리 쿠팡 이민석 이민석 SE.103 투명 540219665530 0504-4373-2099 20100052706525</v>
      </c>
    </row>
    <row r="589" spans="1:31">
      <c r="A589" s="131">
        <v>157</v>
      </c>
      <c r="B589" s="131" t="str">
        <v>비닐스토리</v>
      </c>
      <c r="C589" s="131" t="str">
        <v>쿠팡</v>
      </c>
      <c r="D589" s="131" t="str">
        <v>이민석</v>
      </c>
      <c r="E589" s="132">
        <v>45456</v>
      </c>
      <c r="F589" s="131" t="str">
        <v>이민석</v>
      </c>
      <c r="G589" s="131" t="str">
        <v>540219665530</v>
      </c>
      <c r="H589" s="131" t="str">
        <v>SE.105</v>
      </c>
      <c r="I589" s="131" t="str">
        <v>투명</v>
      </c>
      <c r="J589" s="131">
        <v>1</v>
      </c>
      <c r="K589" s="138">
        <v>1650</v>
      </c>
      <c r="L589" s="138">
        <v>0</v>
      </c>
      <c r="M589" s="138">
        <v>0</v>
      </c>
      <c r="N589" s="132">
        <v>45455</v>
      </c>
      <c r="O589" s="131" t="str">
        <v>20100052706525</v>
      </c>
      <c r="P589" s="134" t="str">
        <v>lm*****@na</v>
      </c>
      <c r="Q589" s="148" t="str">
        <v>0504-4373-2099</v>
      </c>
      <c r="R589" s="131" t="str">
        <v>CJ대한통운</v>
      </c>
      <c r="S589" s="139">
        <v>0</v>
      </c>
      <c r="T589" s="131" t="str">
        <v>0504-4373-2099</v>
      </c>
      <c r="U589" s="131" t="str">
        <v>부산광역시 금정구 청룡예전로 74 102동104호 ( 청룡동,경동아파트 )</v>
      </c>
      <c r="V589" s="131" t="str">
        <v>문 앞</v>
      </c>
      <c r="W589" s="138">
        <v>2440</v>
      </c>
      <c r="X589" s="138">
        <v>440</v>
      </c>
      <c r="Y589" s="138">
        <v>0</v>
      </c>
      <c r="Z589" s="138">
        <v>0</v>
      </c>
      <c r="AA589" s="138">
        <v>0</v>
      </c>
      <c r="AB589" s="145">
        <v>0</v>
      </c>
      <c r="AC589" s="145">
        <v>0</v>
      </c>
      <c r="AD589" s="138">
        <v>0</v>
      </c>
      <c r="AE589" s="131" t="str">
        <v>비닐스토리 쿠팡 이민석 이민석 SE.105 투명 540219665530 0504-4373-2099 20100052706525</v>
      </c>
    </row>
    <row r="590" spans="1:31">
      <c r="A590" s="131">
        <v>158</v>
      </c>
      <c r="B590" s="131" t="str">
        <v>비닐스토리</v>
      </c>
      <c r="C590" s="131" t="str">
        <v>쿠팡</v>
      </c>
      <c r="D590" s="131" t="str">
        <v>이민석</v>
      </c>
      <c r="E590" s="132">
        <v>45456</v>
      </c>
      <c r="F590" s="131" t="str">
        <v>이민석</v>
      </c>
      <c r="G590" s="131" t="str">
        <v>540219665530</v>
      </c>
      <c r="H590" s="131" t="str">
        <v>SE.102</v>
      </c>
      <c r="I590" s="131" t="str">
        <v>투명</v>
      </c>
      <c r="J590" s="131">
        <v>1</v>
      </c>
      <c r="K590" s="138">
        <v>660</v>
      </c>
      <c r="L590" s="138">
        <v>0</v>
      </c>
      <c r="M590" s="138">
        <v>0</v>
      </c>
      <c r="N590" s="132">
        <v>45455</v>
      </c>
      <c r="O590" s="131" t="str">
        <v>20100052706525</v>
      </c>
      <c r="P590" s="134" t="str">
        <v>lm*****@na</v>
      </c>
      <c r="Q590" s="148" t="str">
        <v>0504-4373-2099</v>
      </c>
      <c r="R590" s="131" t="str">
        <v>CJ대한통운</v>
      </c>
      <c r="S590" s="139">
        <v>0</v>
      </c>
      <c r="T590" s="131" t="str">
        <v>0504-4373-2099</v>
      </c>
      <c r="U590" s="131" t="str">
        <v>부산광역시 금정구 청룡예전로 74 102동104호 ( 청룡동,경동아파트 )</v>
      </c>
      <c r="V590" s="131" t="str">
        <v>문 앞</v>
      </c>
      <c r="W590" s="138">
        <v>1150</v>
      </c>
      <c r="X590" s="138">
        <v>0</v>
      </c>
      <c r="Y590" s="138">
        <v>0</v>
      </c>
      <c r="Z590" s="138">
        <v>0</v>
      </c>
      <c r="AA590" s="138">
        <v>0</v>
      </c>
      <c r="AB590" s="145">
        <v>0</v>
      </c>
      <c r="AC590" s="145">
        <v>0</v>
      </c>
      <c r="AD590" s="138">
        <v>0</v>
      </c>
      <c r="AE590" s="131" t="str">
        <v>비닐스토리 쿠팡 이민석 이민석 SE.102 투명 540219665530 0504-4373-2099 20100052706525</v>
      </c>
    </row>
    <row r="591" spans="1:31">
      <c r="A591" s="131">
        <v>159</v>
      </c>
      <c r="B591" s="131" t="str">
        <v>비닐스토리</v>
      </c>
      <c r="C591" s="131" t="str">
        <v>쿠팡</v>
      </c>
      <c r="D591" s="131" t="str">
        <v>이민석</v>
      </c>
      <c r="E591" s="132">
        <v>45456</v>
      </c>
      <c r="F591" s="131" t="str">
        <v>이민석</v>
      </c>
      <c r="G591" s="131" t="str">
        <v>540219665530</v>
      </c>
      <c r="H591" s="131" t="str">
        <v>SE.104</v>
      </c>
      <c r="I591" s="131" t="str">
        <v>투명</v>
      </c>
      <c r="J591" s="131">
        <v>1</v>
      </c>
      <c r="K591" s="138">
        <v>1430</v>
      </c>
      <c r="L591" s="138">
        <v>0</v>
      </c>
      <c r="M591" s="138">
        <v>0</v>
      </c>
      <c r="N591" s="132">
        <v>45455</v>
      </c>
      <c r="O591" s="131" t="str">
        <v>20100052706525</v>
      </c>
      <c r="P591" s="134" t="str">
        <v>lm*****@na</v>
      </c>
      <c r="Q591" s="148" t="str">
        <v>0504-4373-2099</v>
      </c>
      <c r="R591" s="131" t="str">
        <v>CJ대한통운</v>
      </c>
      <c r="S591" s="139">
        <v>0</v>
      </c>
      <c r="T591" s="131" t="str">
        <v>0504-4373-2099</v>
      </c>
      <c r="U591" s="131" t="str">
        <v>부산광역시 금정구 청룡예전로 74 102동104호 ( 청룡동,경동아파트 )</v>
      </c>
      <c r="V591" s="131" t="str">
        <v>문 앞</v>
      </c>
      <c r="W591" s="138">
        <v>2570</v>
      </c>
      <c r="X591" s="138">
        <v>140</v>
      </c>
      <c r="Y591" s="138">
        <v>0</v>
      </c>
      <c r="Z591" s="138">
        <v>0</v>
      </c>
      <c r="AA591" s="138">
        <v>0</v>
      </c>
      <c r="AB591" s="145">
        <v>0</v>
      </c>
      <c r="AC591" s="145">
        <v>0</v>
      </c>
      <c r="AD591" s="138">
        <v>0</v>
      </c>
      <c r="AE591" s="131" t="str">
        <v>비닐스토리 쿠팡 이민석 이민석 SE.104 투명 540219665530 0504-4373-2099 20100052706525</v>
      </c>
    </row>
    <row r="592" spans="1:31">
      <c r="A592" s="131">
        <v>654</v>
      </c>
      <c r="B592" s="131" t="str">
        <v>비닐스토리</v>
      </c>
      <c r="C592" s="131" t="str">
        <v>쿠팡</v>
      </c>
      <c r="D592" s="131" t="str">
        <v>이민욱</v>
      </c>
      <c r="E592" s="132">
        <v>45526</v>
      </c>
      <c r="F592" s="131" t="str">
        <v>한양떡방앗간</v>
      </c>
      <c r="G592" s="131" t="str">
        <v>540271985980</v>
      </c>
      <c r="H592" s="131" t="str">
        <v>SE.206</v>
      </c>
      <c r="I592" s="131" t="str">
        <v>투명</v>
      </c>
      <c r="J592" s="131">
        <v>1</v>
      </c>
      <c r="K592" s="138">
        <v>23300</v>
      </c>
      <c r="L592" s="138">
        <v>3500</v>
      </c>
      <c r="M592" s="138">
        <v>0</v>
      </c>
      <c r="N592" s="132">
        <v>45525</v>
      </c>
      <c r="O592" s="131" t="str">
        <v>24100064901909</v>
      </c>
      <c r="P592" s="134">
        <v>0</v>
      </c>
      <c r="Q592" s="148" t="str">
        <v>0504-3400-0308</v>
      </c>
      <c r="R592" s="131" t="str">
        <v>CJ대한통운</v>
      </c>
      <c r="S592" s="139">
        <v>0</v>
      </c>
      <c r="T592" s="131" t="str">
        <v>0504-3400-0308</v>
      </c>
      <c r="U592" s="131" t="str">
        <v>서울특별시 성동구 왕십리로4가길 3 지하1층 한양떡방앗간 ( 성수동1가 )</v>
      </c>
      <c r="V592" s="131" t="str">
        <v>문 앞</v>
      </c>
      <c r="W592" s="138">
        <v>34020</v>
      </c>
      <c r="X592" s="138">
        <v>0</v>
      </c>
      <c r="Y592" s="138">
        <v>3000</v>
      </c>
      <c r="Z592" s="138">
        <v>0</v>
      </c>
      <c r="AA592" s="138">
        <v>960</v>
      </c>
      <c r="AB592" s="145">
        <v>0</v>
      </c>
      <c r="AC592" s="145">
        <v>0</v>
      </c>
      <c r="AD592" s="138">
        <v>0</v>
      </c>
      <c r="AE592" s="131" t="str">
        <v>비닐스토리 쿠팡 이민욱 한양떡방앗간 SE.206 투명 540271985980 0504-3400-0308 24100064901909</v>
      </c>
    </row>
    <row r="593" spans="1:31">
      <c r="A593" s="131">
        <v>249</v>
      </c>
      <c r="B593" s="131" t="str">
        <v>비닐스토리</v>
      </c>
      <c r="C593" s="131" t="str">
        <v>쿠팡</v>
      </c>
      <c r="D593" s="131" t="str">
        <v>이봄</v>
      </c>
      <c r="E593" s="132">
        <v>45477</v>
      </c>
      <c r="F593" s="131" t="str">
        <v>이봄</v>
      </c>
      <c r="G593" s="131" t="str">
        <v>540236035785</v>
      </c>
      <c r="H593" s="131" t="str">
        <v>SE.206</v>
      </c>
      <c r="I593" s="131" t="str">
        <v>투명</v>
      </c>
      <c r="J593" s="131">
        <v>1</v>
      </c>
      <c r="K593" s="138">
        <v>24260</v>
      </c>
      <c r="L593" s="138">
        <v>3500</v>
      </c>
      <c r="M593" s="138">
        <v>960</v>
      </c>
      <c r="N593" s="132">
        <v>45477</v>
      </c>
      <c r="O593" s="131" t="str">
        <v>3100056634290</v>
      </c>
      <c r="P593" s="134" t="str">
        <v>sk*****@na</v>
      </c>
      <c r="Q593" s="148" t="str">
        <v>0502-4750-5501</v>
      </c>
      <c r="R593" s="131" t="str">
        <v>CJ대한통운</v>
      </c>
      <c r="S593" s="139">
        <v>0</v>
      </c>
      <c r="T593" s="131" t="str">
        <v>0502-4750-5501</v>
      </c>
      <c r="U593" s="131" t="str">
        <v>울산광역시 남구 중앙로128번길 23 1층 카넬불레 ( 달동 )</v>
      </c>
      <c r="V593" s="131" t="str">
        <v>문 앞</v>
      </c>
      <c r="W593" s="138">
        <v>34020</v>
      </c>
      <c r="X593" s="138">
        <v>0</v>
      </c>
      <c r="Y593" s="138">
        <v>3000</v>
      </c>
      <c r="Z593" s="138">
        <v>0</v>
      </c>
      <c r="AA593" s="138">
        <v>0</v>
      </c>
      <c r="AB593" s="145">
        <v>0</v>
      </c>
      <c r="AC593" s="145">
        <v>0</v>
      </c>
      <c r="AD593" s="138">
        <v>0</v>
      </c>
      <c r="AE593" s="131" t="str">
        <v>비닐스토리 쿠팡 이봄 이봄 SE.206 투명 540236035785 0502-4750-5501 3100056634290</v>
      </c>
    </row>
    <row r="594" spans="1:31">
      <c r="A594" s="131">
        <v>912</v>
      </c>
      <c r="B594" s="131" t="str">
        <v>비닐팩토리</v>
      </c>
      <c r="C594" s="131" t="str">
        <v>스마트 스토어</v>
      </c>
      <c r="D594" s="131" t="str">
        <v>이비치</v>
      </c>
      <c r="E594" s="132">
        <v>45546</v>
      </c>
      <c r="F594" s="131" t="str">
        <v>이비치</v>
      </c>
      <c r="G594" s="131" t="str">
        <v>530290304206</v>
      </c>
      <c r="H594" s="131" t="str">
        <v>SE.304</v>
      </c>
      <c r="I594" s="131" t="str">
        <v>투명</v>
      </c>
      <c r="J594" s="131">
        <v>1</v>
      </c>
      <c r="K594" s="138">
        <v>0</v>
      </c>
      <c r="L594" s="138">
        <v>3000</v>
      </c>
      <c r="M594" s="138">
        <v>0</v>
      </c>
      <c r="N594" s="132">
        <v>45546</v>
      </c>
      <c r="O594" s="131" t="str">
        <v>2024091145910991</v>
      </c>
      <c r="P594" s="134" t="str">
        <v>rain****</v>
      </c>
      <c r="Q594" s="148" t="str">
        <v>010-2912-9204</v>
      </c>
      <c r="R594" s="131" t="str">
        <v>CJ대한통운</v>
      </c>
      <c r="S594" s="139">
        <v>0</v>
      </c>
      <c r="T594" s="131" t="str">
        <v>010-2912-9204</v>
      </c>
      <c r="U594" s="131" t="str">
        <v>경상북도 경주시 포석로 1089-14 (황남동) 에낭</v>
      </c>
      <c r="V594" s="131">
        <v>0</v>
      </c>
      <c r="W594" s="138">
        <v>13600</v>
      </c>
      <c r="X594" s="138">
        <v>0</v>
      </c>
      <c r="Y594" s="138">
        <v>3000</v>
      </c>
      <c r="Z594" s="138">
        <v>0</v>
      </c>
      <c r="AA594" s="138">
        <v>0</v>
      </c>
      <c r="AB594" s="145">
        <v>0</v>
      </c>
      <c r="AC594" s="145">
        <v>0</v>
      </c>
      <c r="AD594" s="138">
        <v>0</v>
      </c>
      <c r="AE594" s="131" t="str">
        <v>비닐팩토리 스마트 스토어 이비치 이비치 SE.304 투명 530290304206 010-2912-9204 2024091145910991</v>
      </c>
    </row>
    <row r="595" spans="1:31">
      <c r="A595" s="131">
        <v>60</v>
      </c>
      <c r="B595" s="131" t="str">
        <v>비닐스토리</v>
      </c>
      <c r="C595" s="131" t="str">
        <v>스마트 스토어</v>
      </c>
      <c r="D595" s="131" t="str">
        <v>이상숙</v>
      </c>
      <c r="E595" s="132">
        <v>45448</v>
      </c>
      <c r="F595" s="131" t="str">
        <v>카페모들</v>
      </c>
      <c r="G595" s="131" t="str">
        <v>530215355501</v>
      </c>
      <c r="H595" s="131" t="str">
        <v>SE.201</v>
      </c>
      <c r="I595" s="131" t="str">
        <v>투명</v>
      </c>
      <c r="J595" s="131">
        <v>1</v>
      </c>
      <c r="K595" s="138">
        <v>12900</v>
      </c>
      <c r="L595" s="138">
        <v>3000</v>
      </c>
      <c r="M595" s="138">
        <v>0</v>
      </c>
      <c r="N595" s="132">
        <v>45448</v>
      </c>
      <c r="O595" s="131" t="str">
        <v>2024060553504051</v>
      </c>
      <c r="P595" s="134" t="str">
        <v>sang****</v>
      </c>
      <c r="Q595" s="148" t="str">
        <v>010-7458-6672</v>
      </c>
      <c r="R595" s="131" t="str">
        <v>CJ대한통운</v>
      </c>
      <c r="S595" s="139">
        <v>0</v>
      </c>
      <c r="T595" s="131" t="str">
        <v>010-7458-6672</v>
      </c>
      <c r="U595" s="131" t="str">
        <v>경기도 화성시 동탄기흥로 393-20 (오산동, 동탄역 파라곤) 1층190호 내측상가(선명희피자맞은편</v>
      </c>
      <c r="V595" s="131">
        <v>0</v>
      </c>
      <c r="W595" s="138">
        <v>14580</v>
      </c>
      <c r="X595" s="138">
        <v>1620</v>
      </c>
      <c r="Y595" s="138">
        <v>3000</v>
      </c>
      <c r="Z595" s="138">
        <v>0</v>
      </c>
      <c r="AA595" s="138">
        <v>0</v>
      </c>
      <c r="AB595" s="145">
        <v>0</v>
      </c>
      <c r="AC595" s="145">
        <v>0</v>
      </c>
      <c r="AD595" s="138">
        <v>0</v>
      </c>
      <c r="AE595" s="131" t="str">
        <v>비닐스토리 스마트 스토어 이상숙 카페모들 SE.201 투명 530215355501 010-7458-6672 2024060553504051</v>
      </c>
    </row>
    <row r="596" spans="1:31">
      <c r="A596" s="131">
        <v>699</v>
      </c>
      <c r="B596" s="131" t="str">
        <v>비닐스토리</v>
      </c>
      <c r="C596" s="131" t="str">
        <v>스마트 스토어</v>
      </c>
      <c r="D596" s="131" t="str">
        <v>이상준</v>
      </c>
      <c r="E596" s="132">
        <v>45530</v>
      </c>
      <c r="F596" s="131" t="str">
        <v>이상준</v>
      </c>
      <c r="G596" s="131" t="str">
        <v>540274524261</v>
      </c>
      <c r="H596" s="131" t="str">
        <v>SE.304</v>
      </c>
      <c r="I596" s="131" t="str">
        <v>투명</v>
      </c>
      <c r="J596" s="131">
        <v>2</v>
      </c>
      <c r="K596" s="138">
        <v>23160</v>
      </c>
      <c r="L596" s="138">
        <v>3500</v>
      </c>
      <c r="M596" s="138">
        <v>960</v>
      </c>
      <c r="N596" s="132">
        <v>45528</v>
      </c>
      <c r="O596" s="131" t="str">
        <v>2024082411283311</v>
      </c>
      <c r="P596" s="134" t="str">
        <v>robi****</v>
      </c>
      <c r="Q596" s="148" t="str">
        <v>010-9130-0065</v>
      </c>
      <c r="R596" s="131" t="str">
        <v>CJ대한통운</v>
      </c>
      <c r="S596" s="139">
        <v>0</v>
      </c>
      <c r="T596" s="131" t="str">
        <v>010-9130-0065</v>
      </c>
      <c r="U596" s="131" t="str">
        <v>서울특별시 은평구 불광로 67 (불광동) 1층 야심잔기지떡은평점</v>
      </c>
      <c r="V596" s="131">
        <v>0</v>
      </c>
      <c r="W596" s="138">
        <v>27540</v>
      </c>
      <c r="X596" s="138">
        <v>3060</v>
      </c>
      <c r="Y596" s="138">
        <v>3000</v>
      </c>
      <c r="Z596" s="138">
        <v>0</v>
      </c>
      <c r="AA596" s="138">
        <v>0</v>
      </c>
      <c r="AB596" s="145">
        <v>0</v>
      </c>
      <c r="AC596" s="145">
        <v>0</v>
      </c>
      <c r="AD596" s="138">
        <v>0</v>
      </c>
      <c r="AE596" s="131" t="str">
        <v>비닐스토리 스마트 스토어 이상준 이상준 SE.304 투명 540274524261 010-9130-0065 2024082411283311</v>
      </c>
    </row>
    <row r="597" spans="1:31">
      <c r="A597" s="131">
        <v>724</v>
      </c>
      <c r="B597" s="131" t="str">
        <v>비닐스토리</v>
      </c>
      <c r="C597" s="131" t="str">
        <v>스마트 스토어</v>
      </c>
      <c r="D597" s="131" t="str">
        <v>이상준</v>
      </c>
      <c r="E597" s="132">
        <v>45530</v>
      </c>
      <c r="F597" s="131" t="str">
        <v>이상준</v>
      </c>
      <c r="G597" s="131" t="str">
        <v>540274524261</v>
      </c>
      <c r="H597" s="131" t="str">
        <v>SE.304</v>
      </c>
      <c r="I597" s="131" t="str">
        <v>투명</v>
      </c>
      <c r="J597" s="131">
        <v>2</v>
      </c>
      <c r="K597" s="138">
        <v>23160</v>
      </c>
      <c r="L597" s="138">
        <v>3500</v>
      </c>
      <c r="M597" s="138">
        <v>960</v>
      </c>
      <c r="N597" s="132">
        <v>45528</v>
      </c>
      <c r="O597" s="131" t="str">
        <v>2024082411283311</v>
      </c>
      <c r="P597" s="134" t="str">
        <v>robi****</v>
      </c>
      <c r="Q597" s="148" t="str">
        <v>010-9130-0065</v>
      </c>
      <c r="R597" s="131" t="str">
        <v>CJ대한통운</v>
      </c>
      <c r="S597" s="139">
        <v>0</v>
      </c>
      <c r="T597" s="131" t="str">
        <v>010-9130-0065</v>
      </c>
      <c r="U597" s="131" t="str">
        <v>서울특별시 은평구 불광로 67 (불광동) 1층 야심잔기지떡은평점</v>
      </c>
      <c r="V597" s="131">
        <v>0</v>
      </c>
      <c r="W597" s="138">
        <v>27540</v>
      </c>
      <c r="X597" s="138">
        <v>3060</v>
      </c>
      <c r="Y597" s="138">
        <v>3000</v>
      </c>
      <c r="Z597" s="138">
        <v>0</v>
      </c>
      <c r="AA597" s="138">
        <v>0</v>
      </c>
      <c r="AB597" s="145">
        <v>0</v>
      </c>
      <c r="AC597" s="145">
        <v>0</v>
      </c>
      <c r="AD597" s="138">
        <v>0</v>
      </c>
      <c r="AE597" s="131" t="str">
        <v>비닐스토리 스마트 스토어 이상준 이상준 SE.304 투명 540274524261 010-9130-0065 2024082411283311</v>
      </c>
    </row>
    <row r="598" spans="1:31">
      <c r="A598" s="131">
        <v>531</v>
      </c>
      <c r="B598" s="131" t="str">
        <v>비닐스토리</v>
      </c>
      <c r="C598" s="131" t="str">
        <v>쿠팡</v>
      </c>
      <c r="D598" s="131" t="str">
        <v>이상진</v>
      </c>
      <c r="E598" s="132">
        <v>45513</v>
      </c>
      <c r="F598" s="131" t="str">
        <v>이상진</v>
      </c>
      <c r="G598" s="131" t="str">
        <v>540262842241</v>
      </c>
      <c r="H598" s="131" t="str">
        <v>SE.206</v>
      </c>
      <c r="I598" s="131" t="str">
        <v>투명</v>
      </c>
      <c r="J598" s="131">
        <v>1</v>
      </c>
      <c r="K598" s="138">
        <v>24260</v>
      </c>
      <c r="L598" s="138">
        <v>3500</v>
      </c>
      <c r="M598" s="138">
        <v>960</v>
      </c>
      <c r="N598" s="132">
        <v>45513</v>
      </c>
      <c r="O598" s="131" t="str">
        <v>2100062535600</v>
      </c>
      <c r="P598" s="134">
        <v>0</v>
      </c>
      <c r="Q598" s="148" t="str">
        <v>0502-4601-4395</v>
      </c>
      <c r="R598" s="131" t="str">
        <v>CJ대한통운</v>
      </c>
      <c r="S598" s="139">
        <v>0</v>
      </c>
      <c r="T598" s="131" t="str">
        <v>0502-4601-4395</v>
      </c>
      <c r="U598" s="131" t="str">
        <v>경상남도 양산시 물금읍 가촌리 1298-1 나래플러스 101호 얇은고기</v>
      </c>
      <c r="V598" s="131" t="str">
        <v>문 앞</v>
      </c>
      <c r="W598" s="138">
        <v>34020</v>
      </c>
      <c r="X598" s="138">
        <v>0</v>
      </c>
      <c r="Y598" s="138">
        <v>3000</v>
      </c>
      <c r="Z598" s="138">
        <v>0</v>
      </c>
      <c r="AA598" s="138">
        <v>0</v>
      </c>
      <c r="AB598" s="145">
        <v>0</v>
      </c>
      <c r="AC598" s="145">
        <v>0</v>
      </c>
      <c r="AD598" s="138">
        <v>0</v>
      </c>
      <c r="AE598" s="131" t="str">
        <v>비닐스토리 쿠팡 이상진 이상진 SE.206 투명 540262842241 0502-4601-4395 2100062535600</v>
      </c>
    </row>
    <row r="599" spans="1:31">
      <c r="A599" s="131">
        <v>508</v>
      </c>
      <c r="B599" s="131" t="str">
        <v>비닐스토리</v>
      </c>
      <c r="C599" s="131" t="str">
        <v>스마트 스토어</v>
      </c>
      <c r="D599" s="131" t="str">
        <v>이상훈</v>
      </c>
      <c r="E599" s="132">
        <v>45512</v>
      </c>
      <c r="F599" s="131" t="str">
        <v>이상훈</v>
      </c>
      <c r="G599" s="131" t="str">
        <v>530263102416</v>
      </c>
      <c r="H599" s="131" t="str">
        <v>SE.307</v>
      </c>
      <c r="I599" s="131" t="str">
        <v>투명</v>
      </c>
      <c r="J599" s="131">
        <v>1</v>
      </c>
      <c r="K599" s="138">
        <v>10260</v>
      </c>
      <c r="L599" s="138">
        <v>3000</v>
      </c>
      <c r="M599" s="138">
        <v>0</v>
      </c>
      <c r="N599" s="132">
        <v>45511</v>
      </c>
      <c r="O599" s="131" t="str">
        <v>2024080772388261</v>
      </c>
      <c r="P599" s="134" t="str">
        <v>gkgl****</v>
      </c>
      <c r="Q599" s="148" t="str">
        <v>010-5322-7231</v>
      </c>
      <c r="R599" s="131" t="str">
        <v>CJ대한통운</v>
      </c>
      <c r="S599" s="139">
        <v>0</v>
      </c>
      <c r="T599" s="131" t="str">
        <v>010-5322-7231</v>
      </c>
      <c r="U599" s="131" t="str">
        <v>부산광역시 강서구 과학산단로334번다길 37 (지사동) 트윈빌A동 1층 생수제돈가츠</v>
      </c>
      <c r="V599" s="131">
        <v>0</v>
      </c>
      <c r="W599" s="138">
        <v>10690</v>
      </c>
      <c r="X599" s="138">
        <v>1190</v>
      </c>
      <c r="Y599" s="138">
        <v>3000</v>
      </c>
      <c r="Z599" s="138">
        <v>0</v>
      </c>
      <c r="AA599" s="138">
        <v>0</v>
      </c>
      <c r="AB599" s="145">
        <v>0</v>
      </c>
      <c r="AC599" s="145">
        <v>0</v>
      </c>
      <c r="AD599" s="138">
        <v>0</v>
      </c>
      <c r="AE599" s="131" t="str">
        <v>비닐스토리 스마트 스토어 이상훈 이상훈 SE.307 투명 530263102416 010-5322-7231 2024080772388261</v>
      </c>
    </row>
    <row r="600" spans="1:31">
      <c r="A600" s="131">
        <v>418</v>
      </c>
      <c r="B600" s="131" t="str">
        <v>비닐스토리</v>
      </c>
      <c r="C600" s="131" t="str">
        <v>스마트 스토어</v>
      </c>
      <c r="D600" s="131" t="str">
        <v>이서현</v>
      </c>
      <c r="E600" s="132">
        <v>45498</v>
      </c>
      <c r="F600" s="131" t="str">
        <v>이서현</v>
      </c>
      <c r="G600" s="131" t="str">
        <v>540252355445</v>
      </c>
      <c r="H600" s="131" t="str">
        <v>SE.307</v>
      </c>
      <c r="I600" s="131" t="str">
        <v>투명</v>
      </c>
      <c r="J600" s="131">
        <v>1</v>
      </c>
      <c r="K600" s="138">
        <v>10260</v>
      </c>
      <c r="L600" s="138">
        <v>3000</v>
      </c>
      <c r="M600" s="138">
        <v>0</v>
      </c>
      <c r="N600" s="132">
        <v>45498</v>
      </c>
      <c r="O600" s="131" t="str">
        <v>2024072560965711</v>
      </c>
      <c r="P600" s="134" t="str">
        <v>tjgu****</v>
      </c>
      <c r="Q600" s="148" t="str">
        <v>010-6656-9464</v>
      </c>
      <c r="R600" s="131" t="str">
        <v>CJ대한통운</v>
      </c>
      <c r="S600" s="139">
        <v>0</v>
      </c>
      <c r="T600" s="131" t="str">
        <v>010-6656-9464</v>
      </c>
      <c r="U600" s="131" t="str">
        <v>충청남도 천안시 서북구 불당25로 174 (불당동) 모나크545 928호</v>
      </c>
      <c r="V600" s="131">
        <v>0</v>
      </c>
      <c r="W600" s="138">
        <v>10690</v>
      </c>
      <c r="X600" s="138">
        <v>1190</v>
      </c>
      <c r="Y600" s="138">
        <v>3000</v>
      </c>
      <c r="Z600" s="138">
        <v>0</v>
      </c>
      <c r="AA600" s="138">
        <v>0</v>
      </c>
      <c r="AB600" s="145">
        <v>0</v>
      </c>
      <c r="AC600" s="145">
        <v>0</v>
      </c>
      <c r="AD600" s="138">
        <v>0</v>
      </c>
      <c r="AE600" s="131" t="str">
        <v>비닐스토리 스마트 스토어 이서현 이서현 SE.307 투명 540252355445 010-6656-9464 2024072560965711</v>
      </c>
    </row>
    <row r="601" spans="1:31">
      <c r="A601" s="131">
        <v>790</v>
      </c>
      <c r="B601" s="131" t="str">
        <v>비닐스토리</v>
      </c>
      <c r="C601" s="131" t="str">
        <v>쿠팡</v>
      </c>
      <c r="D601" s="131" t="str">
        <v>이석기</v>
      </c>
      <c r="E601" s="132">
        <v>45537</v>
      </c>
      <c r="F601" s="131" t="str">
        <v>이석기</v>
      </c>
      <c r="G601" s="131" t="str">
        <v>540279519181</v>
      </c>
      <c r="H601" s="131" t="str">
        <v>SE.205</v>
      </c>
      <c r="I601" s="131" t="str">
        <v>투명</v>
      </c>
      <c r="J601" s="131">
        <v>1</v>
      </c>
      <c r="K601" s="138">
        <v>20960</v>
      </c>
      <c r="L601" s="138">
        <v>3500</v>
      </c>
      <c r="M601" s="138">
        <v>960</v>
      </c>
      <c r="N601" s="132">
        <v>45536</v>
      </c>
      <c r="O601" s="131" t="str">
        <v>3100066932398</v>
      </c>
      <c r="P601" s="134">
        <v>0</v>
      </c>
      <c r="Q601" s="148" t="str">
        <v>0504-4328-3000</v>
      </c>
      <c r="R601" s="131" t="str">
        <v>CJ대한통운</v>
      </c>
      <c r="S601" s="139">
        <v>0</v>
      </c>
      <c r="T601" s="131" t="str">
        <v>0504-4328-3000</v>
      </c>
      <c r="U601" s="131" t="str">
        <v>경상북도 포항시 북구 문화로9번길 16-2 (이화) ( 덕수동 )</v>
      </c>
      <c r="V601" s="131" t="str">
        <v>직접 받고 부재 시 문 앞</v>
      </c>
      <c r="W601" s="138">
        <v>28350</v>
      </c>
      <c r="X601" s="138">
        <v>0</v>
      </c>
      <c r="Y601" s="138">
        <v>3000</v>
      </c>
      <c r="Z601" s="138">
        <v>0</v>
      </c>
      <c r="AA601" s="138">
        <v>0</v>
      </c>
      <c r="AB601" s="145">
        <v>0</v>
      </c>
      <c r="AC601" s="145">
        <v>0</v>
      </c>
      <c r="AD601" s="138">
        <v>0</v>
      </c>
      <c r="AE601" s="131" t="str">
        <v>비닐스토리 쿠팡 이석기 이석기 SE.205 투명 540279519181 0504-4328-3000 3100066932398</v>
      </c>
    </row>
    <row r="602" spans="1:31">
      <c r="A602" s="131">
        <v>383</v>
      </c>
      <c r="B602" s="131" t="str">
        <v>비닐팩토리</v>
      </c>
      <c r="C602" s="131" t="str">
        <v>스마트 스토어</v>
      </c>
      <c r="D602" s="131" t="str">
        <v>이선영</v>
      </c>
      <c r="E602" s="132">
        <v>45495</v>
      </c>
      <c r="F602" s="131" t="str">
        <v>이선영</v>
      </c>
      <c r="G602" s="131" t="str">
        <v>530250362840</v>
      </c>
      <c r="H602" s="131" t="str">
        <v>SE.305</v>
      </c>
      <c r="I602" s="131" t="str">
        <v>투명</v>
      </c>
      <c r="J602" s="131">
        <v>1</v>
      </c>
      <c r="K602" s="138">
        <v>0</v>
      </c>
      <c r="L602" s="138">
        <v>3000</v>
      </c>
      <c r="M602" s="138">
        <v>0</v>
      </c>
      <c r="N602" s="132">
        <v>45494</v>
      </c>
      <c r="O602" s="131" t="str">
        <v>2024072129836821</v>
      </c>
      <c r="P602" s="134" t="str">
        <v>peer****</v>
      </c>
      <c r="Q602" s="148" t="str">
        <v>010-8915-3305</v>
      </c>
      <c r="R602" s="131" t="str">
        <v>CJ대한통운</v>
      </c>
      <c r="S602" s="139">
        <v>0</v>
      </c>
      <c r="T602" s="131" t="str">
        <v>010-8915-3305</v>
      </c>
      <c r="U602" s="131" t="str">
        <v>전라남도 나주시 우정로 106 (빛가람동) 토담스타타워 A동 103호 카페 배리트리</v>
      </c>
      <c r="V602" s="131">
        <v>0</v>
      </c>
      <c r="W602" s="138">
        <v>18400</v>
      </c>
      <c r="X602" s="138">
        <v>0</v>
      </c>
      <c r="Y602" s="138">
        <v>3000</v>
      </c>
      <c r="Z602" s="138">
        <v>0</v>
      </c>
      <c r="AA602" s="138">
        <v>0</v>
      </c>
      <c r="AB602" s="145">
        <v>0</v>
      </c>
      <c r="AC602" s="145">
        <v>0</v>
      </c>
      <c r="AD602" s="138">
        <v>0</v>
      </c>
      <c r="AE602" s="131" t="str">
        <v>비닐팩토리 스마트 스토어 이선영 이선영 SE.305 투명 530250362840 010-8915-3305 2024072129836821</v>
      </c>
    </row>
    <row r="603" spans="1:31">
      <c r="A603" s="131">
        <v>150</v>
      </c>
      <c r="B603" s="131" t="str">
        <v>비닐스토리</v>
      </c>
      <c r="C603" s="131" t="str">
        <v>쿠팡</v>
      </c>
      <c r="D603" s="131" t="str">
        <v>이성화</v>
      </c>
      <c r="E603" s="132">
        <v>45456</v>
      </c>
      <c r="F603" s="131" t="str">
        <v>이성화</v>
      </c>
      <c r="G603" s="131" t="str">
        <v>530220762706</v>
      </c>
      <c r="H603" s="131" t="str">
        <v>SE.102</v>
      </c>
      <c r="I603" s="131" t="str">
        <v>투명</v>
      </c>
      <c r="J603" s="131">
        <v>20</v>
      </c>
      <c r="K603" s="138">
        <v>16700</v>
      </c>
      <c r="L603" s="138">
        <v>3500</v>
      </c>
      <c r="M603" s="138">
        <v>0</v>
      </c>
      <c r="N603" s="132">
        <v>45455</v>
      </c>
      <c r="O603" s="131" t="str">
        <v>8100052791560</v>
      </c>
      <c r="P603" s="134" t="str">
        <v>a5*****@na</v>
      </c>
      <c r="Q603" s="148" t="str">
        <v>0502-1357-0033</v>
      </c>
      <c r="R603" s="131" t="str">
        <v>CJ대한통운</v>
      </c>
      <c r="S603" s="139">
        <v>0</v>
      </c>
      <c r="T603" s="131" t="str">
        <v>0502-1357-0033</v>
      </c>
      <c r="U603" s="131" t="str">
        <v>부산광역시 동래구 석사북로 92-1 굴림당 ( 온천동 )</v>
      </c>
      <c r="V603" s="131" t="str">
        <v>직접 받고 부재 시 문 앞</v>
      </c>
      <c r="W603" s="138">
        <v>23000</v>
      </c>
      <c r="X603" s="138">
        <v>0</v>
      </c>
      <c r="Y603" s="138">
        <v>3000</v>
      </c>
      <c r="Z603" s="138">
        <v>0</v>
      </c>
      <c r="AA603" s="138">
        <v>0</v>
      </c>
      <c r="AB603" s="145">
        <v>0</v>
      </c>
      <c r="AC603" s="145">
        <v>0</v>
      </c>
      <c r="AD603" s="138">
        <v>0</v>
      </c>
      <c r="AE603" s="131" t="str">
        <v>비닐스토리 쿠팡 이성화 이성화 SE.102 투명 530220762706 0502-1357-0033 8100052791560</v>
      </c>
    </row>
    <row r="604" spans="1:31">
      <c r="A604" s="131">
        <v>11</v>
      </c>
      <c r="B604" s="131" t="str">
        <v>비닐팩토리</v>
      </c>
      <c r="C604" s="131" t="str">
        <v>쿠팡</v>
      </c>
      <c r="D604" s="131" t="str">
        <v>이성희</v>
      </c>
      <c r="E604" s="132">
        <v>45443</v>
      </c>
      <c r="F604" s="131" t="str">
        <v>최선용</v>
      </c>
      <c r="G604" s="131" t="str">
        <v>530211538526</v>
      </c>
      <c r="H604" s="131" t="str">
        <v>SE.206</v>
      </c>
      <c r="I604" s="131" t="str">
        <v>투명</v>
      </c>
      <c r="J604" s="131">
        <v>2</v>
      </c>
      <c r="K604" s="138">
        <v>0</v>
      </c>
      <c r="L604" s="138">
        <v>4400</v>
      </c>
      <c r="M604" s="138">
        <v>0</v>
      </c>
      <c r="N604" s="132">
        <v>45442</v>
      </c>
      <c r="O604" s="131" t="str">
        <v>27100050255907</v>
      </c>
      <c r="P604" s="134" t="str">
        <v>an*****@ha</v>
      </c>
      <c r="Q604" s="148" t="str">
        <v>0502-4619-0245</v>
      </c>
      <c r="R604" s="131" t="str">
        <v>CJ대한통운</v>
      </c>
      <c r="S604" s="139">
        <v>0</v>
      </c>
      <c r="T604" s="131" t="str">
        <v>0502-4619-0245</v>
      </c>
      <c r="U604" s="131" t="str">
        <v>대구광역시 달성군 현풍읍 테크노북로 33-4 1층 서울떡집</v>
      </c>
      <c r="V604" s="131" t="str">
        <v>직접 받고 부재 시 문 앞</v>
      </c>
      <c r="W604" s="138">
        <v>60480</v>
      </c>
      <c r="X604" s="138">
        <v>0</v>
      </c>
      <c r="Y604" s="138">
        <v>0</v>
      </c>
      <c r="Z604" s="138">
        <v>0</v>
      </c>
      <c r="AA604" s="138">
        <v>0</v>
      </c>
      <c r="AB604" s="145">
        <v>0</v>
      </c>
      <c r="AC604" s="145">
        <v>0</v>
      </c>
      <c r="AD604" s="138">
        <v>0</v>
      </c>
      <c r="AE604" s="131" t="str">
        <v>비닐팩토리 쿠팡 이성희 최선용 SE.206 투명 530211538526 0502-4619-0245 27100050255907</v>
      </c>
    </row>
    <row r="605" spans="1:31">
      <c r="A605" s="131">
        <v>638</v>
      </c>
      <c r="B605" s="131" t="str">
        <v>비닐팩토리</v>
      </c>
      <c r="C605" s="131" t="str">
        <v>쿠팡</v>
      </c>
      <c r="D605" s="131" t="str">
        <v>이성희</v>
      </c>
      <c r="E605" s="132">
        <v>45525</v>
      </c>
      <c r="F605" s="131" t="str">
        <v>이성희</v>
      </c>
      <c r="G605" s="131" t="str">
        <v>530272460134</v>
      </c>
      <c r="H605" s="131" t="str">
        <v>SE.206</v>
      </c>
      <c r="I605" s="131" t="str">
        <v>투명</v>
      </c>
      <c r="J605" s="131">
        <v>2</v>
      </c>
      <c r="K605" s="138">
        <v>0</v>
      </c>
      <c r="L605" s="138">
        <v>4400</v>
      </c>
      <c r="M605" s="138">
        <v>1725</v>
      </c>
      <c r="N605" s="132">
        <v>45525</v>
      </c>
      <c r="O605" s="131" t="str">
        <v>27100064677341</v>
      </c>
      <c r="P605" s="134">
        <v>0</v>
      </c>
      <c r="Q605" s="148" t="str">
        <v>0502-7762-1831</v>
      </c>
      <c r="R605" s="131" t="str">
        <v>CJ대한통운</v>
      </c>
      <c r="S605" s="139">
        <v>0</v>
      </c>
      <c r="T605" s="131" t="str">
        <v>0502-7762-1831</v>
      </c>
      <c r="U605" s="131" t="str">
        <v>대구광역시 달성군 현풍읍 테크노북로 33-4 1층 서울떡집</v>
      </c>
      <c r="V605" s="131" t="str">
        <v>직접 받고 부재 시 문 앞</v>
      </c>
      <c r="W605" s="138">
        <v>60480</v>
      </c>
      <c r="X605" s="138">
        <v>0</v>
      </c>
      <c r="Y605" s="138">
        <v>0</v>
      </c>
      <c r="Z605" s="138">
        <v>0</v>
      </c>
      <c r="AA605" s="138">
        <v>0</v>
      </c>
      <c r="AB605" s="145">
        <v>0</v>
      </c>
      <c r="AC605" s="145">
        <v>0</v>
      </c>
      <c r="AD605" s="138">
        <v>0</v>
      </c>
      <c r="AE605" s="131" t="str">
        <v>비닐팩토리 쿠팡 이성희 이성희 SE.206 투명 530272460134 0502-7762-1831 27100064677341</v>
      </c>
    </row>
    <row r="606" spans="1:31">
      <c r="A606" s="131">
        <v>299</v>
      </c>
      <c r="B606" s="131" t="str">
        <v>비닐팩토리</v>
      </c>
      <c r="C606" s="131" t="str">
        <v>쿠팡</v>
      </c>
      <c r="D606" s="131" t="str">
        <v>이소영</v>
      </c>
      <c r="E606" s="132">
        <v>45482</v>
      </c>
      <c r="F606" s="131" t="str">
        <v>이소영</v>
      </c>
      <c r="G606" s="131" t="str">
        <v>540239927236</v>
      </c>
      <c r="H606" s="131" t="str">
        <v>SE.205</v>
      </c>
      <c r="I606" s="131" t="str">
        <v>투명</v>
      </c>
      <c r="J606" s="131">
        <v>1</v>
      </c>
      <c r="K606" s="138">
        <v>0</v>
      </c>
      <c r="L606" s="138">
        <v>3000</v>
      </c>
      <c r="M606" s="138">
        <v>960</v>
      </c>
      <c r="N606" s="132">
        <v>45482</v>
      </c>
      <c r="O606" s="131" t="str">
        <v>5100057202248</v>
      </c>
      <c r="P606" s="134" t="str">
        <v>ha*****@na</v>
      </c>
      <c r="Q606" s="148" t="str">
        <v>0504-4341-3558</v>
      </c>
      <c r="R606" s="131" t="str">
        <v>CJ대한통운</v>
      </c>
      <c r="S606" s="139">
        <v>0</v>
      </c>
      <c r="T606" s="131" t="str">
        <v>0504-4341-3558</v>
      </c>
      <c r="U606" s="131" t="str">
        <v>경상남도 김해시 활천로267번길 8 위더스O/P1층101호 아지트 ( 삼방동 )</v>
      </c>
      <c r="V606" s="131" t="str">
        <v>건물안쪽 가게입구</v>
      </c>
      <c r="W606" s="138">
        <v>25200</v>
      </c>
      <c r="X606" s="138">
        <v>0</v>
      </c>
      <c r="Y606" s="138">
        <v>3000</v>
      </c>
      <c r="Z606" s="138">
        <v>0</v>
      </c>
      <c r="AA606" s="138">
        <v>0</v>
      </c>
      <c r="AB606" s="145">
        <v>0</v>
      </c>
      <c r="AC606" s="145">
        <v>0</v>
      </c>
      <c r="AD606" s="138">
        <v>0</v>
      </c>
      <c r="AE606" s="131" t="str">
        <v>비닐팩토리 쿠팡 이소영 이소영 SE.205 투명 540239927236 0504-4341-3558 5100057202248</v>
      </c>
    </row>
    <row r="607" spans="1:31">
      <c r="A607" s="131">
        <v>682</v>
      </c>
      <c r="B607" s="131" t="str">
        <v>비닐팩토리</v>
      </c>
      <c r="C607" s="131" t="str">
        <v>스마트 스토어</v>
      </c>
      <c r="D607" s="131" t="str">
        <v>이소정</v>
      </c>
      <c r="E607" s="132">
        <v>45530</v>
      </c>
      <c r="F607" s="131" t="str">
        <v>이소정</v>
      </c>
      <c r="G607" s="131" t="str">
        <v>540274244714</v>
      </c>
      <c r="H607" s="131" t="str">
        <v>SE.205</v>
      </c>
      <c r="I607" s="131" t="str">
        <v>투명</v>
      </c>
      <c r="J607" s="131">
        <v>1</v>
      </c>
      <c r="K607" s="138">
        <v>0</v>
      </c>
      <c r="L607" s="138">
        <v>3500</v>
      </c>
      <c r="M607" s="138">
        <v>960</v>
      </c>
      <c r="N607" s="132">
        <v>45530</v>
      </c>
      <c r="O607" s="131" t="str">
        <v>2024082656404871</v>
      </c>
      <c r="P607" s="134" t="str">
        <v>eve1****</v>
      </c>
      <c r="Q607" s="148" t="str">
        <v>010-8838-1968</v>
      </c>
      <c r="R607" s="131" t="str">
        <v>CJ대한통운</v>
      </c>
      <c r="S607" s="139">
        <v>0</v>
      </c>
      <c r="T607" s="131" t="str">
        <v>010-8838-1968</v>
      </c>
      <c r="U607" s="131" t="str">
        <v>경기도 부천시 석천로 107 (중동, 보람마을) 동남아파트 1126동 603호</v>
      </c>
      <c r="V607" s="131">
        <v>0</v>
      </c>
      <c r="W607" s="138">
        <v>24000</v>
      </c>
      <c r="X607" s="138">
        <v>0</v>
      </c>
      <c r="Y607" s="138">
        <v>3000</v>
      </c>
      <c r="Z607" s="138">
        <v>0</v>
      </c>
      <c r="AA607" s="138">
        <v>0</v>
      </c>
      <c r="AB607" s="145">
        <v>0</v>
      </c>
      <c r="AC607" s="145">
        <v>0</v>
      </c>
      <c r="AD607" s="138">
        <v>0</v>
      </c>
      <c r="AE607" s="131" t="str">
        <v>비닐팩토리 스마트 스토어 이소정 이소정 SE.205 투명 540274244714 010-8838-1968 2024082656404871</v>
      </c>
    </row>
    <row r="608" spans="1:31">
      <c r="A608" s="131">
        <v>707</v>
      </c>
      <c r="B608" s="131" t="str">
        <v>비닐팩토리</v>
      </c>
      <c r="C608" s="131" t="str">
        <v>스마트 스토어</v>
      </c>
      <c r="D608" s="131" t="str">
        <v>이소정</v>
      </c>
      <c r="E608" s="132">
        <v>45530</v>
      </c>
      <c r="F608" s="131" t="str">
        <v>이소정</v>
      </c>
      <c r="G608" s="131" t="str">
        <v>540274244714</v>
      </c>
      <c r="H608" s="131" t="str">
        <v>SE.205</v>
      </c>
      <c r="I608" s="131" t="str">
        <v>투명</v>
      </c>
      <c r="J608" s="131">
        <v>1</v>
      </c>
      <c r="K608" s="138">
        <v>0</v>
      </c>
      <c r="L608" s="138">
        <v>3500</v>
      </c>
      <c r="M608" s="138">
        <v>960</v>
      </c>
      <c r="N608" s="132">
        <v>45530</v>
      </c>
      <c r="O608" s="131" t="str">
        <v>2024082656404871</v>
      </c>
      <c r="P608" s="134" t="str">
        <v>eve1****</v>
      </c>
      <c r="Q608" s="148" t="str">
        <v>010-8838-1968</v>
      </c>
      <c r="R608" s="131" t="str">
        <v>CJ대한통운</v>
      </c>
      <c r="S608" s="139">
        <v>0</v>
      </c>
      <c r="T608" s="131" t="str">
        <v>010-8838-1968</v>
      </c>
      <c r="U608" s="131" t="str">
        <v>경기도 부천시 석천로 107 (중동, 보람마을) 동남아파트 1126동 603호</v>
      </c>
      <c r="V608" s="131">
        <v>0</v>
      </c>
      <c r="W608" s="138">
        <v>24000</v>
      </c>
      <c r="X608" s="138">
        <v>0</v>
      </c>
      <c r="Y608" s="138">
        <v>3000</v>
      </c>
      <c r="Z608" s="138">
        <v>0</v>
      </c>
      <c r="AA608" s="138">
        <v>0</v>
      </c>
      <c r="AB608" s="145">
        <v>0</v>
      </c>
      <c r="AC608" s="145">
        <v>0</v>
      </c>
      <c r="AD608" s="138">
        <v>0</v>
      </c>
      <c r="AE608" s="131" t="str">
        <v>비닐팩토리 스마트 스토어 이소정 이소정 SE.205 투명 540274244714 010-8838-1968 2024082656404871</v>
      </c>
    </row>
    <row r="609" spans="1:31">
      <c r="A609" s="131">
        <v>782</v>
      </c>
      <c r="B609" s="131" t="str">
        <v>비닐팩토리</v>
      </c>
      <c r="C609" s="131" t="str">
        <v>스마트 스토어</v>
      </c>
      <c r="D609" s="131" t="str">
        <v>이수빈</v>
      </c>
      <c r="E609" s="132">
        <v>45537</v>
      </c>
      <c r="F609" s="131" t="str">
        <v>이수빈</v>
      </c>
      <c r="G609" s="131" t="str">
        <v>540279519133</v>
      </c>
      <c r="H609" s="131" t="str">
        <v>SE.202</v>
      </c>
      <c r="I609" s="131" t="str">
        <v>투명</v>
      </c>
      <c r="J609" s="131">
        <v>1</v>
      </c>
      <c r="K609" s="138">
        <v>0</v>
      </c>
      <c r="L609" s="138">
        <v>3500</v>
      </c>
      <c r="M609" s="138">
        <v>960</v>
      </c>
      <c r="N609" s="132">
        <v>45537</v>
      </c>
      <c r="O609" s="131" t="str">
        <v>2024090231572591</v>
      </c>
      <c r="P609" s="134" t="str">
        <v>tnql****</v>
      </c>
      <c r="Q609" s="148" t="str">
        <v>010-2609-7167</v>
      </c>
      <c r="R609" s="131" t="str">
        <v>CJ대한통운</v>
      </c>
      <c r="S609" s="139">
        <v>0</v>
      </c>
      <c r="T609" s="131" t="str">
        <v>010-2609-7167</v>
      </c>
      <c r="U609" s="131" t="str">
        <v>경기도 광주시 초월읍 도곡안길 9 (초월읍) 1층너티라이스</v>
      </c>
      <c r="V609" s="131">
        <v>0</v>
      </c>
      <c r="W609" s="138">
        <v>16000</v>
      </c>
      <c r="X609" s="138">
        <v>0</v>
      </c>
      <c r="Y609" s="138">
        <v>3000</v>
      </c>
      <c r="Z609" s="138">
        <v>0</v>
      </c>
      <c r="AA609" s="138">
        <v>0</v>
      </c>
      <c r="AB609" s="145">
        <v>0</v>
      </c>
      <c r="AC609" s="145">
        <v>0</v>
      </c>
      <c r="AD609" s="138">
        <v>0</v>
      </c>
      <c r="AE609" s="131" t="str">
        <v>비닐팩토리 스마트 스토어 이수빈 이수빈 SE.202 투명 540279519133 010-2609-7167 2024090231572591</v>
      </c>
    </row>
    <row r="610" spans="1:31">
      <c r="A610" s="131">
        <v>343</v>
      </c>
      <c r="B610" s="131" t="str">
        <v>비닐스토리</v>
      </c>
      <c r="C610" s="131" t="str">
        <v>스마트 스토어</v>
      </c>
      <c r="D610" s="131" t="str">
        <v>이수아</v>
      </c>
      <c r="E610" s="132">
        <v>45489</v>
      </c>
      <c r="F610" s="131" t="str">
        <v>김영근</v>
      </c>
      <c r="G610" s="131" t="str">
        <v>530246008490</v>
      </c>
      <c r="H610" s="131" t="str">
        <v>SE.14</v>
      </c>
      <c r="I610" s="131" t="str">
        <v>보라</v>
      </c>
      <c r="J610" s="131">
        <v>1</v>
      </c>
      <c r="K610" s="138">
        <v>7170</v>
      </c>
      <c r="L610" s="138">
        <v>4400</v>
      </c>
      <c r="M610" s="138">
        <v>1725</v>
      </c>
      <c r="N610" s="132">
        <v>45489</v>
      </c>
      <c r="O610" s="131" t="str">
        <v>2024071617057861</v>
      </c>
      <c r="P610" s="134" t="str">
        <v>lykp****</v>
      </c>
      <c r="Q610" s="148" t="str">
        <v>010-9072-2837</v>
      </c>
      <c r="R610" s="131" t="str">
        <v>CJ대한통운</v>
      </c>
      <c r="S610" s="139">
        <v>0</v>
      </c>
      <c r="T610" s="131" t="str">
        <v>010-2468-2187</v>
      </c>
      <c r="U610" s="131" t="str">
        <v>충청북도 음성군 대소면 대동로869번길 20-1 (대소면) 노란울타리대문</v>
      </c>
      <c r="V610" s="131">
        <v>0</v>
      </c>
      <c r="W610" s="138">
        <v>1700</v>
      </c>
      <c r="X610" s="138">
        <v>0</v>
      </c>
      <c r="Y610" s="138">
        <v>3000</v>
      </c>
      <c r="Z610" s="138">
        <v>0</v>
      </c>
      <c r="AA610" s="138">
        <v>0</v>
      </c>
      <c r="AB610" s="145">
        <v>0</v>
      </c>
      <c r="AC610" s="145">
        <v>0</v>
      </c>
      <c r="AD610" s="138">
        <v>0</v>
      </c>
      <c r="AE610" s="131" t="str">
        <v>비닐스토리 스마트 스토어 이수아 김영근 SE.14 보라 530246008490 010-2468-2187 2024071617057861</v>
      </c>
    </row>
    <row r="611" spans="1:31">
      <c r="A611" s="131">
        <v>344</v>
      </c>
      <c r="B611" s="131" t="str">
        <v>비닐스토리</v>
      </c>
      <c r="C611" s="131" t="str">
        <v>스마트 스토어</v>
      </c>
      <c r="D611" s="131" t="str">
        <v>이수아</v>
      </c>
      <c r="E611" s="132">
        <v>45489</v>
      </c>
      <c r="F611" s="131" t="str">
        <v>김영근</v>
      </c>
      <c r="G611" s="131" t="str">
        <v>530246008490</v>
      </c>
      <c r="H611" s="131" t="str">
        <v>SE.14</v>
      </c>
      <c r="I611" s="131" t="str">
        <v>투명</v>
      </c>
      <c r="J611" s="131">
        <v>1</v>
      </c>
      <c r="K611" s="138">
        <v>1045</v>
      </c>
      <c r="L611" s="138">
        <v>0</v>
      </c>
      <c r="M611" s="138">
        <v>0</v>
      </c>
      <c r="N611" s="132">
        <v>45489</v>
      </c>
      <c r="O611" s="131" t="str">
        <v>2024071617057851</v>
      </c>
      <c r="P611" s="134" t="str">
        <v>lykp****</v>
      </c>
      <c r="Q611" s="148" t="str">
        <v>010-9072-2837</v>
      </c>
      <c r="R611" s="131" t="str">
        <v>CJ대한통운</v>
      </c>
      <c r="S611" s="139">
        <v>0</v>
      </c>
      <c r="T611" s="131" t="str">
        <v>010-2468-2187</v>
      </c>
      <c r="U611" s="131" t="str">
        <v>충청북도 음성군 대소면 대동로869번길 20-1 (대소면) 노란울타리대문</v>
      </c>
      <c r="V611" s="131">
        <v>0</v>
      </c>
      <c r="W611" s="138">
        <v>1700</v>
      </c>
      <c r="X611" s="138">
        <v>0</v>
      </c>
      <c r="Y611" s="138">
        <v>0</v>
      </c>
      <c r="Z611" s="138">
        <v>0</v>
      </c>
      <c r="AA611" s="138">
        <v>0</v>
      </c>
      <c r="AB611" s="145">
        <v>0</v>
      </c>
      <c r="AC611" s="145">
        <v>0</v>
      </c>
      <c r="AD611" s="138">
        <v>0</v>
      </c>
      <c r="AE611" s="131" t="str">
        <v>비닐스토리 스마트 스토어 이수아 김영근 SE.14 투명 530246008490 010-2468-2187 2024071617057851</v>
      </c>
    </row>
    <row r="612" spans="1:31">
      <c r="A612" s="131">
        <v>345</v>
      </c>
      <c r="B612" s="131" t="str">
        <v>비닐스토리</v>
      </c>
      <c r="C612" s="131" t="str">
        <v>스마트 스토어</v>
      </c>
      <c r="D612" s="131" t="str">
        <v>이수아</v>
      </c>
      <c r="E612" s="132">
        <v>45489</v>
      </c>
      <c r="F612" s="131" t="str">
        <v>김영근</v>
      </c>
      <c r="G612" s="131" t="str">
        <v>530246008490</v>
      </c>
      <c r="H612" s="131" t="str">
        <v>SE.14</v>
      </c>
      <c r="I612" s="131" t="str">
        <v>청백</v>
      </c>
      <c r="J612" s="131">
        <v>1</v>
      </c>
      <c r="K612" s="138">
        <v>1045</v>
      </c>
      <c r="L612" s="138">
        <v>0</v>
      </c>
      <c r="M612" s="138">
        <v>0</v>
      </c>
      <c r="N612" s="132">
        <v>45489</v>
      </c>
      <c r="O612" s="131" t="str">
        <v>2024071617057841</v>
      </c>
      <c r="P612" s="134" t="str">
        <v>lykp****</v>
      </c>
      <c r="Q612" s="148" t="str">
        <v>010-9072-2837</v>
      </c>
      <c r="R612" s="131" t="str">
        <v>CJ대한통운</v>
      </c>
      <c r="S612" s="139">
        <v>0</v>
      </c>
      <c r="T612" s="131" t="str">
        <v>010-2468-2187</v>
      </c>
      <c r="U612" s="131" t="str">
        <v>충청북도 음성군 대소면 대동로869번길 20-1 (대소면) 노란울타리대문</v>
      </c>
      <c r="V612" s="131">
        <v>0</v>
      </c>
      <c r="W612" s="138">
        <v>1700</v>
      </c>
      <c r="X612" s="138">
        <v>0</v>
      </c>
      <c r="Y612" s="138">
        <v>0</v>
      </c>
      <c r="Z612" s="138">
        <v>0</v>
      </c>
      <c r="AA612" s="138">
        <v>0</v>
      </c>
      <c r="AB612" s="145">
        <v>0</v>
      </c>
      <c r="AC612" s="145">
        <v>0</v>
      </c>
      <c r="AD612" s="138">
        <v>0</v>
      </c>
      <c r="AE612" s="131" t="str">
        <v>비닐스토리 스마트 스토어 이수아 김영근 SE.14 청백 530246008490 010-2468-2187 2024071617057841</v>
      </c>
    </row>
    <row r="613" spans="1:31">
      <c r="A613" s="131">
        <v>346</v>
      </c>
      <c r="B613" s="131" t="str">
        <v>비닐스토리</v>
      </c>
      <c r="C613" s="131" t="str">
        <v>스마트 스토어</v>
      </c>
      <c r="D613" s="131" t="str">
        <v>이수아</v>
      </c>
      <c r="E613" s="132">
        <v>45489</v>
      </c>
      <c r="F613" s="131" t="str">
        <v>김영근</v>
      </c>
      <c r="G613" s="131" t="str">
        <v>530246008490</v>
      </c>
      <c r="H613" s="131" t="str">
        <v>SE.14</v>
      </c>
      <c r="I613" s="131" t="str">
        <v>유백</v>
      </c>
      <c r="J613" s="131">
        <v>1</v>
      </c>
      <c r="K613" s="138">
        <v>1045</v>
      </c>
      <c r="L613" s="138">
        <v>0</v>
      </c>
      <c r="M613" s="138">
        <v>0</v>
      </c>
      <c r="N613" s="132">
        <v>45489</v>
      </c>
      <c r="O613" s="131" t="str">
        <v>2024071617057831</v>
      </c>
      <c r="P613" s="134" t="str">
        <v>lykp****</v>
      </c>
      <c r="Q613" s="148" t="str">
        <v>010-9072-2837</v>
      </c>
      <c r="R613" s="131" t="str">
        <v>CJ대한통운</v>
      </c>
      <c r="S613" s="139">
        <v>0</v>
      </c>
      <c r="T613" s="131" t="str">
        <v>010-2468-2187</v>
      </c>
      <c r="U613" s="131" t="str">
        <v>충청북도 음성군 대소면 대동로869번길 20-1 (대소면) 노란울타리대문</v>
      </c>
      <c r="V613" s="131">
        <v>0</v>
      </c>
      <c r="W613" s="138">
        <v>1700</v>
      </c>
      <c r="X613" s="138">
        <v>0</v>
      </c>
      <c r="Y613" s="138">
        <v>0</v>
      </c>
      <c r="Z613" s="138">
        <v>0</v>
      </c>
      <c r="AA613" s="138">
        <v>0</v>
      </c>
      <c r="AB613" s="145">
        <v>0</v>
      </c>
      <c r="AC613" s="145">
        <v>0</v>
      </c>
      <c r="AD613" s="138">
        <v>0</v>
      </c>
      <c r="AE613" s="131" t="str">
        <v>비닐스토리 스마트 스토어 이수아 김영근 SE.14 유백 530246008490 010-2468-2187 2024071617057831</v>
      </c>
    </row>
    <row r="614" spans="1:31">
      <c r="A614" s="131">
        <v>347</v>
      </c>
      <c r="B614" s="131" t="str">
        <v>비닐스토리</v>
      </c>
      <c r="C614" s="131" t="str">
        <v>스마트 스토어</v>
      </c>
      <c r="D614" s="131" t="str">
        <v>이수아</v>
      </c>
      <c r="E614" s="132">
        <v>45489</v>
      </c>
      <c r="F614" s="131" t="str">
        <v>김영근</v>
      </c>
      <c r="G614" s="131" t="str">
        <v>530246008490</v>
      </c>
      <c r="H614" s="131" t="str">
        <v>SE.28</v>
      </c>
      <c r="I614" s="131" t="str">
        <v>검정</v>
      </c>
      <c r="J614" s="131">
        <v>1</v>
      </c>
      <c r="K614" s="138">
        <v>4620</v>
      </c>
      <c r="L614" s="138">
        <v>0</v>
      </c>
      <c r="M614" s="138">
        <v>0</v>
      </c>
      <c r="N614" s="132">
        <v>45489</v>
      </c>
      <c r="O614" s="131" t="str">
        <v>2024071617057821</v>
      </c>
      <c r="P614" s="134" t="str">
        <v>lykp****</v>
      </c>
      <c r="Q614" s="148" t="str">
        <v>010-9072-2837</v>
      </c>
      <c r="R614" s="131" t="str">
        <v>CJ대한통운</v>
      </c>
      <c r="S614" s="139">
        <v>0</v>
      </c>
      <c r="T614" s="131" t="str">
        <v>010-2468-2187</v>
      </c>
      <c r="U614" s="131" t="str">
        <v>충청북도 음성군 대소면 대동로869번길 20-1 (대소면) 노란울타리대문</v>
      </c>
      <c r="V614" s="131">
        <v>0</v>
      </c>
      <c r="W614" s="138">
        <v>7560</v>
      </c>
      <c r="X614" s="138">
        <v>0</v>
      </c>
      <c r="Y614" s="138">
        <v>0</v>
      </c>
      <c r="Z614" s="138">
        <v>0</v>
      </c>
      <c r="AA614" s="138">
        <v>0</v>
      </c>
      <c r="AB614" s="145">
        <v>0</v>
      </c>
      <c r="AC614" s="145">
        <v>0</v>
      </c>
      <c r="AD614" s="138">
        <v>0</v>
      </c>
      <c r="AE614" s="131" t="str">
        <v>비닐스토리 스마트 스토어 이수아 김영근 SE.28 검정 530246008490 010-2468-2187 2024071617057821</v>
      </c>
    </row>
    <row r="615" spans="1:31">
      <c r="A615" s="131">
        <v>348</v>
      </c>
      <c r="B615" s="131" t="str">
        <v>비닐스토리</v>
      </c>
      <c r="C615" s="131" t="str">
        <v>스마트 스토어</v>
      </c>
      <c r="D615" s="131" t="str">
        <v>이수아</v>
      </c>
      <c r="E615" s="132">
        <v>45489</v>
      </c>
      <c r="F615" s="131" t="str">
        <v>김영근</v>
      </c>
      <c r="G615" s="131" t="str">
        <v>530246008490</v>
      </c>
      <c r="H615" s="131" t="str">
        <v>SE.28</v>
      </c>
      <c r="I615" s="131" t="str">
        <v>유백</v>
      </c>
      <c r="J615" s="131">
        <v>1</v>
      </c>
      <c r="K615" s="138">
        <v>4620</v>
      </c>
      <c r="L615" s="138">
        <v>0</v>
      </c>
      <c r="M615" s="138">
        <v>0</v>
      </c>
      <c r="N615" s="132">
        <v>45489</v>
      </c>
      <c r="O615" s="131" t="str">
        <v>2024071617057811</v>
      </c>
      <c r="P615" s="134" t="str">
        <v>lykp****</v>
      </c>
      <c r="Q615" s="148" t="str">
        <v>010-9072-2837</v>
      </c>
      <c r="R615" s="131" t="str">
        <v>CJ대한통운</v>
      </c>
      <c r="S615" s="139">
        <v>0</v>
      </c>
      <c r="T615" s="131" t="str">
        <v>010-2468-2187</v>
      </c>
      <c r="U615" s="131" t="str">
        <v>충청북도 음성군 대소면 대동로869번길 20-1 (대소면) 노란울타리대문</v>
      </c>
      <c r="V615" s="131">
        <v>0</v>
      </c>
      <c r="W615" s="138">
        <v>7560</v>
      </c>
      <c r="X615" s="138">
        <v>0</v>
      </c>
      <c r="Y615" s="138">
        <v>0</v>
      </c>
      <c r="Z615" s="138">
        <v>0</v>
      </c>
      <c r="AA615" s="138">
        <v>0</v>
      </c>
      <c r="AB615" s="145">
        <v>0</v>
      </c>
      <c r="AC615" s="145">
        <v>0</v>
      </c>
      <c r="AD615" s="138">
        <v>0</v>
      </c>
      <c r="AE615" s="131" t="str">
        <v>비닐스토리 스마트 스토어 이수아 김영근 SE.28 유백 530246008490 010-2468-2187 2024071617057811</v>
      </c>
    </row>
    <row r="616" spans="1:31">
      <c r="A616" s="131">
        <v>250</v>
      </c>
      <c r="B616" s="131" t="str">
        <v>비닐팩토리</v>
      </c>
      <c r="C616" s="131" t="str">
        <v>쿠팡</v>
      </c>
      <c r="D616" s="131" t="str">
        <v>이수언</v>
      </c>
      <c r="E616" s="132">
        <v>45477</v>
      </c>
      <c r="F616" s="131" t="str">
        <v>이수언</v>
      </c>
      <c r="G616" s="131" t="str">
        <v>540236035903</v>
      </c>
      <c r="H616" s="131" t="str">
        <v>SE.101</v>
      </c>
      <c r="I616" s="131" t="str">
        <v>투명</v>
      </c>
      <c r="J616" s="131">
        <v>1</v>
      </c>
      <c r="K616" s="138">
        <v>0</v>
      </c>
      <c r="L616" s="138">
        <v>3000</v>
      </c>
      <c r="M616" s="138">
        <v>0</v>
      </c>
      <c r="N616" s="132">
        <v>45476</v>
      </c>
      <c r="O616" s="131" t="str">
        <v>16100056825742</v>
      </c>
      <c r="P616" s="134" t="str">
        <v>ys*****@na</v>
      </c>
      <c r="Q616" s="148" t="str">
        <v>0502-1691-8097</v>
      </c>
      <c r="R616" s="131" t="str">
        <v>CJ대한통운</v>
      </c>
      <c r="S616" s="139">
        <v>0</v>
      </c>
      <c r="T616" s="131" t="str">
        <v>0502-1691-8097</v>
      </c>
      <c r="U616" s="131" t="str">
        <v>경상남도 김해시 대청로210번길 20 109호 식이가게 ( 대청동 )</v>
      </c>
      <c r="V616" s="131" t="str">
        <v>문 앞</v>
      </c>
      <c r="W616" s="138">
        <v>17300</v>
      </c>
      <c r="X616" s="138">
        <v>0</v>
      </c>
      <c r="Y616" s="138">
        <v>3000</v>
      </c>
      <c r="Z616" s="138">
        <v>0</v>
      </c>
      <c r="AA616" s="138">
        <v>0</v>
      </c>
      <c r="AB616" s="145">
        <v>0</v>
      </c>
      <c r="AC616" s="145">
        <v>0</v>
      </c>
      <c r="AD616" s="138">
        <v>0</v>
      </c>
      <c r="AE616" s="131" t="str">
        <v>비닐팩토리 쿠팡 이수언 이수언 SE.101 투명 540236035903 0502-1691-8097 16100056825742</v>
      </c>
    </row>
    <row r="617" spans="1:31">
      <c r="A617" s="131">
        <v>291</v>
      </c>
      <c r="B617" s="131" t="str">
        <v>비닐팩토리</v>
      </c>
      <c r="C617" s="131" t="str">
        <v>스마트 스토어</v>
      </c>
      <c r="D617" s="131" t="str">
        <v>이수연</v>
      </c>
      <c r="E617" s="132">
        <v>45482</v>
      </c>
      <c r="F617" s="131" t="str">
        <v>이수연</v>
      </c>
      <c r="G617" s="131" t="str">
        <v>540239927041</v>
      </c>
      <c r="H617" s="131" t="str">
        <v>SE.204</v>
      </c>
      <c r="I617" s="131" t="str">
        <v>투명</v>
      </c>
      <c r="J617" s="131">
        <v>1</v>
      </c>
      <c r="K617" s="138">
        <v>0</v>
      </c>
      <c r="L617" s="138">
        <v>3000</v>
      </c>
      <c r="M617" s="138">
        <v>0</v>
      </c>
      <c r="N617" s="132">
        <v>45482</v>
      </c>
      <c r="O617" s="131" t="str">
        <v>2024070952172011</v>
      </c>
      <c r="P617" s="134" t="str">
        <v>youn****</v>
      </c>
      <c r="Q617" s="148" t="str">
        <v>010-3675-5181</v>
      </c>
      <c r="R617" s="131" t="str">
        <v>CJ대한통운</v>
      </c>
      <c r="S617" s="139">
        <v>0</v>
      </c>
      <c r="T617" s="131" t="str">
        <v>010-3675-5181</v>
      </c>
      <c r="U617" s="131" t="str">
        <v>경기도 평택시 오성면 숙성시장길 56-1 (오성면) 베네치아 베이커리</v>
      </c>
      <c r="V617" s="131">
        <v>0</v>
      </c>
      <c r="W617" s="138">
        <v>20800</v>
      </c>
      <c r="X617" s="138">
        <v>0</v>
      </c>
      <c r="Y617" s="138">
        <v>3000</v>
      </c>
      <c r="Z617" s="138">
        <v>0</v>
      </c>
      <c r="AA617" s="138">
        <v>0</v>
      </c>
      <c r="AB617" s="145">
        <v>0</v>
      </c>
      <c r="AC617" s="145">
        <v>0</v>
      </c>
      <c r="AD617" s="138">
        <v>0</v>
      </c>
      <c r="AE617" s="131" t="str">
        <v>비닐팩토리 스마트 스토어 이수연 이수연 SE.204 투명 540239927041 010-3675-5181 2024070952172011</v>
      </c>
    </row>
    <row r="618" spans="1:31">
      <c r="A618" s="131">
        <v>800</v>
      </c>
      <c r="B618" s="131" t="str">
        <v>비닐스토리</v>
      </c>
      <c r="C618" s="131" t="str">
        <v>쿠팡</v>
      </c>
      <c r="D618" s="131" t="str">
        <v>이수진</v>
      </c>
      <c r="E618" s="132">
        <v>45538</v>
      </c>
      <c r="F618" s="131" t="str">
        <v>이수진</v>
      </c>
      <c r="G618" s="131" t="str">
        <v>530282637843</v>
      </c>
      <c r="H618" s="131" t="str">
        <v>SE.122</v>
      </c>
      <c r="I618" s="131" t="str">
        <v>투명</v>
      </c>
      <c r="J618" s="131">
        <v>1</v>
      </c>
      <c r="K618" s="138">
        <v>6740</v>
      </c>
      <c r="L618" s="138">
        <v>3000</v>
      </c>
      <c r="M618" s="138">
        <v>0</v>
      </c>
      <c r="N618" s="132">
        <v>45538</v>
      </c>
      <c r="O618" s="131" t="str">
        <v>9100067078970</v>
      </c>
      <c r="P618" s="134">
        <v>0</v>
      </c>
      <c r="Q618" s="148" t="str">
        <v>0502-7901-0264</v>
      </c>
      <c r="R618" s="131" t="str">
        <v>CJ대한통운</v>
      </c>
      <c r="S618" s="139">
        <v>0</v>
      </c>
      <c r="T618" s="131" t="str">
        <v>0502-7901-0264</v>
      </c>
      <c r="U618" s="131" t="str">
        <v>충청남도 아산시 탕정면 명암리 탕정삼성트라팰리스아파트 (301~304동) 404동 1702호</v>
      </c>
      <c r="V618" s="131" t="str">
        <v>문 앞</v>
      </c>
      <c r="W618" s="138">
        <v>6820</v>
      </c>
      <c r="X618" s="138">
        <v>0</v>
      </c>
      <c r="Y618" s="138">
        <v>3000</v>
      </c>
      <c r="Z618" s="138">
        <v>0</v>
      </c>
      <c r="AA618" s="138">
        <v>0</v>
      </c>
      <c r="AB618" s="145">
        <v>0</v>
      </c>
      <c r="AC618" s="145">
        <v>0</v>
      </c>
      <c r="AD618" s="138">
        <v>0</v>
      </c>
      <c r="AE618" s="131" t="str">
        <v>비닐스토리 쿠팡 이수진 이수진 SE.122 투명 530282637843 0502-7901-0264 9100067078970</v>
      </c>
    </row>
    <row r="619" spans="1:31">
      <c r="A619" s="131">
        <v>1002</v>
      </c>
      <c r="B619" s="131" t="str">
        <v>비닐스토리</v>
      </c>
      <c r="C619" s="131" t="str">
        <v>스마트 스토어</v>
      </c>
      <c r="D619" s="131" t="str">
        <v>이수진</v>
      </c>
      <c r="E619" s="132">
        <v>45560</v>
      </c>
      <c r="F619" s="131" t="str">
        <v>백진영</v>
      </c>
      <c r="G619" s="131" t="str">
        <v>530299095241</v>
      </c>
      <c r="H619" s="131" t="str">
        <v>SE.103</v>
      </c>
      <c r="I619" s="131" t="str">
        <v>투명</v>
      </c>
      <c r="J619" s="131">
        <v>15</v>
      </c>
      <c r="K619" s="138">
        <v>23925</v>
      </c>
      <c r="L619" s="138">
        <v>5500</v>
      </c>
      <c r="M619" s="138">
        <v>1925</v>
      </c>
      <c r="N619" s="132">
        <v>45559</v>
      </c>
      <c r="O619" s="131" t="str">
        <v>2024092450122191</v>
      </c>
      <c r="P619" s="134" t="str">
        <v>haya****</v>
      </c>
      <c r="Q619" s="148" t="str">
        <v>010-2729-9014</v>
      </c>
      <c r="R619" s="131" t="str">
        <v>CJ대한통운</v>
      </c>
      <c r="S619" s="139">
        <v>0</v>
      </c>
      <c r="T619" s="131" t="str">
        <v>010-9177-2833</v>
      </c>
      <c r="U619" s="131" t="str">
        <v>서울특별시 은평구 불광로 98-8 (불광동, 대호아파트) 103동 805호</v>
      </c>
      <c r="V619" s="131" t="str">
        <v>문 앞에 놓아주세요</v>
      </c>
      <c r="W619" s="138">
        <v>27000</v>
      </c>
      <c r="X619" s="138">
        <v>0</v>
      </c>
      <c r="Y619" s="138">
        <v>3000</v>
      </c>
      <c r="Z619" s="138">
        <v>0</v>
      </c>
      <c r="AA619" s="138">
        <v>0</v>
      </c>
      <c r="AB619" s="145">
        <v>0</v>
      </c>
      <c r="AC619" s="145">
        <v>0</v>
      </c>
      <c r="AD619" s="138">
        <v>0</v>
      </c>
      <c r="AE619" s="131" t="str">
        <v>비닐스토리 스마트 스토어 이수진 백진영 SE.103 투명 530299095241 010-9177-2833 2024092450122191</v>
      </c>
    </row>
    <row r="620" spans="1:31">
      <c r="A620" s="131">
        <v>355</v>
      </c>
      <c r="B620" s="131" t="str">
        <v>비닐스토리</v>
      </c>
      <c r="C620" s="131" t="str">
        <v>쿠팡</v>
      </c>
      <c r="D620" s="131" t="str">
        <v>이순덕</v>
      </c>
      <c r="E620" s="132">
        <v>45490</v>
      </c>
      <c r="F620" s="131" t="str">
        <v>이순덕</v>
      </c>
      <c r="G620" s="131" t="str">
        <v>530246913424</v>
      </c>
      <c r="H620" s="131" t="str">
        <v>SE.206</v>
      </c>
      <c r="I620" s="131" t="str">
        <v>투명</v>
      </c>
      <c r="J620" s="131">
        <v>1</v>
      </c>
      <c r="K620" s="138">
        <v>24260</v>
      </c>
      <c r="L620" s="138">
        <v>3500</v>
      </c>
      <c r="M620" s="138">
        <v>960</v>
      </c>
      <c r="N620" s="132">
        <v>45489</v>
      </c>
      <c r="O620" s="131" t="str">
        <v>23100058585050</v>
      </c>
      <c r="P620" s="134" t="str">
        <v>ls*****@ha</v>
      </c>
      <c r="Q620" s="148" t="str">
        <v>0504-2761-3586</v>
      </c>
      <c r="R620" s="131" t="str">
        <v>CJ대한통운</v>
      </c>
      <c r="S620" s="139">
        <v>0</v>
      </c>
      <c r="T620" s="131" t="str">
        <v>0504-2761-3586</v>
      </c>
      <c r="U620" s="131" t="str">
        <v>충청북도 영동군 황간면 소난곡2길 25 실티들꽃농원</v>
      </c>
      <c r="V620" s="131" t="str">
        <v>하우스</v>
      </c>
      <c r="W620" s="138">
        <v>34020</v>
      </c>
      <c r="X620" s="138">
        <v>0</v>
      </c>
      <c r="Y620" s="138">
        <v>3000</v>
      </c>
      <c r="Z620" s="138">
        <v>0</v>
      </c>
      <c r="AA620" s="138">
        <v>0</v>
      </c>
      <c r="AB620" s="145">
        <v>0</v>
      </c>
      <c r="AC620" s="145">
        <v>0</v>
      </c>
      <c r="AD620" s="138">
        <v>0</v>
      </c>
      <c r="AE620" s="131" t="str">
        <v>비닐스토리 쿠팡 이순덕 이순덕 SE.206 투명 530246913424 0504-2761-3586 23100058585050</v>
      </c>
    </row>
    <row r="621" spans="1:31">
      <c r="A621" s="131">
        <v>123</v>
      </c>
      <c r="B621" s="131" t="str">
        <v>비닐스토리</v>
      </c>
      <c r="C621" s="131" t="str">
        <v>스마트 스토어</v>
      </c>
      <c r="D621" s="131" t="str">
        <v>이승미</v>
      </c>
      <c r="E621" s="132">
        <v>45454</v>
      </c>
      <c r="F621" s="131" t="str">
        <v>이승미(누피케이크)</v>
      </c>
      <c r="G621" s="131" t="str">
        <v>530219199794</v>
      </c>
      <c r="H621" s="131" t="str">
        <v>SE.206</v>
      </c>
      <c r="I621" s="131" t="str">
        <v>투명</v>
      </c>
      <c r="J621" s="131">
        <v>1</v>
      </c>
      <c r="K621" s="138">
        <v>23300</v>
      </c>
      <c r="L621" s="138">
        <v>3500</v>
      </c>
      <c r="M621" s="138">
        <v>0</v>
      </c>
      <c r="N621" s="132">
        <v>45454</v>
      </c>
      <c r="O621" s="131" t="str">
        <v>2024061152406471</v>
      </c>
      <c r="P621" s="134" t="str">
        <v>a900****</v>
      </c>
      <c r="Q621" s="148" t="str">
        <v>010-8996-6731</v>
      </c>
      <c r="R621" s="131" t="str">
        <v>CJ대한통운</v>
      </c>
      <c r="S621" s="139">
        <v>0</v>
      </c>
      <c r="T621" s="131" t="str">
        <v>010-8996-6731</v>
      </c>
      <c r="U621" s="131" t="str">
        <v>경기도 부천시 부천로 25 (심곡동, 노블레스부천) 307호 NOOPCAKE</v>
      </c>
      <c r="V621" s="131">
        <v>0</v>
      </c>
      <c r="W621" s="138">
        <v>28620</v>
      </c>
      <c r="X621" s="138">
        <v>3180</v>
      </c>
      <c r="Y621" s="138">
        <v>3000</v>
      </c>
      <c r="Z621" s="138">
        <v>0</v>
      </c>
      <c r="AA621" s="138">
        <v>0</v>
      </c>
      <c r="AB621" s="145">
        <v>0</v>
      </c>
      <c r="AC621" s="145">
        <v>0</v>
      </c>
      <c r="AD621" s="138">
        <v>0</v>
      </c>
      <c r="AE621" s="131" t="str">
        <v>비닐스토리 스마트 스토어 이승미 이승미(누피케이크) SE.206 투명 530219199794 010-8996-6731 2024061152406471</v>
      </c>
    </row>
    <row r="622" spans="1:31">
      <c r="A622" s="131">
        <v>621</v>
      </c>
      <c r="B622" s="131" t="str">
        <v>비닐팩토리</v>
      </c>
      <c r="C622" s="131" t="str">
        <v>쿠팡</v>
      </c>
      <c r="D622" s="131" t="str">
        <v>이승순</v>
      </c>
      <c r="E622" s="132">
        <v>45523</v>
      </c>
      <c r="F622" s="131" t="str">
        <v>이승순</v>
      </c>
      <c r="G622" s="131" t="str">
        <v>540269389061</v>
      </c>
      <c r="H622" s="131" t="str">
        <v>SE.206</v>
      </c>
      <c r="I622" s="131" t="str">
        <v>투명</v>
      </c>
      <c r="J622" s="131">
        <v>1</v>
      </c>
      <c r="K622" s="138">
        <v>0</v>
      </c>
      <c r="L622" s="138">
        <v>3500</v>
      </c>
      <c r="M622" s="138">
        <v>960</v>
      </c>
      <c r="N622" s="132">
        <v>45522</v>
      </c>
      <c r="O622" s="131" t="str">
        <v>5100064229421</v>
      </c>
      <c r="P622" s="134">
        <v>0</v>
      </c>
      <c r="Q622" s="148" t="str">
        <v>0502-7944-2027</v>
      </c>
      <c r="R622" s="131" t="str">
        <v>CJ대한통운</v>
      </c>
      <c r="S622" s="139">
        <v>0</v>
      </c>
      <c r="T622" s="131" t="str">
        <v>0502-7944-2027</v>
      </c>
      <c r="U622" s="131" t="str">
        <v>충청남도 아산시 온화로 23 1층103호파스타도식사다 ( 온천동 )</v>
      </c>
      <c r="V622" s="131" t="str">
        <v>문 앞</v>
      </c>
      <c r="W622" s="138">
        <v>30240</v>
      </c>
      <c r="X622" s="138">
        <v>0</v>
      </c>
      <c r="Y622" s="138">
        <v>3000</v>
      </c>
      <c r="Z622" s="138">
        <v>0</v>
      </c>
      <c r="AA622" s="138">
        <v>0</v>
      </c>
      <c r="AB622" s="145">
        <v>0</v>
      </c>
      <c r="AC622" s="145">
        <v>0</v>
      </c>
      <c r="AD622" s="138">
        <v>0</v>
      </c>
      <c r="AE622" s="131" t="str">
        <v>비닐팩토리 쿠팡 이승순 이승순 SE.206 투명 540269389061 0502-7944-2027 5100064229421</v>
      </c>
    </row>
    <row r="623" spans="1:31">
      <c r="A623" s="131">
        <v>367</v>
      </c>
      <c r="B623" s="131" t="str">
        <v>비닐스토리</v>
      </c>
      <c r="C623" s="131" t="str">
        <v>스마트 스토어</v>
      </c>
      <c r="D623" s="131" t="str">
        <v>이승태</v>
      </c>
      <c r="E623" s="132">
        <v>45492</v>
      </c>
      <c r="F623" s="131" t="str">
        <v>이승태</v>
      </c>
      <c r="G623" s="131" t="str">
        <v>540247964986</v>
      </c>
      <c r="H623" s="131" t="str">
        <v>SE.20</v>
      </c>
      <c r="I623" s="131" t="str">
        <v>검정</v>
      </c>
      <c r="J623" s="131">
        <v>5</v>
      </c>
      <c r="K623" s="138">
        <v>9985</v>
      </c>
      <c r="L623" s="138">
        <v>3000</v>
      </c>
      <c r="M623" s="138">
        <v>0</v>
      </c>
      <c r="N623" s="132">
        <v>45491</v>
      </c>
      <c r="O623" s="131" t="str">
        <v>2024071827247611</v>
      </c>
      <c r="P623" s="134" t="str">
        <v>lstj****</v>
      </c>
      <c r="Q623" s="148" t="str">
        <v>010-4723-4000</v>
      </c>
      <c r="R623" s="131" t="str">
        <v>CJ대한통운</v>
      </c>
      <c r="S623" s="139">
        <v>0</v>
      </c>
      <c r="T623" s="131" t="str">
        <v>010-4723-4000</v>
      </c>
      <c r="U623" s="131" t="str">
        <v>서울특별시 강서구 가로공원로 195 (화곡동) 강서아트리움 5층 사무실</v>
      </c>
      <c r="V623" s="131">
        <v>0</v>
      </c>
      <c r="W623" s="138">
        <v>11450</v>
      </c>
      <c r="X623" s="138">
        <v>0</v>
      </c>
      <c r="Y623" s="138">
        <v>3000</v>
      </c>
      <c r="Z623" s="138">
        <v>0</v>
      </c>
      <c r="AA623" s="138">
        <v>0</v>
      </c>
      <c r="AB623" s="145">
        <v>0</v>
      </c>
      <c r="AC623" s="145">
        <v>0</v>
      </c>
      <c r="AD623" s="138">
        <v>0</v>
      </c>
      <c r="AE623" s="131" t="str">
        <v>비닐스토리 스마트 스토어 이승태 이승태 SE.20 검정 540247964986 010-4723-4000 2024071827247611</v>
      </c>
    </row>
    <row r="624" spans="1:31">
      <c r="A624" s="131">
        <v>1004</v>
      </c>
      <c r="B624" s="131" t="str">
        <v>비닐스토리</v>
      </c>
      <c r="C624" s="131" t="str">
        <v>스마트 스토어</v>
      </c>
      <c r="D624" s="131" t="str">
        <v>이승훈</v>
      </c>
      <c r="E624" s="132">
        <v>45559</v>
      </c>
      <c r="F624" s="131" t="str">
        <v>엄희숙</v>
      </c>
      <c r="G624" s="131" t="str">
        <v>540296569394</v>
      </c>
      <c r="H624" s="131" t="str">
        <v>SE.17</v>
      </c>
      <c r="I624" s="131" t="str">
        <v>투명</v>
      </c>
      <c r="J624" s="131">
        <v>20</v>
      </c>
      <c r="K624" s="138">
        <v>30325</v>
      </c>
      <c r="L624" s="138">
        <v>4400</v>
      </c>
      <c r="M624" s="138">
        <v>1725</v>
      </c>
      <c r="N624" s="132">
        <v>45559</v>
      </c>
      <c r="O624" s="131" t="str">
        <v>2024092436146291</v>
      </c>
      <c r="P624" s="134" t="str">
        <v>ddan****</v>
      </c>
      <c r="Q624" s="148" t="str">
        <v>010-9174-7758</v>
      </c>
      <c r="R624" s="131" t="str">
        <v>CJ대한통운</v>
      </c>
      <c r="S624" s="139">
        <v>0</v>
      </c>
      <c r="T624" s="131" t="str">
        <v>010-9174-7758</v>
      </c>
      <c r="U624" s="131" t="str">
        <v>경기도 이천시 마장면 서이천로87번길 13 (마장면) 고려식품판매</v>
      </c>
      <c r="V624" s="131">
        <v>0</v>
      </c>
      <c r="W624" s="138">
        <v>39600</v>
      </c>
      <c r="X624" s="138">
        <v>0</v>
      </c>
      <c r="Y624" s="138">
        <v>0</v>
      </c>
      <c r="Z624" s="138">
        <v>0</v>
      </c>
      <c r="AA624" s="138">
        <v>0</v>
      </c>
      <c r="AB624" s="145">
        <v>0</v>
      </c>
      <c r="AC624" s="145">
        <v>0</v>
      </c>
      <c r="AD624" s="138">
        <v>0</v>
      </c>
      <c r="AE624" s="131" t="str">
        <v>비닐스토리 스마트 스토어 이승훈 엄희숙 SE.17 투명 540296569394 010-9174-7758 2024092436146291</v>
      </c>
    </row>
    <row r="625" spans="1:31">
      <c r="A625" s="131">
        <v>37</v>
      </c>
      <c r="B625" s="131" t="str">
        <v>비닐스토리</v>
      </c>
      <c r="C625" s="131" t="str">
        <v>쿠팡</v>
      </c>
      <c r="D625" s="131" t="str">
        <v>이연재</v>
      </c>
      <c r="E625" s="132">
        <v>45446</v>
      </c>
      <c r="F625" s="131" t="str">
        <v>이연재</v>
      </c>
      <c r="G625" s="131" t="str">
        <v>530213305083</v>
      </c>
      <c r="H625" s="131" t="str">
        <v>SE.108</v>
      </c>
      <c r="I625" s="131" t="str">
        <v>투명</v>
      </c>
      <c r="J625" s="131">
        <v>5</v>
      </c>
      <c r="K625" s="138">
        <v>6575</v>
      </c>
      <c r="L625" s="138">
        <v>3000</v>
      </c>
      <c r="M625" s="138">
        <v>0</v>
      </c>
      <c r="N625" s="132">
        <v>45445</v>
      </c>
      <c r="O625" s="131" t="str">
        <v>16100051423052</v>
      </c>
      <c r="P625" s="134" t="str">
        <v>ly*****@na</v>
      </c>
      <c r="Q625" s="148" t="str">
        <v>0502-4953-1822</v>
      </c>
      <c r="R625" s="131" t="str">
        <v>CJ대한통운</v>
      </c>
      <c r="S625" s="139">
        <v>0</v>
      </c>
      <c r="T625" s="131" t="str">
        <v>0502-4953-1822</v>
      </c>
      <c r="U625" s="131" t="str">
        <v>전라북도 군산시 옥산면 접산길 22 주택</v>
      </c>
      <c r="V625" s="131" t="str">
        <v>문 앞</v>
      </c>
      <c r="W625" s="138">
        <v>6250</v>
      </c>
      <c r="X625" s="138">
        <v>0</v>
      </c>
      <c r="Y625" s="138">
        <v>3000</v>
      </c>
      <c r="Z625" s="138">
        <v>0</v>
      </c>
      <c r="AA625" s="138">
        <v>0</v>
      </c>
      <c r="AB625" s="145">
        <v>0</v>
      </c>
      <c r="AC625" s="145">
        <v>0</v>
      </c>
      <c r="AD625" s="138">
        <v>0</v>
      </c>
      <c r="AE625" s="131" t="str">
        <v>비닐스토리 쿠팡 이연재 이연재 SE.108 투명 530213305083 0502-4953-1822 16100051423052</v>
      </c>
    </row>
    <row r="626" spans="1:31">
      <c r="A626" s="131">
        <v>375</v>
      </c>
      <c r="B626" s="131" t="str">
        <v>비닐스토리</v>
      </c>
      <c r="C626" s="131" t="str">
        <v>쿠팡</v>
      </c>
      <c r="D626" s="131" t="str">
        <v>이용철</v>
      </c>
      <c r="E626" s="132">
        <v>45495</v>
      </c>
      <c r="F626" s="131" t="str">
        <v>이용철</v>
      </c>
      <c r="G626" s="131" t="str">
        <v>540249682123</v>
      </c>
      <c r="H626" s="131" t="str">
        <v>SE.114</v>
      </c>
      <c r="I626" s="131" t="str">
        <v>투명</v>
      </c>
      <c r="J626" s="131">
        <v>3</v>
      </c>
      <c r="K626" s="138">
        <v>16340</v>
      </c>
      <c r="L626" s="138">
        <v>3500</v>
      </c>
      <c r="M626" s="138">
        <v>960</v>
      </c>
      <c r="N626" s="132">
        <v>45495</v>
      </c>
      <c r="O626" s="131" t="str">
        <v>17100059573286</v>
      </c>
      <c r="P626" s="134" t="str">
        <v>le*****@ha</v>
      </c>
      <c r="Q626" s="148" t="str">
        <v>0504-1878-3148</v>
      </c>
      <c r="R626" s="131" t="str">
        <v>CJ대한통운</v>
      </c>
      <c r="S626" s="139">
        <v>0</v>
      </c>
      <c r="T626" s="131" t="str">
        <v>0504-1878-3148</v>
      </c>
      <c r="U626" s="131" t="str">
        <v>전라북도 전주시 완산구 전룡로 128-5 101동706호 ( 서신동, 롯데아파트 )</v>
      </c>
      <c r="V626" s="131" t="str">
        <v>문 앞</v>
      </c>
      <c r="W626" s="138">
        <v>18360</v>
      </c>
      <c r="X626" s="138">
        <v>2040</v>
      </c>
      <c r="Y626" s="138">
        <v>0</v>
      </c>
      <c r="Z626" s="138">
        <v>0</v>
      </c>
      <c r="AA626" s="138">
        <v>0</v>
      </c>
      <c r="AB626" s="145">
        <v>0</v>
      </c>
      <c r="AC626" s="145">
        <v>0</v>
      </c>
      <c r="AD626" s="138">
        <v>0</v>
      </c>
      <c r="AE626" s="131" t="str">
        <v>비닐스토리 쿠팡 이용철 이용철 SE.114 투명 540249682123 0504-1878-3148 17100059573286</v>
      </c>
    </row>
    <row r="627" spans="1:31">
      <c r="A627" s="131">
        <v>342</v>
      </c>
      <c r="B627" s="131" t="str">
        <v>비닐팩토리</v>
      </c>
      <c r="C627" s="131" t="str">
        <v>스마트 스토어</v>
      </c>
      <c r="D627" s="131" t="str">
        <v>이유라</v>
      </c>
      <c r="E627" s="132">
        <v>45489</v>
      </c>
      <c r="F627" s="131" t="str">
        <v>이유라</v>
      </c>
      <c r="G627" s="131" t="str">
        <v>530246008486</v>
      </c>
      <c r="H627" s="131" t="str">
        <v>SE.305</v>
      </c>
      <c r="I627" s="131" t="str">
        <v>투명</v>
      </c>
      <c r="J627" s="131">
        <v>1</v>
      </c>
      <c r="K627" s="138">
        <v>0</v>
      </c>
      <c r="L627" s="138">
        <v>3000</v>
      </c>
      <c r="M627" s="138">
        <v>0</v>
      </c>
      <c r="N627" s="132">
        <v>45489</v>
      </c>
      <c r="O627" s="131" t="str">
        <v>2024071618723771</v>
      </c>
      <c r="P627" s="134" t="str">
        <v>dldb****</v>
      </c>
      <c r="Q627" s="148" t="str">
        <v>010-2027-0013</v>
      </c>
      <c r="R627" s="131" t="str">
        <v>CJ대한통운</v>
      </c>
      <c r="S627" s="139">
        <v>0</v>
      </c>
      <c r="T627" s="131" t="str">
        <v>010-2027-0013</v>
      </c>
      <c r="U627" s="131" t="str">
        <v>경기도 화성시 동탄중앙로 189 (반송동, 동탄시범다은마을 월드메르디앙 반도유보라) 334동401호</v>
      </c>
      <c r="V627" s="131">
        <v>0</v>
      </c>
      <c r="W627" s="138">
        <v>18400</v>
      </c>
      <c r="X627" s="138">
        <v>0</v>
      </c>
      <c r="Y627" s="138">
        <v>3000</v>
      </c>
      <c r="Z627" s="138">
        <v>0</v>
      </c>
      <c r="AA627" s="138">
        <v>0</v>
      </c>
      <c r="AB627" s="145">
        <v>0</v>
      </c>
      <c r="AC627" s="145">
        <v>0</v>
      </c>
      <c r="AD627" s="138">
        <v>0</v>
      </c>
      <c r="AE627" s="131" t="str">
        <v>비닐팩토리 스마트 스토어 이유라 이유라 SE.305 투명 530246008486 010-2027-0013 2024071618723771</v>
      </c>
    </row>
    <row r="628" spans="1:31">
      <c r="A628" s="131">
        <v>105</v>
      </c>
      <c r="B628" s="131" t="str">
        <v>비닐팩토리</v>
      </c>
      <c r="C628" s="131" t="str">
        <v>쿠팡</v>
      </c>
      <c r="D628" s="131" t="str">
        <v>이유미</v>
      </c>
      <c r="E628" s="132">
        <v>45453</v>
      </c>
      <c r="F628" s="131" t="str">
        <v>권세희</v>
      </c>
      <c r="G628" s="131" t="str">
        <v>540216957661</v>
      </c>
      <c r="H628" s="131" t="str">
        <v>SE.305</v>
      </c>
      <c r="I628" s="131" t="str">
        <v>투명</v>
      </c>
      <c r="J628" s="131">
        <v>1</v>
      </c>
      <c r="K628" s="138">
        <v>0</v>
      </c>
      <c r="L628" s="138">
        <v>3000</v>
      </c>
      <c r="M628" s="138">
        <v>0</v>
      </c>
      <c r="N628" s="132">
        <v>45451</v>
      </c>
      <c r="O628" s="131" t="str">
        <v>29100051972880</v>
      </c>
      <c r="P628" s="134" t="str">
        <v>yu*****@ha</v>
      </c>
      <c r="Q628" s="148" t="str">
        <v>0502-4626-7359</v>
      </c>
      <c r="R628" s="131" t="str">
        <v>CJ대한통운</v>
      </c>
      <c r="S628" s="139">
        <v>0</v>
      </c>
      <c r="T628" s="131" t="str">
        <v>0502-4626-7359</v>
      </c>
      <c r="U628" s="131" t="str">
        <v>부산광역시 연제구 연산동 1310-73 캐슬빌리지 204호</v>
      </c>
      <c r="V628" s="131" t="str">
        <v>문 앞</v>
      </c>
      <c r="W628" s="138">
        <v>19320</v>
      </c>
      <c r="X628" s="138">
        <v>0</v>
      </c>
      <c r="Y628" s="138">
        <v>3000</v>
      </c>
      <c r="Z628" s="138">
        <v>0</v>
      </c>
      <c r="AA628" s="138">
        <v>0</v>
      </c>
      <c r="AB628" s="145">
        <v>0</v>
      </c>
      <c r="AC628" s="145">
        <v>0</v>
      </c>
      <c r="AD628" s="138">
        <v>0</v>
      </c>
      <c r="AE628" s="131" t="str">
        <v>비닐팩토리 쿠팡 이유미 권세희 SE.305 투명 540216957661 0502-4626-7359 29100051972880</v>
      </c>
    </row>
    <row r="629" spans="1:31">
      <c r="A629" s="131">
        <v>308</v>
      </c>
      <c r="B629" s="131" t="str">
        <v>비닐팩토리</v>
      </c>
      <c r="C629" s="131" t="str">
        <v>스마트 스토어</v>
      </c>
      <c r="D629" s="131" t="str">
        <v>이유순</v>
      </c>
      <c r="E629" s="132">
        <v>45484</v>
      </c>
      <c r="F629" s="131" t="str">
        <v>이유순</v>
      </c>
      <c r="G629" s="131" t="str">
        <v>530242383492</v>
      </c>
      <c r="H629" s="131" t="str">
        <v>SE.303</v>
      </c>
      <c r="I629" s="131" t="str">
        <v>투명</v>
      </c>
      <c r="J629" s="131">
        <v>1</v>
      </c>
      <c r="K629" s="138">
        <v>0</v>
      </c>
      <c r="L629" s="138">
        <v>3500</v>
      </c>
      <c r="M629" s="138">
        <v>500</v>
      </c>
      <c r="N629" s="132">
        <v>45483</v>
      </c>
      <c r="O629" s="131" t="str">
        <v>2024071028926681</v>
      </c>
      <c r="P629" s="134" t="str">
        <v>eus4****</v>
      </c>
      <c r="Q629" s="148" t="str">
        <v>010-2330-8938</v>
      </c>
      <c r="R629" s="131" t="str">
        <v>CJ대한통운</v>
      </c>
      <c r="S629" s="139">
        <v>0</v>
      </c>
      <c r="T629" s="131" t="str">
        <v>010-2330-8938</v>
      </c>
      <c r="U629" s="131" t="str">
        <v>경기도 화성시 향남읍 상신하길로328번길 21 (향남읍, 서봉마을 사랑으로부영3단지아파트) 303동 1602호</v>
      </c>
      <c r="V629" s="131">
        <v>0</v>
      </c>
      <c r="W629" s="138">
        <v>21920</v>
      </c>
      <c r="X629" s="138">
        <v>0</v>
      </c>
      <c r="Y629" s="138">
        <v>3000</v>
      </c>
      <c r="Z629" s="138">
        <v>0</v>
      </c>
      <c r="AA629" s="138">
        <v>0</v>
      </c>
      <c r="AB629" s="145">
        <v>0</v>
      </c>
      <c r="AC629" s="145">
        <v>0</v>
      </c>
      <c r="AD629" s="138">
        <v>0</v>
      </c>
      <c r="AE629" s="131" t="str">
        <v>비닐팩토리 스마트 스토어 이유순 이유순 SE.303 투명 530242383492 010-2330-8938 2024071028926681</v>
      </c>
    </row>
    <row r="630" spans="1:31">
      <c r="A630" s="131">
        <v>812</v>
      </c>
      <c r="B630" s="131" t="str">
        <v>비닐스토리</v>
      </c>
      <c r="C630" s="131" t="str">
        <v>스마트 스토어</v>
      </c>
      <c r="D630" s="131" t="str">
        <v>이유정</v>
      </c>
      <c r="E630" s="132">
        <v>45538</v>
      </c>
      <c r="F630" s="131" t="str">
        <v>이유정</v>
      </c>
      <c r="G630" s="131" t="str">
        <v>540280956502</v>
      </c>
      <c r="H630" s="131" t="str">
        <v>SE.307</v>
      </c>
      <c r="I630" s="131" t="str">
        <v>투명</v>
      </c>
      <c r="J630" s="131">
        <v>2</v>
      </c>
      <c r="K630" s="138">
        <v>18980</v>
      </c>
      <c r="L630" s="138">
        <v>3500</v>
      </c>
      <c r="M630" s="138">
        <v>960</v>
      </c>
      <c r="N630" s="132">
        <v>45538</v>
      </c>
      <c r="O630" s="131" t="str">
        <v>2024090379215701</v>
      </c>
      <c r="P630" s="134" t="str">
        <v>2_yo****</v>
      </c>
      <c r="Q630" s="148" t="str">
        <v>010-6770-6671</v>
      </c>
      <c r="R630" s="131" t="str">
        <v>CJ대한통운</v>
      </c>
      <c r="S630" s="139">
        <v>0</v>
      </c>
      <c r="T630" s="131" t="str">
        <v>010-6770-6671</v>
      </c>
      <c r="U630" s="131" t="str">
        <v>인천광역시 중구 개항로96번길 32 (율목동) 1층 개항로 인절미</v>
      </c>
      <c r="V630" s="131">
        <v>0</v>
      </c>
      <c r="W630" s="138">
        <v>21380</v>
      </c>
      <c r="X630" s="138">
        <v>2380</v>
      </c>
      <c r="Y630" s="138">
        <v>0</v>
      </c>
      <c r="Z630" s="138">
        <v>0</v>
      </c>
      <c r="AA630" s="138">
        <v>0</v>
      </c>
      <c r="AB630" s="145">
        <v>0</v>
      </c>
      <c r="AC630" s="145">
        <v>0</v>
      </c>
      <c r="AD630" s="138">
        <v>0</v>
      </c>
      <c r="AE630" s="131" t="str">
        <v>비닐스토리 스마트 스토어 이유정 이유정 SE.307 투명 540280956502 010-6770-6671 2024090379215701</v>
      </c>
    </row>
    <row r="631" spans="1:31">
      <c r="A631" s="131">
        <v>813</v>
      </c>
      <c r="B631" s="131" t="str">
        <v>비닐스토리</v>
      </c>
      <c r="C631" s="131" t="str">
        <v>스마트 스토어</v>
      </c>
      <c r="D631" s="131" t="str">
        <v>이유정</v>
      </c>
      <c r="E631" s="132">
        <v>45538</v>
      </c>
      <c r="F631" s="131" t="str">
        <v>이유정</v>
      </c>
      <c r="G631" s="131" t="str">
        <v>540280956502</v>
      </c>
      <c r="H631" s="131" t="str">
        <v>SE.303</v>
      </c>
      <c r="I631" s="131" t="str">
        <v>투명</v>
      </c>
      <c r="J631" s="131">
        <v>1</v>
      </c>
      <c r="K631" s="138">
        <v>15070</v>
      </c>
      <c r="L631" s="138">
        <v>0</v>
      </c>
      <c r="M631" s="138">
        <v>0</v>
      </c>
      <c r="N631" s="132">
        <v>45538</v>
      </c>
      <c r="O631" s="131" t="str">
        <v>2024090379215691</v>
      </c>
      <c r="P631" s="134" t="str">
        <v>2_yo****</v>
      </c>
      <c r="Q631" s="148" t="str">
        <v>010-6770-6671</v>
      </c>
      <c r="R631" s="131" t="str">
        <v>CJ대한통운</v>
      </c>
      <c r="S631" s="139">
        <v>0</v>
      </c>
      <c r="T631" s="131" t="str">
        <v>010-6770-6671</v>
      </c>
      <c r="U631" s="131" t="str">
        <v>인천광역시 중구 개항로96번길 32 (율목동) 1층 개항로 인절미</v>
      </c>
      <c r="V631" s="131">
        <v>0</v>
      </c>
      <c r="W631" s="138">
        <v>22190</v>
      </c>
      <c r="X631" s="138">
        <v>2470</v>
      </c>
      <c r="Y631" s="138">
        <v>0</v>
      </c>
      <c r="Z631" s="138">
        <v>0</v>
      </c>
      <c r="AA631" s="138">
        <v>0</v>
      </c>
      <c r="AB631" s="145">
        <v>0</v>
      </c>
      <c r="AC631" s="145">
        <v>0</v>
      </c>
      <c r="AD631" s="138">
        <v>0</v>
      </c>
      <c r="AE631" s="131" t="str">
        <v>비닐스토리 스마트 스토어 이유정 이유정 SE.303 투명 540280956502 010-6770-6671 2024090379215691</v>
      </c>
    </row>
    <row r="632" spans="1:31">
      <c r="A632" s="131">
        <v>834</v>
      </c>
      <c r="B632" s="131" t="str">
        <v>비닐팩토리</v>
      </c>
      <c r="C632" s="131" t="str">
        <v>스마트 스토어</v>
      </c>
      <c r="D632" s="131" t="str">
        <v>이유정</v>
      </c>
      <c r="E632" s="132">
        <v>45539</v>
      </c>
      <c r="F632" s="131" t="str">
        <v>이유정</v>
      </c>
      <c r="G632" s="131" t="str">
        <v>540281940304</v>
      </c>
      <c r="H632" s="131" t="str">
        <v>SE.305</v>
      </c>
      <c r="I632" s="131" t="str">
        <v>투명</v>
      </c>
      <c r="J632" s="131">
        <v>1</v>
      </c>
      <c r="K632" s="138">
        <v>0</v>
      </c>
      <c r="L632" s="138">
        <v>3000</v>
      </c>
      <c r="M632" s="138">
        <v>0</v>
      </c>
      <c r="N632" s="132">
        <v>45538</v>
      </c>
      <c r="O632" s="131" t="str">
        <v>2024090310483941</v>
      </c>
      <c r="P632" s="134" t="str">
        <v>jeng****</v>
      </c>
      <c r="Q632" s="148" t="str">
        <v>010-9163-1097</v>
      </c>
      <c r="R632" s="131" t="str">
        <v>CJ대한통운</v>
      </c>
      <c r="S632" s="139">
        <v>0</v>
      </c>
      <c r="T632" s="131" t="str">
        <v>010-9163-1097</v>
      </c>
      <c r="U632" s="131" t="str">
        <v>부산광역시 수영구 광안해변로277번길 10 (민락동) 1층 레드베릴즈</v>
      </c>
      <c r="V632" s="131">
        <v>0</v>
      </c>
      <c r="W632" s="138">
        <v>18400</v>
      </c>
      <c r="X632" s="138">
        <v>0</v>
      </c>
      <c r="Y632" s="138">
        <v>3000</v>
      </c>
      <c r="Z632" s="138">
        <v>0</v>
      </c>
      <c r="AA632" s="138">
        <v>0</v>
      </c>
      <c r="AB632" s="145">
        <v>0</v>
      </c>
      <c r="AC632" s="145">
        <v>0</v>
      </c>
      <c r="AD632" s="138">
        <v>0</v>
      </c>
      <c r="AE632" s="131" t="str">
        <v>비닐팩토리 스마트 스토어 이유정 이유정 SE.305 투명 540281940304 010-9163-1097 2024090310483941</v>
      </c>
    </row>
    <row r="633" spans="1:31">
      <c r="A633" s="131">
        <v>584</v>
      </c>
      <c r="B633" s="131" t="str">
        <v>비닐스토리</v>
      </c>
      <c r="C633" s="131" t="str">
        <v>쿠팡</v>
      </c>
      <c r="D633" s="131" t="str">
        <v>이윤경</v>
      </c>
      <c r="E633" s="132">
        <v>45520</v>
      </c>
      <c r="F633" s="131" t="str">
        <v>도도하맘</v>
      </c>
      <c r="G633" s="131" t="str">
        <v>530268246090</v>
      </c>
      <c r="H633" s="131" t="str">
        <v>SE.206</v>
      </c>
      <c r="I633" s="131" t="str">
        <v>투명</v>
      </c>
      <c r="J633" s="131">
        <v>1</v>
      </c>
      <c r="K633" s="138">
        <v>24260</v>
      </c>
      <c r="L633" s="138">
        <v>3500</v>
      </c>
      <c r="M633" s="138">
        <v>960</v>
      </c>
      <c r="N633" s="132">
        <v>45520</v>
      </c>
      <c r="O633" s="131" t="str">
        <v>11100063858416</v>
      </c>
      <c r="P633" s="134">
        <v>0</v>
      </c>
      <c r="Q633" s="148" t="str">
        <v>0502-7442-0245</v>
      </c>
      <c r="R633" s="131" t="str">
        <v>CJ대한통운</v>
      </c>
      <c r="S633" s="139">
        <v>0</v>
      </c>
      <c r="T633" s="131" t="str">
        <v>0502-7442-0245</v>
      </c>
      <c r="U633" s="131" t="str">
        <v>울산광역시 북구 송정동 1236-3 송정하우스디 302동404호</v>
      </c>
      <c r="V633" s="131" t="str">
        <v>문 앞</v>
      </c>
      <c r="W633" s="138">
        <v>34020</v>
      </c>
      <c r="X633" s="138">
        <v>0</v>
      </c>
      <c r="Y633" s="138">
        <v>3000</v>
      </c>
      <c r="Z633" s="138">
        <v>0</v>
      </c>
      <c r="AA633" s="138">
        <v>0</v>
      </c>
      <c r="AB633" s="145">
        <v>0</v>
      </c>
      <c r="AC633" s="145">
        <v>0</v>
      </c>
      <c r="AD633" s="138">
        <v>0</v>
      </c>
      <c r="AE633" s="131" t="str">
        <v>비닐스토리 쿠팡 이윤경 도도하맘 SE.206 투명 530268246090 0502-7442-0245 11100063858416</v>
      </c>
    </row>
    <row r="634" spans="1:31">
      <c r="A634" s="131">
        <v>862</v>
      </c>
      <c r="B634" s="131" t="str">
        <v>비닐팩토리</v>
      </c>
      <c r="C634" s="131" t="str">
        <v>쿠팡</v>
      </c>
      <c r="D634" s="131" t="str">
        <v>이윤경</v>
      </c>
      <c r="E634" s="132">
        <v>45541</v>
      </c>
      <c r="F634" s="131" t="str">
        <v>팥pot137</v>
      </c>
      <c r="G634" s="131" t="str">
        <v>530285398890</v>
      </c>
      <c r="H634" s="131" t="str">
        <v>SE.206</v>
      </c>
      <c r="I634" s="131" t="str">
        <v>투명</v>
      </c>
      <c r="J634" s="131">
        <v>1</v>
      </c>
      <c r="K634" s="138">
        <v>0</v>
      </c>
      <c r="L634" s="138">
        <v>3500</v>
      </c>
      <c r="M634" s="138">
        <v>960</v>
      </c>
      <c r="N634" s="132">
        <v>45540</v>
      </c>
      <c r="O634" s="131" t="str">
        <v>24100067612980</v>
      </c>
      <c r="P634" s="134">
        <v>0</v>
      </c>
      <c r="Q634" s="148" t="str">
        <v>0502-7531-7222</v>
      </c>
      <c r="R634" s="131" t="str">
        <v>CJ대한통운</v>
      </c>
      <c r="S634" s="139">
        <v>0</v>
      </c>
      <c r="T634" s="131" t="str">
        <v>0502-7531-7222</v>
      </c>
      <c r="U634" s="131" t="str">
        <v>광주광역시 광산구 월계로 137 상가102호 팥 pot137 ( 월계동, 첨단남양파크 )</v>
      </c>
      <c r="V634" s="131" t="str">
        <v>직접 받고 부재 시 문 앞</v>
      </c>
      <c r="W634" s="138">
        <v>30240</v>
      </c>
      <c r="X634" s="138">
        <v>0</v>
      </c>
      <c r="Y634" s="138">
        <v>3000</v>
      </c>
      <c r="Z634" s="138">
        <v>0</v>
      </c>
      <c r="AA634" s="138">
        <v>0</v>
      </c>
      <c r="AB634" s="145">
        <v>0</v>
      </c>
      <c r="AC634" s="145">
        <v>0</v>
      </c>
      <c r="AD634" s="138">
        <v>0</v>
      </c>
      <c r="AE634" s="131" t="str">
        <v>비닐팩토리 쿠팡 이윤경 팥pot137 SE.206 투명 530285398890 0502-7531-7222 24100067612980</v>
      </c>
    </row>
    <row r="635" spans="1:31">
      <c r="A635" s="131">
        <v>925</v>
      </c>
      <c r="B635" s="131" t="str">
        <v>비닐스토리</v>
      </c>
      <c r="C635" s="131" t="str">
        <v>스마트 스토어</v>
      </c>
      <c r="D635" s="131" t="str">
        <v>이윤주</v>
      </c>
      <c r="E635" s="132">
        <v>45547</v>
      </c>
      <c r="F635" s="131" t="str">
        <v>비타민약국</v>
      </c>
      <c r="G635" s="131" t="str">
        <v>540289641494</v>
      </c>
      <c r="H635" s="131" t="str">
        <v>SE.121</v>
      </c>
      <c r="I635" s="131" t="str">
        <v>청색</v>
      </c>
      <c r="J635" s="131">
        <v>4</v>
      </c>
      <c r="K635" s="138">
        <v>16640</v>
      </c>
      <c r="L635" s="138">
        <v>3000</v>
      </c>
      <c r="M635" s="138">
        <v>0</v>
      </c>
      <c r="N635" s="132">
        <v>45547</v>
      </c>
      <c r="O635" s="131" t="str">
        <v>2024091279906241</v>
      </c>
      <c r="P635" s="134" t="str">
        <v>clic****</v>
      </c>
      <c r="Q635" s="148" t="str">
        <v>010-3618-4854</v>
      </c>
      <c r="R635" s="131" t="str">
        <v>CJ대한통운</v>
      </c>
      <c r="S635" s="139">
        <v>0</v>
      </c>
      <c r="T635" s="131" t="str">
        <v>010-3618-4854</v>
      </c>
      <c r="U635" s="131" t="str">
        <v>경기도 김포시 풍무로 105 (풍무동) 풍무프라자102호 비타민약국</v>
      </c>
      <c r="V635" s="131">
        <v>0</v>
      </c>
      <c r="W635" s="138">
        <v>23520</v>
      </c>
      <c r="X635" s="138">
        <v>0</v>
      </c>
      <c r="Y635" s="138">
        <v>3000</v>
      </c>
      <c r="Z635" s="138">
        <v>0</v>
      </c>
      <c r="AA635" s="138">
        <v>0</v>
      </c>
      <c r="AB635" s="145">
        <v>0</v>
      </c>
      <c r="AC635" s="145">
        <v>0</v>
      </c>
      <c r="AD635" s="138">
        <v>0</v>
      </c>
      <c r="AE635" s="131" t="str">
        <v>비닐스토리 스마트 스토어 이윤주 비타민약국 SE.121 청색 540289641494 010-3618-4854 2024091279906241</v>
      </c>
    </row>
    <row r="636" spans="1:31">
      <c r="A636" s="131">
        <v>932</v>
      </c>
      <c r="B636" s="131" t="str">
        <v>비닐스토리</v>
      </c>
      <c r="C636" s="131" t="str">
        <v>스마트 스토어</v>
      </c>
      <c r="D636" s="131" t="str">
        <v>이윤주</v>
      </c>
      <c r="E636" s="132">
        <v>45547</v>
      </c>
      <c r="F636" s="131" t="str">
        <v>비타민약국</v>
      </c>
      <c r="G636" s="131" t="str">
        <v>540289641494</v>
      </c>
      <c r="H636" s="131" t="str">
        <v>SE.121</v>
      </c>
      <c r="I636" s="131" t="str">
        <v>청색</v>
      </c>
      <c r="J636" s="131">
        <v>4</v>
      </c>
      <c r="K636" s="138">
        <v>16640</v>
      </c>
      <c r="L636" s="138">
        <v>3000</v>
      </c>
      <c r="M636" s="138">
        <v>0</v>
      </c>
      <c r="N636" s="132">
        <v>45547</v>
      </c>
      <c r="O636" s="131" t="str">
        <v>2024091279906241</v>
      </c>
      <c r="P636" s="134" t="str">
        <v>clic****</v>
      </c>
      <c r="Q636" s="148" t="str">
        <v>010-3618-4854</v>
      </c>
      <c r="R636" s="131" t="str">
        <v>CJ대한통운</v>
      </c>
      <c r="S636" s="139">
        <v>0</v>
      </c>
      <c r="T636" s="131" t="str">
        <v>010-3618-4854</v>
      </c>
      <c r="U636" s="131" t="str">
        <v>경기도 김포시 풍무로 105 (풍무동) 풍무프라자102호 비타민약국</v>
      </c>
      <c r="V636" s="131">
        <v>0</v>
      </c>
      <c r="W636" s="138">
        <v>23520</v>
      </c>
      <c r="X636" s="138">
        <v>0</v>
      </c>
      <c r="Y636" s="138">
        <v>3000</v>
      </c>
      <c r="Z636" s="138">
        <v>0</v>
      </c>
      <c r="AA636" s="138">
        <v>0</v>
      </c>
      <c r="AB636" s="145">
        <v>0</v>
      </c>
      <c r="AC636" s="145">
        <v>0</v>
      </c>
      <c r="AD636" s="138">
        <v>0</v>
      </c>
      <c r="AE636" s="131" t="str">
        <v>비닐스토리 스마트 스토어 이윤주 비타민약국 SE.121 청색 540289641494 010-3618-4854 2024091279906241</v>
      </c>
    </row>
    <row r="637" spans="1:31">
      <c r="A637" s="131">
        <v>655</v>
      </c>
      <c r="B637" s="131" t="str">
        <v>비닐스토리</v>
      </c>
      <c r="C637" s="131" t="str">
        <v>쿠팡</v>
      </c>
      <c r="D637" s="131" t="str">
        <v>이윤후</v>
      </c>
      <c r="E637" s="132">
        <v>45526</v>
      </c>
      <c r="F637" s="131" t="str">
        <v>이윤후</v>
      </c>
      <c r="G637" s="131" t="str">
        <v>540271986002</v>
      </c>
      <c r="H637" s="131" t="str">
        <v>SE.114</v>
      </c>
      <c r="I637" s="131" t="str">
        <v>투명</v>
      </c>
      <c r="J637" s="131">
        <v>1</v>
      </c>
      <c r="K637" s="138">
        <v>6960</v>
      </c>
      <c r="L637" s="138">
        <v>3000</v>
      </c>
      <c r="M637" s="138">
        <v>0</v>
      </c>
      <c r="N637" s="132">
        <v>45525</v>
      </c>
      <c r="O637" s="131" t="str">
        <v>4100065118735</v>
      </c>
      <c r="P637" s="134">
        <v>0</v>
      </c>
      <c r="Q637" s="148" t="str">
        <v>0504-1851-4513</v>
      </c>
      <c r="R637" s="131" t="str">
        <v>CJ대한통운</v>
      </c>
      <c r="S637" s="139">
        <v>0</v>
      </c>
      <c r="T637" s="131" t="str">
        <v>0504-1851-4513</v>
      </c>
      <c r="U637" s="131" t="str">
        <v>경상남도 거창군 위천면 금원산길 151 상천리 724-8</v>
      </c>
      <c r="V637" s="131" t="str">
        <v>문 앞</v>
      </c>
      <c r="W637" s="138">
        <v>6120</v>
      </c>
      <c r="X637" s="138">
        <v>680</v>
      </c>
      <c r="Y637" s="138">
        <v>3000</v>
      </c>
      <c r="Z637" s="138">
        <v>0</v>
      </c>
      <c r="AA637" s="138">
        <v>0</v>
      </c>
      <c r="AB637" s="145">
        <v>0</v>
      </c>
      <c r="AC637" s="145">
        <v>0</v>
      </c>
      <c r="AD637" s="138">
        <v>0</v>
      </c>
      <c r="AE637" s="131" t="str">
        <v>비닐스토리 쿠팡 이윤후 이윤후 SE.114 투명 540271986002 0504-1851-4513 4100065118735</v>
      </c>
    </row>
    <row r="638" spans="1:31">
      <c r="A638" s="131">
        <v>1024</v>
      </c>
      <c r="B638" s="131" t="str">
        <v>비닐스토리</v>
      </c>
      <c r="C638" s="131" t="str">
        <v>쿠팡</v>
      </c>
      <c r="D638" s="131" t="str">
        <v>이으뜸</v>
      </c>
      <c r="E638" s="132">
        <v>45559</v>
      </c>
      <c r="F638" s="131" t="str">
        <v>이으뜸</v>
      </c>
      <c r="G638" s="131" t="str">
        <v>530298199952</v>
      </c>
      <c r="H638" s="131" t="str">
        <v>SE.307</v>
      </c>
      <c r="I638" s="131" t="str">
        <v>투명</v>
      </c>
      <c r="J638" s="131">
        <v>1</v>
      </c>
      <c r="K638" s="138">
        <v>10260</v>
      </c>
      <c r="L638" s="138">
        <v>3000</v>
      </c>
      <c r="M638" s="138">
        <v>0</v>
      </c>
      <c r="N638" s="132">
        <v>45558</v>
      </c>
      <c r="O638" s="131" t="str">
        <v>13100070641627</v>
      </c>
      <c r="P638" s="134">
        <v>0</v>
      </c>
      <c r="Q638" s="148" t="str">
        <v>0504-2765-1463</v>
      </c>
      <c r="R638" s="131" t="str">
        <v>CJ대한통운</v>
      </c>
      <c r="S638" s="139">
        <v>0</v>
      </c>
      <c r="T638" s="131" t="str">
        <v>0504-2765-1463</v>
      </c>
      <c r="U638" s="131" t="str">
        <v>서울특별시 강서구 등촌로35길 136 1층 상가 ( 등촌동 )</v>
      </c>
      <c r="V638" s="131" t="str">
        <v>빌라현관 1층 안쪽에 넣어주세요</v>
      </c>
      <c r="W638" s="138">
        <v>12470</v>
      </c>
      <c r="X638" s="138">
        <v>0</v>
      </c>
      <c r="Y638" s="138">
        <v>3000</v>
      </c>
      <c r="Z638" s="138">
        <v>0</v>
      </c>
      <c r="AA638" s="138">
        <v>0</v>
      </c>
      <c r="AB638" s="145">
        <v>0</v>
      </c>
      <c r="AC638" s="145">
        <v>0</v>
      </c>
      <c r="AD638" s="138">
        <v>0</v>
      </c>
      <c r="AE638" s="131" t="str">
        <v>비닐스토리 쿠팡 이으뜸 이으뜸 SE.307 투명 530298199952 0504-2765-1463 13100070641627</v>
      </c>
    </row>
    <row r="639" spans="1:31">
      <c r="A639" s="131">
        <v>38</v>
      </c>
      <c r="B639" s="131" t="str">
        <v>비닐팩토리</v>
      </c>
      <c r="C639" s="131" t="str">
        <v>쿠팡</v>
      </c>
      <c r="D639" s="131" t="str">
        <v>이은주</v>
      </c>
      <c r="E639" s="132">
        <v>45446</v>
      </c>
      <c r="F639" s="131" t="str">
        <v>이은주</v>
      </c>
      <c r="G639" s="131" t="str">
        <v>530213304840</v>
      </c>
      <c r="H639" s="131" t="str">
        <v>SE.101</v>
      </c>
      <c r="I639" s="131" t="str">
        <v>투명</v>
      </c>
      <c r="J639" s="131">
        <v>1</v>
      </c>
      <c r="K639" s="138">
        <v>0</v>
      </c>
      <c r="L639" s="138">
        <v>3000</v>
      </c>
      <c r="M639" s="138">
        <v>0</v>
      </c>
      <c r="N639" s="132">
        <v>45444</v>
      </c>
      <c r="O639" s="131" t="str">
        <v>2100050628554</v>
      </c>
      <c r="P639" s="134" t="str">
        <v>en*****@gm</v>
      </c>
      <c r="Q639" s="148" t="str">
        <v>0504-4916-6426</v>
      </c>
      <c r="R639" s="131" t="str">
        <v>CJ대한통운</v>
      </c>
      <c r="S639" s="139">
        <v>0</v>
      </c>
      <c r="T639" s="131" t="str">
        <v>0504-4916-6426</v>
      </c>
      <c r="U639" s="131" t="str">
        <v>대구광역시 북구 태전동 997-1 칠곡에덴타운 103동305호</v>
      </c>
      <c r="V639" s="131" t="str">
        <v>문 앞</v>
      </c>
      <c r="W639" s="138">
        <v>17300</v>
      </c>
      <c r="X639" s="138">
        <v>0</v>
      </c>
      <c r="Y639" s="138">
        <v>3000</v>
      </c>
      <c r="Z639" s="138">
        <v>0</v>
      </c>
      <c r="AA639" s="138">
        <v>0</v>
      </c>
      <c r="AB639" s="145">
        <v>0</v>
      </c>
      <c r="AC639" s="145">
        <v>0</v>
      </c>
      <c r="AD639" s="138">
        <v>10</v>
      </c>
      <c r="AE639" s="131" t="str">
        <v>비닐팩토리 쿠팡 이은주 이은주 SE.101 투명 530213304840 0504-4916-6426 2100050628554</v>
      </c>
    </row>
    <row r="640" spans="1:31">
      <c r="A640" s="131">
        <v>438</v>
      </c>
      <c r="B640" s="131" t="str">
        <v>비닐스토리</v>
      </c>
      <c r="C640" s="131" t="str">
        <v>쿠팡</v>
      </c>
      <c r="D640" s="131" t="str">
        <v>이은주</v>
      </c>
      <c r="E640" s="132">
        <v>45502</v>
      </c>
      <c r="F640" s="131" t="str">
        <v>이은주</v>
      </c>
      <c r="G640" s="131" t="str">
        <v>540254825911</v>
      </c>
      <c r="H640" s="131" t="str">
        <v>SE.114</v>
      </c>
      <c r="I640" s="131" t="str">
        <v>투명</v>
      </c>
      <c r="J640" s="131">
        <v>1</v>
      </c>
      <c r="K640" s="138">
        <v>6960</v>
      </c>
      <c r="L640" s="138">
        <v>3000</v>
      </c>
      <c r="M640" s="138">
        <v>0</v>
      </c>
      <c r="N640" s="132">
        <v>45501</v>
      </c>
      <c r="O640" s="131" t="str">
        <v>7100060720278</v>
      </c>
      <c r="P640" s="134" t="str">
        <v>so*****@ha</v>
      </c>
      <c r="Q640" s="148" t="str">
        <v>0502-1815-3566</v>
      </c>
      <c r="R640" s="131" t="str">
        <v>CJ대한통운</v>
      </c>
      <c r="S640" s="139">
        <v>0</v>
      </c>
      <c r="T640" s="131" t="str">
        <v>0502-1815-3566</v>
      </c>
      <c r="U640" s="131" t="str">
        <v>경기도 성남시 중원구 하대원동 190 현대아파트 101동204호</v>
      </c>
      <c r="V640" s="131" t="str">
        <v>문 앞</v>
      </c>
      <c r="W640" s="138">
        <v>6120</v>
      </c>
      <c r="X640" s="138">
        <v>680</v>
      </c>
      <c r="Y640" s="138">
        <v>3000</v>
      </c>
      <c r="Z640" s="138">
        <v>0</v>
      </c>
      <c r="AA640" s="138">
        <v>0</v>
      </c>
      <c r="AB640" s="145">
        <v>0</v>
      </c>
      <c r="AC640" s="145">
        <v>0</v>
      </c>
      <c r="AD640" s="138">
        <v>0</v>
      </c>
      <c r="AE640" s="131" t="str">
        <v>비닐스토리 쿠팡 이은주 이은주 SE.114 투명 540254825911 0502-1815-3566 7100060720278</v>
      </c>
    </row>
    <row r="641" spans="1:31">
      <c r="A641" s="131">
        <v>455</v>
      </c>
      <c r="B641" s="131" t="str">
        <v>비닐스토리</v>
      </c>
      <c r="C641" s="131" t="str">
        <v>쿠팡</v>
      </c>
      <c r="D641" s="131" t="str">
        <v>이은주</v>
      </c>
      <c r="E641" s="132">
        <v>45504</v>
      </c>
      <c r="F641" s="131" t="str">
        <v>에코카페</v>
      </c>
      <c r="G641" s="131" t="str">
        <v>540256378920</v>
      </c>
      <c r="H641" s="131" t="str">
        <v>SE.122</v>
      </c>
      <c r="I641" s="131" t="str">
        <v>청색</v>
      </c>
      <c r="J641" s="131">
        <v>3</v>
      </c>
      <c r="K641" s="138">
        <v>14720</v>
      </c>
      <c r="L641" s="138">
        <v>3500</v>
      </c>
      <c r="M641" s="138">
        <v>0</v>
      </c>
      <c r="N641" s="132">
        <v>45503</v>
      </c>
      <c r="O641" s="131" t="str">
        <v>32100060961997</v>
      </c>
      <c r="P641" s="134" t="str">
        <v>29*****@na</v>
      </c>
      <c r="Q641" s="148" t="str">
        <v>0502-7938-6182</v>
      </c>
      <c r="R641" s="131" t="str">
        <v>CJ대한통운</v>
      </c>
      <c r="S641" s="139">
        <v>0</v>
      </c>
      <c r="T641" s="131" t="str">
        <v>0502-7938-6182</v>
      </c>
      <c r="U641" s="131" t="str">
        <v>경기도 하남시 감북동 407-5 하남에코 빌딩 에코카페</v>
      </c>
      <c r="V641" s="131" t="str">
        <v>문 앞</v>
      </c>
      <c r="W641" s="138">
        <v>18840</v>
      </c>
      <c r="X641" s="138">
        <v>1020</v>
      </c>
      <c r="Y641" s="138">
        <v>0</v>
      </c>
      <c r="Z641" s="138">
        <v>0</v>
      </c>
      <c r="AA641" s="138">
        <v>0</v>
      </c>
      <c r="AB641" s="145">
        <v>0</v>
      </c>
      <c r="AC641" s="145">
        <v>0</v>
      </c>
      <c r="AD641" s="138">
        <v>0</v>
      </c>
      <c r="AE641" s="131" t="str">
        <v>비닐스토리 쿠팡 이은주 에코카페 SE.122 청색 540256378920 0502-7938-6182 32100060961997</v>
      </c>
    </row>
    <row r="642" spans="1:31">
      <c r="A642" s="131">
        <v>759</v>
      </c>
      <c r="B642" s="131" t="str">
        <v>비닐팩토리</v>
      </c>
      <c r="C642" s="131" t="str">
        <v>스마트 스토어</v>
      </c>
      <c r="D642" s="131" t="str">
        <v>이은주</v>
      </c>
      <c r="E642" s="132">
        <v>45534</v>
      </c>
      <c r="F642" s="131" t="str">
        <v>박복수</v>
      </c>
      <c r="G642" s="131" t="str">
        <v>530279227944</v>
      </c>
      <c r="H642" s="131" t="str">
        <v>SE.201</v>
      </c>
      <c r="I642" s="131" t="str">
        <v>투명</v>
      </c>
      <c r="J642" s="131">
        <v>3</v>
      </c>
      <c r="K642" s="138">
        <v>0</v>
      </c>
      <c r="L642" s="138">
        <v>5500</v>
      </c>
      <c r="M642" s="138">
        <v>1925</v>
      </c>
      <c r="N642" s="132">
        <v>45533</v>
      </c>
      <c r="O642" s="131" t="str">
        <v>2024082920063521</v>
      </c>
      <c r="P642" s="134" t="str">
        <v>eunj****</v>
      </c>
      <c r="Q642" s="148" t="str">
        <v>010-2828-3499</v>
      </c>
      <c r="R642" s="131" t="str">
        <v>CJ대한통운</v>
      </c>
      <c r="S642" s="139">
        <v>0</v>
      </c>
      <c r="T642" s="131" t="str">
        <v>010-2828-3499</v>
      </c>
      <c r="U642" s="131" t="str">
        <v>대구광역시 동구 불로동 578-4 불로떡방앗간</v>
      </c>
      <c r="V642" s="131">
        <v>0</v>
      </c>
      <c r="W642" s="138">
        <v>43200</v>
      </c>
      <c r="X642" s="138">
        <v>0</v>
      </c>
      <c r="Y642" s="138">
        <v>0</v>
      </c>
      <c r="Z642" s="138">
        <v>0</v>
      </c>
      <c r="AA642" s="138">
        <v>0</v>
      </c>
      <c r="AB642" s="145">
        <v>0</v>
      </c>
      <c r="AC642" s="145">
        <v>0</v>
      </c>
      <c r="AD642" s="138">
        <v>0</v>
      </c>
      <c r="AE642" s="131" t="str">
        <v>비닐팩토리 스마트 스토어 이은주 박복수 SE.201 투명 530279227944 010-2828-3499 2024082920063521</v>
      </c>
    </row>
    <row r="643" spans="1:31">
      <c r="A643" s="131">
        <v>48</v>
      </c>
      <c r="B643" s="131" t="str">
        <v>비닐팩토리</v>
      </c>
      <c r="C643" s="131" t="str">
        <v>스마트 스토어</v>
      </c>
      <c r="D643" s="131" t="str">
        <v>이은희</v>
      </c>
      <c r="E643" s="132">
        <v>45447</v>
      </c>
      <c r="F643" s="131" t="str">
        <v>이은희</v>
      </c>
      <c r="G643" s="131" t="str">
        <v>540213347444</v>
      </c>
      <c r="H643" s="131" t="str">
        <v>SE.204</v>
      </c>
      <c r="I643" s="131" t="str">
        <v>투명</v>
      </c>
      <c r="J643" s="131">
        <v>1</v>
      </c>
      <c r="K643" s="138">
        <v>0</v>
      </c>
      <c r="L643" s="138">
        <v>3000</v>
      </c>
      <c r="M643" s="138">
        <v>0</v>
      </c>
      <c r="N643" s="132">
        <v>45446</v>
      </c>
      <c r="O643" s="131" t="str">
        <v>2024060382796881</v>
      </c>
      <c r="P643" s="134" t="str">
        <v>cute****</v>
      </c>
      <c r="Q643" s="148" t="str">
        <v>010-6321-3452</v>
      </c>
      <c r="R643" s="131" t="str">
        <v>CJ대한통운</v>
      </c>
      <c r="S643" s="139">
        <v>0</v>
      </c>
      <c r="T643" s="131" t="str">
        <v>010-6321-3452</v>
      </c>
      <c r="U643" s="131" t="str">
        <v>경기도 하남시 초광산단서로16번길 30 (초이동) 이레 3층</v>
      </c>
      <c r="V643" s="131">
        <v>0</v>
      </c>
      <c r="W643" s="138">
        <v>20800</v>
      </c>
      <c r="X643" s="138">
        <v>0</v>
      </c>
      <c r="Y643" s="138">
        <v>3000</v>
      </c>
      <c r="Z643" s="138">
        <v>0</v>
      </c>
      <c r="AA643" s="138">
        <v>0</v>
      </c>
      <c r="AB643" s="145">
        <v>0</v>
      </c>
      <c r="AC643" s="145">
        <v>0</v>
      </c>
      <c r="AD643" s="138">
        <v>0</v>
      </c>
      <c r="AE643" s="131" t="str">
        <v>비닐팩토리 스마트 스토어 이은희 이은희 SE.204 투명 540213347444 010-6321-3452 2024060382796881</v>
      </c>
    </row>
    <row r="644" spans="1:31">
      <c r="A644" s="131">
        <v>789</v>
      </c>
      <c r="B644" s="131" t="str">
        <v>비닐스토리</v>
      </c>
      <c r="C644" s="131" t="str">
        <v>쿠팡</v>
      </c>
      <c r="D644" s="131" t="str">
        <v>이임호</v>
      </c>
      <c r="E644" s="132">
        <v>45537</v>
      </c>
      <c r="F644" s="131" t="str">
        <v>황정아</v>
      </c>
      <c r="G644" s="131" t="str">
        <v>540279519542</v>
      </c>
      <c r="H644" s="131" t="str">
        <v>SE.205</v>
      </c>
      <c r="I644" s="131" t="str">
        <v>투명</v>
      </c>
      <c r="J644" s="131">
        <v>1</v>
      </c>
      <c r="K644" s="138">
        <v>20960</v>
      </c>
      <c r="L644" s="138">
        <v>3500</v>
      </c>
      <c r="M644" s="138">
        <v>960</v>
      </c>
      <c r="N644" s="132">
        <v>45535</v>
      </c>
      <c r="O644" s="131" t="str">
        <v>5100066590030</v>
      </c>
      <c r="P644" s="134">
        <v>0</v>
      </c>
      <c r="Q644" s="148" t="str">
        <v>0504-4980-8261</v>
      </c>
      <c r="R644" s="131" t="str">
        <v>CJ대한통운</v>
      </c>
      <c r="S644" s="139">
        <v>0</v>
      </c>
      <c r="T644" s="131" t="str">
        <v>0504-4980-8261</v>
      </c>
      <c r="U644" s="131" t="str">
        <v>인천광역시 남동구 구월동 1264-68 영광모시떡집</v>
      </c>
      <c r="V644" s="131" t="str">
        <v>직접 받고 부재 시 문 앞</v>
      </c>
      <c r="W644" s="138">
        <v>28350</v>
      </c>
      <c r="X644" s="138">
        <v>0</v>
      </c>
      <c r="Y644" s="138">
        <v>3000</v>
      </c>
      <c r="Z644" s="138">
        <v>0</v>
      </c>
      <c r="AA644" s="138">
        <v>0</v>
      </c>
      <c r="AB644" s="145">
        <v>0</v>
      </c>
      <c r="AC644" s="145">
        <v>0</v>
      </c>
      <c r="AD644" s="138">
        <v>0</v>
      </c>
      <c r="AE644" s="131" t="str">
        <v>비닐스토리 쿠팡 이임호 황정아 SE.205 투명 540279519542 0504-4980-8261 5100066590030</v>
      </c>
    </row>
    <row r="645" spans="1:31">
      <c r="A645" s="131">
        <v>77</v>
      </c>
      <c r="B645" s="131" t="str">
        <v>비닐스토리</v>
      </c>
      <c r="C645" s="131" t="str">
        <v>스마트 스토어</v>
      </c>
      <c r="D645" s="131" t="str">
        <v>이재영</v>
      </c>
      <c r="E645" s="132">
        <v>45450</v>
      </c>
      <c r="F645" s="131" t="str">
        <v>더리터 경산 사동점</v>
      </c>
      <c r="G645" s="131" t="str">
        <v>540215391525</v>
      </c>
      <c r="H645" s="131" t="str">
        <v>SE.21</v>
      </c>
      <c r="I645" s="131" t="str">
        <v>유백</v>
      </c>
      <c r="J645" s="131">
        <v>5</v>
      </c>
      <c r="K645" s="138">
        <v>14550</v>
      </c>
      <c r="L645" s="138">
        <v>3000</v>
      </c>
      <c r="M645" s="138">
        <v>0</v>
      </c>
      <c r="N645" s="132">
        <v>45450</v>
      </c>
      <c r="O645" s="131" t="str">
        <v>2024060719461551</v>
      </c>
      <c r="P645" s="134" t="str">
        <v>usal****</v>
      </c>
      <c r="Q645" s="148" t="str">
        <v>010-9358-1362</v>
      </c>
      <c r="R645" s="131" t="str">
        <v>CJ대한통운</v>
      </c>
      <c r="S645" s="139">
        <v>0</v>
      </c>
      <c r="T645" s="131" t="str">
        <v>053-814-3337</v>
      </c>
      <c r="U645" s="131" t="str">
        <v>경상북도 경산시 백자로 61 (사동) 106호(더리터 경산 사동점)</v>
      </c>
      <c r="V645" s="131">
        <v>0</v>
      </c>
      <c r="W645" s="138">
        <v>18900</v>
      </c>
      <c r="X645" s="138">
        <v>0</v>
      </c>
      <c r="Y645" s="138">
        <v>3000</v>
      </c>
      <c r="Z645" s="138">
        <v>0</v>
      </c>
      <c r="AA645" s="138">
        <v>0</v>
      </c>
      <c r="AB645" s="145">
        <v>0</v>
      </c>
      <c r="AC645" s="145">
        <v>0</v>
      </c>
      <c r="AD645" s="138">
        <v>0</v>
      </c>
      <c r="AE645" s="131" t="str">
        <v>비닐스토리 스마트 스토어 이재영 더리터 경산 사동점 SE.21 유백 540215391525 053-814-3337 2024060719461551</v>
      </c>
    </row>
    <row r="646" spans="1:31">
      <c r="A646" s="131">
        <v>555</v>
      </c>
      <c r="B646" s="131" t="str">
        <v>비닐스토리</v>
      </c>
      <c r="C646" s="131" t="str">
        <v>스마트 스토어</v>
      </c>
      <c r="D646" s="131" t="str">
        <v>이재영</v>
      </c>
      <c r="E646" s="132">
        <v>45520</v>
      </c>
      <c r="F646" s="131" t="str">
        <v>더리터 경산 사동점</v>
      </c>
      <c r="G646" s="131" t="str">
        <v>530268432776</v>
      </c>
      <c r="H646" s="131" t="str">
        <v>SE.21</v>
      </c>
      <c r="I646" s="131" t="str">
        <v>유백</v>
      </c>
      <c r="J646" s="131">
        <v>10</v>
      </c>
      <c r="K646" s="138">
        <v>29225</v>
      </c>
      <c r="L646" s="138">
        <v>4400</v>
      </c>
      <c r="M646" s="138">
        <v>1725</v>
      </c>
      <c r="N646" s="132">
        <v>45520</v>
      </c>
      <c r="O646" s="131" t="str">
        <v>2024081613999941</v>
      </c>
      <c r="P646" s="134" t="str">
        <v>usal****</v>
      </c>
      <c r="Q646" s="148" t="str">
        <v>010-9358-1362</v>
      </c>
      <c r="R646" s="131" t="str">
        <v>CJ대한통운</v>
      </c>
      <c r="S646" s="139">
        <v>0</v>
      </c>
      <c r="T646" s="131" t="str">
        <v>053-814-3337</v>
      </c>
      <c r="U646" s="131" t="str">
        <v>경상북도 경산시 백자로 61 (사동) 106호(더리터 경산 사동점)</v>
      </c>
      <c r="V646" s="131">
        <v>0</v>
      </c>
      <c r="W646" s="138">
        <v>37800</v>
      </c>
      <c r="X646" s="138">
        <v>0</v>
      </c>
      <c r="Y646" s="138">
        <v>0</v>
      </c>
      <c r="Z646" s="138">
        <v>0</v>
      </c>
      <c r="AA646" s="138">
        <v>0</v>
      </c>
      <c r="AB646" s="145">
        <v>0</v>
      </c>
      <c r="AC646" s="145">
        <v>0</v>
      </c>
      <c r="AD646" s="138">
        <v>0</v>
      </c>
      <c r="AE646" s="131" t="str">
        <v>비닐스토리 스마트 스토어 이재영 더리터 경산 사동점 SE.21 유백 530268432776 053-814-3337 2024081613999941</v>
      </c>
    </row>
    <row r="647" spans="1:31">
      <c r="A647" s="131">
        <v>892</v>
      </c>
      <c r="B647" s="131" t="str">
        <v>비닐스토리</v>
      </c>
      <c r="C647" s="131" t="str">
        <v>쿠팡</v>
      </c>
      <c r="D647" s="131" t="str">
        <v>이정경</v>
      </c>
      <c r="E647" s="132">
        <v>45545</v>
      </c>
      <c r="F647" s="131" t="str">
        <v>이정경</v>
      </c>
      <c r="G647" s="131" t="str">
        <v>540287807822</v>
      </c>
      <c r="H647" s="131" t="str">
        <v>SE.205</v>
      </c>
      <c r="I647" s="131" t="str">
        <v>투명</v>
      </c>
      <c r="J647" s="131">
        <v>1</v>
      </c>
      <c r="K647" s="138">
        <v>20960</v>
      </c>
      <c r="L647" s="138">
        <v>3500</v>
      </c>
      <c r="M647" s="138">
        <v>960</v>
      </c>
      <c r="N647" s="132">
        <v>45545</v>
      </c>
      <c r="O647" s="131" t="str">
        <v>3100068623057</v>
      </c>
      <c r="P647" s="134">
        <v>0</v>
      </c>
      <c r="Q647" s="148" t="str">
        <v>0504-1347-0373</v>
      </c>
      <c r="R647" s="131" t="str">
        <v>CJ대한통운</v>
      </c>
      <c r="S647" s="139">
        <v>0</v>
      </c>
      <c r="T647" s="131" t="str">
        <v>0504-1347-0373</v>
      </c>
      <c r="U647" s="131" t="str">
        <v>대구광역시 수성구 만촌동 816 만촌1차우방타운 116-503</v>
      </c>
      <c r="V647" s="131" t="str">
        <v>문 앞</v>
      </c>
      <c r="W647" s="138">
        <v>28350</v>
      </c>
      <c r="X647" s="138">
        <v>0</v>
      </c>
      <c r="Y647" s="138">
        <v>3000</v>
      </c>
      <c r="Z647" s="138">
        <v>0</v>
      </c>
      <c r="AA647" s="138">
        <v>0</v>
      </c>
      <c r="AB647" s="145">
        <v>0</v>
      </c>
      <c r="AC647" s="145">
        <v>0</v>
      </c>
      <c r="AD647" s="138">
        <v>0</v>
      </c>
      <c r="AE647" s="131" t="str">
        <v>비닐스토리 쿠팡 이정경 이정경 SE.205 투명 540287807822 0504-1347-0373 3100068623057</v>
      </c>
    </row>
    <row r="648" spans="1:31">
      <c r="A648" s="131">
        <v>79</v>
      </c>
      <c r="B648" s="131" t="str">
        <v>비닐스토리</v>
      </c>
      <c r="C648" s="131" t="str">
        <v>스마트 스토어</v>
      </c>
      <c r="D648" s="131" t="str">
        <v>이정민</v>
      </c>
      <c r="E648" s="132">
        <v>45450</v>
      </c>
      <c r="F648" s="131" t="str">
        <v>이정민</v>
      </c>
      <c r="G648" s="131" t="str">
        <v>540215391746</v>
      </c>
      <c r="H648" s="131" t="str">
        <v>SE.18</v>
      </c>
      <c r="I648" s="131" t="str">
        <v>청백</v>
      </c>
      <c r="J648" s="131">
        <v>4</v>
      </c>
      <c r="K648" s="138">
        <v>8172</v>
      </c>
      <c r="L648" s="138">
        <v>3000</v>
      </c>
      <c r="M648" s="138">
        <v>0</v>
      </c>
      <c r="N648" s="132">
        <v>45449</v>
      </c>
      <c r="O648" s="131" t="str">
        <v>2024060689730391</v>
      </c>
      <c r="P648" s="134" t="str">
        <v>leij****</v>
      </c>
      <c r="Q648" s="148" t="str">
        <v>010-3712-4033</v>
      </c>
      <c r="R648" s="131" t="str">
        <v>CJ대한통운</v>
      </c>
      <c r="S648" s="139">
        <v>0</v>
      </c>
      <c r="T648" s="131" t="str">
        <v>010-3712-4033</v>
      </c>
      <c r="U648" s="131" t="str">
        <v>전라북도 부안군 부안읍 선돌로 208-8 (부안읍) 신흥리 741번지 두레골가든</v>
      </c>
      <c r="V648" s="131">
        <v>0</v>
      </c>
      <c r="W648" s="138">
        <v>8480</v>
      </c>
      <c r="X648" s="138">
        <v>0</v>
      </c>
      <c r="Y648" s="138">
        <v>3000</v>
      </c>
      <c r="Z648" s="138">
        <v>0</v>
      </c>
      <c r="AA648" s="138">
        <v>0</v>
      </c>
      <c r="AB648" s="145">
        <v>0</v>
      </c>
      <c r="AC648" s="145">
        <v>0</v>
      </c>
      <c r="AD648" s="138">
        <v>0</v>
      </c>
      <c r="AE648" s="131" t="str">
        <v>비닐스토리 스마트 스토어 이정민 이정민 SE.18 청백 540215391746 010-3712-4033 2024060689730391</v>
      </c>
    </row>
    <row r="649" spans="1:31">
      <c r="A649" s="131">
        <v>380</v>
      </c>
      <c r="B649" s="131" t="str">
        <v>비닐스토리</v>
      </c>
      <c r="C649" s="131" t="str">
        <v>스마트 스토어</v>
      </c>
      <c r="D649" s="131" t="str">
        <v>이정민</v>
      </c>
      <c r="E649" s="132">
        <v>45495</v>
      </c>
      <c r="F649" s="131" t="str">
        <v>이정민</v>
      </c>
      <c r="G649" s="131" t="str">
        <v>530250363562</v>
      </c>
      <c r="H649" s="131" t="str">
        <v>SE.18</v>
      </c>
      <c r="I649" s="131" t="str">
        <v>청백</v>
      </c>
      <c r="J649" s="131">
        <v>4</v>
      </c>
      <c r="K649" s="138">
        <v>8172</v>
      </c>
      <c r="L649" s="138">
        <v>3000</v>
      </c>
      <c r="M649" s="138">
        <v>0</v>
      </c>
      <c r="N649" s="132">
        <v>45493</v>
      </c>
      <c r="O649" s="131" t="str">
        <v>2024072077846271</v>
      </c>
      <c r="P649" s="134" t="str">
        <v>leij****</v>
      </c>
      <c r="Q649" s="148" t="str">
        <v>010-3712-4033</v>
      </c>
      <c r="R649" s="131" t="str">
        <v>CJ대한통운</v>
      </c>
      <c r="S649" s="139">
        <v>0</v>
      </c>
      <c r="T649" s="131" t="str">
        <v>010-3712-4033</v>
      </c>
      <c r="U649" s="131" t="str">
        <v>전라북도 부안군 부안읍 선돌로 208-8 (부안읍) 신흥리 741번지 두레골가든</v>
      </c>
      <c r="V649" s="131">
        <v>0</v>
      </c>
      <c r="W649" s="138">
        <v>8480</v>
      </c>
      <c r="X649" s="138">
        <v>0</v>
      </c>
      <c r="Y649" s="138">
        <v>3000</v>
      </c>
      <c r="Z649" s="138">
        <v>0</v>
      </c>
      <c r="AA649" s="138">
        <v>0</v>
      </c>
      <c r="AB649" s="145">
        <v>0</v>
      </c>
      <c r="AC649" s="145">
        <v>0</v>
      </c>
      <c r="AD649" s="138">
        <v>0</v>
      </c>
      <c r="AE649" s="131" t="str">
        <v>비닐스토리 스마트 스토어 이정민 이정민 SE.18 청백 530250363562 010-3712-4033 2024072077846271</v>
      </c>
    </row>
    <row r="650" spans="1:31">
      <c r="A650" s="131">
        <v>381</v>
      </c>
      <c r="B650" s="131" t="str">
        <v>비닐스토리</v>
      </c>
      <c r="C650" s="131" t="str">
        <v>스마트 스토어</v>
      </c>
      <c r="D650" s="131" t="str">
        <v>이정민</v>
      </c>
      <c r="E650" s="132">
        <v>45495</v>
      </c>
      <c r="F650" s="131" t="str">
        <v>이정민</v>
      </c>
      <c r="G650" s="131" t="str">
        <v>530250363562</v>
      </c>
      <c r="H650" s="131" t="str">
        <v>SE.9</v>
      </c>
      <c r="I650" s="131" t="str">
        <v>유백</v>
      </c>
      <c r="J650" s="131">
        <v>1</v>
      </c>
      <c r="K650" s="138">
        <v>770</v>
      </c>
      <c r="L650" s="138">
        <v>0</v>
      </c>
      <c r="M650" s="138">
        <v>0</v>
      </c>
      <c r="N650" s="132">
        <v>45493</v>
      </c>
      <c r="O650" s="131" t="str">
        <v>2024072077846261</v>
      </c>
      <c r="P650" s="134" t="str">
        <v>leij****</v>
      </c>
      <c r="Q650" s="148" t="str">
        <v>010-3712-4033</v>
      </c>
      <c r="R650" s="131" t="str">
        <v>CJ대한통운</v>
      </c>
      <c r="S650" s="139">
        <v>0</v>
      </c>
      <c r="T650" s="131" t="str">
        <v>010-3712-4033</v>
      </c>
      <c r="U650" s="131" t="str">
        <v>전라북도 부안군 부안읍 선돌로 208-8 (부안읍) 신흥리 741번지 두레골가든</v>
      </c>
      <c r="V650" s="131">
        <v>0</v>
      </c>
      <c r="W650" s="138">
        <v>1260</v>
      </c>
      <c r="X650" s="138">
        <v>0</v>
      </c>
      <c r="Y650" s="138">
        <v>0</v>
      </c>
      <c r="Z650" s="138">
        <v>0</v>
      </c>
      <c r="AA650" s="138">
        <v>0</v>
      </c>
      <c r="AB650" s="145">
        <v>0</v>
      </c>
      <c r="AC650" s="145">
        <v>0</v>
      </c>
      <c r="AD650" s="138">
        <v>0</v>
      </c>
      <c r="AE650" s="131" t="str">
        <v>비닐스토리 스마트 스토어 이정민 이정민 SE.9 유백 530250363562 010-3712-4033 2024072077846261</v>
      </c>
    </row>
    <row r="651" spans="1:31">
      <c r="A651" s="131">
        <v>507</v>
      </c>
      <c r="B651" s="131" t="str">
        <v>비닐스토리</v>
      </c>
      <c r="C651" s="131" t="str">
        <v>스마트 스토어</v>
      </c>
      <c r="D651" s="131" t="str">
        <v>이정민</v>
      </c>
      <c r="E651" s="132">
        <v>45513</v>
      </c>
      <c r="F651" s="131" t="str">
        <v>이정민</v>
      </c>
      <c r="G651" s="131" t="str">
        <v>540262842274</v>
      </c>
      <c r="H651" s="131" t="str">
        <v>SE.121</v>
      </c>
      <c r="I651" s="131" t="str">
        <v>청색</v>
      </c>
      <c r="J651" s="131">
        <v>4</v>
      </c>
      <c r="K651" s="138">
        <v>16640</v>
      </c>
      <c r="L651" s="138">
        <v>3000</v>
      </c>
      <c r="M651" s="138">
        <v>0</v>
      </c>
      <c r="N651" s="132">
        <v>45512</v>
      </c>
      <c r="O651" s="131" t="str">
        <v>2024080826126471</v>
      </c>
      <c r="P651" s="134" t="str">
        <v>leij****</v>
      </c>
      <c r="Q651" s="148" t="str">
        <v>010-3712-4033</v>
      </c>
      <c r="R651" s="131" t="str">
        <v>CJ대한통운</v>
      </c>
      <c r="S651" s="139">
        <v>0</v>
      </c>
      <c r="T651" s="131" t="str">
        <v>010-3712-4033</v>
      </c>
      <c r="U651" s="131" t="str">
        <v>전라북도 부안군 부안읍 선돌로 208-8 (부안읍) 신흥리 741번지 두레골가든</v>
      </c>
      <c r="V651" s="131">
        <v>0</v>
      </c>
      <c r="W651" s="138">
        <v>25680</v>
      </c>
      <c r="X651" s="138">
        <v>0</v>
      </c>
      <c r="Y651" s="138">
        <v>3000</v>
      </c>
      <c r="Z651" s="138">
        <v>0</v>
      </c>
      <c r="AA651" s="138">
        <v>0</v>
      </c>
      <c r="AB651" s="145">
        <v>0</v>
      </c>
      <c r="AC651" s="145">
        <v>0</v>
      </c>
      <c r="AD651" s="138">
        <v>0</v>
      </c>
      <c r="AE651" s="131" t="str">
        <v>비닐스토리 스마트 스토어 이정민 이정민 SE.121 청색 540262842274 010-3712-4033 2024080826126471</v>
      </c>
    </row>
    <row r="652" spans="1:31">
      <c r="A652" s="131">
        <v>883</v>
      </c>
      <c r="B652" s="131" t="str">
        <v>비닐스토리</v>
      </c>
      <c r="C652" s="131" t="str">
        <v>스마트 스토어</v>
      </c>
      <c r="D652" s="131" t="str">
        <v>이정민</v>
      </c>
      <c r="E652" s="132">
        <v>45544</v>
      </c>
      <c r="F652" s="131" t="str">
        <v>이정민</v>
      </c>
      <c r="G652" s="131" t="str">
        <v>540286055534</v>
      </c>
      <c r="H652" s="131" t="str">
        <v>SE.18</v>
      </c>
      <c r="I652" s="131" t="str">
        <v>청백</v>
      </c>
      <c r="J652" s="131">
        <v>4</v>
      </c>
      <c r="K652" s="138">
        <v>8172</v>
      </c>
      <c r="L652" s="138">
        <v>3000</v>
      </c>
      <c r="M652" s="138">
        <v>0</v>
      </c>
      <c r="N652" s="132">
        <v>45543</v>
      </c>
      <c r="O652" s="131" t="str">
        <v>2024090892446481</v>
      </c>
      <c r="P652" s="134" t="str">
        <v>leij****</v>
      </c>
      <c r="Q652" s="148" t="str">
        <v>010-3712-4033</v>
      </c>
      <c r="R652" s="131" t="str">
        <v>CJ대한통운</v>
      </c>
      <c r="S652" s="139">
        <v>0</v>
      </c>
      <c r="T652" s="131" t="str">
        <v>010-3712-4033</v>
      </c>
      <c r="U652" s="131" t="str">
        <v>전라북도 부안군 부안읍 선돌로 208-8 (부안읍) 신흥리 741번지 두레골가든</v>
      </c>
      <c r="V652" s="131">
        <v>0</v>
      </c>
      <c r="W652" s="138">
        <v>8480</v>
      </c>
      <c r="X652" s="138">
        <v>0</v>
      </c>
      <c r="Y652" s="138">
        <v>3000</v>
      </c>
      <c r="Z652" s="138">
        <v>0</v>
      </c>
      <c r="AA652" s="138">
        <v>0</v>
      </c>
      <c r="AB652" s="145">
        <v>0</v>
      </c>
      <c r="AC652" s="145">
        <v>0</v>
      </c>
      <c r="AD652" s="138">
        <v>0</v>
      </c>
      <c r="AE652" s="131" t="str">
        <v>비닐스토리 스마트 스토어 이정민 이정민 SE.18 청백 540286055534 010-3712-4033 2024090892446481</v>
      </c>
    </row>
    <row r="653" spans="1:31">
      <c r="A653" s="131">
        <v>631</v>
      </c>
      <c r="B653" s="131" t="str">
        <v>비닐팩토리</v>
      </c>
      <c r="C653" s="131" t="str">
        <v>대표</v>
      </c>
      <c r="D653" s="131" t="str">
        <v>이정선</v>
      </c>
      <c r="E653" s="132">
        <v>45525</v>
      </c>
      <c r="F653" s="131" t="str">
        <v>이정선</v>
      </c>
      <c r="G653" s="131" t="str">
        <v>530272493034</v>
      </c>
      <c r="H653" s="131" t="str">
        <v>SE.1000</v>
      </c>
      <c r="I653" s="131" t="str">
        <v>투명</v>
      </c>
      <c r="J653" s="131">
        <v>1</v>
      </c>
      <c r="K653" s="138">
        <v>0</v>
      </c>
      <c r="L653" s="138">
        <v>5500</v>
      </c>
      <c r="M653" s="138">
        <v>1925</v>
      </c>
      <c r="N653" s="132">
        <v>45525</v>
      </c>
      <c r="O653" s="131" t="str">
        <v>45526464</v>
      </c>
      <c r="P653" s="134">
        <v>0</v>
      </c>
      <c r="Q653" s="148">
        <v>0</v>
      </c>
      <c r="R653" s="131" t="str">
        <v>CJ대한통운</v>
      </c>
      <c r="S653" s="139">
        <v>0</v>
      </c>
      <c r="T653" s="131" t="str">
        <v>010-5368-4981</v>
      </c>
      <c r="U653" s="131" t="str">
        <v>경북 포항시 북구 삼호로 486-1 환호동 환여철물</v>
      </c>
      <c r="V653" s="131">
        <v>0</v>
      </c>
      <c r="W653" s="138">
        <v>0</v>
      </c>
      <c r="X653" s="138">
        <v>0</v>
      </c>
      <c r="Y653" s="138">
        <v>0</v>
      </c>
      <c r="Z653" s="138">
        <v>0</v>
      </c>
      <c r="AA653" s="138">
        <v>0</v>
      </c>
      <c r="AB653" s="145">
        <v>0</v>
      </c>
      <c r="AC653" s="145">
        <v>0</v>
      </c>
      <c r="AD653" s="138">
        <v>0</v>
      </c>
      <c r="AE653" s="131" t="str">
        <v>비닐팩토리 대표 이정선 이정선 SE.1000 투명 530272493034 010-5368-4981 45526464</v>
      </c>
    </row>
    <row r="654" spans="1:31">
      <c r="A654" s="131">
        <v>607</v>
      </c>
      <c r="B654" s="131" t="str">
        <v>비닐스토리</v>
      </c>
      <c r="C654" s="131" t="str">
        <v>쿠팡</v>
      </c>
      <c r="D654" s="131" t="str">
        <v>이정수</v>
      </c>
      <c r="E654" s="132">
        <v>45523</v>
      </c>
      <c r="F654" s="131" t="str">
        <v>이정수</v>
      </c>
      <c r="G654" s="131" t="str">
        <v>530270506810</v>
      </c>
      <c r="H654" s="131" t="str">
        <v>SE.114</v>
      </c>
      <c r="I654" s="131" t="str">
        <v>투명</v>
      </c>
      <c r="J654" s="131">
        <v>2</v>
      </c>
      <c r="K654" s="138">
        <v>10920</v>
      </c>
      <c r="L654" s="138">
        <v>3500</v>
      </c>
      <c r="M654" s="138">
        <v>0</v>
      </c>
      <c r="N654" s="132">
        <v>45523</v>
      </c>
      <c r="O654" s="131" t="str">
        <v>22100064120476</v>
      </c>
      <c r="P654" s="134">
        <v>0</v>
      </c>
      <c r="Q654" s="148" t="str">
        <v>0502-1632-5977</v>
      </c>
      <c r="R654" s="131" t="str">
        <v>CJ대한통운</v>
      </c>
      <c r="S654" s="139">
        <v>0</v>
      </c>
      <c r="T654" s="131" t="str">
        <v>0502-1632-5977</v>
      </c>
      <c r="U654" s="131" t="str">
        <v>전라북도 김제시 백구면 영상2길 35 은색대문</v>
      </c>
      <c r="V654" s="131" t="str">
        <v>문 앞</v>
      </c>
      <c r="W654" s="138">
        <v>12240</v>
      </c>
      <c r="X654" s="138">
        <v>1360</v>
      </c>
      <c r="Y654" s="138">
        <v>0</v>
      </c>
      <c r="Z654" s="138">
        <v>0</v>
      </c>
      <c r="AA654" s="138">
        <v>0</v>
      </c>
      <c r="AB654" s="145">
        <v>0</v>
      </c>
      <c r="AC654" s="145">
        <v>0</v>
      </c>
      <c r="AD654" s="138">
        <v>0</v>
      </c>
      <c r="AE654" s="131" t="str">
        <v>비닐스토리 쿠팡 이정수 이정수 SE.114 투명 530270506810 0502-1632-5977 22100064120476</v>
      </c>
    </row>
    <row r="655" spans="1:31">
      <c r="A655" s="131">
        <v>363</v>
      </c>
      <c r="B655" s="131" t="str">
        <v>비닐스토리</v>
      </c>
      <c r="C655" s="131" t="str">
        <v>쿠팡</v>
      </c>
      <c r="D655" s="131" t="str">
        <v>이정심</v>
      </c>
      <c r="E655" s="132">
        <v>45491</v>
      </c>
      <c r="F655" s="131" t="str">
        <v>이정심</v>
      </c>
      <c r="G655" s="131" t="str">
        <v>530247742003</v>
      </c>
      <c r="H655" s="131" t="str">
        <v>SE.205</v>
      </c>
      <c r="I655" s="131" t="str">
        <v>투명</v>
      </c>
      <c r="J655" s="131">
        <v>1</v>
      </c>
      <c r="K655" s="138">
        <v>20960</v>
      </c>
      <c r="L655" s="138">
        <v>3500</v>
      </c>
      <c r="M655" s="138">
        <v>960</v>
      </c>
      <c r="N655" s="132">
        <v>45491</v>
      </c>
      <c r="O655" s="131" t="str">
        <v>29100058947133</v>
      </c>
      <c r="P655" s="134" t="str">
        <v>ji*****@na</v>
      </c>
      <c r="Q655" s="148" t="str">
        <v>0502-4413-2888</v>
      </c>
      <c r="R655" s="131" t="str">
        <v>CJ대한통운</v>
      </c>
      <c r="S655" s="139">
        <v>0</v>
      </c>
      <c r="T655" s="131" t="str">
        <v>0502-4413-2888</v>
      </c>
      <c r="U655" s="131" t="str">
        <v>제주특별자치도 서귀포시 안덕면 화순중앙로 51 서귀포시 안덕면 화순중앙로51 201호</v>
      </c>
      <c r="V655" s="131" t="str">
        <v>문 앞</v>
      </c>
      <c r="W655" s="138">
        <v>28350</v>
      </c>
      <c r="X655" s="138">
        <v>0</v>
      </c>
      <c r="Y655" s="138">
        <v>3000</v>
      </c>
      <c r="Z655" s="138">
        <v>3000</v>
      </c>
      <c r="AA655" s="138">
        <v>0</v>
      </c>
      <c r="AB655" s="145">
        <v>0</v>
      </c>
      <c r="AC655" s="145">
        <v>0</v>
      </c>
      <c r="AD655" s="138">
        <v>0</v>
      </c>
      <c r="AE655" s="131" t="str">
        <v>비닐스토리 쿠팡 이정심 이정심 SE.205 투명 530247742003 0502-4413-2888 29100058947133</v>
      </c>
    </row>
    <row r="656" spans="1:31">
      <c r="A656" s="131">
        <v>777</v>
      </c>
      <c r="B656" s="131" t="str">
        <v>비닐스토리</v>
      </c>
      <c r="C656" s="131" t="str">
        <v>스마트 스토어</v>
      </c>
      <c r="D656" s="131" t="str">
        <v>이정아</v>
      </c>
      <c r="E656" s="132">
        <v>45537</v>
      </c>
      <c r="F656" s="131" t="str">
        <v>이정아</v>
      </c>
      <c r="G656" s="131" t="str">
        <v>530281179334</v>
      </c>
      <c r="H656" s="131" t="str">
        <v>SE.306</v>
      </c>
      <c r="I656" s="131" t="str">
        <v>투명</v>
      </c>
      <c r="J656" s="131">
        <v>1</v>
      </c>
      <c r="K656" s="138">
        <v>12680</v>
      </c>
      <c r="L656" s="138">
        <v>3000</v>
      </c>
      <c r="M656" s="138">
        <v>0</v>
      </c>
      <c r="N656" s="132">
        <v>45537</v>
      </c>
      <c r="O656" s="131" t="str">
        <v>2024090235607071</v>
      </c>
      <c r="P656" s="134" t="str">
        <v>idea****</v>
      </c>
      <c r="Q656" s="148" t="str">
        <v>010-8609-7172</v>
      </c>
      <c r="R656" s="131" t="str">
        <v>CJ대한통운</v>
      </c>
      <c r="S656" s="139">
        <v>0</v>
      </c>
      <c r="T656" s="131" t="str">
        <v>010-8609-7172</v>
      </c>
      <c r="U656" s="131" t="str">
        <v>경기도 수원시 영통구 영통로90번길 43 (망포동) 중앙떡방앗간</v>
      </c>
      <c r="V656" s="131">
        <v>0</v>
      </c>
      <c r="W656" s="138">
        <v>14250</v>
      </c>
      <c r="X656" s="138">
        <v>1590</v>
      </c>
      <c r="Y656" s="138">
        <v>3000</v>
      </c>
      <c r="Z656" s="138">
        <v>0</v>
      </c>
      <c r="AA656" s="138">
        <v>0</v>
      </c>
      <c r="AB656" s="145">
        <v>0</v>
      </c>
      <c r="AC656" s="145">
        <v>0</v>
      </c>
      <c r="AD656" s="138">
        <v>0</v>
      </c>
      <c r="AE656" s="131" t="str">
        <v>비닐스토리 스마트 스토어 이정아 이정아 SE.306 투명 530281179334 010-8609-7172 2024090235607071</v>
      </c>
    </row>
    <row r="657" spans="1:31">
      <c r="A657" s="131">
        <v>626</v>
      </c>
      <c r="B657" s="131" t="str">
        <v>비닐팩토리</v>
      </c>
      <c r="C657" s="131" t="str">
        <v>스마트 스토어</v>
      </c>
      <c r="D657" s="131" t="str">
        <v>이정원</v>
      </c>
      <c r="E657" s="132">
        <v>45524</v>
      </c>
      <c r="F657" s="131" t="str">
        <v>이정원</v>
      </c>
      <c r="G657" s="131" t="str">
        <v>530271344990</v>
      </c>
      <c r="H657" s="131" t="str">
        <v>SE.203</v>
      </c>
      <c r="I657" s="131" t="str">
        <v>투명</v>
      </c>
      <c r="J657" s="131">
        <v>1</v>
      </c>
      <c r="K657" s="138">
        <v>0</v>
      </c>
      <c r="L657" s="138">
        <v>3500</v>
      </c>
      <c r="M657" s="138">
        <v>960</v>
      </c>
      <c r="N657" s="132">
        <v>45523</v>
      </c>
      <c r="O657" s="131" t="str">
        <v>2024081912952081</v>
      </c>
      <c r="P657" s="134" t="str">
        <v>luxc****</v>
      </c>
      <c r="Q657" s="148" t="str">
        <v>010-2762-8575</v>
      </c>
      <c r="R657" s="131" t="str">
        <v>CJ대한통운</v>
      </c>
      <c r="S657" s="139">
        <v>0</v>
      </c>
      <c r="T657" s="131" t="str">
        <v>010-2762-8575</v>
      </c>
      <c r="U657" s="131" t="str">
        <v>울산광역시 북구 매산로 65 (매곡동, 월드메르디앙 월드시티) 112동1501호</v>
      </c>
      <c r="V657" s="131">
        <v>0</v>
      </c>
      <c r="W657" s="138">
        <v>17600</v>
      </c>
      <c r="X657" s="138">
        <v>0</v>
      </c>
      <c r="Y657" s="138">
        <v>3000</v>
      </c>
      <c r="Z657" s="138">
        <v>0</v>
      </c>
      <c r="AA657" s="138">
        <v>0</v>
      </c>
      <c r="AB657" s="145">
        <v>0</v>
      </c>
      <c r="AC657" s="145">
        <v>0</v>
      </c>
      <c r="AD657" s="138">
        <v>0</v>
      </c>
      <c r="AE657" s="131" t="str">
        <v>비닐팩토리 스마트 스토어 이정원 이정원 SE.203 투명 530271344990 010-2762-8575 2024081912952081</v>
      </c>
    </row>
    <row r="658" spans="1:31">
      <c r="A658" s="131">
        <v>273</v>
      </c>
      <c r="B658" s="131" t="str">
        <v>비닐스토리</v>
      </c>
      <c r="C658" s="131" t="str">
        <v>스마트 스토어</v>
      </c>
      <c r="D658" s="131" t="str">
        <v>이정은</v>
      </c>
      <c r="E658" s="132">
        <v>45481</v>
      </c>
      <c r="F658" s="131" t="str">
        <v>이정은</v>
      </c>
      <c r="G658" s="131" t="str">
        <v>530239363364</v>
      </c>
      <c r="H658" s="131" t="str">
        <v>SE.205</v>
      </c>
      <c r="I658" s="131" t="str">
        <v>투명</v>
      </c>
      <c r="J658" s="131">
        <v>1</v>
      </c>
      <c r="K658" s="138">
        <v>20960</v>
      </c>
      <c r="L658" s="138">
        <v>3500</v>
      </c>
      <c r="M658" s="138">
        <v>960</v>
      </c>
      <c r="N658" s="132">
        <v>45481</v>
      </c>
      <c r="O658" s="131" t="str">
        <v>2024070812347761</v>
      </c>
      <c r="P658" s="134" t="str">
        <v>lje6****</v>
      </c>
      <c r="Q658" s="148" t="str">
        <v>010-8741-6825</v>
      </c>
      <c r="R658" s="131" t="str">
        <v>CJ대한통운</v>
      </c>
      <c r="S658" s="139">
        <v>0</v>
      </c>
      <c r="T658" s="131" t="str">
        <v>010-8741-6825</v>
      </c>
      <c r="U658" s="131" t="str">
        <v>서울특별시 금천구 시흥대로 291 (독산동, 금천롯데캐슬골드파크3차) 3차상가 2층 228호</v>
      </c>
      <c r="V658" s="131">
        <v>0</v>
      </c>
      <c r="W658" s="138">
        <v>24300</v>
      </c>
      <c r="X658" s="138">
        <v>2700</v>
      </c>
      <c r="Y658" s="138">
        <v>3000</v>
      </c>
      <c r="Z658" s="138">
        <v>0</v>
      </c>
      <c r="AA658" s="138">
        <v>0</v>
      </c>
      <c r="AB658" s="145">
        <v>0</v>
      </c>
      <c r="AC658" s="145">
        <v>0</v>
      </c>
      <c r="AD658" s="138">
        <v>0</v>
      </c>
      <c r="AE658" s="131" t="str">
        <v>비닐스토리 스마트 스토어 이정은 이정은 SE.205 투명 530239363364 010-8741-6825 2024070812347761</v>
      </c>
    </row>
    <row r="659" spans="1:31">
      <c r="A659" s="131">
        <v>454</v>
      </c>
      <c r="B659" s="131" t="str">
        <v>비닐스토리</v>
      </c>
      <c r="C659" s="131" t="str">
        <v>쿠팡</v>
      </c>
      <c r="D659" s="131" t="str">
        <v>이정협</v>
      </c>
      <c r="E659" s="132">
        <v>45504</v>
      </c>
      <c r="F659" s="131" t="str">
        <v>정미향</v>
      </c>
      <c r="G659" s="131" t="str">
        <v>530257146293</v>
      </c>
      <c r="H659" s="131" t="str">
        <v>SE.114</v>
      </c>
      <c r="I659" s="131" t="str">
        <v>투명</v>
      </c>
      <c r="J659" s="131">
        <v>1</v>
      </c>
      <c r="K659" s="138">
        <v>6960</v>
      </c>
      <c r="L659" s="138">
        <v>3000</v>
      </c>
      <c r="M659" s="138">
        <v>0</v>
      </c>
      <c r="N659" s="132">
        <v>45503</v>
      </c>
      <c r="O659" s="131" t="str">
        <v>25100061119184</v>
      </c>
      <c r="P659" s="134" t="str">
        <v>wj*****@na</v>
      </c>
      <c r="Q659" s="148" t="str">
        <v>0502-7886-3953</v>
      </c>
      <c r="R659" s="131" t="str">
        <v>CJ대한통운</v>
      </c>
      <c r="S659" s="139">
        <v>0</v>
      </c>
      <c r="T659" s="131" t="str">
        <v>0502-7886-3953</v>
      </c>
      <c r="U659" s="131" t="str">
        <v>경기도 평택시 포승읍 곡교길 57 2층</v>
      </c>
      <c r="V659" s="131" t="str">
        <v>문 앞</v>
      </c>
      <c r="W659" s="138">
        <v>6120</v>
      </c>
      <c r="X659" s="138">
        <v>680</v>
      </c>
      <c r="Y659" s="138">
        <v>3000</v>
      </c>
      <c r="Z659" s="138">
        <v>0</v>
      </c>
      <c r="AA659" s="138">
        <v>0</v>
      </c>
      <c r="AB659" s="145">
        <v>0</v>
      </c>
      <c r="AC659" s="145">
        <v>0</v>
      </c>
      <c r="AD659" s="138">
        <v>0</v>
      </c>
      <c r="AE659" s="131" t="str">
        <v>비닐스토리 쿠팡 이정협 정미향 SE.114 투명 530257146293 0502-7886-3953 25100061119184</v>
      </c>
    </row>
    <row r="660" spans="1:31">
      <c r="A660" s="131">
        <v>489</v>
      </c>
      <c r="B660" s="131" t="str">
        <v>비닐팩토리</v>
      </c>
      <c r="C660" s="131" t="str">
        <v>스마트 스토어</v>
      </c>
      <c r="D660" s="131" t="str">
        <v>이정환</v>
      </c>
      <c r="E660" s="132">
        <v>45516</v>
      </c>
      <c r="F660" s="131" t="str">
        <v>이정환</v>
      </c>
      <c r="G660" s="131" t="str">
        <v>530265296964</v>
      </c>
      <c r="H660" s="131" t="str">
        <v>SE.206</v>
      </c>
      <c r="I660" s="131" t="str">
        <v>투명</v>
      </c>
      <c r="J660" s="131">
        <v>1</v>
      </c>
      <c r="K660" s="138">
        <v>0</v>
      </c>
      <c r="L660" s="138">
        <v>3500</v>
      </c>
      <c r="M660" s="138">
        <v>960</v>
      </c>
      <c r="N660" s="132">
        <v>45513</v>
      </c>
      <c r="O660" s="131" t="str">
        <v>2024080960792431</v>
      </c>
      <c r="P660" s="134" t="str">
        <v>solv****</v>
      </c>
      <c r="Q660" s="148" t="str">
        <v>010-9413-0854</v>
      </c>
      <c r="R660" s="131" t="str">
        <v>CJ대한통운</v>
      </c>
      <c r="S660" s="139">
        <v>0</v>
      </c>
      <c r="T660" s="131" t="str">
        <v>010-9413-0854</v>
      </c>
      <c r="U660" s="131" t="str">
        <v>강원도 횡성군 안흥면 서동로 1852 (안흥면) 옛맛그대로 안흥찐빵 본점</v>
      </c>
      <c r="V660" s="131">
        <v>0</v>
      </c>
      <c r="W660" s="138">
        <v>28400</v>
      </c>
      <c r="X660" s="138">
        <v>0</v>
      </c>
      <c r="Y660" s="138">
        <v>3000</v>
      </c>
      <c r="Z660" s="138">
        <v>0</v>
      </c>
      <c r="AA660" s="138">
        <v>0</v>
      </c>
      <c r="AB660" s="145">
        <v>0</v>
      </c>
      <c r="AC660" s="145">
        <v>0</v>
      </c>
      <c r="AD660" s="138">
        <v>0</v>
      </c>
      <c r="AE660" s="131" t="str">
        <v>비닐팩토리 스마트 스토어 이정환 이정환 SE.206 투명 530265296964 010-9413-0854 2024080960792431</v>
      </c>
    </row>
    <row r="661" spans="1:31">
      <c r="A661" s="131">
        <v>350</v>
      </c>
      <c r="B661" s="131" t="str">
        <v>비닐스토리</v>
      </c>
      <c r="C661" s="131" t="str">
        <v>스마트 스토어</v>
      </c>
      <c r="D661" s="131" t="str">
        <v>이종운</v>
      </c>
      <c r="E661" s="132">
        <v>45490</v>
      </c>
      <c r="F661" s="131" t="str">
        <v>이종운</v>
      </c>
      <c r="G661" s="131" t="str">
        <v>530247151111</v>
      </c>
      <c r="H661" s="131" t="str">
        <v>SE.206</v>
      </c>
      <c r="I661" s="131" t="str">
        <v>투명</v>
      </c>
      <c r="J661" s="131">
        <v>1</v>
      </c>
      <c r="K661" s="138">
        <v>24260</v>
      </c>
      <c r="L661" s="138">
        <v>3500</v>
      </c>
      <c r="M661" s="138">
        <v>960</v>
      </c>
      <c r="N661" s="132">
        <v>45490</v>
      </c>
      <c r="O661" s="131" t="str">
        <v>2024071774762961</v>
      </c>
      <c r="P661" s="134" t="str">
        <v>star****</v>
      </c>
      <c r="Q661" s="148" t="str">
        <v>010-9660-7119</v>
      </c>
      <c r="R661" s="131" t="str">
        <v>CJ대한통운</v>
      </c>
      <c r="S661" s="139">
        <v>0</v>
      </c>
      <c r="T661" s="131" t="str">
        <v>010-9660-7119</v>
      </c>
      <c r="U661" s="131" t="str">
        <v>충청남도 당진시 합덕읍 덕평로 322 (합덕읍)</v>
      </c>
      <c r="V661" s="131">
        <v>0</v>
      </c>
      <c r="W661" s="138">
        <v>28620</v>
      </c>
      <c r="X661" s="138">
        <v>3180</v>
      </c>
      <c r="Y661" s="138">
        <v>3000</v>
      </c>
      <c r="Z661" s="138">
        <v>0</v>
      </c>
      <c r="AA661" s="138">
        <v>0</v>
      </c>
      <c r="AB661" s="145">
        <v>0</v>
      </c>
      <c r="AC661" s="145">
        <v>0</v>
      </c>
      <c r="AD661" s="138">
        <v>0</v>
      </c>
      <c r="AE661" s="131" t="str">
        <v>비닐스토리 스마트 스토어 이종운 이종운 SE.206 투명 530247151111 010-9660-7119 2024071774762961</v>
      </c>
    </row>
    <row r="662" spans="1:31">
      <c r="A662" s="131">
        <v>253</v>
      </c>
      <c r="B662" s="131" t="str">
        <v>비닐팩토리</v>
      </c>
      <c r="C662" s="131" t="str">
        <v>스마트 스토어</v>
      </c>
      <c r="D662" s="131" t="str">
        <v>이종헌</v>
      </c>
      <c r="E662" s="132">
        <v>45477</v>
      </c>
      <c r="F662" s="131" t="str">
        <v>이종헌</v>
      </c>
      <c r="G662" s="131" t="str">
        <v>540236035925</v>
      </c>
      <c r="H662" s="131" t="str">
        <v>SE.120</v>
      </c>
      <c r="I662" s="131" t="str">
        <v>투명</v>
      </c>
      <c r="J662" s="131">
        <v>1</v>
      </c>
      <c r="K662" s="138">
        <v>0</v>
      </c>
      <c r="L662" s="138">
        <v>3500</v>
      </c>
      <c r="M662" s="138">
        <v>960</v>
      </c>
      <c r="N662" s="132">
        <v>45476</v>
      </c>
      <c r="O662" s="131" t="str">
        <v>2024070345210801</v>
      </c>
      <c r="P662" s="134" t="str">
        <v>merc****</v>
      </c>
      <c r="Q662" s="148" t="str">
        <v>010-4630-8055</v>
      </c>
      <c r="R662" s="131" t="str">
        <v>CJ대한통운</v>
      </c>
      <c r="S662" s="139">
        <v>0</v>
      </c>
      <c r="T662" s="131" t="str">
        <v>010-4630-8055</v>
      </c>
      <c r="U662" s="131" t="str">
        <v>대전광역시 유성구 봉명로 16 (원신흥동, LH도안천년나무11단지 1110동 1405호</v>
      </c>
      <c r="V662" s="131">
        <v>0</v>
      </c>
      <c r="W662" s="138">
        <v>6000</v>
      </c>
      <c r="X662" s="138">
        <v>0</v>
      </c>
      <c r="Y662" s="138">
        <v>3000</v>
      </c>
      <c r="Z662" s="138">
        <v>0</v>
      </c>
      <c r="AA662" s="138">
        <v>0</v>
      </c>
      <c r="AB662" s="145">
        <v>0</v>
      </c>
      <c r="AC662" s="145">
        <v>0</v>
      </c>
      <c r="AD662" s="138">
        <v>0</v>
      </c>
      <c r="AE662" s="131" t="str">
        <v>비닐팩토리 스마트 스토어 이종헌 이종헌 SE.120 투명 540236035925 010-4630-8055 2024070345210801</v>
      </c>
    </row>
    <row r="663" spans="1:31">
      <c r="A663" s="131">
        <v>254</v>
      </c>
      <c r="B663" s="131" t="str">
        <v>비닐팩토리</v>
      </c>
      <c r="C663" s="131" t="str">
        <v>스마트 스토어</v>
      </c>
      <c r="D663" s="131" t="str">
        <v>이종헌</v>
      </c>
      <c r="E663" s="132">
        <v>45477</v>
      </c>
      <c r="F663" s="131" t="str">
        <v>이종헌</v>
      </c>
      <c r="G663" s="131" t="str">
        <v>540236035925</v>
      </c>
      <c r="H663" s="131" t="str">
        <v>SE.206</v>
      </c>
      <c r="I663" s="131" t="str">
        <v>투명</v>
      </c>
      <c r="J663" s="131">
        <v>1</v>
      </c>
      <c r="K663" s="138">
        <v>0</v>
      </c>
      <c r="L663" s="138">
        <v>0</v>
      </c>
      <c r="M663" s="138">
        <v>0</v>
      </c>
      <c r="N663" s="132">
        <v>45476</v>
      </c>
      <c r="O663" s="131" t="str">
        <v>2024070345210791</v>
      </c>
      <c r="P663" s="134" t="str">
        <v>merc****</v>
      </c>
      <c r="Q663" s="148" t="str">
        <v>010-4630-8055</v>
      </c>
      <c r="R663" s="131" t="str">
        <v>CJ대한통운</v>
      </c>
      <c r="S663" s="139">
        <v>0</v>
      </c>
      <c r="T663" s="131" t="str">
        <v>010-4630-8055</v>
      </c>
      <c r="U663" s="131" t="str">
        <v>대전광역시 유성구 봉명로 16 (원신흥동, LH도안천년나무11단지 1110동 1405호</v>
      </c>
      <c r="V663" s="131">
        <v>0</v>
      </c>
      <c r="W663" s="138">
        <v>28400</v>
      </c>
      <c r="X663" s="138">
        <v>0</v>
      </c>
      <c r="Y663" s="138">
        <v>0</v>
      </c>
      <c r="Z663" s="138">
        <v>0</v>
      </c>
      <c r="AA663" s="138">
        <v>0</v>
      </c>
      <c r="AB663" s="145">
        <v>0</v>
      </c>
      <c r="AC663" s="145">
        <v>0</v>
      </c>
      <c r="AD663" s="138">
        <v>0</v>
      </c>
      <c r="AE663" s="131" t="str">
        <v>비닐팩토리 스마트 스토어 이종헌 이종헌 SE.206 투명 540236035925 010-4630-8055 2024070345210791</v>
      </c>
    </row>
    <row r="664" spans="1:31">
      <c r="A664" s="131">
        <v>151</v>
      </c>
      <c r="B664" s="131" t="str">
        <v>비닐스토리</v>
      </c>
      <c r="C664" s="131" t="str">
        <v>쿠팡</v>
      </c>
      <c r="D664" s="131" t="str">
        <v>이종훈</v>
      </c>
      <c r="E664" s="132">
        <v>45456</v>
      </c>
      <c r="F664" s="131" t="str">
        <v>서구재활주간보호센터</v>
      </c>
      <c r="G664" s="131" t="str">
        <v>530220762662</v>
      </c>
      <c r="H664" s="131" t="str">
        <v>SE.138</v>
      </c>
      <c r="I664" s="131" t="str">
        <v>투명</v>
      </c>
      <c r="J664" s="131">
        <v>5</v>
      </c>
      <c r="K664" s="138">
        <v>9600</v>
      </c>
      <c r="L664" s="138">
        <v>3000</v>
      </c>
      <c r="M664" s="138">
        <v>0</v>
      </c>
      <c r="N664" s="132">
        <v>45455</v>
      </c>
      <c r="O664" s="131" t="str">
        <v>10100052616179</v>
      </c>
      <c r="P664" s="134" t="str">
        <v>dc*****@na</v>
      </c>
      <c r="Q664" s="148" t="str">
        <v>0504-4364-4215</v>
      </c>
      <c r="R664" s="131" t="str">
        <v>CJ대한통운</v>
      </c>
      <c r="S664" s="139">
        <v>0</v>
      </c>
      <c r="T664" s="131" t="str">
        <v>0504-4364-4215</v>
      </c>
      <c r="U664" s="131" t="str">
        <v>인천광역시 서구 탁옥로 104 다빈치프라자 2층 ( 심곡동 )</v>
      </c>
      <c r="V664" s="131" t="str">
        <v>직접 받고 부재 시 문 앞</v>
      </c>
      <c r="W664" s="138">
        <v>13400</v>
      </c>
      <c r="X664" s="138">
        <v>0</v>
      </c>
      <c r="Y664" s="138">
        <v>0</v>
      </c>
      <c r="Z664" s="138">
        <v>0</v>
      </c>
      <c r="AA664" s="138">
        <v>0</v>
      </c>
      <c r="AB664" s="145">
        <v>0</v>
      </c>
      <c r="AC664" s="145">
        <v>0</v>
      </c>
      <c r="AD664" s="138">
        <v>0</v>
      </c>
      <c r="AE664" s="131" t="str">
        <v>비닐스토리 쿠팡 이종훈 서구재활주간보호센터 SE.138 투명 530220762662 0504-4364-4215 10100052616179</v>
      </c>
    </row>
    <row r="665" spans="1:31">
      <c r="A665" s="131">
        <v>335</v>
      </c>
      <c r="B665" s="131" t="str">
        <v>비닐스토리</v>
      </c>
      <c r="C665" s="131" t="str">
        <v>쿠팡</v>
      </c>
      <c r="D665" s="131" t="str">
        <v>이종훈</v>
      </c>
      <c r="E665" s="132">
        <v>45488</v>
      </c>
      <c r="F665" s="131" t="str">
        <v>서구재활주간보호센터</v>
      </c>
      <c r="G665" s="131" t="str">
        <v>540244457964</v>
      </c>
      <c r="H665" s="131" t="str">
        <v>SE.138</v>
      </c>
      <c r="I665" s="131" t="str">
        <v>투명</v>
      </c>
      <c r="J665" s="131">
        <v>5</v>
      </c>
      <c r="K665" s="138">
        <v>9600</v>
      </c>
      <c r="L665" s="138">
        <v>3000</v>
      </c>
      <c r="M665" s="138">
        <v>0</v>
      </c>
      <c r="N665" s="132">
        <v>45486</v>
      </c>
      <c r="O665" s="131" t="str">
        <v>10100058001852</v>
      </c>
      <c r="P665" s="134" t="str">
        <v>dc*****@na</v>
      </c>
      <c r="Q665" s="148" t="str">
        <v>0502-4980-1986</v>
      </c>
      <c r="R665" s="131" t="str">
        <v>CJ대한통운</v>
      </c>
      <c r="S665" s="139">
        <v>0</v>
      </c>
      <c r="T665" s="131" t="str">
        <v>0502-4980-1986</v>
      </c>
      <c r="U665" s="131" t="str">
        <v>인천광역시 서구 탁옥로 104 다빈치프라자 2층 ( 심곡동 )</v>
      </c>
      <c r="V665" s="131" t="str">
        <v>직접 받고 부재 시 문 앞</v>
      </c>
      <c r="W665" s="138">
        <v>13400</v>
      </c>
      <c r="X665" s="138">
        <v>0</v>
      </c>
      <c r="Y665" s="138">
        <v>3000</v>
      </c>
      <c r="Z665" s="138">
        <v>0</v>
      </c>
      <c r="AA665" s="138">
        <v>0</v>
      </c>
      <c r="AB665" s="145">
        <v>0</v>
      </c>
      <c r="AC665" s="145">
        <v>0</v>
      </c>
      <c r="AD665" s="138">
        <v>0</v>
      </c>
      <c r="AE665" s="131" t="str">
        <v>비닐스토리 쿠팡 이종훈 서구재활주간보호센터 SE.138 투명 540244457964 0502-4980-1986 10100058001852</v>
      </c>
    </row>
    <row r="666" spans="1:31">
      <c r="A666" s="131">
        <v>595</v>
      </c>
      <c r="B666" s="131" t="str">
        <v>비닐스토리</v>
      </c>
      <c r="C666" s="131" t="str">
        <v>쿠팡</v>
      </c>
      <c r="D666" s="131" t="str">
        <v>이종훈</v>
      </c>
      <c r="E666" s="132">
        <v>45523</v>
      </c>
      <c r="F666" s="131" t="str">
        <v>서구재활주간보호센터</v>
      </c>
      <c r="G666" s="131" t="str">
        <v>530270555434</v>
      </c>
      <c r="H666" s="131" t="str">
        <v>SE.138</v>
      </c>
      <c r="I666" s="131" t="str">
        <v>투명</v>
      </c>
      <c r="J666" s="131">
        <v>5</v>
      </c>
      <c r="K666" s="138">
        <v>9600</v>
      </c>
      <c r="L666" s="138">
        <v>3000</v>
      </c>
      <c r="M666" s="138">
        <v>0</v>
      </c>
      <c r="N666" s="132">
        <v>45521</v>
      </c>
      <c r="O666" s="131" t="str">
        <v>10100064074914</v>
      </c>
      <c r="P666" s="134">
        <v>0</v>
      </c>
      <c r="Q666" s="148" t="str">
        <v>0504-1359-9025</v>
      </c>
      <c r="R666" s="131" t="str">
        <v>CJ대한통운</v>
      </c>
      <c r="S666" s="139">
        <v>0</v>
      </c>
      <c r="T666" s="131" t="str">
        <v>0504-1359-9025</v>
      </c>
      <c r="U666" s="131" t="str">
        <v>인천광역시 서구 탁옥로 104 다빈치프라자 2층 ( 심곡동 )</v>
      </c>
      <c r="V666" s="131" t="str">
        <v>직접 받고 부재 시 문 앞</v>
      </c>
      <c r="W666" s="138">
        <v>13400</v>
      </c>
      <c r="X666" s="138">
        <v>0</v>
      </c>
      <c r="Y666" s="138">
        <v>3000</v>
      </c>
      <c r="Z666" s="138">
        <v>0</v>
      </c>
      <c r="AA666" s="138">
        <v>0</v>
      </c>
      <c r="AB666" s="145">
        <v>0</v>
      </c>
      <c r="AC666" s="145">
        <v>0</v>
      </c>
      <c r="AD666" s="138">
        <v>0</v>
      </c>
      <c r="AE666" s="131" t="str">
        <v>비닐스토리 쿠팡 이종훈 서구재활주간보호센터 SE.138 투명 530270555434 0504-1359-9025 10100064074914</v>
      </c>
    </row>
    <row r="667" spans="1:31">
      <c r="A667" s="131">
        <v>967</v>
      </c>
      <c r="B667" s="131" t="str">
        <v>비닐스토리</v>
      </c>
      <c r="C667" s="131" t="str">
        <v>쿠팡</v>
      </c>
      <c r="D667" s="131" t="str">
        <v>이주영</v>
      </c>
      <c r="E667" s="132">
        <v>45555</v>
      </c>
      <c r="F667" s="131" t="str">
        <v>이주영</v>
      </c>
      <c r="G667" s="131" t="str">
        <v>540293599375</v>
      </c>
      <c r="H667" s="131" t="str">
        <v>SE.204</v>
      </c>
      <c r="I667" s="131" t="str">
        <v>투명</v>
      </c>
      <c r="J667" s="131">
        <v>1</v>
      </c>
      <c r="K667" s="138">
        <v>18853</v>
      </c>
      <c r="L667" s="138">
        <v>3500</v>
      </c>
      <c r="M667" s="138">
        <v>1053</v>
      </c>
      <c r="N667" s="132">
        <v>45555</v>
      </c>
      <c r="O667" s="131" t="str">
        <v>3100070161414</v>
      </c>
      <c r="P667" s="134">
        <v>0</v>
      </c>
      <c r="Q667" s="148" t="str">
        <v>0502-4294-9279</v>
      </c>
      <c r="R667" s="131" t="str">
        <v>CJ대한통운</v>
      </c>
      <c r="S667" s="139">
        <v>0</v>
      </c>
      <c r="T667" s="131" t="str">
        <v>0502-4294-9279</v>
      </c>
      <c r="U667" s="131" t="str">
        <v>전라북도 진안군 진안읍 군하리 139-4 세미나</v>
      </c>
      <c r="V667" s="131" t="str">
        <v>직접 받고 부재 시 문 앞</v>
      </c>
      <c r="W667" s="138">
        <v>24570</v>
      </c>
      <c r="X667" s="138">
        <v>0</v>
      </c>
      <c r="Y667" s="138">
        <v>3000</v>
      </c>
      <c r="Z667" s="138">
        <v>0</v>
      </c>
      <c r="AA667" s="138">
        <v>0</v>
      </c>
      <c r="AB667" s="145">
        <v>0</v>
      </c>
      <c r="AC667" s="145">
        <v>0</v>
      </c>
      <c r="AD667" s="138">
        <v>0</v>
      </c>
      <c r="AE667" s="131" t="str">
        <v>비닐스토리 쿠팡 이주영 이주영 SE.204 투명 540293599375 0502-4294-9279 3100070161414</v>
      </c>
    </row>
    <row r="668" spans="1:31">
      <c r="A668" s="131">
        <v>440</v>
      </c>
      <c r="B668" s="131" t="str">
        <v>비닐스토리</v>
      </c>
      <c r="C668" s="131" t="str">
        <v>쿠팡</v>
      </c>
      <c r="D668" s="131" t="str">
        <v>이중화</v>
      </c>
      <c r="E668" s="132">
        <v>45502</v>
      </c>
      <c r="F668" s="131" t="str">
        <v>이중화</v>
      </c>
      <c r="G668" s="131" t="str">
        <v>530255526681</v>
      </c>
      <c r="H668" s="131" t="str">
        <v>SE.114</v>
      </c>
      <c r="I668" s="131" t="str">
        <v>투명</v>
      </c>
      <c r="J668" s="131">
        <v>1</v>
      </c>
      <c r="K668" s="138">
        <v>6960</v>
      </c>
      <c r="L668" s="138">
        <v>3000</v>
      </c>
      <c r="M668" s="138">
        <v>0</v>
      </c>
      <c r="N668" s="132">
        <v>45502</v>
      </c>
      <c r="O668" s="131" t="str">
        <v>12100060627483</v>
      </c>
      <c r="P668" s="134" t="str">
        <v>le*****@na</v>
      </c>
      <c r="Q668" s="148" t="str">
        <v>0502-4897-1737</v>
      </c>
      <c r="R668" s="131" t="str">
        <v>CJ대한통운</v>
      </c>
      <c r="S668" s="139">
        <v>0</v>
      </c>
      <c r="T668" s="131" t="str">
        <v>0502-4897-1737</v>
      </c>
      <c r="U668" s="131" t="str">
        <v>경상북도 경주시 양남면 전방길 20 -</v>
      </c>
      <c r="V668" s="131" t="str">
        <v>문 앞</v>
      </c>
      <c r="W668" s="138">
        <v>6120</v>
      </c>
      <c r="X668" s="138">
        <v>680</v>
      </c>
      <c r="Y668" s="138">
        <v>3000</v>
      </c>
      <c r="Z668" s="138">
        <v>0</v>
      </c>
      <c r="AA668" s="138">
        <v>0</v>
      </c>
      <c r="AB668" s="145">
        <v>0</v>
      </c>
      <c r="AC668" s="145">
        <v>0</v>
      </c>
      <c r="AD668" s="138">
        <v>0</v>
      </c>
      <c r="AE668" s="131" t="str">
        <v>비닐스토리 쿠팡 이중화 이중화 SE.114 투명 530255526681 0502-4897-1737 12100060627483</v>
      </c>
    </row>
    <row r="669" spans="1:31">
      <c r="A669" s="131">
        <v>266</v>
      </c>
      <c r="B669" s="131" t="str">
        <v>비닐스토리</v>
      </c>
      <c r="C669" s="131" t="str">
        <v>스마트 스토어</v>
      </c>
      <c r="D669" s="131" t="str">
        <v>이지은</v>
      </c>
      <c r="E669" s="132">
        <v>45478</v>
      </c>
      <c r="F669" s="131" t="str">
        <v>이지은</v>
      </c>
      <c r="G669" s="131" t="str">
        <v>530237660091</v>
      </c>
      <c r="H669" s="131" t="str">
        <v>SE.101</v>
      </c>
      <c r="I669" s="131" t="str">
        <v>투명</v>
      </c>
      <c r="J669" s="131">
        <v>4</v>
      </c>
      <c r="K669" s="138">
        <v>5200</v>
      </c>
      <c r="L669" s="138">
        <v>3000</v>
      </c>
      <c r="M669" s="138">
        <v>0</v>
      </c>
      <c r="N669" s="132">
        <v>45477</v>
      </c>
      <c r="O669" s="131" t="str">
        <v>2024070478759601</v>
      </c>
      <c r="P669" s="134" t="str">
        <v>lje3****</v>
      </c>
      <c r="Q669" s="148" t="str">
        <v>010-3759-3662</v>
      </c>
      <c r="R669" s="131" t="str">
        <v>CJ대한통운</v>
      </c>
      <c r="S669" s="139">
        <v>0</v>
      </c>
      <c r="T669" s="131" t="str">
        <v>010-3759-3662</v>
      </c>
      <c r="U669" s="131" t="str">
        <v>서울특별시 영등포구 가마산로 575 (신길동, 한성아파트) 105동1502호</v>
      </c>
      <c r="V669" s="131" t="str">
        <v>문 앞에 놓아주세요</v>
      </c>
      <c r="W669" s="138">
        <v>3400</v>
      </c>
      <c r="X669" s="138">
        <v>200</v>
      </c>
      <c r="Y669" s="138">
        <v>3000</v>
      </c>
      <c r="Z669" s="138">
        <v>0</v>
      </c>
      <c r="AA669" s="138">
        <v>0</v>
      </c>
      <c r="AB669" s="145">
        <v>0</v>
      </c>
      <c r="AC669" s="145">
        <v>0</v>
      </c>
      <c r="AD669" s="138">
        <v>0</v>
      </c>
      <c r="AE669" s="131" t="str">
        <v>비닐스토리 스마트 스토어 이지은 이지은 SE.101 투명 530237660091 010-3759-3662 2024070478759601</v>
      </c>
    </row>
    <row r="670" spans="1:31">
      <c r="A670" s="131">
        <v>267</v>
      </c>
      <c r="B670" s="131" t="str">
        <v>비닐스토리</v>
      </c>
      <c r="C670" s="131" t="str">
        <v>스마트 스토어</v>
      </c>
      <c r="D670" s="131" t="str">
        <v>이지은</v>
      </c>
      <c r="E670" s="132">
        <v>45478</v>
      </c>
      <c r="F670" s="131" t="str">
        <v>이지은</v>
      </c>
      <c r="G670" s="131" t="str">
        <v>530237660091</v>
      </c>
      <c r="H670" s="131" t="str">
        <v>SE.103</v>
      </c>
      <c r="I670" s="131" t="str">
        <v>투명</v>
      </c>
      <c r="J670" s="131">
        <v>4</v>
      </c>
      <c r="K670" s="138">
        <v>4400</v>
      </c>
      <c r="L670" s="138">
        <v>0</v>
      </c>
      <c r="M670" s="138">
        <v>0</v>
      </c>
      <c r="N670" s="132">
        <v>45477</v>
      </c>
      <c r="O670" s="131" t="str">
        <v>2024070478759591</v>
      </c>
      <c r="P670" s="134" t="str">
        <v>lje3****</v>
      </c>
      <c r="Q670" s="148" t="str">
        <v>010-3759-3662</v>
      </c>
      <c r="R670" s="131" t="str">
        <v>CJ대한통운</v>
      </c>
      <c r="S670" s="139">
        <v>0</v>
      </c>
      <c r="T670" s="131" t="str">
        <v>010-3759-3662</v>
      </c>
      <c r="U670" s="131" t="str">
        <v>서울특별시 영등포구 가마산로 575 (신길동, 한성아파트) 105동1502호</v>
      </c>
      <c r="V670" s="131" t="str">
        <v>문 앞에 놓아주세요</v>
      </c>
      <c r="W670" s="138">
        <v>7200</v>
      </c>
      <c r="X670" s="138">
        <v>0</v>
      </c>
      <c r="Y670" s="138">
        <v>0</v>
      </c>
      <c r="Z670" s="138">
        <v>0</v>
      </c>
      <c r="AA670" s="138">
        <v>0</v>
      </c>
      <c r="AB670" s="145">
        <v>0</v>
      </c>
      <c r="AC670" s="145">
        <v>0</v>
      </c>
      <c r="AD670" s="138">
        <v>0</v>
      </c>
      <c r="AE670" s="131" t="str">
        <v>비닐스토리 스마트 스토어 이지은 이지은 SE.103 투명 530237660091 010-3759-3662 2024070478759591</v>
      </c>
    </row>
    <row r="671" spans="1:31">
      <c r="A671" s="131">
        <v>487</v>
      </c>
      <c r="B671" s="131" t="str">
        <v>비닐팩토리</v>
      </c>
      <c r="C671" s="131" t="str">
        <v>스마트 스토어</v>
      </c>
      <c r="D671" s="131" t="str">
        <v>이지은</v>
      </c>
      <c r="E671" s="132">
        <v>45516</v>
      </c>
      <c r="F671" s="131" t="str">
        <v>정규일</v>
      </c>
      <c r="G671" s="131" t="str">
        <v>530265317780</v>
      </c>
      <c r="H671" s="131" t="str">
        <v>SE.202</v>
      </c>
      <c r="I671" s="131" t="str">
        <v>투명</v>
      </c>
      <c r="J671" s="131">
        <v>1</v>
      </c>
      <c r="K671" s="138">
        <v>0</v>
      </c>
      <c r="L671" s="138">
        <v>3500</v>
      </c>
      <c r="M671" s="138">
        <v>960</v>
      </c>
      <c r="N671" s="132">
        <v>45516</v>
      </c>
      <c r="O671" s="131" t="str">
        <v>2024081245124931</v>
      </c>
      <c r="P671" s="134" t="str">
        <v>easy****</v>
      </c>
      <c r="Q671" s="148" t="str">
        <v>010-3169-1033</v>
      </c>
      <c r="R671" s="131" t="str">
        <v>CJ대한통운</v>
      </c>
      <c r="S671" s="139">
        <v>0</v>
      </c>
      <c r="T671" s="131" t="str">
        <v>010-9169-0055</v>
      </c>
      <c r="U671" s="131" t="str">
        <v>대전광역시 동구 중앙로194번길 28-1 (중동) 부산어묵장돌이</v>
      </c>
      <c r="V671" s="131" t="str">
        <v>문 앞에 놓아주세요</v>
      </c>
      <c r="W671" s="138">
        <v>16000</v>
      </c>
      <c r="X671" s="138">
        <v>0</v>
      </c>
      <c r="Y671" s="138">
        <v>3000</v>
      </c>
      <c r="Z671" s="138">
        <v>0</v>
      </c>
      <c r="AA671" s="138">
        <v>0</v>
      </c>
      <c r="AB671" s="145">
        <v>0</v>
      </c>
      <c r="AC671" s="145">
        <v>0</v>
      </c>
      <c r="AD671" s="138">
        <v>0</v>
      </c>
      <c r="AE671" s="131" t="str">
        <v>비닐팩토리 스마트 스토어 이지은 정규일 SE.202 투명 530265317780 010-9169-0055 2024081245124931</v>
      </c>
    </row>
    <row r="672" spans="1:31">
      <c r="A672" s="131">
        <v>551</v>
      </c>
      <c r="B672" s="131" t="str">
        <v>비닐팩토리</v>
      </c>
      <c r="C672" s="131" t="str">
        <v>스마트 스토어</v>
      </c>
      <c r="D672" s="131" t="str">
        <v>이지현</v>
      </c>
      <c r="E672" s="132">
        <v>45520</v>
      </c>
      <c r="F672" s="131" t="str">
        <v>제이핸드</v>
      </c>
      <c r="G672" s="131" t="str">
        <v>540267722490</v>
      </c>
      <c r="H672" s="131" t="str">
        <v>SE.202</v>
      </c>
      <c r="I672" s="131" t="str">
        <v>투명</v>
      </c>
      <c r="J672" s="131">
        <v>1</v>
      </c>
      <c r="K672" s="138">
        <v>0</v>
      </c>
      <c r="L672" s="138">
        <v>3500</v>
      </c>
      <c r="M672" s="138">
        <v>960</v>
      </c>
      <c r="N672" s="132">
        <v>45520</v>
      </c>
      <c r="O672" s="131" t="str">
        <v>2024081616430501</v>
      </c>
      <c r="P672" s="134" t="str">
        <v>lkj7****</v>
      </c>
      <c r="Q672" s="148" t="str">
        <v>010-7169-1045</v>
      </c>
      <c r="R672" s="131" t="str">
        <v>CJ대한통운</v>
      </c>
      <c r="S672" s="139">
        <v>0</v>
      </c>
      <c r="T672" s="131" t="str">
        <v>010-7169-1045</v>
      </c>
      <c r="U672" s="131" t="str">
        <v>강원도 원주시 무실로 254 (단계동) 1층 제이핸드</v>
      </c>
      <c r="V672" s="131">
        <v>0</v>
      </c>
      <c r="W672" s="138">
        <v>16000</v>
      </c>
      <c r="X672" s="138">
        <v>0</v>
      </c>
      <c r="Y672" s="138">
        <v>3000</v>
      </c>
      <c r="Z672" s="138">
        <v>0</v>
      </c>
      <c r="AA672" s="138">
        <v>0</v>
      </c>
      <c r="AB672" s="145">
        <v>0</v>
      </c>
      <c r="AC672" s="145">
        <v>0</v>
      </c>
      <c r="AD672" s="138">
        <v>0</v>
      </c>
      <c r="AE672" s="131" t="str">
        <v>비닐팩토리 스마트 스토어 이지현 제이핸드 SE.202 투명 540267722490 010-7169-1045 2024081616430501</v>
      </c>
    </row>
    <row r="673" spans="1:31">
      <c r="A673" s="131">
        <v>814</v>
      </c>
      <c r="B673" s="131" t="str">
        <v>비닐스토리</v>
      </c>
      <c r="C673" s="131" t="str">
        <v>스마트 스토어</v>
      </c>
      <c r="D673" s="131" t="str">
        <v>이지현</v>
      </c>
      <c r="E673" s="132">
        <v>45538</v>
      </c>
      <c r="F673" s="131" t="str">
        <v>이춘희</v>
      </c>
      <c r="G673" s="131" t="str">
        <v>530282277262</v>
      </c>
      <c r="H673" s="131" t="str">
        <v>SE.206</v>
      </c>
      <c r="I673" s="131" t="str">
        <v>투명</v>
      </c>
      <c r="J673" s="131">
        <v>1</v>
      </c>
      <c r="K673" s="138">
        <v>24260</v>
      </c>
      <c r="L673" s="138">
        <v>3500</v>
      </c>
      <c r="M673" s="138">
        <v>960</v>
      </c>
      <c r="N673" s="132">
        <v>45537</v>
      </c>
      <c r="O673" s="131" t="str">
        <v>2024090264149221</v>
      </c>
      <c r="P673" s="134" t="str">
        <v>leej****</v>
      </c>
      <c r="Q673" s="148" t="str">
        <v>010-2057-7020</v>
      </c>
      <c r="R673" s="131" t="str">
        <v>CJ대한통운</v>
      </c>
      <c r="S673" s="139">
        <v>0</v>
      </c>
      <c r="T673" s="131" t="str">
        <v>010-3311-5705</v>
      </c>
      <c r="U673" s="131" t="str">
        <v>강원도 원주시 남원로469번길 13-14 (명륜동) 1층</v>
      </c>
      <c r="V673" s="131">
        <v>0</v>
      </c>
      <c r="W673" s="138">
        <v>28620</v>
      </c>
      <c r="X673" s="138">
        <v>3180</v>
      </c>
      <c r="Y673" s="138">
        <v>3000</v>
      </c>
      <c r="Z673" s="138">
        <v>0</v>
      </c>
      <c r="AA673" s="138">
        <v>0</v>
      </c>
      <c r="AB673" s="145">
        <v>0</v>
      </c>
      <c r="AC673" s="145">
        <v>0</v>
      </c>
      <c r="AD673" s="138">
        <v>0</v>
      </c>
      <c r="AE673" s="131" t="str">
        <v>비닐스토리 스마트 스토어 이지현 이춘희 SE.206 투명 530282277262 010-3311-5705 2024090264149221</v>
      </c>
    </row>
    <row r="674" spans="1:31">
      <c r="A674" s="131">
        <v>807</v>
      </c>
      <c r="B674" s="131" t="str">
        <v>비닐스토리</v>
      </c>
      <c r="C674" s="131" t="str">
        <v>스마트 스토어</v>
      </c>
      <c r="D674" s="131" t="str">
        <v>이지혜</v>
      </c>
      <c r="E674" s="132">
        <v>45538</v>
      </c>
      <c r="F674" s="131" t="str">
        <v>오퐁드부아</v>
      </c>
      <c r="G674" s="131" t="str">
        <v>530282428053</v>
      </c>
      <c r="H674" s="131" t="str">
        <v>SE.121</v>
      </c>
      <c r="I674" s="131" t="str">
        <v>투명</v>
      </c>
      <c r="J674" s="131">
        <v>6</v>
      </c>
      <c r="K674" s="138">
        <v>24920</v>
      </c>
      <c r="L674" s="138">
        <v>3500</v>
      </c>
      <c r="M674" s="138">
        <v>960</v>
      </c>
      <c r="N674" s="132">
        <v>45538</v>
      </c>
      <c r="O674" s="131" t="str">
        <v>2024090388966101</v>
      </c>
      <c r="P674" s="134" t="str">
        <v>ljhl****</v>
      </c>
      <c r="Q674" s="148" t="str">
        <v>010-4972-3344</v>
      </c>
      <c r="R674" s="131" t="str">
        <v>CJ대한통운</v>
      </c>
      <c r="S674" s="139">
        <v>0</v>
      </c>
      <c r="T674" s="131" t="str">
        <v>010-4972-3344</v>
      </c>
      <c r="U674" s="131" t="str">
        <v>대구광역시 달성군 가창면 주리2길 104 (가창면) 오퐁드부아</v>
      </c>
      <c r="V674" s="131">
        <v>0</v>
      </c>
      <c r="W674" s="138">
        <v>35280</v>
      </c>
      <c r="X674" s="138">
        <v>0</v>
      </c>
      <c r="Y674" s="138">
        <v>0</v>
      </c>
      <c r="Z674" s="138">
        <v>0</v>
      </c>
      <c r="AA674" s="138">
        <v>0</v>
      </c>
      <c r="AB674" s="145">
        <v>0</v>
      </c>
      <c r="AC674" s="145">
        <v>0</v>
      </c>
      <c r="AD674" s="138">
        <v>0</v>
      </c>
      <c r="AE674" s="131" t="str">
        <v>비닐스토리 스마트 스토어 이지혜 오퐁드부아 SE.121 투명 530282428053 010-4972-3344 2024090388966101</v>
      </c>
    </row>
    <row r="675" spans="1:31">
      <c r="A675" s="131">
        <v>758</v>
      </c>
      <c r="B675" s="131" t="str">
        <v>비닐팩토리</v>
      </c>
      <c r="C675" s="131" t="str">
        <v>스마트 스토어</v>
      </c>
      <c r="D675" s="131" t="str">
        <v>이진</v>
      </c>
      <c r="E675" s="132">
        <v>45534</v>
      </c>
      <c r="F675" s="131" t="str">
        <v>이진</v>
      </c>
      <c r="G675" s="131" t="str">
        <v>540277799745</v>
      </c>
      <c r="H675" s="131" t="str">
        <v>SE.305</v>
      </c>
      <c r="I675" s="131" t="str">
        <v>투명</v>
      </c>
      <c r="J675" s="131">
        <v>1</v>
      </c>
      <c r="K675" s="138">
        <v>0</v>
      </c>
      <c r="L675" s="138">
        <v>3000</v>
      </c>
      <c r="M675" s="138">
        <v>0</v>
      </c>
      <c r="N675" s="132">
        <v>45534</v>
      </c>
      <c r="O675" s="131" t="str">
        <v>2024083043666541</v>
      </c>
      <c r="P675" s="134" t="str">
        <v>78le****</v>
      </c>
      <c r="Q675" s="148" t="str">
        <v>010-4050-9556</v>
      </c>
      <c r="R675" s="131" t="str">
        <v>CJ대한통운</v>
      </c>
      <c r="S675" s="139">
        <v>0</v>
      </c>
      <c r="T675" s="131" t="str">
        <v>010-4050-9556</v>
      </c>
      <c r="U675" s="131" t="str">
        <v>전라남도 무안군 청계면 구로길 61 (청계면, 구로중앙교회) 구로중앙교회</v>
      </c>
      <c r="V675" s="131" t="str">
        <v>택배보관함에 넣어주세요</v>
      </c>
      <c r="W675" s="138">
        <v>18400</v>
      </c>
      <c r="X675" s="138">
        <v>0</v>
      </c>
      <c r="Y675" s="138">
        <v>3000</v>
      </c>
      <c r="Z675" s="138">
        <v>0</v>
      </c>
      <c r="AA675" s="138">
        <v>0</v>
      </c>
      <c r="AB675" s="145">
        <v>0</v>
      </c>
      <c r="AC675" s="145">
        <v>0</v>
      </c>
      <c r="AD675" s="138">
        <v>0</v>
      </c>
      <c r="AE675" s="131" t="str">
        <v>비닐팩토리 스마트 스토어 이진 이진 SE.305 투명 540277799745 010-4050-9556 2024083043666541</v>
      </c>
    </row>
    <row r="676" spans="1:31">
      <c r="A676" s="131">
        <v>535</v>
      </c>
      <c r="B676" s="131" t="str">
        <v>비닐스토리</v>
      </c>
      <c r="C676" s="131" t="str">
        <v>쿠팡</v>
      </c>
      <c r="D676" s="131" t="str">
        <v>이진아</v>
      </c>
      <c r="E676" s="132">
        <v>45516</v>
      </c>
      <c r="F676" s="131" t="str">
        <v>이진아</v>
      </c>
      <c r="G676" s="131" t="str">
        <v>530265296920</v>
      </c>
      <c r="H676" s="131" t="str">
        <v>SE.114</v>
      </c>
      <c r="I676" s="131" t="str">
        <v>투명</v>
      </c>
      <c r="J676" s="131">
        <v>2</v>
      </c>
      <c r="K676" s="138">
        <v>10920</v>
      </c>
      <c r="L676" s="138">
        <v>3000</v>
      </c>
      <c r="M676" s="138">
        <v>0</v>
      </c>
      <c r="N676" s="132">
        <v>45513</v>
      </c>
      <c r="O676" s="131" t="str">
        <v>32100062691860</v>
      </c>
      <c r="P676" s="134">
        <v>0</v>
      </c>
      <c r="Q676" s="148" t="str">
        <v>0502-7502-7131</v>
      </c>
      <c r="R676" s="131" t="str">
        <v>CJ대한통운</v>
      </c>
      <c r="S676" s="139">
        <v>0</v>
      </c>
      <c r="T676" s="131" t="str">
        <v>0502-7502-7131</v>
      </c>
      <c r="U676" s="131" t="str">
        <v>강원도 횡성군 서원면 서원로111번길 33 -</v>
      </c>
      <c r="V676" s="131" t="str">
        <v>문 앞</v>
      </c>
      <c r="W676" s="138">
        <v>12240</v>
      </c>
      <c r="X676" s="138">
        <v>1360</v>
      </c>
      <c r="Y676" s="138">
        <v>0</v>
      </c>
      <c r="Z676" s="138">
        <v>0</v>
      </c>
      <c r="AA676" s="138">
        <v>0</v>
      </c>
      <c r="AB676" s="145">
        <v>0</v>
      </c>
      <c r="AC676" s="145">
        <v>0</v>
      </c>
      <c r="AD676" s="138">
        <v>0</v>
      </c>
      <c r="AE676" s="131" t="str">
        <v>비닐스토리 쿠팡 이진아 이진아 SE.114 투명 530265296920 0502-7502-7131 32100062691860</v>
      </c>
    </row>
    <row r="677" spans="1:31">
      <c r="A677" s="131">
        <v>575</v>
      </c>
      <c r="B677" s="131" t="str">
        <v>비닐스토리</v>
      </c>
      <c r="C677" s="131" t="str">
        <v>쿠팡</v>
      </c>
      <c r="D677" s="131" t="str">
        <v>이진영</v>
      </c>
      <c r="E677" s="132">
        <v>45517</v>
      </c>
      <c r="F677" s="131" t="str">
        <v>손영철</v>
      </c>
      <c r="G677" s="131" t="str">
        <v>530266468635</v>
      </c>
      <c r="H677" s="131" t="str">
        <v>SE.110</v>
      </c>
      <c r="I677" s="131" t="str">
        <v>투명</v>
      </c>
      <c r="J677" s="131">
        <v>10</v>
      </c>
      <c r="K677" s="138">
        <v>18995</v>
      </c>
      <c r="L677" s="138">
        <v>4400</v>
      </c>
      <c r="M677" s="138">
        <v>1725</v>
      </c>
      <c r="N677" s="132">
        <v>45517</v>
      </c>
      <c r="O677" s="131" t="str">
        <v>15100063466727</v>
      </c>
      <c r="P677" s="134">
        <v>0</v>
      </c>
      <c r="Q677" s="148" t="str">
        <v>0502-4369-7168</v>
      </c>
      <c r="R677" s="131" t="str">
        <v>CJ대한통운</v>
      </c>
      <c r="S677" s="139">
        <v>0</v>
      </c>
      <c r="T677" s="131" t="str">
        <v>0502-4369-7168</v>
      </c>
      <c r="U677" s="131" t="str">
        <v>경상남도 창녕군 고암면 만촌길 27-3 번지</v>
      </c>
      <c r="V677" s="131" t="str">
        <v>문 앞</v>
      </c>
      <c r="W677" s="138">
        <v>22500</v>
      </c>
      <c r="X677" s="138">
        <v>0</v>
      </c>
      <c r="Y677" s="138">
        <v>0</v>
      </c>
      <c r="Z677" s="138">
        <v>0</v>
      </c>
      <c r="AA677" s="138">
        <v>0</v>
      </c>
      <c r="AB677" s="145">
        <v>0</v>
      </c>
      <c r="AC677" s="145">
        <v>0</v>
      </c>
      <c r="AD677" s="138">
        <v>0</v>
      </c>
      <c r="AE677" s="131" t="str">
        <v>비닐스토리 쿠팡 이진영 손영철 SE.110 투명 530266468635 0502-4369-7168 15100063466727</v>
      </c>
    </row>
    <row r="678" spans="1:31">
      <c r="A678" s="131">
        <v>576</v>
      </c>
      <c r="B678" s="131" t="str">
        <v>비닐스토리</v>
      </c>
      <c r="C678" s="131" t="str">
        <v>쿠팡</v>
      </c>
      <c r="D678" s="131" t="str">
        <v>이진영</v>
      </c>
      <c r="E678" s="132">
        <v>45517</v>
      </c>
      <c r="F678" s="131" t="str">
        <v>손영철</v>
      </c>
      <c r="G678" s="131" t="str">
        <v>530266468635</v>
      </c>
      <c r="H678" s="131" t="str">
        <v>SE.111</v>
      </c>
      <c r="I678" s="131" t="str">
        <v>투명</v>
      </c>
      <c r="J678" s="131">
        <v>10</v>
      </c>
      <c r="K678" s="138">
        <v>22000</v>
      </c>
      <c r="L678" s="138">
        <v>0</v>
      </c>
      <c r="M678" s="138">
        <v>0</v>
      </c>
      <c r="N678" s="132">
        <v>45517</v>
      </c>
      <c r="O678" s="131" t="str">
        <v>15100063466727</v>
      </c>
      <c r="P678" s="134">
        <v>0</v>
      </c>
      <c r="Q678" s="148" t="str">
        <v>0502-4369-7168</v>
      </c>
      <c r="R678" s="131" t="str">
        <v>CJ대한통운</v>
      </c>
      <c r="S678" s="139">
        <v>0</v>
      </c>
      <c r="T678" s="131" t="str">
        <v>0502-4369-7168</v>
      </c>
      <c r="U678" s="131" t="str">
        <v>경상남도 창녕군 고암면 만촌길 27-3 번지</v>
      </c>
      <c r="V678" s="131" t="str">
        <v>문 앞</v>
      </c>
      <c r="W678" s="138">
        <v>38500</v>
      </c>
      <c r="X678" s="138">
        <v>0</v>
      </c>
      <c r="Y678" s="138">
        <v>0</v>
      </c>
      <c r="Z678" s="138">
        <v>0</v>
      </c>
      <c r="AA678" s="138">
        <v>0</v>
      </c>
      <c r="AB678" s="145">
        <v>0</v>
      </c>
      <c r="AC678" s="145">
        <v>0</v>
      </c>
      <c r="AD678" s="138">
        <v>0</v>
      </c>
      <c r="AE678" s="131" t="str">
        <v>비닐스토리 쿠팡 이진영 손영철 SE.111 투명 530266468635 0502-4369-7168 15100063466727</v>
      </c>
    </row>
    <row r="679" spans="1:31">
      <c r="A679" s="131">
        <v>282</v>
      </c>
      <c r="B679" s="131" t="str">
        <v>비닐스토리</v>
      </c>
      <c r="C679" s="131" t="str">
        <v>쿠팡</v>
      </c>
      <c r="D679" s="131" t="str">
        <v>이철희</v>
      </c>
      <c r="E679" s="132">
        <v>45481</v>
      </c>
      <c r="F679" s="131" t="str">
        <v>이철희</v>
      </c>
      <c r="G679" s="131" t="str">
        <v>540238771934</v>
      </c>
      <c r="H679" s="131" t="str">
        <v>SE.110</v>
      </c>
      <c r="I679" s="131" t="str">
        <v>투명</v>
      </c>
      <c r="J679" s="131">
        <v>10</v>
      </c>
      <c r="K679" s="138">
        <v>17330</v>
      </c>
      <c r="L679" s="138">
        <v>3500</v>
      </c>
      <c r="M679" s="138">
        <v>960</v>
      </c>
      <c r="N679" s="132">
        <v>45480</v>
      </c>
      <c r="O679" s="131" t="str">
        <v>24100056864533</v>
      </c>
      <c r="P679" s="134" t="str">
        <v>le*****@na</v>
      </c>
      <c r="Q679" s="148" t="str">
        <v>0502-1786-4204</v>
      </c>
      <c r="R679" s="131" t="str">
        <v>CJ대한통운</v>
      </c>
      <c r="S679" s="139">
        <v>0</v>
      </c>
      <c r="T679" s="131" t="str">
        <v>0502-1786-4204</v>
      </c>
      <c r="U679" s="131" t="str">
        <v>경상북도 안동시 일직면 용각길 160 320-1</v>
      </c>
      <c r="V679" s="131" t="str">
        <v>문 앞</v>
      </c>
      <c r="W679" s="138">
        <v>22500</v>
      </c>
      <c r="X679" s="138">
        <v>0</v>
      </c>
      <c r="Y679" s="138">
        <v>0</v>
      </c>
      <c r="Z679" s="138">
        <v>0</v>
      </c>
      <c r="AA679" s="138">
        <v>0</v>
      </c>
      <c r="AB679" s="145">
        <v>0</v>
      </c>
      <c r="AC679" s="145">
        <v>0</v>
      </c>
      <c r="AD679" s="138">
        <v>0</v>
      </c>
      <c r="AE679" s="131" t="str">
        <v>비닐스토리 쿠팡 이철희 이철희 SE.110 투명 540238771934 0502-1786-4204 24100056864533</v>
      </c>
    </row>
    <row r="680" spans="1:31">
      <c r="A680" s="131">
        <v>283</v>
      </c>
      <c r="B680" s="131" t="str">
        <v>비닐스토리</v>
      </c>
      <c r="C680" s="131" t="str">
        <v>쿠팡</v>
      </c>
      <c r="D680" s="131" t="str">
        <v>이철희</v>
      </c>
      <c r="E680" s="132">
        <v>45481</v>
      </c>
      <c r="F680" s="131" t="str">
        <v>이철희</v>
      </c>
      <c r="G680" s="131" t="str">
        <v>540238771934</v>
      </c>
      <c r="H680" s="131" t="str">
        <v>SE.111</v>
      </c>
      <c r="I680" s="131" t="str">
        <v>투명</v>
      </c>
      <c r="J680" s="131">
        <v>10</v>
      </c>
      <c r="K680" s="138">
        <v>22000</v>
      </c>
      <c r="L680" s="138">
        <v>0</v>
      </c>
      <c r="M680" s="138">
        <v>0</v>
      </c>
      <c r="N680" s="132">
        <v>45480</v>
      </c>
      <c r="O680" s="131" t="str">
        <v>24100056864533</v>
      </c>
      <c r="P680" s="134" t="str">
        <v>le*****@na</v>
      </c>
      <c r="Q680" s="148" t="str">
        <v>0502-1786-4204</v>
      </c>
      <c r="R680" s="131" t="str">
        <v>CJ대한통운</v>
      </c>
      <c r="S680" s="139">
        <v>0</v>
      </c>
      <c r="T680" s="131" t="str">
        <v>0502-1786-4204</v>
      </c>
      <c r="U680" s="131" t="str">
        <v>경상북도 안동시 일직면 용각길 160 320-1</v>
      </c>
      <c r="V680" s="131" t="str">
        <v>문 앞</v>
      </c>
      <c r="W680" s="138">
        <v>38500</v>
      </c>
      <c r="X680" s="138">
        <v>0</v>
      </c>
      <c r="Y680" s="138">
        <v>0</v>
      </c>
      <c r="Z680" s="138">
        <v>0</v>
      </c>
      <c r="AA680" s="138">
        <v>0</v>
      </c>
      <c r="AB680" s="145">
        <v>0</v>
      </c>
      <c r="AC680" s="145">
        <v>0</v>
      </c>
      <c r="AD680" s="138">
        <v>0</v>
      </c>
      <c r="AE680" s="131" t="str">
        <v>비닐스토리 쿠팡 이철희 이철희 SE.111 투명 540238771934 0502-1786-4204 24100056864533</v>
      </c>
    </row>
    <row r="681" spans="1:31">
      <c r="A681" s="131">
        <v>689</v>
      </c>
      <c r="B681" s="131" t="str">
        <v>비닐스토리</v>
      </c>
      <c r="C681" s="131" t="str">
        <v>쿠팡</v>
      </c>
      <c r="D681" s="131" t="str">
        <v>이해금</v>
      </c>
      <c r="E681" s="132">
        <v>45530</v>
      </c>
      <c r="F681" s="131" t="str">
        <v>이해금</v>
      </c>
      <c r="G681" s="131" t="str">
        <v>540274378591</v>
      </c>
      <c r="H681" s="131" t="str">
        <v>SE.114</v>
      </c>
      <c r="I681" s="131" t="str">
        <v>투명</v>
      </c>
      <c r="J681" s="131">
        <v>1</v>
      </c>
      <c r="K681" s="138">
        <v>6960</v>
      </c>
      <c r="L681" s="138">
        <v>3000</v>
      </c>
      <c r="M681" s="138">
        <v>0</v>
      </c>
      <c r="N681" s="132">
        <v>45528</v>
      </c>
      <c r="O681" s="131" t="str">
        <v>7100065578328</v>
      </c>
      <c r="P681" s="134">
        <v>0</v>
      </c>
      <c r="Q681" s="148" t="str">
        <v>0502-1782-2238</v>
      </c>
      <c r="R681" s="131" t="str">
        <v>CJ대한통운</v>
      </c>
      <c r="S681" s="139">
        <v>0</v>
      </c>
      <c r="T681" s="131" t="str">
        <v>0502-1782-2238</v>
      </c>
      <c r="U681" s="131" t="str">
        <v>경기도 성남시 분당구 판교대장로7길 6-1 판교힐스테이트엘포레 6단지602동802호 ( 대장동 )</v>
      </c>
      <c r="V681" s="131" t="str">
        <v>문 앞</v>
      </c>
      <c r="W681" s="138">
        <v>6120</v>
      </c>
      <c r="X681" s="138">
        <v>680</v>
      </c>
      <c r="Y681" s="138">
        <v>3000</v>
      </c>
      <c r="Z681" s="138">
        <v>0</v>
      </c>
      <c r="AA681" s="138">
        <v>0</v>
      </c>
      <c r="AB681" s="145">
        <v>0</v>
      </c>
      <c r="AC681" s="145">
        <v>0</v>
      </c>
      <c r="AD681" s="138">
        <v>0</v>
      </c>
      <c r="AE681" s="131" t="str">
        <v>비닐스토리 쿠팡 이해금 이해금 SE.114 투명 540274378591 0502-1782-2238 7100065578328</v>
      </c>
    </row>
    <row r="682" spans="1:31">
      <c r="A682" s="131">
        <v>714</v>
      </c>
      <c r="B682" s="131" t="str">
        <v>비닐스토리</v>
      </c>
      <c r="C682" s="131" t="str">
        <v>쿠팡</v>
      </c>
      <c r="D682" s="131" t="str">
        <v>이해금</v>
      </c>
      <c r="E682" s="132">
        <v>45530</v>
      </c>
      <c r="F682" s="131" t="str">
        <v>이해금</v>
      </c>
      <c r="G682" s="131" t="str">
        <v>540274378591</v>
      </c>
      <c r="H682" s="131" t="str">
        <v>SE.114</v>
      </c>
      <c r="I682" s="131" t="str">
        <v>투명</v>
      </c>
      <c r="J682" s="131">
        <v>1</v>
      </c>
      <c r="K682" s="138">
        <v>6960</v>
      </c>
      <c r="L682" s="138">
        <v>3000</v>
      </c>
      <c r="M682" s="138">
        <v>0</v>
      </c>
      <c r="N682" s="132">
        <v>45528</v>
      </c>
      <c r="O682" s="131" t="str">
        <v>7100065578328</v>
      </c>
      <c r="P682" s="134">
        <v>0</v>
      </c>
      <c r="Q682" s="148" t="str">
        <v>0502-1782-2238</v>
      </c>
      <c r="R682" s="131" t="str">
        <v>CJ대한통운</v>
      </c>
      <c r="S682" s="139">
        <v>0</v>
      </c>
      <c r="T682" s="131" t="str">
        <v>0502-1782-2238</v>
      </c>
      <c r="U682" s="131" t="str">
        <v>경기도 성남시 분당구 판교대장로7길 6-1 판교힐스테이트엘포레 6단지602동802호 ( 대장동 )</v>
      </c>
      <c r="V682" s="131" t="str">
        <v>문 앞</v>
      </c>
      <c r="W682" s="138">
        <v>6120</v>
      </c>
      <c r="X682" s="138">
        <v>680</v>
      </c>
      <c r="Y682" s="138">
        <v>3000</v>
      </c>
      <c r="Z682" s="138">
        <v>0</v>
      </c>
      <c r="AA682" s="138">
        <v>0</v>
      </c>
      <c r="AB682" s="145">
        <v>0</v>
      </c>
      <c r="AC682" s="145">
        <v>0</v>
      </c>
      <c r="AD682" s="138">
        <v>0</v>
      </c>
      <c r="AE682" s="131" t="str">
        <v>비닐스토리 쿠팡 이해금 이해금 SE.114 투명 540274378591 0502-1782-2238 7100065578328</v>
      </c>
    </row>
    <row r="683" spans="1:31">
      <c r="A683" s="131">
        <v>146</v>
      </c>
      <c r="B683" s="131" t="str">
        <v>비닐팩토리</v>
      </c>
      <c r="C683" s="131" t="str">
        <v>쿠팡</v>
      </c>
      <c r="D683" s="131" t="str">
        <v>이해창</v>
      </c>
      <c r="E683" s="132">
        <v>45456</v>
      </c>
      <c r="F683" s="131" t="str">
        <v>한희원, 황재호</v>
      </c>
      <c r="G683" s="131" t="str">
        <v>540220210476</v>
      </c>
      <c r="H683" s="131" t="str">
        <v>SE.101</v>
      </c>
      <c r="I683" s="131" t="str">
        <v>투명</v>
      </c>
      <c r="J683" s="131">
        <v>1</v>
      </c>
      <c r="K683" s="138">
        <v>0</v>
      </c>
      <c r="L683" s="138">
        <v>4400</v>
      </c>
      <c r="M683" s="138">
        <v>0</v>
      </c>
      <c r="N683" s="132">
        <v>45455</v>
      </c>
      <c r="O683" s="131" t="str">
        <v>21100052791268</v>
      </c>
      <c r="P683" s="134" t="str">
        <v>ul*****@na</v>
      </c>
      <c r="Q683" s="148" t="str">
        <v>0502-5289-0466</v>
      </c>
      <c r="R683" s="131" t="str">
        <v>CJ대한통운</v>
      </c>
      <c r="S683" s="139">
        <v>0</v>
      </c>
      <c r="T683" s="131" t="str">
        <v>0502-5289-0466</v>
      </c>
      <c r="U683" s="131" t="str">
        <v>대구광역시 동구 신천동 1506 신세계동대구복합환승센터 지하1층 퀵앤프레쉬(아실)</v>
      </c>
      <c r="V683" s="131" t="str">
        <v>문 앞</v>
      </c>
      <c r="W683" s="138">
        <v>34000</v>
      </c>
      <c r="X683" s="138">
        <v>0</v>
      </c>
      <c r="Y683" s="138">
        <v>3000</v>
      </c>
      <c r="Z683" s="138">
        <v>0</v>
      </c>
      <c r="AA683" s="138">
        <v>0</v>
      </c>
      <c r="AB683" s="145">
        <v>0</v>
      </c>
      <c r="AC683" s="145">
        <v>0</v>
      </c>
      <c r="AD683" s="138">
        <v>10</v>
      </c>
      <c r="AE683" s="131" t="str">
        <v>비닐팩토리 쿠팡 이해창 한희원, 황재호 SE.101 투명 540220210476 0502-5289-0466 21100052791268</v>
      </c>
    </row>
    <row r="684" spans="1:31">
      <c r="A684" s="131">
        <v>389</v>
      </c>
      <c r="B684" s="131" t="str">
        <v>비닐팩토리</v>
      </c>
      <c r="C684" s="131" t="str">
        <v>쿠팡</v>
      </c>
      <c r="D684" s="131" t="str">
        <v>이해창</v>
      </c>
      <c r="E684" s="132">
        <v>45495</v>
      </c>
      <c r="F684" s="131" t="str">
        <v>한희원, 황재호</v>
      </c>
      <c r="G684" s="131" t="str">
        <v>540249682355</v>
      </c>
      <c r="H684" s="131" t="str">
        <v>SE.101</v>
      </c>
      <c r="I684" s="131" t="str">
        <v>투명</v>
      </c>
      <c r="J684" s="131">
        <v>1</v>
      </c>
      <c r="K684" s="138">
        <v>0</v>
      </c>
      <c r="L684" s="138">
        <v>3500</v>
      </c>
      <c r="M684" s="138">
        <v>500</v>
      </c>
      <c r="N684" s="132">
        <v>45494</v>
      </c>
      <c r="O684" s="131" t="str">
        <v>21100059617796</v>
      </c>
      <c r="P684" s="134" t="str">
        <v>ul*****@na</v>
      </c>
      <c r="Q684" s="148" t="str">
        <v>0502-1670-6356</v>
      </c>
      <c r="R684" s="131" t="str">
        <v>CJ대한통운</v>
      </c>
      <c r="S684" s="139">
        <v>0</v>
      </c>
      <c r="T684" s="131" t="str">
        <v>0502-1670-6356</v>
      </c>
      <c r="U684" s="131" t="str">
        <v>대구광역시 동구 신천동 1506 신세계동대구복합환승센터 지하1층 퀵앤프레쉬(아실)</v>
      </c>
      <c r="V684" s="131" t="str">
        <v>문 앞</v>
      </c>
      <c r="W684" s="138">
        <v>34000</v>
      </c>
      <c r="X684" s="138">
        <v>0</v>
      </c>
      <c r="Y684" s="138">
        <v>3000</v>
      </c>
      <c r="Z684" s="138">
        <v>0</v>
      </c>
      <c r="AA684" s="138">
        <v>0</v>
      </c>
      <c r="AB684" s="145">
        <v>0</v>
      </c>
      <c r="AC684" s="145">
        <v>0</v>
      </c>
      <c r="AD684" s="138">
        <v>0</v>
      </c>
      <c r="AE684" s="131" t="str">
        <v>비닐팩토리 쿠팡 이해창 한희원, 황재호 SE.101 투명 540249682355 0502-1670-6356 21100059617796</v>
      </c>
    </row>
    <row r="685" spans="1:31">
      <c r="A685" s="131">
        <v>95</v>
      </c>
      <c r="B685" s="131" t="str">
        <v>비닐스토리</v>
      </c>
      <c r="C685" s="131" t="str">
        <v>쿠팡</v>
      </c>
      <c r="D685" s="131" t="str">
        <v>이향수</v>
      </c>
      <c r="E685" s="132">
        <v>45453</v>
      </c>
      <c r="F685" s="131" t="str">
        <v>이향수</v>
      </c>
      <c r="G685" s="131" t="str">
        <v>540216957624</v>
      </c>
      <c r="H685" s="131" t="str">
        <v>SE.306</v>
      </c>
      <c r="I685" s="131" t="str">
        <v>투명</v>
      </c>
      <c r="J685" s="131">
        <v>1</v>
      </c>
      <c r="K685" s="138">
        <v>12680</v>
      </c>
      <c r="L685" s="138">
        <v>3000</v>
      </c>
      <c r="M685" s="138">
        <v>0</v>
      </c>
      <c r="N685" s="132">
        <v>45451</v>
      </c>
      <c r="O685" s="131" t="str">
        <v>29100051943650</v>
      </c>
      <c r="P685" s="134" t="str">
        <v>36*****@gm</v>
      </c>
      <c r="Q685" s="148" t="str">
        <v>0502-1355-3176</v>
      </c>
      <c r="R685" s="131" t="str">
        <v>CJ대한통운</v>
      </c>
      <c r="S685" s="139">
        <v>0</v>
      </c>
      <c r="T685" s="131" t="str">
        <v>0502-1355-3176</v>
      </c>
      <c r="U685" s="131" t="str">
        <v>전라북도 정읍시 산내면 태산로 683-18 스테이옥정</v>
      </c>
      <c r="V685" s="131" t="str">
        <v>직접 받고 부재 시 문 앞</v>
      </c>
      <c r="W685" s="138">
        <v>16630</v>
      </c>
      <c r="X685" s="138">
        <v>0</v>
      </c>
      <c r="Y685" s="138">
        <v>3000</v>
      </c>
      <c r="Z685" s="138">
        <v>0</v>
      </c>
      <c r="AA685" s="138">
        <v>0</v>
      </c>
      <c r="AB685" s="145">
        <v>0</v>
      </c>
      <c r="AC685" s="145">
        <v>0</v>
      </c>
      <c r="AD685" s="138">
        <v>0</v>
      </c>
      <c r="AE685" s="131" t="str">
        <v>비닐스토리 쿠팡 이향수 이향수 SE.306 투명 540216957624 0502-1355-3176 29100051943650</v>
      </c>
    </row>
    <row r="686" spans="1:31">
      <c r="A686" s="131">
        <v>304</v>
      </c>
      <c r="B686" s="131" t="str">
        <v>비닐스토리</v>
      </c>
      <c r="C686" s="131" t="str">
        <v>쿠팡</v>
      </c>
      <c r="D686" s="131" t="str">
        <v>이현준</v>
      </c>
      <c r="E686" s="132">
        <v>45484</v>
      </c>
      <c r="F686" s="131" t="str">
        <v>이현준</v>
      </c>
      <c r="G686" s="131" t="str">
        <v>530242433774</v>
      </c>
      <c r="H686" s="131" t="str">
        <v>SE.116</v>
      </c>
      <c r="I686" s="131" t="str">
        <v>투명</v>
      </c>
      <c r="J686" s="131">
        <v>1</v>
      </c>
      <c r="K686" s="138">
        <v>8085</v>
      </c>
      <c r="L686" s="138">
        <v>3000</v>
      </c>
      <c r="M686" s="138">
        <v>960</v>
      </c>
      <c r="N686" s="132">
        <v>45484</v>
      </c>
      <c r="O686" s="131" t="str">
        <v>6100057646459</v>
      </c>
      <c r="P686" s="134" t="str">
        <v>ex*****@na</v>
      </c>
      <c r="Q686" s="148" t="str">
        <v>0502-4230-6719</v>
      </c>
      <c r="R686" s="131" t="str">
        <v>CJ대한통운</v>
      </c>
      <c r="S686" s="139">
        <v>0</v>
      </c>
      <c r="T686" s="131" t="str">
        <v>0502-4230-6719</v>
      </c>
      <c r="U686" s="131" t="str">
        <v>경기도 수원시 팔달구 고등동 156-117 수원역푸르지오자이 136동 803호</v>
      </c>
      <c r="V686" s="131" t="str">
        <v>문 앞</v>
      </c>
      <c r="W686" s="138">
        <v>7220</v>
      </c>
      <c r="X686" s="138">
        <v>0</v>
      </c>
      <c r="Y686" s="138">
        <v>3000</v>
      </c>
      <c r="Z686" s="138">
        <v>0</v>
      </c>
      <c r="AA686" s="138">
        <v>0</v>
      </c>
      <c r="AB686" s="145">
        <v>0</v>
      </c>
      <c r="AC686" s="145">
        <v>0</v>
      </c>
      <c r="AD686" s="138">
        <v>0</v>
      </c>
      <c r="AE686" s="131" t="str">
        <v>비닐스토리 쿠팡 이현준 이현준 SE.116 투명 530242433774 0502-4230-6719 6100057646459</v>
      </c>
    </row>
    <row r="687" spans="1:31">
      <c r="A687" s="131">
        <v>96</v>
      </c>
      <c r="B687" s="131" t="str">
        <v>비닐스토리</v>
      </c>
      <c r="C687" s="131" t="str">
        <v>쿠팡</v>
      </c>
      <c r="D687" s="131" t="str">
        <v>이혜영</v>
      </c>
      <c r="E687" s="132">
        <v>45453</v>
      </c>
      <c r="F687" s="131" t="str">
        <v>이혜영</v>
      </c>
      <c r="G687" s="131" t="str">
        <v>540216957565</v>
      </c>
      <c r="H687" s="131" t="str">
        <v>SE.111</v>
      </c>
      <c r="I687" s="131" t="str">
        <v>투명</v>
      </c>
      <c r="J687" s="131">
        <v>2</v>
      </c>
      <c r="K687" s="138">
        <v>7900</v>
      </c>
      <c r="L687" s="138">
        <v>3500</v>
      </c>
      <c r="M687" s="138">
        <v>0</v>
      </c>
      <c r="N687" s="132">
        <v>45451</v>
      </c>
      <c r="O687" s="131" t="str">
        <v>2100051837419</v>
      </c>
      <c r="P687" s="134" t="str">
        <v>pi*****@na</v>
      </c>
      <c r="Q687" s="148" t="str">
        <v>0502-1490-2390</v>
      </c>
      <c r="R687" s="131" t="str">
        <v>CJ대한통운</v>
      </c>
      <c r="S687" s="139">
        <v>0</v>
      </c>
      <c r="T687" s="131" t="str">
        <v>0502-1490-2390</v>
      </c>
      <c r="U687" s="131" t="str">
        <v>경기도 고양시 일산서구 후곡로 10 905동 304호 ( 일산동, 후곡마을9단지아파트 )</v>
      </c>
      <c r="V687" s="131" t="str">
        <v>문 앞</v>
      </c>
      <c r="W687" s="138">
        <v>7700</v>
      </c>
      <c r="X687" s="138">
        <v>0</v>
      </c>
      <c r="Y687" s="138">
        <v>0</v>
      </c>
      <c r="Z687" s="138">
        <v>0</v>
      </c>
      <c r="AA687" s="138">
        <v>0</v>
      </c>
      <c r="AB687" s="145">
        <v>0</v>
      </c>
      <c r="AC687" s="145">
        <v>0</v>
      </c>
      <c r="AD687" s="138">
        <v>0</v>
      </c>
      <c r="AE687" s="131" t="str">
        <v>비닐스토리 쿠팡 이혜영 이혜영 SE.111 투명 540216957565 0502-1490-2390 2100051837419</v>
      </c>
    </row>
    <row r="688" spans="1:31">
      <c r="A688" s="131">
        <v>97</v>
      </c>
      <c r="B688" s="131" t="str">
        <v>비닐스토리</v>
      </c>
      <c r="C688" s="131" t="str">
        <v>쿠팡</v>
      </c>
      <c r="D688" s="131" t="str">
        <v>이혜영</v>
      </c>
      <c r="E688" s="132">
        <v>45453</v>
      </c>
      <c r="F688" s="131" t="str">
        <v>이혜영</v>
      </c>
      <c r="G688" s="131" t="str">
        <v>540216957565</v>
      </c>
      <c r="H688" s="131" t="str">
        <v>SE.114</v>
      </c>
      <c r="I688" s="131" t="str">
        <v>투명</v>
      </c>
      <c r="J688" s="131">
        <v>2</v>
      </c>
      <c r="K688" s="138">
        <v>7920</v>
      </c>
      <c r="L688" s="138">
        <v>0</v>
      </c>
      <c r="M688" s="138">
        <v>0</v>
      </c>
      <c r="N688" s="132">
        <v>45451</v>
      </c>
      <c r="O688" s="131" t="str">
        <v>2100051837419</v>
      </c>
      <c r="P688" s="134" t="str">
        <v>pi*****@na</v>
      </c>
      <c r="Q688" s="148" t="str">
        <v>0502-1490-2390</v>
      </c>
      <c r="R688" s="131" t="str">
        <v>CJ대한통운</v>
      </c>
      <c r="S688" s="139">
        <v>0</v>
      </c>
      <c r="T688" s="131" t="str">
        <v>0502-1490-2390</v>
      </c>
      <c r="U688" s="131" t="str">
        <v>경기도 고양시 일산서구 후곡로 10 905동 304호 ( 일산동, 후곡마을9단지아파트 )</v>
      </c>
      <c r="V688" s="131" t="str">
        <v>문 앞</v>
      </c>
      <c r="W688" s="138">
        <v>12240</v>
      </c>
      <c r="X688" s="138">
        <v>1360</v>
      </c>
      <c r="Y688" s="138">
        <v>0</v>
      </c>
      <c r="Z688" s="138">
        <v>0</v>
      </c>
      <c r="AA688" s="138">
        <v>0</v>
      </c>
      <c r="AB688" s="145">
        <v>0</v>
      </c>
      <c r="AC688" s="145">
        <v>0</v>
      </c>
      <c r="AD688" s="138">
        <v>0</v>
      </c>
      <c r="AE688" s="131" t="str">
        <v>비닐스토리 쿠팡 이혜영 이혜영 SE.114 투명 540216957565 0502-1490-2390 2100051837419</v>
      </c>
    </row>
    <row r="689" spans="1:31">
      <c r="A689" s="131">
        <v>98</v>
      </c>
      <c r="B689" s="131" t="str">
        <v>비닐스토리</v>
      </c>
      <c r="C689" s="131" t="str">
        <v>쿠팡</v>
      </c>
      <c r="D689" s="131" t="str">
        <v>이혜영</v>
      </c>
      <c r="E689" s="132">
        <v>45453</v>
      </c>
      <c r="F689" s="131" t="str">
        <v>이혜영</v>
      </c>
      <c r="G689" s="131" t="str">
        <v>540216957565</v>
      </c>
      <c r="H689" s="131" t="str">
        <v>SE.115</v>
      </c>
      <c r="I689" s="131" t="str">
        <v>투명</v>
      </c>
      <c r="J689" s="131">
        <v>1</v>
      </c>
      <c r="K689" s="138">
        <v>3025</v>
      </c>
      <c r="L689" s="138">
        <v>0</v>
      </c>
      <c r="M689" s="138">
        <v>0</v>
      </c>
      <c r="N689" s="132">
        <v>45451</v>
      </c>
      <c r="O689" s="131" t="str">
        <v>2100051837419</v>
      </c>
      <c r="P689" s="134" t="str">
        <v>pi*****@na</v>
      </c>
      <c r="Q689" s="148" t="str">
        <v>0502-1490-2390</v>
      </c>
      <c r="R689" s="131" t="str">
        <v>CJ대한통운</v>
      </c>
      <c r="S689" s="139">
        <v>0</v>
      </c>
      <c r="T689" s="131" t="str">
        <v>0502-1490-2390</v>
      </c>
      <c r="U689" s="131" t="str">
        <v>경기도 고양시 일산서구 후곡로 10 905동 304호 ( 일산동, 후곡마을9단지아파트 )</v>
      </c>
      <c r="V689" s="131" t="str">
        <v>문 앞</v>
      </c>
      <c r="W689" s="138">
        <v>5320</v>
      </c>
      <c r="X689" s="138">
        <v>0</v>
      </c>
      <c r="Y689" s="138">
        <v>0</v>
      </c>
      <c r="Z689" s="138">
        <v>0</v>
      </c>
      <c r="AA689" s="138">
        <v>0</v>
      </c>
      <c r="AB689" s="145">
        <v>0</v>
      </c>
      <c r="AC689" s="145">
        <v>0</v>
      </c>
      <c r="AD689" s="138">
        <v>0</v>
      </c>
      <c r="AE689" s="131" t="str">
        <v>비닐스토리 쿠팡 이혜영 이혜영 SE.115 투명 540216957565 0502-1490-2390 2100051837419</v>
      </c>
    </row>
    <row r="690" spans="1:31">
      <c r="A690" s="131">
        <v>168</v>
      </c>
      <c r="B690" s="131" t="str">
        <v>비닐스토리</v>
      </c>
      <c r="C690" s="131" t="str">
        <v>쿠팡</v>
      </c>
      <c r="D690" s="131" t="str">
        <v>이혜원</v>
      </c>
      <c r="E690" s="132">
        <v>45457</v>
      </c>
      <c r="F690" s="131" t="str">
        <v>이혜원</v>
      </c>
      <c r="G690" s="131" t="str">
        <v>530221956313</v>
      </c>
      <c r="H690" s="131" t="str">
        <v>SE.206</v>
      </c>
      <c r="I690" s="131" t="str">
        <v>투명</v>
      </c>
      <c r="J690" s="131">
        <v>1</v>
      </c>
      <c r="K690" s="138">
        <v>23300</v>
      </c>
      <c r="L690" s="138">
        <v>3500</v>
      </c>
      <c r="M690" s="138">
        <v>0</v>
      </c>
      <c r="N690" s="132">
        <v>45456</v>
      </c>
      <c r="O690" s="131" t="str">
        <v>15100052913982</v>
      </c>
      <c r="P690" s="134" t="str">
        <v>pt*****@na</v>
      </c>
      <c r="Q690" s="148" t="str">
        <v>0502-1243-1345</v>
      </c>
      <c r="R690" s="131" t="str">
        <v>CJ대한통운</v>
      </c>
      <c r="S690" s="139">
        <v>0</v>
      </c>
      <c r="T690" s="131" t="str">
        <v>0502-1243-1345</v>
      </c>
      <c r="U690" s="131" t="str">
        <v>경기도 안양시 만안구 안양로 307 금상타워 9층 더원바리스타제과제빵학원 ( 안양동 )</v>
      </c>
      <c r="V690" s="131" t="str">
        <v>문 앞</v>
      </c>
      <c r="W690" s="138">
        <v>34020</v>
      </c>
      <c r="X690" s="138">
        <v>0</v>
      </c>
      <c r="Y690" s="138">
        <v>3000</v>
      </c>
      <c r="Z690" s="138">
        <v>0</v>
      </c>
      <c r="AA690" s="138">
        <v>0</v>
      </c>
      <c r="AB690" s="145">
        <v>0</v>
      </c>
      <c r="AC690" s="145">
        <v>0</v>
      </c>
      <c r="AD690" s="138">
        <v>0</v>
      </c>
      <c r="AE690" s="131" t="str">
        <v>비닐스토리 쿠팡 이혜원 이혜원 SE.206 투명 530221956313 0502-1243-1345 15100052913982</v>
      </c>
    </row>
    <row r="691" spans="1:31">
      <c r="A691" s="131">
        <v>837</v>
      </c>
      <c r="B691" s="131" t="str">
        <v>비닐스토리</v>
      </c>
      <c r="C691" s="131" t="str">
        <v>쿠팡</v>
      </c>
      <c r="D691" s="131" t="str">
        <v>이혜원</v>
      </c>
      <c r="E691" s="132">
        <v>45540</v>
      </c>
      <c r="F691" s="131" t="str">
        <v>이혜원</v>
      </c>
      <c r="G691" s="131" t="str">
        <v>530284243072</v>
      </c>
      <c r="H691" s="131" t="str">
        <v>SE.206</v>
      </c>
      <c r="I691" s="131" t="str">
        <v>투명</v>
      </c>
      <c r="J691" s="131">
        <v>1</v>
      </c>
      <c r="K691" s="138">
        <v>24260</v>
      </c>
      <c r="L691" s="138">
        <v>3500</v>
      </c>
      <c r="M691" s="138">
        <v>960</v>
      </c>
      <c r="N691" s="132">
        <v>45539</v>
      </c>
      <c r="O691" s="131" t="str">
        <v>15100067443552</v>
      </c>
      <c r="P691" s="134">
        <v>0</v>
      </c>
      <c r="Q691" s="148" t="str">
        <v>0504-3500-5833</v>
      </c>
      <c r="R691" s="131" t="str">
        <v>CJ대한통운</v>
      </c>
      <c r="S691" s="139">
        <v>0</v>
      </c>
      <c r="T691" s="131" t="str">
        <v>0504-3500-5833</v>
      </c>
      <c r="U691" s="131" t="str">
        <v>경기도 평택시 평택동 293-4 라페온빌1차 2층 더원바리스타제과제빵학원</v>
      </c>
      <c r="V691" s="131" t="str">
        <v>문 앞</v>
      </c>
      <c r="W691" s="138">
        <v>34020</v>
      </c>
      <c r="X691" s="138">
        <v>0</v>
      </c>
      <c r="Y691" s="138">
        <v>3000</v>
      </c>
      <c r="Z691" s="138">
        <v>0</v>
      </c>
      <c r="AA691" s="138">
        <v>0</v>
      </c>
      <c r="AB691" s="145">
        <v>0</v>
      </c>
      <c r="AC691" s="145">
        <v>0</v>
      </c>
      <c r="AD691" s="138">
        <v>0</v>
      </c>
      <c r="AE691" s="131" t="str">
        <v>비닐스토리 쿠팡 이혜원 이혜원 SE.206 투명 530284243072 0504-3500-5833 15100067443552</v>
      </c>
    </row>
    <row r="692" spans="1:31">
      <c r="A692" s="131">
        <v>844</v>
      </c>
      <c r="B692" s="131" t="str">
        <v>비닐팩토리</v>
      </c>
      <c r="C692" s="131" t="str">
        <v>스마트 스토어</v>
      </c>
      <c r="D692" s="131" t="str">
        <v>이혜정</v>
      </c>
      <c r="E692" s="132">
        <v>45540</v>
      </c>
      <c r="F692" s="131" t="str">
        <v>이혜정</v>
      </c>
      <c r="G692" s="131" t="str">
        <v>540282941956</v>
      </c>
      <c r="H692" s="131" t="str">
        <v>SE.204</v>
      </c>
      <c r="I692" s="131" t="str">
        <v>투명</v>
      </c>
      <c r="J692" s="131">
        <v>1</v>
      </c>
      <c r="K692" s="138">
        <v>0</v>
      </c>
      <c r="L692" s="138">
        <v>3500</v>
      </c>
      <c r="M692" s="138">
        <v>960</v>
      </c>
      <c r="N692" s="132">
        <v>45539</v>
      </c>
      <c r="O692" s="131" t="str">
        <v>2024090464762241</v>
      </c>
      <c r="P692" s="134" t="str">
        <v>good****</v>
      </c>
      <c r="Q692" s="148" t="str">
        <v>010-5185-2181</v>
      </c>
      <c r="R692" s="131" t="str">
        <v>CJ대한통운</v>
      </c>
      <c r="S692" s="139">
        <v>0</v>
      </c>
      <c r="T692" s="131" t="str">
        <v>010-5185-2181</v>
      </c>
      <c r="U692" s="131" t="str">
        <v>부산광역시 기장군 기장읍 차성동로87번길 19 (기장읍) 2층</v>
      </c>
      <c r="V692" s="131" t="str">
        <v>출입문 잠겼을 시 8278</v>
      </c>
      <c r="W692" s="138">
        <v>20800</v>
      </c>
      <c r="X692" s="138">
        <v>0</v>
      </c>
      <c r="Y692" s="138">
        <v>3000</v>
      </c>
      <c r="Z692" s="138">
        <v>0</v>
      </c>
      <c r="AA692" s="138">
        <v>0</v>
      </c>
      <c r="AB692" s="145">
        <v>0</v>
      </c>
      <c r="AC692" s="145">
        <v>0</v>
      </c>
      <c r="AD692" s="138">
        <v>0</v>
      </c>
      <c r="AE692" s="131" t="str">
        <v>비닐팩토리 스마트 스토어 이혜정 이혜정 SE.204 투명 540282941956 010-5185-2181 2024090464762241</v>
      </c>
    </row>
    <row r="693" spans="1:31">
      <c r="A693" s="131">
        <v>853</v>
      </c>
      <c r="B693" s="131" t="str">
        <v>비닐스토리</v>
      </c>
      <c r="C693" s="131" t="str">
        <v>스마트 스토어</v>
      </c>
      <c r="D693" s="131" t="str">
        <v>이혜진</v>
      </c>
      <c r="E693" s="132">
        <v>45541</v>
      </c>
      <c r="F693" s="131" t="str">
        <v>이혜진</v>
      </c>
      <c r="G693" s="131" t="str">
        <v>530285548524</v>
      </c>
      <c r="H693" s="131" t="str">
        <v>SE.14</v>
      </c>
      <c r="I693" s="131" t="str">
        <v>검정</v>
      </c>
      <c r="J693" s="131">
        <v>15</v>
      </c>
      <c r="K693" s="138">
        <v>21800</v>
      </c>
      <c r="L693" s="138">
        <v>4400</v>
      </c>
      <c r="M693" s="138">
        <v>1725</v>
      </c>
      <c r="N693" s="132">
        <v>45541</v>
      </c>
      <c r="O693" s="131" t="str">
        <v>2024090621448041</v>
      </c>
      <c r="P693" s="134" t="str">
        <v>love****</v>
      </c>
      <c r="Q693" s="148" t="str">
        <v>010-6803-0282</v>
      </c>
      <c r="R693" s="131" t="str">
        <v>CJ대한통운</v>
      </c>
      <c r="S693" s="139">
        <v>0</v>
      </c>
      <c r="T693" s="131" t="str">
        <v>010-6803-0282</v>
      </c>
      <c r="U693" s="131" t="str">
        <v>경기도 수원시 팔달구 경수대로616번길 37-6 (우만동) B03호</v>
      </c>
      <c r="V693" s="131">
        <v>0</v>
      </c>
      <c r="W693" s="138">
        <v>25500</v>
      </c>
      <c r="X693" s="138">
        <v>0</v>
      </c>
      <c r="Y693" s="138">
        <v>0</v>
      </c>
      <c r="Z693" s="138">
        <v>0</v>
      </c>
      <c r="AA693" s="138">
        <v>0</v>
      </c>
      <c r="AB693" s="145">
        <v>0</v>
      </c>
      <c r="AC693" s="145">
        <v>0</v>
      </c>
      <c r="AD693" s="138">
        <v>0</v>
      </c>
      <c r="AE693" s="131" t="str">
        <v>비닐스토리 스마트 스토어 이혜진 이혜진 SE.14 검정 530285548524 010-6803-0282 2024090621448041</v>
      </c>
    </row>
    <row r="694" spans="1:31">
      <c r="A694" s="131">
        <v>854</v>
      </c>
      <c r="B694" s="131" t="str">
        <v>비닐스토리</v>
      </c>
      <c r="C694" s="131" t="str">
        <v>스마트 스토어</v>
      </c>
      <c r="D694" s="131" t="str">
        <v>이혜진</v>
      </c>
      <c r="E694" s="132">
        <v>45541</v>
      </c>
      <c r="F694" s="131" t="str">
        <v>이혜진</v>
      </c>
      <c r="G694" s="131" t="str">
        <v>530285548524</v>
      </c>
      <c r="H694" s="131" t="str">
        <v>SE.5</v>
      </c>
      <c r="I694" s="131" t="str">
        <v>검정</v>
      </c>
      <c r="J694" s="131">
        <v>3</v>
      </c>
      <c r="K694" s="138">
        <v>3630</v>
      </c>
      <c r="L694" s="138">
        <v>0</v>
      </c>
      <c r="M694" s="138">
        <v>0</v>
      </c>
      <c r="N694" s="132">
        <v>45541</v>
      </c>
      <c r="O694" s="131" t="str">
        <v>2024090621448031</v>
      </c>
      <c r="P694" s="134" t="str">
        <v>love****</v>
      </c>
      <c r="Q694" s="148" t="str">
        <v>010-6803-0282</v>
      </c>
      <c r="R694" s="131" t="str">
        <v>CJ대한통운</v>
      </c>
      <c r="S694" s="139">
        <v>0</v>
      </c>
      <c r="T694" s="131" t="str">
        <v>010-6803-0282</v>
      </c>
      <c r="U694" s="131" t="str">
        <v>경기도 수원시 팔달구 경수대로616번길 37-6 (우만동) B03호</v>
      </c>
      <c r="V694" s="131">
        <v>0</v>
      </c>
      <c r="W694" s="138">
        <v>7260</v>
      </c>
      <c r="X694" s="138">
        <v>0</v>
      </c>
      <c r="Y694" s="138">
        <v>0</v>
      </c>
      <c r="Z694" s="138">
        <v>0</v>
      </c>
      <c r="AA694" s="138">
        <v>0</v>
      </c>
      <c r="AB694" s="145">
        <v>0</v>
      </c>
      <c r="AC694" s="145">
        <v>0</v>
      </c>
      <c r="AD694" s="138">
        <v>0</v>
      </c>
      <c r="AE694" s="131" t="str">
        <v>비닐스토리 스마트 스토어 이혜진 이혜진 SE.5 검정 530285548524 010-6803-0282 2024090621448031</v>
      </c>
    </row>
    <row r="695" spans="1:31">
      <c r="A695" s="131">
        <v>855</v>
      </c>
      <c r="B695" s="131" t="str">
        <v>비닐스토리</v>
      </c>
      <c r="C695" s="131" t="str">
        <v>스마트 스토어</v>
      </c>
      <c r="D695" s="131" t="str">
        <v>이혜진</v>
      </c>
      <c r="E695" s="132">
        <v>45541</v>
      </c>
      <c r="F695" s="131" t="str">
        <v>이혜진</v>
      </c>
      <c r="G695" s="131" t="str">
        <v>530285548524</v>
      </c>
      <c r="H695" s="131" t="str">
        <v>SE.21</v>
      </c>
      <c r="I695" s="131" t="str">
        <v>유백</v>
      </c>
      <c r="J695" s="131">
        <v>2</v>
      </c>
      <c r="K695" s="138">
        <v>4620</v>
      </c>
      <c r="L695" s="138">
        <v>0</v>
      </c>
      <c r="M695" s="138">
        <v>0</v>
      </c>
      <c r="N695" s="132">
        <v>45541</v>
      </c>
      <c r="O695" s="131" t="str">
        <v>2024090621448021</v>
      </c>
      <c r="P695" s="134" t="str">
        <v>love****</v>
      </c>
      <c r="Q695" s="148" t="str">
        <v>010-6803-0282</v>
      </c>
      <c r="R695" s="131" t="str">
        <v>CJ대한통운</v>
      </c>
      <c r="S695" s="139">
        <v>0</v>
      </c>
      <c r="T695" s="131" t="str">
        <v>010-6803-0282</v>
      </c>
      <c r="U695" s="131" t="str">
        <v>경기도 수원시 팔달구 경수대로616번길 37-6 (우만동) B03호</v>
      </c>
      <c r="V695" s="131">
        <v>0</v>
      </c>
      <c r="W695" s="138">
        <v>7560</v>
      </c>
      <c r="X695" s="138">
        <v>0</v>
      </c>
      <c r="Y695" s="138">
        <v>0</v>
      </c>
      <c r="Z695" s="138">
        <v>0</v>
      </c>
      <c r="AA695" s="138">
        <v>0</v>
      </c>
      <c r="AB695" s="145">
        <v>0</v>
      </c>
      <c r="AC695" s="145">
        <v>0</v>
      </c>
      <c r="AD695" s="138">
        <v>0</v>
      </c>
      <c r="AE695" s="131" t="str">
        <v>비닐스토리 스마트 스토어 이혜진 이혜진 SE.21 유백 530285548524 010-6803-0282 2024090621448021</v>
      </c>
    </row>
    <row r="696" spans="1:31">
      <c r="A696" s="131">
        <v>856</v>
      </c>
      <c r="B696" s="131" t="str">
        <v>비닐스토리</v>
      </c>
      <c r="C696" s="131" t="str">
        <v>스마트 스토어</v>
      </c>
      <c r="D696" s="131" t="str">
        <v>이혜진</v>
      </c>
      <c r="E696" s="132">
        <v>45541</v>
      </c>
      <c r="F696" s="131" t="str">
        <v>이혜진</v>
      </c>
      <c r="G696" s="131" t="str">
        <v>530285548524</v>
      </c>
      <c r="H696" s="131" t="str">
        <v>SE.20</v>
      </c>
      <c r="I696" s="131" t="str">
        <v>투명</v>
      </c>
      <c r="J696" s="131">
        <v>2</v>
      </c>
      <c r="K696" s="138">
        <v>2794</v>
      </c>
      <c r="L696" s="138">
        <v>0</v>
      </c>
      <c r="M696" s="138">
        <v>0</v>
      </c>
      <c r="N696" s="132">
        <v>45541</v>
      </c>
      <c r="O696" s="131" t="str">
        <v>2024090621448011</v>
      </c>
      <c r="P696" s="134" t="str">
        <v>love****</v>
      </c>
      <c r="Q696" s="148" t="str">
        <v>010-6803-0282</v>
      </c>
      <c r="R696" s="131" t="str">
        <v>CJ대한통운</v>
      </c>
      <c r="S696" s="139">
        <v>0</v>
      </c>
      <c r="T696" s="131" t="str">
        <v>010-6803-0282</v>
      </c>
      <c r="U696" s="131" t="str">
        <v>경기도 수원시 팔달구 경수대로616번길 37-6 (우만동) B03호</v>
      </c>
      <c r="V696" s="131">
        <v>0</v>
      </c>
      <c r="W696" s="138">
        <v>4580</v>
      </c>
      <c r="X696" s="138">
        <v>0</v>
      </c>
      <c r="Y696" s="138">
        <v>0</v>
      </c>
      <c r="Z696" s="138">
        <v>0</v>
      </c>
      <c r="AA696" s="138">
        <v>0</v>
      </c>
      <c r="AB696" s="145">
        <v>0</v>
      </c>
      <c r="AC696" s="145">
        <v>0</v>
      </c>
      <c r="AD696" s="138">
        <v>0</v>
      </c>
      <c r="AE696" s="131" t="str">
        <v>비닐스토리 스마트 스토어 이혜진 이혜진 SE.20 투명 530285548524 010-6803-0282 2024090621448011</v>
      </c>
    </row>
    <row r="697" spans="1:31">
      <c r="A697" s="131">
        <v>229</v>
      </c>
      <c r="B697" s="131" t="str">
        <v>비닐팩토리</v>
      </c>
      <c r="C697" s="131" t="str">
        <v>스마트 스토어</v>
      </c>
      <c r="D697" s="131" t="str">
        <v>이호영</v>
      </c>
      <c r="E697" s="132">
        <v>45475</v>
      </c>
      <c r="F697" s="131" t="str">
        <v>이호영</v>
      </c>
      <c r="G697" s="131" t="str">
        <v>540234304405</v>
      </c>
      <c r="H697" s="131" t="str">
        <v>SE.307</v>
      </c>
      <c r="I697" s="131" t="str">
        <v>투명</v>
      </c>
      <c r="J697" s="131">
        <v>1</v>
      </c>
      <c r="K697" s="138">
        <v>0</v>
      </c>
      <c r="L697" s="138">
        <v>3000</v>
      </c>
      <c r="M697" s="138">
        <v>0</v>
      </c>
      <c r="N697" s="132">
        <v>45475</v>
      </c>
      <c r="O697" s="131" t="str">
        <v>2024070278357301</v>
      </c>
      <c r="P697" s="134" t="str">
        <v>5559****</v>
      </c>
      <c r="Q697" s="148" t="str">
        <v>010-5142-0868</v>
      </c>
      <c r="R697" s="131" t="str">
        <v>CJ대한통운</v>
      </c>
      <c r="S697" s="139">
        <v>0</v>
      </c>
      <c r="T697" s="131" t="str">
        <v>010-5142-0868</v>
      </c>
      <c r="U697" s="131" t="str">
        <v>대구광역시 달성군 논공읍 논공로5길 125 (논공읍) 버섯골</v>
      </c>
      <c r="V697" s="131">
        <v>0</v>
      </c>
      <c r="W697" s="138">
        <v>10560</v>
      </c>
      <c r="X697" s="138">
        <v>0</v>
      </c>
      <c r="Y697" s="138">
        <v>3000</v>
      </c>
      <c r="Z697" s="138">
        <v>0</v>
      </c>
      <c r="AA697" s="138">
        <v>0</v>
      </c>
      <c r="AB697" s="145">
        <v>0</v>
      </c>
      <c r="AC697" s="145">
        <v>0</v>
      </c>
      <c r="AD697" s="138">
        <v>0</v>
      </c>
      <c r="AE697" s="131" t="str">
        <v>비닐팩토리 스마트 스토어 이호영 이호영 SE.307 투명 540234304405 010-5142-0868 2024070278357301</v>
      </c>
    </row>
    <row r="698" spans="1:31">
      <c r="A698" s="131">
        <v>668</v>
      </c>
      <c r="B698" s="131" t="str">
        <v>비닐팩토리</v>
      </c>
      <c r="C698" s="131" t="str">
        <v>스마트 스토어</v>
      </c>
      <c r="D698" s="131" t="str">
        <v>이호영</v>
      </c>
      <c r="E698" s="132">
        <v>45527</v>
      </c>
      <c r="F698" s="131" t="str">
        <v>이호영</v>
      </c>
      <c r="G698" s="131" t="str">
        <v>530274080365</v>
      </c>
      <c r="H698" s="131" t="str">
        <v>SE.205</v>
      </c>
      <c r="I698" s="131" t="str">
        <v>투명</v>
      </c>
      <c r="J698" s="131">
        <v>1</v>
      </c>
      <c r="K698" s="138">
        <v>0</v>
      </c>
      <c r="L698" s="138">
        <v>3500</v>
      </c>
      <c r="M698" s="138">
        <v>960</v>
      </c>
      <c r="N698" s="132">
        <v>45527</v>
      </c>
      <c r="O698" s="131" t="str">
        <v>2024082376846441</v>
      </c>
      <c r="P698" s="134" t="str">
        <v>ssmn****</v>
      </c>
      <c r="Q698" s="148" t="str">
        <v>010-5292-4504</v>
      </c>
      <c r="R698" s="131" t="str">
        <v>CJ대한통운</v>
      </c>
      <c r="S698" s="139">
        <v>0</v>
      </c>
      <c r="T698" s="131" t="str">
        <v>010-5191-4504</v>
      </c>
      <c r="U698" s="131" t="str">
        <v>경기도 성남시 수정구 성남대로1480번길 7 (복정동) 105~106호 모모김밥</v>
      </c>
      <c r="V698" s="131">
        <v>0</v>
      </c>
      <c r="W698" s="138">
        <v>24000</v>
      </c>
      <c r="X698" s="138">
        <v>0</v>
      </c>
      <c r="Y698" s="138">
        <v>3000</v>
      </c>
      <c r="Z698" s="138">
        <v>0</v>
      </c>
      <c r="AA698" s="138">
        <v>0</v>
      </c>
      <c r="AB698" s="145">
        <v>0</v>
      </c>
      <c r="AC698" s="145">
        <v>0</v>
      </c>
      <c r="AD698" s="138">
        <v>0</v>
      </c>
      <c r="AE698" s="131" t="str">
        <v>비닐팩토리 스마트 스토어 이호영 이호영 SE.205 투명 530274080365 010-5191-4504 2024082376846441</v>
      </c>
    </row>
    <row r="699" spans="1:31">
      <c r="A699" s="131">
        <v>113</v>
      </c>
      <c r="B699" s="131" t="str">
        <v>비닐팩토리</v>
      </c>
      <c r="C699" s="131" t="str">
        <v>스마트 스토어</v>
      </c>
      <c r="D699" s="131" t="str">
        <v>이호준</v>
      </c>
      <c r="E699" s="132">
        <v>45453</v>
      </c>
      <c r="F699" s="131" t="str">
        <v>이호준</v>
      </c>
      <c r="G699" s="131" t="str">
        <v>540216957753</v>
      </c>
      <c r="H699" s="131" t="str">
        <v>SE.306</v>
      </c>
      <c r="I699" s="131" t="str">
        <v>투명</v>
      </c>
      <c r="J699" s="131">
        <v>1</v>
      </c>
      <c r="K699" s="138">
        <v>0</v>
      </c>
      <c r="L699" s="138">
        <v>3000</v>
      </c>
      <c r="M699" s="138">
        <v>0</v>
      </c>
      <c r="N699" s="132">
        <v>45450</v>
      </c>
      <c r="O699" s="131" t="str">
        <v>2024060728991501</v>
      </c>
      <c r="P699" s="134" t="str">
        <v>morn****</v>
      </c>
      <c r="Q699" s="148" t="str">
        <v>010-2665-5633</v>
      </c>
      <c r="R699" s="131" t="str">
        <v>CJ대한통운</v>
      </c>
      <c r="S699" s="139">
        <v>0</v>
      </c>
      <c r="T699" s="131" t="str">
        <v>010-2665-5633</v>
      </c>
      <c r="U699" s="131" t="str">
        <v>경기도 평택시 고덕면 방축4길 22-6 (고덕면) 1동 1층</v>
      </c>
      <c r="V699" s="131">
        <v>0</v>
      </c>
      <c r="W699" s="138">
        <v>14080</v>
      </c>
      <c r="X699" s="138">
        <v>0</v>
      </c>
      <c r="Y699" s="138">
        <v>3000</v>
      </c>
      <c r="Z699" s="138">
        <v>0</v>
      </c>
      <c r="AA699" s="138">
        <v>0</v>
      </c>
      <c r="AB699" s="145">
        <v>0</v>
      </c>
      <c r="AC699" s="145">
        <v>0</v>
      </c>
      <c r="AD699" s="138">
        <v>0</v>
      </c>
      <c r="AE699" s="131" t="str">
        <v>비닐팩토리 스마트 스토어 이호준 이호준 SE.306 투명 540216957753 010-2665-5633 2024060728991501</v>
      </c>
    </row>
    <row r="700" spans="1:31">
      <c r="A700" s="131">
        <v>767</v>
      </c>
      <c r="B700" s="131" t="str">
        <v>비닐스토리</v>
      </c>
      <c r="C700" s="131" t="str">
        <v>쿠팡</v>
      </c>
      <c r="D700" s="131" t="str">
        <v>이황이</v>
      </c>
      <c r="E700" s="132">
        <v>45534</v>
      </c>
      <c r="F700" s="131" t="str">
        <v>도화숲</v>
      </c>
      <c r="G700" s="131" t="str">
        <v>530279466320</v>
      </c>
      <c r="H700" s="131" t="str">
        <v>SE.106</v>
      </c>
      <c r="I700" s="131" t="str">
        <v>투명</v>
      </c>
      <c r="J700" s="131">
        <v>1</v>
      </c>
      <c r="K700" s="138">
        <v>4980</v>
      </c>
      <c r="L700" s="138">
        <v>3000</v>
      </c>
      <c r="M700" s="138">
        <v>0</v>
      </c>
      <c r="N700" s="132">
        <v>45534</v>
      </c>
      <c r="O700" s="131" t="str">
        <v>17100066486900</v>
      </c>
      <c r="P700" s="134">
        <v>0</v>
      </c>
      <c r="Q700" s="148" t="str">
        <v>0502-4744-4685</v>
      </c>
      <c r="R700" s="131" t="str">
        <v>CJ대한통운</v>
      </c>
      <c r="S700" s="139">
        <v>0</v>
      </c>
      <c r="T700" s="131" t="str">
        <v>0502-4744-4685</v>
      </c>
      <c r="U700" s="131" t="str">
        <v>경기도 용인시 수지구 성복동 168-10 성복역 서희스타힐스 2층 201호. 도화숲(꽃집)</v>
      </c>
      <c r="V700" s="131" t="str">
        <v>문 앞</v>
      </c>
      <c r="W700" s="138">
        <v>3540</v>
      </c>
      <c r="X700" s="138">
        <v>0</v>
      </c>
      <c r="Y700" s="138">
        <v>0</v>
      </c>
      <c r="Z700" s="138">
        <v>0</v>
      </c>
      <c r="AA700" s="138">
        <v>0</v>
      </c>
      <c r="AB700" s="145">
        <v>0</v>
      </c>
      <c r="AC700" s="145">
        <v>0</v>
      </c>
      <c r="AD700" s="138">
        <v>0</v>
      </c>
      <c r="AE700" s="131" t="str">
        <v>비닐스토리 쿠팡 이황이 도화숲 SE.106 투명 530279466320 0502-4744-4685 17100066486900</v>
      </c>
    </row>
    <row r="701" spans="1:31">
      <c r="A701" s="131">
        <v>768</v>
      </c>
      <c r="B701" s="131" t="str">
        <v>비닐스토리</v>
      </c>
      <c r="C701" s="131" t="str">
        <v>쿠팡</v>
      </c>
      <c r="D701" s="131" t="str">
        <v>이황이</v>
      </c>
      <c r="E701" s="132">
        <v>45534</v>
      </c>
      <c r="F701" s="131" t="str">
        <v>도화숲</v>
      </c>
      <c r="G701" s="131" t="str">
        <v>530279466320</v>
      </c>
      <c r="H701" s="131" t="str">
        <v>SE.105</v>
      </c>
      <c r="I701" s="131" t="str">
        <v>투명</v>
      </c>
      <c r="J701" s="131">
        <v>2</v>
      </c>
      <c r="K701" s="138">
        <v>3300</v>
      </c>
      <c r="L701" s="138">
        <v>0</v>
      </c>
      <c r="M701" s="138">
        <v>0</v>
      </c>
      <c r="N701" s="132">
        <v>45534</v>
      </c>
      <c r="O701" s="131" t="str">
        <v>17100066486900</v>
      </c>
      <c r="P701" s="134">
        <v>0</v>
      </c>
      <c r="Q701" s="148" t="str">
        <v>0502-4744-4685</v>
      </c>
      <c r="R701" s="131" t="str">
        <v>CJ대한통운</v>
      </c>
      <c r="S701" s="139">
        <v>0</v>
      </c>
      <c r="T701" s="131" t="str">
        <v>0502-4744-4685</v>
      </c>
      <c r="U701" s="131" t="str">
        <v>경기도 용인시 수지구 성복동 168-10 성복역 서희스타힐스 2층 201호. 도화숲(꽃집)</v>
      </c>
      <c r="V701" s="131" t="str">
        <v>문 앞</v>
      </c>
      <c r="W701" s="138">
        <v>4880</v>
      </c>
      <c r="X701" s="138">
        <v>880</v>
      </c>
      <c r="Y701" s="138">
        <v>0</v>
      </c>
      <c r="Z701" s="138">
        <v>0</v>
      </c>
      <c r="AA701" s="138">
        <v>0</v>
      </c>
      <c r="AB701" s="145">
        <v>0</v>
      </c>
      <c r="AC701" s="145">
        <v>0</v>
      </c>
      <c r="AD701" s="138">
        <v>0</v>
      </c>
      <c r="AE701" s="131" t="str">
        <v>비닐스토리 쿠팡 이황이 도화숲 SE.105 투명 530279466320 0502-4744-4685 17100066486900</v>
      </c>
    </row>
    <row r="702" spans="1:31">
      <c r="A702" s="131">
        <v>769</v>
      </c>
      <c r="B702" s="131" t="str">
        <v>비닐스토리</v>
      </c>
      <c r="C702" s="131" t="str">
        <v>쿠팡</v>
      </c>
      <c r="D702" s="131" t="str">
        <v>이황이</v>
      </c>
      <c r="E702" s="132">
        <v>45534</v>
      </c>
      <c r="F702" s="131" t="str">
        <v>도화숲</v>
      </c>
      <c r="G702" s="131" t="str">
        <v>530279466320</v>
      </c>
      <c r="H702" s="131" t="str">
        <v>SE.104</v>
      </c>
      <c r="I702" s="131" t="str">
        <v>투명</v>
      </c>
      <c r="J702" s="131">
        <v>1</v>
      </c>
      <c r="K702" s="138">
        <v>1430</v>
      </c>
      <c r="L702" s="138">
        <v>0</v>
      </c>
      <c r="M702" s="138">
        <v>0</v>
      </c>
      <c r="N702" s="132">
        <v>45534</v>
      </c>
      <c r="O702" s="131" t="str">
        <v>17100066486900</v>
      </c>
      <c r="P702" s="134">
        <v>0</v>
      </c>
      <c r="Q702" s="148" t="str">
        <v>0502-4744-4685</v>
      </c>
      <c r="R702" s="131" t="str">
        <v>CJ대한통운</v>
      </c>
      <c r="S702" s="139">
        <v>0</v>
      </c>
      <c r="T702" s="131" t="str">
        <v>0502-4744-4685</v>
      </c>
      <c r="U702" s="131" t="str">
        <v>경기도 용인시 수지구 성복동 168-10 성복역 서희스타힐스 2층 201호. 도화숲(꽃집)</v>
      </c>
      <c r="V702" s="131" t="str">
        <v>문 앞</v>
      </c>
      <c r="W702" s="138">
        <v>2710</v>
      </c>
      <c r="X702" s="138">
        <v>0</v>
      </c>
      <c r="Y702" s="138">
        <v>0</v>
      </c>
      <c r="Z702" s="138">
        <v>0</v>
      </c>
      <c r="AA702" s="138">
        <v>0</v>
      </c>
      <c r="AB702" s="145">
        <v>0</v>
      </c>
      <c r="AC702" s="145">
        <v>0</v>
      </c>
      <c r="AD702" s="138">
        <v>0</v>
      </c>
      <c r="AE702" s="131" t="str">
        <v>비닐스토리 쿠팡 이황이 도화숲 SE.104 투명 530279466320 0502-4744-4685 17100066486900</v>
      </c>
    </row>
    <row r="703" spans="1:31">
      <c r="A703" s="131">
        <v>466</v>
      </c>
      <c r="B703" s="131" t="str">
        <v>비닐팩토리</v>
      </c>
      <c r="C703" s="131" t="str">
        <v>스마트 스토어</v>
      </c>
      <c r="D703" s="131" t="str">
        <v>이효정</v>
      </c>
      <c r="E703" s="132">
        <v>45510</v>
      </c>
      <c r="F703" s="131" t="str">
        <v>이효정</v>
      </c>
      <c r="G703" s="131" t="str">
        <v>540260353881</v>
      </c>
      <c r="H703" s="131" t="str">
        <v>SE.303</v>
      </c>
      <c r="I703" s="131" t="str">
        <v>투명</v>
      </c>
      <c r="J703" s="131">
        <v>1</v>
      </c>
      <c r="K703" s="138">
        <v>0</v>
      </c>
      <c r="L703" s="138">
        <v>3000</v>
      </c>
      <c r="M703" s="138">
        <v>0</v>
      </c>
      <c r="N703" s="132">
        <v>45510</v>
      </c>
      <c r="O703" s="131" t="str">
        <v>2024080621907051</v>
      </c>
      <c r="P703" s="134" t="str">
        <v>u3ui****</v>
      </c>
      <c r="Q703" s="148" t="str">
        <v>010-6488-3965</v>
      </c>
      <c r="R703" s="131" t="str">
        <v>CJ대한통운</v>
      </c>
      <c r="S703" s="139">
        <v>0</v>
      </c>
      <c r="T703" s="131" t="str">
        <v>010-6488-3965</v>
      </c>
      <c r="U703" s="131" t="str">
        <v>경상북도 문경시 당교12길 22 (모전동) 101호 카페 폭폭</v>
      </c>
      <c r="V703" s="131">
        <v>0</v>
      </c>
      <c r="W703" s="138">
        <v>21920</v>
      </c>
      <c r="X703" s="138">
        <v>0</v>
      </c>
      <c r="Y703" s="138">
        <v>3000</v>
      </c>
      <c r="Z703" s="138">
        <v>0</v>
      </c>
      <c r="AA703" s="138">
        <v>0</v>
      </c>
      <c r="AB703" s="145">
        <v>0</v>
      </c>
      <c r="AC703" s="145">
        <v>0</v>
      </c>
      <c r="AD703" s="138">
        <v>0</v>
      </c>
      <c r="AE703" s="131" t="str">
        <v>비닐팩토리 스마트 스토어 이효정 이효정 SE.303 투명 540260353881 010-6488-3965 2024080621907051</v>
      </c>
    </row>
    <row r="704" spans="1:31">
      <c r="A704" s="131">
        <v>582</v>
      </c>
      <c r="B704" s="131" t="str">
        <v>비닐스토리</v>
      </c>
      <c r="C704" s="131" t="str">
        <v>쿠팡</v>
      </c>
      <c r="D704" s="131" t="str">
        <v>임광희</v>
      </c>
      <c r="E704" s="132">
        <v>45520</v>
      </c>
      <c r="F704" s="131" t="str">
        <v>임광희</v>
      </c>
      <c r="G704" s="131" t="str">
        <v>530268246005</v>
      </c>
      <c r="H704" s="131" t="str">
        <v>SE.111</v>
      </c>
      <c r="I704" s="131" t="str">
        <v>투명</v>
      </c>
      <c r="J704" s="131">
        <v>2</v>
      </c>
      <c r="K704" s="138">
        <v>7400</v>
      </c>
      <c r="L704" s="138">
        <v>3000</v>
      </c>
      <c r="M704" s="138">
        <v>0</v>
      </c>
      <c r="N704" s="132">
        <v>45519</v>
      </c>
      <c r="O704" s="131" t="str">
        <v>19100063852335</v>
      </c>
      <c r="P704" s="134">
        <v>0</v>
      </c>
      <c r="Q704" s="148" t="str">
        <v>0502-5254-3642</v>
      </c>
      <c r="R704" s="131" t="str">
        <v>CJ대한통운</v>
      </c>
      <c r="S704" s="139">
        <v>0</v>
      </c>
      <c r="T704" s="131" t="str">
        <v>0502-5254-3642</v>
      </c>
      <c r="U704" s="131" t="str">
        <v>전라북도 익산시 동산동 667-1 동산동2차제일아파트 203동 102호</v>
      </c>
      <c r="V704" s="131" t="str">
        <v>오실때 전화주세요</v>
      </c>
      <c r="W704" s="138">
        <v>7700</v>
      </c>
      <c r="X704" s="138">
        <v>0</v>
      </c>
      <c r="Y704" s="138">
        <v>3000</v>
      </c>
      <c r="Z704" s="138">
        <v>0</v>
      </c>
      <c r="AA704" s="138">
        <v>0</v>
      </c>
      <c r="AB704" s="145">
        <v>0</v>
      </c>
      <c r="AC704" s="145">
        <v>0</v>
      </c>
      <c r="AD704" s="138">
        <v>0</v>
      </c>
      <c r="AE704" s="131" t="str">
        <v>비닐스토리 쿠팡 임광희 임광희 SE.111 투명 530268246005 0502-5254-3642 19100063852335</v>
      </c>
    </row>
    <row r="705" spans="1:31">
      <c r="A705" s="131">
        <v>755</v>
      </c>
      <c r="B705" s="131" t="str">
        <v>비닐스토리</v>
      </c>
      <c r="C705" s="131" t="str">
        <v>쿠팡</v>
      </c>
      <c r="D705" s="131" t="str">
        <v>임광희</v>
      </c>
      <c r="E705" s="132">
        <v>45533</v>
      </c>
      <c r="F705" s="131" t="str">
        <v>임광희</v>
      </c>
      <c r="G705" s="131" t="str">
        <v>540276982204</v>
      </c>
      <c r="H705" s="131" t="str">
        <v>SE.111</v>
      </c>
      <c r="I705" s="131" t="str">
        <v>투명</v>
      </c>
      <c r="J705" s="131">
        <v>2</v>
      </c>
      <c r="K705" s="138">
        <v>7400</v>
      </c>
      <c r="L705" s="138">
        <v>3000</v>
      </c>
      <c r="M705" s="138">
        <v>0</v>
      </c>
      <c r="N705" s="132">
        <v>45533</v>
      </c>
      <c r="O705" s="131" t="str">
        <v>19100066366034</v>
      </c>
      <c r="P705" s="134">
        <v>0</v>
      </c>
      <c r="Q705" s="148" t="str">
        <v>0508-9047-5090</v>
      </c>
      <c r="R705" s="131" t="str">
        <v>CJ대한통운</v>
      </c>
      <c r="S705" s="139">
        <v>0</v>
      </c>
      <c r="T705" s="131" t="str">
        <v>0508-9047-5090</v>
      </c>
      <c r="U705" s="131" t="str">
        <v>전라북도 익산시 동산동 667-1 동산동2차제일아파트 203동 102호</v>
      </c>
      <c r="V705" s="131" t="str">
        <v>오실때 전화주세요</v>
      </c>
      <c r="W705" s="138">
        <v>7700</v>
      </c>
      <c r="X705" s="138">
        <v>0</v>
      </c>
      <c r="Y705" s="138">
        <v>3000</v>
      </c>
      <c r="Z705" s="138">
        <v>0</v>
      </c>
      <c r="AA705" s="138">
        <v>0</v>
      </c>
      <c r="AB705" s="145">
        <v>0</v>
      </c>
      <c r="AC705" s="145">
        <v>0</v>
      </c>
      <c r="AD705" s="138">
        <v>0</v>
      </c>
      <c r="AE705" s="131" t="str">
        <v>비닐스토리 쿠팡 임광희 임광희 SE.111 투명 540276982204 0508-9047-5090 19100066366034</v>
      </c>
    </row>
    <row r="706" spans="1:31">
      <c r="A706" s="131">
        <v>87</v>
      </c>
      <c r="B706" s="131" t="str">
        <v>비닐스토리</v>
      </c>
      <c r="C706" s="131" t="str">
        <v>쿠팡</v>
      </c>
      <c r="D706" s="131" t="str">
        <v>임무열</v>
      </c>
      <c r="E706" s="132">
        <v>45450</v>
      </c>
      <c r="F706" s="131" t="str">
        <v>임무열</v>
      </c>
      <c r="G706" s="131" t="str">
        <v>540215391632</v>
      </c>
      <c r="H706" s="131" t="str">
        <v>SE.305</v>
      </c>
      <c r="I706" s="131" t="str">
        <v>투명</v>
      </c>
      <c r="J706" s="131">
        <v>2</v>
      </c>
      <c r="K706" s="138">
        <v>28800</v>
      </c>
      <c r="L706" s="138">
        <v>3500</v>
      </c>
      <c r="M706" s="138">
        <v>0</v>
      </c>
      <c r="N706" s="132">
        <v>45448</v>
      </c>
      <c r="O706" s="131" t="str">
        <v>21100051630553</v>
      </c>
      <c r="P706" s="134" t="str">
        <v>gg*****@na</v>
      </c>
      <c r="Q706" s="148" t="str">
        <v>0502-1744-6419</v>
      </c>
      <c r="R706" s="131" t="str">
        <v>CJ대한통운</v>
      </c>
      <c r="S706" s="139">
        <v>0</v>
      </c>
      <c r="T706" s="131" t="str">
        <v>0502-1744-6419</v>
      </c>
      <c r="U706" s="131" t="str">
        <v>경상북도 영천시 시장로 47-2 조은밥상 ( 완산동 )</v>
      </c>
      <c r="V706" s="131" t="str">
        <v>문 앞</v>
      </c>
      <c r="W706" s="138">
        <v>43480</v>
      </c>
      <c r="X706" s="138">
        <v>0</v>
      </c>
      <c r="Y706" s="138">
        <v>0</v>
      </c>
      <c r="Z706" s="138">
        <v>0</v>
      </c>
      <c r="AA706" s="138">
        <v>0</v>
      </c>
      <c r="AB706" s="145">
        <v>0</v>
      </c>
      <c r="AC706" s="145">
        <v>0</v>
      </c>
      <c r="AD706" s="138">
        <v>0</v>
      </c>
      <c r="AE706" s="131" t="str">
        <v>비닐스토리 쿠팡 임무열 임무열 SE.305 투명 540215391632 0502-1744-6419 21100051630553</v>
      </c>
    </row>
    <row r="707" spans="1:31">
      <c r="A707" s="131">
        <v>563</v>
      </c>
      <c r="B707" s="131" t="str">
        <v>비닐스토리</v>
      </c>
      <c r="C707" s="131" t="str">
        <v>스마트 스토어</v>
      </c>
      <c r="D707" s="131" t="str">
        <v>임민태</v>
      </c>
      <c r="E707" s="132">
        <v>45517</v>
      </c>
      <c r="F707" s="131" t="str">
        <v>임민태</v>
      </c>
      <c r="G707" s="131" t="str">
        <v>540265755151</v>
      </c>
      <c r="H707" s="131" t="str">
        <v>SE.114</v>
      </c>
      <c r="I707" s="131" t="str">
        <v>투명</v>
      </c>
      <c r="J707" s="131">
        <v>1</v>
      </c>
      <c r="K707" s="138">
        <v>6960</v>
      </c>
      <c r="L707" s="138">
        <v>3000</v>
      </c>
      <c r="M707" s="138">
        <v>0</v>
      </c>
      <c r="N707" s="132">
        <v>45516</v>
      </c>
      <c r="O707" s="131" t="str">
        <v>2024081257440261</v>
      </c>
      <c r="P707" s="134" t="str">
        <v>mint****</v>
      </c>
      <c r="Q707" s="148" t="str">
        <v>010-4666-2937</v>
      </c>
      <c r="R707" s="131" t="str">
        <v>CJ대한통운</v>
      </c>
      <c r="S707" s="139">
        <v>0</v>
      </c>
      <c r="T707" s="131" t="str">
        <v>010-4666-2937</v>
      </c>
      <c r="U707" s="131" t="str">
        <v>경기도 오산시 독산성로232번길 14-23 (지곶동) 제노스</v>
      </c>
      <c r="V707" s="131">
        <v>0</v>
      </c>
      <c r="W707" s="138">
        <v>8420</v>
      </c>
      <c r="X707" s="138">
        <v>0</v>
      </c>
      <c r="Y707" s="138">
        <v>3000</v>
      </c>
      <c r="Z707" s="138">
        <v>0</v>
      </c>
      <c r="AA707" s="138">
        <v>0</v>
      </c>
      <c r="AB707" s="145">
        <v>0</v>
      </c>
      <c r="AC707" s="145">
        <v>0</v>
      </c>
      <c r="AD707" s="138">
        <v>0</v>
      </c>
      <c r="AE707" s="131" t="str">
        <v>비닐스토리 스마트 스토어 임민태 임민태 SE.114 투명 540265755151 010-4666-2937 2024081257440261</v>
      </c>
    </row>
    <row r="708" spans="1:31">
      <c r="A708" s="131">
        <v>564</v>
      </c>
      <c r="B708" s="131" t="str">
        <v>비닐스토리</v>
      </c>
      <c r="C708" s="131" t="str">
        <v>스마트 스토어</v>
      </c>
      <c r="D708" s="131" t="str">
        <v>임민태</v>
      </c>
      <c r="E708" s="132">
        <v>45517</v>
      </c>
      <c r="F708" s="131" t="str">
        <v>임민태</v>
      </c>
      <c r="G708" s="131" t="str">
        <v>540265755151</v>
      </c>
      <c r="H708" s="131" t="str">
        <v>SE.111</v>
      </c>
      <c r="I708" s="131" t="str">
        <v>투명</v>
      </c>
      <c r="J708" s="131">
        <v>1</v>
      </c>
      <c r="K708" s="138">
        <v>2200</v>
      </c>
      <c r="L708" s="138">
        <v>0</v>
      </c>
      <c r="M708" s="138">
        <v>0</v>
      </c>
      <c r="N708" s="132">
        <v>45516</v>
      </c>
      <c r="O708" s="131" t="str">
        <v>2024081257440251</v>
      </c>
      <c r="P708" s="134" t="str">
        <v>mint****</v>
      </c>
      <c r="Q708" s="148" t="str">
        <v>010-4666-2937</v>
      </c>
      <c r="R708" s="131" t="str">
        <v>CJ대한통운</v>
      </c>
      <c r="S708" s="139">
        <v>0</v>
      </c>
      <c r="T708" s="131" t="str">
        <v>010-4666-2937</v>
      </c>
      <c r="U708" s="131" t="str">
        <v>경기도 오산시 독산성로232번길 14-23 (지곶동) 제노스</v>
      </c>
      <c r="V708" s="131">
        <v>0</v>
      </c>
      <c r="W708" s="138">
        <v>4680</v>
      </c>
      <c r="X708" s="138">
        <v>0</v>
      </c>
      <c r="Y708" s="138">
        <v>0</v>
      </c>
      <c r="Z708" s="138">
        <v>0</v>
      </c>
      <c r="AA708" s="138">
        <v>0</v>
      </c>
      <c r="AB708" s="145">
        <v>0</v>
      </c>
      <c r="AC708" s="145">
        <v>0</v>
      </c>
      <c r="AD708" s="138">
        <v>0</v>
      </c>
      <c r="AE708" s="131" t="str">
        <v>비닐스토리 스마트 스토어 임민태 임민태 SE.111 투명 540265755151 010-4666-2937 2024081257440251</v>
      </c>
    </row>
    <row r="709" spans="1:31">
      <c r="A709" s="131">
        <v>565</v>
      </c>
      <c r="B709" s="131" t="str">
        <v>비닐스토리</v>
      </c>
      <c r="C709" s="131" t="str">
        <v>스마트 스토어</v>
      </c>
      <c r="D709" s="131" t="str">
        <v>임민태</v>
      </c>
      <c r="E709" s="132">
        <v>45517</v>
      </c>
      <c r="F709" s="131" t="str">
        <v>임민태</v>
      </c>
      <c r="G709" s="131" t="str">
        <v>540265755151</v>
      </c>
      <c r="H709" s="131" t="str">
        <v>SE.110</v>
      </c>
      <c r="I709" s="131" t="str">
        <v>투명</v>
      </c>
      <c r="J709" s="131">
        <v>1</v>
      </c>
      <c r="K709" s="138">
        <v>1287</v>
      </c>
      <c r="L709" s="138">
        <v>0</v>
      </c>
      <c r="M709" s="138">
        <v>0</v>
      </c>
      <c r="N709" s="132">
        <v>45516</v>
      </c>
      <c r="O709" s="131" t="str">
        <v>2024081257440241</v>
      </c>
      <c r="P709" s="134" t="str">
        <v>mint****</v>
      </c>
      <c r="Q709" s="148" t="str">
        <v>010-4666-2937</v>
      </c>
      <c r="R709" s="131" t="str">
        <v>CJ대한통운</v>
      </c>
      <c r="S709" s="139">
        <v>0</v>
      </c>
      <c r="T709" s="131" t="str">
        <v>010-4666-2937</v>
      </c>
      <c r="U709" s="131" t="str">
        <v>경기도 오산시 독산성로232번길 14-23 (지곶동) 제노스</v>
      </c>
      <c r="V709" s="131">
        <v>0</v>
      </c>
      <c r="W709" s="138">
        <v>2740</v>
      </c>
      <c r="X709" s="138">
        <v>0</v>
      </c>
      <c r="Y709" s="138">
        <v>0</v>
      </c>
      <c r="Z709" s="138">
        <v>0</v>
      </c>
      <c r="AA709" s="138">
        <v>0</v>
      </c>
      <c r="AB709" s="145">
        <v>0</v>
      </c>
      <c r="AC709" s="145">
        <v>0</v>
      </c>
      <c r="AD709" s="138">
        <v>0</v>
      </c>
      <c r="AE709" s="131" t="str">
        <v>비닐스토리 스마트 스토어 임민태 임민태 SE.110 투명 540265755151 010-4666-2937 2024081257440241</v>
      </c>
    </row>
    <row r="710" spans="1:31">
      <c r="A710" s="131">
        <v>1051</v>
      </c>
      <c r="B710" s="131" t="str">
        <v>비닐팩토리</v>
      </c>
      <c r="C710" s="131" t="str">
        <v>스마트 스토어</v>
      </c>
      <c r="D710" s="131" t="str">
        <v>임부환</v>
      </c>
      <c r="E710" s="132">
        <v>45559</v>
      </c>
      <c r="F710" s="131" t="str">
        <v>임부환</v>
      </c>
      <c r="G710" s="131" t="str">
        <v>530298199996</v>
      </c>
      <c r="H710" s="131" t="str">
        <v>SE.206</v>
      </c>
      <c r="I710" s="131" t="str">
        <v>투명</v>
      </c>
      <c r="J710" s="131">
        <v>1</v>
      </c>
      <c r="K710" s="138">
        <v>0</v>
      </c>
      <c r="L710" s="138">
        <v>3500</v>
      </c>
      <c r="M710" s="138">
        <v>366</v>
      </c>
      <c r="N710" s="132">
        <v>45559</v>
      </c>
      <c r="O710" s="131" t="str">
        <v>2024092437028881</v>
      </c>
      <c r="P710" s="134" t="str">
        <v>buha****</v>
      </c>
      <c r="Q710" s="148" t="str">
        <v>010-9475-4009</v>
      </c>
      <c r="R710" s="131" t="str">
        <v>CJ대한통운</v>
      </c>
      <c r="S710" s="139">
        <v>0</v>
      </c>
      <c r="T710" s="131" t="str">
        <v>010-9475-4009</v>
      </c>
      <c r="U710" s="131" t="str">
        <v>서울특별시 광진구 자양로 173 (구의동, 간씨빌딩) 광진축산물도매센타</v>
      </c>
      <c r="V710" s="131" t="str">
        <v>배송 전 미리 연락해 주세요</v>
      </c>
      <c r="W710" s="138">
        <v>28400</v>
      </c>
      <c r="X710" s="138">
        <v>0</v>
      </c>
      <c r="Y710" s="138">
        <v>3000</v>
      </c>
      <c r="Z710" s="138">
        <v>0</v>
      </c>
      <c r="AA710" s="138">
        <v>0</v>
      </c>
      <c r="AB710" s="145">
        <v>0</v>
      </c>
      <c r="AC710" s="145">
        <v>0</v>
      </c>
      <c r="AD710" s="138">
        <v>0</v>
      </c>
      <c r="AE710" s="131" t="str">
        <v>비닐팩토리 스마트 스토어 임부환 임부환 SE.206 투명 530298199996 010-9475-4009 2024092437028881</v>
      </c>
    </row>
    <row r="711" spans="1:31">
      <c r="A711" s="131">
        <v>1008</v>
      </c>
      <c r="B711" s="131" t="str">
        <v>비닐스토리</v>
      </c>
      <c r="C711" s="131" t="str">
        <v>스마트 스토어</v>
      </c>
      <c r="D711" s="131" t="str">
        <v>임선경</v>
      </c>
      <c r="E711" s="132">
        <v>45558</v>
      </c>
      <c r="F711" s="131" t="str">
        <v>임선경</v>
      </c>
      <c r="G711" s="131" t="str">
        <v>530297057132</v>
      </c>
      <c r="H711" s="131" t="str">
        <v>SE.121</v>
      </c>
      <c r="I711" s="131" t="str">
        <v>투명</v>
      </c>
      <c r="J711" s="131">
        <v>1</v>
      </c>
      <c r="K711" s="138">
        <v>6410</v>
      </c>
      <c r="L711" s="138">
        <v>3000</v>
      </c>
      <c r="M711" s="138">
        <v>0</v>
      </c>
      <c r="N711" s="132">
        <v>45558</v>
      </c>
      <c r="O711" s="131" t="str">
        <v>2024092383470071</v>
      </c>
      <c r="P711" s="134" t="str">
        <v>tuto****</v>
      </c>
      <c r="Q711" s="148" t="str">
        <v>010-8544-0802</v>
      </c>
      <c r="R711" s="131" t="str">
        <v>CJ대한통운</v>
      </c>
      <c r="S711" s="139">
        <v>0</v>
      </c>
      <c r="T711" s="131" t="str">
        <v>010-8544-0802</v>
      </c>
      <c r="U711" s="131" t="str">
        <v>부산광역시 사상구 사상로 554 (모라동, 태일공구종합상사) 태일</v>
      </c>
      <c r="V711" s="131">
        <v>0</v>
      </c>
      <c r="W711" s="138">
        <v>5880</v>
      </c>
      <c r="X711" s="138">
        <v>0</v>
      </c>
      <c r="Y711" s="138">
        <v>3000</v>
      </c>
      <c r="Z711" s="138">
        <v>0</v>
      </c>
      <c r="AA711" s="138">
        <v>0</v>
      </c>
      <c r="AB711" s="145">
        <v>0</v>
      </c>
      <c r="AC711" s="145">
        <v>0</v>
      </c>
      <c r="AD711" s="138">
        <v>0</v>
      </c>
      <c r="AE711" s="131" t="str">
        <v>비닐스토리 스마트 스토어 임선경 임선경 SE.121 투명 530297057132 010-8544-0802 2024092383470071</v>
      </c>
    </row>
    <row r="712" spans="1:31">
      <c r="A712" s="131">
        <v>349</v>
      </c>
      <c r="B712" s="131" t="str">
        <v>비닐스토리</v>
      </c>
      <c r="C712" s="131" t="str">
        <v>쿠팡</v>
      </c>
      <c r="D712" s="131" t="str">
        <v>임선영</v>
      </c>
      <c r="E712" s="132">
        <v>45489</v>
      </c>
      <c r="F712" s="131" t="str">
        <v>임선영</v>
      </c>
      <c r="G712" s="131" t="str">
        <v>530246008512</v>
      </c>
      <c r="H712" s="131" t="str">
        <v>SE.122</v>
      </c>
      <c r="I712" s="131" t="str">
        <v>청색</v>
      </c>
      <c r="J712" s="131">
        <v>1</v>
      </c>
      <c r="K712" s="138">
        <v>6740</v>
      </c>
      <c r="L712" s="138">
        <v>3000</v>
      </c>
      <c r="M712" s="138">
        <v>0</v>
      </c>
      <c r="N712" s="132">
        <v>45489</v>
      </c>
      <c r="O712" s="131" t="str">
        <v>2100058329991</v>
      </c>
      <c r="P712" s="134" t="str">
        <v>tj*****@ha</v>
      </c>
      <c r="Q712" s="148" t="str">
        <v>0502-1725-7479</v>
      </c>
      <c r="R712" s="131" t="str">
        <v>CJ대한통운</v>
      </c>
      <c r="S712" s="139">
        <v>0</v>
      </c>
      <c r="T712" s="131" t="str">
        <v>0502-1725-7479</v>
      </c>
      <c r="U712" s="131" t="str">
        <v>충청남도 당진시 채운동 삼성쉐르빌 (101~107동) 110-306</v>
      </c>
      <c r="V712" s="131" t="str">
        <v>문 앞</v>
      </c>
      <c r="W712" s="138">
        <v>6280</v>
      </c>
      <c r="X712" s="138">
        <v>340</v>
      </c>
      <c r="Y712" s="138">
        <v>3000</v>
      </c>
      <c r="Z712" s="138">
        <v>0</v>
      </c>
      <c r="AA712" s="138">
        <v>0</v>
      </c>
      <c r="AB712" s="145">
        <v>0</v>
      </c>
      <c r="AC712" s="145">
        <v>0</v>
      </c>
      <c r="AD712" s="138">
        <v>0</v>
      </c>
      <c r="AE712" s="131" t="str">
        <v>비닐스토리 쿠팡 임선영 임선영 SE.122 청색 530246008512 0502-1725-7479 2100058329991</v>
      </c>
    </row>
    <row r="713" spans="1:31">
      <c r="A713" s="131">
        <v>80</v>
      </c>
      <c r="B713" s="131" t="str">
        <v>비닐스토리</v>
      </c>
      <c r="C713" s="131" t="str">
        <v>스마트 스토어</v>
      </c>
      <c r="D713" s="131" t="str">
        <v>임선화</v>
      </c>
      <c r="E713" s="132">
        <v>45450</v>
      </c>
      <c r="F713" s="131" t="str">
        <v>임선화</v>
      </c>
      <c r="G713" s="131" t="str">
        <v>540215391643</v>
      </c>
      <c r="H713" s="131" t="str">
        <v>SE.105</v>
      </c>
      <c r="I713" s="131" t="str">
        <v>투명</v>
      </c>
      <c r="J713" s="131">
        <v>1</v>
      </c>
      <c r="K713" s="138">
        <v>4650</v>
      </c>
      <c r="L713" s="138">
        <v>3000</v>
      </c>
      <c r="M713" s="138">
        <v>0</v>
      </c>
      <c r="N713" s="132">
        <v>45448</v>
      </c>
      <c r="O713" s="131" t="str">
        <v>2024060556292961</v>
      </c>
      <c r="P713" s="134" t="str">
        <v>ssou****</v>
      </c>
      <c r="Q713" s="148" t="str">
        <v>010-8991-4862</v>
      </c>
      <c r="R713" s="131" t="str">
        <v>CJ대한통운</v>
      </c>
      <c r="S713" s="139">
        <v>0</v>
      </c>
      <c r="T713" s="131" t="str">
        <v>010-4696-2023</v>
      </c>
      <c r="U713" s="131" t="str">
        <v>경상남도 양산시 동면 금오3길 12-1 (동면) 1층 상가</v>
      </c>
      <c r="V713" s="131">
        <v>0</v>
      </c>
      <c r="W713" s="138">
        <v>2780</v>
      </c>
      <c r="X713" s="138">
        <v>0</v>
      </c>
      <c r="Y713" s="138">
        <v>3000</v>
      </c>
      <c r="Z713" s="138">
        <v>0</v>
      </c>
      <c r="AA713" s="138">
        <v>0</v>
      </c>
      <c r="AB713" s="145">
        <v>0</v>
      </c>
      <c r="AC713" s="145">
        <v>0</v>
      </c>
      <c r="AD713" s="138">
        <v>0</v>
      </c>
      <c r="AE713" s="131" t="str">
        <v>비닐스토리 스마트 스토어 임선화 임선화 SE.105 투명 540215391643 010-4696-2023 2024060556292961</v>
      </c>
    </row>
    <row r="714" spans="1:31">
      <c r="A714" s="131">
        <v>81</v>
      </c>
      <c r="B714" s="131" t="str">
        <v>비닐스토리</v>
      </c>
      <c r="C714" s="131" t="str">
        <v>스마트 스토어</v>
      </c>
      <c r="D714" s="131" t="str">
        <v>임선화</v>
      </c>
      <c r="E714" s="132">
        <v>45450</v>
      </c>
      <c r="F714" s="131" t="str">
        <v>임선화</v>
      </c>
      <c r="G714" s="131" t="str">
        <v>540215391643</v>
      </c>
      <c r="H714" s="131" t="str">
        <v>SE.107</v>
      </c>
      <c r="I714" s="131" t="str">
        <v>투명</v>
      </c>
      <c r="J714" s="131">
        <v>1</v>
      </c>
      <c r="K714" s="138">
        <v>2156</v>
      </c>
      <c r="L714" s="138">
        <v>0</v>
      </c>
      <c r="M714" s="138">
        <v>0</v>
      </c>
      <c r="N714" s="132">
        <v>45448</v>
      </c>
      <c r="O714" s="131" t="str">
        <v>2024060556292951</v>
      </c>
      <c r="P714" s="134" t="str">
        <v>ssou****</v>
      </c>
      <c r="Q714" s="148" t="str">
        <v>010-8991-4862</v>
      </c>
      <c r="R714" s="131" t="str">
        <v>CJ대한통운</v>
      </c>
      <c r="S714" s="139">
        <v>0</v>
      </c>
      <c r="T714" s="131" t="str">
        <v>010-4696-2023</v>
      </c>
      <c r="U714" s="131" t="str">
        <v>경상남도 양산시 동면 금오3길 12-1 (동면) 1층 상가</v>
      </c>
      <c r="V714" s="131">
        <v>0</v>
      </c>
      <c r="W714" s="138">
        <v>3330</v>
      </c>
      <c r="X714" s="138">
        <v>0</v>
      </c>
      <c r="Y714" s="138">
        <v>0</v>
      </c>
      <c r="Z714" s="138">
        <v>0</v>
      </c>
      <c r="AA714" s="138">
        <v>0</v>
      </c>
      <c r="AB714" s="145">
        <v>0</v>
      </c>
      <c r="AC714" s="145">
        <v>0</v>
      </c>
      <c r="AD714" s="138">
        <v>0</v>
      </c>
      <c r="AE714" s="131" t="str">
        <v>비닐스토리 스마트 스토어 임선화 임선화 SE.107 투명 540215391643 010-4696-2023 2024060556292951</v>
      </c>
    </row>
    <row r="715" spans="1:31">
      <c r="A715" s="131">
        <v>82</v>
      </c>
      <c r="B715" s="131" t="str">
        <v>비닐스토리</v>
      </c>
      <c r="C715" s="131" t="str">
        <v>스마트 스토어</v>
      </c>
      <c r="D715" s="131" t="str">
        <v>임선화</v>
      </c>
      <c r="E715" s="132">
        <v>45450</v>
      </c>
      <c r="F715" s="131" t="str">
        <v>임선화</v>
      </c>
      <c r="G715" s="131" t="str">
        <v>540215391643</v>
      </c>
      <c r="H715" s="131" t="str">
        <v>SE.108</v>
      </c>
      <c r="I715" s="131" t="str">
        <v>투명</v>
      </c>
      <c r="J715" s="131">
        <v>1</v>
      </c>
      <c r="K715" s="138">
        <v>715</v>
      </c>
      <c r="L715" s="138">
        <v>0</v>
      </c>
      <c r="M715" s="138">
        <v>0</v>
      </c>
      <c r="N715" s="132">
        <v>45448</v>
      </c>
      <c r="O715" s="131" t="str">
        <v>2024060556292941</v>
      </c>
      <c r="P715" s="134" t="str">
        <v>ssou****</v>
      </c>
      <c r="Q715" s="148" t="str">
        <v>010-8991-4862</v>
      </c>
      <c r="R715" s="131" t="str">
        <v>CJ대한통운</v>
      </c>
      <c r="S715" s="139">
        <v>0</v>
      </c>
      <c r="T715" s="131" t="str">
        <v>010-4696-2023</v>
      </c>
      <c r="U715" s="131" t="str">
        <v>경상남도 양산시 동면 금오3길 12-1 (동면) 1층 상가</v>
      </c>
      <c r="V715" s="131">
        <v>0</v>
      </c>
      <c r="W715" s="138">
        <v>1640</v>
      </c>
      <c r="X715" s="138">
        <v>0</v>
      </c>
      <c r="Y715" s="138">
        <v>0</v>
      </c>
      <c r="Z715" s="138">
        <v>0</v>
      </c>
      <c r="AA715" s="138">
        <v>0</v>
      </c>
      <c r="AB715" s="145">
        <v>0</v>
      </c>
      <c r="AC715" s="145">
        <v>0</v>
      </c>
      <c r="AD715" s="138">
        <v>0</v>
      </c>
      <c r="AE715" s="131" t="str">
        <v>비닐스토리 스마트 스토어 임선화 임선화 SE.108 투명 540215391643 010-4696-2023 2024060556292941</v>
      </c>
    </row>
    <row r="716" spans="1:31">
      <c r="A716" s="131">
        <v>83</v>
      </c>
      <c r="B716" s="131" t="str">
        <v>비닐스토리</v>
      </c>
      <c r="C716" s="131" t="str">
        <v>스마트 스토어</v>
      </c>
      <c r="D716" s="131" t="str">
        <v>임선화</v>
      </c>
      <c r="E716" s="132">
        <v>45450</v>
      </c>
      <c r="F716" s="131" t="str">
        <v>임선화</v>
      </c>
      <c r="G716" s="131" t="str">
        <v>540215391643</v>
      </c>
      <c r="H716" s="131" t="str">
        <v>SE.103</v>
      </c>
      <c r="I716" s="131" t="str">
        <v>투명</v>
      </c>
      <c r="J716" s="131">
        <v>1</v>
      </c>
      <c r="K716" s="138">
        <v>1100</v>
      </c>
      <c r="L716" s="138">
        <v>0</v>
      </c>
      <c r="M716" s="138">
        <v>0</v>
      </c>
      <c r="N716" s="132">
        <v>45448</v>
      </c>
      <c r="O716" s="131" t="str">
        <v>2024060556292931</v>
      </c>
      <c r="P716" s="134" t="str">
        <v>ssou****</v>
      </c>
      <c r="Q716" s="148" t="str">
        <v>010-8991-4862</v>
      </c>
      <c r="R716" s="131" t="str">
        <v>CJ대한통운</v>
      </c>
      <c r="S716" s="139">
        <v>0</v>
      </c>
      <c r="T716" s="131" t="str">
        <v>010-4696-2023</v>
      </c>
      <c r="U716" s="131" t="str">
        <v>경상남도 양산시 동면 금오3길 12-1 (동면) 1층 상가</v>
      </c>
      <c r="V716" s="131">
        <v>0</v>
      </c>
      <c r="W716" s="138">
        <v>1800</v>
      </c>
      <c r="X716" s="138">
        <v>0</v>
      </c>
      <c r="Y716" s="138">
        <v>0</v>
      </c>
      <c r="Z716" s="138">
        <v>0</v>
      </c>
      <c r="AA716" s="138">
        <v>0</v>
      </c>
      <c r="AB716" s="145">
        <v>0</v>
      </c>
      <c r="AC716" s="145">
        <v>0</v>
      </c>
      <c r="AD716" s="138">
        <v>0</v>
      </c>
      <c r="AE716" s="131" t="str">
        <v>비닐스토리 스마트 스토어 임선화 임선화 SE.103 투명 540215391643 010-4696-2023 2024060556292931</v>
      </c>
    </row>
    <row r="717" spans="1:31">
      <c r="A717" s="131">
        <v>318</v>
      </c>
      <c r="B717" s="131" t="str">
        <v>비닐스토리</v>
      </c>
      <c r="C717" s="131" t="str">
        <v>스마트 스토어</v>
      </c>
      <c r="D717" s="131" t="str">
        <v>임선화</v>
      </c>
      <c r="E717" s="132">
        <v>45488</v>
      </c>
      <c r="F717" s="131" t="str">
        <v>임선화</v>
      </c>
      <c r="G717" s="131" t="str">
        <v>530245080592</v>
      </c>
      <c r="H717" s="131" t="str">
        <v>SE.107</v>
      </c>
      <c r="I717" s="131" t="str">
        <v>투명</v>
      </c>
      <c r="J717" s="131">
        <v>1</v>
      </c>
      <c r="K717" s="138">
        <v>5156</v>
      </c>
      <c r="L717" s="138">
        <v>3000</v>
      </c>
      <c r="M717" s="138">
        <v>0</v>
      </c>
      <c r="N717" s="132">
        <v>45488</v>
      </c>
      <c r="O717" s="131" t="str">
        <v>2024071583000101</v>
      </c>
      <c r="P717" s="134" t="str">
        <v>ssou****</v>
      </c>
      <c r="Q717" s="148" t="str">
        <v>010-8991-4862</v>
      </c>
      <c r="R717" s="131" t="str">
        <v>CJ대한통운</v>
      </c>
      <c r="S717" s="139">
        <v>0</v>
      </c>
      <c r="T717" s="131" t="str">
        <v>010-4696-2023</v>
      </c>
      <c r="U717" s="131" t="str">
        <v>경상남도 양산시 동면 금오3길 12-1 (동면) 1층 상가</v>
      </c>
      <c r="V717" s="131">
        <v>0</v>
      </c>
      <c r="W717" s="138">
        <v>3330</v>
      </c>
      <c r="X717" s="138">
        <v>0</v>
      </c>
      <c r="Y717" s="138">
        <v>3000</v>
      </c>
      <c r="Z717" s="138">
        <v>0</v>
      </c>
      <c r="AA717" s="138">
        <v>0</v>
      </c>
      <c r="AB717" s="145">
        <v>0</v>
      </c>
      <c r="AC717" s="145">
        <v>0</v>
      </c>
      <c r="AD717" s="138">
        <v>0</v>
      </c>
      <c r="AE717" s="131" t="str">
        <v>비닐스토리 스마트 스토어 임선화 임선화 SE.107 투명 530245080592 010-4696-2023 2024071583000101</v>
      </c>
    </row>
    <row r="718" spans="1:31">
      <c r="A718" s="131">
        <v>319</v>
      </c>
      <c r="B718" s="131" t="str">
        <v>비닐스토리</v>
      </c>
      <c r="C718" s="131" t="str">
        <v>스마트 스토어</v>
      </c>
      <c r="D718" s="131" t="str">
        <v>임선화</v>
      </c>
      <c r="E718" s="132">
        <v>45488</v>
      </c>
      <c r="F718" s="131" t="str">
        <v>임선화</v>
      </c>
      <c r="G718" s="131" t="str">
        <v>530245080592</v>
      </c>
      <c r="H718" s="131" t="str">
        <v>SE.105</v>
      </c>
      <c r="I718" s="131" t="str">
        <v>투명</v>
      </c>
      <c r="J718" s="131">
        <v>2</v>
      </c>
      <c r="K718" s="138">
        <v>3300</v>
      </c>
      <c r="L718" s="138">
        <v>0</v>
      </c>
      <c r="M718" s="138">
        <v>0</v>
      </c>
      <c r="N718" s="132">
        <v>45488</v>
      </c>
      <c r="O718" s="131" t="str">
        <v>2024071583000091</v>
      </c>
      <c r="P718" s="134" t="str">
        <v>ssou****</v>
      </c>
      <c r="Q718" s="148" t="str">
        <v>010-8991-4862</v>
      </c>
      <c r="R718" s="131" t="str">
        <v>CJ대한통운</v>
      </c>
      <c r="S718" s="139">
        <v>0</v>
      </c>
      <c r="T718" s="131" t="str">
        <v>010-4696-2023</v>
      </c>
      <c r="U718" s="131" t="str">
        <v>경상남도 양산시 동면 금오3길 12-1 (동면) 1층 상가</v>
      </c>
      <c r="V718" s="131">
        <v>0</v>
      </c>
      <c r="W718" s="138">
        <v>5560</v>
      </c>
      <c r="X718" s="138">
        <v>0</v>
      </c>
      <c r="Y718" s="138">
        <v>0</v>
      </c>
      <c r="Z718" s="138">
        <v>0</v>
      </c>
      <c r="AA718" s="138">
        <v>0</v>
      </c>
      <c r="AB718" s="145">
        <v>0</v>
      </c>
      <c r="AC718" s="145">
        <v>0</v>
      </c>
      <c r="AD718" s="138">
        <v>0</v>
      </c>
      <c r="AE718" s="131" t="str">
        <v>비닐스토리 스마트 스토어 임선화 임선화 SE.105 투명 530245080592 010-4696-2023 2024071583000091</v>
      </c>
    </row>
    <row r="719" spans="1:31">
      <c r="A719" s="131">
        <v>320</v>
      </c>
      <c r="B719" s="131" t="str">
        <v>비닐스토리</v>
      </c>
      <c r="C719" s="131" t="str">
        <v>스마트 스토어</v>
      </c>
      <c r="D719" s="131" t="str">
        <v>임선화</v>
      </c>
      <c r="E719" s="132">
        <v>45488</v>
      </c>
      <c r="F719" s="131" t="str">
        <v>임선화</v>
      </c>
      <c r="G719" s="131" t="str">
        <v>530245080592</v>
      </c>
      <c r="H719" s="131" t="str">
        <v>SE.103</v>
      </c>
      <c r="I719" s="131" t="str">
        <v>투명</v>
      </c>
      <c r="J719" s="131">
        <v>1</v>
      </c>
      <c r="K719" s="138">
        <v>1100</v>
      </c>
      <c r="L719" s="138">
        <v>0</v>
      </c>
      <c r="M719" s="138">
        <v>0</v>
      </c>
      <c r="N719" s="132">
        <v>45488</v>
      </c>
      <c r="O719" s="131" t="str">
        <v>2024071583000081</v>
      </c>
      <c r="P719" s="134" t="str">
        <v>ssou****</v>
      </c>
      <c r="Q719" s="148" t="str">
        <v>010-8991-4862</v>
      </c>
      <c r="R719" s="131" t="str">
        <v>CJ대한통운</v>
      </c>
      <c r="S719" s="139">
        <v>0</v>
      </c>
      <c r="T719" s="131" t="str">
        <v>010-4696-2023</v>
      </c>
      <c r="U719" s="131" t="str">
        <v>경상남도 양산시 동면 금오3길 12-1 (동면) 1층 상가</v>
      </c>
      <c r="V719" s="131">
        <v>0</v>
      </c>
      <c r="W719" s="138">
        <v>1800</v>
      </c>
      <c r="X719" s="138">
        <v>0</v>
      </c>
      <c r="Y719" s="138">
        <v>0</v>
      </c>
      <c r="Z719" s="138">
        <v>0</v>
      </c>
      <c r="AA719" s="138">
        <v>0</v>
      </c>
      <c r="AB719" s="145">
        <v>0</v>
      </c>
      <c r="AC719" s="145">
        <v>0</v>
      </c>
      <c r="AD719" s="138">
        <v>0</v>
      </c>
      <c r="AE719" s="131" t="str">
        <v>비닐스토리 스마트 스토어 임선화 임선화 SE.103 투명 530245080592 010-4696-2023 2024071583000081</v>
      </c>
    </row>
    <row r="720" spans="1:31">
      <c r="A720" s="131">
        <v>976</v>
      </c>
      <c r="B720" s="131" t="str">
        <v>비닐스토리</v>
      </c>
      <c r="C720" s="131" t="str">
        <v>스마트 스토어</v>
      </c>
      <c r="D720" s="131" t="str">
        <v>임선화</v>
      </c>
      <c r="E720" s="132">
        <v>45555</v>
      </c>
      <c r="F720" s="131" t="str">
        <v>임선화</v>
      </c>
      <c r="G720" s="131" t="str">
        <v>530295348362</v>
      </c>
      <c r="H720" s="131" t="str">
        <v>SE.105</v>
      </c>
      <c r="I720" s="131" t="str">
        <v>투명</v>
      </c>
      <c r="J720" s="131">
        <v>1</v>
      </c>
      <c r="K720" s="138">
        <v>6203</v>
      </c>
      <c r="L720" s="138">
        <v>3500</v>
      </c>
      <c r="M720" s="138">
        <v>1053</v>
      </c>
      <c r="N720" s="132">
        <v>45555</v>
      </c>
      <c r="O720" s="131" t="str">
        <v>2024092078581791</v>
      </c>
      <c r="P720" s="134" t="str">
        <v>ssou****</v>
      </c>
      <c r="Q720" s="148" t="str">
        <v>010-8991-4862</v>
      </c>
      <c r="R720" s="131" t="str">
        <v>CJ대한통운</v>
      </c>
      <c r="S720" s="139">
        <v>0</v>
      </c>
      <c r="T720" s="131" t="str">
        <v>010-4696-2023</v>
      </c>
      <c r="U720" s="131" t="str">
        <v>경상남도 양산시 동면 금오3길 12-1 (동면) 1층 상가</v>
      </c>
      <c r="V720" s="131">
        <v>0</v>
      </c>
      <c r="W720" s="138">
        <v>2780</v>
      </c>
      <c r="X720" s="138">
        <v>0</v>
      </c>
      <c r="Y720" s="138">
        <v>3000</v>
      </c>
      <c r="Z720" s="138">
        <v>0</v>
      </c>
      <c r="AA720" s="138">
        <v>0</v>
      </c>
      <c r="AB720" s="145">
        <v>0</v>
      </c>
      <c r="AC720" s="145">
        <v>0</v>
      </c>
      <c r="AD720" s="138">
        <v>0</v>
      </c>
      <c r="AE720" s="131" t="str">
        <v>비닐스토리 스마트 스토어 임선화 임선화 SE.105 투명 530295348362 010-4696-2023 2024092078581791</v>
      </c>
    </row>
    <row r="721" spans="1:31">
      <c r="A721" s="131">
        <v>977</v>
      </c>
      <c r="B721" s="131" t="str">
        <v>비닐스토리</v>
      </c>
      <c r="C721" s="131" t="str">
        <v>스마트 스토어</v>
      </c>
      <c r="D721" s="131" t="str">
        <v>임선화</v>
      </c>
      <c r="E721" s="132">
        <v>45555</v>
      </c>
      <c r="F721" s="131" t="str">
        <v>임선화</v>
      </c>
      <c r="G721" s="131" t="str">
        <v>530295348362</v>
      </c>
      <c r="H721" s="131" t="str">
        <v>SE.105</v>
      </c>
      <c r="I721" s="131" t="str">
        <v>투명</v>
      </c>
      <c r="J721" s="131">
        <v>2</v>
      </c>
      <c r="K721" s="138">
        <v>3300</v>
      </c>
      <c r="L721" s="138">
        <v>0</v>
      </c>
      <c r="M721" s="138">
        <v>0</v>
      </c>
      <c r="N721" s="132">
        <v>45555</v>
      </c>
      <c r="O721" s="131" t="str">
        <v>2024092078581781</v>
      </c>
      <c r="P721" s="134" t="str">
        <v>ssou****</v>
      </c>
      <c r="Q721" s="148" t="str">
        <v>010-8991-4862</v>
      </c>
      <c r="R721" s="131" t="str">
        <v>CJ대한통운</v>
      </c>
      <c r="S721" s="139">
        <v>0</v>
      </c>
      <c r="T721" s="131" t="str">
        <v>010-4696-2023</v>
      </c>
      <c r="U721" s="131" t="str">
        <v>경상남도 양산시 동면 금오3길 12-1 (동면) 1층 상가</v>
      </c>
      <c r="V721" s="131">
        <v>0</v>
      </c>
      <c r="W721" s="138">
        <v>5560</v>
      </c>
      <c r="X721" s="138">
        <v>0</v>
      </c>
      <c r="Y721" s="138">
        <v>0</v>
      </c>
      <c r="Z721" s="138">
        <v>0</v>
      </c>
      <c r="AA721" s="138">
        <v>0</v>
      </c>
      <c r="AB721" s="145">
        <v>0</v>
      </c>
      <c r="AC721" s="145">
        <v>0</v>
      </c>
      <c r="AD721" s="138">
        <v>0</v>
      </c>
      <c r="AE721" s="131" t="str">
        <v>비닐스토리 스마트 스토어 임선화 임선화 SE.105 투명 530295348362 010-4696-2023 2024092078581781</v>
      </c>
    </row>
    <row r="722" spans="1:31">
      <c r="A722" s="131">
        <v>978</v>
      </c>
      <c r="B722" s="131" t="str">
        <v>비닐스토리</v>
      </c>
      <c r="C722" s="131" t="str">
        <v>스마트 스토어</v>
      </c>
      <c r="D722" s="131" t="str">
        <v>임선화</v>
      </c>
      <c r="E722" s="132">
        <v>45555</v>
      </c>
      <c r="F722" s="131" t="str">
        <v>임선화</v>
      </c>
      <c r="G722" s="131" t="str">
        <v>530295348362</v>
      </c>
      <c r="H722" s="131" t="str">
        <v>SE.107</v>
      </c>
      <c r="I722" s="131" t="str">
        <v>투명</v>
      </c>
      <c r="J722" s="131">
        <v>1</v>
      </c>
      <c r="K722" s="138">
        <v>2156</v>
      </c>
      <c r="L722" s="138">
        <v>0</v>
      </c>
      <c r="M722" s="138">
        <v>0</v>
      </c>
      <c r="N722" s="132">
        <v>45555</v>
      </c>
      <c r="O722" s="131" t="str">
        <v>2024092078581771</v>
      </c>
      <c r="P722" s="134" t="str">
        <v>ssou****</v>
      </c>
      <c r="Q722" s="148" t="str">
        <v>010-8991-4862</v>
      </c>
      <c r="R722" s="131" t="str">
        <v>CJ대한통운</v>
      </c>
      <c r="S722" s="139">
        <v>0</v>
      </c>
      <c r="T722" s="131" t="str">
        <v>010-4696-2023</v>
      </c>
      <c r="U722" s="131" t="str">
        <v>경상남도 양산시 동면 금오3길 12-1 (동면) 1층 상가</v>
      </c>
      <c r="V722" s="131">
        <v>0</v>
      </c>
      <c r="W722" s="138">
        <v>3330</v>
      </c>
      <c r="X722" s="138">
        <v>0</v>
      </c>
      <c r="Y722" s="138">
        <v>0</v>
      </c>
      <c r="Z722" s="138">
        <v>0</v>
      </c>
      <c r="AA722" s="138">
        <v>0</v>
      </c>
      <c r="AB722" s="145">
        <v>0</v>
      </c>
      <c r="AC722" s="145">
        <v>0</v>
      </c>
      <c r="AD722" s="138">
        <v>0</v>
      </c>
      <c r="AE722" s="131" t="str">
        <v>비닐스토리 스마트 스토어 임선화 임선화 SE.107 투명 530295348362 010-4696-2023 2024092078581771</v>
      </c>
    </row>
    <row r="723" spans="1:31">
      <c r="A723" s="131">
        <v>979</v>
      </c>
      <c r="B723" s="131" t="str">
        <v>비닐스토리</v>
      </c>
      <c r="C723" s="131" t="str">
        <v>스마트 스토어</v>
      </c>
      <c r="D723" s="131" t="str">
        <v>임선화</v>
      </c>
      <c r="E723" s="132">
        <v>45555</v>
      </c>
      <c r="F723" s="131" t="str">
        <v>임선화</v>
      </c>
      <c r="G723" s="131" t="str">
        <v>530295348362</v>
      </c>
      <c r="H723" s="131" t="str">
        <v>SE.104</v>
      </c>
      <c r="I723" s="131" t="str">
        <v>투명</v>
      </c>
      <c r="J723" s="131">
        <v>2</v>
      </c>
      <c r="K723" s="138">
        <v>2860</v>
      </c>
      <c r="L723" s="138">
        <v>0</v>
      </c>
      <c r="M723" s="138">
        <v>0</v>
      </c>
      <c r="N723" s="132">
        <v>45555</v>
      </c>
      <c r="O723" s="131" t="str">
        <v>2024092078581761</v>
      </c>
      <c r="P723" s="134" t="str">
        <v>ssou****</v>
      </c>
      <c r="Q723" s="148" t="str">
        <v>010-8991-4862</v>
      </c>
      <c r="R723" s="131" t="str">
        <v>CJ대한통운</v>
      </c>
      <c r="S723" s="139">
        <v>0</v>
      </c>
      <c r="T723" s="131" t="str">
        <v>010-4696-2023</v>
      </c>
      <c r="U723" s="131" t="str">
        <v>경상남도 양산시 동면 금오3길 12-1 (동면) 1층 상가</v>
      </c>
      <c r="V723" s="131">
        <v>0</v>
      </c>
      <c r="W723" s="138">
        <v>4680</v>
      </c>
      <c r="X723" s="138">
        <v>0</v>
      </c>
      <c r="Y723" s="138">
        <v>0</v>
      </c>
      <c r="Z723" s="138">
        <v>0</v>
      </c>
      <c r="AA723" s="138">
        <v>0</v>
      </c>
      <c r="AB723" s="145">
        <v>0</v>
      </c>
      <c r="AC723" s="145">
        <v>0</v>
      </c>
      <c r="AD723" s="138">
        <v>0</v>
      </c>
      <c r="AE723" s="131" t="str">
        <v>비닐스토리 스마트 스토어 임선화 임선화 SE.104 투명 530295348362 010-4696-2023 2024092078581761</v>
      </c>
    </row>
    <row r="724" spans="1:31">
      <c r="A724" s="131">
        <v>980</v>
      </c>
      <c r="B724" s="131" t="str">
        <v>비닐스토리</v>
      </c>
      <c r="C724" s="131" t="str">
        <v>스마트 스토어</v>
      </c>
      <c r="D724" s="131" t="str">
        <v>임선화</v>
      </c>
      <c r="E724" s="132">
        <v>45555</v>
      </c>
      <c r="F724" s="131" t="str">
        <v>임선화</v>
      </c>
      <c r="G724" s="131" t="str">
        <v>530295348362</v>
      </c>
      <c r="H724" s="131" t="str">
        <v>SE.103</v>
      </c>
      <c r="I724" s="131" t="str">
        <v>투명</v>
      </c>
      <c r="J724" s="131">
        <v>2</v>
      </c>
      <c r="K724" s="138">
        <v>2200</v>
      </c>
      <c r="L724" s="138">
        <v>0</v>
      </c>
      <c r="M724" s="138">
        <v>0</v>
      </c>
      <c r="N724" s="132">
        <v>45555</v>
      </c>
      <c r="O724" s="131" t="str">
        <v>2024092078581751</v>
      </c>
      <c r="P724" s="134" t="str">
        <v>ssou****</v>
      </c>
      <c r="Q724" s="148" t="str">
        <v>010-8991-4862</v>
      </c>
      <c r="R724" s="131" t="str">
        <v>CJ대한통운</v>
      </c>
      <c r="S724" s="139">
        <v>0</v>
      </c>
      <c r="T724" s="131" t="str">
        <v>010-4696-2023</v>
      </c>
      <c r="U724" s="131" t="str">
        <v>경상남도 양산시 동면 금오3길 12-1 (동면) 1층 상가</v>
      </c>
      <c r="V724" s="131">
        <v>0</v>
      </c>
      <c r="W724" s="138">
        <v>3600</v>
      </c>
      <c r="X724" s="138">
        <v>0</v>
      </c>
      <c r="Y724" s="138">
        <v>0</v>
      </c>
      <c r="Z724" s="138">
        <v>0</v>
      </c>
      <c r="AA724" s="138">
        <v>0</v>
      </c>
      <c r="AB724" s="145">
        <v>0</v>
      </c>
      <c r="AC724" s="145">
        <v>0</v>
      </c>
      <c r="AD724" s="138">
        <v>0</v>
      </c>
      <c r="AE724" s="131" t="str">
        <v>비닐스토리 스마트 스토어 임선화 임선화 SE.103 투명 530295348362 010-4696-2023 2024092078581751</v>
      </c>
    </row>
    <row r="725" spans="1:31">
      <c r="A725" s="131">
        <v>981</v>
      </c>
      <c r="B725" s="131" t="str">
        <v>비닐스토리</v>
      </c>
      <c r="C725" s="131" t="str">
        <v>스마트 스토어</v>
      </c>
      <c r="D725" s="131" t="str">
        <v>임선화</v>
      </c>
      <c r="E725" s="132">
        <v>45555</v>
      </c>
      <c r="F725" s="131" t="str">
        <v>임선화</v>
      </c>
      <c r="G725" s="131" t="str">
        <v>530295348362</v>
      </c>
      <c r="H725" s="131" t="str">
        <v>SE.102</v>
      </c>
      <c r="I725" s="131" t="str">
        <v>투명</v>
      </c>
      <c r="J725" s="131">
        <v>1</v>
      </c>
      <c r="K725" s="138">
        <v>660</v>
      </c>
      <c r="L725" s="138">
        <v>0</v>
      </c>
      <c r="M725" s="138">
        <v>0</v>
      </c>
      <c r="N725" s="132">
        <v>45555</v>
      </c>
      <c r="O725" s="131" t="str">
        <v>2024092078581741</v>
      </c>
      <c r="P725" s="134" t="str">
        <v>ssou****</v>
      </c>
      <c r="Q725" s="148" t="str">
        <v>010-8991-4862</v>
      </c>
      <c r="R725" s="131" t="str">
        <v>CJ대한통운</v>
      </c>
      <c r="S725" s="139">
        <v>0</v>
      </c>
      <c r="T725" s="131" t="str">
        <v>010-4696-2023</v>
      </c>
      <c r="U725" s="131" t="str">
        <v>경상남도 양산시 동면 금오3길 12-1 (동면) 1층 상가</v>
      </c>
      <c r="V725" s="131">
        <v>0</v>
      </c>
      <c r="W725" s="138">
        <v>1080</v>
      </c>
      <c r="X725" s="138">
        <v>0</v>
      </c>
      <c r="Y725" s="138">
        <v>0</v>
      </c>
      <c r="Z725" s="138">
        <v>0</v>
      </c>
      <c r="AA725" s="138">
        <v>0</v>
      </c>
      <c r="AB725" s="145">
        <v>0</v>
      </c>
      <c r="AC725" s="145">
        <v>0</v>
      </c>
      <c r="AD725" s="138">
        <v>0</v>
      </c>
      <c r="AE725" s="131" t="str">
        <v>비닐스토리 스마트 스토어 임선화 임선화 SE.102 투명 530295348362 010-4696-2023 2024092078581741</v>
      </c>
    </row>
    <row r="726" spans="1:31">
      <c r="A726" s="131">
        <v>650</v>
      </c>
      <c r="B726" s="131" t="str">
        <v>비닐팩토리</v>
      </c>
      <c r="C726" s="131" t="str">
        <v>스마트 스토어</v>
      </c>
      <c r="D726" s="131" t="str">
        <v>임성희</v>
      </c>
      <c r="E726" s="132">
        <v>45526</v>
      </c>
      <c r="F726" s="131" t="str">
        <v>임성희</v>
      </c>
      <c r="G726" s="131" t="str">
        <v>540271986035</v>
      </c>
      <c r="H726" s="131" t="str">
        <v>SE.204</v>
      </c>
      <c r="I726" s="131" t="str">
        <v>투명</v>
      </c>
      <c r="J726" s="131">
        <v>1</v>
      </c>
      <c r="K726" s="138">
        <v>0</v>
      </c>
      <c r="L726" s="138">
        <v>3500</v>
      </c>
      <c r="M726" s="138">
        <v>0</v>
      </c>
      <c r="N726" s="132">
        <v>45525</v>
      </c>
      <c r="O726" s="131" t="str">
        <v>2024082199517361</v>
      </c>
      <c r="P726" s="134" t="str">
        <v>yuki****</v>
      </c>
      <c r="Q726" s="148" t="str">
        <v>010-4878-0787</v>
      </c>
      <c r="R726" s="131" t="str">
        <v>CJ대한통운</v>
      </c>
      <c r="S726" s="139">
        <v>0</v>
      </c>
      <c r="T726" s="131" t="str">
        <v>010-4878-0787</v>
      </c>
      <c r="U726" s="131" t="str">
        <v>부산광역시 해운대구 대천로103번길 9 (좌동, 대림2차아파트) 210동 701호</v>
      </c>
      <c r="V726" s="131">
        <v>0</v>
      </c>
      <c r="W726" s="138">
        <v>20800</v>
      </c>
      <c r="X726" s="138">
        <v>0</v>
      </c>
      <c r="Y726" s="138">
        <v>3000</v>
      </c>
      <c r="Z726" s="138">
        <v>0</v>
      </c>
      <c r="AA726" s="138">
        <v>960</v>
      </c>
      <c r="AB726" s="145">
        <v>0</v>
      </c>
      <c r="AC726" s="145">
        <v>0</v>
      </c>
      <c r="AD726" s="138">
        <v>0</v>
      </c>
      <c r="AE726" s="131" t="str">
        <v>비닐팩토리 스마트 스토어 임성희 임성희 SE.204 투명 540271986035 010-4878-0787 2024082199517361</v>
      </c>
    </row>
    <row r="727" spans="1:31">
      <c r="A727" s="131">
        <v>762</v>
      </c>
      <c r="B727" s="131" t="str">
        <v>비닐스토리</v>
      </c>
      <c r="C727" s="131" t="str">
        <v>스마트 스토어</v>
      </c>
      <c r="D727" s="131" t="str">
        <v>임소영</v>
      </c>
      <c r="E727" s="132">
        <v>45534</v>
      </c>
      <c r="F727" s="131" t="str">
        <v>임소영</v>
      </c>
      <c r="G727" s="131" t="str">
        <v>530279313742</v>
      </c>
      <c r="H727" s="131" t="str">
        <v>SE.305</v>
      </c>
      <c r="I727" s="131" t="str">
        <v>투명</v>
      </c>
      <c r="J727" s="131">
        <v>4</v>
      </c>
      <c r="K727" s="138">
        <v>58025</v>
      </c>
      <c r="L727" s="138">
        <v>5500</v>
      </c>
      <c r="M727" s="138">
        <v>1925</v>
      </c>
      <c r="N727" s="132">
        <v>45534</v>
      </c>
      <c r="O727" s="131" t="str">
        <v>2024083045097471</v>
      </c>
      <c r="P727" s="134" t="str">
        <v>imss****</v>
      </c>
      <c r="Q727" s="148" t="str">
        <v>010-8947-1391</v>
      </c>
      <c r="R727" s="131" t="str">
        <v>CJ대한통운</v>
      </c>
      <c r="S727" s="139">
        <v>0</v>
      </c>
      <c r="T727" s="131" t="str">
        <v>010-8947-1391</v>
      </c>
      <c r="U727" s="131" t="str">
        <v>충청남도 천안시 서북구 부성6길 12 (두정동, 양지빌딩) 2층</v>
      </c>
      <c r="V727" s="131">
        <v>0</v>
      </c>
      <c r="W727" s="138">
        <v>74520</v>
      </c>
      <c r="X727" s="138">
        <v>8280</v>
      </c>
      <c r="Y727" s="138">
        <v>0</v>
      </c>
      <c r="Z727" s="138">
        <v>0</v>
      </c>
      <c r="AA727" s="138">
        <v>0</v>
      </c>
      <c r="AB727" s="145">
        <v>0</v>
      </c>
      <c r="AC727" s="145">
        <v>0</v>
      </c>
      <c r="AD727" s="138">
        <v>0</v>
      </c>
      <c r="AE727" s="131" t="str">
        <v>비닐스토리 스마트 스토어 임소영 임소영 SE.305 투명 530279313742 010-8947-1391 2024083045097471</v>
      </c>
    </row>
    <row r="728" spans="1:31">
      <c r="A728" s="131">
        <v>145</v>
      </c>
      <c r="B728" s="131" t="str">
        <v>비닐팩토리</v>
      </c>
      <c r="C728" s="131" t="str">
        <v>쿠팡</v>
      </c>
      <c r="D728" s="131" t="str">
        <v>임수미</v>
      </c>
      <c r="E728" s="132">
        <v>45456</v>
      </c>
      <c r="F728" s="131" t="str">
        <v>김윤철</v>
      </c>
      <c r="G728" s="131" t="str">
        <v>540219665585</v>
      </c>
      <c r="H728" s="131" t="str">
        <v>SE.206</v>
      </c>
      <c r="I728" s="131" t="str">
        <v>투명</v>
      </c>
      <c r="J728" s="131">
        <v>2</v>
      </c>
      <c r="K728" s="138">
        <v>0</v>
      </c>
      <c r="L728" s="138">
        <v>4400</v>
      </c>
      <c r="M728" s="138">
        <v>0</v>
      </c>
      <c r="N728" s="132">
        <v>45455</v>
      </c>
      <c r="O728" s="131" t="str">
        <v>2100052492074</v>
      </c>
      <c r="P728" s="134" t="str">
        <v>so*****@na</v>
      </c>
      <c r="Q728" s="148" t="str">
        <v>0504-4396-3157</v>
      </c>
      <c r="R728" s="131" t="str">
        <v>CJ대한통운</v>
      </c>
      <c r="S728" s="139">
        <v>0</v>
      </c>
      <c r="T728" s="131" t="str">
        <v>0504-4396-3157</v>
      </c>
      <c r="U728" s="131" t="str">
        <v>대구광역시 중구 남산로 30 103동2204호 ( 남산동, 극동 스타클래스 남산 )</v>
      </c>
      <c r="V728" s="131" t="str">
        <v>문 앞</v>
      </c>
      <c r="W728" s="138">
        <v>60480</v>
      </c>
      <c r="X728" s="138">
        <v>0</v>
      </c>
      <c r="Y728" s="138">
        <v>0</v>
      </c>
      <c r="Z728" s="138">
        <v>0</v>
      </c>
      <c r="AA728" s="138">
        <v>0</v>
      </c>
      <c r="AB728" s="145">
        <v>0</v>
      </c>
      <c r="AC728" s="145">
        <v>0</v>
      </c>
      <c r="AD728" s="138">
        <v>0</v>
      </c>
      <c r="AE728" s="131" t="str">
        <v>비닐팩토리 쿠팡 임수미 김윤철 SE.206 투명 540219665585 0504-4396-3157 2100052492074</v>
      </c>
    </row>
    <row r="729" spans="1:31">
      <c r="A729" s="131">
        <v>729</v>
      </c>
      <c r="B729" s="131" t="str">
        <v>비닐스토리</v>
      </c>
      <c r="C729" s="131" t="str">
        <v>쿠팡</v>
      </c>
      <c r="D729" s="131" t="str">
        <v>임수영</v>
      </c>
      <c r="E729" s="132">
        <v>45531</v>
      </c>
      <c r="F729" s="131" t="str">
        <v>임수영</v>
      </c>
      <c r="G729" s="131" t="str">
        <v>540275366184</v>
      </c>
      <c r="H729" s="131" t="str">
        <v>SE.305</v>
      </c>
      <c r="I729" s="131" t="str">
        <v>투명</v>
      </c>
      <c r="J729" s="131">
        <v>1</v>
      </c>
      <c r="K729" s="138">
        <v>17110</v>
      </c>
      <c r="L729" s="138">
        <v>3500</v>
      </c>
      <c r="M729" s="138">
        <v>960</v>
      </c>
      <c r="N729" s="132">
        <v>45530</v>
      </c>
      <c r="O729" s="131" t="str">
        <v>25100065905661</v>
      </c>
      <c r="P729" s="134">
        <v>0</v>
      </c>
      <c r="Q729" s="148" t="str">
        <v>0502-1350-5068</v>
      </c>
      <c r="R729" s="131" t="str">
        <v>CJ대한통운</v>
      </c>
      <c r="S729" s="139">
        <v>0</v>
      </c>
      <c r="T729" s="131" t="str">
        <v>0502-1350-5068</v>
      </c>
      <c r="U729" s="131" t="str">
        <v>전라북도 전주시 완산구 평화동2가 868-3 오브제갤러리</v>
      </c>
      <c r="V729" s="131" t="str">
        <v>직접 받고 부재 시 문 앞</v>
      </c>
      <c r="W729" s="138">
        <v>21740</v>
      </c>
      <c r="X729" s="138">
        <v>0</v>
      </c>
      <c r="Y729" s="138">
        <v>3000</v>
      </c>
      <c r="Z729" s="138">
        <v>0</v>
      </c>
      <c r="AA729" s="138">
        <v>0</v>
      </c>
      <c r="AB729" s="145">
        <v>0</v>
      </c>
      <c r="AC729" s="145">
        <v>0</v>
      </c>
      <c r="AD729" s="138">
        <v>0</v>
      </c>
      <c r="AE729" s="131" t="str">
        <v>비닐스토리 쿠팡 임수영 임수영 SE.305 투명 540275366184 0502-1350-5068 25100065905661</v>
      </c>
    </row>
    <row r="730" spans="1:31">
      <c r="A730" s="131">
        <v>1040</v>
      </c>
      <c r="B730" s="131" t="str">
        <v>비닐팩토리</v>
      </c>
      <c r="C730" s="131" t="str">
        <v>대표</v>
      </c>
      <c r="D730" s="131" t="str">
        <v>임수현</v>
      </c>
      <c r="E730" s="132">
        <v>45561</v>
      </c>
      <c r="F730" s="131" t="str">
        <v>임수현</v>
      </c>
      <c r="G730" s="131" t="str">
        <v>530300098271</v>
      </c>
      <c r="H730" s="131" t="str">
        <v>SE.1000</v>
      </c>
      <c r="I730" s="131" t="str">
        <v>투명</v>
      </c>
      <c r="J730" s="131">
        <v>1</v>
      </c>
      <c r="K730" s="138">
        <v>0</v>
      </c>
      <c r="L730" s="138">
        <v>3500</v>
      </c>
      <c r="M730" s="138">
        <v>366</v>
      </c>
      <c r="N730" s="132">
        <v>45561</v>
      </c>
      <c r="O730" s="131" t="str">
        <v>45565557</v>
      </c>
      <c r="P730" s="134">
        <v>0</v>
      </c>
      <c r="Q730" s="148">
        <v>0</v>
      </c>
      <c r="R730" s="131" t="str">
        <v>CJ대한통운</v>
      </c>
      <c r="S730" s="139">
        <v>0</v>
      </c>
      <c r="T730" s="131" t="str">
        <v>010-4914-5598</v>
      </c>
      <c r="U730" s="131" t="str">
        <v>충남 부여군 부여읍 중앙로5번길 15-1 1층 쌀굽당</v>
      </c>
      <c r="V730" s="131">
        <v>0</v>
      </c>
      <c r="W730" s="138">
        <v>0</v>
      </c>
      <c r="X730" s="138">
        <v>0</v>
      </c>
      <c r="Y730" s="138">
        <v>0</v>
      </c>
      <c r="Z730" s="138">
        <v>0</v>
      </c>
      <c r="AA730" s="138">
        <v>0</v>
      </c>
      <c r="AB730" s="145">
        <v>0</v>
      </c>
      <c r="AC730" s="145">
        <v>0</v>
      </c>
      <c r="AD730" s="138">
        <v>0</v>
      </c>
      <c r="AE730" s="131" t="str">
        <v>비닐팩토리 대표 임수현 임수현 SE.1000 투명 530300098271 010-4914-5598 45565557</v>
      </c>
    </row>
    <row r="731" spans="1:31">
      <c r="A731" s="131">
        <v>1041</v>
      </c>
      <c r="B731" s="131" t="str">
        <v>비닐팩토리</v>
      </c>
      <c r="C731" s="131" t="str">
        <v>대표</v>
      </c>
      <c r="D731" s="131" t="str">
        <v>임수현</v>
      </c>
      <c r="E731" s="132">
        <v>45561</v>
      </c>
      <c r="F731" s="131" t="str">
        <v>임수현</v>
      </c>
      <c r="G731" s="131" t="str">
        <v>530300098293</v>
      </c>
      <c r="H731" s="131" t="str">
        <v>SE.1000</v>
      </c>
      <c r="I731" s="131" t="str">
        <v>투명</v>
      </c>
      <c r="J731" s="131">
        <v>1</v>
      </c>
      <c r="K731" s="138">
        <v>0</v>
      </c>
      <c r="L731" s="138">
        <v>4400</v>
      </c>
      <c r="M731" s="138">
        <v>1725</v>
      </c>
      <c r="N731" s="132">
        <v>45561</v>
      </c>
      <c r="O731" s="131" t="str">
        <v>45565744</v>
      </c>
      <c r="P731" s="134">
        <v>0</v>
      </c>
      <c r="Q731" s="148">
        <v>0</v>
      </c>
      <c r="R731" s="131" t="str">
        <v>CJ대한통운</v>
      </c>
      <c r="S731" s="139">
        <v>0</v>
      </c>
      <c r="T731" s="131" t="str">
        <v>010-4914-5598</v>
      </c>
      <c r="U731" s="131" t="str">
        <v>충남 부여군 부여읍 중앙로5번길 15-1 1층 쌀굽당</v>
      </c>
      <c r="V731" s="131">
        <v>0</v>
      </c>
      <c r="W731" s="138">
        <v>0</v>
      </c>
      <c r="X731" s="138">
        <v>0</v>
      </c>
      <c r="Y731" s="138">
        <v>0</v>
      </c>
      <c r="Z731" s="138">
        <v>0</v>
      </c>
      <c r="AA731" s="138">
        <v>0</v>
      </c>
      <c r="AB731" s="145">
        <v>0</v>
      </c>
      <c r="AC731" s="145">
        <v>0</v>
      </c>
      <c r="AD731" s="138">
        <v>0</v>
      </c>
      <c r="AE731" s="131" t="str">
        <v>비닐팩토리 대표 임수현 임수현 SE.1000 투명 530300098293 010-4914-5598 45565744</v>
      </c>
    </row>
    <row r="732" spans="1:31">
      <c r="A732" s="131">
        <v>1042</v>
      </c>
      <c r="B732" s="131" t="str">
        <v>비닐팩토리</v>
      </c>
      <c r="C732" s="131" t="str">
        <v>대표</v>
      </c>
      <c r="D732" s="131" t="str">
        <v>임수현</v>
      </c>
      <c r="E732" s="132">
        <v>45561</v>
      </c>
      <c r="F732" s="131" t="str">
        <v>임수현</v>
      </c>
      <c r="G732" s="131" t="str">
        <v>530300098245</v>
      </c>
      <c r="H732" s="131" t="str">
        <v>SE.1000</v>
      </c>
      <c r="I732" s="131" t="str">
        <v>투명</v>
      </c>
      <c r="J732" s="131">
        <v>1</v>
      </c>
      <c r="K732" s="138">
        <v>0</v>
      </c>
      <c r="L732" s="138">
        <v>4400</v>
      </c>
      <c r="M732" s="138">
        <v>1725</v>
      </c>
      <c r="N732" s="132">
        <v>45561</v>
      </c>
      <c r="O732" s="131" t="str">
        <v>45565598</v>
      </c>
      <c r="P732" s="134">
        <v>0</v>
      </c>
      <c r="Q732" s="148">
        <v>0</v>
      </c>
      <c r="R732" s="131" t="str">
        <v>CJ대한통운</v>
      </c>
      <c r="S732" s="139">
        <v>0</v>
      </c>
      <c r="T732" s="131" t="str">
        <v>010-4914-5598</v>
      </c>
      <c r="U732" s="131" t="str">
        <v>충남 부여군 부여읍 중앙로5번길 15-1 1층 쌀굽당</v>
      </c>
      <c r="V732" s="131">
        <v>0</v>
      </c>
      <c r="W732" s="138">
        <v>0</v>
      </c>
      <c r="X732" s="138">
        <v>0</v>
      </c>
      <c r="Y732" s="138">
        <v>0</v>
      </c>
      <c r="Z732" s="138">
        <v>0</v>
      </c>
      <c r="AA732" s="138">
        <v>0</v>
      </c>
      <c r="AB732" s="145">
        <v>0</v>
      </c>
      <c r="AC732" s="145">
        <v>0</v>
      </c>
      <c r="AD732" s="138">
        <v>0</v>
      </c>
      <c r="AE732" s="131" t="str">
        <v>비닐팩토리 대표 임수현 임수현 SE.1000 투명 530300098245 010-4914-5598 45565598</v>
      </c>
    </row>
    <row r="733" spans="1:31">
      <c r="A733" s="131">
        <v>926</v>
      </c>
      <c r="B733" s="131" t="str">
        <v>비닐스토리</v>
      </c>
      <c r="C733" s="131" t="str">
        <v>스마트 스토어</v>
      </c>
      <c r="D733" s="131" t="str">
        <v>임시라</v>
      </c>
      <c r="E733" s="132">
        <v>45547</v>
      </c>
      <c r="F733" s="131" t="str">
        <v>송정근</v>
      </c>
      <c r="G733" s="131" t="str">
        <v>530290999671</v>
      </c>
      <c r="H733" s="131" t="str">
        <v>SE.101</v>
      </c>
      <c r="I733" s="131" t="str">
        <v>투명</v>
      </c>
      <c r="J733" s="131">
        <v>16</v>
      </c>
      <c r="K733" s="138">
        <v>16225</v>
      </c>
      <c r="L733" s="138">
        <v>5700</v>
      </c>
      <c r="M733" s="138">
        <v>1725</v>
      </c>
      <c r="N733" s="132">
        <v>45547</v>
      </c>
      <c r="O733" s="131" t="str">
        <v>2024091277023751</v>
      </c>
      <c r="P733" s="134" t="str">
        <v>tlfk****</v>
      </c>
      <c r="Q733" s="148" t="str">
        <v>010-5539-4563</v>
      </c>
      <c r="R733" s="131" t="str">
        <v>CJ대한통운</v>
      </c>
      <c r="S733" s="139">
        <v>0</v>
      </c>
      <c r="T733" s="131" t="str">
        <v>010-5292-1016</v>
      </c>
      <c r="U733" s="131" t="str">
        <v>인천광역시 부평구 안남로434번길 57 (청천동) 301호 송정근</v>
      </c>
      <c r="V733" s="131" t="str">
        <v>문 앞에 놓아주세요</v>
      </c>
      <c r="W733" s="138">
        <v>13600</v>
      </c>
      <c r="X733" s="138">
        <v>800</v>
      </c>
      <c r="Y733" s="138">
        <v>3000</v>
      </c>
      <c r="Z733" s="138">
        <v>0</v>
      </c>
      <c r="AA733" s="138">
        <v>0</v>
      </c>
      <c r="AB733" s="145">
        <v>0</v>
      </c>
      <c r="AC733" s="145">
        <v>0</v>
      </c>
      <c r="AD733" s="138">
        <v>0</v>
      </c>
      <c r="AE733" s="131" t="str">
        <v>비닐스토리 스마트 스토어 임시라 송정근 SE.101 투명 530290999671 010-5292-1016 2024091277023751</v>
      </c>
    </row>
    <row r="734" spans="1:31">
      <c r="A734" s="131">
        <v>933</v>
      </c>
      <c r="B734" s="131" t="str">
        <v>비닐스토리</v>
      </c>
      <c r="C734" s="131" t="str">
        <v>스마트 스토어</v>
      </c>
      <c r="D734" s="131" t="str">
        <v>임시라</v>
      </c>
      <c r="E734" s="132">
        <v>45547</v>
      </c>
      <c r="F734" s="131" t="str">
        <v>송정근</v>
      </c>
      <c r="G734" s="131" t="str">
        <v>530290999671</v>
      </c>
      <c r="H734" s="131" t="str">
        <v>SE.101</v>
      </c>
      <c r="I734" s="131" t="str">
        <v>투명</v>
      </c>
      <c r="J734" s="131">
        <v>16</v>
      </c>
      <c r="K734" s="138">
        <v>16225</v>
      </c>
      <c r="L734" s="138">
        <v>5700</v>
      </c>
      <c r="M734" s="138">
        <v>1725</v>
      </c>
      <c r="N734" s="132">
        <v>45547</v>
      </c>
      <c r="O734" s="131" t="str">
        <v>2024091277023751</v>
      </c>
      <c r="P734" s="134" t="str">
        <v>tlfk****</v>
      </c>
      <c r="Q734" s="148" t="str">
        <v>010-5539-4563</v>
      </c>
      <c r="R734" s="131" t="str">
        <v>CJ대한통운</v>
      </c>
      <c r="S734" s="139">
        <v>0</v>
      </c>
      <c r="T734" s="131" t="str">
        <v>010-5292-1016</v>
      </c>
      <c r="U734" s="131" t="str">
        <v>인천광역시 부평구 안남로434번길 57 (청천동) 301호 송정근</v>
      </c>
      <c r="V734" s="131" t="str">
        <v>문 앞에 놓아주세요</v>
      </c>
      <c r="W734" s="138">
        <v>13600</v>
      </c>
      <c r="X734" s="138">
        <v>800</v>
      </c>
      <c r="Y734" s="138">
        <v>3000</v>
      </c>
      <c r="Z734" s="138">
        <v>0</v>
      </c>
      <c r="AA734" s="138">
        <v>0</v>
      </c>
      <c r="AB734" s="145">
        <v>0</v>
      </c>
      <c r="AC734" s="145">
        <v>0</v>
      </c>
      <c r="AD734" s="138">
        <v>0</v>
      </c>
      <c r="AE734" s="131" t="str">
        <v>비닐스토리 스마트 스토어 임시라 송정근 SE.101 투명 530290999671 010-5292-1016 2024091277023751</v>
      </c>
    </row>
    <row r="735" spans="1:31">
      <c r="A735" s="131">
        <v>491</v>
      </c>
      <c r="B735" s="131" t="str">
        <v>비닐팩토리</v>
      </c>
      <c r="C735" s="131" t="str">
        <v>스마트 스토어</v>
      </c>
      <c r="D735" s="131" t="str">
        <v>임원규</v>
      </c>
      <c r="E735" s="132">
        <v>45511</v>
      </c>
      <c r="F735" s="131" t="str">
        <v>임원규</v>
      </c>
      <c r="G735" s="131" t="str">
        <v>540261353750</v>
      </c>
      <c r="H735" s="131" t="str">
        <v>SE.303</v>
      </c>
      <c r="I735" s="131" t="str">
        <v>투명</v>
      </c>
      <c r="J735" s="131">
        <v>1</v>
      </c>
      <c r="K735" s="138">
        <v>0</v>
      </c>
      <c r="L735" s="138">
        <v>3000</v>
      </c>
      <c r="M735" s="138">
        <v>0</v>
      </c>
      <c r="N735" s="132">
        <v>45510</v>
      </c>
      <c r="O735" s="131" t="str">
        <v>2024080637098551</v>
      </c>
      <c r="P735" s="134" t="str">
        <v>88dv****</v>
      </c>
      <c r="Q735" s="148" t="str">
        <v>010-4750-9991</v>
      </c>
      <c r="R735" s="131" t="str">
        <v>CJ대한통운</v>
      </c>
      <c r="S735" s="139">
        <v>0</v>
      </c>
      <c r="T735" s="131" t="str">
        <v>010-4750-9991</v>
      </c>
      <c r="U735" s="131" t="str">
        <v>전라북도 군산시 미장서로 40 (수송동) 화심순두부 군산점</v>
      </c>
      <c r="V735" s="131">
        <v>0</v>
      </c>
      <c r="W735" s="138">
        <v>21920</v>
      </c>
      <c r="X735" s="138">
        <v>0</v>
      </c>
      <c r="Y735" s="138">
        <v>3000</v>
      </c>
      <c r="Z735" s="138">
        <v>0</v>
      </c>
      <c r="AA735" s="138">
        <v>0</v>
      </c>
      <c r="AB735" s="145">
        <v>0</v>
      </c>
      <c r="AC735" s="145">
        <v>0</v>
      </c>
      <c r="AD735" s="138">
        <v>0</v>
      </c>
      <c r="AE735" s="131" t="str">
        <v>비닐팩토리 스마트 스토어 임원규 임원규 SE.303 투명 540261353750 010-4750-9991 2024080637098551</v>
      </c>
    </row>
    <row r="736" spans="1:31">
      <c r="A736" s="131">
        <v>371</v>
      </c>
      <c r="B736" s="131" t="str">
        <v>비닐스토리</v>
      </c>
      <c r="C736" s="131" t="str">
        <v>쿠팡</v>
      </c>
      <c r="D736" s="131" t="str">
        <v>임주태</v>
      </c>
      <c r="E736" s="132">
        <v>45495</v>
      </c>
      <c r="F736" s="131" t="str">
        <v>임주태</v>
      </c>
      <c r="G736" s="131" t="str">
        <v>540249682392</v>
      </c>
      <c r="H736" s="131" t="str">
        <v>SE.116</v>
      </c>
      <c r="I736" s="131" t="str">
        <v>투명</v>
      </c>
      <c r="J736" s="131">
        <v>1</v>
      </c>
      <c r="K736" s="138">
        <v>7125</v>
      </c>
      <c r="L736" s="138">
        <v>3000</v>
      </c>
      <c r="M736" s="138">
        <v>0</v>
      </c>
      <c r="N736" s="132">
        <v>45492</v>
      </c>
      <c r="O736" s="131" t="str">
        <v>32100059040310</v>
      </c>
      <c r="P736" s="134" t="str">
        <v>-l*****@ha</v>
      </c>
      <c r="Q736" s="148" t="str">
        <v>0504-2738-6918</v>
      </c>
      <c r="R736" s="131" t="str">
        <v>CJ대한통운</v>
      </c>
      <c r="S736" s="139">
        <v>0</v>
      </c>
      <c r="T736" s="131" t="str">
        <v>0504-2738-6918</v>
      </c>
      <c r="U736" s="131" t="str">
        <v>전라남도 나주시 동방1길 44 - ( 동수동 )</v>
      </c>
      <c r="V736" s="131" t="str">
        <v>대문열고 넣고 문닫고가주세요. 강아지가있는집입니다 물지않아요^^</v>
      </c>
      <c r="W736" s="138">
        <v>7220</v>
      </c>
      <c r="X736" s="138">
        <v>0</v>
      </c>
      <c r="Y736" s="138">
        <v>3000</v>
      </c>
      <c r="Z736" s="138">
        <v>0</v>
      </c>
      <c r="AA736" s="138">
        <v>0</v>
      </c>
      <c r="AB736" s="145">
        <v>0</v>
      </c>
      <c r="AC736" s="145">
        <v>0</v>
      </c>
      <c r="AD736" s="138">
        <v>0</v>
      </c>
      <c r="AE736" s="131" t="str">
        <v>비닐스토리 쿠팡 임주태 임주태 SE.116 투명 540249682392 0504-2738-6918 32100059040310</v>
      </c>
    </row>
    <row r="737" spans="1:31">
      <c r="A737" s="131">
        <v>290</v>
      </c>
      <c r="B737" s="131" t="str">
        <v>비닐팩토리</v>
      </c>
      <c r="C737" s="131" t="str">
        <v>스마트 스토어</v>
      </c>
      <c r="D737" s="131" t="str">
        <v>임주형</v>
      </c>
      <c r="E737" s="132">
        <v>45482</v>
      </c>
      <c r="F737" s="131" t="str">
        <v>임태숙</v>
      </c>
      <c r="G737" s="131" t="str">
        <v>540240087606</v>
      </c>
      <c r="H737" s="131" t="str">
        <v>SE.206</v>
      </c>
      <c r="I737" s="131" t="str">
        <v>투명</v>
      </c>
      <c r="J737" s="131">
        <v>2</v>
      </c>
      <c r="K737" s="138">
        <v>0</v>
      </c>
      <c r="L737" s="138">
        <v>4400</v>
      </c>
      <c r="M737" s="138">
        <v>1725</v>
      </c>
      <c r="N737" s="132">
        <v>45482</v>
      </c>
      <c r="O737" s="131" t="str">
        <v>2024070960745931</v>
      </c>
      <c r="P737" s="134" t="str">
        <v>jahy****</v>
      </c>
      <c r="Q737" s="148" t="str">
        <v>010-2651-2690</v>
      </c>
      <c r="R737" s="131" t="str">
        <v>CJ대한통운</v>
      </c>
      <c r="S737" s="139">
        <v>0</v>
      </c>
      <c r="T737" s="131" t="str">
        <v>010-2651-2690</v>
      </c>
      <c r="U737" s="131" t="str">
        <v>서울특별시 중랑구 숙선옹주로 17 (묵동) 서울떡집</v>
      </c>
      <c r="V737" s="131">
        <v>0</v>
      </c>
      <c r="W737" s="138">
        <v>56800</v>
      </c>
      <c r="X737" s="138">
        <v>0</v>
      </c>
      <c r="Y737" s="138">
        <v>0</v>
      </c>
      <c r="Z737" s="138">
        <v>0</v>
      </c>
      <c r="AA737" s="138">
        <v>0</v>
      </c>
      <c r="AB737" s="145">
        <v>0</v>
      </c>
      <c r="AC737" s="145">
        <v>0</v>
      </c>
      <c r="AD737" s="138">
        <v>0</v>
      </c>
      <c r="AE737" s="131" t="str">
        <v>비닐팩토리 스마트 스토어 임주형 임태숙 SE.206 투명 540240087606 010-2651-2690 2024070960745931</v>
      </c>
    </row>
    <row r="738" spans="1:31">
      <c r="A738" s="131">
        <v>836</v>
      </c>
      <c r="B738" s="131" t="str">
        <v>비닐스토리</v>
      </c>
      <c r="C738" s="131" t="str">
        <v>쿠팡</v>
      </c>
      <c r="D738" s="131" t="str">
        <v>임지영</v>
      </c>
      <c r="E738" s="132">
        <v>45539</v>
      </c>
      <c r="F738" s="131" t="str">
        <v>임지영</v>
      </c>
      <c r="G738" s="131" t="str">
        <v>540281940341</v>
      </c>
      <c r="H738" s="131" t="str">
        <v>SE.307</v>
      </c>
      <c r="I738" s="131" t="str">
        <v>투명</v>
      </c>
      <c r="J738" s="131">
        <v>1</v>
      </c>
      <c r="K738" s="138">
        <v>10260</v>
      </c>
      <c r="L738" s="138">
        <v>3000</v>
      </c>
      <c r="M738" s="138">
        <v>0</v>
      </c>
      <c r="N738" s="132">
        <v>45538</v>
      </c>
      <c r="O738" s="131" t="str">
        <v>4100067358694</v>
      </c>
      <c r="P738" s="134">
        <v>0</v>
      </c>
      <c r="Q738" s="148" t="str">
        <v>0502-7974-7628</v>
      </c>
      <c r="R738" s="131" t="str">
        <v>CJ대한통운</v>
      </c>
      <c r="S738" s="139">
        <v>0</v>
      </c>
      <c r="T738" s="131" t="str">
        <v>0502-7974-7628</v>
      </c>
      <c r="U738" s="131" t="str">
        <v>경기도 용인시 기흥구 영덕동 대명레이크빌아파트 (101~107동) 102동 602호</v>
      </c>
      <c r="V738" s="131" t="str">
        <v>문 앞</v>
      </c>
      <c r="W738" s="138">
        <v>12470</v>
      </c>
      <c r="X738" s="138">
        <v>0</v>
      </c>
      <c r="Y738" s="138">
        <v>3000</v>
      </c>
      <c r="Z738" s="138">
        <v>0</v>
      </c>
      <c r="AA738" s="138">
        <v>0</v>
      </c>
      <c r="AB738" s="145">
        <v>0</v>
      </c>
      <c r="AC738" s="145">
        <v>0</v>
      </c>
      <c r="AD738" s="138">
        <v>0</v>
      </c>
      <c r="AE738" s="131" t="str">
        <v>비닐스토리 쿠팡 임지영 임지영 SE.307 투명 540281940341 0502-7974-7628 4100067358694</v>
      </c>
    </row>
    <row r="739" spans="1:31">
      <c r="A739" s="131">
        <v>1035</v>
      </c>
      <c r="B739" s="131" t="str">
        <v>비닐스토리</v>
      </c>
      <c r="C739" s="131" t="str">
        <v>쿠팡</v>
      </c>
      <c r="D739" s="131" t="str">
        <v>임혜정</v>
      </c>
      <c r="E739" s="132">
        <v>45562</v>
      </c>
      <c r="F739" s="131" t="str">
        <v>임혜정</v>
      </c>
      <c r="G739" s="131" t="str">
        <v>530300793986</v>
      </c>
      <c r="H739" s="131" t="str">
        <v>SE.20</v>
      </c>
      <c r="I739" s="131" t="str">
        <v>투명</v>
      </c>
      <c r="J739" s="131">
        <v>1</v>
      </c>
      <c r="K739" s="138">
        <v>4397</v>
      </c>
      <c r="L739" s="138">
        <v>3000</v>
      </c>
      <c r="M739" s="138">
        <v>0</v>
      </c>
      <c r="N739" s="132">
        <v>45562</v>
      </c>
      <c r="O739" s="131" t="str">
        <v>29100071167630</v>
      </c>
      <c r="P739" s="134">
        <v>0</v>
      </c>
      <c r="Q739" s="148" t="str">
        <v>0502-1787-4879</v>
      </c>
      <c r="R739" s="131" t="str">
        <v>CJ대한통운</v>
      </c>
      <c r="S739" s="139">
        <v>0</v>
      </c>
      <c r="T739" s="131" t="str">
        <v>0502-1787-4879</v>
      </c>
      <c r="U739" s="131" t="str">
        <v>경기도 시흥시 배곧동 174 호반베르디움 센트로하임아파트 1110동 2203호</v>
      </c>
      <c r="V739" s="131" t="str">
        <v>문 앞</v>
      </c>
      <c r="W739" s="138">
        <v>2120</v>
      </c>
      <c r="X739" s="138">
        <v>380</v>
      </c>
      <c r="Y739" s="138">
        <v>2500</v>
      </c>
      <c r="Z739" s="138">
        <v>0</v>
      </c>
      <c r="AA739" s="138">
        <v>0</v>
      </c>
      <c r="AB739" s="145">
        <v>0</v>
      </c>
      <c r="AC739" s="145">
        <v>0</v>
      </c>
      <c r="AD739" s="138">
        <v>0</v>
      </c>
      <c r="AE739" s="131" t="str">
        <v>비닐스토리 쿠팡 임혜정 임혜정 SE.20 투명 530300793986 0502-1787-4879 29100071167630</v>
      </c>
    </row>
    <row r="740" spans="1:31">
      <c r="A740" s="131">
        <v>411</v>
      </c>
      <c r="B740" s="131" t="str">
        <v>비닐스토리</v>
      </c>
      <c r="C740" s="131" t="str">
        <v>쿠팡</v>
      </c>
      <c r="D740" s="131" t="str">
        <v>임효영</v>
      </c>
      <c r="E740" s="132">
        <v>45498</v>
      </c>
      <c r="F740" s="131" t="str">
        <v>배효열</v>
      </c>
      <c r="G740" s="131" t="str">
        <v>540252355412</v>
      </c>
      <c r="H740" s="131" t="str">
        <v>SE.114</v>
      </c>
      <c r="I740" s="131" t="str">
        <v>투명</v>
      </c>
      <c r="J740" s="131">
        <v>1</v>
      </c>
      <c r="K740" s="138">
        <v>6960</v>
      </c>
      <c r="L740" s="138">
        <v>3000</v>
      </c>
      <c r="M740" s="138">
        <v>0</v>
      </c>
      <c r="N740" s="132">
        <v>45497</v>
      </c>
      <c r="O740" s="131" t="str">
        <v>5100059979515</v>
      </c>
      <c r="P740" s="134" t="str">
        <v>ki*****@na</v>
      </c>
      <c r="Q740" s="148" t="str">
        <v>0502-4190-4954</v>
      </c>
      <c r="R740" s="131" t="str">
        <v>CJ대한통운</v>
      </c>
      <c r="S740" s="139">
        <v>0</v>
      </c>
      <c r="T740" s="131" t="str">
        <v>0502-4190-4954</v>
      </c>
      <c r="U740" s="131" t="str">
        <v>경상북도 고령군 운수면 새구름길 37-26 경북고령군운수면새구름길37~26</v>
      </c>
      <c r="V740" s="131" t="str">
        <v>문 앞</v>
      </c>
      <c r="W740" s="138">
        <v>6120</v>
      </c>
      <c r="X740" s="138">
        <v>680</v>
      </c>
      <c r="Y740" s="138">
        <v>3000</v>
      </c>
      <c r="Z740" s="138">
        <v>0</v>
      </c>
      <c r="AA740" s="138">
        <v>0</v>
      </c>
      <c r="AB740" s="145">
        <v>0</v>
      </c>
      <c r="AC740" s="145">
        <v>0</v>
      </c>
      <c r="AD740" s="138">
        <v>0</v>
      </c>
      <c r="AE740" s="131" t="str">
        <v>비닐스토리 쿠팡 임효영 배효열 SE.114 투명 540252355412 0502-4190-4954 5100059979515</v>
      </c>
    </row>
    <row r="741" spans="1:31">
      <c r="A741" s="131">
        <v>474</v>
      </c>
      <c r="B741" s="131" t="str">
        <v>비닐스토리</v>
      </c>
      <c r="C741" s="131" t="str">
        <v>쿠팡</v>
      </c>
      <c r="D741" s="131" t="str">
        <v>임휘수</v>
      </c>
      <c r="E741" s="132">
        <v>45510</v>
      </c>
      <c r="F741" s="131" t="str">
        <v>임휘수</v>
      </c>
      <c r="G741" s="131" t="str">
        <v>530261101175</v>
      </c>
      <c r="H741" s="131" t="str">
        <v>SE.111</v>
      </c>
      <c r="I741" s="131" t="str">
        <v>투명</v>
      </c>
      <c r="J741" s="131">
        <v>1</v>
      </c>
      <c r="K741" s="138">
        <v>5200</v>
      </c>
      <c r="L741" s="138">
        <v>3000</v>
      </c>
      <c r="M741" s="138">
        <v>0</v>
      </c>
      <c r="N741" s="132">
        <v>45510</v>
      </c>
      <c r="O741" s="131" t="str">
        <v>23100062187448</v>
      </c>
      <c r="P741" s="134" t="str">
        <v>bu*****@na</v>
      </c>
      <c r="Q741" s="148" t="str">
        <v>0502-7847-9025</v>
      </c>
      <c r="R741" s="131" t="str">
        <v>CJ대한통운</v>
      </c>
      <c r="S741" s="139">
        <v>0</v>
      </c>
      <c r="T741" s="131" t="str">
        <v>0502-7847-9025</v>
      </c>
      <c r="U741" s="131" t="str">
        <v>경상북도 영천시 고경면 효자로 191-12 -</v>
      </c>
      <c r="V741" s="131" t="str">
        <v>문 앞</v>
      </c>
      <c r="W741" s="138">
        <v>3850</v>
      </c>
      <c r="X741" s="138">
        <v>0</v>
      </c>
      <c r="Y741" s="138">
        <v>0</v>
      </c>
      <c r="Z741" s="138">
        <v>0</v>
      </c>
      <c r="AA741" s="138">
        <v>0</v>
      </c>
      <c r="AB741" s="145">
        <v>0</v>
      </c>
      <c r="AC741" s="145">
        <v>0</v>
      </c>
      <c r="AD741" s="138">
        <v>0</v>
      </c>
      <c r="AE741" s="131" t="str">
        <v>비닐스토리 쿠팡 임휘수 임휘수 SE.111 투명 530261101175 0502-7847-9025 23100062187448</v>
      </c>
    </row>
    <row r="742" spans="1:31">
      <c r="A742" s="131">
        <v>475</v>
      </c>
      <c r="B742" s="131" t="str">
        <v>비닐스토리</v>
      </c>
      <c r="C742" s="131" t="str">
        <v>쿠팡</v>
      </c>
      <c r="D742" s="131" t="str">
        <v>임휘수</v>
      </c>
      <c r="E742" s="132">
        <v>45510</v>
      </c>
      <c r="F742" s="131" t="str">
        <v>임휘수</v>
      </c>
      <c r="G742" s="131" t="str">
        <v>530261101175</v>
      </c>
      <c r="H742" s="131" t="str">
        <v>SE.114</v>
      </c>
      <c r="I742" s="131" t="str">
        <v>투명</v>
      </c>
      <c r="J742" s="131">
        <v>1</v>
      </c>
      <c r="K742" s="138">
        <v>3960</v>
      </c>
      <c r="L742" s="138">
        <v>0</v>
      </c>
      <c r="M742" s="138">
        <v>0</v>
      </c>
      <c r="N742" s="132">
        <v>45510</v>
      </c>
      <c r="O742" s="131" t="str">
        <v>23100062187448</v>
      </c>
      <c r="P742" s="134" t="str">
        <v>bu*****@na</v>
      </c>
      <c r="Q742" s="148" t="str">
        <v>0502-7847-9025</v>
      </c>
      <c r="R742" s="131" t="str">
        <v>CJ대한통운</v>
      </c>
      <c r="S742" s="139">
        <v>0</v>
      </c>
      <c r="T742" s="131" t="str">
        <v>0502-7847-9025</v>
      </c>
      <c r="U742" s="131" t="str">
        <v>경상북도 영천시 고경면 효자로 191-12 -</v>
      </c>
      <c r="V742" s="131" t="str">
        <v>문 앞</v>
      </c>
      <c r="W742" s="138">
        <v>6800</v>
      </c>
      <c r="X742" s="138">
        <v>0</v>
      </c>
      <c r="Y742" s="138">
        <v>0</v>
      </c>
      <c r="Z742" s="138">
        <v>0</v>
      </c>
      <c r="AA742" s="138">
        <v>0</v>
      </c>
      <c r="AB742" s="145">
        <v>0</v>
      </c>
      <c r="AC742" s="145">
        <v>0</v>
      </c>
      <c r="AD742" s="138">
        <v>0</v>
      </c>
      <c r="AE742" s="131" t="str">
        <v>비닐스토리 쿠팡 임휘수 임휘수 SE.114 투명 530261101175 0502-7847-9025 23100062187448</v>
      </c>
    </row>
    <row r="743" spans="1:31">
      <c r="A743" s="131">
        <v>776</v>
      </c>
      <c r="B743" s="131" t="str">
        <v>비닐스토리</v>
      </c>
      <c r="C743" s="131" t="str">
        <v>스마트 스토어</v>
      </c>
      <c r="D743" s="131" t="str">
        <v>임희선</v>
      </c>
      <c r="E743" s="132">
        <v>45537</v>
      </c>
      <c r="F743" s="131" t="str">
        <v>임희선</v>
      </c>
      <c r="G743" s="131" t="str">
        <v>540279519262</v>
      </c>
      <c r="H743" s="131" t="str">
        <v>SE.206</v>
      </c>
      <c r="I743" s="131" t="str">
        <v>투명</v>
      </c>
      <c r="J743" s="131">
        <v>1</v>
      </c>
      <c r="K743" s="138">
        <v>24260</v>
      </c>
      <c r="L743" s="138">
        <v>3500</v>
      </c>
      <c r="M743" s="138">
        <v>960</v>
      </c>
      <c r="N743" s="132">
        <v>45537</v>
      </c>
      <c r="O743" s="131" t="str">
        <v>2024090239139421</v>
      </c>
      <c r="P743" s="134" t="str">
        <v>avd6****</v>
      </c>
      <c r="Q743" s="148" t="str">
        <v>010-9600-2737</v>
      </c>
      <c r="R743" s="131" t="str">
        <v>CJ대한통운</v>
      </c>
      <c r="S743" s="139">
        <v>0</v>
      </c>
      <c r="T743" s="131" t="str">
        <v>010-9600-2737</v>
      </c>
      <c r="U743" s="131" t="str">
        <v>충청북도 진천군 덕산읍 대월2길 56 (덕산읍) 설희곳간</v>
      </c>
      <c r="V743" s="131">
        <v>0</v>
      </c>
      <c r="W743" s="138">
        <v>28620</v>
      </c>
      <c r="X743" s="138">
        <v>3180</v>
      </c>
      <c r="Y743" s="138">
        <v>3000</v>
      </c>
      <c r="Z743" s="138">
        <v>0</v>
      </c>
      <c r="AA743" s="138">
        <v>0</v>
      </c>
      <c r="AB743" s="145">
        <v>0</v>
      </c>
      <c r="AC743" s="145">
        <v>0</v>
      </c>
      <c r="AD743" s="138">
        <v>0</v>
      </c>
      <c r="AE743" s="131" t="str">
        <v>비닐스토리 스마트 스토어 임희선 임희선 SE.206 투명 540279519262 010-9600-2737 2024090239139421</v>
      </c>
    </row>
    <row r="744" spans="1:31">
      <c r="A744" s="131">
        <v>696</v>
      </c>
      <c r="B744" s="131" t="str">
        <v>비닐팩토리</v>
      </c>
      <c r="C744" s="131" t="str">
        <v>쿠팡</v>
      </c>
      <c r="D744" s="131" t="str">
        <v>장강순</v>
      </c>
      <c r="E744" s="132">
        <v>45530</v>
      </c>
      <c r="F744" s="131" t="str">
        <v>장강순</v>
      </c>
      <c r="G744" s="131" t="str">
        <v>530275965782</v>
      </c>
      <c r="H744" s="131" t="str">
        <v>SE.306</v>
      </c>
      <c r="I744" s="131" t="str">
        <v>투명</v>
      </c>
      <c r="J744" s="131">
        <v>1</v>
      </c>
      <c r="K744" s="138">
        <v>0</v>
      </c>
      <c r="L744" s="138">
        <v>3000</v>
      </c>
      <c r="M744" s="138">
        <v>0</v>
      </c>
      <c r="N744" s="132">
        <v>45530</v>
      </c>
      <c r="O744" s="131" t="str">
        <v>7100065843035</v>
      </c>
      <c r="P744" s="134">
        <v>0</v>
      </c>
      <c r="Q744" s="148" t="str">
        <v>0502-7908-1471</v>
      </c>
      <c r="R744" s="131" t="str">
        <v>CJ대한통운</v>
      </c>
      <c r="S744" s="139">
        <v>0</v>
      </c>
      <c r="T744" s="131" t="str">
        <v>0502-7908-1471</v>
      </c>
      <c r="U744" s="131" t="str">
        <v>충청북도 진천군 이월면 송림1길 12 큰방앗간</v>
      </c>
      <c r="V744" s="131" t="str">
        <v>직접 받고 부재 시 문 앞</v>
      </c>
      <c r="W744" s="138">
        <v>14780</v>
      </c>
      <c r="X744" s="138">
        <v>0</v>
      </c>
      <c r="Y744" s="138">
        <v>3000</v>
      </c>
      <c r="Z744" s="138">
        <v>0</v>
      </c>
      <c r="AA744" s="138">
        <v>0</v>
      </c>
      <c r="AB744" s="145">
        <v>0</v>
      </c>
      <c r="AC744" s="145">
        <v>0</v>
      </c>
      <c r="AD744" s="138">
        <v>0</v>
      </c>
      <c r="AE744" s="131" t="str">
        <v>비닐팩토리 쿠팡 장강순 장강순 SE.306 투명 530275965782 0502-7908-1471 7100065843035</v>
      </c>
    </row>
    <row r="745" spans="1:31">
      <c r="A745" s="131">
        <v>721</v>
      </c>
      <c r="B745" s="131" t="str">
        <v>비닐팩토리</v>
      </c>
      <c r="C745" s="131" t="str">
        <v>쿠팡</v>
      </c>
      <c r="D745" s="131" t="str">
        <v>장강순</v>
      </c>
      <c r="E745" s="132">
        <v>45530</v>
      </c>
      <c r="F745" s="131" t="str">
        <v>장강순</v>
      </c>
      <c r="G745" s="131" t="str">
        <v>530275965782</v>
      </c>
      <c r="H745" s="131" t="str">
        <v>SE.306</v>
      </c>
      <c r="I745" s="131" t="str">
        <v>투명</v>
      </c>
      <c r="J745" s="131">
        <v>1</v>
      </c>
      <c r="K745" s="138">
        <v>0</v>
      </c>
      <c r="L745" s="138">
        <v>3000</v>
      </c>
      <c r="M745" s="138">
        <v>0</v>
      </c>
      <c r="N745" s="132">
        <v>45530</v>
      </c>
      <c r="O745" s="131" t="str">
        <v>7100065843035</v>
      </c>
      <c r="P745" s="134">
        <v>0</v>
      </c>
      <c r="Q745" s="148" t="str">
        <v>0502-7908-1471</v>
      </c>
      <c r="R745" s="131" t="str">
        <v>CJ대한통운</v>
      </c>
      <c r="S745" s="139">
        <v>0</v>
      </c>
      <c r="T745" s="131" t="str">
        <v>0502-7908-1471</v>
      </c>
      <c r="U745" s="131" t="str">
        <v>충청북도 진천군 이월면 송림1길 12 큰방앗간</v>
      </c>
      <c r="V745" s="131" t="str">
        <v>직접 받고 부재 시 문 앞</v>
      </c>
      <c r="W745" s="138">
        <v>14780</v>
      </c>
      <c r="X745" s="138">
        <v>0</v>
      </c>
      <c r="Y745" s="138">
        <v>3000</v>
      </c>
      <c r="Z745" s="138">
        <v>0</v>
      </c>
      <c r="AA745" s="138">
        <v>0</v>
      </c>
      <c r="AB745" s="145">
        <v>0</v>
      </c>
      <c r="AC745" s="145">
        <v>0</v>
      </c>
      <c r="AD745" s="138">
        <v>0</v>
      </c>
      <c r="AE745" s="131" t="str">
        <v>비닐팩토리 쿠팡 장강순 장강순 SE.306 투명 530275965782 0502-7908-1471 7100065843035</v>
      </c>
    </row>
    <row r="746" spans="1:31">
      <c r="A746" s="131">
        <v>690</v>
      </c>
      <c r="B746" s="131" t="str">
        <v>비닐스토리</v>
      </c>
      <c r="C746" s="131" t="str">
        <v>쿠팡</v>
      </c>
      <c r="D746" s="131" t="str">
        <v>장다원</v>
      </c>
      <c r="E746" s="132">
        <v>45530</v>
      </c>
      <c r="F746" s="131" t="str">
        <v>장다원</v>
      </c>
      <c r="G746" s="131" t="str">
        <v>530276082461</v>
      </c>
      <c r="H746" s="131" t="str">
        <v>SE.206</v>
      </c>
      <c r="I746" s="131" t="str">
        <v>투명</v>
      </c>
      <c r="J746" s="131">
        <v>1</v>
      </c>
      <c r="K746" s="138">
        <v>24260</v>
      </c>
      <c r="L746" s="138">
        <v>3500</v>
      </c>
      <c r="M746" s="138">
        <v>960</v>
      </c>
      <c r="N746" s="132">
        <v>45530</v>
      </c>
      <c r="O746" s="131" t="str">
        <v>29100065733159</v>
      </c>
      <c r="P746" s="134">
        <v>0</v>
      </c>
      <c r="Q746" s="148" t="str">
        <v>0508-9161-4555</v>
      </c>
      <c r="R746" s="131" t="str">
        <v>CJ대한통운</v>
      </c>
      <c r="S746" s="139">
        <v>0</v>
      </c>
      <c r="T746" s="131" t="str">
        <v>0508-9161-4555</v>
      </c>
      <c r="U746" s="131" t="str">
        <v>제주특별자치도 제주시 노형1길 41 1층 우나다 ( 노형동 )</v>
      </c>
      <c r="V746" s="131" t="str">
        <v>부재시 뒷문에 놔주세요</v>
      </c>
      <c r="W746" s="138">
        <v>34020</v>
      </c>
      <c r="X746" s="138">
        <v>0</v>
      </c>
      <c r="Y746" s="138">
        <v>3000</v>
      </c>
      <c r="Z746" s="138">
        <v>3000</v>
      </c>
      <c r="AA746" s="138">
        <v>0</v>
      </c>
      <c r="AB746" s="145">
        <v>0</v>
      </c>
      <c r="AC746" s="145">
        <v>0</v>
      </c>
      <c r="AD746" s="138">
        <v>0</v>
      </c>
      <c r="AE746" s="131" t="str">
        <v>비닐스토리 쿠팡 장다원 장다원 SE.206 투명 530276082461 0508-9161-4555 29100065733159</v>
      </c>
    </row>
    <row r="747" spans="1:31">
      <c r="A747" s="131">
        <v>715</v>
      </c>
      <c r="B747" s="131" t="str">
        <v>비닐스토리</v>
      </c>
      <c r="C747" s="131" t="str">
        <v>쿠팡</v>
      </c>
      <c r="D747" s="131" t="str">
        <v>장다원</v>
      </c>
      <c r="E747" s="132">
        <v>45530</v>
      </c>
      <c r="F747" s="131" t="str">
        <v>장다원</v>
      </c>
      <c r="G747" s="131" t="str">
        <v>530276082461</v>
      </c>
      <c r="H747" s="131" t="str">
        <v>SE.206</v>
      </c>
      <c r="I747" s="131" t="str">
        <v>투명</v>
      </c>
      <c r="J747" s="131">
        <v>1</v>
      </c>
      <c r="K747" s="138">
        <v>24260</v>
      </c>
      <c r="L747" s="138">
        <v>3500</v>
      </c>
      <c r="M747" s="138">
        <v>960</v>
      </c>
      <c r="N747" s="132">
        <v>45530</v>
      </c>
      <c r="O747" s="131" t="str">
        <v>29100065733159</v>
      </c>
      <c r="P747" s="134">
        <v>0</v>
      </c>
      <c r="Q747" s="148" t="str">
        <v>0508-9161-4555</v>
      </c>
      <c r="R747" s="131" t="str">
        <v>CJ대한통운</v>
      </c>
      <c r="S747" s="139">
        <v>0</v>
      </c>
      <c r="T747" s="131" t="str">
        <v>0508-9161-4555</v>
      </c>
      <c r="U747" s="131" t="str">
        <v>제주특별자치도 제주시 노형1길 41 1층 우나다 ( 노형동 )</v>
      </c>
      <c r="V747" s="131" t="str">
        <v>부재시 뒷문에 놔주세요</v>
      </c>
      <c r="W747" s="138">
        <v>34020</v>
      </c>
      <c r="X747" s="138">
        <v>0</v>
      </c>
      <c r="Y747" s="138">
        <v>3000</v>
      </c>
      <c r="Z747" s="138">
        <v>3000</v>
      </c>
      <c r="AA747" s="138">
        <v>0</v>
      </c>
      <c r="AB747" s="145">
        <v>0</v>
      </c>
      <c r="AC747" s="145">
        <v>0</v>
      </c>
      <c r="AD747" s="138">
        <v>0</v>
      </c>
      <c r="AE747" s="131" t="str">
        <v>비닐스토리 쿠팡 장다원 장다원 SE.206 투명 530276082461 0508-9161-4555 29100065733159</v>
      </c>
    </row>
    <row r="748" spans="1:31">
      <c r="A748" s="131">
        <v>334</v>
      </c>
      <c r="B748" s="131" t="str">
        <v>비닐스토리</v>
      </c>
      <c r="C748" s="131" t="str">
        <v>쿠팡</v>
      </c>
      <c r="D748" s="131" t="str">
        <v>장명숙</v>
      </c>
      <c r="E748" s="132">
        <v>45488</v>
      </c>
      <c r="F748" s="131" t="str">
        <v>장명숙</v>
      </c>
      <c r="G748" s="131" t="str">
        <v>540244644525</v>
      </c>
      <c r="H748" s="131" t="str">
        <v>SE.114</v>
      </c>
      <c r="I748" s="131" t="str">
        <v>투명</v>
      </c>
      <c r="J748" s="131">
        <v>10</v>
      </c>
      <c r="K748" s="138">
        <v>47025</v>
      </c>
      <c r="L748" s="138">
        <v>5500</v>
      </c>
      <c r="M748" s="138">
        <v>1925</v>
      </c>
      <c r="N748" s="132">
        <v>45486</v>
      </c>
      <c r="O748" s="131" t="str">
        <v>30100058159333</v>
      </c>
      <c r="P748" s="134" t="str">
        <v>ja*****@na</v>
      </c>
      <c r="Q748" s="148" t="str">
        <v>0502-4670-4963</v>
      </c>
      <c r="R748" s="131" t="str">
        <v>CJ대한통운</v>
      </c>
      <c r="S748" s="139">
        <v>0</v>
      </c>
      <c r="T748" s="131" t="str">
        <v>0502-4670-4963</v>
      </c>
      <c r="U748" s="131" t="str">
        <v>충청남도 서천군 서천읍 서천로 72 장명숙헤어샵</v>
      </c>
      <c r="V748" s="131" t="str">
        <v>직접 받고 부재 시 문 앞</v>
      </c>
      <c r="W748" s="138">
        <v>61200</v>
      </c>
      <c r="X748" s="138">
        <v>6800</v>
      </c>
      <c r="Y748" s="138">
        <v>0</v>
      </c>
      <c r="Z748" s="138">
        <v>0</v>
      </c>
      <c r="AA748" s="138">
        <v>0</v>
      </c>
      <c r="AB748" s="145">
        <v>0</v>
      </c>
      <c r="AC748" s="145">
        <v>0</v>
      </c>
      <c r="AD748" s="138">
        <v>0</v>
      </c>
      <c r="AE748" s="131" t="str">
        <v>비닐스토리 쿠팡 장명숙 장명숙 SE.114 투명 540244644525 0502-4670-4963 30100058159333</v>
      </c>
    </row>
    <row r="749" spans="1:31">
      <c r="A749" s="131">
        <v>446</v>
      </c>
      <c r="B749" s="131" t="str">
        <v>비닐팩토리</v>
      </c>
      <c r="C749" s="131" t="str">
        <v>쿠팡</v>
      </c>
      <c r="D749" s="131" t="str">
        <v>장미란</v>
      </c>
      <c r="E749" s="132">
        <v>45502</v>
      </c>
      <c r="F749" s="131" t="str">
        <v>한가람 에프앤비</v>
      </c>
      <c r="G749" s="131" t="str">
        <v>540254826025</v>
      </c>
      <c r="H749" s="131" t="str">
        <v>SE.305</v>
      </c>
      <c r="I749" s="131" t="str">
        <v>투명</v>
      </c>
      <c r="J749" s="131">
        <v>1</v>
      </c>
      <c r="K749" s="138">
        <v>0</v>
      </c>
      <c r="L749" s="138">
        <v>3000</v>
      </c>
      <c r="M749" s="138">
        <v>0</v>
      </c>
      <c r="N749" s="132">
        <v>45500</v>
      </c>
      <c r="O749" s="131" t="str">
        <v>6100060431160</v>
      </c>
      <c r="P749" s="134" t="str">
        <v>cm*****@ha</v>
      </c>
      <c r="Q749" s="148" t="str">
        <v>0502-1562-8691</v>
      </c>
      <c r="R749" s="131" t="str">
        <v>CJ대한통운</v>
      </c>
      <c r="S749" s="139">
        <v>0</v>
      </c>
      <c r="T749" s="131" t="str">
        <v>0502-1562-8691</v>
      </c>
      <c r="U749" s="131" t="str">
        <v>충청북도 청주시 상당구 미원면 단재로 2457 1층</v>
      </c>
      <c r="V749" s="131" t="str">
        <v>직접 받고 부재 시 문 앞</v>
      </c>
      <c r="W749" s="138">
        <v>19320</v>
      </c>
      <c r="X749" s="138">
        <v>0</v>
      </c>
      <c r="Y749" s="138">
        <v>3000</v>
      </c>
      <c r="Z749" s="138">
        <v>0</v>
      </c>
      <c r="AA749" s="138">
        <v>0</v>
      </c>
      <c r="AB749" s="145">
        <v>0</v>
      </c>
      <c r="AC749" s="145">
        <v>0</v>
      </c>
      <c r="AD749" s="138">
        <v>0</v>
      </c>
      <c r="AE749" s="131" t="str">
        <v>비닐팩토리 쿠팡 장미란 한가람 에프앤비 SE.305 투명 540254826025 0502-1562-8691 6100060431160</v>
      </c>
    </row>
    <row r="750" spans="1:31">
      <c r="A750" s="131">
        <v>63</v>
      </c>
      <c r="B750" s="131" t="str">
        <v>비닐스토리</v>
      </c>
      <c r="C750" s="131" t="str">
        <v>스마트 스토어</v>
      </c>
      <c r="D750" s="131" t="str">
        <v>장미미</v>
      </c>
      <c r="E750" s="132">
        <v>45448</v>
      </c>
      <c r="F750" s="131" t="str">
        <v>장미미</v>
      </c>
      <c r="G750" s="131" t="str">
        <v>540214280673</v>
      </c>
      <c r="H750" s="131" t="str">
        <v>SE.303</v>
      </c>
      <c r="I750" s="131" t="str">
        <v>투명</v>
      </c>
      <c r="J750" s="131">
        <v>1</v>
      </c>
      <c r="K750" s="138">
        <v>18070</v>
      </c>
      <c r="L750" s="138">
        <v>3000</v>
      </c>
      <c r="M750" s="138">
        <v>0</v>
      </c>
      <c r="N750" s="132">
        <v>45447</v>
      </c>
      <c r="O750" s="131" t="str">
        <v>2024060414211401</v>
      </c>
      <c r="P750" s="134" t="str">
        <v>alal****</v>
      </c>
      <c r="Q750" s="148" t="str">
        <v>010-9415-1378</v>
      </c>
      <c r="R750" s="131" t="str">
        <v>CJ대한통운</v>
      </c>
      <c r="S750" s="139">
        <v>0</v>
      </c>
      <c r="T750" s="131" t="str">
        <v>010-9415-1378</v>
      </c>
      <c r="U750" s="131" t="str">
        <v>경기도 양평군 양동면 양동역길 9 (양동면) 역전방앗간</v>
      </c>
      <c r="V750" s="131">
        <v>0</v>
      </c>
      <c r="W750" s="138">
        <v>22190</v>
      </c>
      <c r="X750" s="138">
        <v>2470</v>
      </c>
      <c r="Y750" s="138">
        <v>3000</v>
      </c>
      <c r="Z750" s="138">
        <v>0</v>
      </c>
      <c r="AA750" s="138">
        <v>0</v>
      </c>
      <c r="AB750" s="145">
        <v>0</v>
      </c>
      <c r="AC750" s="145">
        <v>0</v>
      </c>
      <c r="AD750" s="138">
        <v>0</v>
      </c>
      <c r="AE750" s="131" t="str">
        <v>비닐스토리 스마트 스토어 장미미 장미미 SE.303 투명 540214280673 010-9415-1378 2024060414211401</v>
      </c>
    </row>
    <row r="751" spans="1:31">
      <c r="A751" s="131">
        <v>667</v>
      </c>
      <c r="B751" s="131" t="str">
        <v>비닐스토리</v>
      </c>
      <c r="C751" s="131" t="str">
        <v>쿠팡</v>
      </c>
      <c r="D751" s="131" t="str">
        <v>장선주</v>
      </c>
      <c r="E751" s="132">
        <v>45527</v>
      </c>
      <c r="F751" s="131" t="str">
        <v>두리상사</v>
      </c>
      <c r="G751" s="131" t="str">
        <v>530274173675</v>
      </c>
      <c r="H751" s="131" t="str">
        <v>SE.114</v>
      </c>
      <c r="I751" s="131" t="str">
        <v>투명</v>
      </c>
      <c r="J751" s="131">
        <v>2</v>
      </c>
      <c r="K751" s="138">
        <v>10920</v>
      </c>
      <c r="L751" s="138">
        <v>3000</v>
      </c>
      <c r="M751" s="138">
        <v>0</v>
      </c>
      <c r="N751" s="132">
        <v>45527</v>
      </c>
      <c r="O751" s="131" t="str">
        <v>9100065159321</v>
      </c>
      <c r="P751" s="134">
        <v>0</v>
      </c>
      <c r="Q751" s="148" t="str">
        <v>0502-1590-1142</v>
      </c>
      <c r="R751" s="131" t="str">
        <v>CJ대한통운</v>
      </c>
      <c r="S751" s="139">
        <v>0</v>
      </c>
      <c r="T751" s="131" t="str">
        <v>0502-1590-1142</v>
      </c>
      <c r="U751" s="131" t="str">
        <v>전북특별자치도 군산시 설림4길 23-1 1층 영통신(간판) ( 소룡동 )</v>
      </c>
      <c r="V751" s="131" t="str">
        <v>뒤쪽 쪽문</v>
      </c>
      <c r="W751" s="138">
        <v>12240</v>
      </c>
      <c r="X751" s="138">
        <v>1360</v>
      </c>
      <c r="Y751" s="138">
        <v>0</v>
      </c>
      <c r="Z751" s="138">
        <v>0</v>
      </c>
      <c r="AA751" s="138">
        <v>0</v>
      </c>
      <c r="AB751" s="145">
        <v>0</v>
      </c>
      <c r="AC751" s="145">
        <v>0</v>
      </c>
      <c r="AD751" s="138">
        <v>0</v>
      </c>
      <c r="AE751" s="131" t="str">
        <v>비닐스토리 쿠팡 장선주 두리상사 SE.114 투명 530274173675 0502-1590-1142 9100065159321</v>
      </c>
    </row>
    <row r="752" spans="1:31">
      <c r="A752" s="131">
        <v>1020</v>
      </c>
      <c r="B752" s="131" t="str">
        <v>비닐스토리</v>
      </c>
      <c r="C752" s="131" t="str">
        <v>쿠팡</v>
      </c>
      <c r="D752" s="131" t="str">
        <v>장선희</v>
      </c>
      <c r="E752" s="132">
        <v>45558</v>
      </c>
      <c r="F752" s="131" t="str">
        <v>장선희</v>
      </c>
      <c r="G752" s="131" t="str">
        <v>540295042462</v>
      </c>
      <c r="H752" s="131" t="str">
        <v>SE.307</v>
      </c>
      <c r="I752" s="131" t="str">
        <v>투명</v>
      </c>
      <c r="J752" s="131">
        <v>1</v>
      </c>
      <c r="K752" s="138">
        <v>10260</v>
      </c>
      <c r="L752" s="138">
        <v>3000</v>
      </c>
      <c r="M752" s="138">
        <v>0</v>
      </c>
      <c r="N752" s="132">
        <v>45557</v>
      </c>
      <c r="O752" s="131" t="str">
        <v>1100070273009</v>
      </c>
      <c r="P752" s="134">
        <v>0</v>
      </c>
      <c r="Q752" s="148" t="str">
        <v>0502-1712-2744</v>
      </c>
      <c r="R752" s="131" t="str">
        <v>CJ대한통운</v>
      </c>
      <c r="S752" s="139">
        <v>0</v>
      </c>
      <c r="T752" s="131" t="str">
        <v>0502-1712-2744</v>
      </c>
      <c r="U752" s="131" t="str">
        <v>대구 수성구 중동 90-5번지 아석하이빌 205호</v>
      </c>
      <c r="V752" s="131" t="str">
        <v>205호 문안쪽으로 바짝밀어 놓아주세요</v>
      </c>
      <c r="W752" s="138">
        <v>12470</v>
      </c>
      <c r="X752" s="138">
        <v>0</v>
      </c>
      <c r="Y752" s="138">
        <v>3000</v>
      </c>
      <c r="Z752" s="138">
        <v>0</v>
      </c>
      <c r="AA752" s="138">
        <v>0</v>
      </c>
      <c r="AB752" s="145">
        <v>0</v>
      </c>
      <c r="AC752" s="145">
        <v>0</v>
      </c>
      <c r="AD752" s="138">
        <v>0</v>
      </c>
      <c r="AE752" s="131" t="str">
        <v>비닐스토리 쿠팡 장선희 장선희 SE.307 투명 540295042462 0502-1712-2744 1100070273009</v>
      </c>
    </row>
    <row r="753" spans="1:31">
      <c r="A753" s="131">
        <v>207</v>
      </c>
      <c r="B753" s="131" t="str">
        <v>비닐스토리</v>
      </c>
      <c r="C753" s="131" t="str">
        <v>스마트 스토어</v>
      </c>
      <c r="D753" s="131" t="str">
        <v>장수미</v>
      </c>
      <c r="E753" s="132">
        <v>45474</v>
      </c>
      <c r="F753" s="131" t="str">
        <v>이태현</v>
      </c>
      <c r="G753" s="131" t="str">
        <v>530234194855</v>
      </c>
      <c r="H753" s="131" t="str">
        <v>SE.122</v>
      </c>
      <c r="I753" s="131" t="str">
        <v>청색</v>
      </c>
      <c r="J753" s="131">
        <v>5</v>
      </c>
      <c r="K753" s="138">
        <v>24825</v>
      </c>
      <c r="L753" s="138">
        <v>4400</v>
      </c>
      <c r="M753" s="138">
        <v>1725</v>
      </c>
      <c r="N753" s="132">
        <v>45474</v>
      </c>
      <c r="O753" s="131" t="str">
        <v>2024070143975511</v>
      </c>
      <c r="P753" s="134" t="str">
        <v>vlse****</v>
      </c>
      <c r="Q753" s="148" t="str">
        <v>010-4047-2272</v>
      </c>
      <c r="R753" s="131" t="str">
        <v>CJ대한통운</v>
      </c>
      <c r="S753" s="139">
        <v>0</v>
      </c>
      <c r="T753" s="131" t="str">
        <v>0502-3408-8159</v>
      </c>
      <c r="U753" s="131" t="str">
        <v>경기도 양주시 평화로 1227-27 (산북동) 씨에스텍 (와우배드민턴 옆 건물)</v>
      </c>
      <c r="V753" s="131">
        <v>0</v>
      </c>
      <c r="W753" s="138">
        <v>38150</v>
      </c>
      <c r="X753" s="138">
        <v>0</v>
      </c>
      <c r="Y753" s="138">
        <v>0</v>
      </c>
      <c r="Z753" s="138">
        <v>0</v>
      </c>
      <c r="AA753" s="138">
        <v>0</v>
      </c>
      <c r="AB753" s="145">
        <v>0</v>
      </c>
      <c r="AC753" s="145">
        <v>0</v>
      </c>
      <c r="AD753" s="138">
        <v>0</v>
      </c>
      <c r="AE753" s="131" t="str">
        <v>비닐스토리 스마트 스토어 장수미 이태현 SE.122 청색 530234194855 0502-3408-8159 2024070143975511</v>
      </c>
    </row>
    <row r="754" spans="1:31">
      <c r="A754" s="131">
        <v>921</v>
      </c>
      <c r="B754" s="131" t="str">
        <v>비닐스토리</v>
      </c>
      <c r="C754" s="131" t="str">
        <v>스마트 스토어</v>
      </c>
      <c r="D754" s="131" t="str">
        <v>장수영</v>
      </c>
      <c r="E754" s="132">
        <v>45546</v>
      </c>
      <c r="F754" s="131" t="str">
        <v>장수영</v>
      </c>
      <c r="G754" s="131" t="str">
        <v>540288500332</v>
      </c>
      <c r="H754" s="131" t="str">
        <v>SE.206</v>
      </c>
      <c r="I754" s="131" t="str">
        <v>투명</v>
      </c>
      <c r="J754" s="131">
        <v>1</v>
      </c>
      <c r="K754" s="138">
        <v>24260</v>
      </c>
      <c r="L754" s="138">
        <v>3500</v>
      </c>
      <c r="M754" s="138">
        <v>960</v>
      </c>
      <c r="N754" s="132">
        <v>45546</v>
      </c>
      <c r="O754" s="131" t="str">
        <v>2024091138309641</v>
      </c>
      <c r="P754" s="134" t="str">
        <v>jsy8****</v>
      </c>
      <c r="Q754" s="148" t="str">
        <v>010-8998-6301</v>
      </c>
      <c r="R754" s="131" t="str">
        <v>CJ대한통운</v>
      </c>
      <c r="S754" s="139">
        <v>0</v>
      </c>
      <c r="T754" s="131" t="str">
        <v>010-8998-6301</v>
      </c>
      <c r="U754" s="131" t="str">
        <v>부산광역시 남구 못골로41번길 35-11 (대연동) 1층   설기애</v>
      </c>
      <c r="V754" s="131">
        <v>0</v>
      </c>
      <c r="W754" s="138">
        <v>28620</v>
      </c>
      <c r="X754" s="138">
        <v>3180</v>
      </c>
      <c r="Y754" s="138">
        <v>3000</v>
      </c>
      <c r="Z754" s="138">
        <v>0</v>
      </c>
      <c r="AA754" s="138">
        <v>0</v>
      </c>
      <c r="AB754" s="145">
        <v>0</v>
      </c>
      <c r="AC754" s="145">
        <v>0</v>
      </c>
      <c r="AD754" s="138">
        <v>0</v>
      </c>
      <c r="AE754" s="131" t="str">
        <v>비닐스토리 스마트 스토어 장수영 장수영 SE.206 투명 540288500332 010-8998-6301 2024091138309641</v>
      </c>
    </row>
    <row r="755" spans="1:31">
      <c r="A755" s="131">
        <v>802</v>
      </c>
      <c r="B755" s="131" t="str">
        <v>비닐팩토리</v>
      </c>
      <c r="C755" s="131" t="str">
        <v>스마트 스토어</v>
      </c>
      <c r="D755" s="131" t="str">
        <v>장우진</v>
      </c>
      <c r="E755" s="132">
        <v>45538</v>
      </c>
      <c r="F755" s="131" t="str">
        <v>부경마켓 장우진팀장</v>
      </c>
      <c r="G755" s="131" t="str">
        <v>530282277295</v>
      </c>
      <c r="H755" s="131" t="str">
        <v>SE.205</v>
      </c>
      <c r="I755" s="131" t="str">
        <v>투명</v>
      </c>
      <c r="J755" s="131">
        <v>1</v>
      </c>
      <c r="K755" s="138">
        <v>0</v>
      </c>
      <c r="L755" s="138">
        <v>3500</v>
      </c>
      <c r="M755" s="138">
        <v>960</v>
      </c>
      <c r="N755" s="132">
        <v>45537</v>
      </c>
      <c r="O755" s="131" t="str">
        <v>2024090270091151</v>
      </c>
      <c r="P755" s="134" t="str">
        <v>jyja****</v>
      </c>
      <c r="Q755" s="148" t="str">
        <v>010-3443-8430</v>
      </c>
      <c r="R755" s="131" t="str">
        <v>CJ대한통운</v>
      </c>
      <c r="S755" s="139">
        <v>0</v>
      </c>
      <c r="T755" s="131" t="str">
        <v>010-3443-8430</v>
      </c>
      <c r="U755" s="131" t="str">
        <v>경상남도 김해시 유하로 113 (유하동) 부경마켓</v>
      </c>
      <c r="V755" s="131">
        <v>0</v>
      </c>
      <c r="W755" s="138">
        <v>24000</v>
      </c>
      <c r="X755" s="138">
        <v>0</v>
      </c>
      <c r="Y755" s="138">
        <v>3000</v>
      </c>
      <c r="Z755" s="138">
        <v>0</v>
      </c>
      <c r="AA755" s="138">
        <v>0</v>
      </c>
      <c r="AB755" s="145">
        <v>0</v>
      </c>
      <c r="AC755" s="145">
        <v>0</v>
      </c>
      <c r="AD755" s="138">
        <v>0</v>
      </c>
      <c r="AE755" s="131" t="str">
        <v>비닐팩토리 스마트 스토어 장우진 부경마켓 장우진팀장 SE.205 투명 530282277295 010-3443-8430 2024090270091151</v>
      </c>
    </row>
    <row r="756" spans="1:31">
      <c r="A756" s="131">
        <v>815</v>
      </c>
      <c r="B756" s="131" t="str">
        <v>비닐스토리</v>
      </c>
      <c r="C756" s="131" t="str">
        <v>스마트 스토어</v>
      </c>
      <c r="D756" s="131" t="str">
        <v>장원경</v>
      </c>
      <c r="E756" s="132">
        <v>45538</v>
      </c>
      <c r="F756" s="131" t="str">
        <v>장원경</v>
      </c>
      <c r="G756" s="131" t="str">
        <v>530282277236</v>
      </c>
      <c r="H756" s="131" t="str">
        <v>SE.201</v>
      </c>
      <c r="I756" s="131" t="str">
        <v>투명</v>
      </c>
      <c r="J756" s="131">
        <v>1</v>
      </c>
      <c r="K756" s="138">
        <v>14360</v>
      </c>
      <c r="L756" s="138">
        <v>3500</v>
      </c>
      <c r="M756" s="138">
        <v>960</v>
      </c>
      <c r="N756" s="132">
        <v>45537</v>
      </c>
      <c r="O756" s="131" t="str">
        <v>2024090255307451</v>
      </c>
      <c r="P756" s="134" t="str">
        <v>buty****</v>
      </c>
      <c r="Q756" s="148" t="str">
        <v>010-9027-4153</v>
      </c>
      <c r="R756" s="131" t="str">
        <v>CJ대한통운</v>
      </c>
      <c r="S756" s="139">
        <v>0</v>
      </c>
      <c r="T756" s="131" t="str">
        <v>010-9027-4153</v>
      </c>
      <c r="U756" s="131" t="str">
        <v>충청남도 계룡시 엄사면 번영11길 18-16 (엄사면) 1층 예촌소바</v>
      </c>
      <c r="V756" s="131" t="str">
        <v>배송 전 미리 연락해 주세요</v>
      </c>
      <c r="W756" s="138">
        <v>14580</v>
      </c>
      <c r="X756" s="138">
        <v>1620</v>
      </c>
      <c r="Y756" s="138">
        <v>3000</v>
      </c>
      <c r="Z756" s="138">
        <v>0</v>
      </c>
      <c r="AA756" s="138">
        <v>0</v>
      </c>
      <c r="AB756" s="145">
        <v>0</v>
      </c>
      <c r="AC756" s="145">
        <v>0</v>
      </c>
      <c r="AD756" s="138">
        <v>0</v>
      </c>
      <c r="AE756" s="131" t="str">
        <v>비닐스토리 스마트 스토어 장원경 장원경 SE.201 투명 530282277236 010-9027-4153 2024090255307451</v>
      </c>
    </row>
    <row r="757" spans="1:31">
      <c r="A757" s="131">
        <v>286</v>
      </c>
      <c r="B757" s="131" t="str">
        <v>비닐스토리</v>
      </c>
      <c r="C757" s="131" t="str">
        <v>쿠팡</v>
      </c>
      <c r="D757" s="131" t="str">
        <v>장윤혜</v>
      </c>
      <c r="E757" s="132">
        <v>45481</v>
      </c>
      <c r="F757" s="131" t="str">
        <v>장윤혜</v>
      </c>
      <c r="G757" s="131" t="str">
        <v>540238771794</v>
      </c>
      <c r="H757" s="131" t="str">
        <v>SE.206</v>
      </c>
      <c r="I757" s="131" t="str">
        <v>투명</v>
      </c>
      <c r="J757" s="131">
        <v>2</v>
      </c>
      <c r="K757" s="138">
        <v>44960</v>
      </c>
      <c r="L757" s="138">
        <v>4400</v>
      </c>
      <c r="M757" s="138">
        <v>960</v>
      </c>
      <c r="N757" s="132">
        <v>45481</v>
      </c>
      <c r="O757" s="131" t="str">
        <v>17100057117357</v>
      </c>
      <c r="P757" s="134" t="str">
        <v>wk*****@na</v>
      </c>
      <c r="Q757" s="148" t="str">
        <v>0502-1742-9671</v>
      </c>
      <c r="R757" s="131" t="str">
        <v>CJ대한통운</v>
      </c>
      <c r="S757" s="139">
        <v>0</v>
      </c>
      <c r="T757" s="131" t="str">
        <v>0502-1742-9671</v>
      </c>
      <c r="U757" s="131" t="str">
        <v>충청북도 청주시 서원구 1순환로 776 충북대학교 장례식장 지하1층 식당 ( 개신동 )</v>
      </c>
      <c r="V757" s="131" t="str">
        <v>문 앞</v>
      </c>
      <c r="W757" s="138">
        <v>68040</v>
      </c>
      <c r="X757" s="138">
        <v>0</v>
      </c>
      <c r="Y757" s="138">
        <v>0</v>
      </c>
      <c r="Z757" s="138">
        <v>0</v>
      </c>
      <c r="AA757" s="138">
        <v>0</v>
      </c>
      <c r="AB757" s="145">
        <v>0</v>
      </c>
      <c r="AC757" s="145">
        <v>0</v>
      </c>
      <c r="AD757" s="138">
        <v>0</v>
      </c>
      <c r="AE757" s="131" t="str">
        <v>비닐스토리 쿠팡 장윤혜 장윤혜 SE.206 투명 540238771794 0502-1742-9671 17100057117357</v>
      </c>
    </row>
    <row r="758" spans="1:31">
      <c r="A758" s="131">
        <v>852</v>
      </c>
      <c r="B758" s="131" t="str">
        <v>비닐스토리</v>
      </c>
      <c r="C758" s="131" t="str">
        <v>스마트 스토어</v>
      </c>
      <c r="D758" s="131" t="str">
        <v>장재영</v>
      </c>
      <c r="E758" s="132">
        <v>45541</v>
      </c>
      <c r="F758" s="131" t="str">
        <v>장재영</v>
      </c>
      <c r="G758" s="131" t="str">
        <v>540284309060</v>
      </c>
      <c r="H758" s="131" t="str">
        <v>SE.13</v>
      </c>
      <c r="I758" s="131" t="str">
        <v>검정</v>
      </c>
      <c r="J758" s="131">
        <v>6</v>
      </c>
      <c r="K758" s="138">
        <v>7788</v>
      </c>
      <c r="L758" s="138">
        <v>3000</v>
      </c>
      <c r="M758" s="138">
        <v>0</v>
      </c>
      <c r="N758" s="132">
        <v>45541</v>
      </c>
      <c r="O758" s="131" t="str">
        <v>2024090634148551</v>
      </c>
      <c r="P758" s="134" t="str">
        <v>iiou****</v>
      </c>
      <c r="Q758" s="148" t="str">
        <v>010-9874-2414</v>
      </c>
      <c r="R758" s="131" t="str">
        <v>CJ대한통운</v>
      </c>
      <c r="S758" s="139">
        <v>0</v>
      </c>
      <c r="T758" s="131" t="str">
        <v>010-9874-2414</v>
      </c>
      <c r="U758" s="131" t="str">
        <v>서울특별시 성북구 북악산로1나길 24 (정릉동, 숲속의집) 3층 301호</v>
      </c>
      <c r="V758" s="131" t="str">
        <v>3층 301호 현관 앞에 놓아주세요.</v>
      </c>
      <c r="W758" s="138">
        <v>7860</v>
      </c>
      <c r="X758" s="138">
        <v>0</v>
      </c>
      <c r="Y758" s="138">
        <v>3000</v>
      </c>
      <c r="Z758" s="138">
        <v>0</v>
      </c>
      <c r="AA758" s="138">
        <v>0</v>
      </c>
      <c r="AB758" s="145">
        <v>0</v>
      </c>
      <c r="AC758" s="145">
        <v>0</v>
      </c>
      <c r="AD758" s="138">
        <v>0</v>
      </c>
      <c r="AE758" s="131" t="str">
        <v>비닐스토리 스마트 스토어 장재영 장재영 SE.13 검정 540284309060 010-9874-2414 2024090634148551</v>
      </c>
    </row>
    <row r="759" spans="1:31">
      <c r="A759" s="131">
        <v>700</v>
      </c>
      <c r="B759" s="131" t="str">
        <v>비닐스토리</v>
      </c>
      <c r="C759" s="131" t="str">
        <v>스마트 스토어</v>
      </c>
      <c r="D759" s="131" t="str">
        <v>장정은</v>
      </c>
      <c r="E759" s="132">
        <v>45530</v>
      </c>
      <c r="F759" s="131" t="str">
        <v>장정은</v>
      </c>
      <c r="G759" s="131" t="str">
        <v>540274378462</v>
      </c>
      <c r="H759" s="131" t="str">
        <v>SE.14</v>
      </c>
      <c r="I759" s="131" t="str">
        <v>보라</v>
      </c>
      <c r="J759" s="131">
        <v>6</v>
      </c>
      <c r="K759" s="138">
        <v>10730</v>
      </c>
      <c r="L759" s="138">
        <v>3500</v>
      </c>
      <c r="M759" s="138">
        <v>960</v>
      </c>
      <c r="N759" s="132">
        <v>45527</v>
      </c>
      <c r="O759" s="131" t="str">
        <v>2024082381217251</v>
      </c>
      <c r="P759" s="134" t="str">
        <v>free****</v>
      </c>
      <c r="Q759" s="148" t="str">
        <v>010-7345-4023</v>
      </c>
      <c r="R759" s="131" t="str">
        <v>CJ대한통운</v>
      </c>
      <c r="S759" s="139">
        <v>0</v>
      </c>
      <c r="T759" s="131" t="str">
        <v>010-7345-4023</v>
      </c>
      <c r="U759" s="131" t="str">
        <v>경상남도 거제시 계룡로 47 (상동동, 오형빌딩) 4층</v>
      </c>
      <c r="V759" s="131" t="str">
        <v>웬만하면 평일배송 부탁드립니다</v>
      </c>
      <c r="W759" s="138">
        <v>10200</v>
      </c>
      <c r="X759" s="138">
        <v>0</v>
      </c>
      <c r="Y759" s="138">
        <v>3000</v>
      </c>
      <c r="Z759" s="138">
        <v>0</v>
      </c>
      <c r="AA759" s="138">
        <v>0</v>
      </c>
      <c r="AB759" s="145">
        <v>0</v>
      </c>
      <c r="AC759" s="145">
        <v>0</v>
      </c>
      <c r="AD759" s="138">
        <v>0</v>
      </c>
      <c r="AE759" s="131" t="str">
        <v>비닐스토리 스마트 스토어 장정은 장정은 SE.14 보라 540274378462 010-7345-4023 2024082381217251</v>
      </c>
    </row>
    <row r="760" spans="1:31">
      <c r="A760" s="131">
        <v>701</v>
      </c>
      <c r="B760" s="131" t="str">
        <v>비닐스토리</v>
      </c>
      <c r="C760" s="131" t="str">
        <v>스마트 스토어</v>
      </c>
      <c r="D760" s="131" t="str">
        <v>장정은</v>
      </c>
      <c r="E760" s="132">
        <v>45530</v>
      </c>
      <c r="F760" s="131" t="str">
        <v>장정은</v>
      </c>
      <c r="G760" s="131" t="str">
        <v>540274378462</v>
      </c>
      <c r="H760" s="131" t="str">
        <v>SE.8</v>
      </c>
      <c r="I760" s="131" t="str">
        <v>오렌지</v>
      </c>
      <c r="J760" s="131">
        <v>6</v>
      </c>
      <c r="K760" s="138">
        <v>4290</v>
      </c>
      <c r="L760" s="138">
        <v>0</v>
      </c>
      <c r="M760" s="138">
        <v>0</v>
      </c>
      <c r="N760" s="132">
        <v>45527</v>
      </c>
      <c r="O760" s="131" t="str">
        <v>2024082381217241</v>
      </c>
      <c r="P760" s="134" t="str">
        <v>free****</v>
      </c>
      <c r="Q760" s="148" t="str">
        <v>010-7345-4023</v>
      </c>
      <c r="R760" s="131" t="str">
        <v>CJ대한통운</v>
      </c>
      <c r="S760" s="139">
        <v>0</v>
      </c>
      <c r="T760" s="131" t="str">
        <v>010-7345-4023</v>
      </c>
      <c r="U760" s="131" t="str">
        <v>경상남도 거제시 계룡로 47 (상동동, 오형빌딩) 4층</v>
      </c>
      <c r="V760" s="131" t="str">
        <v>웬만하면 평일배송 부탁드립니다</v>
      </c>
      <c r="W760" s="138">
        <v>7020</v>
      </c>
      <c r="X760" s="138">
        <v>0</v>
      </c>
      <c r="Y760" s="138">
        <v>0</v>
      </c>
      <c r="Z760" s="138">
        <v>0</v>
      </c>
      <c r="AA760" s="138">
        <v>0</v>
      </c>
      <c r="AB760" s="145">
        <v>0</v>
      </c>
      <c r="AC760" s="145">
        <v>0</v>
      </c>
      <c r="AD760" s="138">
        <v>0</v>
      </c>
      <c r="AE760" s="131" t="str">
        <v>비닐스토리 스마트 스토어 장정은 장정은 SE.8 오렌지 540274378462 010-7345-4023 2024082381217241</v>
      </c>
    </row>
    <row r="761" spans="1:31">
      <c r="A761" s="131">
        <v>725</v>
      </c>
      <c r="B761" s="131" t="str">
        <v>비닐스토리</v>
      </c>
      <c r="C761" s="131" t="str">
        <v>스마트 스토어</v>
      </c>
      <c r="D761" s="131" t="str">
        <v>장정은</v>
      </c>
      <c r="E761" s="132">
        <v>45530</v>
      </c>
      <c r="F761" s="131" t="str">
        <v>장정은</v>
      </c>
      <c r="G761" s="131" t="str">
        <v>540274378462</v>
      </c>
      <c r="H761" s="131" t="str">
        <v>SE.14</v>
      </c>
      <c r="I761" s="131" t="str">
        <v>보라</v>
      </c>
      <c r="J761" s="131">
        <v>6</v>
      </c>
      <c r="K761" s="138">
        <v>10730</v>
      </c>
      <c r="L761" s="138">
        <v>3500</v>
      </c>
      <c r="M761" s="138">
        <v>960</v>
      </c>
      <c r="N761" s="132">
        <v>45527</v>
      </c>
      <c r="O761" s="131" t="str">
        <v>2024082381217251</v>
      </c>
      <c r="P761" s="134" t="str">
        <v>free****</v>
      </c>
      <c r="Q761" s="148" t="str">
        <v>010-7345-4023</v>
      </c>
      <c r="R761" s="131" t="str">
        <v>CJ대한통운</v>
      </c>
      <c r="S761" s="139">
        <v>0</v>
      </c>
      <c r="T761" s="131" t="str">
        <v>010-7345-4023</v>
      </c>
      <c r="U761" s="131" t="str">
        <v>경상남도 거제시 계룡로 47 (상동동, 오형빌딩) 4층</v>
      </c>
      <c r="V761" s="131" t="str">
        <v>웬만하면 평일배송 부탁드립니다</v>
      </c>
      <c r="W761" s="138">
        <v>10200</v>
      </c>
      <c r="X761" s="138">
        <v>0</v>
      </c>
      <c r="Y761" s="138">
        <v>3000</v>
      </c>
      <c r="Z761" s="138">
        <v>0</v>
      </c>
      <c r="AA761" s="138">
        <v>0</v>
      </c>
      <c r="AB761" s="145">
        <v>0</v>
      </c>
      <c r="AC761" s="145">
        <v>0</v>
      </c>
      <c r="AD761" s="138">
        <v>0</v>
      </c>
      <c r="AE761" s="131" t="str">
        <v>비닐스토리 스마트 스토어 장정은 장정은 SE.14 보라 540274378462 010-7345-4023 2024082381217251</v>
      </c>
    </row>
    <row r="762" spans="1:31">
      <c r="A762" s="131">
        <v>726</v>
      </c>
      <c r="B762" s="131" t="str">
        <v>비닐스토리</v>
      </c>
      <c r="C762" s="131" t="str">
        <v>스마트 스토어</v>
      </c>
      <c r="D762" s="131" t="str">
        <v>장정은</v>
      </c>
      <c r="E762" s="132">
        <v>45530</v>
      </c>
      <c r="F762" s="131" t="str">
        <v>장정은</v>
      </c>
      <c r="G762" s="131" t="str">
        <v>540274378462</v>
      </c>
      <c r="H762" s="131" t="str">
        <v>SE.8</v>
      </c>
      <c r="I762" s="131" t="str">
        <v>오렌지</v>
      </c>
      <c r="J762" s="131">
        <v>6</v>
      </c>
      <c r="K762" s="138">
        <v>4290</v>
      </c>
      <c r="L762" s="138">
        <v>0</v>
      </c>
      <c r="M762" s="138">
        <v>0</v>
      </c>
      <c r="N762" s="132">
        <v>45527</v>
      </c>
      <c r="O762" s="131" t="str">
        <v>2024082381217241</v>
      </c>
      <c r="P762" s="134" t="str">
        <v>free****</v>
      </c>
      <c r="Q762" s="148" t="str">
        <v>010-7345-4023</v>
      </c>
      <c r="R762" s="131" t="str">
        <v>CJ대한통운</v>
      </c>
      <c r="S762" s="139">
        <v>0</v>
      </c>
      <c r="T762" s="131" t="str">
        <v>010-7345-4023</v>
      </c>
      <c r="U762" s="131" t="str">
        <v>경상남도 거제시 계룡로 47 (상동동, 오형빌딩) 4층</v>
      </c>
      <c r="V762" s="131" t="str">
        <v>웬만하면 평일배송 부탁드립니다</v>
      </c>
      <c r="W762" s="138">
        <v>7020</v>
      </c>
      <c r="X762" s="138">
        <v>0</v>
      </c>
      <c r="Y762" s="138">
        <v>0</v>
      </c>
      <c r="Z762" s="138">
        <v>0</v>
      </c>
      <c r="AA762" s="138">
        <v>0</v>
      </c>
      <c r="AB762" s="145">
        <v>0</v>
      </c>
      <c r="AC762" s="145">
        <v>0</v>
      </c>
      <c r="AD762" s="138">
        <v>0</v>
      </c>
      <c r="AE762" s="131" t="str">
        <v>비닐스토리 스마트 스토어 장정은 장정은 SE.8 오렌지 540274378462 010-7345-4023 2024082381217241</v>
      </c>
    </row>
    <row r="763" spans="1:31">
      <c r="A763" s="131">
        <v>322</v>
      </c>
      <c r="B763" s="131" t="str">
        <v>비닐스토리</v>
      </c>
      <c r="C763" s="131" t="str">
        <v>스마트 스토어</v>
      </c>
      <c r="D763" s="131" t="str">
        <v>장철심</v>
      </c>
      <c r="E763" s="132">
        <v>45488</v>
      </c>
      <c r="F763" s="131" t="str">
        <v>장철심</v>
      </c>
      <c r="G763" s="131" t="str">
        <v>530245081056</v>
      </c>
      <c r="H763" s="131" t="str">
        <v>SE.105</v>
      </c>
      <c r="I763" s="131" t="str">
        <v>투명</v>
      </c>
      <c r="J763" s="131">
        <v>1</v>
      </c>
      <c r="K763" s="138">
        <v>4650</v>
      </c>
      <c r="L763" s="138">
        <v>3000</v>
      </c>
      <c r="M763" s="138">
        <v>0</v>
      </c>
      <c r="N763" s="132">
        <v>45487</v>
      </c>
      <c r="O763" s="131" t="str">
        <v>2024071451420001</v>
      </c>
      <c r="P763" s="134" t="str">
        <v>seva****</v>
      </c>
      <c r="Q763" s="148" t="str">
        <v>010-9334-5269</v>
      </c>
      <c r="R763" s="131" t="str">
        <v>CJ대한통운</v>
      </c>
      <c r="S763" s="139">
        <v>0</v>
      </c>
      <c r="T763" s="131" t="str">
        <v>010-9334-5269</v>
      </c>
      <c r="U763" s="131" t="str">
        <v>경상남도 남해군 남해읍 망운로9번길 42-10 (남해읍, 남산슈퍼) 장철심</v>
      </c>
      <c r="V763" s="131">
        <v>0</v>
      </c>
      <c r="W763" s="138">
        <v>2780</v>
      </c>
      <c r="X763" s="138">
        <v>0</v>
      </c>
      <c r="Y763" s="138">
        <v>3000</v>
      </c>
      <c r="Z763" s="138">
        <v>0</v>
      </c>
      <c r="AA763" s="138">
        <v>0</v>
      </c>
      <c r="AB763" s="145">
        <v>0</v>
      </c>
      <c r="AC763" s="145">
        <v>0</v>
      </c>
      <c r="AD763" s="138">
        <v>0</v>
      </c>
      <c r="AE763" s="131" t="str">
        <v>비닐스토리 스마트 스토어 장철심 장철심 SE.105 투명 530245081056 010-9334-5269 2024071451420001</v>
      </c>
    </row>
    <row r="764" spans="1:31">
      <c r="A764" s="131">
        <v>323</v>
      </c>
      <c r="B764" s="131" t="str">
        <v>비닐스토리</v>
      </c>
      <c r="C764" s="131" t="str">
        <v>스마트 스토어</v>
      </c>
      <c r="D764" s="131" t="str">
        <v>장철심</v>
      </c>
      <c r="E764" s="132">
        <v>45488</v>
      </c>
      <c r="F764" s="131" t="str">
        <v>장철심</v>
      </c>
      <c r="G764" s="131" t="str">
        <v>530245081056</v>
      </c>
      <c r="H764" s="131" t="str">
        <v>SE.103</v>
      </c>
      <c r="I764" s="131" t="str">
        <v>투명</v>
      </c>
      <c r="J764" s="131">
        <v>1</v>
      </c>
      <c r="K764" s="138">
        <v>1100</v>
      </c>
      <c r="L764" s="138">
        <v>0</v>
      </c>
      <c r="M764" s="138">
        <v>0</v>
      </c>
      <c r="N764" s="132">
        <v>45487</v>
      </c>
      <c r="O764" s="131" t="str">
        <v>2024071451419991</v>
      </c>
      <c r="P764" s="134" t="str">
        <v>seva****</v>
      </c>
      <c r="Q764" s="148" t="str">
        <v>010-9334-5269</v>
      </c>
      <c r="R764" s="131" t="str">
        <v>CJ대한통운</v>
      </c>
      <c r="S764" s="139">
        <v>0</v>
      </c>
      <c r="T764" s="131" t="str">
        <v>010-9334-5269</v>
      </c>
      <c r="U764" s="131" t="str">
        <v>경상남도 남해군 남해읍 망운로9번길 42-10 (남해읍, 남산슈퍼) 장철심</v>
      </c>
      <c r="V764" s="131">
        <v>0</v>
      </c>
      <c r="W764" s="138">
        <v>1800</v>
      </c>
      <c r="X764" s="138">
        <v>0</v>
      </c>
      <c r="Y764" s="138">
        <v>0</v>
      </c>
      <c r="Z764" s="138">
        <v>0</v>
      </c>
      <c r="AA764" s="138">
        <v>0</v>
      </c>
      <c r="AB764" s="145">
        <v>0</v>
      </c>
      <c r="AC764" s="145">
        <v>0</v>
      </c>
      <c r="AD764" s="138">
        <v>0</v>
      </c>
      <c r="AE764" s="131" t="str">
        <v>비닐스토리 스마트 스토어 장철심 장철심 SE.103 투명 530245081056 010-9334-5269 2024071451419991</v>
      </c>
    </row>
    <row r="765" spans="1:31">
      <c r="A765" s="131">
        <v>324</v>
      </c>
      <c r="B765" s="131" t="str">
        <v>비닐스토리</v>
      </c>
      <c r="C765" s="131" t="str">
        <v>스마트 스토어</v>
      </c>
      <c r="D765" s="131" t="str">
        <v>장철심</v>
      </c>
      <c r="E765" s="132">
        <v>45488</v>
      </c>
      <c r="F765" s="131" t="str">
        <v>장철심</v>
      </c>
      <c r="G765" s="131" t="str">
        <v>530245081056</v>
      </c>
      <c r="H765" s="131" t="str">
        <v>SE.107</v>
      </c>
      <c r="I765" s="131" t="str">
        <v>투명</v>
      </c>
      <c r="J765" s="131">
        <v>1</v>
      </c>
      <c r="K765" s="138">
        <v>2156</v>
      </c>
      <c r="L765" s="138">
        <v>0</v>
      </c>
      <c r="M765" s="138">
        <v>0</v>
      </c>
      <c r="N765" s="132">
        <v>45487</v>
      </c>
      <c r="O765" s="131" t="str">
        <v>2024071451419981</v>
      </c>
      <c r="P765" s="134" t="str">
        <v>seva****</v>
      </c>
      <c r="Q765" s="148" t="str">
        <v>010-9334-5269</v>
      </c>
      <c r="R765" s="131" t="str">
        <v>CJ대한통운</v>
      </c>
      <c r="S765" s="139">
        <v>0</v>
      </c>
      <c r="T765" s="131" t="str">
        <v>010-9334-5269</v>
      </c>
      <c r="U765" s="131" t="str">
        <v>경상남도 남해군 남해읍 망운로9번길 42-10 (남해읍, 남산슈퍼) 장철심</v>
      </c>
      <c r="V765" s="131">
        <v>0</v>
      </c>
      <c r="W765" s="138">
        <v>3330</v>
      </c>
      <c r="X765" s="138">
        <v>0</v>
      </c>
      <c r="Y765" s="138">
        <v>0</v>
      </c>
      <c r="Z765" s="138">
        <v>0</v>
      </c>
      <c r="AA765" s="138">
        <v>0</v>
      </c>
      <c r="AB765" s="145">
        <v>0</v>
      </c>
      <c r="AC765" s="145">
        <v>0</v>
      </c>
      <c r="AD765" s="138">
        <v>0</v>
      </c>
      <c r="AE765" s="131" t="str">
        <v>비닐스토리 스마트 스토어 장철심 장철심 SE.107 투명 530245081056 010-9334-5269 2024071451419981</v>
      </c>
    </row>
    <row r="766" spans="1:31">
      <c r="A766" s="131">
        <v>325</v>
      </c>
      <c r="B766" s="131" t="str">
        <v>비닐스토리</v>
      </c>
      <c r="C766" s="131" t="str">
        <v>스마트 스토어</v>
      </c>
      <c r="D766" s="131" t="str">
        <v>장철심</v>
      </c>
      <c r="E766" s="132">
        <v>45488</v>
      </c>
      <c r="F766" s="131" t="str">
        <v>장철심</v>
      </c>
      <c r="G766" s="131" t="str">
        <v>530245081056</v>
      </c>
      <c r="H766" s="131" t="str">
        <v>SE.126</v>
      </c>
      <c r="I766" s="131" t="str">
        <v>투명</v>
      </c>
      <c r="J766" s="131">
        <v>1</v>
      </c>
      <c r="K766" s="138">
        <v>1540</v>
      </c>
      <c r="L766" s="138">
        <v>0</v>
      </c>
      <c r="M766" s="138">
        <v>0</v>
      </c>
      <c r="N766" s="132">
        <v>45487</v>
      </c>
      <c r="O766" s="131" t="str">
        <v>2024071451419971</v>
      </c>
      <c r="P766" s="134" t="str">
        <v>seva****</v>
      </c>
      <c r="Q766" s="148" t="str">
        <v>010-9334-5269</v>
      </c>
      <c r="R766" s="131" t="str">
        <v>CJ대한통운</v>
      </c>
      <c r="S766" s="139">
        <v>0</v>
      </c>
      <c r="T766" s="131" t="str">
        <v>010-9334-5269</v>
      </c>
      <c r="U766" s="131" t="str">
        <v>경상남도 남해군 남해읍 망운로9번길 42-10 (남해읍, 남산슈퍼) 장철심</v>
      </c>
      <c r="V766" s="131">
        <v>0</v>
      </c>
      <c r="W766" s="138">
        <v>2250</v>
      </c>
      <c r="X766" s="138">
        <v>600</v>
      </c>
      <c r="Y766" s="138">
        <v>0</v>
      </c>
      <c r="Z766" s="138">
        <v>0</v>
      </c>
      <c r="AA766" s="138">
        <v>0</v>
      </c>
      <c r="AB766" s="145">
        <v>0</v>
      </c>
      <c r="AC766" s="145">
        <v>0</v>
      </c>
      <c r="AD766" s="138">
        <v>0</v>
      </c>
      <c r="AE766" s="131" t="str">
        <v>비닐스토리 스마트 스토어 장철심 장철심 SE.126 투명 530245081056 010-9334-5269 2024071451419971</v>
      </c>
    </row>
    <row r="767" spans="1:31">
      <c r="A767" s="131">
        <v>122</v>
      </c>
      <c r="B767" s="131" t="str">
        <v>비닐스토리</v>
      </c>
      <c r="C767" s="131" t="str">
        <v>스마트 스토어</v>
      </c>
      <c r="D767" s="131" t="str">
        <v>장철호</v>
      </c>
      <c r="E767" s="132">
        <v>45454</v>
      </c>
      <c r="F767" s="131" t="str">
        <v>장철호</v>
      </c>
      <c r="G767" s="131" t="str">
        <v>530219199805</v>
      </c>
      <c r="H767" s="131" t="str">
        <v>SE.137</v>
      </c>
      <c r="I767" s="131" t="str">
        <v>투명</v>
      </c>
      <c r="J767" s="131">
        <v>100</v>
      </c>
      <c r="K767" s="138">
        <v>92400</v>
      </c>
      <c r="L767" s="138">
        <v>4400</v>
      </c>
      <c r="M767" s="138">
        <v>0</v>
      </c>
      <c r="N767" s="132">
        <v>45454</v>
      </c>
      <c r="O767" s="131" t="str">
        <v>2024061159500781</v>
      </c>
      <c r="P767" s="134" t="str">
        <v>futu****</v>
      </c>
      <c r="Q767" s="148" t="str">
        <v>010-5241-9516</v>
      </c>
      <c r="R767" s="131" t="str">
        <v>CJ대한통운</v>
      </c>
      <c r="S767" s="139">
        <v>0</v>
      </c>
      <c r="T767" s="131" t="str">
        <v>010-5580-5662</v>
      </c>
      <c r="U767" s="131" t="str">
        <v>인천광역시 서구 검단천로356번길 30 (오류동, 승일금속(주)) 주식회사비에스씨</v>
      </c>
      <c r="V767" s="131">
        <v>0</v>
      </c>
      <c r="W767" s="138">
        <v>131000</v>
      </c>
      <c r="X767" s="138">
        <v>35000</v>
      </c>
      <c r="Y767" s="138">
        <v>0</v>
      </c>
      <c r="Z767" s="138">
        <v>0</v>
      </c>
      <c r="AA767" s="138">
        <v>0</v>
      </c>
      <c r="AB767" s="145">
        <v>0</v>
      </c>
      <c r="AC767" s="145">
        <v>0</v>
      </c>
      <c r="AD767" s="138">
        <v>0</v>
      </c>
      <c r="AE767" s="131" t="str">
        <v>비닐스토리 스마트 스토어 장철호 장철호 SE.137 투명 530219199805 010-5580-5662 2024061159500781</v>
      </c>
    </row>
    <row r="768" spans="1:31">
      <c r="A768" s="131">
        <v>401</v>
      </c>
      <c r="B768" s="131" t="str">
        <v>비닐스토리</v>
      </c>
      <c r="C768" s="131" t="str">
        <v>스마트 스토어</v>
      </c>
      <c r="D768" s="131" t="str">
        <v>장철호</v>
      </c>
      <c r="E768" s="132">
        <v>45497</v>
      </c>
      <c r="F768" s="131" t="str">
        <v>장철호</v>
      </c>
      <c r="G768" s="131" t="str">
        <v>530252350652</v>
      </c>
      <c r="H768" s="131" t="str">
        <v>SE.137</v>
      </c>
      <c r="I768" s="131" t="str">
        <v>투명</v>
      </c>
      <c r="J768" s="131">
        <v>100</v>
      </c>
      <c r="K768" s="138">
        <v>95425</v>
      </c>
      <c r="L768" s="138">
        <v>5500</v>
      </c>
      <c r="M768" s="138">
        <v>1925</v>
      </c>
      <c r="N768" s="132">
        <v>45497</v>
      </c>
      <c r="O768" s="131" t="str">
        <v>2024072425765921</v>
      </c>
      <c r="P768" s="134" t="str">
        <v>futu****</v>
      </c>
      <c r="Q768" s="148" t="str">
        <v>010-5241-9516</v>
      </c>
      <c r="R768" s="131" t="str">
        <v>CJ대한통운</v>
      </c>
      <c r="S768" s="139">
        <v>0</v>
      </c>
      <c r="T768" s="131" t="str">
        <v>010-5580-5662</v>
      </c>
      <c r="U768" s="131" t="str">
        <v>인천광역시 서구 검단천로356번길 30 (오류동, 승일금속(주)) 주식회사비에스씨</v>
      </c>
      <c r="V768" s="131">
        <v>0</v>
      </c>
      <c r="W768" s="138">
        <v>131000</v>
      </c>
      <c r="X768" s="138">
        <v>35000</v>
      </c>
      <c r="Y768" s="138">
        <v>0</v>
      </c>
      <c r="Z768" s="138">
        <v>0</v>
      </c>
      <c r="AA768" s="138">
        <v>0</v>
      </c>
      <c r="AB768" s="145">
        <v>0</v>
      </c>
      <c r="AC768" s="145">
        <v>0</v>
      </c>
      <c r="AD768" s="138">
        <v>0</v>
      </c>
      <c r="AE768" s="131" t="str">
        <v>비닐스토리 스마트 스토어 장철호 장철호 SE.137 투명 530252350652 010-5580-5662 2024072425765921</v>
      </c>
    </row>
    <row r="769" spans="1:31">
      <c r="A769" s="131">
        <v>402</v>
      </c>
      <c r="B769" s="131" t="str">
        <v>비닐스토리</v>
      </c>
      <c r="C769" s="131" t="str">
        <v>스마트 스토어</v>
      </c>
      <c r="D769" s="131" t="str">
        <v>장철호</v>
      </c>
      <c r="E769" s="132">
        <v>45497</v>
      </c>
      <c r="F769" s="131" t="str">
        <v>장철호</v>
      </c>
      <c r="G769" s="131" t="str">
        <v>530252350652</v>
      </c>
      <c r="H769" s="131" t="str">
        <v>SE.122</v>
      </c>
      <c r="I769" s="131" t="str">
        <v>투명</v>
      </c>
      <c r="J769" s="131">
        <v>2</v>
      </c>
      <c r="K769" s="138">
        <v>7480</v>
      </c>
      <c r="L769" s="138">
        <v>0</v>
      </c>
      <c r="M769" s="138">
        <v>0</v>
      </c>
      <c r="N769" s="132">
        <v>45497</v>
      </c>
      <c r="O769" s="131" t="str">
        <v>2024072425765911</v>
      </c>
      <c r="P769" s="134" t="str">
        <v>futu****</v>
      </c>
      <c r="Q769" s="148" t="str">
        <v>010-5241-9516</v>
      </c>
      <c r="R769" s="131" t="str">
        <v>CJ대한통운</v>
      </c>
      <c r="S769" s="139">
        <v>0</v>
      </c>
      <c r="T769" s="131" t="str">
        <v>010-5580-5662</v>
      </c>
      <c r="U769" s="131" t="str">
        <v>인천광역시 서구 검단천로356번길 30 (오류동, 승일금속(주)) 주식회사비에스씨</v>
      </c>
      <c r="V769" s="131">
        <v>0</v>
      </c>
      <c r="W769" s="138">
        <v>15260</v>
      </c>
      <c r="X769" s="138">
        <v>0</v>
      </c>
      <c r="Y769" s="138">
        <v>0</v>
      </c>
      <c r="Z769" s="138">
        <v>0</v>
      </c>
      <c r="AA769" s="138">
        <v>0</v>
      </c>
      <c r="AB769" s="145">
        <v>0</v>
      </c>
      <c r="AC769" s="145">
        <v>0</v>
      </c>
      <c r="AD769" s="138">
        <v>0</v>
      </c>
      <c r="AE769" s="131" t="str">
        <v>비닐스토리 스마트 스토어 장철호 장철호 SE.122 투명 530252350652 010-5580-5662 2024072425765911</v>
      </c>
    </row>
    <row r="770" spans="1:31">
      <c r="A770" s="131">
        <v>481</v>
      </c>
      <c r="B770" s="131" t="str">
        <v>비닐팩토리</v>
      </c>
      <c r="C770" s="131" t="str">
        <v>대표</v>
      </c>
      <c r="D770" s="131" t="str">
        <v>장팔리 김집</v>
      </c>
      <c r="E770" s="132">
        <v>45513</v>
      </c>
      <c r="F770" s="131" t="str">
        <v>장팔리 김집</v>
      </c>
      <c r="G770" s="131" t="str">
        <v>530263909295</v>
      </c>
      <c r="H770" s="131" t="str">
        <v>SE.1000</v>
      </c>
      <c r="I770" s="131" t="str">
        <v>투명</v>
      </c>
      <c r="J770" s="131">
        <v>1</v>
      </c>
      <c r="K770" s="138">
        <v>0</v>
      </c>
      <c r="L770" s="138">
        <v>5700</v>
      </c>
      <c r="M770" s="138">
        <v>1725</v>
      </c>
      <c r="N770" s="132">
        <v>45513</v>
      </c>
      <c r="O770" s="131" t="str">
        <v>45517760</v>
      </c>
      <c r="P770" s="134">
        <v>0</v>
      </c>
      <c r="Q770" s="148">
        <v>0</v>
      </c>
      <c r="R770" s="131" t="str">
        <v>CJ대한통운</v>
      </c>
      <c r="S770" s="139">
        <v>0</v>
      </c>
      <c r="T770" s="131" t="str">
        <v>010-6675-2459</v>
      </c>
      <c r="U770" s="131" t="str">
        <v>경남 거창군 거창읍 중앙로 140 (거창시장)</v>
      </c>
      <c r="V770" s="131">
        <v>0</v>
      </c>
      <c r="W770" s="138">
        <v>0</v>
      </c>
      <c r="X770" s="138">
        <v>0</v>
      </c>
      <c r="Y770" s="138">
        <v>0</v>
      </c>
      <c r="Z770" s="138">
        <v>0</v>
      </c>
      <c r="AA770" s="138">
        <v>0</v>
      </c>
      <c r="AB770" s="145">
        <v>0</v>
      </c>
      <c r="AC770" s="145">
        <v>0</v>
      </c>
      <c r="AD770" s="138">
        <v>0</v>
      </c>
      <c r="AE770" s="131" t="str">
        <v>비닐팩토리 대표 장팔리 김집 장팔리 김집 SE.1000 투명 530263909295 010-6675-2459 45517760</v>
      </c>
    </row>
    <row r="771" spans="1:31">
      <c r="A771" s="131">
        <v>482</v>
      </c>
      <c r="B771" s="131" t="str">
        <v>비닐팩토리</v>
      </c>
      <c r="C771" s="131" t="str">
        <v>대표</v>
      </c>
      <c r="D771" s="131" t="str">
        <v>장팔리 김집</v>
      </c>
      <c r="E771" s="132">
        <v>45513</v>
      </c>
      <c r="F771" s="131" t="str">
        <v>장팔리 김집</v>
      </c>
      <c r="G771" s="131" t="str">
        <v>530263909251</v>
      </c>
      <c r="H771" s="131" t="str">
        <v>SE.1000</v>
      </c>
      <c r="I771" s="131" t="str">
        <v>투명</v>
      </c>
      <c r="J771" s="131">
        <v>1</v>
      </c>
      <c r="K771" s="138">
        <v>0</v>
      </c>
      <c r="L771" s="138">
        <v>5700</v>
      </c>
      <c r="M771" s="138">
        <v>1725</v>
      </c>
      <c r="N771" s="132">
        <v>45513</v>
      </c>
      <c r="O771" s="131" t="str">
        <v>45517855</v>
      </c>
      <c r="P771" s="134">
        <v>0</v>
      </c>
      <c r="Q771" s="148">
        <v>0</v>
      </c>
      <c r="R771" s="131" t="str">
        <v>CJ대한통운</v>
      </c>
      <c r="S771" s="139">
        <v>0</v>
      </c>
      <c r="T771" s="131" t="str">
        <v>010-6675-2459</v>
      </c>
      <c r="U771" s="131" t="str">
        <v>경남 거창군 거창읍 중앙로 140 (거창시장)</v>
      </c>
      <c r="V771" s="131">
        <v>0</v>
      </c>
      <c r="W771" s="138">
        <v>0</v>
      </c>
      <c r="X771" s="138">
        <v>0</v>
      </c>
      <c r="Y771" s="138">
        <v>0</v>
      </c>
      <c r="Z771" s="138">
        <v>0</v>
      </c>
      <c r="AA771" s="138">
        <v>0</v>
      </c>
      <c r="AB771" s="145">
        <v>0</v>
      </c>
      <c r="AC771" s="145">
        <v>0</v>
      </c>
      <c r="AD771" s="138">
        <v>0</v>
      </c>
      <c r="AE771" s="131" t="str">
        <v>비닐팩토리 대표 장팔리 김집 장팔리 김집 SE.1000 투명 530263909251 010-6675-2459 45517855</v>
      </c>
    </row>
    <row r="772" spans="1:31">
      <c r="A772" s="131">
        <v>841</v>
      </c>
      <c r="B772" s="131" t="str">
        <v>비닐스토리</v>
      </c>
      <c r="C772" s="131" t="str">
        <v>스마트 스토어</v>
      </c>
      <c r="D772" s="131" t="str">
        <v>장현</v>
      </c>
      <c r="E772" s="132">
        <v>45540</v>
      </c>
      <c r="F772" s="131" t="str">
        <v>장현</v>
      </c>
      <c r="G772" s="131" t="str">
        <v>540282965421</v>
      </c>
      <c r="H772" s="131" t="str">
        <v>SE.307</v>
      </c>
      <c r="I772" s="131" t="str">
        <v>투명</v>
      </c>
      <c r="J772" s="131">
        <v>1</v>
      </c>
      <c r="K772" s="138">
        <v>10260</v>
      </c>
      <c r="L772" s="138">
        <v>3000</v>
      </c>
      <c r="M772" s="138">
        <v>0</v>
      </c>
      <c r="N772" s="132">
        <v>45539</v>
      </c>
      <c r="O772" s="131" t="str">
        <v>2024090461664211</v>
      </c>
      <c r="P772" s="134" t="str">
        <v>gusr****</v>
      </c>
      <c r="Q772" s="148" t="str">
        <v>010-2033-0766</v>
      </c>
      <c r="R772" s="131" t="str">
        <v>CJ대한통운</v>
      </c>
      <c r="S772" s="139">
        <v>0</v>
      </c>
      <c r="T772" s="131" t="str">
        <v>010-2033-0766</v>
      </c>
      <c r="U772" s="131" t="str">
        <v>경기도 수원시 장안구 천천동 565 삼호진덕아파트 207동604호</v>
      </c>
      <c r="V772" s="131" t="str">
        <v>문 앞에 놓아주세요</v>
      </c>
      <c r="W772" s="138">
        <v>10690</v>
      </c>
      <c r="X772" s="138">
        <v>1190</v>
      </c>
      <c r="Y772" s="138">
        <v>3000</v>
      </c>
      <c r="Z772" s="138">
        <v>0</v>
      </c>
      <c r="AA772" s="138">
        <v>0</v>
      </c>
      <c r="AB772" s="145">
        <v>0</v>
      </c>
      <c r="AC772" s="145">
        <v>0</v>
      </c>
      <c r="AD772" s="138">
        <v>0</v>
      </c>
      <c r="AE772" s="131" t="str">
        <v>비닐스토리 스마트 스토어 장현 장현 SE.307 투명 540282965421 010-2033-0766 2024090461664211</v>
      </c>
    </row>
    <row r="773" spans="1:31">
      <c r="A773" s="131">
        <v>513</v>
      </c>
      <c r="B773" s="131" t="str">
        <v>비닐스토리</v>
      </c>
      <c r="C773" s="131" t="str">
        <v>스마트 스토어</v>
      </c>
      <c r="D773" s="131" t="str">
        <v>장현구</v>
      </c>
      <c r="E773" s="132">
        <v>45512</v>
      </c>
      <c r="F773" s="131" t="str">
        <v>장현구</v>
      </c>
      <c r="G773" s="131" t="str">
        <v>530263086644</v>
      </c>
      <c r="H773" s="131" t="str">
        <v>SE.206</v>
      </c>
      <c r="I773" s="131" t="str">
        <v>투명</v>
      </c>
      <c r="J773" s="131">
        <v>1</v>
      </c>
      <c r="K773" s="138">
        <v>24260</v>
      </c>
      <c r="L773" s="138">
        <v>3500</v>
      </c>
      <c r="M773" s="138">
        <v>960</v>
      </c>
      <c r="N773" s="132">
        <v>45510</v>
      </c>
      <c r="O773" s="131" t="str">
        <v>2024080630469481</v>
      </c>
      <c r="P773" s="134" t="str">
        <v>kies****</v>
      </c>
      <c r="Q773" s="148" t="str">
        <v>010-5541-5656</v>
      </c>
      <c r="R773" s="131" t="str">
        <v>CJ대한통운</v>
      </c>
      <c r="S773" s="139">
        <v>0</v>
      </c>
      <c r="T773" s="131" t="str">
        <v>010-5541-5656</v>
      </c>
      <c r="U773" s="131" t="str">
        <v>서울 서대문구 이화여대길 52 (이화여자대학교) B108호</v>
      </c>
      <c r="V773" s="131">
        <v>0</v>
      </c>
      <c r="W773" s="138">
        <v>28620</v>
      </c>
      <c r="X773" s="138">
        <v>3180</v>
      </c>
      <c r="Y773" s="138">
        <v>3000</v>
      </c>
      <c r="Z773" s="138">
        <v>0</v>
      </c>
      <c r="AA773" s="138">
        <v>0</v>
      </c>
      <c r="AB773" s="145">
        <v>0</v>
      </c>
      <c r="AC773" s="145">
        <v>0</v>
      </c>
      <c r="AD773" s="138">
        <v>0</v>
      </c>
      <c r="AE773" s="131" t="str">
        <v>비닐스토리 스마트 스토어 장현구 장현구 SE.206 투명 530263086644 010-5541-5656 2024080630469481</v>
      </c>
    </row>
    <row r="774" spans="1:31">
      <c r="A774" s="131">
        <v>897</v>
      </c>
      <c r="B774" s="131" t="str">
        <v>비닐팩토리</v>
      </c>
      <c r="C774" s="131" t="str">
        <v>쿠팡</v>
      </c>
      <c r="D774" s="131" t="str">
        <v>장현영</v>
      </c>
      <c r="E774" s="132">
        <v>45545</v>
      </c>
      <c r="F774" s="131" t="str">
        <v>장현영</v>
      </c>
      <c r="G774" s="131" t="str">
        <v>540287537460</v>
      </c>
      <c r="H774" s="131" t="str">
        <v>SE.306</v>
      </c>
      <c r="I774" s="131" t="str">
        <v>투명</v>
      </c>
      <c r="J774" s="131">
        <v>1</v>
      </c>
      <c r="K774" s="138">
        <v>0</v>
      </c>
      <c r="L774" s="138">
        <v>3000</v>
      </c>
      <c r="M774" s="138">
        <v>0</v>
      </c>
      <c r="N774" s="132">
        <v>45544</v>
      </c>
      <c r="O774" s="131" t="str">
        <v>25100068375950</v>
      </c>
      <c r="P774" s="134">
        <v>0</v>
      </c>
      <c r="Q774" s="148" t="str">
        <v>0502-1622-5484</v>
      </c>
      <c r="R774" s="131" t="str">
        <v>CJ대한통운</v>
      </c>
      <c r="S774" s="139">
        <v>0</v>
      </c>
      <c r="T774" s="131" t="str">
        <v>0502-1622-5484</v>
      </c>
      <c r="U774" s="131" t="str">
        <v>인천광역시 계양구 계산동 964-28 영동프라임빌 1동 402호</v>
      </c>
      <c r="V774" s="131" t="str">
        <v>문 앞</v>
      </c>
      <c r="W774" s="138">
        <v>14780</v>
      </c>
      <c r="X774" s="138">
        <v>0</v>
      </c>
      <c r="Y774" s="138">
        <v>3000</v>
      </c>
      <c r="Z774" s="138">
        <v>0</v>
      </c>
      <c r="AA774" s="138">
        <v>0</v>
      </c>
      <c r="AB774" s="145">
        <v>0</v>
      </c>
      <c r="AC774" s="145">
        <v>0</v>
      </c>
      <c r="AD774" s="138">
        <v>0</v>
      </c>
      <c r="AE774" s="131" t="str">
        <v>비닐팩토리 쿠팡 장현영 장현영 SE.306 투명 540287537460 0502-1622-5484 25100068375950</v>
      </c>
    </row>
    <row r="775" spans="1:31">
      <c r="A775" s="131">
        <v>629</v>
      </c>
      <c r="B775" s="131" t="str">
        <v>비닐팩토리</v>
      </c>
      <c r="C775" s="131" t="str">
        <v>스마트 스토어</v>
      </c>
      <c r="D775" s="131" t="str">
        <v>장효정</v>
      </c>
      <c r="E775" s="132">
        <v>45523</v>
      </c>
      <c r="F775" s="131" t="str">
        <v>장효정</v>
      </c>
      <c r="G775" s="131" t="str">
        <v>530270555423</v>
      </c>
      <c r="H775" s="131" t="str">
        <v>SE.303</v>
      </c>
      <c r="I775" s="131" t="str">
        <v>투명</v>
      </c>
      <c r="J775" s="131">
        <v>1</v>
      </c>
      <c r="K775" s="138">
        <v>0</v>
      </c>
      <c r="L775" s="138">
        <v>3500</v>
      </c>
      <c r="M775" s="138">
        <v>0</v>
      </c>
      <c r="N775" s="132">
        <v>45522</v>
      </c>
      <c r="O775" s="131" t="str">
        <v>2024081869054921</v>
      </c>
      <c r="P775" s="134" t="str">
        <v>wkdg****</v>
      </c>
      <c r="Q775" s="148" t="str">
        <v>010-9955-2752</v>
      </c>
      <c r="R775" s="131" t="str">
        <v>CJ대한통운</v>
      </c>
      <c r="S775" s="139">
        <v>0</v>
      </c>
      <c r="T775" s="131" t="str">
        <v>010-9955-2752</v>
      </c>
      <c r="U775" s="131" t="str">
        <v>경기도 수원시 팔달구 중부대로 128 (인계동, 영안빌딩) 102호 히죽히죽</v>
      </c>
      <c r="V775" s="131" t="str">
        <v>부재 시 문 앞에 놔주세요!</v>
      </c>
      <c r="W775" s="138">
        <v>21920</v>
      </c>
      <c r="X775" s="138">
        <v>0</v>
      </c>
      <c r="Y775" s="138">
        <v>3000</v>
      </c>
      <c r="Z775" s="138">
        <v>0</v>
      </c>
      <c r="AA775" s="138">
        <v>0</v>
      </c>
      <c r="AB775" s="145">
        <v>0</v>
      </c>
      <c r="AC775" s="145">
        <v>0</v>
      </c>
      <c r="AD775" s="138">
        <v>0</v>
      </c>
      <c r="AE775" s="131" t="str">
        <v>비닐팩토리 스마트 스토어 장효정 장효정 SE.303 투명 530270555423 010-9955-2752 2024081869054921</v>
      </c>
    </row>
    <row r="776" spans="1:31">
      <c r="A776" s="131">
        <v>179</v>
      </c>
      <c r="B776" s="131" t="str">
        <v>비닐팩토리</v>
      </c>
      <c r="C776" s="131" t="str">
        <v>쿠팡</v>
      </c>
      <c r="D776" s="131" t="str">
        <v>전경숙</v>
      </c>
      <c r="E776" s="132">
        <v>45457</v>
      </c>
      <c r="F776" s="131" t="str">
        <v>전경숙</v>
      </c>
      <c r="G776" s="131" t="str">
        <v>540220887030</v>
      </c>
      <c r="H776" s="131" t="str">
        <v>SE.206</v>
      </c>
      <c r="I776" s="131" t="str">
        <v>투명</v>
      </c>
      <c r="J776" s="131">
        <v>1</v>
      </c>
      <c r="K776" s="138">
        <v>0</v>
      </c>
      <c r="L776" s="138">
        <v>3500</v>
      </c>
      <c r="M776" s="138">
        <v>0</v>
      </c>
      <c r="N776" s="132">
        <v>45457</v>
      </c>
      <c r="O776" s="131" t="str">
        <v>8100053068945</v>
      </c>
      <c r="P776" s="134" t="str">
        <v>bi*****@na</v>
      </c>
      <c r="Q776" s="148" t="str">
        <v>0504-4937-7658</v>
      </c>
      <c r="R776" s="131" t="str">
        <v>CJ대한통운</v>
      </c>
      <c r="S776" s="139">
        <v>0</v>
      </c>
      <c r="T776" s="131" t="str">
        <v>0504-4937-7658</v>
      </c>
      <c r="U776" s="131" t="str">
        <v>경기도 광주시 중앙로335번길 42 104동102호 ( 송정동, 송정동 대주파크빌 )</v>
      </c>
      <c r="V776" s="131" t="str">
        <v>문 앞</v>
      </c>
      <c r="W776" s="138">
        <v>30240</v>
      </c>
      <c r="X776" s="138">
        <v>0</v>
      </c>
      <c r="Y776" s="138">
        <v>3000</v>
      </c>
      <c r="Z776" s="138">
        <v>0</v>
      </c>
      <c r="AA776" s="138">
        <v>0</v>
      </c>
      <c r="AB776" s="145">
        <v>0</v>
      </c>
      <c r="AC776" s="145">
        <v>0</v>
      </c>
      <c r="AD776" s="138">
        <v>0</v>
      </c>
      <c r="AE776" s="131" t="str">
        <v>비닐팩토리 쿠팡 전경숙 전경숙 SE.206 투명 540220887030 0504-4937-7658 8100053068945</v>
      </c>
    </row>
    <row r="777" spans="1:31">
      <c r="A777" s="131">
        <v>628</v>
      </c>
      <c r="B777" s="131" t="str">
        <v>비닐팩토리</v>
      </c>
      <c r="C777" s="131" t="str">
        <v>스마트 스토어</v>
      </c>
      <c r="D777" s="131" t="str">
        <v>전계은</v>
      </c>
      <c r="E777" s="132">
        <v>45523</v>
      </c>
      <c r="F777" s="131" t="str">
        <v>전계은</v>
      </c>
      <c r="G777" s="131" t="str">
        <v>540269388980</v>
      </c>
      <c r="H777" s="131" t="str">
        <v>SE.204</v>
      </c>
      <c r="I777" s="131" t="str">
        <v>투명</v>
      </c>
      <c r="J777" s="131">
        <v>1</v>
      </c>
      <c r="K777" s="138">
        <v>0</v>
      </c>
      <c r="L777" s="138">
        <v>3500</v>
      </c>
      <c r="M777" s="138">
        <v>960</v>
      </c>
      <c r="N777" s="132">
        <v>45522</v>
      </c>
      <c r="O777" s="131" t="str">
        <v>2024081875358921</v>
      </c>
      <c r="P777" s="134" t="str">
        <v>ge83****</v>
      </c>
      <c r="Q777" s="148" t="str">
        <v>010-5226-5390</v>
      </c>
      <c r="R777" s="131" t="str">
        <v>CJ대한통운</v>
      </c>
      <c r="S777" s="139">
        <v>0</v>
      </c>
      <c r="T777" s="131" t="str">
        <v>010-5226-5390</v>
      </c>
      <c r="U777" s="131" t="str">
        <v>전라북도 익산시 고봉로 259 (영등동, 이마트24 영등중앙점) 바크데이 (1층)</v>
      </c>
      <c r="V777" s="131">
        <v>0</v>
      </c>
      <c r="W777" s="138">
        <v>20800</v>
      </c>
      <c r="X777" s="138">
        <v>0</v>
      </c>
      <c r="Y777" s="138">
        <v>3000</v>
      </c>
      <c r="Z777" s="138">
        <v>0</v>
      </c>
      <c r="AA777" s="138">
        <v>0</v>
      </c>
      <c r="AB777" s="145">
        <v>0</v>
      </c>
      <c r="AC777" s="145">
        <v>0</v>
      </c>
      <c r="AD777" s="138">
        <v>0</v>
      </c>
      <c r="AE777" s="131" t="str">
        <v>비닐팩토리 스마트 스토어 전계은 전계은 SE.204 투명 540269388980 010-5226-5390 2024081875358921</v>
      </c>
    </row>
    <row r="778" spans="1:31">
      <c r="A778" s="131">
        <v>533</v>
      </c>
      <c r="B778" s="131" t="str">
        <v>비닐스토리</v>
      </c>
      <c r="C778" s="131" t="str">
        <v>쿠팡</v>
      </c>
      <c r="D778" s="131" t="str">
        <v>전남례</v>
      </c>
      <c r="E778" s="132">
        <v>45513</v>
      </c>
      <c r="F778" s="131" t="str">
        <v>전남례</v>
      </c>
      <c r="G778" s="131" t="str">
        <v>540262842252</v>
      </c>
      <c r="H778" s="131" t="str">
        <v>SE.23</v>
      </c>
      <c r="I778" s="131" t="str">
        <v>유백</v>
      </c>
      <c r="J778" s="131">
        <v>2</v>
      </c>
      <c r="K778" s="138">
        <v>12265</v>
      </c>
      <c r="L778" s="138">
        <v>5500</v>
      </c>
      <c r="M778" s="138">
        <v>1925</v>
      </c>
      <c r="N778" s="132">
        <v>45513</v>
      </c>
      <c r="O778" s="131" t="str">
        <v>23100062754334</v>
      </c>
      <c r="P778" s="134">
        <v>0</v>
      </c>
      <c r="Q778" s="148" t="str">
        <v>0502-1631-1213</v>
      </c>
      <c r="R778" s="131" t="str">
        <v>CJ대한통운</v>
      </c>
      <c r="S778" s="139">
        <v>0</v>
      </c>
      <c r="T778" s="131" t="str">
        <v>0502-1631-1213</v>
      </c>
      <c r="U778" s="131" t="str">
        <v>대전광역시 유성구 노은동 527-5 오토패션</v>
      </c>
      <c r="V778" s="131" t="str">
        <v>6시까지근무입니다</v>
      </c>
      <c r="W778" s="138">
        <v>7780</v>
      </c>
      <c r="X778" s="138">
        <v>0</v>
      </c>
      <c r="Y778" s="138">
        <v>3000</v>
      </c>
      <c r="Z778" s="138">
        <v>0</v>
      </c>
      <c r="AA778" s="138">
        <v>0</v>
      </c>
      <c r="AB778" s="145">
        <v>0</v>
      </c>
      <c r="AC778" s="145">
        <v>0</v>
      </c>
      <c r="AD778" s="138">
        <v>0</v>
      </c>
      <c r="AE778" s="131" t="str">
        <v>비닐스토리 쿠팡 전남례 전남례 SE.23 유백 540262842252 0502-1631-1213 23100062754334</v>
      </c>
    </row>
    <row r="779" spans="1:31">
      <c r="A779" s="131">
        <v>385</v>
      </c>
      <c r="B779" s="131" t="str">
        <v>비닐팩토리</v>
      </c>
      <c r="C779" s="131" t="str">
        <v>스마트 스토어</v>
      </c>
      <c r="D779" s="131" t="str">
        <v>전묘숙</v>
      </c>
      <c r="E779" s="132">
        <v>45495</v>
      </c>
      <c r="F779" s="131" t="str">
        <v>전묘숙</v>
      </c>
      <c r="G779" s="131" t="str">
        <v>530250362685</v>
      </c>
      <c r="H779" s="131" t="str">
        <v>SE.203</v>
      </c>
      <c r="I779" s="131" t="str">
        <v>투명</v>
      </c>
      <c r="J779" s="131">
        <v>2</v>
      </c>
      <c r="K779" s="138">
        <v>0</v>
      </c>
      <c r="L779" s="138">
        <v>3500</v>
      </c>
      <c r="M779" s="138">
        <v>500</v>
      </c>
      <c r="N779" s="132">
        <v>45493</v>
      </c>
      <c r="O779" s="131" t="str">
        <v>2024072070693821</v>
      </c>
      <c r="P779" s="134" t="str">
        <v>wjsa****</v>
      </c>
      <c r="Q779" s="148" t="str">
        <v>010-8446-6075</v>
      </c>
      <c r="R779" s="131" t="str">
        <v>CJ대한통운</v>
      </c>
      <c r="S779" s="139">
        <v>0</v>
      </c>
      <c r="T779" s="131" t="str">
        <v>010-8446-6075</v>
      </c>
      <c r="U779" s="131" t="str">
        <v>인천광역시 서구 한들로 33 (백석동, 검암역로열파크씨티푸르지오1단지) 111동 202호</v>
      </c>
      <c r="V779" s="131">
        <v>0</v>
      </c>
      <c r="W779" s="138">
        <v>35200</v>
      </c>
      <c r="X779" s="138">
        <v>0</v>
      </c>
      <c r="Y779" s="138">
        <v>0</v>
      </c>
      <c r="Z779" s="138">
        <v>0</v>
      </c>
      <c r="AA779" s="138">
        <v>0</v>
      </c>
      <c r="AB779" s="145">
        <v>0</v>
      </c>
      <c r="AC779" s="145">
        <v>0</v>
      </c>
      <c r="AD779" s="138">
        <v>0</v>
      </c>
      <c r="AE779" s="131" t="str">
        <v>비닐팩토리 스마트 스토어 전묘숙 전묘숙 SE.203 투명 530250362685 010-8446-6075 2024072070693821</v>
      </c>
    </row>
    <row r="780" spans="1:31">
      <c r="A780" s="131">
        <v>295</v>
      </c>
      <c r="B780" s="131" t="str">
        <v>비닐스토리</v>
      </c>
      <c r="C780" s="131" t="str">
        <v>쿠팡</v>
      </c>
      <c r="D780" s="131" t="str">
        <v>전미란</v>
      </c>
      <c r="E780" s="132">
        <v>45482</v>
      </c>
      <c r="F780" s="131" t="str">
        <v>전미란</v>
      </c>
      <c r="G780" s="131" t="str">
        <v>540239926864</v>
      </c>
      <c r="H780" s="131" t="str">
        <v>SE.105</v>
      </c>
      <c r="I780" s="131" t="str">
        <v>투명</v>
      </c>
      <c r="J780" s="131">
        <v>4</v>
      </c>
      <c r="K780" s="138">
        <v>9600</v>
      </c>
      <c r="L780" s="138">
        <v>3000</v>
      </c>
      <c r="M780" s="138">
        <v>0</v>
      </c>
      <c r="N780" s="132">
        <v>45482</v>
      </c>
      <c r="O780" s="131" t="str">
        <v>17100057279634</v>
      </c>
      <c r="P780" s="134" t="str">
        <v>ba*****@na</v>
      </c>
      <c r="Q780" s="148" t="str">
        <v>0504-2759-2903</v>
      </c>
      <c r="R780" s="131" t="str">
        <v>CJ대한통운</v>
      </c>
      <c r="S780" s="139">
        <v>0</v>
      </c>
      <c r="T780" s="131" t="str">
        <v>0504-2759-2903</v>
      </c>
      <c r="U780" s="131" t="str">
        <v>경기도 구리시 교문동 1-8 동방아파트 101동 606호</v>
      </c>
      <c r="V780" s="131" t="str">
        <v>문 앞</v>
      </c>
      <c r="W780" s="138">
        <v>9760</v>
      </c>
      <c r="X780" s="138">
        <v>1760</v>
      </c>
      <c r="Y780" s="138">
        <v>0</v>
      </c>
      <c r="Z780" s="138">
        <v>0</v>
      </c>
      <c r="AA780" s="138">
        <v>0</v>
      </c>
      <c r="AB780" s="145">
        <v>0</v>
      </c>
      <c r="AC780" s="145">
        <v>0</v>
      </c>
      <c r="AD780" s="138">
        <v>0</v>
      </c>
      <c r="AE780" s="131" t="str">
        <v>비닐스토리 쿠팡 전미란 전미란 SE.105 투명 540239926864 0504-2759-2903 17100057279634</v>
      </c>
    </row>
    <row r="781" spans="1:31">
      <c r="A781" s="131">
        <v>914</v>
      </c>
      <c r="B781" s="131" t="str">
        <v>비닐스토리</v>
      </c>
      <c r="C781" s="131" t="str">
        <v>쿠팡</v>
      </c>
      <c r="D781" s="131" t="str">
        <v>전미란</v>
      </c>
      <c r="E781" s="132">
        <v>45546</v>
      </c>
      <c r="F781" s="131" t="str">
        <v>전미란</v>
      </c>
      <c r="G781" s="131" t="str">
        <v>540288428405</v>
      </c>
      <c r="H781" s="131" t="str">
        <v>SE.105</v>
      </c>
      <c r="I781" s="131" t="str">
        <v>투명</v>
      </c>
      <c r="J781" s="131">
        <v>5</v>
      </c>
      <c r="K781" s="138">
        <v>11250</v>
      </c>
      <c r="L781" s="138">
        <v>3000</v>
      </c>
      <c r="M781" s="138">
        <v>0</v>
      </c>
      <c r="N781" s="132">
        <v>45545</v>
      </c>
      <c r="O781" s="131" t="str">
        <v>17100068445126</v>
      </c>
      <c r="P781" s="134">
        <v>0</v>
      </c>
      <c r="Q781" s="148" t="str">
        <v>0502-4667-5702</v>
      </c>
      <c r="R781" s="131" t="str">
        <v>CJ대한통운</v>
      </c>
      <c r="S781" s="139">
        <v>0</v>
      </c>
      <c r="T781" s="131" t="str">
        <v>0502-4667-5702</v>
      </c>
      <c r="U781" s="131" t="str">
        <v>경기도 구리시 안골로103번길 30 103호 온기담 ( 수택동 )</v>
      </c>
      <c r="V781" s="131" t="str">
        <v>문 앞</v>
      </c>
      <c r="W781" s="138">
        <v>12200</v>
      </c>
      <c r="X781" s="138">
        <v>2200</v>
      </c>
      <c r="Y781" s="138">
        <v>0</v>
      </c>
      <c r="Z781" s="138">
        <v>0</v>
      </c>
      <c r="AA781" s="138">
        <v>0</v>
      </c>
      <c r="AB781" s="145">
        <v>0</v>
      </c>
      <c r="AC781" s="145">
        <v>0</v>
      </c>
      <c r="AD781" s="138">
        <v>0</v>
      </c>
      <c r="AE781" s="131" t="str">
        <v>비닐스토리 쿠팡 전미란 전미란 SE.105 투명 540288428405 0502-4667-5702 17100068445126</v>
      </c>
    </row>
    <row r="782" spans="1:31">
      <c r="A782" s="131">
        <v>1009</v>
      </c>
      <c r="B782" s="131" t="str">
        <v>비닐스토리</v>
      </c>
      <c r="C782" s="131" t="str">
        <v>스마트 스토어</v>
      </c>
      <c r="D782" s="131" t="str">
        <v>전민아</v>
      </c>
      <c r="E782" s="132">
        <v>45558</v>
      </c>
      <c r="F782" s="131" t="str">
        <v>전민아</v>
      </c>
      <c r="G782" s="131" t="str">
        <v>540295117395</v>
      </c>
      <c r="H782" s="131" t="str">
        <v>SE.206</v>
      </c>
      <c r="I782" s="131" t="str">
        <v>투명</v>
      </c>
      <c r="J782" s="131">
        <v>1</v>
      </c>
      <c r="K782" s="138">
        <v>23666</v>
      </c>
      <c r="L782" s="138">
        <v>3500</v>
      </c>
      <c r="M782" s="138">
        <v>366</v>
      </c>
      <c r="N782" s="132">
        <v>45556</v>
      </c>
      <c r="O782" s="131" t="str">
        <v>2024092124223531</v>
      </c>
      <c r="P782" s="134" t="str">
        <v>mina****</v>
      </c>
      <c r="Q782" s="148" t="str">
        <v>010-4412-4154</v>
      </c>
      <c r="R782" s="131" t="str">
        <v>CJ대한통운</v>
      </c>
      <c r="S782" s="139">
        <v>0</v>
      </c>
      <c r="T782" s="131" t="str">
        <v>010-4412-4154</v>
      </c>
      <c r="U782" s="131" t="str">
        <v>세종특별자치시 한누리대로 2007 퍼스트시티209호</v>
      </c>
      <c r="V782" s="131">
        <v>0</v>
      </c>
      <c r="W782" s="138">
        <v>28620</v>
      </c>
      <c r="X782" s="138">
        <v>3180</v>
      </c>
      <c r="Y782" s="138">
        <v>3000</v>
      </c>
      <c r="Z782" s="138">
        <v>0</v>
      </c>
      <c r="AA782" s="138">
        <v>0</v>
      </c>
      <c r="AB782" s="145">
        <v>0</v>
      </c>
      <c r="AC782" s="145">
        <v>0</v>
      </c>
      <c r="AD782" s="138">
        <v>0</v>
      </c>
      <c r="AE782" s="131" t="str">
        <v>비닐스토리 스마트 스토어 전민아 전민아 SE.206 투명 540295117395 010-4412-4154 2024092124223531</v>
      </c>
    </row>
    <row r="783" spans="1:31">
      <c r="A783" s="131">
        <v>465</v>
      </c>
      <c r="B783" s="131" t="str">
        <v>비닐팩토리</v>
      </c>
      <c r="C783" s="131" t="str">
        <v>스마트 스토어</v>
      </c>
      <c r="D783" s="131" t="str">
        <v>전성아</v>
      </c>
      <c r="E783" s="132">
        <v>45510</v>
      </c>
      <c r="F783" s="131" t="str">
        <v>떡봄시루</v>
      </c>
      <c r="G783" s="131" t="str">
        <v>540260504020</v>
      </c>
      <c r="H783" s="131" t="str">
        <v>SE.305</v>
      </c>
      <c r="I783" s="131" t="str">
        <v>투명</v>
      </c>
      <c r="J783" s="131">
        <v>1</v>
      </c>
      <c r="K783" s="138">
        <v>0</v>
      </c>
      <c r="L783" s="138">
        <v>3000</v>
      </c>
      <c r="M783" s="138">
        <v>0</v>
      </c>
      <c r="N783" s="132">
        <v>45510</v>
      </c>
      <c r="O783" s="131" t="str">
        <v>2024080626713851</v>
      </c>
      <c r="P783" s="134" t="str">
        <v>bcjn****</v>
      </c>
      <c r="Q783" s="148" t="str">
        <v>010-2839-0833</v>
      </c>
      <c r="R783" s="131" t="str">
        <v>CJ대한통운</v>
      </c>
      <c r="S783" s="139">
        <v>0</v>
      </c>
      <c r="T783" s="131" t="str">
        <v>010-2839-0833</v>
      </c>
      <c r="U783" s="131" t="str">
        <v>부산광역시 연제구 과정로 207 (연산동) 떡봄시루</v>
      </c>
      <c r="V783" s="131" t="str">
        <v>문 앞에 놓아주세요</v>
      </c>
      <c r="W783" s="138">
        <v>18400</v>
      </c>
      <c r="X783" s="138">
        <v>0</v>
      </c>
      <c r="Y783" s="138">
        <v>3000</v>
      </c>
      <c r="Z783" s="138">
        <v>0</v>
      </c>
      <c r="AA783" s="138">
        <v>0</v>
      </c>
      <c r="AB783" s="145">
        <v>0</v>
      </c>
      <c r="AC783" s="145">
        <v>0</v>
      </c>
      <c r="AD783" s="138">
        <v>0</v>
      </c>
      <c r="AE783" s="131" t="str">
        <v>비닐팩토리 스마트 스토어 전성아 떡봄시루 SE.305 투명 540260504020 010-2839-0833 2024080626713851</v>
      </c>
    </row>
    <row r="784" spans="1:31">
      <c r="A784" s="131">
        <v>386</v>
      </c>
      <c r="B784" s="131" t="str">
        <v>비닐팩토리</v>
      </c>
      <c r="C784" s="131" t="str">
        <v>스마트 스토어</v>
      </c>
      <c r="D784" s="131" t="str">
        <v>전성우</v>
      </c>
      <c r="E784" s="132">
        <v>45495</v>
      </c>
      <c r="F784" s="131" t="str">
        <v>전성우</v>
      </c>
      <c r="G784" s="131" t="str">
        <v>540249681541</v>
      </c>
      <c r="H784" s="131" t="str">
        <v>SE.205</v>
      </c>
      <c r="I784" s="131" t="str">
        <v>투명</v>
      </c>
      <c r="J784" s="131">
        <v>2</v>
      </c>
      <c r="K784" s="138">
        <v>0</v>
      </c>
      <c r="L784" s="138">
        <v>4400</v>
      </c>
      <c r="M784" s="138">
        <v>1650</v>
      </c>
      <c r="N784" s="132">
        <v>45492</v>
      </c>
      <c r="O784" s="131" t="str">
        <v>2024071957255941</v>
      </c>
      <c r="P784" s="134" t="str">
        <v>sork****</v>
      </c>
      <c r="Q784" s="148" t="str">
        <v>010-4814-1848</v>
      </c>
      <c r="R784" s="131" t="str">
        <v>CJ대한통운</v>
      </c>
      <c r="S784" s="139">
        <v>0</v>
      </c>
      <c r="T784" s="131" t="str">
        <v>010-4814-1848</v>
      </c>
      <c r="U784" s="131" t="str">
        <v>경상남도 창원시 성산구 용지로239번길 26-1 (용호동) 1층 엘리펀티</v>
      </c>
      <c r="V784" s="131">
        <v>0</v>
      </c>
      <c r="W784" s="138">
        <v>48000</v>
      </c>
      <c r="X784" s="138">
        <v>0</v>
      </c>
      <c r="Y784" s="138">
        <v>0</v>
      </c>
      <c r="Z784" s="138">
        <v>0</v>
      </c>
      <c r="AA784" s="138">
        <v>0</v>
      </c>
      <c r="AB784" s="145">
        <v>0</v>
      </c>
      <c r="AC784" s="145">
        <v>0</v>
      </c>
      <c r="AD784" s="138">
        <v>0</v>
      </c>
      <c r="AE784" s="131" t="str">
        <v>비닐팩토리 스마트 스토어 전성우 전성우 SE.205 투명 540249681541 010-4814-1848 2024071957255941</v>
      </c>
    </row>
    <row r="785" spans="1:31">
      <c r="A785" s="131">
        <v>602</v>
      </c>
      <c r="B785" s="131" t="str">
        <v>비닐스토리</v>
      </c>
      <c r="C785" s="131" t="str">
        <v>쿠팡</v>
      </c>
      <c r="D785" s="131" t="str">
        <v>전순옥</v>
      </c>
      <c r="E785" s="132">
        <v>45523</v>
      </c>
      <c r="F785" s="131" t="str">
        <v>전태진</v>
      </c>
      <c r="G785" s="131" t="str">
        <v>530270506891</v>
      </c>
      <c r="H785" s="131" t="str">
        <v>SE.114</v>
      </c>
      <c r="I785" s="131" t="str">
        <v>투명</v>
      </c>
      <c r="J785" s="131">
        <v>2</v>
      </c>
      <c r="K785" s="138">
        <v>10920</v>
      </c>
      <c r="L785" s="138">
        <v>3000</v>
      </c>
      <c r="M785" s="138">
        <v>0</v>
      </c>
      <c r="N785" s="132">
        <v>45522</v>
      </c>
      <c r="O785" s="131" t="str">
        <v>15100064392194</v>
      </c>
      <c r="P785" s="134">
        <v>0</v>
      </c>
      <c r="Q785" s="148" t="str">
        <v>0504-4381-6233</v>
      </c>
      <c r="R785" s="131" t="str">
        <v>CJ대한통운</v>
      </c>
      <c r="S785" s="139">
        <v>0</v>
      </c>
      <c r="T785" s="131" t="str">
        <v>0504-4381-6233</v>
      </c>
      <c r="U785" s="131" t="str">
        <v>경상북도 상주시 은척면 문암2길 38-52 -</v>
      </c>
      <c r="V785" s="131" t="str">
        <v>문 앞</v>
      </c>
      <c r="W785" s="138">
        <v>12240</v>
      </c>
      <c r="X785" s="138">
        <v>1360</v>
      </c>
      <c r="Y785" s="138">
        <v>0</v>
      </c>
      <c r="Z785" s="138">
        <v>0</v>
      </c>
      <c r="AA785" s="138">
        <v>0</v>
      </c>
      <c r="AB785" s="145">
        <v>0</v>
      </c>
      <c r="AC785" s="145">
        <v>0</v>
      </c>
      <c r="AD785" s="138">
        <v>0</v>
      </c>
      <c r="AE785" s="131" t="str">
        <v>비닐스토리 쿠팡 전순옥 전태진 SE.114 투명 530270506891 0504-4381-6233 15100064392194</v>
      </c>
    </row>
    <row r="786" spans="1:31">
      <c r="A786" s="131">
        <v>540</v>
      </c>
      <c r="B786" s="131" t="str">
        <v>비닐스토리</v>
      </c>
      <c r="C786" s="131" t="str">
        <v>쿠팡</v>
      </c>
      <c r="D786" s="131" t="str">
        <v>전영란</v>
      </c>
      <c r="E786" s="132">
        <v>45516</v>
      </c>
      <c r="F786" s="131" t="str">
        <v>전영란</v>
      </c>
      <c r="G786" s="131" t="str">
        <v>530265296990</v>
      </c>
      <c r="H786" s="131" t="str">
        <v>SE.114</v>
      </c>
      <c r="I786" s="131" t="str">
        <v>투명</v>
      </c>
      <c r="J786" s="131">
        <v>2</v>
      </c>
      <c r="K786" s="138">
        <v>10920</v>
      </c>
      <c r="L786" s="138">
        <v>3000</v>
      </c>
      <c r="M786" s="138">
        <v>0</v>
      </c>
      <c r="N786" s="132">
        <v>45515</v>
      </c>
      <c r="O786" s="131" t="str">
        <v>10100063100587</v>
      </c>
      <c r="P786" s="134">
        <v>0</v>
      </c>
      <c r="Q786" s="148" t="str">
        <v>0502-4558-5730</v>
      </c>
      <c r="R786" s="131" t="str">
        <v>CJ대한통운</v>
      </c>
      <c r="S786" s="139">
        <v>0</v>
      </c>
      <c r="T786" s="131" t="str">
        <v>0502-4558-5730</v>
      </c>
      <c r="U786" s="131" t="str">
        <v>충청북도 청주시 흥덕구 개신동 주공1단지아파트 (101~112동) 110동 408호</v>
      </c>
      <c r="V786" s="131" t="str">
        <v>문 앞</v>
      </c>
      <c r="W786" s="138">
        <v>12240</v>
      </c>
      <c r="X786" s="138">
        <v>1360</v>
      </c>
      <c r="Y786" s="138">
        <v>0</v>
      </c>
      <c r="Z786" s="138">
        <v>0</v>
      </c>
      <c r="AA786" s="138">
        <v>0</v>
      </c>
      <c r="AB786" s="145">
        <v>0</v>
      </c>
      <c r="AC786" s="145">
        <v>0</v>
      </c>
      <c r="AD786" s="138">
        <v>0</v>
      </c>
      <c r="AE786" s="131" t="str">
        <v>비닐스토리 쿠팡 전영란 전영란 SE.114 투명 530265296990 0502-4558-5730 10100063100587</v>
      </c>
    </row>
    <row r="787" spans="1:31">
      <c r="A787" s="131">
        <v>893</v>
      </c>
      <c r="B787" s="131" t="str">
        <v>비닐스토리</v>
      </c>
      <c r="C787" s="131" t="str">
        <v>스마트 스토어</v>
      </c>
      <c r="D787" s="131" t="str">
        <v>전영주</v>
      </c>
      <c r="E787" s="132">
        <v>45545</v>
      </c>
      <c r="F787" s="131" t="str">
        <v>전영주</v>
      </c>
      <c r="G787" s="131" t="str">
        <v>530289124603</v>
      </c>
      <c r="H787" s="131" t="str">
        <v>SE.28</v>
      </c>
      <c r="I787" s="131" t="str">
        <v>검정</v>
      </c>
      <c r="J787" s="131">
        <v>1</v>
      </c>
      <c r="K787" s="138">
        <v>7620</v>
      </c>
      <c r="L787" s="138">
        <v>3000</v>
      </c>
      <c r="M787" s="138">
        <v>0</v>
      </c>
      <c r="N787" s="132">
        <v>45545</v>
      </c>
      <c r="O787" s="131" t="str">
        <v>2024091088626631</v>
      </c>
      <c r="P787" s="134" t="str">
        <v>gogo****</v>
      </c>
      <c r="Q787" s="148" t="str">
        <v>010-2526-3523</v>
      </c>
      <c r="R787" s="131" t="str">
        <v>CJ대한통운</v>
      </c>
      <c r="S787" s="139">
        <v>0</v>
      </c>
      <c r="T787" s="131" t="str">
        <v>010-2526-3523</v>
      </c>
      <c r="U787" s="131" t="str">
        <v>대구광역시 수성구 수성로14길 49-38 (상동 333-8</v>
      </c>
      <c r="V787" s="131">
        <v>0</v>
      </c>
      <c r="W787" s="138">
        <v>7560</v>
      </c>
      <c r="X787" s="138">
        <v>0</v>
      </c>
      <c r="Y787" s="138">
        <v>3000</v>
      </c>
      <c r="Z787" s="138">
        <v>0</v>
      </c>
      <c r="AA787" s="138">
        <v>0</v>
      </c>
      <c r="AB787" s="145">
        <v>0</v>
      </c>
      <c r="AC787" s="145">
        <v>0</v>
      </c>
      <c r="AD787" s="138">
        <v>0</v>
      </c>
      <c r="AE787" s="131" t="str">
        <v>비닐스토리 스마트 스토어 전영주 전영주 SE.28 검정 530289124603 010-2526-3523 2024091088626631</v>
      </c>
    </row>
    <row r="788" spans="1:31">
      <c r="A788" s="131">
        <v>894</v>
      </c>
      <c r="B788" s="131" t="str">
        <v>비닐스토리</v>
      </c>
      <c r="C788" s="131" t="str">
        <v>스마트 스토어</v>
      </c>
      <c r="D788" s="131" t="str">
        <v>전영주</v>
      </c>
      <c r="E788" s="132">
        <v>45545</v>
      </c>
      <c r="F788" s="131" t="str">
        <v>전영주</v>
      </c>
      <c r="G788" s="131" t="str">
        <v>530289124603</v>
      </c>
      <c r="H788" s="131" t="str">
        <v>SE.3</v>
      </c>
      <c r="I788" s="131" t="str">
        <v>검정</v>
      </c>
      <c r="J788" s="131">
        <v>1</v>
      </c>
      <c r="K788" s="138">
        <v>660</v>
      </c>
      <c r="L788" s="138">
        <v>0</v>
      </c>
      <c r="M788" s="138">
        <v>0</v>
      </c>
      <c r="N788" s="132">
        <v>45545</v>
      </c>
      <c r="O788" s="131" t="str">
        <v>2024091088626621</v>
      </c>
      <c r="P788" s="134" t="str">
        <v>gogo****</v>
      </c>
      <c r="Q788" s="148" t="str">
        <v>010-2526-3523</v>
      </c>
      <c r="R788" s="131" t="str">
        <v>CJ대한통운</v>
      </c>
      <c r="S788" s="139">
        <v>0</v>
      </c>
      <c r="T788" s="131" t="str">
        <v>010-2526-3523</v>
      </c>
      <c r="U788" s="131" t="str">
        <v>대구광역시 수성구 수성로14길 49-38 (상동 333-8</v>
      </c>
      <c r="V788" s="131">
        <v>0</v>
      </c>
      <c r="W788" s="138">
        <v>1090</v>
      </c>
      <c r="X788" s="138">
        <v>0</v>
      </c>
      <c r="Y788" s="138">
        <v>0</v>
      </c>
      <c r="Z788" s="138">
        <v>0</v>
      </c>
      <c r="AA788" s="138">
        <v>0</v>
      </c>
      <c r="AB788" s="145">
        <v>0</v>
      </c>
      <c r="AC788" s="145">
        <v>0</v>
      </c>
      <c r="AD788" s="138">
        <v>0</v>
      </c>
      <c r="AE788" s="131" t="str">
        <v>비닐스토리 스마트 스토어 전영주 전영주 SE.3 검정 530289124603 010-2526-3523 2024091088626621</v>
      </c>
    </row>
    <row r="789" spans="1:31">
      <c r="A789" s="131">
        <v>189</v>
      </c>
      <c r="B789" s="131" t="str">
        <v>비닐스토리</v>
      </c>
      <c r="C789" s="131" t="str">
        <v>쿠팡</v>
      </c>
      <c r="D789" s="131" t="str">
        <v>전유미</v>
      </c>
      <c r="E789" s="132">
        <v>45470</v>
      </c>
      <c r="F789" s="131" t="str">
        <v>전유미</v>
      </c>
      <c r="G789" s="131" t="str">
        <v>530231261122</v>
      </c>
      <c r="H789" s="131" t="str">
        <v>SE.102</v>
      </c>
      <c r="I789" s="131" t="str">
        <v>투명</v>
      </c>
      <c r="J789" s="131">
        <v>10</v>
      </c>
      <c r="K789" s="138">
        <v>9600</v>
      </c>
      <c r="L789" s="138">
        <v>3000</v>
      </c>
      <c r="M789" s="138">
        <v>0</v>
      </c>
      <c r="N789" s="132">
        <v>45470</v>
      </c>
      <c r="O789" s="131" t="str">
        <v>29100055242652</v>
      </c>
      <c r="P789" s="134" t="str">
        <v>yu*****@ha</v>
      </c>
      <c r="Q789" s="148" t="str">
        <v>0502-5187-3908</v>
      </c>
      <c r="R789" s="131" t="str">
        <v>CJ대한통운</v>
      </c>
      <c r="S789" s="139">
        <v>0</v>
      </c>
      <c r="T789" s="131" t="str">
        <v>0502-5187-3908</v>
      </c>
      <c r="U789" s="131" t="str">
        <v>울산광역시 남구 돋질로 228 하이본병원3층수술실 ( 달동 )</v>
      </c>
      <c r="V789" s="131" t="str">
        <v>문 앞</v>
      </c>
      <c r="W789" s="138">
        <v>11500</v>
      </c>
      <c r="X789" s="138">
        <v>0</v>
      </c>
      <c r="Y789" s="138">
        <v>3000</v>
      </c>
      <c r="Z789" s="138">
        <v>0</v>
      </c>
      <c r="AA789" s="138">
        <v>0</v>
      </c>
      <c r="AB789" s="145">
        <v>0</v>
      </c>
      <c r="AC789" s="145">
        <v>0</v>
      </c>
      <c r="AD789" s="138">
        <v>0</v>
      </c>
      <c r="AE789" s="131" t="str">
        <v>비닐스토리 쿠팡 전유미 전유미 SE.102 투명 530231261122 0502-5187-3908 29100055242652</v>
      </c>
    </row>
    <row r="790" spans="1:31">
      <c r="A790" s="131">
        <v>878</v>
      </c>
      <c r="B790" s="131" t="str">
        <v>비닐스토리</v>
      </c>
      <c r="C790" s="131" t="str">
        <v>쿠팡</v>
      </c>
      <c r="D790" s="131" t="str">
        <v>전은주</v>
      </c>
      <c r="E790" s="132">
        <v>45544</v>
      </c>
      <c r="F790" s="131" t="str">
        <v>전은주</v>
      </c>
      <c r="G790" s="131" t="str">
        <v>540286055663</v>
      </c>
      <c r="H790" s="131" t="str">
        <v>SE.307</v>
      </c>
      <c r="I790" s="131" t="str">
        <v>투명</v>
      </c>
      <c r="J790" s="131">
        <v>2</v>
      </c>
      <c r="K790" s="138">
        <v>17520</v>
      </c>
      <c r="L790" s="138">
        <v>3000</v>
      </c>
      <c r="M790" s="138">
        <v>0</v>
      </c>
      <c r="N790" s="132">
        <v>45542</v>
      </c>
      <c r="O790" s="131" t="str">
        <v>19100068005371</v>
      </c>
      <c r="P790" s="134">
        <v>0</v>
      </c>
      <c r="Q790" s="148" t="str">
        <v>0504-3584-2386</v>
      </c>
      <c r="R790" s="131" t="str">
        <v>CJ대한통운</v>
      </c>
      <c r="S790" s="139">
        <v>0</v>
      </c>
      <c r="T790" s="131" t="str">
        <v>0504-3584-2386</v>
      </c>
      <c r="U790" s="131" t="str">
        <v>경상북도 영주시 지천로50번길 27 3층 ( 휴천동 )</v>
      </c>
      <c r="V790" s="131" t="str">
        <v>문 앞</v>
      </c>
      <c r="W790" s="138">
        <v>24940</v>
      </c>
      <c r="X790" s="138">
        <v>0</v>
      </c>
      <c r="Y790" s="138">
        <v>3000</v>
      </c>
      <c r="Z790" s="138">
        <v>0</v>
      </c>
      <c r="AA790" s="138">
        <v>0</v>
      </c>
      <c r="AB790" s="145">
        <v>0</v>
      </c>
      <c r="AC790" s="145">
        <v>0</v>
      </c>
      <c r="AD790" s="138">
        <v>0</v>
      </c>
      <c r="AE790" s="131" t="str">
        <v>비닐스토리 쿠팡 전은주 전은주 SE.307 투명 540286055663 0504-3584-2386 19100068005371</v>
      </c>
    </row>
    <row r="791" spans="1:31">
      <c r="A791" s="131">
        <v>993</v>
      </c>
      <c r="B791" s="131" t="str">
        <v>비닐팩토리</v>
      </c>
      <c r="C791" s="131" t="str">
        <v>스마트 스토어</v>
      </c>
      <c r="D791" s="131" t="str">
        <v>전정희</v>
      </c>
      <c r="E791" s="132">
        <v>45555</v>
      </c>
      <c r="F791" s="131" t="str">
        <v>전정희</v>
      </c>
      <c r="G791" s="131" t="str">
        <v>540293508176</v>
      </c>
      <c r="H791" s="131" t="str">
        <v>SE.307</v>
      </c>
      <c r="I791" s="131" t="str">
        <v>투명</v>
      </c>
      <c r="J791" s="131">
        <v>1</v>
      </c>
      <c r="K791" s="138">
        <v>0</v>
      </c>
      <c r="L791" s="138">
        <v>3000</v>
      </c>
      <c r="M791" s="138">
        <v>0</v>
      </c>
      <c r="N791" s="132">
        <v>45554</v>
      </c>
      <c r="O791" s="131" t="str">
        <v>2024091962007341</v>
      </c>
      <c r="P791" s="134" t="str">
        <v>2122****</v>
      </c>
      <c r="Q791" s="148" t="str">
        <v>010-3322-6235</v>
      </c>
      <c r="R791" s="131" t="str">
        <v>CJ대한통운</v>
      </c>
      <c r="S791" s="139">
        <v>0</v>
      </c>
      <c r="T791" s="131" t="str">
        <v>0502-3208-4141</v>
      </c>
      <c r="U791" s="131" t="str">
        <v>충청남도 천안시 동남구 충절로 369 (삼룡동, 호반써밋 포레센트) 102동 106호</v>
      </c>
      <c r="V791" s="131">
        <v>0</v>
      </c>
      <c r="W791" s="138">
        <v>10560</v>
      </c>
      <c r="X791" s="138">
        <v>0</v>
      </c>
      <c r="Y791" s="138">
        <v>3000</v>
      </c>
      <c r="Z791" s="138">
        <v>0</v>
      </c>
      <c r="AA791" s="138">
        <v>0</v>
      </c>
      <c r="AB791" s="145">
        <v>0</v>
      </c>
      <c r="AC791" s="145">
        <v>0</v>
      </c>
      <c r="AD791" s="138">
        <v>0</v>
      </c>
      <c r="AE791" s="131" t="str">
        <v>비닐팩토리 스마트 스토어 전정희 전정희 SE.307 투명 540293508176 0502-3208-4141 2024091962007341</v>
      </c>
    </row>
    <row r="792" spans="1:31">
      <c r="A792" s="131">
        <v>528</v>
      </c>
      <c r="B792" s="131" t="str">
        <v>비닐스토리</v>
      </c>
      <c r="C792" s="131" t="str">
        <v>쿠팡</v>
      </c>
      <c r="D792" s="131" t="str">
        <v>전주용</v>
      </c>
      <c r="E792" s="132">
        <v>45512</v>
      </c>
      <c r="F792" s="131" t="str">
        <v>광주용화선원 사무실</v>
      </c>
      <c r="G792" s="131" t="str">
        <v>530263102346</v>
      </c>
      <c r="H792" s="131" t="str">
        <v>SE.114</v>
      </c>
      <c r="I792" s="131" t="str">
        <v>투명</v>
      </c>
      <c r="J792" s="131">
        <v>2</v>
      </c>
      <c r="K792" s="138">
        <v>10920</v>
      </c>
      <c r="L792" s="138">
        <v>3000</v>
      </c>
      <c r="M792" s="138">
        <v>0</v>
      </c>
      <c r="N792" s="132">
        <v>45512</v>
      </c>
      <c r="O792" s="131" t="str">
        <v>8100062759155</v>
      </c>
      <c r="P792" s="134">
        <v>0</v>
      </c>
      <c r="Q792" s="148" t="str">
        <v>0502-4104-6240</v>
      </c>
      <c r="R792" s="131" t="str">
        <v>CJ대한통운</v>
      </c>
      <c r="S792" s="139">
        <v>0</v>
      </c>
      <c r="T792" s="131" t="str">
        <v>0502-4104-6240</v>
      </c>
      <c r="U792" s="131" t="str">
        <v>경기도 광주시 봉골길 228 광주용화선원 ( 문형동 )</v>
      </c>
      <c r="V792" s="131" t="str">
        <v>문 앞</v>
      </c>
      <c r="W792" s="138">
        <v>13600</v>
      </c>
      <c r="X792" s="138">
        <v>0</v>
      </c>
      <c r="Y792" s="138">
        <v>0</v>
      </c>
      <c r="Z792" s="138">
        <v>0</v>
      </c>
      <c r="AA792" s="138">
        <v>0</v>
      </c>
      <c r="AB792" s="145">
        <v>0</v>
      </c>
      <c r="AC792" s="145">
        <v>0</v>
      </c>
      <c r="AD792" s="138">
        <v>0</v>
      </c>
      <c r="AE792" s="131" t="str">
        <v>비닐스토리 쿠팡 전주용 광주용화선원 사무실 SE.114 투명 530263102346 0502-4104-6240 8100062759155</v>
      </c>
    </row>
    <row r="793" spans="1:31">
      <c r="A793" s="131">
        <v>770</v>
      </c>
      <c r="B793" s="131" t="str">
        <v>비닐팩토리</v>
      </c>
      <c r="C793" s="131" t="str">
        <v>스마트 스토어</v>
      </c>
      <c r="D793" s="131" t="str">
        <v>전진</v>
      </c>
      <c r="E793" s="132">
        <v>45534</v>
      </c>
      <c r="F793" s="131" t="str">
        <v>전진</v>
      </c>
      <c r="G793" s="131" t="str">
        <v>530279502775</v>
      </c>
      <c r="H793" s="131" t="str">
        <v>SE.205</v>
      </c>
      <c r="I793" s="131" t="str">
        <v>투명</v>
      </c>
      <c r="J793" s="131">
        <v>1</v>
      </c>
      <c r="K793" s="138">
        <v>0</v>
      </c>
      <c r="L793" s="138">
        <v>3500</v>
      </c>
      <c r="M793" s="138">
        <v>960</v>
      </c>
      <c r="N793" s="132">
        <v>45534</v>
      </c>
      <c r="O793" s="131" t="str">
        <v>2024083051908541</v>
      </c>
      <c r="P793" s="134" t="str">
        <v>goqu****</v>
      </c>
      <c r="Q793" s="148" t="str">
        <v>010-4372-1125</v>
      </c>
      <c r="R793" s="131" t="str">
        <v>CJ대한통운</v>
      </c>
      <c r="S793" s="139">
        <v>0</v>
      </c>
      <c r="T793" s="131" t="str">
        <v>010-4844-5097</v>
      </c>
      <c r="U793" s="131" t="str">
        <v>부산광역시 남구 용호로 258-1 (용호동)
새로미DC</v>
      </c>
      <c r="V793" s="131" t="str">
        <v>옆문으로 넣어주세요비밀번호 0115*입니다</v>
      </c>
      <c r="W793" s="138">
        <v>24000</v>
      </c>
      <c r="X793" s="138">
        <v>0</v>
      </c>
      <c r="Y793" s="138">
        <v>3000</v>
      </c>
      <c r="Z793" s="138">
        <v>0</v>
      </c>
      <c r="AA793" s="138">
        <v>0</v>
      </c>
      <c r="AB793" s="145">
        <v>0</v>
      </c>
      <c r="AC793" s="145">
        <v>0</v>
      </c>
      <c r="AD793" s="138">
        <v>0</v>
      </c>
      <c r="AE793" s="131" t="str">
        <v>비닐팩토리 스마트 스토어 전진 전진 SE.205 투명 530279502775 010-4844-5097 2024083051908541</v>
      </c>
    </row>
    <row r="794" spans="1:31">
      <c r="A794" s="131">
        <v>4</v>
      </c>
      <c r="B794" s="131" t="str">
        <v>비닐스토리</v>
      </c>
      <c r="C794" s="131" t="str">
        <v>스마트 스토어</v>
      </c>
      <c r="D794" s="131" t="str">
        <v>정경섭</v>
      </c>
      <c r="E794" s="132">
        <v>45443</v>
      </c>
      <c r="F794" s="131" t="str">
        <v>정경섭</v>
      </c>
      <c r="G794" s="131" t="str">
        <v>530211675903</v>
      </c>
      <c r="H794" s="131" t="str">
        <v>SE.205</v>
      </c>
      <c r="I794" s="131" t="str">
        <v>투명</v>
      </c>
      <c r="J794" s="131">
        <v>5</v>
      </c>
      <c r="K794" s="138">
        <v>86900</v>
      </c>
      <c r="L794" s="138">
        <v>4400</v>
      </c>
      <c r="M794" s="138">
        <v>0</v>
      </c>
      <c r="N794" s="132">
        <v>45443</v>
      </c>
      <c r="O794" s="131" t="str">
        <v>45470689</v>
      </c>
      <c r="P794" s="134" t="str">
        <v>jks8****</v>
      </c>
      <c r="Q794" s="148" t="str">
        <v>010-6614-9975</v>
      </c>
      <c r="R794" s="131" t="str">
        <v>CJ대한통운</v>
      </c>
      <c r="S794" s="139">
        <v>0</v>
      </c>
      <c r="T794" s="131" t="str">
        <v>010-6614-9975</v>
      </c>
      <c r="U794" s="131" t="str">
        <v>경상북도 영주시 장수면 장수로 275-34 (장수면) 영주농업회사법인(주)</v>
      </c>
      <c r="V794" s="131">
        <v>0</v>
      </c>
      <c r="W794" s="138">
        <v>135000</v>
      </c>
      <c r="X794" s="138">
        <v>0</v>
      </c>
      <c r="Y794" s="138">
        <v>0</v>
      </c>
      <c r="Z794" s="138">
        <v>0</v>
      </c>
      <c r="AA794" s="138">
        <v>0</v>
      </c>
      <c r="AB794" s="145">
        <v>0</v>
      </c>
      <c r="AC794" s="145">
        <v>0</v>
      </c>
      <c r="AD794" s="138">
        <v>0</v>
      </c>
      <c r="AE794" s="131" t="str">
        <v>비닐스토리 스마트 스토어 정경섭 정경섭 SE.205 투명 530211675903 010-6614-9975 45470689</v>
      </c>
    </row>
    <row r="795" spans="1:31">
      <c r="A795" s="131">
        <v>10</v>
      </c>
      <c r="B795" s="131" t="str">
        <v>비닐스토리</v>
      </c>
      <c r="C795" s="131" t="str">
        <v>스마트 스토어</v>
      </c>
      <c r="D795" s="131" t="str">
        <v>정경섭</v>
      </c>
      <c r="E795" s="132">
        <v>45443</v>
      </c>
      <c r="F795" s="131" t="str">
        <v>정경섭</v>
      </c>
      <c r="G795" s="131" t="str">
        <v>540210571841</v>
      </c>
      <c r="H795" s="131" t="str">
        <v>SE.205</v>
      </c>
      <c r="I795" s="131" t="str">
        <v>투명</v>
      </c>
      <c r="J795" s="131">
        <v>5</v>
      </c>
      <c r="K795" s="138">
        <v>82500</v>
      </c>
      <c r="L795" s="138">
        <v>0</v>
      </c>
      <c r="M795" s="138">
        <v>0</v>
      </c>
      <c r="N795" s="132">
        <v>45442</v>
      </c>
      <c r="O795" s="131" t="str">
        <v>2024053027262361</v>
      </c>
      <c r="P795" s="134" t="str">
        <v>jks8****</v>
      </c>
      <c r="Q795" s="148" t="str">
        <v>010-6614-9975</v>
      </c>
      <c r="R795" s="131" t="str">
        <v>CJ대한통운</v>
      </c>
      <c r="S795" s="139">
        <v>0</v>
      </c>
      <c r="T795" s="131" t="str">
        <v>010-6614-9975</v>
      </c>
      <c r="U795" s="131" t="str">
        <v>경상북도 영주시 장수면 장수로 275-34 (장수면) 영주농업회사법인(주)</v>
      </c>
      <c r="V795" s="131">
        <v>0</v>
      </c>
      <c r="W795" s="138">
        <v>121500</v>
      </c>
      <c r="X795" s="138">
        <v>13500</v>
      </c>
      <c r="Y795" s="138">
        <v>0</v>
      </c>
      <c r="Z795" s="138">
        <v>0</v>
      </c>
      <c r="AA795" s="138">
        <v>0</v>
      </c>
      <c r="AB795" s="145">
        <v>0</v>
      </c>
      <c r="AC795" s="145">
        <v>0</v>
      </c>
      <c r="AD795" s="138">
        <v>0</v>
      </c>
      <c r="AE795" s="131" t="str">
        <v>비닐스토리 스마트 스토어 정경섭 정경섭 SE.205 투명 540210571841 010-6614-9975 2024053027262361</v>
      </c>
    </row>
    <row r="796" spans="1:31">
      <c r="A796" s="131">
        <v>19</v>
      </c>
      <c r="B796" s="131" t="str">
        <v>비닐팩토리</v>
      </c>
      <c r="C796" s="131" t="str">
        <v>스마트 스토어</v>
      </c>
      <c r="D796" s="131" t="str">
        <v>정경진</v>
      </c>
      <c r="E796" s="132">
        <v>45443</v>
      </c>
      <c r="F796" s="131" t="str">
        <v>더누벨예약실</v>
      </c>
      <c r="G796" s="131" t="str">
        <v>540210578185</v>
      </c>
      <c r="H796" s="131" t="str">
        <v>SE.206</v>
      </c>
      <c r="I796" s="131" t="str">
        <v>투명</v>
      </c>
      <c r="J796" s="131">
        <v>2</v>
      </c>
      <c r="K796" s="138">
        <v>0</v>
      </c>
      <c r="L796" s="138">
        <v>4400</v>
      </c>
      <c r="M796" s="138">
        <v>0</v>
      </c>
      <c r="N796" s="132">
        <v>45442</v>
      </c>
      <c r="O796" s="131" t="str">
        <v>2024053032136921</v>
      </c>
      <c r="P796" s="134" t="str">
        <v>toto****</v>
      </c>
      <c r="Q796" s="148" t="str">
        <v>010-3046-3334</v>
      </c>
      <c r="R796" s="131" t="str">
        <v>CJ대한통운</v>
      </c>
      <c r="S796" s="139">
        <v>0</v>
      </c>
      <c r="T796" s="131" t="str">
        <v>010-3046-3334</v>
      </c>
      <c r="U796" s="131" t="str">
        <v>경상북도 포항시 남구 희망대로 805 (대도동) 더누벨예약실</v>
      </c>
      <c r="V796" s="131" t="str">
        <v>마끼비ㄴ닐 주방</v>
      </c>
      <c r="W796" s="138">
        <v>56800</v>
      </c>
      <c r="X796" s="138">
        <v>0</v>
      </c>
      <c r="Y796" s="138">
        <v>0</v>
      </c>
      <c r="Z796" s="138">
        <v>0</v>
      </c>
      <c r="AA796" s="138">
        <v>0</v>
      </c>
      <c r="AB796" s="145">
        <v>0</v>
      </c>
      <c r="AC796" s="145">
        <v>0</v>
      </c>
      <c r="AD796" s="138">
        <v>0</v>
      </c>
      <c r="AE796" s="131" t="str">
        <v>비닐팩토리 스마트 스토어 정경진 더누벨예약실 SE.206 투명 540210578185 010-3046-3334 2024053032136921</v>
      </c>
    </row>
    <row r="797" spans="1:31">
      <c r="A797" s="131">
        <v>235</v>
      </c>
      <c r="B797" s="131" t="str">
        <v>비닐스토리</v>
      </c>
      <c r="C797" s="131" t="str">
        <v>쿠팡</v>
      </c>
      <c r="D797" s="131" t="str">
        <v>정명희</v>
      </c>
      <c r="E797" s="132">
        <v>45476</v>
      </c>
      <c r="F797" s="131" t="str">
        <v>정명희</v>
      </c>
      <c r="G797" s="131" t="str">
        <v>530235880282</v>
      </c>
      <c r="H797" s="131" t="str">
        <v>SE.105</v>
      </c>
      <c r="I797" s="131" t="str">
        <v>투명</v>
      </c>
      <c r="J797" s="131">
        <v>2</v>
      </c>
      <c r="K797" s="138">
        <v>6300</v>
      </c>
      <c r="L797" s="138">
        <v>3000</v>
      </c>
      <c r="M797" s="138">
        <v>0</v>
      </c>
      <c r="N797" s="132">
        <v>45476</v>
      </c>
      <c r="O797" s="131" t="str">
        <v>19100056325072</v>
      </c>
      <c r="P797" s="134" t="str">
        <v>cm*****@da</v>
      </c>
      <c r="Q797" s="148" t="str">
        <v>0502-1252-5859</v>
      </c>
      <c r="R797" s="131" t="str">
        <v>CJ대한통운</v>
      </c>
      <c r="S797" s="139">
        <v>0</v>
      </c>
      <c r="T797" s="131" t="str">
        <v>0502-1252-5859</v>
      </c>
      <c r="U797" s="131" t="str">
        <v>서울특별시 성동구 행당2동 대림아파트 (101~109동) 102동 417호</v>
      </c>
      <c r="V797" s="131" t="str">
        <v>문 안에 세워 주세요</v>
      </c>
      <c r="W797" s="138">
        <v>4880</v>
      </c>
      <c r="X797" s="138">
        <v>880</v>
      </c>
      <c r="Y797" s="138">
        <v>0</v>
      </c>
      <c r="Z797" s="138">
        <v>0</v>
      </c>
      <c r="AA797" s="138">
        <v>0</v>
      </c>
      <c r="AB797" s="145">
        <v>0</v>
      </c>
      <c r="AC797" s="145">
        <v>0</v>
      </c>
      <c r="AD797" s="138">
        <v>0</v>
      </c>
      <c r="AE797" s="131" t="str">
        <v>비닐스토리 쿠팡 정명희 정명희 SE.105 투명 530235880282 0502-1252-5859 19100056325072</v>
      </c>
    </row>
    <row r="798" spans="1:31">
      <c r="A798" s="131">
        <v>236</v>
      </c>
      <c r="B798" s="131" t="str">
        <v>비닐스토리</v>
      </c>
      <c r="C798" s="131" t="str">
        <v>쿠팡</v>
      </c>
      <c r="D798" s="131" t="str">
        <v>정명희</v>
      </c>
      <c r="E798" s="132">
        <v>45476</v>
      </c>
      <c r="F798" s="131" t="str">
        <v>정명희</v>
      </c>
      <c r="G798" s="131" t="str">
        <v>530235880282</v>
      </c>
      <c r="H798" s="131" t="str">
        <v>SE.107</v>
      </c>
      <c r="I798" s="131" t="str">
        <v>투명</v>
      </c>
      <c r="J798" s="131">
        <v>2</v>
      </c>
      <c r="K798" s="138">
        <v>4312</v>
      </c>
      <c r="L798" s="138">
        <v>0</v>
      </c>
      <c r="M798" s="138">
        <v>0</v>
      </c>
      <c r="N798" s="132">
        <v>45476</v>
      </c>
      <c r="O798" s="131" t="str">
        <v>19100056325072</v>
      </c>
      <c r="P798" s="134" t="str">
        <v>cm*****@da</v>
      </c>
      <c r="Q798" s="148" t="str">
        <v>0502-1252-5859</v>
      </c>
      <c r="R798" s="131" t="str">
        <v>CJ대한통운</v>
      </c>
      <c r="S798" s="139">
        <v>0</v>
      </c>
      <c r="T798" s="131" t="str">
        <v>0502-1252-5859</v>
      </c>
      <c r="U798" s="131" t="str">
        <v>서울특별시 성동구 행당2동 대림아파트 (101~109동) 102동 417호</v>
      </c>
      <c r="V798" s="131" t="str">
        <v>문 안에 세워 주세요</v>
      </c>
      <c r="W798" s="138">
        <v>7660</v>
      </c>
      <c r="X798" s="138">
        <v>420</v>
      </c>
      <c r="Y798" s="138">
        <v>0</v>
      </c>
      <c r="Z798" s="138">
        <v>0</v>
      </c>
      <c r="AA798" s="138">
        <v>0</v>
      </c>
      <c r="AB798" s="145">
        <v>0</v>
      </c>
      <c r="AC798" s="145">
        <v>0</v>
      </c>
      <c r="AD798" s="138">
        <v>0</v>
      </c>
      <c r="AE798" s="131" t="str">
        <v>비닐스토리 쿠팡 정명희 정명희 SE.107 투명 530235880282 0502-1252-5859 19100056325072</v>
      </c>
    </row>
    <row r="799" spans="1:31">
      <c r="A799" s="131">
        <v>994</v>
      </c>
      <c r="B799" s="131" t="str">
        <v>비닐팩토리</v>
      </c>
      <c r="C799" s="131" t="str">
        <v>스마트 스토어</v>
      </c>
      <c r="D799" s="131" t="str">
        <v>정미경</v>
      </c>
      <c r="E799" s="132">
        <v>45555</v>
      </c>
      <c r="F799" s="131" t="str">
        <v>정미경</v>
      </c>
      <c r="G799" s="131" t="str">
        <v>540293508224</v>
      </c>
      <c r="H799" s="131" t="str">
        <v>SE.204</v>
      </c>
      <c r="I799" s="131" t="str">
        <v>투명</v>
      </c>
      <c r="J799" s="131">
        <v>1</v>
      </c>
      <c r="K799" s="138">
        <v>0</v>
      </c>
      <c r="L799" s="138">
        <v>3500</v>
      </c>
      <c r="M799" s="138">
        <v>1053</v>
      </c>
      <c r="N799" s="132">
        <v>45554</v>
      </c>
      <c r="O799" s="131" t="str">
        <v>2024091947232501</v>
      </c>
      <c r="P799" s="134" t="str">
        <v>pu75****</v>
      </c>
      <c r="Q799" s="148" t="str">
        <v>010-7748-2606</v>
      </c>
      <c r="R799" s="131" t="str">
        <v>CJ대한통운</v>
      </c>
      <c r="S799" s="139">
        <v>0</v>
      </c>
      <c r="T799" s="131" t="str">
        <v>010-7748-2606</v>
      </c>
      <c r="U799" s="131" t="str">
        <v>경상남도 김해시 해반천로168번길 22-15 (삼계동) 102호 태형축산</v>
      </c>
      <c r="V799" s="131" t="str">
        <v>현관문앞에놓아두세요</v>
      </c>
      <c r="W799" s="138">
        <v>20800</v>
      </c>
      <c r="X799" s="138">
        <v>0</v>
      </c>
      <c r="Y799" s="138">
        <v>3000</v>
      </c>
      <c r="Z799" s="138">
        <v>0</v>
      </c>
      <c r="AA799" s="138">
        <v>0</v>
      </c>
      <c r="AB799" s="145">
        <v>0</v>
      </c>
      <c r="AC799" s="145">
        <v>0</v>
      </c>
      <c r="AD799" s="138">
        <v>0</v>
      </c>
      <c r="AE799" s="131" t="str">
        <v>비닐팩토리 스마트 스토어 정미경 정미경 SE.204 투명 540293508224 010-7748-2606 2024091947232501</v>
      </c>
    </row>
    <row r="800" spans="1:31">
      <c r="A800" s="131">
        <v>184</v>
      </c>
      <c r="B800" s="131" t="str">
        <v>비닐스토리</v>
      </c>
      <c r="C800" s="131" t="str">
        <v>스마트 스토어</v>
      </c>
      <c r="D800" s="131" t="str">
        <v>정민수</v>
      </c>
      <c r="E800" s="132">
        <v>45470</v>
      </c>
      <c r="F800" s="131" t="str">
        <v>정민수</v>
      </c>
      <c r="G800" s="131" t="str">
        <v>530231260971</v>
      </c>
      <c r="H800" s="131" t="str">
        <v>SE.206</v>
      </c>
      <c r="I800" s="131" t="str">
        <v>투명</v>
      </c>
      <c r="J800" s="131">
        <v>1</v>
      </c>
      <c r="K800" s="138">
        <v>24260</v>
      </c>
      <c r="L800" s="138">
        <v>3500</v>
      </c>
      <c r="M800" s="138">
        <v>960</v>
      </c>
      <c r="N800" s="132">
        <v>45470</v>
      </c>
      <c r="O800" s="131" t="str">
        <v>2024062786236251</v>
      </c>
      <c r="P800" s="134" t="str">
        <v>dduk****</v>
      </c>
      <c r="Q800" s="148" t="str">
        <v>010-2571-1686</v>
      </c>
      <c r="R800" s="131" t="str">
        <v>CJ대한통운</v>
      </c>
      <c r="S800" s="139">
        <v>0</v>
      </c>
      <c r="T800" s="131" t="str">
        <v>010-2571-1686</v>
      </c>
      <c r="U800" s="131" t="str">
        <v>서울특별시 광진구 자양로 164 (구의동, 하림빌딩) 3층</v>
      </c>
      <c r="V800" s="131">
        <v>0</v>
      </c>
      <c r="W800" s="138">
        <v>28620</v>
      </c>
      <c r="X800" s="138">
        <v>3180</v>
      </c>
      <c r="Y800" s="138">
        <v>3000</v>
      </c>
      <c r="Z800" s="138">
        <v>0</v>
      </c>
      <c r="AA800" s="138">
        <v>0</v>
      </c>
      <c r="AB800" s="145">
        <v>0</v>
      </c>
      <c r="AC800" s="145">
        <v>0</v>
      </c>
      <c r="AD800" s="138">
        <v>0</v>
      </c>
      <c r="AE800" s="131" t="str">
        <v>비닐스토리 스마트 스토어 정민수 정민수 SE.206 투명 530231260971 010-2571-1686 2024062786236251</v>
      </c>
    </row>
    <row r="801" spans="1:31">
      <c r="A801" s="131">
        <v>373</v>
      </c>
      <c r="B801" s="131" t="str">
        <v>비닐스토리</v>
      </c>
      <c r="C801" s="131" t="str">
        <v>쿠팡</v>
      </c>
      <c r="D801" s="131" t="str">
        <v>정서해</v>
      </c>
      <c r="E801" s="132">
        <v>45495</v>
      </c>
      <c r="F801" s="131" t="str">
        <v>정서해</v>
      </c>
      <c r="G801" s="131" t="str">
        <v>530250363536</v>
      </c>
      <c r="H801" s="131" t="str">
        <v>SE.206</v>
      </c>
      <c r="I801" s="131" t="str">
        <v>투명</v>
      </c>
      <c r="J801" s="131">
        <v>2</v>
      </c>
      <c r="K801" s="138">
        <v>45725</v>
      </c>
      <c r="L801" s="138">
        <v>4400</v>
      </c>
      <c r="M801" s="138">
        <v>1725</v>
      </c>
      <c r="N801" s="132">
        <v>45493</v>
      </c>
      <c r="O801" s="131" t="str">
        <v>13100059312845</v>
      </c>
      <c r="P801" s="134" t="str">
        <v>js*****@da</v>
      </c>
      <c r="Q801" s="148" t="str">
        <v>0502-5068-4906</v>
      </c>
      <c r="R801" s="131" t="str">
        <v>CJ대한통운</v>
      </c>
      <c r="S801" s="139">
        <v>0</v>
      </c>
      <c r="T801" s="131" t="str">
        <v>0502-5068-4906</v>
      </c>
      <c r="U801" s="131" t="str">
        <v>부산광역시 해운대구 달맞이길62번길 38 (중동 삼환미포씨랜드)3층 동남애프앤비사무실 ( 중동 )</v>
      </c>
      <c r="V801" s="131" t="str">
        <v>직접 받고 부재 시 문 앞</v>
      </c>
      <c r="W801" s="138">
        <v>68040</v>
      </c>
      <c r="X801" s="138">
        <v>0</v>
      </c>
      <c r="Y801" s="138">
        <v>0</v>
      </c>
      <c r="Z801" s="138">
        <v>0</v>
      </c>
      <c r="AA801" s="138">
        <v>0</v>
      </c>
      <c r="AB801" s="145">
        <v>0</v>
      </c>
      <c r="AC801" s="145">
        <v>0</v>
      </c>
      <c r="AD801" s="138">
        <v>0</v>
      </c>
      <c r="AE801" s="131" t="str">
        <v>비닐스토리 쿠팡 정서해 정서해 SE.206 투명 530250363536 0502-5068-4906 13100059312845</v>
      </c>
    </row>
    <row r="802" spans="1:31">
      <c r="A802" s="131">
        <v>577</v>
      </c>
      <c r="B802" s="131" t="str">
        <v>비닐스토리</v>
      </c>
      <c r="C802" s="131" t="str">
        <v>쿠팡</v>
      </c>
      <c r="D802" s="131" t="str">
        <v>정성</v>
      </c>
      <c r="E802" s="132">
        <v>45517</v>
      </c>
      <c r="F802" s="131" t="str">
        <v>정성</v>
      </c>
      <c r="G802" s="131" t="str">
        <v>540265762932</v>
      </c>
      <c r="H802" s="131" t="str">
        <v>SE.114</v>
      </c>
      <c r="I802" s="131" t="str">
        <v>투명</v>
      </c>
      <c r="J802" s="131">
        <v>1</v>
      </c>
      <c r="K802" s="138">
        <v>6960</v>
      </c>
      <c r="L802" s="138">
        <v>3000</v>
      </c>
      <c r="M802" s="138">
        <v>0</v>
      </c>
      <c r="N802" s="132">
        <v>45517</v>
      </c>
      <c r="O802" s="131" t="str">
        <v>9100063372738</v>
      </c>
      <c r="P802" s="134">
        <v>0</v>
      </c>
      <c r="Q802" s="148" t="str">
        <v>0502-5339-4222</v>
      </c>
      <c r="R802" s="131" t="str">
        <v>CJ대한통운</v>
      </c>
      <c r="S802" s="139">
        <v>0</v>
      </c>
      <c r="T802" s="131" t="str">
        <v>0502-5339-4222</v>
      </c>
      <c r="U802" s="131" t="str">
        <v>전라북도 김제시 금산면 모악로 107-9 -</v>
      </c>
      <c r="V802" s="131" t="str">
        <v>문 앞</v>
      </c>
      <c r="W802" s="138">
        <v>6120</v>
      </c>
      <c r="X802" s="138">
        <v>680</v>
      </c>
      <c r="Y802" s="138">
        <v>3000</v>
      </c>
      <c r="Z802" s="138">
        <v>0</v>
      </c>
      <c r="AA802" s="138">
        <v>0</v>
      </c>
      <c r="AB802" s="145">
        <v>0</v>
      </c>
      <c r="AC802" s="145">
        <v>0</v>
      </c>
      <c r="AD802" s="138">
        <v>0</v>
      </c>
      <c r="AE802" s="131" t="str">
        <v>비닐스토리 쿠팡 정성 정성 SE.114 투명 540265762932 0502-5339-4222 9100063372738</v>
      </c>
    </row>
    <row r="803" spans="1:31">
      <c r="A803" s="131">
        <v>514</v>
      </c>
      <c r="B803" s="131" t="str">
        <v>비닐스토리</v>
      </c>
      <c r="C803" s="131" t="str">
        <v>스마트 스토어</v>
      </c>
      <c r="D803" s="131" t="str">
        <v>정세영</v>
      </c>
      <c r="E803" s="132">
        <v>45512</v>
      </c>
      <c r="F803" s="131" t="str">
        <v>정세영</v>
      </c>
      <c r="G803" s="131" t="str">
        <v>540262213733</v>
      </c>
      <c r="H803" s="131" t="str">
        <v>SE.206</v>
      </c>
      <c r="I803" s="131" t="str">
        <v>투명</v>
      </c>
      <c r="J803" s="131">
        <v>1</v>
      </c>
      <c r="K803" s="138">
        <v>24260</v>
      </c>
      <c r="L803" s="138">
        <v>3500</v>
      </c>
      <c r="M803" s="138">
        <v>960</v>
      </c>
      <c r="N803" s="132">
        <v>45505</v>
      </c>
      <c r="O803" s="131" t="str">
        <v>2024080137166951</v>
      </c>
      <c r="P803" s="134" t="str">
        <v>ghtk****</v>
      </c>
      <c r="Q803" s="148" t="str">
        <v>010-3668-9809</v>
      </c>
      <c r="R803" s="131" t="str">
        <v>CJ대한통운</v>
      </c>
      <c r="S803" s="139">
        <v>0</v>
      </c>
      <c r="T803" s="131" t="str">
        <v>010-3668-9809</v>
      </c>
      <c r="U803" s="131" t="str">
        <v>경기도 김포시 영터길 33 (마산동) 103호 (더 리틀 쏘해피)</v>
      </c>
      <c r="V803" s="131">
        <v>0</v>
      </c>
      <c r="W803" s="138">
        <v>28620</v>
      </c>
      <c r="X803" s="138">
        <v>3180</v>
      </c>
      <c r="Y803" s="138">
        <v>3000</v>
      </c>
      <c r="Z803" s="138">
        <v>0</v>
      </c>
      <c r="AA803" s="138">
        <v>0</v>
      </c>
      <c r="AB803" s="145">
        <v>0</v>
      </c>
      <c r="AC803" s="145">
        <v>0</v>
      </c>
      <c r="AD803" s="138">
        <v>0</v>
      </c>
      <c r="AE803" s="131" t="str">
        <v>비닐스토리 스마트 스토어 정세영 정세영 SE.206 투명 540262213733 010-3668-9809 2024080137166951</v>
      </c>
    </row>
    <row r="804" spans="1:31">
      <c r="A804" s="131">
        <v>950</v>
      </c>
      <c r="B804" s="131" t="str">
        <v>비닐스토리</v>
      </c>
      <c r="C804" s="131" t="str">
        <v>쿠팡</v>
      </c>
      <c r="D804" s="131" t="str">
        <v>정세인</v>
      </c>
      <c r="E804" s="132">
        <v>45554</v>
      </c>
      <c r="F804" s="131" t="str">
        <v>정세인</v>
      </c>
      <c r="G804" s="131" t="str">
        <v>530293831661</v>
      </c>
      <c r="H804" s="131" t="str">
        <v>SE.105</v>
      </c>
      <c r="I804" s="131" t="str">
        <v>투명</v>
      </c>
      <c r="J804" s="131">
        <v>3</v>
      </c>
      <c r="K804" s="138">
        <v>7950</v>
      </c>
      <c r="L804" s="138">
        <v>3000</v>
      </c>
      <c r="M804" s="138">
        <v>0</v>
      </c>
      <c r="N804" s="132">
        <v>45548</v>
      </c>
      <c r="O804" s="131" t="str">
        <v>23100068897608</v>
      </c>
      <c r="P804" s="134">
        <v>0</v>
      </c>
      <c r="Q804" s="148" t="str">
        <v>0502-1425-4410</v>
      </c>
      <c r="R804" s="131" t="str">
        <v>CJ대한통운</v>
      </c>
      <c r="S804" s="139">
        <v>0</v>
      </c>
      <c r="T804" s="131" t="str">
        <v>0502-1425-4410</v>
      </c>
      <c r="U804" s="131" t="str">
        <v>서울특별시 성동구 하왕십리동 946-14 상왕십리역 그날의 무드 꽃집</v>
      </c>
      <c r="V804" s="131" t="str">
        <v>지하철 안에 개찰구 바로 옆 지하상가 안 꽃집이에요!</v>
      </c>
      <c r="W804" s="138">
        <v>7320</v>
      </c>
      <c r="X804" s="138">
        <v>1320</v>
      </c>
      <c r="Y804" s="138">
        <v>0</v>
      </c>
      <c r="Z804" s="138">
        <v>0</v>
      </c>
      <c r="AA804" s="138">
        <v>0</v>
      </c>
      <c r="AB804" s="145">
        <v>0</v>
      </c>
      <c r="AC804" s="145">
        <v>0</v>
      </c>
      <c r="AD804" s="138">
        <v>0</v>
      </c>
      <c r="AE804" s="131" t="str">
        <v>비닐스토리 쿠팡 정세인 정세인 SE.105 투명 530293831661 0502-1425-4410 23100068897608</v>
      </c>
    </row>
    <row r="805" spans="1:31">
      <c r="A805" s="131">
        <v>951</v>
      </c>
      <c r="B805" s="131" t="str">
        <v>비닐스토리</v>
      </c>
      <c r="C805" s="131" t="str">
        <v>쿠팡</v>
      </c>
      <c r="D805" s="131" t="str">
        <v>정세인</v>
      </c>
      <c r="E805" s="132">
        <v>45554</v>
      </c>
      <c r="F805" s="131" t="str">
        <v>정세인</v>
      </c>
      <c r="G805" s="131" t="str">
        <v>530293831661</v>
      </c>
      <c r="H805" s="131" t="str">
        <v>SE.102</v>
      </c>
      <c r="I805" s="131" t="str">
        <v>투명</v>
      </c>
      <c r="J805" s="131">
        <v>3</v>
      </c>
      <c r="K805" s="138">
        <v>1980</v>
      </c>
      <c r="L805" s="138">
        <v>0</v>
      </c>
      <c r="M805" s="138">
        <v>0</v>
      </c>
      <c r="N805" s="132">
        <v>45548</v>
      </c>
      <c r="O805" s="131" t="str">
        <v>23100068897608</v>
      </c>
      <c r="P805" s="134">
        <v>0</v>
      </c>
      <c r="Q805" s="148" t="str">
        <v>0502-1425-4410</v>
      </c>
      <c r="R805" s="131" t="str">
        <v>CJ대한통운</v>
      </c>
      <c r="S805" s="139">
        <v>0</v>
      </c>
      <c r="T805" s="131" t="str">
        <v>0502-1425-4410</v>
      </c>
      <c r="U805" s="131" t="str">
        <v>서울특별시 성동구 하왕십리동 946-14 상왕십리역 그날의 무드 꽃집</v>
      </c>
      <c r="V805" s="131" t="str">
        <v>지하철 안에 개찰구 바로 옆 지하상가 안 꽃집이에요!</v>
      </c>
      <c r="W805" s="138">
        <v>3450</v>
      </c>
      <c r="X805" s="138">
        <v>0</v>
      </c>
      <c r="Y805" s="138">
        <v>0</v>
      </c>
      <c r="Z805" s="138">
        <v>0</v>
      </c>
      <c r="AA805" s="138">
        <v>0</v>
      </c>
      <c r="AB805" s="145">
        <v>0</v>
      </c>
      <c r="AC805" s="145">
        <v>0</v>
      </c>
      <c r="AD805" s="138">
        <v>0</v>
      </c>
      <c r="AE805" s="131" t="str">
        <v>비닐스토리 쿠팡 정세인 정세인 SE.102 투명 530293831661 0502-1425-4410 23100068897608</v>
      </c>
    </row>
    <row r="806" spans="1:31">
      <c r="A806" s="131">
        <v>744</v>
      </c>
      <c r="B806" s="131" t="str">
        <v>비닐팩토리</v>
      </c>
      <c r="C806" s="131" t="str">
        <v>스마트 스토어</v>
      </c>
      <c r="D806" s="131" t="str">
        <v>정소윤</v>
      </c>
      <c r="E806" s="132">
        <v>45533</v>
      </c>
      <c r="F806" s="131" t="str">
        <v>캐베</v>
      </c>
      <c r="G806" s="131" t="str">
        <v>540276939703</v>
      </c>
      <c r="H806" s="131" t="str">
        <v>SE.201</v>
      </c>
      <c r="I806" s="131" t="str">
        <v>투명</v>
      </c>
      <c r="J806" s="131">
        <v>1</v>
      </c>
      <c r="K806" s="138">
        <v>0</v>
      </c>
      <c r="L806" s="138">
        <v>3500</v>
      </c>
      <c r="M806" s="138">
        <v>960</v>
      </c>
      <c r="N806" s="132">
        <v>45533</v>
      </c>
      <c r="O806" s="131" t="str">
        <v>2024082991827341</v>
      </c>
      <c r="P806" s="134" t="str">
        <v>cana****</v>
      </c>
      <c r="Q806" s="148" t="str">
        <v>010-3115-7366</v>
      </c>
      <c r="R806" s="131" t="str">
        <v>CJ대한통운</v>
      </c>
      <c r="S806" s="139">
        <v>0</v>
      </c>
      <c r="T806" s="131" t="str">
        <v>010-3115-7366</v>
      </c>
      <c r="U806" s="131" t="str">
        <v>경기도 고양시 일산동구 산두로 47 (마두동) 코너 1층</v>
      </c>
      <c r="V806" s="131">
        <v>0</v>
      </c>
      <c r="W806" s="138">
        <v>14400</v>
      </c>
      <c r="X806" s="138">
        <v>0</v>
      </c>
      <c r="Y806" s="138">
        <v>3000</v>
      </c>
      <c r="Z806" s="138">
        <v>0</v>
      </c>
      <c r="AA806" s="138">
        <v>0</v>
      </c>
      <c r="AB806" s="145">
        <v>0</v>
      </c>
      <c r="AC806" s="145">
        <v>0</v>
      </c>
      <c r="AD806" s="138">
        <v>0</v>
      </c>
      <c r="AE806" s="131" t="str">
        <v>비닐팩토리 스마트 스토어 정소윤 캐베 SE.201 투명 540276939703 010-3115-7366 2024082991827341</v>
      </c>
    </row>
    <row r="807" spans="1:31">
      <c r="A807" s="131">
        <v>231</v>
      </c>
      <c r="B807" s="131" t="str">
        <v>비닐스토리</v>
      </c>
      <c r="C807" s="131" t="str">
        <v>쿠팡</v>
      </c>
      <c r="D807" s="131" t="str">
        <v>정수아</v>
      </c>
      <c r="E807" s="132">
        <v>45475</v>
      </c>
      <c r="F807" s="131" t="str">
        <v>정수아</v>
      </c>
      <c r="G807" s="131" t="str">
        <v>540234304383</v>
      </c>
      <c r="H807" s="131" t="str">
        <v>SE.206</v>
      </c>
      <c r="I807" s="131" t="str">
        <v>투명</v>
      </c>
      <c r="J807" s="131">
        <v>1</v>
      </c>
      <c r="K807" s="138">
        <v>24260</v>
      </c>
      <c r="L807" s="138">
        <v>3500</v>
      </c>
      <c r="M807" s="138">
        <v>960</v>
      </c>
      <c r="N807" s="132">
        <v>45474</v>
      </c>
      <c r="O807" s="131" t="str">
        <v>1100055842018</v>
      </c>
      <c r="P807" s="134" t="str">
        <v>so*****@na</v>
      </c>
      <c r="Q807" s="148" t="str">
        <v>0502-4847-3857</v>
      </c>
      <c r="R807" s="131" t="str">
        <v>CJ대한통운</v>
      </c>
      <c r="S807" s="139">
        <v>0</v>
      </c>
      <c r="T807" s="131" t="str">
        <v>0502-4847-3857</v>
      </c>
      <c r="U807" s="131" t="str">
        <v>서울특별시 노원구 광운로2나길 30 4동 611호 ( 월계동, 동신아파트 )</v>
      </c>
      <c r="V807" s="131" t="str">
        <v>문 앞</v>
      </c>
      <c r="W807" s="138">
        <v>34020</v>
      </c>
      <c r="X807" s="138">
        <v>0</v>
      </c>
      <c r="Y807" s="138">
        <v>0</v>
      </c>
      <c r="Z807" s="138">
        <v>0</v>
      </c>
      <c r="AA807" s="138">
        <v>0</v>
      </c>
      <c r="AB807" s="145">
        <v>0</v>
      </c>
      <c r="AC807" s="145">
        <v>0</v>
      </c>
      <c r="AD807" s="138">
        <v>0</v>
      </c>
      <c r="AE807" s="131" t="str">
        <v>비닐스토리 쿠팡 정수아 정수아 SE.206 투명 540234304383 0502-4847-3857 1100055842018</v>
      </c>
    </row>
    <row r="808" spans="1:31">
      <c r="A808" s="131">
        <v>198</v>
      </c>
      <c r="B808" s="131" t="str">
        <v>비닐스토리</v>
      </c>
      <c r="C808" s="131" t="str">
        <v>쿠팡</v>
      </c>
      <c r="D808" s="131" t="str">
        <v>정순자</v>
      </c>
      <c r="E808" s="132">
        <v>45471</v>
      </c>
      <c r="F808" s="131" t="str">
        <v>별난만두 대방점</v>
      </c>
      <c r="G808" s="131" t="str">
        <v>540231581630</v>
      </c>
      <c r="H808" s="131" t="str">
        <v>SE.101</v>
      </c>
      <c r="I808" s="131" t="str">
        <v>투명</v>
      </c>
      <c r="J808" s="131">
        <v>50</v>
      </c>
      <c r="K808" s="138">
        <v>31500</v>
      </c>
      <c r="L808" s="138">
        <v>3500</v>
      </c>
      <c r="M808" s="138">
        <v>500</v>
      </c>
      <c r="N808" s="132">
        <v>45471</v>
      </c>
      <c r="O808" s="131" t="str">
        <v>25100055502169</v>
      </c>
      <c r="P808" s="134" t="str">
        <v>wj*****@ha</v>
      </c>
      <c r="Q808" s="148" t="str">
        <v>0502-4930-8538</v>
      </c>
      <c r="R808" s="131" t="str">
        <v>CJ대한통운</v>
      </c>
      <c r="S808" s="139">
        <v>0</v>
      </c>
      <c r="T808" s="131" t="str">
        <v>0502-4930-8538</v>
      </c>
      <c r="U808" s="131" t="str">
        <v>경상남도 창원시 성산구 가양로124번길 15 대암빌딩 1층107호 별난만두 대방점 ( 대방동 )</v>
      </c>
      <c r="V808" s="131" t="str">
        <v>직접 받고 부재 시 문 앞</v>
      </c>
      <c r="W808" s="138">
        <v>47000</v>
      </c>
      <c r="X808" s="138">
        <v>0</v>
      </c>
      <c r="Y808" s="138">
        <v>0</v>
      </c>
      <c r="Z808" s="138">
        <v>0</v>
      </c>
      <c r="AA808" s="138">
        <v>0</v>
      </c>
      <c r="AB808" s="145">
        <v>0</v>
      </c>
      <c r="AC808" s="145">
        <v>0</v>
      </c>
      <c r="AD808" s="138">
        <v>0</v>
      </c>
      <c r="AE808" s="131" t="str">
        <v>비닐스토리 쿠팡 정순자 별난만두 대방점 SE.101 투명 540231581630 0502-4930-8538 25100055502169</v>
      </c>
    </row>
    <row r="809" spans="1:31">
      <c r="A809" s="131">
        <v>310</v>
      </c>
      <c r="B809" s="131" t="str">
        <v>비닐팩토리</v>
      </c>
      <c r="C809" s="131" t="str">
        <v>스마트 스토어</v>
      </c>
      <c r="D809" s="131" t="str">
        <v>정여정</v>
      </c>
      <c r="E809" s="132">
        <v>45484</v>
      </c>
      <c r="F809" s="131" t="str">
        <v>정여정</v>
      </c>
      <c r="G809" s="131" t="str">
        <v>540241612162</v>
      </c>
      <c r="H809" s="131" t="str">
        <v>SE.118</v>
      </c>
      <c r="I809" s="131" t="str">
        <v>투명</v>
      </c>
      <c r="J809" s="131">
        <v>1</v>
      </c>
      <c r="K809" s="138">
        <v>0</v>
      </c>
      <c r="L809" s="138">
        <v>3000</v>
      </c>
      <c r="M809" s="138">
        <v>0</v>
      </c>
      <c r="N809" s="132">
        <v>45483</v>
      </c>
      <c r="O809" s="131" t="str">
        <v>2024071019860031</v>
      </c>
      <c r="P809" s="134" t="str">
        <v>wend****</v>
      </c>
      <c r="Q809" s="148" t="str">
        <v>010-8592-5519</v>
      </c>
      <c r="R809" s="131" t="str">
        <v>CJ대한통운</v>
      </c>
      <c r="S809" s="139">
        <v>0</v>
      </c>
      <c r="T809" s="131" t="str">
        <v>010-8592-5519</v>
      </c>
      <c r="U809" s="131" t="str">
        <v>서울특별시 동작구 국사봉10길 62-2 (상도동, 해담채 상도) 302호</v>
      </c>
      <c r="V809" s="131">
        <v>0</v>
      </c>
      <c r="W809" s="138">
        <v>3450</v>
      </c>
      <c r="X809" s="138">
        <v>0</v>
      </c>
      <c r="Y809" s="138">
        <v>3000</v>
      </c>
      <c r="Z809" s="138">
        <v>0</v>
      </c>
      <c r="AA809" s="138">
        <v>0</v>
      </c>
      <c r="AB809" s="145">
        <v>0</v>
      </c>
      <c r="AC809" s="145">
        <v>0</v>
      </c>
      <c r="AD809" s="138">
        <v>0</v>
      </c>
      <c r="AE809" s="131" t="str">
        <v>비닐팩토리 스마트 스토어 정여정 정여정 SE.118 투명 540241612162 010-8592-5519 2024071019860031</v>
      </c>
    </row>
    <row r="810" spans="1:31">
      <c r="A810" s="131">
        <v>311</v>
      </c>
      <c r="B810" s="131" t="str">
        <v>비닐팩토리</v>
      </c>
      <c r="C810" s="131" t="str">
        <v>스마트 스토어</v>
      </c>
      <c r="D810" s="131" t="str">
        <v>정여정</v>
      </c>
      <c r="E810" s="132">
        <v>45484</v>
      </c>
      <c r="F810" s="131" t="str">
        <v>정여정</v>
      </c>
      <c r="G810" s="131" t="str">
        <v>540241612162</v>
      </c>
      <c r="H810" s="131" t="str">
        <v>SE.201</v>
      </c>
      <c r="I810" s="131" t="str">
        <v>투명</v>
      </c>
      <c r="J810" s="131">
        <v>1</v>
      </c>
      <c r="K810" s="138">
        <v>0</v>
      </c>
      <c r="L810" s="138">
        <v>0</v>
      </c>
      <c r="M810" s="138">
        <v>0</v>
      </c>
      <c r="N810" s="132">
        <v>45483</v>
      </c>
      <c r="O810" s="131" t="str">
        <v>2024071019860021</v>
      </c>
      <c r="P810" s="134" t="str">
        <v>wend****</v>
      </c>
      <c r="Q810" s="148" t="str">
        <v>010-8592-5519</v>
      </c>
      <c r="R810" s="131" t="str">
        <v>CJ대한통운</v>
      </c>
      <c r="S810" s="139">
        <v>0</v>
      </c>
      <c r="T810" s="131" t="str">
        <v>010-8592-5519</v>
      </c>
      <c r="U810" s="131" t="str">
        <v>서울특별시 동작구 국사봉10길 62-2 (상도동, 해담채 상도) 302호</v>
      </c>
      <c r="V810" s="131">
        <v>0</v>
      </c>
      <c r="W810" s="138">
        <v>14400</v>
      </c>
      <c r="X810" s="138">
        <v>0</v>
      </c>
      <c r="Y810" s="138">
        <v>0</v>
      </c>
      <c r="Z810" s="138">
        <v>0</v>
      </c>
      <c r="AA810" s="138">
        <v>0</v>
      </c>
      <c r="AB810" s="145">
        <v>0</v>
      </c>
      <c r="AC810" s="145">
        <v>0</v>
      </c>
      <c r="AD810" s="138">
        <v>0</v>
      </c>
      <c r="AE810" s="131" t="str">
        <v>비닐팩토리 스마트 스토어 정여정 정여정 SE.201 투명 540241612162 010-8592-5519 2024071019860021</v>
      </c>
    </row>
    <row r="811" spans="1:31">
      <c r="A811" s="131">
        <v>661</v>
      </c>
      <c r="B811" s="131" t="str">
        <v>비닐스토리</v>
      </c>
      <c r="C811" s="131" t="str">
        <v>쿠팡</v>
      </c>
      <c r="D811" s="131" t="str">
        <v>정연순</v>
      </c>
      <c r="E811" s="132">
        <v>45527</v>
      </c>
      <c r="F811" s="131" t="str">
        <v>김정숙</v>
      </c>
      <c r="G811" s="131" t="str">
        <v>540272729833</v>
      </c>
      <c r="H811" s="131" t="str">
        <v>SE.116</v>
      </c>
      <c r="I811" s="131" t="str">
        <v>투명</v>
      </c>
      <c r="J811" s="131">
        <v>2</v>
      </c>
      <c r="K811" s="138">
        <v>11250</v>
      </c>
      <c r="L811" s="138">
        <v>3000</v>
      </c>
      <c r="M811" s="138">
        <v>0</v>
      </c>
      <c r="N811" s="132">
        <v>45526</v>
      </c>
      <c r="O811" s="131" t="str">
        <v>15100065198968</v>
      </c>
      <c r="P811" s="134">
        <v>0</v>
      </c>
      <c r="Q811" s="148" t="str">
        <v>0508-9278-9872</v>
      </c>
      <c r="R811" s="131" t="str">
        <v>CJ대한통운</v>
      </c>
      <c r="S811" s="139">
        <v>0</v>
      </c>
      <c r="T811" s="131" t="str">
        <v>0508-9278-9872</v>
      </c>
      <c r="U811" s="131" t="str">
        <v>경상북도 영양군 영양읍 기산길 489 -</v>
      </c>
      <c r="V811" s="131" t="str">
        <v>문 앞</v>
      </c>
      <c r="W811" s="138">
        <v>14440</v>
      </c>
      <c r="X811" s="138">
        <v>0</v>
      </c>
      <c r="Y811" s="138">
        <v>3000</v>
      </c>
      <c r="Z811" s="138">
        <v>0</v>
      </c>
      <c r="AA811" s="138">
        <v>0</v>
      </c>
      <c r="AB811" s="145">
        <v>0</v>
      </c>
      <c r="AC811" s="145">
        <v>0</v>
      </c>
      <c r="AD811" s="138">
        <v>0</v>
      </c>
      <c r="AE811" s="131" t="str">
        <v>비닐스토리 쿠팡 정연순 김정숙 SE.116 투명 540272729833 0508-9278-9872 15100065198968</v>
      </c>
    </row>
    <row r="812" spans="1:31">
      <c r="A812" s="131">
        <v>190</v>
      </c>
      <c r="B812" s="131" t="str">
        <v>비닐스토리</v>
      </c>
      <c r="C812" s="131" t="str">
        <v>쿠팡</v>
      </c>
      <c r="D812" s="131" t="str">
        <v>정위화</v>
      </c>
      <c r="E812" s="132">
        <v>45470</v>
      </c>
      <c r="F812" s="131" t="str">
        <v>정위화</v>
      </c>
      <c r="G812" s="131" t="str">
        <v>530231261494</v>
      </c>
      <c r="H812" s="131" t="str">
        <v>SE.306</v>
      </c>
      <c r="I812" s="131" t="str">
        <v>투명</v>
      </c>
      <c r="J812" s="131">
        <v>1</v>
      </c>
      <c r="K812" s="138">
        <v>13680</v>
      </c>
      <c r="L812" s="138">
        <v>3500</v>
      </c>
      <c r="M812" s="138">
        <v>500</v>
      </c>
      <c r="N812" s="132">
        <v>45470</v>
      </c>
      <c r="O812" s="131" t="str">
        <v>3100055392996</v>
      </c>
      <c r="P812" s="134" t="str">
        <v>oc*****@ha</v>
      </c>
      <c r="Q812" s="148" t="str">
        <v>0504-4379-3798</v>
      </c>
      <c r="R812" s="131" t="str">
        <v>CJ대한통운</v>
      </c>
      <c r="S812" s="139">
        <v>0</v>
      </c>
      <c r="T812" s="131" t="str">
        <v>0504-4379-3798</v>
      </c>
      <c r="U812" s="131" t="str">
        <v>대구광역시 북구 구암동 655-3 칠곡2차동서타운 상가내 이화떡공방</v>
      </c>
      <c r="V812" s="131" t="str">
        <v>직접 받고 부재 시 문 앞</v>
      </c>
      <c r="W812" s="138">
        <v>16630</v>
      </c>
      <c r="X812" s="138">
        <v>0</v>
      </c>
      <c r="Y812" s="138">
        <v>0</v>
      </c>
      <c r="Z812" s="138">
        <v>0</v>
      </c>
      <c r="AA812" s="138">
        <v>0</v>
      </c>
      <c r="AB812" s="145">
        <v>0</v>
      </c>
      <c r="AC812" s="145">
        <v>0</v>
      </c>
      <c r="AD812" s="138">
        <v>0</v>
      </c>
      <c r="AE812" s="131" t="str">
        <v>비닐스토리 쿠팡 정위화 정위화 SE.306 투명 530231261494 0504-4379-3798 3100055392996</v>
      </c>
    </row>
    <row r="813" spans="1:31">
      <c r="A813" s="131">
        <v>191</v>
      </c>
      <c r="B813" s="131" t="str">
        <v>비닐스토리</v>
      </c>
      <c r="C813" s="131" t="str">
        <v>쿠팡</v>
      </c>
      <c r="D813" s="131" t="str">
        <v>정위화</v>
      </c>
      <c r="E813" s="132">
        <v>45470</v>
      </c>
      <c r="F813" s="131" t="str">
        <v>정위화</v>
      </c>
      <c r="G813" s="131" t="str">
        <v>530231261494</v>
      </c>
      <c r="H813" s="131" t="str">
        <v>SE.4</v>
      </c>
      <c r="I813" s="131" t="str">
        <v>검정</v>
      </c>
      <c r="J813" s="131">
        <v>7</v>
      </c>
      <c r="K813" s="138">
        <v>7700</v>
      </c>
      <c r="L813" s="138">
        <v>0</v>
      </c>
      <c r="M813" s="138">
        <v>0</v>
      </c>
      <c r="N813" s="132">
        <v>45470</v>
      </c>
      <c r="O813" s="131" t="str">
        <v>3100055392996</v>
      </c>
      <c r="P813" s="134" t="str">
        <v>oc*****@ha</v>
      </c>
      <c r="Q813" s="148" t="str">
        <v>0504-4379-3798</v>
      </c>
      <c r="R813" s="131" t="str">
        <v>CJ대한통운</v>
      </c>
      <c r="S813" s="139">
        <v>0</v>
      </c>
      <c r="T813" s="131" t="str">
        <v>0504-4379-3798</v>
      </c>
      <c r="U813" s="131" t="str">
        <v>대구광역시 북구 구암동 655-3 칠곡2차동서타운 상가내 이화떡공방</v>
      </c>
      <c r="V813" s="131" t="str">
        <v>직접 받고 부재 시 문 앞</v>
      </c>
      <c r="W813" s="138">
        <v>13230</v>
      </c>
      <c r="X813" s="138">
        <v>0</v>
      </c>
      <c r="Y813" s="138">
        <v>0</v>
      </c>
      <c r="Z813" s="138">
        <v>0</v>
      </c>
      <c r="AA813" s="138">
        <v>0</v>
      </c>
      <c r="AB813" s="145">
        <v>0</v>
      </c>
      <c r="AC813" s="145">
        <v>0</v>
      </c>
      <c r="AD813" s="138">
        <v>0</v>
      </c>
      <c r="AE813" s="131" t="str">
        <v>비닐스토리 쿠팡 정위화 정위화 SE.4 검정 530231261494 0504-4379-3798 3100055392996</v>
      </c>
    </row>
    <row r="814" spans="1:31">
      <c r="A814" s="131">
        <v>192</v>
      </c>
      <c r="B814" s="131" t="str">
        <v>비닐스토리</v>
      </c>
      <c r="C814" s="131" t="str">
        <v>쿠팡</v>
      </c>
      <c r="D814" s="131" t="str">
        <v>정위화</v>
      </c>
      <c r="E814" s="132">
        <v>45470</v>
      </c>
      <c r="F814" s="131" t="str">
        <v>정위화</v>
      </c>
      <c r="G814" s="131" t="str">
        <v>530231261494</v>
      </c>
      <c r="H814" s="131" t="str">
        <v>SE.6</v>
      </c>
      <c r="I814" s="131" t="str">
        <v>검정</v>
      </c>
      <c r="J814" s="131">
        <v>5</v>
      </c>
      <c r="K814" s="138">
        <v>3850</v>
      </c>
      <c r="L814" s="138">
        <v>0</v>
      </c>
      <c r="M814" s="138">
        <v>0</v>
      </c>
      <c r="N814" s="132">
        <v>45470</v>
      </c>
      <c r="O814" s="131" t="str">
        <v>3100055392996</v>
      </c>
      <c r="P814" s="134" t="str">
        <v>oc*****@ha</v>
      </c>
      <c r="Q814" s="148" t="str">
        <v>0504-4379-3798</v>
      </c>
      <c r="R814" s="131" t="str">
        <v>CJ대한통운</v>
      </c>
      <c r="S814" s="139">
        <v>0</v>
      </c>
      <c r="T814" s="131" t="str">
        <v>0504-4379-3798</v>
      </c>
      <c r="U814" s="131" t="str">
        <v>대구광역시 북구 구암동 655-3 칠곡2차동서타운 상가내 이화떡공방</v>
      </c>
      <c r="V814" s="131" t="str">
        <v>직접 받고 부재 시 문 앞</v>
      </c>
      <c r="W814" s="138">
        <v>5700</v>
      </c>
      <c r="X814" s="138">
        <v>1050</v>
      </c>
      <c r="Y814" s="138">
        <v>0</v>
      </c>
      <c r="Z814" s="138">
        <v>0</v>
      </c>
      <c r="AA814" s="138">
        <v>0</v>
      </c>
      <c r="AB814" s="145">
        <v>0</v>
      </c>
      <c r="AC814" s="145">
        <v>0</v>
      </c>
      <c r="AD814" s="138">
        <v>0</v>
      </c>
      <c r="AE814" s="131" t="str">
        <v>비닐스토리 쿠팡 정위화 정위화 SE.6 검정 530231261494 0504-4379-3798 3100055392996</v>
      </c>
    </row>
    <row r="815" spans="1:31">
      <c r="A815" s="131">
        <v>29</v>
      </c>
      <c r="B815" s="131" t="str">
        <v>비닐팩토리</v>
      </c>
      <c r="C815" s="131" t="str">
        <v>스마트 스토어</v>
      </c>
      <c r="D815" s="131" t="str">
        <v>정유연</v>
      </c>
      <c r="E815" s="132">
        <v>45446</v>
      </c>
      <c r="F815" s="131" t="str">
        <v>하루정육</v>
      </c>
      <c r="G815" s="131" t="str">
        <v>530213304895</v>
      </c>
      <c r="H815" s="131" t="str">
        <v>SE.18</v>
      </c>
      <c r="I815" s="131" t="str">
        <v>청백</v>
      </c>
      <c r="J815" s="131">
        <v>1</v>
      </c>
      <c r="K815" s="138">
        <v>0</v>
      </c>
      <c r="L815" s="138">
        <v>3000</v>
      </c>
      <c r="M815" s="138">
        <v>0</v>
      </c>
      <c r="N815" s="132">
        <v>45444</v>
      </c>
      <c r="O815" s="131" t="str">
        <v>2024060185000311</v>
      </c>
      <c r="P815" s="134" t="str">
        <v>simi****</v>
      </c>
      <c r="Q815" s="148" t="str">
        <v>010-9518-2588</v>
      </c>
      <c r="R815" s="131" t="str">
        <v>CJ대한통운</v>
      </c>
      <c r="S815" s="139">
        <v>0</v>
      </c>
      <c r="T815" s="131" t="str">
        <v>010-9518-2588</v>
      </c>
      <c r="U815" s="131" t="str">
        <v>부산광역시 부산진구 동평로 173 (부암동, 협성휴포레 시티즌파크) 상가 1층 하루정육</v>
      </c>
      <c r="V815" s="131">
        <v>0</v>
      </c>
      <c r="W815" s="138">
        <v>1770</v>
      </c>
      <c r="X815" s="138">
        <v>1440</v>
      </c>
      <c r="Y815" s="138">
        <v>0</v>
      </c>
      <c r="Z815" s="138">
        <v>0</v>
      </c>
      <c r="AA815" s="138">
        <v>0</v>
      </c>
      <c r="AB815" s="145">
        <v>0</v>
      </c>
      <c r="AC815" s="145">
        <v>0</v>
      </c>
      <c r="AD815" s="138">
        <v>0</v>
      </c>
      <c r="AE815" s="131" t="str">
        <v>비닐팩토리 스마트 스토어 정유연 하루정육 SE.18 청백 530213304895 010-9518-2588 2024060185000311</v>
      </c>
    </row>
    <row r="816" spans="1:31">
      <c r="A816" s="131">
        <v>30</v>
      </c>
      <c r="B816" s="131" t="str">
        <v>비닐팩토리</v>
      </c>
      <c r="C816" s="131" t="str">
        <v>스마트 스토어</v>
      </c>
      <c r="D816" s="131" t="str">
        <v>정유연</v>
      </c>
      <c r="E816" s="132">
        <v>45446</v>
      </c>
      <c r="F816" s="131" t="str">
        <v>하루정육</v>
      </c>
      <c r="G816" s="131" t="str">
        <v>530213304895</v>
      </c>
      <c r="H816" s="131" t="str">
        <v>SE.8</v>
      </c>
      <c r="I816" s="131" t="str">
        <v>유백</v>
      </c>
      <c r="J816" s="131">
        <v>10</v>
      </c>
      <c r="K816" s="138">
        <v>0</v>
      </c>
      <c r="L816" s="138">
        <v>0</v>
      </c>
      <c r="M816" s="138">
        <v>0</v>
      </c>
      <c r="N816" s="132">
        <v>45444</v>
      </c>
      <c r="O816" s="131" t="str">
        <v>2024060185000301</v>
      </c>
      <c r="P816" s="134" t="str">
        <v>simi****</v>
      </c>
      <c r="Q816" s="148" t="str">
        <v>010-9518-2588</v>
      </c>
      <c r="R816" s="131" t="str">
        <v>CJ대한통운</v>
      </c>
      <c r="S816" s="139">
        <v>0</v>
      </c>
      <c r="T816" s="131" t="str">
        <v>010-9518-2588</v>
      </c>
      <c r="U816" s="131" t="str">
        <v>부산광역시 부산진구 동평로 173 (부암동, 협성휴포레 시티즌파크) 상가 1층 하루정육</v>
      </c>
      <c r="V816" s="131">
        <v>0</v>
      </c>
      <c r="W816" s="138">
        <v>9800</v>
      </c>
      <c r="X816" s="138">
        <v>14400</v>
      </c>
      <c r="Y816" s="138">
        <v>0</v>
      </c>
      <c r="Z816" s="138">
        <v>0</v>
      </c>
      <c r="AA816" s="138">
        <v>0</v>
      </c>
      <c r="AB816" s="145">
        <v>0</v>
      </c>
      <c r="AC816" s="145">
        <v>0</v>
      </c>
      <c r="AD816" s="138">
        <v>0</v>
      </c>
      <c r="AE816" s="131" t="str">
        <v>비닐팩토리 스마트 스토어 정유연 하루정육 SE.8 유백 530213304895 010-9518-2588 2024060185000301</v>
      </c>
    </row>
    <row r="817" spans="1:31">
      <c r="A817" s="131">
        <v>31</v>
      </c>
      <c r="B817" s="131" t="str">
        <v>비닐팩토리</v>
      </c>
      <c r="C817" s="131" t="str">
        <v>스마트 스토어</v>
      </c>
      <c r="D817" s="131" t="str">
        <v>정유연</v>
      </c>
      <c r="E817" s="132">
        <v>45446</v>
      </c>
      <c r="F817" s="131" t="str">
        <v>하루정육</v>
      </c>
      <c r="G817" s="131" t="str">
        <v>530213304895</v>
      </c>
      <c r="H817" s="131" t="str">
        <v>SE.406</v>
      </c>
      <c r="I817" s="131" t="str">
        <v>투명</v>
      </c>
      <c r="J817" s="131">
        <v>1</v>
      </c>
      <c r="K817" s="138">
        <v>0</v>
      </c>
      <c r="L817" s="138">
        <v>0</v>
      </c>
      <c r="M817" s="138">
        <v>0</v>
      </c>
      <c r="N817" s="132">
        <v>45444</v>
      </c>
      <c r="O817" s="131" t="str">
        <v>2024060185000291</v>
      </c>
      <c r="P817" s="134" t="str">
        <v>simi****</v>
      </c>
      <c r="Q817" s="148" t="str">
        <v>010-9518-2588</v>
      </c>
      <c r="R817" s="131" t="str">
        <v>CJ대한통운</v>
      </c>
      <c r="S817" s="139">
        <v>0</v>
      </c>
      <c r="T817" s="131" t="str">
        <v>010-9518-2588</v>
      </c>
      <c r="U817" s="131" t="str">
        <v>부산광역시 부산진구 동평로 173 (부암동, 협성휴포레 시티즌파크) 상가 1층 하루정육</v>
      </c>
      <c r="V817" s="131">
        <v>0</v>
      </c>
      <c r="W817" s="138">
        <v>12600</v>
      </c>
      <c r="X817" s="138">
        <v>0</v>
      </c>
      <c r="Y817" s="138">
        <v>0</v>
      </c>
      <c r="Z817" s="138">
        <v>0</v>
      </c>
      <c r="AA817" s="138">
        <v>0</v>
      </c>
      <c r="AB817" s="145">
        <v>0</v>
      </c>
      <c r="AC817" s="145">
        <v>0</v>
      </c>
      <c r="AD817" s="138">
        <v>0</v>
      </c>
      <c r="AE817" s="131" t="str">
        <v>비닐팩토리 스마트 스토어 정유연 하루정육 SE.406 투명 530213304895 010-9518-2588 2024060185000291</v>
      </c>
    </row>
    <row r="818" spans="1:31">
      <c r="A818" s="131">
        <v>444</v>
      </c>
      <c r="B818" s="131" t="str">
        <v>비닐팩토리</v>
      </c>
      <c r="C818" s="131" t="str">
        <v>스마트 스토어</v>
      </c>
      <c r="D818" s="131" t="str">
        <v>정유연</v>
      </c>
      <c r="E818" s="132">
        <v>45502</v>
      </c>
      <c r="F818" s="131" t="str">
        <v>하루정육</v>
      </c>
      <c r="G818" s="131" t="str">
        <v>530255526935</v>
      </c>
      <c r="H818" s="131" t="str">
        <v>SE.304</v>
      </c>
      <c r="I818" s="131" t="str">
        <v>투명</v>
      </c>
      <c r="J818" s="131">
        <v>1</v>
      </c>
      <c r="K818" s="138">
        <v>0</v>
      </c>
      <c r="L818" s="138">
        <v>3000</v>
      </c>
      <c r="M818" s="138">
        <v>0</v>
      </c>
      <c r="N818" s="132">
        <v>45502</v>
      </c>
      <c r="O818" s="131" t="str">
        <v>2024072995492361</v>
      </c>
      <c r="P818" s="134" t="str">
        <v>simi****</v>
      </c>
      <c r="Q818" s="148" t="str">
        <v>010-9518-2588</v>
      </c>
      <c r="R818" s="131" t="str">
        <v>CJ대한통운</v>
      </c>
      <c r="S818" s="139">
        <v>0</v>
      </c>
      <c r="T818" s="131" t="str">
        <v>010-9518-2588</v>
      </c>
      <c r="U818" s="131" t="str">
        <v>부산광역시 부산진구 동평로 173 (부암동, 협성휴포레 시티즌파크) 상가 1층 하루정육</v>
      </c>
      <c r="V818" s="131">
        <v>0</v>
      </c>
      <c r="W818" s="138">
        <v>13600</v>
      </c>
      <c r="X818" s="138">
        <v>0</v>
      </c>
      <c r="Y818" s="138">
        <v>3000</v>
      </c>
      <c r="Z818" s="138">
        <v>0</v>
      </c>
      <c r="AA818" s="138">
        <v>0</v>
      </c>
      <c r="AB818" s="145">
        <v>0</v>
      </c>
      <c r="AC818" s="145">
        <v>0</v>
      </c>
      <c r="AD818" s="138">
        <v>0</v>
      </c>
      <c r="AE818" s="131" t="str">
        <v>비닐팩토리 스마트 스토어 정유연 하루정육 SE.304 투명 530255526935 010-9518-2588 2024072995492361</v>
      </c>
    </row>
    <row r="819" spans="1:31">
      <c r="A819" s="131">
        <v>630</v>
      </c>
      <c r="B819" s="131" t="str">
        <v>비닐팩토리</v>
      </c>
      <c r="C819" s="131" t="str">
        <v>스마트 스토어</v>
      </c>
      <c r="D819" s="131" t="str">
        <v>정유연</v>
      </c>
      <c r="E819" s="132">
        <v>45523</v>
      </c>
      <c r="F819" s="131" t="str">
        <v>하루정육</v>
      </c>
      <c r="G819" s="131" t="str">
        <v>530270555412</v>
      </c>
      <c r="H819" s="131" t="str">
        <v>SE.304</v>
      </c>
      <c r="I819" s="131" t="str">
        <v>투명</v>
      </c>
      <c r="J819" s="131">
        <v>1</v>
      </c>
      <c r="K819" s="138">
        <v>0</v>
      </c>
      <c r="L819" s="138">
        <v>3500</v>
      </c>
      <c r="M819" s="138">
        <v>0</v>
      </c>
      <c r="N819" s="132">
        <v>45521</v>
      </c>
      <c r="O819" s="131" t="str">
        <v>2024081752767351</v>
      </c>
      <c r="P819" s="134" t="str">
        <v>simi****</v>
      </c>
      <c r="Q819" s="148" t="str">
        <v>010-9518-2588</v>
      </c>
      <c r="R819" s="131" t="str">
        <v>CJ대한통운</v>
      </c>
      <c r="S819" s="139">
        <v>0</v>
      </c>
      <c r="T819" s="131" t="str">
        <v>010-9518-2588</v>
      </c>
      <c r="U819" s="131" t="str">
        <v>부산광역시 부산진구 동평로 173 (부암동, 협성휴포레 시티즌파크) 상가 1층 하루정육</v>
      </c>
      <c r="V819" s="131">
        <v>0</v>
      </c>
      <c r="W819" s="138">
        <v>13600</v>
      </c>
      <c r="X819" s="138">
        <v>0</v>
      </c>
      <c r="Y819" s="138">
        <v>3000</v>
      </c>
      <c r="Z819" s="138">
        <v>0</v>
      </c>
      <c r="AA819" s="138">
        <v>0</v>
      </c>
      <c r="AB819" s="145">
        <v>0</v>
      </c>
      <c r="AC819" s="145">
        <v>0</v>
      </c>
      <c r="AD819" s="138">
        <v>0</v>
      </c>
      <c r="AE819" s="131" t="str">
        <v>비닐팩토리 스마트 스토어 정유연 하루정육 SE.304 투명 530270555412 010-9518-2588 2024081752767351</v>
      </c>
    </row>
    <row r="820" spans="1:31">
      <c r="A820" s="131">
        <v>368</v>
      </c>
      <c r="B820" s="131" t="str">
        <v>비닐팩토리</v>
      </c>
      <c r="C820" s="131" t="str">
        <v>스마트 스토어</v>
      </c>
      <c r="D820" s="131" t="str">
        <v>정은경</v>
      </c>
      <c r="E820" s="132">
        <v>45492</v>
      </c>
      <c r="F820" s="131" t="str">
        <v>정은경</v>
      </c>
      <c r="G820" s="131" t="str">
        <v>540247964964</v>
      </c>
      <c r="H820" s="131" t="str">
        <v>SE.206</v>
      </c>
      <c r="I820" s="131" t="str">
        <v>투명</v>
      </c>
      <c r="J820" s="131">
        <v>1</v>
      </c>
      <c r="K820" s="138">
        <v>0</v>
      </c>
      <c r="L820" s="138">
        <v>3500</v>
      </c>
      <c r="M820" s="138">
        <v>960</v>
      </c>
      <c r="N820" s="132">
        <v>45491</v>
      </c>
      <c r="O820" s="131" t="str">
        <v>2024071818881881</v>
      </c>
      <c r="P820" s="134" t="str">
        <v>2pis****</v>
      </c>
      <c r="Q820" s="148" t="str">
        <v>010-4609-7322</v>
      </c>
      <c r="R820" s="131" t="str">
        <v>CJ대한통운</v>
      </c>
      <c r="S820" s="139">
        <v>0</v>
      </c>
      <c r="T820" s="131" t="str">
        <v>010-4609-7322</v>
      </c>
      <c r="U820" s="131" t="str">
        <v>서울특별시 마포구 월드컵북로 501 (상암동, 상암월드컵파크9단지) 916-1002</v>
      </c>
      <c r="V820" s="131">
        <v>0</v>
      </c>
      <c r="W820" s="138">
        <v>28400</v>
      </c>
      <c r="X820" s="138">
        <v>0</v>
      </c>
      <c r="Y820" s="138">
        <v>3000</v>
      </c>
      <c r="Z820" s="138">
        <v>0</v>
      </c>
      <c r="AA820" s="138">
        <v>0</v>
      </c>
      <c r="AB820" s="145">
        <v>0</v>
      </c>
      <c r="AC820" s="145">
        <v>0</v>
      </c>
      <c r="AD820" s="138">
        <v>0</v>
      </c>
      <c r="AE820" s="131" t="str">
        <v>비닐팩토리 스마트 스토어 정은경 정은경 SE.206 투명 540247964964 010-4609-7322 2024071818881881</v>
      </c>
    </row>
    <row r="821" spans="1:31">
      <c r="A821" s="131">
        <v>536</v>
      </c>
      <c r="B821" s="131" t="str">
        <v>비닐스토리</v>
      </c>
      <c r="C821" s="131" t="str">
        <v>쿠팡</v>
      </c>
      <c r="D821" s="131" t="str">
        <v>정은아</v>
      </c>
      <c r="E821" s="132">
        <v>45516</v>
      </c>
      <c r="F821" s="131" t="str">
        <v>정은아</v>
      </c>
      <c r="G821" s="131" t="str">
        <v>530265296942</v>
      </c>
      <c r="H821" s="131" t="str">
        <v>SE.111</v>
      </c>
      <c r="I821" s="131" t="str">
        <v>투명</v>
      </c>
      <c r="J821" s="131">
        <v>1</v>
      </c>
      <c r="K821" s="138">
        <v>5200</v>
      </c>
      <c r="L821" s="138">
        <v>3000</v>
      </c>
      <c r="M821" s="138">
        <v>0</v>
      </c>
      <c r="N821" s="132">
        <v>45514</v>
      </c>
      <c r="O821" s="131" t="str">
        <v>19100062973742</v>
      </c>
      <c r="P821" s="134">
        <v>0</v>
      </c>
      <c r="Q821" s="148" t="str">
        <v>0502-7563-7159</v>
      </c>
      <c r="R821" s="131" t="str">
        <v>CJ대한통운</v>
      </c>
      <c r="S821" s="139">
        <v>0</v>
      </c>
      <c r="T821" s="131" t="str">
        <v>0502-7563-7159</v>
      </c>
      <c r="U821" s="131" t="str">
        <v>광주광역시 광산구 쌍암동 695-1 힐스테이트 리버파크 102-902</v>
      </c>
      <c r="V821" s="131" t="str">
        <v>문 앞</v>
      </c>
      <c r="W821" s="138">
        <v>3850</v>
      </c>
      <c r="X821" s="138">
        <v>0</v>
      </c>
      <c r="Y821" s="138">
        <v>0</v>
      </c>
      <c r="Z821" s="138">
        <v>0</v>
      </c>
      <c r="AA821" s="138">
        <v>0</v>
      </c>
      <c r="AB821" s="145">
        <v>0</v>
      </c>
      <c r="AC821" s="145">
        <v>0</v>
      </c>
      <c r="AD821" s="138">
        <v>0</v>
      </c>
      <c r="AE821" s="131" t="str">
        <v>비닐스토리 쿠팡 정은아 정은아 SE.111 투명 530265296942 0502-7563-7159 19100062973742</v>
      </c>
    </row>
    <row r="822" spans="1:31">
      <c r="A822" s="131">
        <v>537</v>
      </c>
      <c r="B822" s="131" t="str">
        <v>비닐스토리</v>
      </c>
      <c r="C822" s="131" t="str">
        <v>쿠팡</v>
      </c>
      <c r="D822" s="131" t="str">
        <v>정은아</v>
      </c>
      <c r="E822" s="132">
        <v>45516</v>
      </c>
      <c r="F822" s="131" t="str">
        <v>정은아</v>
      </c>
      <c r="G822" s="131" t="str">
        <v>530265296942</v>
      </c>
      <c r="H822" s="131" t="str">
        <v>SE.114</v>
      </c>
      <c r="I822" s="131" t="str">
        <v>투명</v>
      </c>
      <c r="J822" s="131">
        <v>1</v>
      </c>
      <c r="K822" s="138">
        <v>3960</v>
      </c>
      <c r="L822" s="138">
        <v>0</v>
      </c>
      <c r="M822" s="138">
        <v>0</v>
      </c>
      <c r="N822" s="132">
        <v>45514</v>
      </c>
      <c r="O822" s="131" t="str">
        <v>19100062973742</v>
      </c>
      <c r="P822" s="134">
        <v>0</v>
      </c>
      <c r="Q822" s="148" t="str">
        <v>0502-7563-7159</v>
      </c>
      <c r="R822" s="131" t="str">
        <v>CJ대한통운</v>
      </c>
      <c r="S822" s="139">
        <v>0</v>
      </c>
      <c r="T822" s="131" t="str">
        <v>0502-7563-7159</v>
      </c>
      <c r="U822" s="131" t="str">
        <v>광주광역시 광산구 쌍암동 695-1 힐스테이트 리버파크 102-902</v>
      </c>
      <c r="V822" s="131" t="str">
        <v>문 앞</v>
      </c>
      <c r="W822" s="138">
        <v>6120</v>
      </c>
      <c r="X822" s="138">
        <v>680</v>
      </c>
      <c r="Y822" s="138">
        <v>0</v>
      </c>
      <c r="Z822" s="138">
        <v>0</v>
      </c>
      <c r="AA822" s="138">
        <v>0</v>
      </c>
      <c r="AB822" s="145">
        <v>0</v>
      </c>
      <c r="AC822" s="145">
        <v>0</v>
      </c>
      <c r="AD822" s="138">
        <v>0</v>
      </c>
      <c r="AE822" s="131" t="str">
        <v>비닐스토리 쿠팡 정은아 정은아 SE.114 투명 530265296942 0502-7563-7159 19100062973742</v>
      </c>
    </row>
    <row r="823" spans="1:31">
      <c r="A823" s="131">
        <v>356</v>
      </c>
      <c r="B823" s="131" t="str">
        <v>비닐스토리</v>
      </c>
      <c r="C823" s="131" t="str">
        <v>쿠팡</v>
      </c>
      <c r="D823" s="131" t="str">
        <v>정은영</v>
      </c>
      <c r="E823" s="132">
        <v>45490</v>
      </c>
      <c r="F823" s="131" t="str">
        <v>정은영</v>
      </c>
      <c r="G823" s="131" t="str">
        <v>530246913203</v>
      </c>
      <c r="H823" s="131" t="str">
        <v>SE.103</v>
      </c>
      <c r="I823" s="131" t="str">
        <v>투명</v>
      </c>
      <c r="J823" s="131">
        <v>1</v>
      </c>
      <c r="K823" s="138">
        <v>4100</v>
      </c>
      <c r="L823" s="138">
        <v>3000</v>
      </c>
      <c r="M823" s="138">
        <v>0</v>
      </c>
      <c r="N823" s="132">
        <v>45489</v>
      </c>
      <c r="O823" s="131" t="str">
        <v>6100058588041</v>
      </c>
      <c r="P823" s="134" t="str">
        <v>to*****@na</v>
      </c>
      <c r="Q823" s="148" t="str">
        <v>0504-4918-7754</v>
      </c>
      <c r="R823" s="131" t="str">
        <v>CJ대한통운</v>
      </c>
      <c r="S823" s="139">
        <v>0</v>
      </c>
      <c r="T823" s="131" t="str">
        <v>0504-4918-7754</v>
      </c>
      <c r="U823" s="131" t="str">
        <v>경상남도 양산시 외홈3길 16 국수집 ( 명동, 부경리더스 B동 )</v>
      </c>
      <c r="V823" s="131" t="str">
        <v>비번 0624 가게안에 넣어 주세요</v>
      </c>
      <c r="W823" s="138">
        <v>1690</v>
      </c>
      <c r="X823" s="138">
        <v>190</v>
      </c>
      <c r="Y823" s="138">
        <v>3000</v>
      </c>
      <c r="Z823" s="138">
        <v>0</v>
      </c>
      <c r="AA823" s="138">
        <v>0</v>
      </c>
      <c r="AB823" s="145">
        <v>0</v>
      </c>
      <c r="AC823" s="145">
        <v>0</v>
      </c>
      <c r="AD823" s="138">
        <v>0</v>
      </c>
      <c r="AE823" s="131" t="str">
        <v>비닐스토리 쿠팡 정은영 정은영 SE.103 투명 530246913203 0504-4918-7754 6100058588041</v>
      </c>
    </row>
    <row r="824" spans="1:31">
      <c r="A824" s="131">
        <v>244</v>
      </c>
      <c r="B824" s="131" t="str">
        <v>비닐스토리</v>
      </c>
      <c r="C824" s="131" t="str">
        <v>쿠팡</v>
      </c>
      <c r="D824" s="131" t="str">
        <v>정은주</v>
      </c>
      <c r="E824" s="132">
        <v>45477</v>
      </c>
      <c r="F824" s="131" t="str">
        <v>정은주</v>
      </c>
      <c r="G824" s="131" t="str">
        <v>530236762282</v>
      </c>
      <c r="H824" s="131" t="str">
        <v>SE.307</v>
      </c>
      <c r="I824" s="131" t="str">
        <v>투명</v>
      </c>
      <c r="J824" s="131">
        <v>1</v>
      </c>
      <c r="K824" s="138">
        <v>10260</v>
      </c>
      <c r="L824" s="138">
        <v>3000</v>
      </c>
      <c r="M824" s="138">
        <v>0</v>
      </c>
      <c r="N824" s="132">
        <v>45476</v>
      </c>
      <c r="O824" s="131" t="str">
        <v>4100056454957</v>
      </c>
      <c r="P824" s="134" t="str">
        <v>jo*****@na</v>
      </c>
      <c r="Q824" s="148" t="str">
        <v>0502-4744-6062</v>
      </c>
      <c r="R824" s="131" t="str">
        <v>CJ대한통운</v>
      </c>
      <c r="S824" s="139">
        <v>0</v>
      </c>
      <c r="T824" s="131" t="str">
        <v>0502-4744-6062</v>
      </c>
      <c r="U824" s="131" t="str">
        <v>경기도 고양시 덕양구 화정동 1000-1 화정건영캐스빌플러스 4층 416호</v>
      </c>
      <c r="V824" s="131" t="str">
        <v>문 앞</v>
      </c>
      <c r="W824" s="138">
        <v>12470</v>
      </c>
      <c r="X824" s="138">
        <v>0</v>
      </c>
      <c r="Y824" s="138">
        <v>3000</v>
      </c>
      <c r="Z824" s="138">
        <v>0</v>
      </c>
      <c r="AA824" s="138">
        <v>0</v>
      </c>
      <c r="AB824" s="145">
        <v>0</v>
      </c>
      <c r="AC824" s="145">
        <v>0</v>
      </c>
      <c r="AD824" s="138">
        <v>0</v>
      </c>
      <c r="AE824" s="131" t="str">
        <v>비닐스토리 쿠팡 정은주 정은주 SE.307 투명 530236762282 0502-4744-6062 4100056454957</v>
      </c>
    </row>
    <row r="825" spans="1:31">
      <c r="A825" s="131">
        <v>167</v>
      </c>
      <c r="B825" s="131" t="str">
        <v>비닐팩토리</v>
      </c>
      <c r="C825" s="131" t="str">
        <v>스마트 스토어</v>
      </c>
      <c r="D825" s="131" t="str">
        <v>정은혜</v>
      </c>
      <c r="E825" s="132">
        <v>45457</v>
      </c>
      <c r="F825" s="131" t="str">
        <v>정은혜</v>
      </c>
      <c r="G825" s="131" t="str">
        <v>530221962053</v>
      </c>
      <c r="H825" s="131" t="str">
        <v>SE.205</v>
      </c>
      <c r="I825" s="131" t="str">
        <v>투명</v>
      </c>
      <c r="J825" s="131">
        <v>2</v>
      </c>
      <c r="K825" s="138">
        <v>0</v>
      </c>
      <c r="L825" s="138">
        <v>4400</v>
      </c>
      <c r="M825" s="138">
        <v>0</v>
      </c>
      <c r="N825" s="132">
        <v>45456</v>
      </c>
      <c r="O825" s="131" t="str">
        <v>2024061366372881</v>
      </c>
      <c r="P825" s="134" t="str">
        <v>kdjl****</v>
      </c>
      <c r="Q825" s="148" t="str">
        <v>010-3652-1436</v>
      </c>
      <c r="R825" s="131" t="str">
        <v>CJ대한통운</v>
      </c>
      <c r="S825" s="139">
        <v>0</v>
      </c>
      <c r="T825" s="131" t="str">
        <v>010-3652-1436</v>
      </c>
      <c r="U825" s="131" t="str">
        <v>경상남도 진주시 사들로123번길 16 (충무공동) 휴니온팝 201호 사천형제국밥</v>
      </c>
      <c r="V825" s="131">
        <v>0</v>
      </c>
      <c r="W825" s="138">
        <v>48000</v>
      </c>
      <c r="X825" s="138">
        <v>0</v>
      </c>
      <c r="Y825" s="138">
        <v>0</v>
      </c>
      <c r="Z825" s="138">
        <v>0</v>
      </c>
      <c r="AA825" s="138">
        <v>0</v>
      </c>
      <c r="AB825" s="145">
        <v>0</v>
      </c>
      <c r="AC825" s="145">
        <v>0</v>
      </c>
      <c r="AD825" s="138">
        <v>0</v>
      </c>
      <c r="AE825" s="131" t="str">
        <v>비닐팩토리 스마트 스토어 정은혜 정은혜 SE.205 투명 530221962053 010-3652-1436 2024061366372881</v>
      </c>
    </row>
    <row r="826" spans="1:31">
      <c r="A826" s="131">
        <v>538</v>
      </c>
      <c r="B826" s="131" t="str">
        <v>비닐스토리</v>
      </c>
      <c r="C826" s="131" t="str">
        <v>쿠팡</v>
      </c>
      <c r="D826" s="131" t="str">
        <v>정을순</v>
      </c>
      <c r="E826" s="132">
        <v>45516</v>
      </c>
      <c r="F826" s="131" t="str">
        <v>정을순</v>
      </c>
      <c r="G826" s="131" t="str">
        <v>540264839024</v>
      </c>
      <c r="H826" s="131" t="str">
        <v>SE.105</v>
      </c>
      <c r="I826" s="131" t="str">
        <v>투명</v>
      </c>
      <c r="J826" s="131">
        <v>5</v>
      </c>
      <c r="K826" s="138">
        <v>11250</v>
      </c>
      <c r="L826" s="138">
        <v>3000</v>
      </c>
      <c r="M826" s="138">
        <v>0</v>
      </c>
      <c r="N826" s="132">
        <v>45514</v>
      </c>
      <c r="O826" s="131" t="str">
        <v>17100062941067</v>
      </c>
      <c r="P826" s="134">
        <v>0</v>
      </c>
      <c r="Q826" s="148" t="str">
        <v>0502-7621-7935</v>
      </c>
      <c r="R826" s="131" t="str">
        <v>CJ대한통운</v>
      </c>
      <c r="S826" s="139">
        <v>0</v>
      </c>
      <c r="T826" s="131" t="str">
        <v>0502-7621-7935</v>
      </c>
      <c r="U826" s="131" t="str">
        <v>경상북도 경산시 사동 575 효동맨션 502호</v>
      </c>
      <c r="V826" s="131" t="str">
        <v>문 앞</v>
      </c>
      <c r="W826" s="138">
        <v>12200</v>
      </c>
      <c r="X826" s="138">
        <v>2200</v>
      </c>
      <c r="Y826" s="138">
        <v>0</v>
      </c>
      <c r="Z826" s="138">
        <v>0</v>
      </c>
      <c r="AA826" s="138">
        <v>0</v>
      </c>
      <c r="AB826" s="145">
        <v>0</v>
      </c>
      <c r="AC826" s="145">
        <v>0</v>
      </c>
      <c r="AD826" s="138">
        <v>0</v>
      </c>
      <c r="AE826" s="131" t="str">
        <v>비닐스토리 쿠팡 정을순 정을순 SE.105 투명 540264839024 0502-7621-7935 17100062941067</v>
      </c>
    </row>
    <row r="827" spans="1:31">
      <c r="A827" s="131">
        <v>34</v>
      </c>
      <c r="B827" s="131" t="str">
        <v>비닐스토리</v>
      </c>
      <c r="C827" s="131" t="str">
        <v>쿠팡</v>
      </c>
      <c r="D827" s="131" t="str">
        <v>정장숙</v>
      </c>
      <c r="E827" s="132">
        <v>45446</v>
      </c>
      <c r="F827" s="131" t="str">
        <v>정장숙</v>
      </c>
      <c r="G827" s="131" t="str">
        <v>530213304954</v>
      </c>
      <c r="H827" s="131" t="str">
        <v>SE.206</v>
      </c>
      <c r="I827" s="131" t="str">
        <v>투명</v>
      </c>
      <c r="J827" s="131">
        <v>1</v>
      </c>
      <c r="K827" s="138">
        <v>23300</v>
      </c>
      <c r="L827" s="138">
        <v>3500</v>
      </c>
      <c r="M827" s="138">
        <v>0</v>
      </c>
      <c r="N827" s="132">
        <v>45444</v>
      </c>
      <c r="O827" s="131" t="str">
        <v>6100050616121</v>
      </c>
      <c r="P827" s="134" t="str">
        <v>an*****@ha</v>
      </c>
      <c r="Q827" s="148" t="str">
        <v>0502-4535-9645</v>
      </c>
      <c r="R827" s="131" t="str">
        <v>CJ대한통운</v>
      </c>
      <c r="S827" s="139">
        <v>0</v>
      </c>
      <c r="T827" s="131" t="str">
        <v>0502-4535-9645</v>
      </c>
      <c r="U827" s="131" t="str">
        <v>세종특별자치시 대평동 568-1 해들마을 6단지 상가동 B101호 해들떡마을</v>
      </c>
      <c r="V827" s="131" t="str">
        <v>문 앞</v>
      </c>
      <c r="W827" s="138">
        <v>34020</v>
      </c>
      <c r="X827" s="138">
        <v>0</v>
      </c>
      <c r="Y827" s="138">
        <v>3000</v>
      </c>
      <c r="Z827" s="138">
        <v>0</v>
      </c>
      <c r="AA827" s="138">
        <v>0</v>
      </c>
      <c r="AB827" s="145">
        <v>0</v>
      </c>
      <c r="AC827" s="145">
        <v>0</v>
      </c>
      <c r="AD827" s="138">
        <v>0</v>
      </c>
      <c r="AE827" s="131" t="str">
        <v>비닐스토리 쿠팡 정장숙 정장숙 SE.206 투명 530213304954 0502-4535-9645 6100050616121</v>
      </c>
    </row>
    <row r="828" spans="1:31">
      <c r="A828" s="131">
        <v>1030</v>
      </c>
      <c r="B828" s="131" t="str">
        <v>비닐스토리</v>
      </c>
      <c r="C828" s="131" t="str">
        <v>쿠팡</v>
      </c>
      <c r="D828" s="131" t="str">
        <v>정장숙</v>
      </c>
      <c r="E828" s="132">
        <v>45559</v>
      </c>
      <c r="F828" s="131" t="str">
        <v>정장숙</v>
      </c>
      <c r="G828" s="131" t="str">
        <v>540296515671</v>
      </c>
      <c r="H828" s="131" t="str">
        <v>SE.206</v>
      </c>
      <c r="I828" s="131" t="str">
        <v>투명</v>
      </c>
      <c r="J828" s="131">
        <v>1</v>
      </c>
      <c r="K828" s="138">
        <v>23666</v>
      </c>
      <c r="L828" s="138">
        <v>3500</v>
      </c>
      <c r="M828" s="138">
        <v>366</v>
      </c>
      <c r="N828" s="132">
        <v>45559</v>
      </c>
      <c r="O828" s="131" t="str">
        <v>6100070573647</v>
      </c>
      <c r="P828" s="134">
        <v>0</v>
      </c>
      <c r="Q828" s="148" t="str">
        <v>0502-7538-9076</v>
      </c>
      <c r="R828" s="131" t="str">
        <v>CJ대한통운</v>
      </c>
      <c r="S828" s="139">
        <v>0</v>
      </c>
      <c r="T828" s="131" t="str">
        <v>0502-7538-9076</v>
      </c>
      <c r="U828" s="131" t="str">
        <v>세종특별자치시 대평동 568-1 해들마을 6단지 상가동 B101호 해들떡마을</v>
      </c>
      <c r="V828" s="131" t="str">
        <v>문 앞</v>
      </c>
      <c r="W828" s="138">
        <v>34020</v>
      </c>
      <c r="X828" s="138">
        <v>0</v>
      </c>
      <c r="Y828" s="138">
        <v>3000</v>
      </c>
      <c r="Z828" s="138">
        <v>0</v>
      </c>
      <c r="AA828" s="138">
        <v>0</v>
      </c>
      <c r="AB828" s="145">
        <v>0</v>
      </c>
      <c r="AC828" s="145">
        <v>0</v>
      </c>
      <c r="AD828" s="138">
        <v>0</v>
      </c>
      <c r="AE828" s="131" t="str">
        <v>비닐스토리 쿠팡 정장숙 정장숙 SE.206 투명 540296515671 0502-7538-9076 6100070573647</v>
      </c>
    </row>
    <row r="829" spans="1:31">
      <c r="A829" s="131">
        <v>843</v>
      </c>
      <c r="B829" s="131" t="str">
        <v>비닐팩토리</v>
      </c>
      <c r="C829" s="131" t="str">
        <v>스마트 스토어</v>
      </c>
      <c r="D829" s="131" t="str">
        <v>정재윤</v>
      </c>
      <c r="E829" s="132">
        <v>45540</v>
      </c>
      <c r="F829" s="131" t="str">
        <v>김보경</v>
      </c>
      <c r="G829" s="131" t="str">
        <v>530284276370</v>
      </c>
      <c r="H829" s="131" t="str">
        <v>SE.305</v>
      </c>
      <c r="I829" s="131" t="str">
        <v>투명</v>
      </c>
      <c r="J829" s="131">
        <v>2</v>
      </c>
      <c r="K829" s="138">
        <v>0</v>
      </c>
      <c r="L829" s="138">
        <v>3500</v>
      </c>
      <c r="M829" s="138">
        <v>960</v>
      </c>
      <c r="N829" s="132">
        <v>45539</v>
      </c>
      <c r="O829" s="131" t="str">
        <v>2024090470222931</v>
      </c>
      <c r="P829" s="134" t="str">
        <v>wofh****</v>
      </c>
      <c r="Q829" s="148" t="str">
        <v>010-2254-5374</v>
      </c>
      <c r="R829" s="131" t="str">
        <v>CJ대한통운</v>
      </c>
      <c r="S829" s="139">
        <v>0</v>
      </c>
      <c r="T829" s="131" t="str">
        <v>010-5900-0018</v>
      </c>
      <c r="U829" s="131" t="str">
        <v>경상남도 사천시 중앙로 16 (선구동) 할매충무김밥</v>
      </c>
      <c r="V829" s="131" t="str">
        <v>배송 전 전화 부탁드립니다!</v>
      </c>
      <c r="W829" s="138">
        <v>36800</v>
      </c>
      <c r="X829" s="138">
        <v>0</v>
      </c>
      <c r="Y829" s="138">
        <v>0</v>
      </c>
      <c r="Z829" s="138">
        <v>0</v>
      </c>
      <c r="AA829" s="138">
        <v>0</v>
      </c>
      <c r="AB829" s="145">
        <v>0</v>
      </c>
      <c r="AC829" s="145">
        <v>0</v>
      </c>
      <c r="AD829" s="138">
        <v>0</v>
      </c>
      <c r="AE829" s="131" t="str">
        <v>비닐팩토리 스마트 스토어 정재윤 김보경 SE.305 투명 530284276370 010-5900-0018 2024090470222931</v>
      </c>
    </row>
    <row r="830" spans="1:31">
      <c r="A830" s="131">
        <v>644</v>
      </c>
      <c r="B830" s="131" t="str">
        <v>비닐팩토리</v>
      </c>
      <c r="C830" s="131" t="str">
        <v>스마트 스토어</v>
      </c>
      <c r="D830" s="131" t="str">
        <v>정정선</v>
      </c>
      <c r="E830" s="132">
        <v>45525</v>
      </c>
      <c r="F830" s="131" t="str">
        <v>정정선</v>
      </c>
      <c r="G830" s="131" t="str">
        <v>540271120102</v>
      </c>
      <c r="H830" s="131" t="str">
        <v>SE.14</v>
      </c>
      <c r="I830" s="131" t="str">
        <v>검정</v>
      </c>
      <c r="J830" s="131">
        <v>16</v>
      </c>
      <c r="K830" s="138">
        <v>0</v>
      </c>
      <c r="L830" s="138">
        <v>4400</v>
      </c>
      <c r="M830" s="138">
        <v>1725</v>
      </c>
      <c r="N830" s="132">
        <v>45524</v>
      </c>
      <c r="O830" s="131" t="str">
        <v>2024082066203161</v>
      </c>
      <c r="P830" s="134" t="str">
        <v>hiph****</v>
      </c>
      <c r="Q830" s="148" t="str">
        <v>010-9787-3936</v>
      </c>
      <c r="R830" s="131" t="str">
        <v>CJ대한통운</v>
      </c>
      <c r="S830" s="139">
        <v>0</v>
      </c>
      <c r="T830" s="131" t="str">
        <v>010-9787-3936</v>
      </c>
      <c r="U830" s="131" t="str">
        <v>경기도 시흥시 봉우재로30번길 19 (정왕동) 세계로구제</v>
      </c>
      <c r="V830" s="131">
        <v>0</v>
      </c>
      <c r="W830" s="138">
        <v>22880</v>
      </c>
      <c r="X830" s="138">
        <v>23040</v>
      </c>
      <c r="Y830" s="138">
        <v>0</v>
      </c>
      <c r="Z830" s="138">
        <v>0</v>
      </c>
      <c r="AA830" s="138">
        <v>0</v>
      </c>
      <c r="AB830" s="145">
        <v>0</v>
      </c>
      <c r="AC830" s="145">
        <v>0</v>
      </c>
      <c r="AD830" s="138">
        <v>0</v>
      </c>
      <c r="AE830" s="131" t="str">
        <v>비닐팩토리 스마트 스토어 정정선 정정선 SE.14 검정 540271120102 010-9787-3936 2024082066203161</v>
      </c>
    </row>
    <row r="831" spans="1:31">
      <c r="A831" s="131">
        <v>645</v>
      </c>
      <c r="B831" s="131" t="str">
        <v>비닐팩토리</v>
      </c>
      <c r="C831" s="131" t="str">
        <v>스마트 스토어</v>
      </c>
      <c r="D831" s="131" t="str">
        <v>정정선</v>
      </c>
      <c r="E831" s="132">
        <v>45525</v>
      </c>
      <c r="F831" s="131" t="str">
        <v>정정선</v>
      </c>
      <c r="G831" s="131" t="str">
        <v>540271120102</v>
      </c>
      <c r="H831" s="131" t="str">
        <v>SE.21</v>
      </c>
      <c r="I831" s="131" t="str">
        <v>검정</v>
      </c>
      <c r="J831" s="131">
        <v>4</v>
      </c>
      <c r="K831" s="138">
        <v>0</v>
      </c>
      <c r="L831" s="138">
        <v>0</v>
      </c>
      <c r="M831" s="138">
        <v>0</v>
      </c>
      <c r="N831" s="132">
        <v>45524</v>
      </c>
      <c r="O831" s="131" t="str">
        <v>2024082066203151</v>
      </c>
      <c r="P831" s="134" t="str">
        <v>hiph****</v>
      </c>
      <c r="Q831" s="148" t="str">
        <v>010-9787-3936</v>
      </c>
      <c r="R831" s="131" t="str">
        <v>CJ대한통운</v>
      </c>
      <c r="S831" s="139">
        <v>0</v>
      </c>
      <c r="T831" s="131" t="str">
        <v>010-9787-3936</v>
      </c>
      <c r="U831" s="131" t="str">
        <v>경기도 시흥시 봉우재로30번길 19 (정왕동) 세계로구제</v>
      </c>
      <c r="V831" s="131">
        <v>0</v>
      </c>
      <c r="W831" s="138">
        <v>12600</v>
      </c>
      <c r="X831" s="138">
        <v>5760</v>
      </c>
      <c r="Y831" s="138">
        <v>0</v>
      </c>
      <c r="Z831" s="138">
        <v>0</v>
      </c>
      <c r="AA831" s="138">
        <v>0</v>
      </c>
      <c r="AB831" s="145">
        <v>0</v>
      </c>
      <c r="AC831" s="145">
        <v>0</v>
      </c>
      <c r="AD831" s="138">
        <v>0</v>
      </c>
      <c r="AE831" s="131" t="str">
        <v>비닐팩토리 스마트 스토어 정정선 정정선 SE.21 검정 540271120102 010-9787-3936 2024082066203151</v>
      </c>
    </row>
    <row r="832" spans="1:31">
      <c r="A832" s="131">
        <v>185</v>
      </c>
      <c r="B832" s="131" t="str">
        <v>비닐스토리</v>
      </c>
      <c r="C832" s="131" t="str">
        <v>쿠팡</v>
      </c>
      <c r="D832" s="131" t="str">
        <v>정정은</v>
      </c>
      <c r="E832" s="132">
        <v>45470</v>
      </c>
      <c r="F832" s="131" t="str">
        <v>정정은</v>
      </c>
      <c r="G832" s="131" t="str">
        <v>530231261240</v>
      </c>
      <c r="H832" s="131" t="str">
        <v>SE.204</v>
      </c>
      <c r="I832" s="131" t="str">
        <v>투명</v>
      </c>
      <c r="J832" s="131">
        <v>1</v>
      </c>
      <c r="K832" s="138">
        <v>17300</v>
      </c>
      <c r="L832" s="138">
        <v>3000</v>
      </c>
      <c r="M832" s="138">
        <v>0</v>
      </c>
      <c r="N832" s="132">
        <v>45469</v>
      </c>
      <c r="O832" s="131" t="str">
        <v>18100054969300</v>
      </c>
      <c r="P832" s="134" t="str">
        <v>ba*****@na</v>
      </c>
      <c r="Q832" s="148" t="str">
        <v>0502-1235-4497</v>
      </c>
      <c r="R832" s="131" t="str">
        <v>CJ대한통운</v>
      </c>
      <c r="S832" s="139">
        <v>0</v>
      </c>
      <c r="T832" s="131" t="str">
        <v>0502-1235-4497</v>
      </c>
      <c r="U832" s="131" t="str">
        <v>대전광역시 서구 갈마역로11번길 27 윤희빌라 1층 큰 화분 있는 데크!! ( 갈마동 )</v>
      </c>
      <c r="V832" s="131" t="str">
        <v>부재시 장독대화분 뒤에 부탁드려요.</v>
      </c>
      <c r="W832" s="138">
        <v>24570</v>
      </c>
      <c r="X832" s="138">
        <v>0</v>
      </c>
      <c r="Y832" s="138">
        <v>3000</v>
      </c>
      <c r="Z832" s="138">
        <v>0</v>
      </c>
      <c r="AA832" s="138">
        <v>0</v>
      </c>
      <c r="AB832" s="145">
        <v>0</v>
      </c>
      <c r="AC832" s="145">
        <v>0</v>
      </c>
      <c r="AD832" s="138">
        <v>0</v>
      </c>
      <c r="AE832" s="131" t="str">
        <v>비닐스토리 쿠팡 정정은 정정은 SE.204 투명 530231261240 0502-1235-4497 18100054969300</v>
      </c>
    </row>
    <row r="833" spans="1:31">
      <c r="A833" s="131">
        <v>284</v>
      </c>
      <c r="B833" s="131" t="str">
        <v>비닐스토리</v>
      </c>
      <c r="C833" s="131" t="str">
        <v>쿠팡</v>
      </c>
      <c r="D833" s="131" t="str">
        <v>정주영</v>
      </c>
      <c r="E833" s="132">
        <v>45481</v>
      </c>
      <c r="F833" s="131" t="str">
        <v>정주영</v>
      </c>
      <c r="G833" s="131" t="str">
        <v>530239363471</v>
      </c>
      <c r="H833" s="131" t="str">
        <v>SE.307</v>
      </c>
      <c r="I833" s="131" t="str">
        <v>투명</v>
      </c>
      <c r="J833" s="131">
        <v>1</v>
      </c>
      <c r="K833" s="138">
        <v>10260</v>
      </c>
      <c r="L833" s="138">
        <v>3000</v>
      </c>
      <c r="M833" s="138">
        <v>0</v>
      </c>
      <c r="N833" s="132">
        <v>45480</v>
      </c>
      <c r="O833" s="131" t="str">
        <v>15100057020979</v>
      </c>
      <c r="P833" s="134" t="str">
        <v>wn*****@ha</v>
      </c>
      <c r="Q833" s="148" t="str">
        <v>0502-4130-8473</v>
      </c>
      <c r="R833" s="131" t="str">
        <v>CJ대한통운</v>
      </c>
      <c r="S833" s="139">
        <v>0</v>
      </c>
      <c r="T833" s="131" t="str">
        <v>0502-4130-8473</v>
      </c>
      <c r="U833" s="131" t="str">
        <v>서울특별시 강서구 방화동 574-11 겔럭시빌 402호</v>
      </c>
      <c r="V833" s="131" t="str">
        <v>문 앞</v>
      </c>
      <c r="W833" s="138">
        <v>12470</v>
      </c>
      <c r="X833" s="138">
        <v>0</v>
      </c>
      <c r="Y833" s="138">
        <v>3000</v>
      </c>
      <c r="Z833" s="138">
        <v>0</v>
      </c>
      <c r="AA833" s="138">
        <v>0</v>
      </c>
      <c r="AB833" s="145">
        <v>0</v>
      </c>
      <c r="AC833" s="145">
        <v>0</v>
      </c>
      <c r="AD833" s="138">
        <v>0</v>
      </c>
      <c r="AE833" s="131" t="str">
        <v>비닐스토리 쿠팡 정주영 정주영 SE.307 투명 530239363471 0502-4130-8473 15100057020979</v>
      </c>
    </row>
    <row r="834" spans="1:31">
      <c r="A834" s="131">
        <v>221</v>
      </c>
      <c r="B834" s="131" t="str">
        <v>비닐팩토리</v>
      </c>
      <c r="C834" s="131" t="str">
        <v>쿠팡</v>
      </c>
      <c r="D834" s="131" t="str">
        <v>정지영</v>
      </c>
      <c r="E834" s="132">
        <v>45474</v>
      </c>
      <c r="F834" s="131" t="str">
        <v>정지영</v>
      </c>
      <c r="G834" s="131" t="str">
        <v>540233161692</v>
      </c>
      <c r="H834" s="131" t="str">
        <v>SE.206</v>
      </c>
      <c r="I834" s="131" t="str">
        <v>투명</v>
      </c>
      <c r="J834" s="131">
        <v>1</v>
      </c>
      <c r="K834" s="138">
        <v>0</v>
      </c>
      <c r="L834" s="138">
        <v>3500</v>
      </c>
      <c r="M834" s="138">
        <v>960</v>
      </c>
      <c r="N834" s="132">
        <v>45474</v>
      </c>
      <c r="O834" s="131" t="str">
        <v>29100055903890</v>
      </c>
      <c r="P834" s="134" t="str">
        <v>77*****@ha</v>
      </c>
      <c r="Q834" s="148" t="str">
        <v>0502-4798-7277</v>
      </c>
      <c r="R834" s="131" t="str">
        <v>CJ대한통운</v>
      </c>
      <c r="S834" s="139">
        <v>0</v>
      </c>
      <c r="T834" s="131" t="str">
        <v>0502-4798-7277</v>
      </c>
      <c r="U834" s="131" t="str">
        <v>서울특별시 서초구 양재동 11-149 강남피타워 spc삼립 18층 빚은 사업부 정지영앞</v>
      </c>
      <c r="V834" s="131" t="str">
        <v>경비실</v>
      </c>
      <c r="W834" s="138">
        <v>30240</v>
      </c>
      <c r="X834" s="138">
        <v>0</v>
      </c>
      <c r="Y834" s="138">
        <v>3000</v>
      </c>
      <c r="Z834" s="138">
        <v>0</v>
      </c>
      <c r="AA834" s="138">
        <v>0</v>
      </c>
      <c r="AB834" s="145">
        <v>0</v>
      </c>
      <c r="AC834" s="145">
        <v>0</v>
      </c>
      <c r="AD834" s="138">
        <v>0</v>
      </c>
      <c r="AE834" s="131" t="str">
        <v>비닐팩토리 쿠팡 정지영 정지영 SE.206 투명 540233161692 0502-4798-7277 29100055903890</v>
      </c>
    </row>
    <row r="835" spans="1:31">
      <c r="A835" s="131">
        <v>428</v>
      </c>
      <c r="B835" s="131" t="str">
        <v>비닐스토리</v>
      </c>
      <c r="C835" s="131" t="str">
        <v>쿠팡</v>
      </c>
      <c r="D835" s="131" t="str">
        <v>정지혜</v>
      </c>
      <c r="E835" s="132">
        <v>45499</v>
      </c>
      <c r="F835" s="131" t="str">
        <v>정지혜</v>
      </c>
      <c r="G835" s="131" t="str">
        <v>530253860132</v>
      </c>
      <c r="H835" s="131" t="str">
        <v>SE.17</v>
      </c>
      <c r="I835" s="131" t="str">
        <v>투명</v>
      </c>
      <c r="J835" s="131">
        <v>1</v>
      </c>
      <c r="K835" s="138">
        <v>5210</v>
      </c>
      <c r="L835" s="138">
        <v>3500</v>
      </c>
      <c r="M835" s="138">
        <v>500</v>
      </c>
      <c r="N835" s="132">
        <v>45498</v>
      </c>
      <c r="O835" s="131" t="str">
        <v>19100060316477</v>
      </c>
      <c r="P835" s="134" t="str">
        <v>yh*****@na</v>
      </c>
      <c r="Q835" s="148" t="str">
        <v>0502-5325-4373</v>
      </c>
      <c r="R835" s="131" t="str">
        <v>CJ대한통운</v>
      </c>
      <c r="S835" s="139">
        <v>0</v>
      </c>
      <c r="T835" s="131" t="str">
        <v>0502-5325-4373</v>
      </c>
      <c r="U835" s="131" t="str">
        <v>부산광역시 북구 구포동 923-119 구포대성아파트 6동209호</v>
      </c>
      <c r="V835" s="131" t="str">
        <v>문 앞</v>
      </c>
      <c r="W835" s="138">
        <v>2240</v>
      </c>
      <c r="X835" s="138">
        <v>0</v>
      </c>
      <c r="Y835" s="138">
        <v>0</v>
      </c>
      <c r="Z835" s="138">
        <v>0</v>
      </c>
      <c r="AA835" s="138">
        <v>0</v>
      </c>
      <c r="AB835" s="145">
        <v>0</v>
      </c>
      <c r="AC835" s="145">
        <v>0</v>
      </c>
      <c r="AD835" s="138">
        <v>0</v>
      </c>
      <c r="AE835" s="131" t="str">
        <v>비닐스토리 쿠팡 정지혜 정지혜 SE.17 투명 530253860132 0502-5325-4373 19100060316477</v>
      </c>
    </row>
    <row r="836" spans="1:31">
      <c r="A836" s="131">
        <v>429</v>
      </c>
      <c r="B836" s="131" t="str">
        <v>비닐스토리</v>
      </c>
      <c r="C836" s="131" t="str">
        <v>쿠팡</v>
      </c>
      <c r="D836" s="131" t="str">
        <v>정지혜</v>
      </c>
      <c r="E836" s="132">
        <v>45499</v>
      </c>
      <c r="F836" s="131" t="str">
        <v>정지혜</v>
      </c>
      <c r="G836" s="131" t="str">
        <v>530253860132</v>
      </c>
      <c r="H836" s="131" t="str">
        <v>SE.16</v>
      </c>
      <c r="I836" s="131" t="str">
        <v>검정</v>
      </c>
      <c r="J836" s="131">
        <v>1</v>
      </c>
      <c r="K836" s="138">
        <v>1375</v>
      </c>
      <c r="L836" s="138">
        <v>0</v>
      </c>
      <c r="M836" s="138">
        <v>0</v>
      </c>
      <c r="N836" s="132">
        <v>45498</v>
      </c>
      <c r="O836" s="131" t="str">
        <v>19100060316477</v>
      </c>
      <c r="P836" s="134" t="str">
        <v>yh*****@na</v>
      </c>
      <c r="Q836" s="148" t="str">
        <v>0502-5325-4373</v>
      </c>
      <c r="R836" s="131" t="str">
        <v>CJ대한통운</v>
      </c>
      <c r="S836" s="139">
        <v>0</v>
      </c>
      <c r="T836" s="131" t="str">
        <v>0502-5325-4373</v>
      </c>
      <c r="U836" s="131" t="str">
        <v>부산광역시 북구 구포동 923-119 구포대성아파트 6동209호</v>
      </c>
      <c r="V836" s="131" t="str">
        <v>문 앞</v>
      </c>
      <c r="W836" s="138">
        <v>2530</v>
      </c>
      <c r="X836" s="138">
        <v>0</v>
      </c>
      <c r="Y836" s="138">
        <v>0</v>
      </c>
      <c r="Z836" s="138">
        <v>0</v>
      </c>
      <c r="AA836" s="138">
        <v>0</v>
      </c>
      <c r="AB836" s="145">
        <v>0</v>
      </c>
      <c r="AC836" s="145">
        <v>0</v>
      </c>
      <c r="AD836" s="138">
        <v>0</v>
      </c>
      <c r="AE836" s="131" t="str">
        <v>비닐스토리 쿠팡 정지혜 정지혜 SE.16 검정 530253860132 0502-5325-4373 19100060316477</v>
      </c>
    </row>
    <row r="837" spans="1:31">
      <c r="A837" s="131">
        <v>430</v>
      </c>
      <c r="B837" s="131" t="str">
        <v>비닐스토리</v>
      </c>
      <c r="C837" s="131" t="str">
        <v>쿠팡</v>
      </c>
      <c r="D837" s="131" t="str">
        <v>정지혜</v>
      </c>
      <c r="E837" s="132">
        <v>45499</v>
      </c>
      <c r="F837" s="131" t="str">
        <v>정지혜</v>
      </c>
      <c r="G837" s="131" t="str">
        <v>530253860132</v>
      </c>
      <c r="H837" s="131" t="str">
        <v>SE.23</v>
      </c>
      <c r="I837" s="131" t="str">
        <v>검정</v>
      </c>
      <c r="J837" s="131">
        <v>1</v>
      </c>
      <c r="K837" s="138">
        <v>2420</v>
      </c>
      <c r="L837" s="138">
        <v>0</v>
      </c>
      <c r="M837" s="138">
        <v>0</v>
      </c>
      <c r="N837" s="132">
        <v>45498</v>
      </c>
      <c r="O837" s="131" t="str">
        <v>19100060316477</v>
      </c>
      <c r="P837" s="134" t="str">
        <v>yh*****@na</v>
      </c>
      <c r="Q837" s="148" t="str">
        <v>0502-5325-4373</v>
      </c>
      <c r="R837" s="131" t="str">
        <v>CJ대한통운</v>
      </c>
      <c r="S837" s="139">
        <v>0</v>
      </c>
      <c r="T837" s="131" t="str">
        <v>0502-5325-4373</v>
      </c>
      <c r="U837" s="131" t="str">
        <v>부산광역시 북구 구포동 923-119 구포대성아파트 6동209호</v>
      </c>
      <c r="V837" s="131" t="str">
        <v>문 앞</v>
      </c>
      <c r="W837" s="138">
        <v>3890</v>
      </c>
      <c r="X837" s="138">
        <v>0</v>
      </c>
      <c r="Y837" s="138">
        <v>0</v>
      </c>
      <c r="Z837" s="138">
        <v>0</v>
      </c>
      <c r="AA837" s="138">
        <v>0</v>
      </c>
      <c r="AB837" s="145">
        <v>0</v>
      </c>
      <c r="AC837" s="145">
        <v>0</v>
      </c>
      <c r="AD837" s="138">
        <v>0</v>
      </c>
      <c r="AE837" s="131" t="str">
        <v>비닐스토리 쿠팡 정지혜 정지혜 SE.23 검정 530253860132 0502-5325-4373 19100060316477</v>
      </c>
    </row>
    <row r="838" spans="1:31">
      <c r="A838" s="131">
        <v>431</v>
      </c>
      <c r="B838" s="131" t="str">
        <v>비닐스토리</v>
      </c>
      <c r="C838" s="131" t="str">
        <v>쿠팡</v>
      </c>
      <c r="D838" s="131" t="str">
        <v>정지혜</v>
      </c>
      <c r="E838" s="132">
        <v>45499</v>
      </c>
      <c r="F838" s="131" t="str">
        <v>정지혜</v>
      </c>
      <c r="G838" s="131" t="str">
        <v>530253860132</v>
      </c>
      <c r="H838" s="131" t="str">
        <v>SE.20</v>
      </c>
      <c r="I838" s="131" t="str">
        <v>검정</v>
      </c>
      <c r="J838" s="131">
        <v>1</v>
      </c>
      <c r="K838" s="138">
        <v>1397</v>
      </c>
      <c r="L838" s="138">
        <v>0</v>
      </c>
      <c r="M838" s="138">
        <v>0</v>
      </c>
      <c r="N838" s="132">
        <v>45498</v>
      </c>
      <c r="O838" s="131" t="str">
        <v>19100060316477</v>
      </c>
      <c r="P838" s="134" t="str">
        <v>yh*****@na</v>
      </c>
      <c r="Q838" s="148" t="str">
        <v>0502-5325-4373</v>
      </c>
      <c r="R838" s="131" t="str">
        <v>CJ대한통운</v>
      </c>
      <c r="S838" s="139">
        <v>0</v>
      </c>
      <c r="T838" s="131" t="str">
        <v>0502-5325-4373</v>
      </c>
      <c r="U838" s="131" t="str">
        <v>부산광역시 북구 구포동 923-119 구포대성아파트 6동209호</v>
      </c>
      <c r="V838" s="131" t="str">
        <v>문 앞</v>
      </c>
      <c r="W838" s="138">
        <v>2120</v>
      </c>
      <c r="X838" s="138">
        <v>380</v>
      </c>
      <c r="Y838" s="138">
        <v>0</v>
      </c>
      <c r="Z838" s="138">
        <v>0</v>
      </c>
      <c r="AA838" s="138">
        <v>0</v>
      </c>
      <c r="AB838" s="145">
        <v>0</v>
      </c>
      <c r="AC838" s="145">
        <v>0</v>
      </c>
      <c r="AD838" s="138">
        <v>0</v>
      </c>
      <c r="AE838" s="131" t="str">
        <v>비닐스토리 쿠팡 정지혜 정지혜 SE.20 검정 530253860132 0502-5325-4373 19100060316477</v>
      </c>
    </row>
    <row r="839" spans="1:31">
      <c r="A839" s="131">
        <v>43</v>
      </c>
      <c r="B839" s="131" t="str">
        <v>비닐스토리</v>
      </c>
      <c r="C839" s="131" t="str">
        <v>스마트 스토어</v>
      </c>
      <c r="D839" s="131" t="str">
        <v>정택균</v>
      </c>
      <c r="E839" s="132">
        <v>45447</v>
      </c>
      <c r="F839" s="131" t="str">
        <v>정택균</v>
      </c>
      <c r="G839" s="131" t="str">
        <v>530214334212</v>
      </c>
      <c r="H839" s="131" t="str">
        <v>SE.306</v>
      </c>
      <c r="I839" s="131" t="str">
        <v>투명</v>
      </c>
      <c r="J839" s="131">
        <v>2</v>
      </c>
      <c r="K839" s="138">
        <v>22860</v>
      </c>
      <c r="L839" s="138">
        <v>3500</v>
      </c>
      <c r="M839" s="138">
        <v>0</v>
      </c>
      <c r="N839" s="132">
        <v>45446</v>
      </c>
      <c r="O839" s="131" t="str">
        <v>2024060373094231</v>
      </c>
      <c r="P839" s="134" t="str">
        <v>xorr****</v>
      </c>
      <c r="Q839" s="148" t="str">
        <v>010-7110-0757</v>
      </c>
      <c r="R839" s="131" t="str">
        <v>CJ대한통운</v>
      </c>
      <c r="S839" s="139">
        <v>0</v>
      </c>
      <c r="T839" s="131" t="str">
        <v>010-7110-0757</v>
      </c>
      <c r="U839" s="131" t="str">
        <v>강원특별자치도 동해시 공단6로 67-17 (구호동) 주식회사 루트</v>
      </c>
      <c r="V839" s="131" t="str">
        <v>2층사무실로 배송부탁드려요</v>
      </c>
      <c r="W839" s="138">
        <v>28500</v>
      </c>
      <c r="X839" s="138">
        <v>3180</v>
      </c>
      <c r="Y839" s="138">
        <v>3000</v>
      </c>
      <c r="Z839" s="138">
        <v>0</v>
      </c>
      <c r="AA839" s="138">
        <v>0</v>
      </c>
      <c r="AB839" s="145">
        <v>0</v>
      </c>
      <c r="AC839" s="145">
        <v>0</v>
      </c>
      <c r="AD839" s="138">
        <v>0</v>
      </c>
      <c r="AE839" s="131" t="str">
        <v>비닐스토리 스마트 스토어 정택균 정택균 SE.306 투명 530214334212 010-7110-0757 2024060373094231</v>
      </c>
    </row>
    <row r="840" spans="1:31">
      <c r="A840" s="131">
        <v>870</v>
      </c>
      <c r="B840" s="131" t="str">
        <v>비닐팩토리</v>
      </c>
      <c r="C840" s="131" t="str">
        <v>스마트 스토어</v>
      </c>
      <c r="D840" s="131" t="str">
        <v>정하나</v>
      </c>
      <c r="E840" s="132">
        <v>45544</v>
      </c>
      <c r="F840" s="131" t="str">
        <v>정하나</v>
      </c>
      <c r="G840" s="131" t="str">
        <v>540286056175</v>
      </c>
      <c r="H840" s="131" t="str">
        <v>SE.101</v>
      </c>
      <c r="I840" s="131" t="str">
        <v>투명</v>
      </c>
      <c r="J840" s="131">
        <v>50</v>
      </c>
      <c r="K840" s="138">
        <v>0</v>
      </c>
      <c r="L840" s="138">
        <v>3500</v>
      </c>
      <c r="M840" s="138">
        <v>960</v>
      </c>
      <c r="N840" s="132">
        <v>45542</v>
      </c>
      <c r="O840" s="131" t="str">
        <v>2024090777479051</v>
      </c>
      <c r="P840" s="134" t="str">
        <v>jhn0****</v>
      </c>
      <c r="Q840" s="148" t="str">
        <v>010-6335-1073</v>
      </c>
      <c r="R840" s="131" t="str">
        <v>CJ대한통운</v>
      </c>
      <c r="S840" s="139">
        <v>0</v>
      </c>
      <c r="T840" s="131" t="str">
        <v>010-6335-1073</v>
      </c>
      <c r="U840" s="131" t="str">
        <v>인천광역시 서구 청라한내로 132 (청라동, 청라한양수자인레이크블루) 상가2동 108호 엄마찬스</v>
      </c>
      <c r="V840" s="131">
        <v>0</v>
      </c>
      <c r="W840" s="138">
        <v>41500</v>
      </c>
      <c r="X840" s="138">
        <v>64500</v>
      </c>
      <c r="Y840" s="138">
        <v>0</v>
      </c>
      <c r="Z840" s="138">
        <v>0</v>
      </c>
      <c r="AA840" s="138">
        <v>0</v>
      </c>
      <c r="AB840" s="145">
        <v>0</v>
      </c>
      <c r="AC840" s="145">
        <v>0</v>
      </c>
      <c r="AD840" s="138">
        <v>0</v>
      </c>
      <c r="AE840" s="131" t="str">
        <v>비닐팩토리 스마트 스토어 정하나 정하나 SE.101 투명 540286056175 010-6335-1073 2024090777479051</v>
      </c>
    </row>
    <row r="841" spans="1:31">
      <c r="A841" s="131">
        <v>900</v>
      </c>
      <c r="B841" s="131" t="str">
        <v>비닐팩토리</v>
      </c>
      <c r="C841" s="131" t="str">
        <v>대표</v>
      </c>
      <c r="D841" s="131" t="str">
        <v>정하나</v>
      </c>
      <c r="E841" s="132">
        <v>45546</v>
      </c>
      <c r="F841" s="131" t="str">
        <v>정하나</v>
      </c>
      <c r="G841" s="131" t="str">
        <v>540288855851</v>
      </c>
      <c r="H841" s="131" t="str">
        <v>SE.1000</v>
      </c>
      <c r="I841" s="131" t="str">
        <v>투명</v>
      </c>
      <c r="J841" s="131">
        <v>1</v>
      </c>
      <c r="K841" s="138">
        <v>0</v>
      </c>
      <c r="L841" s="138">
        <v>3000</v>
      </c>
      <c r="M841" s="138">
        <v>0</v>
      </c>
      <c r="N841" s="132">
        <v>45546</v>
      </c>
      <c r="O841" s="131" t="str">
        <v>45547513</v>
      </c>
      <c r="P841" s="134">
        <v>0</v>
      </c>
      <c r="Q841" s="148">
        <v>0</v>
      </c>
      <c r="R841" s="131" t="str">
        <v>CJ대한통운</v>
      </c>
      <c r="S841" s="139">
        <v>0</v>
      </c>
      <c r="T841" s="131" t="str">
        <v>010-6335-1073</v>
      </c>
      <c r="U841" s="131" t="str">
        <v>인천 서구 청라한내로 132 (청라국제금융단지한양수자인레이크블루) 청라한양수자인 레이크블루 상가2층 108호 엄마찬스</v>
      </c>
      <c r="V841" s="131">
        <v>0</v>
      </c>
      <c r="W841" s="138">
        <v>0</v>
      </c>
      <c r="X841" s="138">
        <v>0</v>
      </c>
      <c r="Y841" s="138">
        <v>0</v>
      </c>
      <c r="Z841" s="138">
        <v>0</v>
      </c>
      <c r="AA841" s="138">
        <v>0</v>
      </c>
      <c r="AB841" s="145">
        <v>0</v>
      </c>
      <c r="AC841" s="145">
        <v>0</v>
      </c>
      <c r="AD841" s="138">
        <v>0</v>
      </c>
      <c r="AE841" s="131" t="str">
        <v>비닐팩토리 대표 정하나 정하나 SE.1000 투명 540288855851 010-6335-1073 45547513</v>
      </c>
    </row>
    <row r="842" spans="1:31">
      <c r="A842" s="131">
        <v>566</v>
      </c>
      <c r="B842" s="131" t="str">
        <v>비닐스토리</v>
      </c>
      <c r="C842" s="131" t="str">
        <v>스마트 스토어</v>
      </c>
      <c r="D842" s="131" t="str">
        <v>정현정</v>
      </c>
      <c r="E842" s="132">
        <v>45517</v>
      </c>
      <c r="F842" s="131" t="str">
        <v>늘봄떡집</v>
      </c>
      <c r="G842" s="131" t="str">
        <v>530266350361</v>
      </c>
      <c r="H842" s="131" t="str">
        <v>SE.305</v>
      </c>
      <c r="I842" s="131" t="str">
        <v>투명</v>
      </c>
      <c r="J842" s="131">
        <v>2</v>
      </c>
      <c r="K842" s="138">
        <v>29760</v>
      </c>
      <c r="L842" s="138">
        <v>3500</v>
      </c>
      <c r="M842" s="138">
        <v>960</v>
      </c>
      <c r="N842" s="132">
        <v>45516</v>
      </c>
      <c r="O842" s="131" t="str">
        <v>2024081255862051</v>
      </c>
      <c r="P842" s="134" t="str">
        <v>hjju****</v>
      </c>
      <c r="Q842" s="148" t="str">
        <v>010-7191-7322</v>
      </c>
      <c r="R842" s="131" t="str">
        <v>CJ대한통운</v>
      </c>
      <c r="S842" s="139">
        <v>0</v>
      </c>
      <c r="T842" s="131" t="str">
        <v>010-7191-7322</v>
      </c>
      <c r="U842" s="131" t="str">
        <v>인천광역시 서구 서로3로 50 (당하동, 검단신도시 모아미래도 엘리트파크) 시설2동b230호</v>
      </c>
      <c r="V842" s="131">
        <v>0</v>
      </c>
      <c r="W842" s="138">
        <v>37260</v>
      </c>
      <c r="X842" s="138">
        <v>4140</v>
      </c>
      <c r="Y842" s="138">
        <v>0</v>
      </c>
      <c r="Z842" s="138">
        <v>0</v>
      </c>
      <c r="AA842" s="138">
        <v>0</v>
      </c>
      <c r="AB842" s="145">
        <v>0</v>
      </c>
      <c r="AC842" s="145">
        <v>0</v>
      </c>
      <c r="AD842" s="138">
        <v>0</v>
      </c>
      <c r="AE842" s="131" t="str">
        <v>비닐스토리 스마트 스토어 정현정 늘봄떡집 SE.305 투명 530266350361 010-7191-7322 2024081255862051</v>
      </c>
    </row>
    <row r="843" spans="1:31">
      <c r="A843" s="131">
        <v>835</v>
      </c>
      <c r="B843" s="131" t="str">
        <v>비닐팩토리</v>
      </c>
      <c r="C843" s="131" t="str">
        <v>쿠팡</v>
      </c>
      <c r="D843" s="131" t="str">
        <v>정현희</v>
      </c>
      <c r="E843" s="132">
        <v>45539</v>
      </c>
      <c r="F843" s="131" t="str">
        <v>정현희</v>
      </c>
      <c r="G843" s="131" t="str">
        <v>540281940411</v>
      </c>
      <c r="H843" s="131" t="str">
        <v>SE.202</v>
      </c>
      <c r="I843" s="131" t="str">
        <v>투명</v>
      </c>
      <c r="J843" s="131">
        <v>1</v>
      </c>
      <c r="K843" s="138">
        <v>0</v>
      </c>
      <c r="L843" s="138">
        <v>3500</v>
      </c>
      <c r="M843" s="138">
        <v>960</v>
      </c>
      <c r="N843" s="132">
        <v>45538</v>
      </c>
      <c r="O843" s="131" t="str">
        <v>18100067134523</v>
      </c>
      <c r="P843" s="134">
        <v>0</v>
      </c>
      <c r="Q843" s="148" t="str">
        <v>0504-1346-2564</v>
      </c>
      <c r="R843" s="131" t="str">
        <v>CJ대한통운</v>
      </c>
      <c r="S843" s="139">
        <v>0</v>
      </c>
      <c r="T843" s="131" t="str">
        <v>0504-1346-2564</v>
      </c>
      <c r="U843" s="131" t="str">
        <v>전라남도 순천시 해룡면 상삼리 927 대광로제비앙 101동 806호</v>
      </c>
      <c r="V843" s="131" t="str">
        <v>문 앞</v>
      </c>
      <c r="W843" s="138">
        <v>16800</v>
      </c>
      <c r="X843" s="138">
        <v>0</v>
      </c>
      <c r="Y843" s="138">
        <v>3000</v>
      </c>
      <c r="Z843" s="138">
        <v>0</v>
      </c>
      <c r="AA843" s="138">
        <v>0</v>
      </c>
      <c r="AB843" s="145">
        <v>0</v>
      </c>
      <c r="AC843" s="145">
        <v>0</v>
      </c>
      <c r="AD843" s="138">
        <v>0</v>
      </c>
      <c r="AE843" s="131" t="str">
        <v>비닐팩토리 쿠팡 정현희 정현희 SE.202 투명 540281940411 0504-1346-2564 18100067134523</v>
      </c>
    </row>
    <row r="844" spans="1:31">
      <c r="A844" s="131">
        <v>833</v>
      </c>
      <c r="B844" s="131" t="str">
        <v>비닐팩토리</v>
      </c>
      <c r="C844" s="131" t="str">
        <v>스마트 스토어</v>
      </c>
      <c r="D844" s="131" t="str">
        <v>정혜영</v>
      </c>
      <c r="E844" s="132">
        <v>45539</v>
      </c>
      <c r="F844" s="131" t="str">
        <v>정혜영</v>
      </c>
      <c r="G844" s="131" t="str">
        <v>530283493685</v>
      </c>
      <c r="H844" s="131" t="str">
        <v>SE.304</v>
      </c>
      <c r="I844" s="131" t="str">
        <v>투명</v>
      </c>
      <c r="J844" s="131">
        <v>1</v>
      </c>
      <c r="K844" s="138">
        <v>0</v>
      </c>
      <c r="L844" s="138">
        <v>3000</v>
      </c>
      <c r="M844" s="138">
        <v>0</v>
      </c>
      <c r="N844" s="132">
        <v>45539</v>
      </c>
      <c r="O844" s="131" t="str">
        <v>2024090447066421</v>
      </c>
      <c r="P844" s="134" t="str">
        <v>love****</v>
      </c>
      <c r="Q844" s="148" t="str">
        <v>010-3891-5054</v>
      </c>
      <c r="R844" s="131" t="str">
        <v>CJ대한통운</v>
      </c>
      <c r="S844" s="139">
        <v>0</v>
      </c>
      <c r="T844" s="131" t="str">
        <v>010-3891-5054</v>
      </c>
      <c r="U844" s="131" t="str">
        <v>강원특별자치도 춘천시 벌말길 30 (석사동) 코너상가</v>
      </c>
      <c r="V844" s="131">
        <v>0</v>
      </c>
      <c r="W844" s="138">
        <v>13600</v>
      </c>
      <c r="X844" s="138">
        <v>0</v>
      </c>
      <c r="Y844" s="138">
        <v>3000</v>
      </c>
      <c r="Z844" s="138">
        <v>0</v>
      </c>
      <c r="AA844" s="138">
        <v>0</v>
      </c>
      <c r="AB844" s="145">
        <v>0</v>
      </c>
      <c r="AC844" s="145">
        <v>0</v>
      </c>
      <c r="AD844" s="138">
        <v>0</v>
      </c>
      <c r="AE844" s="131" t="str">
        <v>비닐팩토리 스마트 스토어 정혜영 정혜영 SE.304 투명 530283493685 010-3891-5054 2024090447066421</v>
      </c>
    </row>
    <row r="845" spans="1:31">
      <c r="A845" s="131">
        <v>204</v>
      </c>
      <c r="B845" s="131" t="str">
        <v>비닐팩토리</v>
      </c>
      <c r="C845" s="131" t="str">
        <v>쿠팡</v>
      </c>
      <c r="D845" s="131" t="str">
        <v>정희라</v>
      </c>
      <c r="E845" s="132">
        <v>45471</v>
      </c>
      <c r="F845" s="131" t="str">
        <v>정희라</v>
      </c>
      <c r="G845" s="131" t="str">
        <v>540231214185</v>
      </c>
      <c r="H845" s="131" t="str">
        <v>SE.305</v>
      </c>
      <c r="I845" s="131" t="str">
        <v>투명</v>
      </c>
      <c r="J845" s="131">
        <v>2</v>
      </c>
      <c r="K845" s="138">
        <v>0</v>
      </c>
      <c r="L845" s="138">
        <v>3500</v>
      </c>
      <c r="M845" s="138">
        <v>960</v>
      </c>
      <c r="N845" s="132">
        <v>45470</v>
      </c>
      <c r="O845" s="131" t="str">
        <v>23100055329532</v>
      </c>
      <c r="P845" s="134" t="str">
        <v>jj*****@gm</v>
      </c>
      <c r="Q845" s="148" t="str">
        <v>0502-4569-5278</v>
      </c>
      <c r="R845" s="131" t="str">
        <v>CJ대한통운</v>
      </c>
      <c r="S845" s="139">
        <v>0</v>
      </c>
      <c r="T845" s="131" t="str">
        <v>0502-4569-5278</v>
      </c>
      <c r="U845" s="131" t="str">
        <v>부산광역시 연제구 월드컵대로145번길 73 희라네충무김밥 ( 연산동 )</v>
      </c>
      <c r="V845" s="131" t="str">
        <v>직접 받고 부재 시 문 앞</v>
      </c>
      <c r="W845" s="138">
        <v>38640</v>
      </c>
      <c r="X845" s="138">
        <v>0</v>
      </c>
      <c r="Y845" s="138">
        <v>0</v>
      </c>
      <c r="Z845" s="138">
        <v>0</v>
      </c>
      <c r="AA845" s="138">
        <v>0</v>
      </c>
      <c r="AB845" s="145">
        <v>0</v>
      </c>
      <c r="AC845" s="145">
        <v>0</v>
      </c>
      <c r="AD845" s="138">
        <v>0</v>
      </c>
      <c r="AE845" s="131" t="str">
        <v>비닐팩토리 쿠팡 정희라 정희라 SE.305 투명 540231214185 0502-4569-5278 23100055329532</v>
      </c>
    </row>
    <row r="846" spans="1:31">
      <c r="A846" s="131">
        <v>954</v>
      </c>
      <c r="B846" s="131" t="str">
        <v>비닐스토리</v>
      </c>
      <c r="C846" s="131" t="str">
        <v>쿠팡</v>
      </c>
      <c r="D846" s="131" t="str">
        <v>정희은</v>
      </c>
      <c r="E846" s="132">
        <v>45554</v>
      </c>
      <c r="F846" s="131" t="str">
        <v>다우리유통</v>
      </c>
      <c r="G846" s="131" t="str">
        <v>530293369926</v>
      </c>
      <c r="H846" s="131" t="str">
        <v>SE.206</v>
      </c>
      <c r="I846" s="131" t="str">
        <v>투명</v>
      </c>
      <c r="J846" s="131">
        <v>1</v>
      </c>
      <c r="K846" s="138">
        <v>24353</v>
      </c>
      <c r="L846" s="138">
        <v>3500</v>
      </c>
      <c r="M846" s="138">
        <v>1053</v>
      </c>
      <c r="N846" s="132">
        <v>45549</v>
      </c>
      <c r="O846" s="131" t="str">
        <v>4100069234362</v>
      </c>
      <c r="P846" s="134">
        <v>0</v>
      </c>
      <c r="Q846" s="148" t="str">
        <v>0502-5020-3943</v>
      </c>
      <c r="R846" s="131" t="str">
        <v>CJ대한통운</v>
      </c>
      <c r="S846" s="139">
        <v>0</v>
      </c>
      <c r="T846" s="131" t="str">
        <v>0502-5020-3943</v>
      </c>
      <c r="U846" s="131" t="str">
        <v>인천광역시 서구 봉수대로501번길 21 (원창동 42-6) 다우리유통 ( 원창동 )</v>
      </c>
      <c r="V846" s="131" t="str">
        <v>비번 1004* 문 열고 사무실 안 입고</v>
      </c>
      <c r="W846" s="138">
        <v>34020</v>
      </c>
      <c r="X846" s="138">
        <v>0</v>
      </c>
      <c r="Y846" s="138">
        <v>3000</v>
      </c>
      <c r="Z846" s="138">
        <v>0</v>
      </c>
      <c r="AA846" s="138">
        <v>0</v>
      </c>
      <c r="AB846" s="145">
        <v>0</v>
      </c>
      <c r="AC846" s="145">
        <v>0</v>
      </c>
      <c r="AD846" s="138">
        <v>0</v>
      </c>
      <c r="AE846" s="131" t="str">
        <v>비닐스토리 쿠팡 정희은 다우리유통 SE.206 투명 530293369926 0502-5020-3943 4100069234362</v>
      </c>
    </row>
    <row r="847" spans="1:31">
      <c r="A847" s="131">
        <v>49</v>
      </c>
      <c r="B847" s="131" t="str">
        <v>비닐팩토리</v>
      </c>
      <c r="C847" s="131" t="str">
        <v>스마트 스토어</v>
      </c>
      <c r="D847" s="131" t="str">
        <v>조선옥</v>
      </c>
      <c r="E847" s="132">
        <v>45447</v>
      </c>
      <c r="F847" s="131" t="str">
        <v>조선옥</v>
      </c>
      <c r="G847" s="131" t="str">
        <v>540213347002</v>
      </c>
      <c r="H847" s="131" t="str">
        <v>SE.204</v>
      </c>
      <c r="I847" s="131" t="str">
        <v>투명</v>
      </c>
      <c r="J847" s="131">
        <v>1</v>
      </c>
      <c r="K847" s="138">
        <v>0</v>
      </c>
      <c r="L847" s="138">
        <v>3000</v>
      </c>
      <c r="M847" s="138">
        <v>0</v>
      </c>
      <c r="N847" s="132">
        <v>45446</v>
      </c>
      <c r="O847" s="131" t="str">
        <v>2024060374861381</v>
      </c>
      <c r="P847" s="134" t="str">
        <v>leec****</v>
      </c>
      <c r="Q847" s="148" t="str">
        <v>010-7321-8989</v>
      </c>
      <c r="R847" s="131" t="str">
        <v>CJ대한통운</v>
      </c>
      <c r="S847" s="139">
        <v>0</v>
      </c>
      <c r="T847" s="131" t="str">
        <v>010-7321-8989</v>
      </c>
      <c r="U847" s="131" t="str">
        <v>세종특별자치시 다정남로 123 가온마을 12단지 1206동 802호</v>
      </c>
      <c r="V847" s="131">
        <v>0</v>
      </c>
      <c r="W847" s="138">
        <v>20800</v>
      </c>
      <c r="X847" s="138">
        <v>0</v>
      </c>
      <c r="Y847" s="138">
        <v>3000</v>
      </c>
      <c r="Z847" s="138">
        <v>0</v>
      </c>
      <c r="AA847" s="138">
        <v>0</v>
      </c>
      <c r="AB847" s="145">
        <v>0</v>
      </c>
      <c r="AC847" s="145">
        <v>0</v>
      </c>
      <c r="AD847" s="138">
        <v>0</v>
      </c>
      <c r="AE847" s="131" t="str">
        <v>비닐팩토리 스마트 스토어 조선옥 조선옥 SE.204 투명 540213347002 010-7321-8989 2024060374861381</v>
      </c>
    </row>
    <row r="848" spans="1:31">
      <c r="A848" s="131">
        <v>12</v>
      </c>
      <c r="B848" s="131" t="str">
        <v>비닐팩토리</v>
      </c>
      <c r="C848" s="131" t="str">
        <v>쿠팡</v>
      </c>
      <c r="D848" s="131" t="str">
        <v>조선주</v>
      </c>
      <c r="E848" s="132">
        <v>45443</v>
      </c>
      <c r="F848" s="131" t="str">
        <v>조선주</v>
      </c>
      <c r="G848" s="131" t="str">
        <v>540210572073</v>
      </c>
      <c r="H848" s="131" t="str">
        <v>SE.101</v>
      </c>
      <c r="I848" s="131" t="str">
        <v>투명</v>
      </c>
      <c r="J848" s="131">
        <v>1</v>
      </c>
      <c r="K848" s="138">
        <v>0</v>
      </c>
      <c r="L848" s="138">
        <v>3000</v>
      </c>
      <c r="M848" s="138">
        <v>0</v>
      </c>
      <c r="N848" s="132">
        <v>45443</v>
      </c>
      <c r="O848" s="131" t="str">
        <v>2100050428361</v>
      </c>
      <c r="P848" s="134" t="str">
        <v>11*****@da</v>
      </c>
      <c r="Q848" s="148" t="str">
        <v>0502-1425-4833</v>
      </c>
      <c r="R848" s="131" t="str">
        <v>CJ대한통운</v>
      </c>
      <c r="S848" s="139">
        <v>0</v>
      </c>
      <c r="T848" s="131" t="str">
        <v>0502-1425-4833</v>
      </c>
      <c r="U848" s="131" t="str">
        <v>경기도 용인시 수지구 성복동 강남빌리지 104동 901호</v>
      </c>
      <c r="V848" s="131" t="str">
        <v>문 앞</v>
      </c>
      <c r="W848" s="138">
        <v>10400</v>
      </c>
      <c r="X848" s="138">
        <v>0</v>
      </c>
      <c r="Y848" s="138">
        <v>3000</v>
      </c>
      <c r="Z848" s="138">
        <v>0</v>
      </c>
      <c r="AA848" s="138">
        <v>0</v>
      </c>
      <c r="AB848" s="145">
        <v>0</v>
      </c>
      <c r="AC848" s="145">
        <v>0</v>
      </c>
      <c r="AD848" s="138">
        <v>10</v>
      </c>
      <c r="AE848" s="131" t="str">
        <v>비닐팩토리 쿠팡 조선주 조선주 SE.101 투명 540210572073 0502-1425-4833 2100050428361</v>
      </c>
    </row>
    <row r="849" spans="1:31">
      <c r="A849" s="131">
        <v>784</v>
      </c>
      <c r="B849" s="131" t="str">
        <v>비닐팩토리</v>
      </c>
      <c r="C849" s="131" t="str">
        <v>스마트 스토어</v>
      </c>
      <c r="D849" s="131" t="str">
        <v>조수지</v>
      </c>
      <c r="E849" s="132">
        <v>45537</v>
      </c>
      <c r="F849" s="131" t="str">
        <v>조수지</v>
      </c>
      <c r="G849" s="131" t="str">
        <v>540279519365</v>
      </c>
      <c r="H849" s="131" t="str">
        <v>SE.204</v>
      </c>
      <c r="I849" s="131" t="str">
        <v>투명</v>
      </c>
      <c r="J849" s="131">
        <v>1</v>
      </c>
      <c r="K849" s="138">
        <v>0</v>
      </c>
      <c r="L849" s="138">
        <v>3500</v>
      </c>
      <c r="M849" s="138">
        <v>960</v>
      </c>
      <c r="N849" s="132">
        <v>45536</v>
      </c>
      <c r="O849" s="131" t="str">
        <v>2024090115819271</v>
      </c>
      <c r="P849" s="134" t="str">
        <v>flow****</v>
      </c>
      <c r="Q849" s="148" t="str">
        <v>010-9606-3426</v>
      </c>
      <c r="R849" s="131" t="str">
        <v>CJ대한통운</v>
      </c>
      <c r="S849" s="139">
        <v>0</v>
      </c>
      <c r="T849" s="131" t="str">
        <v>010-9606-3426</v>
      </c>
      <c r="U849" s="131" t="str">
        <v>광주광역시 동구 무등로 522-2 (산수동) , 2층 꽃길은 행복케</v>
      </c>
      <c r="V849" s="131" t="str">
        <v>배송 전 미리 연락해 주세요</v>
      </c>
      <c r="W849" s="138">
        <v>20800</v>
      </c>
      <c r="X849" s="138">
        <v>0</v>
      </c>
      <c r="Y849" s="138">
        <v>3000</v>
      </c>
      <c r="Z849" s="138">
        <v>0</v>
      </c>
      <c r="AA849" s="138">
        <v>0</v>
      </c>
      <c r="AB849" s="145">
        <v>0</v>
      </c>
      <c r="AC849" s="145">
        <v>0</v>
      </c>
      <c r="AD849" s="138">
        <v>0</v>
      </c>
      <c r="AE849" s="131" t="str">
        <v>비닐팩토리 스마트 스토어 조수지 조수지 SE.204 투명 540279519365 010-9606-3426 2024090115819271</v>
      </c>
    </row>
    <row r="850" spans="1:31">
      <c r="A850" s="131">
        <v>730</v>
      </c>
      <c r="B850" s="131" t="str">
        <v>비닐스토리</v>
      </c>
      <c r="C850" s="131" t="str">
        <v>쿠팡</v>
      </c>
      <c r="D850" s="131" t="str">
        <v>조옥순</v>
      </c>
      <c r="E850" s="132">
        <v>45531</v>
      </c>
      <c r="F850" s="131" t="str">
        <v>조옥순</v>
      </c>
      <c r="G850" s="131" t="str">
        <v>530276722600</v>
      </c>
      <c r="H850" s="131" t="str">
        <v>SE.111</v>
      </c>
      <c r="I850" s="131" t="str">
        <v>투명</v>
      </c>
      <c r="J850" s="131">
        <v>1</v>
      </c>
      <c r="K850" s="138">
        <v>5200</v>
      </c>
      <c r="L850" s="138">
        <v>3000</v>
      </c>
      <c r="M850" s="138">
        <v>0</v>
      </c>
      <c r="N850" s="132">
        <v>45530</v>
      </c>
      <c r="O850" s="131" t="str">
        <v>9100065712853</v>
      </c>
      <c r="P850" s="134">
        <v>0</v>
      </c>
      <c r="Q850" s="148" t="str">
        <v>0508-9171-8954</v>
      </c>
      <c r="R850" s="131" t="str">
        <v>CJ대한통운</v>
      </c>
      <c r="S850" s="139">
        <v>0</v>
      </c>
      <c r="T850" s="131" t="str">
        <v>0508-9171-8954</v>
      </c>
      <c r="U850" s="131" t="str">
        <v>인천광역시 서구 청라동 104-13 청라파크자이더테라스 2단지 215동 402호</v>
      </c>
      <c r="V850" s="131" t="str">
        <v>문 앞</v>
      </c>
      <c r="W850" s="138">
        <v>3850</v>
      </c>
      <c r="X850" s="138">
        <v>0</v>
      </c>
      <c r="Y850" s="138">
        <v>0</v>
      </c>
      <c r="Z850" s="138">
        <v>0</v>
      </c>
      <c r="AA850" s="138">
        <v>0</v>
      </c>
      <c r="AB850" s="145">
        <v>0</v>
      </c>
      <c r="AC850" s="145">
        <v>0</v>
      </c>
      <c r="AD850" s="138">
        <v>0</v>
      </c>
      <c r="AE850" s="131" t="str">
        <v>비닐스토리 쿠팡 조옥순 조옥순 SE.111 투명 530276722600 0508-9171-8954 9100065712853</v>
      </c>
    </row>
    <row r="851" spans="1:31">
      <c r="A851" s="131">
        <v>731</v>
      </c>
      <c r="B851" s="131" t="str">
        <v>비닐스토리</v>
      </c>
      <c r="C851" s="131" t="str">
        <v>쿠팡</v>
      </c>
      <c r="D851" s="131" t="str">
        <v>조옥순</v>
      </c>
      <c r="E851" s="132">
        <v>45531</v>
      </c>
      <c r="F851" s="131" t="str">
        <v>조옥순</v>
      </c>
      <c r="G851" s="131" t="str">
        <v>530276722600</v>
      </c>
      <c r="H851" s="131" t="str">
        <v>SE.114</v>
      </c>
      <c r="I851" s="131" t="str">
        <v>투명</v>
      </c>
      <c r="J851" s="131">
        <v>1</v>
      </c>
      <c r="K851" s="138">
        <v>3960</v>
      </c>
      <c r="L851" s="138">
        <v>0</v>
      </c>
      <c r="M851" s="138">
        <v>0</v>
      </c>
      <c r="N851" s="132">
        <v>45530</v>
      </c>
      <c r="O851" s="131" t="str">
        <v>9100065712853</v>
      </c>
      <c r="P851" s="134">
        <v>0</v>
      </c>
      <c r="Q851" s="148" t="str">
        <v>0508-9171-8954</v>
      </c>
      <c r="R851" s="131" t="str">
        <v>CJ대한통운</v>
      </c>
      <c r="S851" s="139">
        <v>0</v>
      </c>
      <c r="T851" s="131" t="str">
        <v>0508-9171-8954</v>
      </c>
      <c r="U851" s="131" t="str">
        <v>인천광역시 서구 청라동 104-13 청라파크자이더테라스 2단지 215동 402호</v>
      </c>
      <c r="V851" s="131" t="str">
        <v>문 앞</v>
      </c>
      <c r="W851" s="138">
        <v>6120</v>
      </c>
      <c r="X851" s="138">
        <v>680</v>
      </c>
      <c r="Y851" s="138">
        <v>0</v>
      </c>
      <c r="Z851" s="138">
        <v>0</v>
      </c>
      <c r="AA851" s="138">
        <v>0</v>
      </c>
      <c r="AB851" s="145">
        <v>0</v>
      </c>
      <c r="AC851" s="145">
        <v>0</v>
      </c>
      <c r="AD851" s="138">
        <v>0</v>
      </c>
      <c r="AE851" s="131" t="str">
        <v>비닐스토리 쿠팡 조옥순 조옥순 SE.114 투명 530276722600 0508-9171-8954 9100065712853</v>
      </c>
    </row>
    <row r="852" spans="1:31">
      <c r="A852" s="131">
        <v>384</v>
      </c>
      <c r="B852" s="131" t="str">
        <v>비닐팩토리</v>
      </c>
      <c r="C852" s="131" t="str">
        <v>스마트 스토어</v>
      </c>
      <c r="D852" s="131" t="str">
        <v>조윤정</v>
      </c>
      <c r="E852" s="132">
        <v>45495</v>
      </c>
      <c r="F852" s="131" t="str">
        <v>조윤정</v>
      </c>
      <c r="G852" s="131" t="str">
        <v>530250363164</v>
      </c>
      <c r="H852" s="131" t="str">
        <v>SE.206</v>
      </c>
      <c r="I852" s="131" t="str">
        <v>투명</v>
      </c>
      <c r="J852" s="131">
        <v>1</v>
      </c>
      <c r="K852" s="138">
        <v>0</v>
      </c>
      <c r="L852" s="138">
        <v>3000</v>
      </c>
      <c r="M852" s="138">
        <v>960</v>
      </c>
      <c r="N852" s="132">
        <v>45494</v>
      </c>
      <c r="O852" s="131" t="str">
        <v>2024072119663221</v>
      </c>
      <c r="P852" s="134" t="str">
        <v>bsac****</v>
      </c>
      <c r="Q852" s="148" t="str">
        <v>010-7170-7337</v>
      </c>
      <c r="R852" s="131" t="str">
        <v>CJ대한통운</v>
      </c>
      <c r="S852" s="139">
        <v>0</v>
      </c>
      <c r="T852" s="131" t="str">
        <v>010-7170-7337</v>
      </c>
      <c r="U852" s="131" t="str">
        <v>전라남도 함평군 나산면 함장로 1860-3 (나산면) 명희봉밀</v>
      </c>
      <c r="V852" s="131">
        <v>0</v>
      </c>
      <c r="W852" s="138">
        <v>28400</v>
      </c>
      <c r="X852" s="138">
        <v>0</v>
      </c>
      <c r="Y852" s="138">
        <v>3000</v>
      </c>
      <c r="Z852" s="138">
        <v>0</v>
      </c>
      <c r="AA852" s="138">
        <v>0</v>
      </c>
      <c r="AB852" s="145">
        <v>0</v>
      </c>
      <c r="AC852" s="145">
        <v>0</v>
      </c>
      <c r="AD852" s="138">
        <v>0</v>
      </c>
      <c r="AE852" s="131" t="str">
        <v>비닐팩토리 스마트 스토어 조윤정 조윤정 SE.206 투명 530250363164 010-7170-7337 2024072119663221</v>
      </c>
    </row>
    <row r="853" spans="1:31">
      <c r="A853" s="131">
        <v>539</v>
      </c>
      <c r="B853" s="131" t="str">
        <v>비닐스토리</v>
      </c>
      <c r="C853" s="131" t="str">
        <v>쿠팡</v>
      </c>
      <c r="D853" s="131" t="str">
        <v>조은아</v>
      </c>
      <c r="E853" s="132">
        <v>45516</v>
      </c>
      <c r="F853" s="131" t="str">
        <v>조은아</v>
      </c>
      <c r="G853" s="131" t="str">
        <v>540264838965</v>
      </c>
      <c r="H853" s="131" t="str">
        <v>SE.114</v>
      </c>
      <c r="I853" s="131" t="str">
        <v>투명</v>
      </c>
      <c r="J853" s="131">
        <v>3</v>
      </c>
      <c r="K853" s="138">
        <v>14880</v>
      </c>
      <c r="L853" s="138">
        <v>3000</v>
      </c>
      <c r="M853" s="138">
        <v>0</v>
      </c>
      <c r="N853" s="132">
        <v>45514</v>
      </c>
      <c r="O853" s="131" t="str">
        <v>18100062860890</v>
      </c>
      <c r="P853" s="134">
        <v>0</v>
      </c>
      <c r="Q853" s="148" t="str">
        <v>0502-7645-9282</v>
      </c>
      <c r="R853" s="131" t="str">
        <v>CJ대한통운</v>
      </c>
      <c r="S853" s="139">
        <v>0</v>
      </c>
      <c r="T853" s="131" t="str">
        <v>0502-7645-9282</v>
      </c>
      <c r="U853" s="131" t="str">
        <v>전라남도 순천시 석현동 199 1층</v>
      </c>
      <c r="V853" s="131" t="str">
        <v>문 앞</v>
      </c>
      <c r="W853" s="138">
        <v>18360</v>
      </c>
      <c r="X853" s="138">
        <v>2040</v>
      </c>
      <c r="Y853" s="138">
        <v>0</v>
      </c>
      <c r="Z853" s="138">
        <v>0</v>
      </c>
      <c r="AA853" s="138">
        <v>0</v>
      </c>
      <c r="AB853" s="145">
        <v>0</v>
      </c>
      <c r="AC853" s="145">
        <v>0</v>
      </c>
      <c r="AD853" s="138">
        <v>0</v>
      </c>
      <c r="AE853" s="131" t="str">
        <v>비닐스토리 쿠팡 조은아 조은아 SE.114 투명 540264838965 0502-7645-9282 18100062860890</v>
      </c>
    </row>
    <row r="854" spans="1:31">
      <c r="A854" s="131">
        <v>891</v>
      </c>
      <c r="B854" s="131" t="str">
        <v>비닐스토리</v>
      </c>
      <c r="C854" s="131" t="str">
        <v>쿠팡</v>
      </c>
      <c r="D854" s="131" t="str">
        <v>조인자</v>
      </c>
      <c r="E854" s="132">
        <v>45545</v>
      </c>
      <c r="F854" s="131" t="str">
        <v>조인자</v>
      </c>
      <c r="G854" s="131" t="str">
        <v>530289124706</v>
      </c>
      <c r="H854" s="131" t="str">
        <v>SE.114</v>
      </c>
      <c r="I854" s="131" t="str">
        <v>투명</v>
      </c>
      <c r="J854" s="131">
        <v>10</v>
      </c>
      <c r="K854" s="138">
        <v>47025</v>
      </c>
      <c r="L854" s="138">
        <v>5500</v>
      </c>
      <c r="M854" s="138">
        <v>1925</v>
      </c>
      <c r="N854" s="132">
        <v>45545</v>
      </c>
      <c r="O854" s="131" t="str">
        <v>25100068533295</v>
      </c>
      <c r="P854" s="134">
        <v>0</v>
      </c>
      <c r="Q854" s="148" t="str">
        <v>0504-3519-8989</v>
      </c>
      <c r="R854" s="131" t="str">
        <v>CJ대한통운</v>
      </c>
      <c r="S854" s="139">
        <v>0</v>
      </c>
      <c r="T854" s="131" t="str">
        <v>0504-3519-8989</v>
      </c>
      <c r="U854" s="131" t="str">
        <v>충청남도 서산시 성연면 일람리 1123 서산 골드클래스 골드클래스관리사무소</v>
      </c>
      <c r="V854" s="131" t="str">
        <v>문 앞</v>
      </c>
      <c r="W854" s="138">
        <v>61200</v>
      </c>
      <c r="X854" s="138">
        <v>6800</v>
      </c>
      <c r="Y854" s="138">
        <v>0</v>
      </c>
      <c r="Z854" s="138">
        <v>0</v>
      </c>
      <c r="AA854" s="138">
        <v>0</v>
      </c>
      <c r="AB854" s="145">
        <v>0</v>
      </c>
      <c r="AC854" s="145">
        <v>0</v>
      </c>
      <c r="AD854" s="138">
        <v>0</v>
      </c>
      <c r="AE854" s="131" t="str">
        <v>비닐스토리 쿠팡 조인자 조인자 SE.114 투명 530289124706 0504-3519-8989 25100068533295</v>
      </c>
    </row>
    <row r="855" spans="1:31">
      <c r="A855" s="131">
        <v>210</v>
      </c>
      <c r="B855" s="131" t="str">
        <v>비닐스토리</v>
      </c>
      <c r="C855" s="131" t="str">
        <v>스마트 스토어</v>
      </c>
      <c r="D855" s="131" t="str">
        <v>조정선</v>
      </c>
      <c r="E855" s="132">
        <v>45474</v>
      </c>
      <c r="F855" s="131" t="str">
        <v>조정선</v>
      </c>
      <c r="G855" s="131" t="str">
        <v>530233820473</v>
      </c>
      <c r="H855" s="131" t="str">
        <v>SE.123</v>
      </c>
      <c r="I855" s="131" t="str">
        <v>투명</v>
      </c>
      <c r="J855" s="131">
        <v>4</v>
      </c>
      <c r="K855" s="138">
        <v>18100</v>
      </c>
      <c r="L855" s="138">
        <v>3500</v>
      </c>
      <c r="M855" s="138">
        <v>960</v>
      </c>
      <c r="N855" s="132">
        <v>45474</v>
      </c>
      <c r="O855" s="131" t="str">
        <v>2024070130590481</v>
      </c>
      <c r="P855" s="134" t="str">
        <v>bana****</v>
      </c>
      <c r="Q855" s="148" t="str">
        <v>010-2221-4368</v>
      </c>
      <c r="R855" s="131" t="str">
        <v>CJ대한통운</v>
      </c>
      <c r="S855" s="139">
        <v>0</v>
      </c>
      <c r="T855" s="131" t="str">
        <v>010-2221-4368</v>
      </c>
      <c r="U855" s="131" t="str">
        <v>서울특별시 동대문구 안암로18가길 14 (제기동) 103호</v>
      </c>
      <c r="V855" s="131">
        <v>0</v>
      </c>
      <c r="W855" s="138">
        <v>25680</v>
      </c>
      <c r="X855" s="138">
        <v>0</v>
      </c>
      <c r="Y855" s="138">
        <v>3000</v>
      </c>
      <c r="Z855" s="138">
        <v>0</v>
      </c>
      <c r="AA855" s="138">
        <v>0</v>
      </c>
      <c r="AB855" s="145">
        <v>0</v>
      </c>
      <c r="AC855" s="145">
        <v>0</v>
      </c>
      <c r="AD855" s="138">
        <v>0</v>
      </c>
      <c r="AE855" s="131" t="str">
        <v>비닐스토리 스마트 스토어 조정선 조정선 SE.123 투명 530233820473 010-2221-4368 2024070130590481</v>
      </c>
    </row>
    <row r="856" spans="1:31">
      <c r="A856" s="131">
        <v>241</v>
      </c>
      <c r="B856" s="131" t="str">
        <v>비닐스토리</v>
      </c>
      <c r="C856" s="131" t="str">
        <v>스마트 스토어</v>
      </c>
      <c r="D856" s="131" t="str">
        <v>조정선</v>
      </c>
      <c r="E856" s="132">
        <v>45476</v>
      </c>
      <c r="F856" s="131" t="str">
        <v>조정선</v>
      </c>
      <c r="G856" s="131" t="str">
        <v>530235944936</v>
      </c>
      <c r="H856" s="131" t="str">
        <v>SE.123</v>
      </c>
      <c r="I856" s="131" t="str">
        <v>투명</v>
      </c>
      <c r="J856" s="131">
        <v>4</v>
      </c>
      <c r="K856" s="138">
        <v>18100</v>
      </c>
      <c r="L856" s="138">
        <v>3500</v>
      </c>
      <c r="M856" s="138">
        <v>960</v>
      </c>
      <c r="N856" s="132">
        <v>45475</v>
      </c>
      <c r="O856" s="131" t="str">
        <v>2024070292061831</v>
      </c>
      <c r="P856" s="134" t="str">
        <v>bana****</v>
      </c>
      <c r="Q856" s="148" t="str">
        <v>010-2221-4368</v>
      </c>
      <c r="R856" s="131" t="str">
        <v>CJ대한통운</v>
      </c>
      <c r="S856" s="139">
        <v>0</v>
      </c>
      <c r="T856" s="131" t="str">
        <v>010-2221-4368</v>
      </c>
      <c r="U856" s="131" t="str">
        <v>서울특별시 중구 남대문로 81 (소공동, 롯데백화점 본점) 2F 셀린느</v>
      </c>
      <c r="V856" s="131">
        <v>0</v>
      </c>
      <c r="W856" s="138">
        <v>25680</v>
      </c>
      <c r="X856" s="138">
        <v>0</v>
      </c>
      <c r="Y856" s="138">
        <v>3000</v>
      </c>
      <c r="Z856" s="138">
        <v>0</v>
      </c>
      <c r="AA856" s="138">
        <v>0</v>
      </c>
      <c r="AB856" s="145">
        <v>0</v>
      </c>
      <c r="AC856" s="145">
        <v>0</v>
      </c>
      <c r="AD856" s="138">
        <v>0</v>
      </c>
      <c r="AE856" s="131" t="str">
        <v>비닐스토리 스마트 스토어 조정선 조정선 SE.123 투명 530235944936 010-2221-4368 2024070292061831</v>
      </c>
    </row>
    <row r="857" spans="1:31">
      <c r="A857" s="131">
        <v>245</v>
      </c>
      <c r="B857" s="131" t="str">
        <v>비닐스토리</v>
      </c>
      <c r="C857" s="131" t="str">
        <v>쿠팡</v>
      </c>
      <c r="D857" s="131" t="str">
        <v>조종근</v>
      </c>
      <c r="E857" s="132">
        <v>45477</v>
      </c>
      <c r="F857" s="131" t="str">
        <v>조종근</v>
      </c>
      <c r="G857" s="131" t="str">
        <v>530236762142</v>
      </c>
      <c r="H857" s="131" t="str">
        <v>SE.101</v>
      </c>
      <c r="I857" s="131" t="str">
        <v>투명</v>
      </c>
      <c r="J857" s="131">
        <v>50</v>
      </c>
      <c r="K857" s="138">
        <v>31500</v>
      </c>
      <c r="L857" s="138">
        <v>3500</v>
      </c>
      <c r="M857" s="138">
        <v>500</v>
      </c>
      <c r="N857" s="132">
        <v>45476</v>
      </c>
      <c r="O857" s="131" t="str">
        <v>25100056468113</v>
      </c>
      <c r="P857" s="134" t="str">
        <v>cc*****@ha</v>
      </c>
      <c r="Q857" s="148" t="str">
        <v>0502-1797-9472</v>
      </c>
      <c r="R857" s="131" t="str">
        <v>CJ대한통운</v>
      </c>
      <c r="S857" s="139">
        <v>0</v>
      </c>
      <c r="T857" s="131" t="str">
        <v>0502-1797-9472</v>
      </c>
      <c r="U857" s="131" t="str">
        <v>경상북도 김천시 부곡중앙5길 14 한성사랑채 주상복합 1층 (편의점옆집 신바람찐빵 손만두) ( 부곡동, 김천한성사랑채주상복합 )</v>
      </c>
      <c r="V857" s="131" t="str">
        <v>가게 입니다 세븐 일레븐 옆집입니다 낮시간에 배송 해주세요</v>
      </c>
      <c r="W857" s="138">
        <v>47000</v>
      </c>
      <c r="X857" s="138">
        <v>0</v>
      </c>
      <c r="Y857" s="138">
        <v>0</v>
      </c>
      <c r="Z857" s="138">
        <v>0</v>
      </c>
      <c r="AA857" s="138">
        <v>0</v>
      </c>
      <c r="AB857" s="145">
        <v>0</v>
      </c>
      <c r="AC857" s="145">
        <v>0</v>
      </c>
      <c r="AD857" s="138">
        <v>0</v>
      </c>
      <c r="AE857" s="131" t="str">
        <v>비닐스토리 쿠팡 조종근 조종근 SE.101 투명 530236762142 0502-1797-9472 25100056468113</v>
      </c>
    </row>
    <row r="858" spans="1:31">
      <c r="A858" s="131">
        <v>763</v>
      </c>
      <c r="B858" s="131" t="str">
        <v>비닐스토리</v>
      </c>
      <c r="C858" s="131" t="str">
        <v>스마트 스토어</v>
      </c>
      <c r="D858" s="131" t="str">
        <v>조지현</v>
      </c>
      <c r="E858" s="132">
        <v>45534</v>
      </c>
      <c r="F858" s="131" t="str">
        <v>고유</v>
      </c>
      <c r="G858" s="131" t="str">
        <v>540277802910</v>
      </c>
      <c r="H858" s="131" t="str">
        <v>SE.206</v>
      </c>
      <c r="I858" s="131" t="str">
        <v>투명</v>
      </c>
      <c r="J858" s="131">
        <v>1</v>
      </c>
      <c r="K858" s="138">
        <v>24260</v>
      </c>
      <c r="L858" s="138">
        <v>3500</v>
      </c>
      <c r="M858" s="138">
        <v>960</v>
      </c>
      <c r="N858" s="132">
        <v>45534</v>
      </c>
      <c r="O858" s="131" t="str">
        <v>2024083044260801</v>
      </c>
      <c r="P858" s="134" t="str">
        <v>o_lo****</v>
      </c>
      <c r="Q858" s="148" t="str">
        <v>010-8811-6613</v>
      </c>
      <c r="R858" s="131" t="str">
        <v>CJ대한통운</v>
      </c>
      <c r="S858" s="139">
        <v>0</v>
      </c>
      <c r="T858" s="131" t="str">
        <v>010-8811-6613</v>
      </c>
      <c r="U858" s="131" t="str">
        <v>부산광역시 부산진구 동성로 61-1 (전포동) 3호(계단아래흰가게)</v>
      </c>
      <c r="V858" s="131">
        <v>0</v>
      </c>
      <c r="W858" s="138">
        <v>28620</v>
      </c>
      <c r="X858" s="138">
        <v>3180</v>
      </c>
      <c r="Y858" s="138">
        <v>3000</v>
      </c>
      <c r="Z858" s="138">
        <v>0</v>
      </c>
      <c r="AA858" s="138">
        <v>0</v>
      </c>
      <c r="AB858" s="145">
        <v>0</v>
      </c>
      <c r="AC858" s="145">
        <v>0</v>
      </c>
      <c r="AD858" s="138">
        <v>0</v>
      </c>
      <c r="AE858" s="131" t="str">
        <v>비닐스토리 스마트 스토어 조지현 고유 SE.206 투명 540277802910 010-8811-6613 2024083044260801</v>
      </c>
    </row>
    <row r="859" spans="1:31">
      <c r="A859" s="131">
        <v>124</v>
      </c>
      <c r="B859" s="131" t="str">
        <v>비닐스토리</v>
      </c>
      <c r="C859" s="131" t="str">
        <v>스마트 스토어</v>
      </c>
      <c r="D859" s="131" t="str">
        <v>주경림</v>
      </c>
      <c r="E859" s="132">
        <v>45454</v>
      </c>
      <c r="F859" s="131" t="str">
        <v>리미</v>
      </c>
      <c r="G859" s="131" t="str">
        <v>530219199886</v>
      </c>
      <c r="H859" s="131" t="str">
        <v>SE.303</v>
      </c>
      <c r="I859" s="131" t="str">
        <v>투명</v>
      </c>
      <c r="J859" s="131">
        <v>1</v>
      </c>
      <c r="K859" s="138">
        <v>18570</v>
      </c>
      <c r="L859" s="138">
        <v>3500</v>
      </c>
      <c r="M859" s="138">
        <v>0</v>
      </c>
      <c r="N859" s="132">
        <v>45454</v>
      </c>
      <c r="O859" s="131" t="str">
        <v>2024061149499101</v>
      </c>
      <c r="P859" s="134" t="str">
        <v>sosl****</v>
      </c>
      <c r="Q859" s="148" t="str">
        <v>010-5155-4619</v>
      </c>
      <c r="R859" s="131" t="str">
        <v>CJ대한통운</v>
      </c>
      <c r="S859" s="139">
        <v>0</v>
      </c>
      <c r="T859" s="131" t="str">
        <v>010-3168-6006</v>
      </c>
      <c r="U859" s="131" t="str">
        <v>경상남도 함안군 칠원읍 용산2길 40 (칠원읍) 1층 떡마당</v>
      </c>
      <c r="V859" s="131">
        <v>0</v>
      </c>
      <c r="W859" s="138">
        <v>22190</v>
      </c>
      <c r="X859" s="138">
        <v>2470</v>
      </c>
      <c r="Y859" s="138">
        <v>0</v>
      </c>
      <c r="Z859" s="138">
        <v>0</v>
      </c>
      <c r="AA859" s="138">
        <v>0</v>
      </c>
      <c r="AB859" s="145">
        <v>0</v>
      </c>
      <c r="AC859" s="145">
        <v>0</v>
      </c>
      <c r="AD859" s="138">
        <v>0</v>
      </c>
      <c r="AE859" s="131" t="str">
        <v>비닐스토리 스마트 스토어 주경림 리미 SE.303 투명 530219199886 010-3168-6006 2024061149499101</v>
      </c>
    </row>
    <row r="860" spans="1:31">
      <c r="A860" s="131">
        <v>125</v>
      </c>
      <c r="B860" s="131" t="str">
        <v>비닐스토리</v>
      </c>
      <c r="C860" s="131" t="str">
        <v>스마트 스토어</v>
      </c>
      <c r="D860" s="131" t="str">
        <v>주경림</v>
      </c>
      <c r="E860" s="132">
        <v>45454</v>
      </c>
      <c r="F860" s="131" t="str">
        <v>리미</v>
      </c>
      <c r="G860" s="131" t="str">
        <v>530219199886</v>
      </c>
      <c r="H860" s="131" t="str">
        <v>SE.121</v>
      </c>
      <c r="I860" s="131" t="str">
        <v>검정</v>
      </c>
      <c r="J860" s="131">
        <v>1</v>
      </c>
      <c r="K860" s="138">
        <v>3410</v>
      </c>
      <c r="L860" s="138">
        <v>0</v>
      </c>
      <c r="M860" s="138">
        <v>0</v>
      </c>
      <c r="N860" s="132">
        <v>45454</v>
      </c>
      <c r="O860" s="131" t="str">
        <v>2024061149499091</v>
      </c>
      <c r="P860" s="134" t="str">
        <v>sosl****</v>
      </c>
      <c r="Q860" s="148" t="str">
        <v>010-5155-4619</v>
      </c>
      <c r="R860" s="131" t="str">
        <v>CJ대한통운</v>
      </c>
      <c r="S860" s="139">
        <v>0</v>
      </c>
      <c r="T860" s="131" t="str">
        <v>010-3168-6006</v>
      </c>
      <c r="U860" s="131" t="str">
        <v>경상남도 함안군 칠원읍 용산2길 40 (칠원읍) 1층 떡마당</v>
      </c>
      <c r="V860" s="131">
        <v>0</v>
      </c>
      <c r="W860" s="138">
        <v>5880</v>
      </c>
      <c r="X860" s="138">
        <v>0</v>
      </c>
      <c r="Y860" s="138">
        <v>0</v>
      </c>
      <c r="Z860" s="138">
        <v>0</v>
      </c>
      <c r="AA860" s="138">
        <v>0</v>
      </c>
      <c r="AB860" s="145">
        <v>0</v>
      </c>
      <c r="AC860" s="145">
        <v>0</v>
      </c>
      <c r="AD860" s="138">
        <v>0</v>
      </c>
      <c r="AE860" s="131" t="str">
        <v>비닐스토리 스마트 스토어 주경림 리미 SE.121 검정 530219199886 010-3168-6006 2024061149499091</v>
      </c>
    </row>
    <row r="861" spans="1:31">
      <c r="A861" s="131">
        <v>126</v>
      </c>
      <c r="B861" s="131" t="str">
        <v>비닐스토리</v>
      </c>
      <c r="C861" s="131" t="str">
        <v>스마트 스토어</v>
      </c>
      <c r="D861" s="131" t="str">
        <v>주경림</v>
      </c>
      <c r="E861" s="132">
        <v>45454</v>
      </c>
      <c r="F861" s="131" t="str">
        <v>리미</v>
      </c>
      <c r="G861" s="131" t="str">
        <v>530219199886</v>
      </c>
      <c r="H861" s="131" t="str">
        <v>SE.305</v>
      </c>
      <c r="I861" s="131" t="str">
        <v>투명</v>
      </c>
      <c r="J861" s="131">
        <v>1</v>
      </c>
      <c r="K861" s="138">
        <v>12650</v>
      </c>
      <c r="L861" s="138">
        <v>0</v>
      </c>
      <c r="M861" s="138">
        <v>0</v>
      </c>
      <c r="N861" s="132">
        <v>45454</v>
      </c>
      <c r="O861" s="131" t="str">
        <v>2024061149499081</v>
      </c>
      <c r="P861" s="134" t="str">
        <v>sosl****</v>
      </c>
      <c r="Q861" s="148" t="str">
        <v>010-5155-4619</v>
      </c>
      <c r="R861" s="131" t="str">
        <v>CJ대한통운</v>
      </c>
      <c r="S861" s="139">
        <v>0</v>
      </c>
      <c r="T861" s="131" t="str">
        <v>010-3168-6006</v>
      </c>
      <c r="U861" s="131" t="str">
        <v>경상남도 함안군 칠원읍 용산2길 40 (칠원읍) 1층 떡마당</v>
      </c>
      <c r="V861" s="131">
        <v>0</v>
      </c>
      <c r="W861" s="138">
        <v>18630</v>
      </c>
      <c r="X861" s="138">
        <v>2070</v>
      </c>
      <c r="Y861" s="138">
        <v>0</v>
      </c>
      <c r="Z861" s="138">
        <v>0</v>
      </c>
      <c r="AA861" s="138">
        <v>0</v>
      </c>
      <c r="AB861" s="145">
        <v>0</v>
      </c>
      <c r="AC861" s="145">
        <v>0</v>
      </c>
      <c r="AD861" s="138">
        <v>0</v>
      </c>
      <c r="AE861" s="131" t="str">
        <v>비닐스토리 스마트 스토어 주경림 리미 SE.305 투명 530219199886 010-3168-6006 2024061149499081</v>
      </c>
    </row>
    <row r="862" spans="1:31">
      <c r="A862" s="131">
        <v>377</v>
      </c>
      <c r="B862" s="131" t="str">
        <v>비닐스토리</v>
      </c>
      <c r="C862" s="131" t="str">
        <v>스마트 스토어</v>
      </c>
      <c r="D862" s="131" t="str">
        <v>주경림</v>
      </c>
      <c r="E862" s="132">
        <v>45495</v>
      </c>
      <c r="F862" s="131" t="str">
        <v>리미</v>
      </c>
      <c r="G862" s="131" t="str">
        <v>540249681434</v>
      </c>
      <c r="H862" s="131" t="str">
        <v>SE.303</v>
      </c>
      <c r="I862" s="131" t="str">
        <v>투명</v>
      </c>
      <c r="J862" s="131">
        <v>2</v>
      </c>
      <c r="K862" s="138">
        <v>34140</v>
      </c>
      <c r="L862" s="138">
        <v>3500</v>
      </c>
      <c r="M862" s="138">
        <v>500</v>
      </c>
      <c r="N862" s="132">
        <v>45495</v>
      </c>
      <c r="O862" s="131" t="str">
        <v>2024072240638251</v>
      </c>
      <c r="P862" s="134" t="str">
        <v>sosl****</v>
      </c>
      <c r="Q862" s="148" t="str">
        <v>010-5155-4619</v>
      </c>
      <c r="R862" s="131" t="str">
        <v>CJ대한통운</v>
      </c>
      <c r="S862" s="139">
        <v>0</v>
      </c>
      <c r="T862" s="131" t="str">
        <v>010-3168-6006</v>
      </c>
      <c r="U862" s="131" t="str">
        <v>경상남도 함안군 칠원읍 용산2길 40 (칠원읍) 1층 떡마당</v>
      </c>
      <c r="V862" s="131" t="str">
        <v>부재 시 연락 부탁드려요</v>
      </c>
      <c r="W862" s="138">
        <v>44380</v>
      </c>
      <c r="X862" s="138">
        <v>4940</v>
      </c>
      <c r="Y862" s="138">
        <v>0</v>
      </c>
      <c r="Z862" s="138">
        <v>0</v>
      </c>
      <c r="AA862" s="138">
        <v>0</v>
      </c>
      <c r="AB862" s="145">
        <v>0</v>
      </c>
      <c r="AC862" s="145">
        <v>0</v>
      </c>
      <c r="AD862" s="138">
        <v>0</v>
      </c>
      <c r="AE862" s="131" t="str">
        <v>비닐스토리 스마트 스토어 주경림 리미 SE.303 투명 540249681434 010-3168-6006 2024072240638251</v>
      </c>
    </row>
    <row r="863" spans="1:31">
      <c r="A863" s="131">
        <v>506</v>
      </c>
      <c r="B863" s="131" t="str">
        <v>비닐스토리</v>
      </c>
      <c r="C863" s="131" t="str">
        <v>스마트 스토어</v>
      </c>
      <c r="D863" s="131" t="str">
        <v>주경림</v>
      </c>
      <c r="E863" s="132">
        <v>45512</v>
      </c>
      <c r="F863" s="131" t="str">
        <v>리미</v>
      </c>
      <c r="G863" s="131" t="str">
        <v>540262213766</v>
      </c>
      <c r="H863" s="131" t="str">
        <v>SE.206</v>
      </c>
      <c r="I863" s="131" t="str">
        <v>투명</v>
      </c>
      <c r="J863" s="131">
        <v>2</v>
      </c>
      <c r="K863" s="138">
        <v>45725</v>
      </c>
      <c r="L863" s="138">
        <v>4400</v>
      </c>
      <c r="M863" s="138">
        <v>1725</v>
      </c>
      <c r="N863" s="132">
        <v>45512</v>
      </c>
      <c r="O863" s="131" t="str">
        <v>2024080897968801</v>
      </c>
      <c r="P863" s="134" t="str">
        <v>sosl****</v>
      </c>
      <c r="Q863" s="148" t="str">
        <v>010-5155-4619</v>
      </c>
      <c r="R863" s="131" t="str">
        <v>CJ대한통운</v>
      </c>
      <c r="S863" s="139">
        <v>0</v>
      </c>
      <c r="T863" s="131" t="str">
        <v>010-3168-6006</v>
      </c>
      <c r="U863" s="131" t="str">
        <v>경상남도 함안군 칠원읍 용산2길 40 (칠원읍) 1층 떡마당</v>
      </c>
      <c r="V863" s="131">
        <v>0</v>
      </c>
      <c r="W863" s="138">
        <v>57240</v>
      </c>
      <c r="X863" s="138">
        <v>6360</v>
      </c>
      <c r="Y863" s="138">
        <v>0</v>
      </c>
      <c r="Z863" s="138">
        <v>0</v>
      </c>
      <c r="AA863" s="138">
        <v>0</v>
      </c>
      <c r="AB863" s="145">
        <v>0</v>
      </c>
      <c r="AC863" s="145">
        <v>0</v>
      </c>
      <c r="AD863" s="138">
        <v>0</v>
      </c>
      <c r="AE863" s="131" t="str">
        <v>비닐스토리 스마트 스토어 주경림 리미 SE.206 투명 540262213766 010-3168-6006 2024080897968801</v>
      </c>
    </row>
    <row r="864" spans="1:31">
      <c r="A864" s="131">
        <v>149</v>
      </c>
      <c r="B864" s="131" t="str">
        <v>비닐스토리</v>
      </c>
      <c r="C864" s="131" t="str">
        <v>쿠팡</v>
      </c>
      <c r="D864" s="131" t="str">
        <v>주인아</v>
      </c>
      <c r="E864" s="132">
        <v>45456</v>
      </c>
      <c r="F864" s="131" t="str">
        <v>주인아</v>
      </c>
      <c r="G864" s="131" t="str">
        <v>540219665552</v>
      </c>
      <c r="H864" s="131" t="str">
        <v>SE.101</v>
      </c>
      <c r="I864" s="131" t="str">
        <v>투명</v>
      </c>
      <c r="J864" s="131">
        <v>1</v>
      </c>
      <c r="K864" s="138">
        <v>3550</v>
      </c>
      <c r="L864" s="138">
        <v>3000</v>
      </c>
      <c r="M864" s="138">
        <v>0</v>
      </c>
      <c r="N864" s="132">
        <v>45455</v>
      </c>
      <c r="O864" s="131" t="str">
        <v>3100052835477</v>
      </c>
      <c r="P864" s="134" t="str">
        <v>wn*****@ha</v>
      </c>
      <c r="Q864" s="148" t="str">
        <v>0502-4878-0063</v>
      </c>
      <c r="R864" s="131" t="str">
        <v>CJ대한통운</v>
      </c>
      <c r="S864" s="139">
        <v>0</v>
      </c>
      <c r="T864" s="131" t="str">
        <v>0502-4878-0063</v>
      </c>
      <c r="U864" s="131" t="str">
        <v>대전광역시 유성구 송강로42번길 61 청솔아파트 205동 1501호 ( 송강동, 청솔아파트 )</v>
      </c>
      <c r="V864" s="131" t="str">
        <v>문 앞</v>
      </c>
      <c r="W864" s="138">
        <v>940</v>
      </c>
      <c r="X864" s="138">
        <v>0</v>
      </c>
      <c r="Y864" s="138">
        <v>3000</v>
      </c>
      <c r="Z864" s="138">
        <v>0</v>
      </c>
      <c r="AA864" s="138">
        <v>0</v>
      </c>
      <c r="AB864" s="145">
        <v>0</v>
      </c>
      <c r="AC864" s="145">
        <v>0</v>
      </c>
      <c r="AD864" s="138">
        <v>0</v>
      </c>
      <c r="AE864" s="131" t="str">
        <v>비닐스토리 쿠팡 주인아 주인아 SE.101 투명 540219665552 0502-4878-0063 3100052835477</v>
      </c>
    </row>
    <row r="865" spans="1:31">
      <c r="A865" s="131">
        <v>398</v>
      </c>
      <c r="B865" s="131" t="str">
        <v>비닐팩토리</v>
      </c>
      <c r="C865" s="131" t="str">
        <v>대표</v>
      </c>
      <c r="D865" s="131" t="str">
        <v xml:space="preserve">준베이커리 </v>
      </c>
      <c r="E865" s="132">
        <v>45497</v>
      </c>
      <c r="F865" s="131" t="str">
        <v xml:space="preserve">준베이커리 </v>
      </c>
      <c r="G865" s="131" t="str">
        <v>540251656952</v>
      </c>
      <c r="H865" s="131" t="str">
        <v>SE.1000</v>
      </c>
      <c r="I865" s="131" t="str">
        <v>투명</v>
      </c>
      <c r="J865" s="131">
        <v>1</v>
      </c>
      <c r="K865" s="138">
        <v>0</v>
      </c>
      <c r="L865" s="138">
        <v>5500</v>
      </c>
      <c r="M865" s="138">
        <v>1925</v>
      </c>
      <c r="N865" s="132">
        <v>45497</v>
      </c>
      <c r="O865" s="131" t="str">
        <v>45502198</v>
      </c>
      <c r="P865" s="134">
        <v>0</v>
      </c>
      <c r="Q865" s="148">
        <v>0</v>
      </c>
      <c r="R865" s="131" t="str">
        <v>CJ대한통운</v>
      </c>
      <c r="S865" s="139">
        <v>0</v>
      </c>
      <c r="T865" s="131" t="str">
        <v>010-5487-2358</v>
      </c>
      <c r="U865" s="131" t="str">
        <v>경북 경산시 사동 669-2</v>
      </c>
      <c r="V865" s="131">
        <v>0</v>
      </c>
      <c r="W865" s="138">
        <v>0</v>
      </c>
      <c r="X865" s="138">
        <v>0</v>
      </c>
      <c r="Y865" s="138">
        <v>0</v>
      </c>
      <c r="Z865" s="138">
        <v>0</v>
      </c>
      <c r="AA865" s="138">
        <v>0</v>
      </c>
      <c r="AB865" s="145">
        <v>0</v>
      </c>
      <c r="AC865" s="145">
        <v>0</v>
      </c>
      <c r="AD865" s="138">
        <v>0</v>
      </c>
      <c r="AE865" s="131" t="str">
        <v>비닐팩토리 대표 준베이커리  준베이커리  SE.1000 투명 540251656952 010-5487-2358 45502198</v>
      </c>
    </row>
    <row r="866" spans="1:31">
      <c r="A866" s="131">
        <v>186</v>
      </c>
      <c r="B866" s="131" t="str">
        <v>비닐스토리</v>
      </c>
      <c r="C866" s="131" t="str">
        <v>쿠팡</v>
      </c>
      <c r="D866" s="131" t="str">
        <v>지도선</v>
      </c>
      <c r="E866" s="132">
        <v>45470</v>
      </c>
      <c r="F866" s="131" t="str">
        <v>지도선</v>
      </c>
      <c r="G866" s="131" t="str">
        <v>540230609002</v>
      </c>
      <c r="H866" s="131" t="str">
        <v>SE.206</v>
      </c>
      <c r="I866" s="131" t="str">
        <v>투명</v>
      </c>
      <c r="J866" s="131">
        <v>3</v>
      </c>
      <c r="K866" s="138">
        <v>66625</v>
      </c>
      <c r="L866" s="138">
        <v>5500</v>
      </c>
      <c r="M866" s="138">
        <v>1725</v>
      </c>
      <c r="N866" s="132">
        <v>45469</v>
      </c>
      <c r="O866" s="131" t="str">
        <v>16100055539055</v>
      </c>
      <c r="P866" s="134" t="str">
        <v>ma*****@ha</v>
      </c>
      <c r="Q866" s="148" t="str">
        <v>0502-1351-2335</v>
      </c>
      <c r="R866" s="131" t="str">
        <v>CJ대한통운</v>
      </c>
      <c r="S866" s="139">
        <v>0</v>
      </c>
      <c r="T866" s="131" t="str">
        <v>0502-1351-2335</v>
      </c>
      <c r="U866" s="131" t="str">
        <v>서울 성동구 성수1가1동 33-2 현대그린 A 101동 712호</v>
      </c>
      <c r="V866" s="131" t="str">
        <v>문 앞</v>
      </c>
      <c r="W866" s="138">
        <v>102060</v>
      </c>
      <c r="X866" s="138">
        <v>0</v>
      </c>
      <c r="Y866" s="138">
        <v>0</v>
      </c>
      <c r="Z866" s="138">
        <v>0</v>
      </c>
      <c r="AA866" s="138">
        <v>0</v>
      </c>
      <c r="AB866" s="145">
        <v>0</v>
      </c>
      <c r="AC866" s="145">
        <v>0</v>
      </c>
      <c r="AD866" s="138">
        <v>0</v>
      </c>
      <c r="AE866" s="131" t="str">
        <v>비닐스토리 쿠팡 지도선 지도선 SE.206 투명 540230609002 0502-1351-2335 16100055539055</v>
      </c>
    </row>
    <row r="867" spans="1:31">
      <c r="A867" s="131">
        <v>131</v>
      </c>
      <c r="B867" s="131" t="str">
        <v>비닐스토리</v>
      </c>
      <c r="C867" s="131" t="str">
        <v>쿠팡</v>
      </c>
      <c r="D867" s="131" t="str">
        <v>지연호</v>
      </c>
      <c r="E867" s="132">
        <v>45454</v>
      </c>
      <c r="F867" s="131" t="str">
        <v>지연호</v>
      </c>
      <c r="G867" s="131" t="str">
        <v>530219199864</v>
      </c>
      <c r="H867" s="131" t="str">
        <v>SE.101</v>
      </c>
      <c r="I867" s="131" t="str">
        <v>투명</v>
      </c>
      <c r="J867" s="131">
        <v>35</v>
      </c>
      <c r="K867" s="138">
        <v>22750</v>
      </c>
      <c r="L867" s="138">
        <v>3500</v>
      </c>
      <c r="M867" s="138">
        <v>0</v>
      </c>
      <c r="N867" s="132">
        <v>45453</v>
      </c>
      <c r="O867" s="131" t="str">
        <v>10100052200112</v>
      </c>
      <c r="P867" s="134" t="str">
        <v>dp*****@na</v>
      </c>
      <c r="Q867" s="148" t="str">
        <v>0502-4967-1112</v>
      </c>
      <c r="R867" s="131" t="str">
        <v>CJ대한통운</v>
      </c>
      <c r="S867" s="139">
        <v>0</v>
      </c>
      <c r="T867" s="131" t="str">
        <v>0502-4967-1112</v>
      </c>
      <c r="U867" s="131" t="str">
        <v>경기도 화성시 반송동 23-6 1층 104호 돈까스파는메밀집</v>
      </c>
      <c r="V867" s="131" t="str">
        <v>문 앞</v>
      </c>
      <c r="W867" s="138">
        <v>32900</v>
      </c>
      <c r="X867" s="138">
        <v>0</v>
      </c>
      <c r="Y867" s="138">
        <v>3000</v>
      </c>
      <c r="Z867" s="138">
        <v>0</v>
      </c>
      <c r="AA867" s="138">
        <v>0</v>
      </c>
      <c r="AB867" s="145">
        <v>0</v>
      </c>
      <c r="AC867" s="145">
        <v>0</v>
      </c>
      <c r="AD867" s="138">
        <v>0</v>
      </c>
      <c r="AE867" s="131" t="str">
        <v>비닐스토리 쿠팡 지연호 지연호 SE.101 투명 530219199864 0502-4967-1112 10100052200112</v>
      </c>
    </row>
    <row r="868" spans="1:31">
      <c r="A868" s="131">
        <v>857</v>
      </c>
      <c r="B868" s="131" t="str">
        <v>비닐스토리</v>
      </c>
      <c r="C868" s="131" t="str">
        <v>쿠팡</v>
      </c>
      <c r="D868" s="131" t="str">
        <v>지춘련</v>
      </c>
      <c r="E868" s="132">
        <v>45541</v>
      </c>
      <c r="F868" s="131" t="str">
        <v>가게</v>
      </c>
      <c r="G868" s="131" t="str">
        <v>540284189043</v>
      </c>
      <c r="H868" s="131" t="str">
        <v>SE.106</v>
      </c>
      <c r="I868" s="131" t="str">
        <v>투명</v>
      </c>
      <c r="J868" s="131">
        <v>2</v>
      </c>
      <c r="K868" s="138">
        <v>6960</v>
      </c>
      <c r="L868" s="138">
        <v>3000</v>
      </c>
      <c r="M868" s="138">
        <v>0</v>
      </c>
      <c r="N868" s="132">
        <v>45540</v>
      </c>
      <c r="O868" s="131" t="str">
        <v>17100067660698</v>
      </c>
      <c r="P868" s="134">
        <v>0</v>
      </c>
      <c r="Q868" s="148" t="str">
        <v>0504-4944-3152</v>
      </c>
      <c r="R868" s="131" t="str">
        <v>CJ대한통운</v>
      </c>
      <c r="S868" s="139">
        <v>0</v>
      </c>
      <c r="T868" s="131" t="str">
        <v>0504-4944-3152</v>
      </c>
      <c r="U868" s="131" t="str">
        <v>서울특별시 성동구 성덕정9길 1 eor 에오르 ( 성수동1가 )</v>
      </c>
      <c r="V868" s="131" t="str">
        <v>안에 송장정보 안보이게 넣어주세요 비번 1236 잠그기는 #</v>
      </c>
      <c r="W868" s="138">
        <v>7080</v>
      </c>
      <c r="X868" s="138">
        <v>0</v>
      </c>
      <c r="Y868" s="138">
        <v>0</v>
      </c>
      <c r="Z868" s="138">
        <v>0</v>
      </c>
      <c r="AA868" s="138">
        <v>0</v>
      </c>
      <c r="AB868" s="145">
        <v>0</v>
      </c>
      <c r="AC868" s="145">
        <v>0</v>
      </c>
      <c r="AD868" s="138">
        <v>0</v>
      </c>
      <c r="AE868" s="131" t="str">
        <v>비닐스토리 쿠팡 지춘련 가게 SE.106 투명 540284189043 0504-4944-3152 17100067660698</v>
      </c>
    </row>
    <row r="869" spans="1:31">
      <c r="A869" s="131">
        <v>858</v>
      </c>
      <c r="B869" s="131" t="str">
        <v>비닐스토리</v>
      </c>
      <c r="C869" s="131" t="str">
        <v>쿠팡</v>
      </c>
      <c r="D869" s="131" t="str">
        <v>지춘련</v>
      </c>
      <c r="E869" s="132">
        <v>45541</v>
      </c>
      <c r="F869" s="131" t="str">
        <v>가게</v>
      </c>
      <c r="G869" s="131" t="str">
        <v>540284189043</v>
      </c>
      <c r="H869" s="131" t="str">
        <v>SE.105</v>
      </c>
      <c r="I869" s="131" t="str">
        <v>투명</v>
      </c>
      <c r="J869" s="131">
        <v>2</v>
      </c>
      <c r="K869" s="138">
        <v>3300</v>
      </c>
      <c r="L869" s="138">
        <v>0</v>
      </c>
      <c r="M869" s="138">
        <v>0</v>
      </c>
      <c r="N869" s="132">
        <v>45540</v>
      </c>
      <c r="O869" s="131" t="str">
        <v>17100067660698</v>
      </c>
      <c r="P869" s="134">
        <v>0</v>
      </c>
      <c r="Q869" s="148" t="str">
        <v>0504-4944-3152</v>
      </c>
      <c r="R869" s="131" t="str">
        <v>CJ대한통운</v>
      </c>
      <c r="S869" s="139">
        <v>0</v>
      </c>
      <c r="T869" s="131" t="str">
        <v>0504-4944-3152</v>
      </c>
      <c r="U869" s="131" t="str">
        <v>서울특별시 성동구 성덕정9길 1 eor 에오르 ( 성수동1가 )</v>
      </c>
      <c r="V869" s="131" t="str">
        <v>안에 송장정보 안보이게 넣어주세요 비번 1236 잠그기는 #</v>
      </c>
      <c r="W869" s="138">
        <v>4880</v>
      </c>
      <c r="X869" s="138">
        <v>880</v>
      </c>
      <c r="Y869" s="138">
        <v>0</v>
      </c>
      <c r="Z869" s="138">
        <v>0</v>
      </c>
      <c r="AA869" s="138">
        <v>0</v>
      </c>
      <c r="AB869" s="145">
        <v>0</v>
      </c>
      <c r="AC869" s="145">
        <v>0</v>
      </c>
      <c r="AD869" s="138">
        <v>0</v>
      </c>
      <c r="AE869" s="131" t="str">
        <v>비닐스토리 쿠팡 지춘련 가게 SE.105 투명 540284189043 0504-4944-3152 17100067660698</v>
      </c>
    </row>
    <row r="870" spans="1:31">
      <c r="A870" s="131">
        <v>958</v>
      </c>
      <c r="B870" s="131" t="str">
        <v>비닐스토리</v>
      </c>
      <c r="C870" s="131" t="str">
        <v>쿠팡</v>
      </c>
      <c r="D870" s="131" t="str">
        <v>진경미</v>
      </c>
      <c r="E870" s="132">
        <v>45554</v>
      </c>
      <c r="F870" s="131" t="str">
        <v>진경미</v>
      </c>
      <c r="G870" s="131" t="str">
        <v>540292247491</v>
      </c>
      <c r="H870" s="131" t="str">
        <v>SE.204</v>
      </c>
      <c r="I870" s="131" t="str">
        <v>투명</v>
      </c>
      <c r="J870" s="131">
        <v>1</v>
      </c>
      <c r="K870" s="138">
        <v>20425</v>
      </c>
      <c r="L870" s="138">
        <v>4400</v>
      </c>
      <c r="M870" s="138">
        <v>1725</v>
      </c>
      <c r="N870" s="132">
        <v>45553</v>
      </c>
      <c r="O870" s="131" t="str">
        <v>2100069389129</v>
      </c>
      <c r="P870" s="134">
        <v>0</v>
      </c>
      <c r="Q870" s="148" t="str">
        <v>0502-5015-1638</v>
      </c>
      <c r="R870" s="131" t="str">
        <v>CJ대한통운</v>
      </c>
      <c r="S870" s="139">
        <v>0</v>
      </c>
      <c r="T870" s="131" t="str">
        <v>0502-5015-1638</v>
      </c>
      <c r="U870" s="131" t="str">
        <v>부산광역시 강서구 명지국제5로 59 105-803 ( 명지동,명지1차 금강펜테리움 센트럴파크 )</v>
      </c>
      <c r="V870" s="131" t="str">
        <v>문 앞</v>
      </c>
      <c r="W870" s="138">
        <v>24570</v>
      </c>
      <c r="X870" s="138">
        <v>0</v>
      </c>
      <c r="Y870" s="138">
        <v>0</v>
      </c>
      <c r="Z870" s="138">
        <v>0</v>
      </c>
      <c r="AA870" s="138">
        <v>0</v>
      </c>
      <c r="AB870" s="145">
        <v>0</v>
      </c>
      <c r="AC870" s="145">
        <v>0</v>
      </c>
      <c r="AD870" s="138">
        <v>0</v>
      </c>
      <c r="AE870" s="131" t="str">
        <v>비닐스토리 쿠팡 진경미 진경미 SE.204 투명 540292247491 0502-5015-1638 2100069389129</v>
      </c>
    </row>
    <row r="871" spans="1:31">
      <c r="A871" s="131">
        <v>959</v>
      </c>
      <c r="B871" s="131" t="str">
        <v>비닐스토리</v>
      </c>
      <c r="C871" s="131" t="str">
        <v>쿠팡</v>
      </c>
      <c r="D871" s="131" t="str">
        <v>진경미</v>
      </c>
      <c r="E871" s="132">
        <v>45554</v>
      </c>
      <c r="F871" s="131" t="str">
        <v>진경미</v>
      </c>
      <c r="G871" s="131" t="str">
        <v>540292247491</v>
      </c>
      <c r="H871" s="131" t="str">
        <v>SE.206</v>
      </c>
      <c r="I871" s="131" t="str">
        <v>투명</v>
      </c>
      <c r="J871" s="131">
        <v>1</v>
      </c>
      <c r="K871" s="138">
        <v>19800</v>
      </c>
      <c r="L871" s="138">
        <v>0</v>
      </c>
      <c r="M871" s="138">
        <v>0</v>
      </c>
      <c r="N871" s="132">
        <v>45553</v>
      </c>
      <c r="O871" s="131" t="str">
        <v>2100069389129</v>
      </c>
      <c r="P871" s="134">
        <v>0</v>
      </c>
      <c r="Q871" s="148" t="str">
        <v>0502-5015-1638</v>
      </c>
      <c r="R871" s="131" t="str">
        <v>CJ대한통운</v>
      </c>
      <c r="S871" s="139">
        <v>0</v>
      </c>
      <c r="T871" s="131" t="str">
        <v>0502-5015-1638</v>
      </c>
      <c r="U871" s="131" t="str">
        <v>부산광역시 강서구 명지국제5로 59 105-803 ( 명지동,명지1차 금강펜테리움 센트럴파크 )</v>
      </c>
      <c r="V871" s="131" t="str">
        <v>문 앞</v>
      </c>
      <c r="W871" s="138">
        <v>34020</v>
      </c>
      <c r="X871" s="138">
        <v>0</v>
      </c>
      <c r="Y871" s="138">
        <v>0</v>
      </c>
      <c r="Z871" s="138">
        <v>0</v>
      </c>
      <c r="AA871" s="138">
        <v>0</v>
      </c>
      <c r="AB871" s="145">
        <v>0</v>
      </c>
      <c r="AC871" s="145">
        <v>0</v>
      </c>
      <c r="AD871" s="138">
        <v>0</v>
      </c>
      <c r="AE871" s="131" t="str">
        <v>비닐스토리 쿠팡 진경미 진경미 SE.206 투명 540292247491 0502-5015-1638 2100069389129</v>
      </c>
    </row>
    <row r="872" spans="1:31">
      <c r="A872" s="131">
        <v>237</v>
      </c>
      <c r="B872" s="131" t="str">
        <v>비닐스토리</v>
      </c>
      <c r="C872" s="131" t="str">
        <v>쿠팡</v>
      </c>
      <c r="D872" s="131" t="str">
        <v>진정란</v>
      </c>
      <c r="E872" s="132">
        <v>45476</v>
      </c>
      <c r="F872" s="131" t="str">
        <v>이창우</v>
      </c>
      <c r="G872" s="131" t="str">
        <v>530235880175</v>
      </c>
      <c r="H872" s="131" t="str">
        <v>SE.205</v>
      </c>
      <c r="I872" s="131" t="str">
        <v>투명</v>
      </c>
      <c r="J872" s="131">
        <v>2</v>
      </c>
      <c r="K872" s="138">
        <v>39125</v>
      </c>
      <c r="L872" s="138">
        <v>4400</v>
      </c>
      <c r="M872" s="138">
        <v>1725</v>
      </c>
      <c r="N872" s="132">
        <v>45476</v>
      </c>
      <c r="O872" s="131" t="str">
        <v>22100055957453</v>
      </c>
      <c r="P872" s="134" t="str">
        <v>le*****@gm</v>
      </c>
      <c r="Q872" s="148" t="str">
        <v>0502-4464-3856</v>
      </c>
      <c r="R872" s="131" t="str">
        <v>CJ대한통운</v>
      </c>
      <c r="S872" s="139">
        <v>0</v>
      </c>
      <c r="T872" s="131" t="str">
        <v>0502-4464-3856</v>
      </c>
      <c r="U872" s="131" t="str">
        <v>부산광역시 부산진구 전포동 진남로 368번 1층 낙양떡마을</v>
      </c>
      <c r="V872" s="131" t="str">
        <v>옆샷시문열립니다 안에넣어주세요</v>
      </c>
      <c r="W872" s="138">
        <v>56700</v>
      </c>
      <c r="X872" s="138">
        <v>0</v>
      </c>
      <c r="Y872" s="138">
        <v>0</v>
      </c>
      <c r="Z872" s="138">
        <v>0</v>
      </c>
      <c r="AA872" s="138">
        <v>0</v>
      </c>
      <c r="AB872" s="145">
        <v>0</v>
      </c>
      <c r="AC872" s="145">
        <v>0</v>
      </c>
      <c r="AD872" s="138">
        <v>0</v>
      </c>
      <c r="AE872" s="131" t="str">
        <v>비닐스토리 쿠팡 진정란 이창우 SE.205 투명 530235880175 0502-4464-3856 22100055957453</v>
      </c>
    </row>
    <row r="873" spans="1:31">
      <c r="A873" s="131">
        <v>792</v>
      </c>
      <c r="B873" s="131" t="str">
        <v>비닐팩토리</v>
      </c>
      <c r="C873" s="131" t="str">
        <v>쿠팡</v>
      </c>
      <c r="D873" s="131" t="str">
        <v>차경미</v>
      </c>
      <c r="E873" s="132">
        <v>45537</v>
      </c>
      <c r="F873" s="131" t="str">
        <v>차경미</v>
      </c>
      <c r="G873" s="131" t="str">
        <v>530281121492</v>
      </c>
      <c r="H873" s="131" t="str">
        <v>SE.205</v>
      </c>
      <c r="I873" s="131" t="str">
        <v>투명</v>
      </c>
      <c r="J873" s="131">
        <v>1</v>
      </c>
      <c r="K873" s="138">
        <v>0</v>
      </c>
      <c r="L873" s="138">
        <v>3500</v>
      </c>
      <c r="M873" s="138">
        <v>960</v>
      </c>
      <c r="N873" s="132">
        <v>45535</v>
      </c>
      <c r="O873" s="131" t="str">
        <v>21100066769123</v>
      </c>
      <c r="P873" s="134">
        <v>0</v>
      </c>
      <c r="Q873" s="148" t="str">
        <v>0502-4915-5636</v>
      </c>
      <c r="R873" s="131" t="str">
        <v>CJ대한통운</v>
      </c>
      <c r="S873" s="139">
        <v>0</v>
      </c>
      <c r="T873" s="131" t="str">
        <v>0502-4915-5636</v>
      </c>
      <c r="U873" s="131" t="str">
        <v>경상북도 울진군 평해읍 평해7길 49 우래우떡집</v>
      </c>
      <c r="V873" s="131" t="str">
        <v>문 앞</v>
      </c>
      <c r="W873" s="138">
        <v>25200</v>
      </c>
      <c r="X873" s="138">
        <v>0</v>
      </c>
      <c r="Y873" s="138">
        <v>3000</v>
      </c>
      <c r="Z873" s="138">
        <v>0</v>
      </c>
      <c r="AA873" s="138">
        <v>0</v>
      </c>
      <c r="AB873" s="145">
        <v>0</v>
      </c>
      <c r="AC873" s="145">
        <v>0</v>
      </c>
      <c r="AD873" s="138">
        <v>0</v>
      </c>
      <c r="AE873" s="131" t="str">
        <v>비닐팩토리 쿠팡 차경미 차경미 SE.205 투명 530281121492 0502-4915-5636 21100066769123</v>
      </c>
    </row>
    <row r="874" spans="1:31">
      <c r="A874" s="131">
        <v>973</v>
      </c>
      <c r="B874" s="131" t="str">
        <v>비닐팩토리</v>
      </c>
      <c r="C874" s="131" t="str">
        <v>대표</v>
      </c>
      <c r="D874" s="131" t="str">
        <v>차상식 부장선생님</v>
      </c>
      <c r="E874" s="132">
        <v>45555</v>
      </c>
      <c r="F874" s="131" t="str">
        <v>차상식 부장선생님</v>
      </c>
      <c r="G874" s="131" t="str">
        <v>540293744570</v>
      </c>
      <c r="H874" s="131" t="str">
        <v>SE.1000</v>
      </c>
      <c r="I874" s="131" t="str">
        <v>투명</v>
      </c>
      <c r="J874" s="131">
        <v>1</v>
      </c>
      <c r="K874" s="138">
        <v>0</v>
      </c>
      <c r="L874" s="138">
        <v>5500</v>
      </c>
      <c r="M874" s="138">
        <v>1925</v>
      </c>
      <c r="N874" s="132">
        <v>45555</v>
      </c>
      <c r="O874" s="131" t="str">
        <v>45558871</v>
      </c>
      <c r="P874" s="134">
        <v>0</v>
      </c>
      <c r="Q874" s="148">
        <v>0</v>
      </c>
      <c r="R874" s="131" t="str">
        <v>CJ대한통운</v>
      </c>
      <c r="S874" s="139">
        <v>0</v>
      </c>
      <c r="T874" s="131" t="str">
        <v>010-9380-1968</v>
      </c>
      <c r="U874" s="131" t="str">
        <v>경북 경산시 경산로 91 (경산여자중고등학교) 경산여자고등학교</v>
      </c>
      <c r="V874" s="131">
        <v>0</v>
      </c>
      <c r="W874" s="138">
        <v>0</v>
      </c>
      <c r="X874" s="138">
        <v>0</v>
      </c>
      <c r="Y874" s="138">
        <v>0</v>
      </c>
      <c r="Z874" s="138">
        <v>0</v>
      </c>
      <c r="AA874" s="138">
        <v>0</v>
      </c>
      <c r="AB874" s="145">
        <v>0</v>
      </c>
      <c r="AC874" s="145">
        <v>0</v>
      </c>
      <c r="AD874" s="138">
        <v>0</v>
      </c>
      <c r="AE874" s="131" t="str">
        <v>비닐팩토리 대표 차상식 부장선생님 차상식 부장선생님 SE.1000 투명 540293744570 010-9380-1968 45558871</v>
      </c>
    </row>
    <row r="875" spans="1:31">
      <c r="A875" s="131">
        <v>974</v>
      </c>
      <c r="B875" s="131" t="str">
        <v>비닐팩토리</v>
      </c>
      <c r="C875" s="131" t="str">
        <v>대표</v>
      </c>
      <c r="D875" s="131" t="str">
        <v>차상식 부장선생님</v>
      </c>
      <c r="E875" s="132">
        <v>45555</v>
      </c>
      <c r="F875" s="131" t="str">
        <v>차상식 부장선생님</v>
      </c>
      <c r="G875" s="131" t="str">
        <v>530295519501</v>
      </c>
      <c r="H875" s="131" t="str">
        <v>SE.1000</v>
      </c>
      <c r="I875" s="131" t="str">
        <v>투명</v>
      </c>
      <c r="J875" s="131">
        <v>1</v>
      </c>
      <c r="K875" s="138">
        <v>0</v>
      </c>
      <c r="L875" s="138">
        <v>5500</v>
      </c>
      <c r="M875" s="138">
        <v>1925</v>
      </c>
      <c r="N875" s="132">
        <v>45555</v>
      </c>
      <c r="O875" s="131" t="str">
        <v>45558576</v>
      </c>
      <c r="P875" s="134">
        <v>0</v>
      </c>
      <c r="Q875" s="148">
        <v>0</v>
      </c>
      <c r="R875" s="131" t="str">
        <v>CJ대한통운</v>
      </c>
      <c r="S875" s="139">
        <v>0</v>
      </c>
      <c r="T875" s="131" t="str">
        <v>010-9380-1968</v>
      </c>
      <c r="U875" s="131" t="str">
        <v>경북 경산시 경산로 91 (경산여자중고등학교) 경산여자고등학교</v>
      </c>
      <c r="V875" s="131">
        <v>0</v>
      </c>
      <c r="W875" s="138">
        <v>0</v>
      </c>
      <c r="X875" s="138">
        <v>0</v>
      </c>
      <c r="Y875" s="138">
        <v>0</v>
      </c>
      <c r="Z875" s="138">
        <v>0</v>
      </c>
      <c r="AA875" s="138">
        <v>0</v>
      </c>
      <c r="AB875" s="145">
        <v>0</v>
      </c>
      <c r="AC875" s="145">
        <v>0</v>
      </c>
      <c r="AD875" s="138">
        <v>0</v>
      </c>
      <c r="AE875" s="131" t="str">
        <v>비닐팩토리 대표 차상식 부장선생님 차상식 부장선생님 SE.1000 투명 530295519501 010-9380-1968 45558576</v>
      </c>
    </row>
    <row r="876" spans="1:31">
      <c r="A876" s="131">
        <v>970</v>
      </c>
      <c r="B876" s="131" t="str">
        <v>비닐팩토리</v>
      </c>
      <c r="C876" s="131" t="str">
        <v>대표</v>
      </c>
      <c r="D876" s="131" t="str">
        <v xml:space="preserve">차상식 부장선생님 </v>
      </c>
      <c r="E876" s="132">
        <v>45555</v>
      </c>
      <c r="F876" s="131" t="str">
        <v xml:space="preserve">차상식 부장선생님 </v>
      </c>
      <c r="G876" s="131" t="str">
        <v>540293744743</v>
      </c>
      <c r="H876" s="131" t="str">
        <v>SE.1000</v>
      </c>
      <c r="I876" s="131" t="str">
        <v>투명</v>
      </c>
      <c r="J876" s="131">
        <v>1</v>
      </c>
      <c r="K876" s="138">
        <v>0</v>
      </c>
      <c r="L876" s="138">
        <v>5500</v>
      </c>
      <c r="M876" s="138">
        <v>1925</v>
      </c>
      <c r="N876" s="132">
        <v>45555</v>
      </c>
      <c r="O876" s="131" t="str">
        <v>45558100</v>
      </c>
      <c r="P876" s="134">
        <v>0</v>
      </c>
      <c r="Q876" s="148">
        <v>0</v>
      </c>
      <c r="R876" s="131" t="str">
        <v>CJ대한통운</v>
      </c>
      <c r="S876" s="139">
        <v>0</v>
      </c>
      <c r="T876" s="131" t="str">
        <v>010-9380-1968</v>
      </c>
      <c r="U876" s="131" t="str">
        <v>경북 경산시 경산로 91 (경산여자중고등학교) 경산여자고등학교</v>
      </c>
      <c r="V876" s="131">
        <v>0</v>
      </c>
      <c r="W876" s="138">
        <v>0</v>
      </c>
      <c r="X876" s="138">
        <v>0</v>
      </c>
      <c r="Y876" s="138">
        <v>0</v>
      </c>
      <c r="Z876" s="138">
        <v>0</v>
      </c>
      <c r="AA876" s="138">
        <v>0</v>
      </c>
      <c r="AB876" s="145">
        <v>0</v>
      </c>
      <c r="AC876" s="145">
        <v>0</v>
      </c>
      <c r="AD876" s="138">
        <v>0</v>
      </c>
      <c r="AE876" s="131" t="str">
        <v>비닐팩토리 대표 차상식 부장선생님  차상식 부장선생님  SE.1000 투명 540293744743 010-9380-1968 45558100</v>
      </c>
    </row>
    <row r="877" spans="1:31">
      <c r="A877" s="131">
        <v>971</v>
      </c>
      <c r="B877" s="131" t="str">
        <v>비닐팩토리</v>
      </c>
      <c r="C877" s="131" t="str">
        <v>대표</v>
      </c>
      <c r="D877" s="131" t="str">
        <v xml:space="preserve">차상식 부장선생님 </v>
      </c>
      <c r="E877" s="132">
        <v>45555</v>
      </c>
      <c r="F877" s="131" t="str">
        <v xml:space="preserve">차상식 부장선생님 </v>
      </c>
      <c r="G877" s="131" t="str">
        <v>540293744835</v>
      </c>
      <c r="H877" s="131" t="str">
        <v>SE.1000</v>
      </c>
      <c r="I877" s="131" t="str">
        <v>투명</v>
      </c>
      <c r="J877" s="131">
        <v>1</v>
      </c>
      <c r="K877" s="138">
        <v>0</v>
      </c>
      <c r="L877" s="138">
        <v>5500</v>
      </c>
      <c r="M877" s="138">
        <v>1925</v>
      </c>
      <c r="N877" s="132">
        <v>45555</v>
      </c>
      <c r="O877" s="131" t="str">
        <v>45558757</v>
      </c>
      <c r="P877" s="134">
        <v>0</v>
      </c>
      <c r="Q877" s="148">
        <v>0</v>
      </c>
      <c r="R877" s="131" t="str">
        <v>CJ대한통운</v>
      </c>
      <c r="S877" s="139">
        <v>0</v>
      </c>
      <c r="T877" s="131" t="str">
        <v>010-9380-1968</v>
      </c>
      <c r="U877" s="131" t="str">
        <v>경북 경산시 경산로 91 (경산여자중고등학교) 경산여자고등학교</v>
      </c>
      <c r="V877" s="131">
        <v>0</v>
      </c>
      <c r="W877" s="138">
        <v>0</v>
      </c>
      <c r="X877" s="138">
        <v>0</v>
      </c>
      <c r="Y877" s="138">
        <v>0</v>
      </c>
      <c r="Z877" s="138">
        <v>0</v>
      </c>
      <c r="AA877" s="138">
        <v>0</v>
      </c>
      <c r="AB877" s="145">
        <v>0</v>
      </c>
      <c r="AC877" s="145">
        <v>0</v>
      </c>
      <c r="AD877" s="138">
        <v>0</v>
      </c>
      <c r="AE877" s="131" t="str">
        <v>비닐팩토리 대표 차상식 부장선생님  차상식 부장선생님  SE.1000 투명 540293744835 010-9380-1968 45558757</v>
      </c>
    </row>
    <row r="878" spans="1:31">
      <c r="A878" s="131">
        <v>972</v>
      </c>
      <c r="B878" s="131" t="str">
        <v>비닐팩토리</v>
      </c>
      <c r="C878" s="131" t="str">
        <v>대표</v>
      </c>
      <c r="D878" s="131" t="str">
        <v xml:space="preserve">차상식 부장선생님 </v>
      </c>
      <c r="E878" s="132">
        <v>45555</v>
      </c>
      <c r="F878" s="131" t="str">
        <v xml:space="preserve">차상식 부장선생님 </v>
      </c>
      <c r="G878" s="131" t="str">
        <v>540293744684</v>
      </c>
      <c r="H878" s="131" t="str">
        <v>SE.1000</v>
      </c>
      <c r="I878" s="131" t="str">
        <v>투명</v>
      </c>
      <c r="J878" s="131">
        <v>1</v>
      </c>
      <c r="K878" s="138">
        <v>0</v>
      </c>
      <c r="L878" s="138">
        <v>5500</v>
      </c>
      <c r="M878" s="138">
        <v>1925</v>
      </c>
      <c r="N878" s="132">
        <v>45555</v>
      </c>
      <c r="O878" s="131" t="str">
        <v>45558121</v>
      </c>
      <c r="P878" s="134">
        <v>0</v>
      </c>
      <c r="Q878" s="148">
        <v>0</v>
      </c>
      <c r="R878" s="131" t="str">
        <v>CJ대한통운</v>
      </c>
      <c r="S878" s="139">
        <v>0</v>
      </c>
      <c r="T878" s="131" t="str">
        <v>010-9380-1968</v>
      </c>
      <c r="U878" s="131" t="str">
        <v>경북 경산시 경산로 91 (경산여자중고등학교) 경산여자고등학교</v>
      </c>
      <c r="V878" s="131">
        <v>0</v>
      </c>
      <c r="W878" s="138">
        <v>0</v>
      </c>
      <c r="X878" s="138">
        <v>0</v>
      </c>
      <c r="Y878" s="138">
        <v>0</v>
      </c>
      <c r="Z878" s="138">
        <v>0</v>
      </c>
      <c r="AA878" s="138">
        <v>0</v>
      </c>
      <c r="AB878" s="145">
        <v>0</v>
      </c>
      <c r="AC878" s="145">
        <v>0</v>
      </c>
      <c r="AD878" s="138">
        <v>0</v>
      </c>
      <c r="AE878" s="131" t="str">
        <v>비닐팩토리 대표 차상식 부장선생님  차상식 부장선생님  SE.1000 투명 540293744684 010-9380-1968 45558121</v>
      </c>
    </row>
    <row r="879" spans="1:31">
      <c r="A879" s="131">
        <v>269</v>
      </c>
      <c r="B879" s="131" t="str">
        <v>비닐팩토리</v>
      </c>
      <c r="C879" s="131" t="str">
        <v>대표</v>
      </c>
      <c r="D879" s="131" t="str">
        <v>창마을수산</v>
      </c>
      <c r="E879" s="132">
        <v>45481</v>
      </c>
      <c r="F879" s="131" t="str">
        <v>창마을수산</v>
      </c>
      <c r="G879" s="131" t="str">
        <v>530239717741</v>
      </c>
      <c r="H879" s="131" t="str">
        <v>SE.1000</v>
      </c>
      <c r="I879" s="131" t="str">
        <v>투명</v>
      </c>
      <c r="J879" s="131">
        <v>1</v>
      </c>
      <c r="K879" s="138">
        <v>0</v>
      </c>
      <c r="L879" s="138">
        <v>5700</v>
      </c>
      <c r="M879" s="138">
        <v>1725</v>
      </c>
      <c r="N879" s="132">
        <v>45481</v>
      </c>
      <c r="O879" s="131" t="str">
        <v>45485892</v>
      </c>
      <c r="P879" s="134">
        <v>0</v>
      </c>
      <c r="Q879" s="148">
        <v>0</v>
      </c>
      <c r="R879" s="131" t="str">
        <v>CJ대한통운</v>
      </c>
      <c r="S879" s="139">
        <v>0</v>
      </c>
      <c r="T879" s="131" t="str">
        <v>010-4044-4971</v>
      </c>
      <c r="U879" s="131" t="str">
        <v>경북 경주시 감포읍 감포항구길 91 창마을 수산 3번코너</v>
      </c>
      <c r="V879" s="131">
        <v>0</v>
      </c>
      <c r="W879" s="138">
        <v>0</v>
      </c>
      <c r="X879" s="138">
        <v>0</v>
      </c>
      <c r="Y879" s="138">
        <v>0</v>
      </c>
      <c r="Z879" s="138">
        <v>0</v>
      </c>
      <c r="AA879" s="138">
        <v>0</v>
      </c>
      <c r="AB879" s="145">
        <v>0</v>
      </c>
      <c r="AC879" s="145">
        <v>0</v>
      </c>
      <c r="AD879" s="138">
        <v>0</v>
      </c>
      <c r="AE879" s="131" t="str">
        <v>비닐팩토리 대표 창마을수산 창마을수산 SE.1000 투명 530239717741 010-4044-4971 45485892</v>
      </c>
    </row>
    <row r="880" spans="1:31">
      <c r="A880" s="131">
        <v>270</v>
      </c>
      <c r="B880" s="131" t="str">
        <v>비닐팩토리</v>
      </c>
      <c r="C880" s="131" t="str">
        <v>대표</v>
      </c>
      <c r="D880" s="131" t="str">
        <v>창마을수산</v>
      </c>
      <c r="E880" s="132">
        <v>45481</v>
      </c>
      <c r="F880" s="131" t="str">
        <v>창마을수산</v>
      </c>
      <c r="G880" s="131" t="str">
        <v>540239024704</v>
      </c>
      <c r="H880" s="131" t="str">
        <v>SE.1000</v>
      </c>
      <c r="I880" s="131" t="str">
        <v>투명</v>
      </c>
      <c r="J880" s="131">
        <v>1</v>
      </c>
      <c r="K880" s="138">
        <v>0</v>
      </c>
      <c r="L880" s="138">
        <v>5700</v>
      </c>
      <c r="M880" s="138">
        <v>1725</v>
      </c>
      <c r="N880" s="132">
        <v>45481</v>
      </c>
      <c r="O880" s="131" t="str">
        <v>45485179</v>
      </c>
      <c r="P880" s="134">
        <v>0</v>
      </c>
      <c r="Q880" s="148">
        <v>0</v>
      </c>
      <c r="R880" s="131" t="str">
        <v>CJ대한통운</v>
      </c>
      <c r="S880" s="139">
        <v>0</v>
      </c>
      <c r="T880" s="131" t="str">
        <v>010-4044-4971</v>
      </c>
      <c r="U880" s="131" t="str">
        <v>경북 경주시 감포읍 감포항구길 91 창마을 수산 3번코너</v>
      </c>
      <c r="V880" s="131">
        <v>0</v>
      </c>
      <c r="W880" s="138">
        <v>0</v>
      </c>
      <c r="X880" s="138">
        <v>0</v>
      </c>
      <c r="Y880" s="138">
        <v>0</v>
      </c>
      <c r="Z880" s="138">
        <v>0</v>
      </c>
      <c r="AA880" s="138">
        <v>0</v>
      </c>
      <c r="AB880" s="145">
        <v>0</v>
      </c>
      <c r="AC880" s="145">
        <v>0</v>
      </c>
      <c r="AD880" s="138">
        <v>0</v>
      </c>
      <c r="AE880" s="131" t="str">
        <v>비닐팩토리 대표 창마을수산 창마을수산 SE.1000 투명 540239024704 010-4044-4971 45485179</v>
      </c>
    </row>
    <row r="881" spans="1:31">
      <c r="A881" s="131">
        <v>476</v>
      </c>
      <c r="B881" s="131" t="str">
        <v>비닐팩토리</v>
      </c>
      <c r="C881" s="131" t="str">
        <v>대표</v>
      </c>
      <c r="D881" s="131" t="str">
        <v>창마을수산</v>
      </c>
      <c r="E881" s="132">
        <v>45516</v>
      </c>
      <c r="F881" s="131" t="str">
        <v>창마을수산</v>
      </c>
      <c r="G881" s="131" t="str">
        <v>540264909886</v>
      </c>
      <c r="H881" s="131" t="str">
        <v>SE.1000</v>
      </c>
      <c r="I881" s="131" t="str">
        <v>투명</v>
      </c>
      <c r="J881" s="131">
        <v>1</v>
      </c>
      <c r="K881" s="138">
        <v>0</v>
      </c>
      <c r="L881" s="138">
        <v>4400</v>
      </c>
      <c r="M881" s="138">
        <v>1725</v>
      </c>
      <c r="N881" s="132">
        <v>45516</v>
      </c>
      <c r="O881" s="131" t="str">
        <v>45517387</v>
      </c>
      <c r="P881" s="134">
        <v>0</v>
      </c>
      <c r="Q881" s="148">
        <v>0</v>
      </c>
      <c r="R881" s="131" t="str">
        <v>CJ대한통운</v>
      </c>
      <c r="S881" s="139">
        <v>0</v>
      </c>
      <c r="T881" s="131" t="str">
        <v>010-4044-4971</v>
      </c>
      <c r="U881" s="131" t="str">
        <v>경북 경주시 감포읍 감포항구길 91 창마을 수산 3번코너</v>
      </c>
      <c r="V881" s="131">
        <v>0</v>
      </c>
      <c r="W881" s="138">
        <v>0</v>
      </c>
      <c r="X881" s="138">
        <v>0</v>
      </c>
      <c r="Y881" s="138">
        <v>0</v>
      </c>
      <c r="Z881" s="138">
        <v>0</v>
      </c>
      <c r="AA881" s="138">
        <v>0</v>
      </c>
      <c r="AB881" s="145">
        <v>0</v>
      </c>
      <c r="AC881" s="145">
        <v>0</v>
      </c>
      <c r="AD881" s="138">
        <v>0</v>
      </c>
      <c r="AE881" s="131" t="str">
        <v>비닐팩토리 대표 창마을수산 창마을수산 SE.1000 투명 540264909886 010-4044-4971 45517387</v>
      </c>
    </row>
    <row r="882" spans="1:31">
      <c r="A882" s="131">
        <v>477</v>
      </c>
      <c r="B882" s="131" t="str">
        <v>비닐팩토리</v>
      </c>
      <c r="C882" s="131" t="str">
        <v>대표</v>
      </c>
      <c r="D882" s="131" t="str">
        <v>창마을수산</v>
      </c>
      <c r="E882" s="132">
        <v>45516</v>
      </c>
      <c r="F882" s="131" t="str">
        <v>창마을수산</v>
      </c>
      <c r="G882" s="131" t="str">
        <v>530265684451</v>
      </c>
      <c r="H882" s="131" t="str">
        <v>SE.1000</v>
      </c>
      <c r="I882" s="131" t="str">
        <v>투명</v>
      </c>
      <c r="J882" s="131">
        <v>1</v>
      </c>
      <c r="K882" s="138">
        <v>0</v>
      </c>
      <c r="L882" s="138">
        <v>5700</v>
      </c>
      <c r="M882" s="138">
        <v>1725</v>
      </c>
      <c r="N882" s="132">
        <v>45516</v>
      </c>
      <c r="O882" s="131" t="str">
        <v>45517630</v>
      </c>
      <c r="P882" s="134">
        <v>0</v>
      </c>
      <c r="Q882" s="148">
        <v>0</v>
      </c>
      <c r="R882" s="131" t="str">
        <v>CJ대한통운</v>
      </c>
      <c r="S882" s="139">
        <v>0</v>
      </c>
      <c r="T882" s="131" t="str">
        <v>010-4044-4971</v>
      </c>
      <c r="U882" s="131" t="str">
        <v>경북 경주시 감포읍 감포항구길 91 창마을 수산 3번코너</v>
      </c>
      <c r="V882" s="131">
        <v>0</v>
      </c>
      <c r="W882" s="138">
        <v>0</v>
      </c>
      <c r="X882" s="138">
        <v>0</v>
      </c>
      <c r="Y882" s="138">
        <v>0</v>
      </c>
      <c r="Z882" s="138">
        <v>0</v>
      </c>
      <c r="AA882" s="138">
        <v>0</v>
      </c>
      <c r="AB882" s="145">
        <v>0</v>
      </c>
      <c r="AC882" s="145">
        <v>0</v>
      </c>
      <c r="AD882" s="138">
        <v>0</v>
      </c>
      <c r="AE882" s="131" t="str">
        <v>비닐팩토리 대표 창마을수산 창마을수산 SE.1000 투명 530265684451 010-4044-4971 45517630</v>
      </c>
    </row>
    <row r="883" spans="1:31">
      <c r="A883" s="131">
        <v>478</v>
      </c>
      <c r="B883" s="131" t="str">
        <v>비닐팩토리</v>
      </c>
      <c r="C883" s="131" t="str">
        <v>대표</v>
      </c>
      <c r="D883" s="131" t="str">
        <v>창마을수산</v>
      </c>
      <c r="E883" s="132">
        <v>45516</v>
      </c>
      <c r="F883" s="131" t="str">
        <v>창마을수산</v>
      </c>
      <c r="G883" s="131" t="str">
        <v>540264909875</v>
      </c>
      <c r="H883" s="131" t="str">
        <v>SE.1000</v>
      </c>
      <c r="I883" s="131" t="str">
        <v>투명</v>
      </c>
      <c r="J883" s="131">
        <v>1</v>
      </c>
      <c r="K883" s="138">
        <v>0</v>
      </c>
      <c r="L883" s="138">
        <v>5700</v>
      </c>
      <c r="M883" s="138">
        <v>1725</v>
      </c>
      <c r="N883" s="132">
        <v>45516</v>
      </c>
      <c r="O883" s="131" t="str">
        <v>45517450</v>
      </c>
      <c r="P883" s="134">
        <v>0</v>
      </c>
      <c r="Q883" s="148">
        <v>0</v>
      </c>
      <c r="R883" s="131" t="str">
        <v>CJ대한통운</v>
      </c>
      <c r="S883" s="139">
        <v>0</v>
      </c>
      <c r="T883" s="131" t="str">
        <v>010-4044-4971</v>
      </c>
      <c r="U883" s="131" t="str">
        <v>경북 경주시 감포읍 감포항구길 91 창마을 수산 3번코너</v>
      </c>
      <c r="V883" s="131">
        <v>0</v>
      </c>
      <c r="W883" s="138">
        <v>0</v>
      </c>
      <c r="X883" s="138">
        <v>0</v>
      </c>
      <c r="Y883" s="138">
        <v>0</v>
      </c>
      <c r="Z883" s="138">
        <v>0</v>
      </c>
      <c r="AA883" s="138">
        <v>0</v>
      </c>
      <c r="AB883" s="145">
        <v>0</v>
      </c>
      <c r="AC883" s="145">
        <v>0</v>
      </c>
      <c r="AD883" s="138">
        <v>0</v>
      </c>
      <c r="AE883" s="131" t="str">
        <v>비닐팩토리 대표 창마을수산 창마을수산 SE.1000 투명 540264909875 010-4044-4971 45517450</v>
      </c>
    </row>
    <row r="884" spans="1:31">
      <c r="A884" s="131">
        <v>750</v>
      </c>
      <c r="B884" s="131" t="str">
        <v>비닐팩토리</v>
      </c>
      <c r="C884" s="131" t="str">
        <v>대표</v>
      </c>
      <c r="D884" s="131" t="str">
        <v>채미당</v>
      </c>
      <c r="E884" s="132">
        <v>45533</v>
      </c>
      <c r="F884" s="131" t="str">
        <v>채미당</v>
      </c>
      <c r="G884" s="131" t="str">
        <v>540276907912</v>
      </c>
      <c r="H884" s="131" t="str">
        <v>SE.1000</v>
      </c>
      <c r="I884" s="131" t="str">
        <v>투명</v>
      </c>
      <c r="J884" s="131">
        <v>1</v>
      </c>
      <c r="K884" s="138">
        <v>0</v>
      </c>
      <c r="L884" s="138">
        <v>3500</v>
      </c>
      <c r="M884" s="138">
        <v>960</v>
      </c>
      <c r="N884" s="132">
        <v>45533</v>
      </c>
      <c r="O884" s="131" t="str">
        <v>45537635</v>
      </c>
      <c r="P884" s="134">
        <v>0</v>
      </c>
      <c r="Q884" s="148">
        <v>0</v>
      </c>
      <c r="R884" s="131" t="str">
        <v>CJ대한통운</v>
      </c>
      <c r="S884" s="139">
        <v>0</v>
      </c>
      <c r="T884" s="131" t="str">
        <v>010-3427-9596</v>
      </c>
      <c r="U884" s="131" t="str">
        <v>경기 안양시 만안구 안양로 139 (안양동) 1층 채미당</v>
      </c>
      <c r="V884" s="131">
        <v>0</v>
      </c>
      <c r="W884" s="138">
        <v>0</v>
      </c>
      <c r="X884" s="138">
        <v>0</v>
      </c>
      <c r="Y884" s="138">
        <v>0</v>
      </c>
      <c r="Z884" s="138">
        <v>0</v>
      </c>
      <c r="AA884" s="138">
        <v>0</v>
      </c>
      <c r="AB884" s="145">
        <v>0</v>
      </c>
      <c r="AC884" s="145">
        <v>0</v>
      </c>
      <c r="AD884" s="138">
        <v>0</v>
      </c>
      <c r="AE884" s="131" t="str">
        <v>비닐팩토리 대표 채미당 채미당 SE.1000 투명 540276907912 010-3427-9596 45537635</v>
      </c>
    </row>
    <row r="885" spans="1:31">
      <c r="A885" s="131">
        <v>737</v>
      </c>
      <c r="B885" s="131" t="str">
        <v>비닐스토리</v>
      </c>
      <c r="C885" s="131" t="str">
        <v>스마트 스토어</v>
      </c>
      <c r="D885" s="131" t="str">
        <v>채정화</v>
      </c>
      <c r="E885" s="132">
        <v>45531</v>
      </c>
      <c r="F885" s="131" t="str">
        <v>채미당</v>
      </c>
      <c r="G885" s="131" t="str">
        <v>530276722596</v>
      </c>
      <c r="H885" s="131" t="str">
        <v>SE.305</v>
      </c>
      <c r="I885" s="131" t="str">
        <v>투명</v>
      </c>
      <c r="J885" s="131">
        <v>2</v>
      </c>
      <c r="K885" s="138">
        <v>31425</v>
      </c>
      <c r="L885" s="138">
        <v>4400</v>
      </c>
      <c r="M885" s="138">
        <v>1725</v>
      </c>
      <c r="N885" s="132">
        <v>45531</v>
      </c>
      <c r="O885" s="131" t="str">
        <v>2024082799946891</v>
      </c>
      <c r="P885" s="134" t="str">
        <v>arte****</v>
      </c>
      <c r="Q885" s="148" t="str">
        <v>010-3427-9596</v>
      </c>
      <c r="R885" s="131" t="str">
        <v>CJ대한통운</v>
      </c>
      <c r="S885" s="139">
        <v>0</v>
      </c>
      <c r="T885" s="131" t="str">
        <v>010-3427-9596</v>
      </c>
      <c r="U885" s="131" t="str">
        <v>경기도 안양시 만안구 안양로139번길 32 (안양동) 1층 채미당</v>
      </c>
      <c r="V885" s="131">
        <v>0</v>
      </c>
      <c r="W885" s="138">
        <v>37260</v>
      </c>
      <c r="X885" s="138">
        <v>4140</v>
      </c>
      <c r="Y885" s="138">
        <v>0</v>
      </c>
      <c r="Z885" s="138">
        <v>0</v>
      </c>
      <c r="AA885" s="138">
        <v>0</v>
      </c>
      <c r="AB885" s="145">
        <v>0</v>
      </c>
      <c r="AC885" s="145">
        <v>0</v>
      </c>
      <c r="AD885" s="138">
        <v>0</v>
      </c>
      <c r="AE885" s="131" t="str">
        <v>비닐스토리 스마트 스토어 채정화 채미당 SE.305 투명 530276722596 010-3427-9596 2024082799946891</v>
      </c>
    </row>
    <row r="886" spans="1:31">
      <c r="A886" s="131">
        <v>592</v>
      </c>
      <c r="B886" s="131" t="str">
        <v>비닐스토리</v>
      </c>
      <c r="C886" s="131" t="str">
        <v>쿠팡</v>
      </c>
      <c r="D886" s="131" t="str">
        <v>천여성</v>
      </c>
      <c r="E886" s="132">
        <v>45523</v>
      </c>
      <c r="F886" s="131" t="str">
        <v>천여성</v>
      </c>
      <c r="G886" s="131" t="str">
        <v>540269486280</v>
      </c>
      <c r="H886" s="131" t="str">
        <v>SE.114</v>
      </c>
      <c r="I886" s="131" t="str">
        <v>투명</v>
      </c>
      <c r="J886" s="131">
        <v>2</v>
      </c>
      <c r="K886" s="138">
        <v>10920</v>
      </c>
      <c r="L886" s="138">
        <v>3000</v>
      </c>
      <c r="M886" s="138">
        <v>0</v>
      </c>
      <c r="N886" s="132">
        <v>45521</v>
      </c>
      <c r="O886" s="131" t="str">
        <v>32100064011648</v>
      </c>
      <c r="P886" s="134">
        <v>0</v>
      </c>
      <c r="Q886" s="148" t="str">
        <v>0504-4389-2588</v>
      </c>
      <c r="R886" s="131" t="str">
        <v>CJ대한통운</v>
      </c>
      <c r="S886" s="139">
        <v>0</v>
      </c>
      <c r="T886" s="131" t="str">
        <v>0504-4389-2588</v>
      </c>
      <c r="U886" s="131" t="str">
        <v>대구광역시 군위군 산성면 부흥로 382 문 앞</v>
      </c>
      <c r="V886" s="131" t="str">
        <v>문 앞</v>
      </c>
      <c r="W886" s="138">
        <v>12240</v>
      </c>
      <c r="X886" s="138">
        <v>1360</v>
      </c>
      <c r="Y886" s="138">
        <v>0</v>
      </c>
      <c r="Z886" s="138">
        <v>0</v>
      </c>
      <c r="AA886" s="138">
        <v>0</v>
      </c>
      <c r="AB886" s="145">
        <v>0</v>
      </c>
      <c r="AC886" s="145">
        <v>0</v>
      </c>
      <c r="AD886" s="138">
        <v>0</v>
      </c>
      <c r="AE886" s="131" t="str">
        <v>비닐스토리 쿠팡 천여성 천여성 SE.114 투명 540269486280 0504-4389-2588 32100064011648</v>
      </c>
    </row>
    <row r="887" spans="1:31">
      <c r="A887" s="131">
        <v>924</v>
      </c>
      <c r="B887" s="131" t="str">
        <v>비닐팩토리</v>
      </c>
      <c r="C887" s="131" t="str">
        <v>대표</v>
      </c>
      <c r="D887" s="131" t="str">
        <v>청도농산</v>
      </c>
      <c r="E887" s="132">
        <v>45547</v>
      </c>
      <c r="F887" s="131" t="str">
        <v>청도농산</v>
      </c>
      <c r="G887" s="131" t="str">
        <v>530291196986</v>
      </c>
      <c r="H887" s="131" t="str">
        <v>SE.1000</v>
      </c>
      <c r="I887" s="131" t="str">
        <v>투명</v>
      </c>
      <c r="J887" s="131">
        <v>1</v>
      </c>
      <c r="K887" s="138">
        <v>0</v>
      </c>
      <c r="L887" s="138">
        <v>5500</v>
      </c>
      <c r="M887" s="138">
        <v>1925</v>
      </c>
      <c r="N887" s="132">
        <v>45547</v>
      </c>
      <c r="O887" s="131" t="str">
        <v>45548818</v>
      </c>
      <c r="P887" s="134">
        <v>0</v>
      </c>
      <c r="Q887" s="148">
        <v>0</v>
      </c>
      <c r="R887" s="131" t="str">
        <v>CJ대한통운</v>
      </c>
      <c r="S887" s="139">
        <v>0</v>
      </c>
      <c r="T887" s="131" t="str">
        <v>010-2525-4288</v>
      </c>
      <c r="U887" s="131" t="str">
        <v>대구 수성구 지범로23길 19-7 청도텃밭</v>
      </c>
      <c r="V887" s="131">
        <v>0</v>
      </c>
      <c r="W887" s="138">
        <v>0</v>
      </c>
      <c r="X887" s="138">
        <v>0</v>
      </c>
      <c r="Y887" s="138">
        <v>0</v>
      </c>
      <c r="Z887" s="138">
        <v>0</v>
      </c>
      <c r="AA887" s="138">
        <v>0</v>
      </c>
      <c r="AB887" s="145">
        <v>0</v>
      </c>
      <c r="AC887" s="145">
        <v>0</v>
      </c>
      <c r="AD887" s="138">
        <v>0</v>
      </c>
      <c r="AE887" s="131" t="str">
        <v>비닐팩토리 대표 청도농산 청도농산 SE.1000 투명 530291196986 010-2525-4288 45548818</v>
      </c>
    </row>
    <row r="888" spans="1:31">
      <c r="A888" s="131">
        <v>931</v>
      </c>
      <c r="B888" s="131" t="str">
        <v>비닐팩토리</v>
      </c>
      <c r="C888" s="131" t="str">
        <v>대표</v>
      </c>
      <c r="D888" s="131" t="str">
        <v>청도농산</v>
      </c>
      <c r="E888" s="132">
        <v>45547</v>
      </c>
      <c r="F888" s="131" t="str">
        <v>청도농산</v>
      </c>
      <c r="G888" s="131" t="str">
        <v>530291196986</v>
      </c>
      <c r="H888" s="131" t="str">
        <v>SE.1000</v>
      </c>
      <c r="I888" s="131" t="str">
        <v>투명</v>
      </c>
      <c r="J888" s="131">
        <v>1</v>
      </c>
      <c r="K888" s="138">
        <v>0</v>
      </c>
      <c r="L888" s="138">
        <v>5500</v>
      </c>
      <c r="M888" s="138">
        <v>1925</v>
      </c>
      <c r="N888" s="132">
        <v>45547</v>
      </c>
      <c r="O888" s="131" t="str">
        <v>45548370</v>
      </c>
      <c r="P888" s="134">
        <v>0</v>
      </c>
      <c r="Q888" s="148">
        <v>0</v>
      </c>
      <c r="R888" s="131" t="str">
        <v>CJ대한통운</v>
      </c>
      <c r="S888" s="139">
        <v>0</v>
      </c>
      <c r="T888" s="131" t="str">
        <v>010-2525-4288</v>
      </c>
      <c r="U888" s="131" t="str">
        <v>대구 수성구 지범로23길 19-7 청도텃밭</v>
      </c>
      <c r="V888" s="131">
        <v>0</v>
      </c>
      <c r="W888" s="138">
        <v>0</v>
      </c>
      <c r="X888" s="138">
        <v>0</v>
      </c>
      <c r="Y888" s="138">
        <v>0</v>
      </c>
      <c r="Z888" s="138">
        <v>0</v>
      </c>
      <c r="AA888" s="138">
        <v>0</v>
      </c>
      <c r="AB888" s="145">
        <v>0</v>
      </c>
      <c r="AC888" s="145">
        <v>0</v>
      </c>
      <c r="AD888" s="138">
        <v>0</v>
      </c>
      <c r="AE888" s="131" t="str">
        <v>비닐팩토리 대표 청도농산 청도농산 SE.1000 투명 530291196986 010-2525-4288 45548370</v>
      </c>
    </row>
    <row r="889" spans="1:31">
      <c r="A889" s="131">
        <v>757</v>
      </c>
      <c r="B889" s="131" t="str">
        <v>비닐팩토리</v>
      </c>
      <c r="C889" s="131" t="str">
        <v>스마트 스토어</v>
      </c>
      <c r="D889" s="131" t="str">
        <v>최길용</v>
      </c>
      <c r="E889" s="132">
        <v>45534</v>
      </c>
      <c r="F889" s="131" t="str">
        <v>최길용</v>
      </c>
      <c r="G889" s="131" t="str">
        <v>530279476525</v>
      </c>
      <c r="H889" s="131" t="str">
        <v>SE.131</v>
      </c>
      <c r="I889" s="131" t="str">
        <v>투명</v>
      </c>
      <c r="J889" s="131">
        <v>6</v>
      </c>
      <c r="K889" s="138">
        <v>0</v>
      </c>
      <c r="L889" s="138">
        <v>3000</v>
      </c>
      <c r="M889" s="138">
        <v>0</v>
      </c>
      <c r="N889" s="132">
        <v>45534</v>
      </c>
      <c r="O889" s="131" t="str">
        <v>2024083050507671</v>
      </c>
      <c r="P889" s="134" t="str">
        <v>fm44****</v>
      </c>
      <c r="Q889" s="148" t="str">
        <v>010-8949-6993</v>
      </c>
      <c r="R889" s="131" t="str">
        <v>CJ대한통운</v>
      </c>
      <c r="S889" s="139">
        <v>0</v>
      </c>
      <c r="T889" s="131" t="str">
        <v>010-8949-6993</v>
      </c>
      <c r="U889" s="131" t="str">
        <v>전라남도 여수시 여천체육공원길 52 (신기동, 신기동 우림필유아파트) 우림필유아파트103동702호</v>
      </c>
      <c r="V889" s="131">
        <v>0</v>
      </c>
      <c r="W889" s="138">
        <v>18000</v>
      </c>
      <c r="X889" s="138">
        <v>0</v>
      </c>
      <c r="Y889" s="138">
        <v>3000</v>
      </c>
      <c r="Z889" s="138">
        <v>0</v>
      </c>
      <c r="AA889" s="138">
        <v>0</v>
      </c>
      <c r="AB889" s="145">
        <v>0</v>
      </c>
      <c r="AC889" s="145">
        <v>0</v>
      </c>
      <c r="AD889" s="138">
        <v>0</v>
      </c>
      <c r="AE889" s="131" t="str">
        <v>비닐팩토리 스마트 스토어 최길용 최길용 SE.131 투명 530279476525 010-8949-6993 2024083050507671</v>
      </c>
    </row>
    <row r="890" spans="1:31">
      <c r="A890" s="131">
        <v>78</v>
      </c>
      <c r="B890" s="131" t="str">
        <v>비닐스토리</v>
      </c>
      <c r="C890" s="131" t="str">
        <v>스마트 스토어</v>
      </c>
      <c r="D890" s="131" t="str">
        <v>최동호</v>
      </c>
      <c r="E890" s="132">
        <v>45450</v>
      </c>
      <c r="F890" s="131" t="str">
        <v>최동호</v>
      </c>
      <c r="G890" s="131" t="str">
        <v>540215391433</v>
      </c>
      <c r="H890" s="131" t="str">
        <v>SE.206</v>
      </c>
      <c r="I890" s="131" t="str">
        <v>투명</v>
      </c>
      <c r="J890" s="131">
        <v>1</v>
      </c>
      <c r="K890" s="138">
        <v>23300</v>
      </c>
      <c r="L890" s="138">
        <v>3500</v>
      </c>
      <c r="M890" s="138">
        <v>0</v>
      </c>
      <c r="N890" s="132">
        <v>45450</v>
      </c>
      <c r="O890" s="131" t="str">
        <v>2024060715739931</v>
      </c>
      <c r="P890" s="134" t="str">
        <v>hoeh****</v>
      </c>
      <c r="Q890" s="148" t="str">
        <v>010-3465-3768</v>
      </c>
      <c r="R890" s="131" t="str">
        <v>CJ대한통운</v>
      </c>
      <c r="S890" s="139">
        <v>0</v>
      </c>
      <c r="T890" s="131" t="str">
        <v>010-3465-3768</v>
      </c>
      <c r="U890" s="131" t="str">
        <v>충청북도 청주시 상당구 남일면 단재로 469 (남일면) 효자촌묵집</v>
      </c>
      <c r="V890" s="131">
        <v>0</v>
      </c>
      <c r="W890" s="138">
        <v>28620</v>
      </c>
      <c r="X890" s="138">
        <v>3180</v>
      </c>
      <c r="Y890" s="138">
        <v>3000</v>
      </c>
      <c r="Z890" s="138">
        <v>0</v>
      </c>
      <c r="AA890" s="138">
        <v>0</v>
      </c>
      <c r="AB890" s="145">
        <v>0</v>
      </c>
      <c r="AC890" s="145">
        <v>0</v>
      </c>
      <c r="AD890" s="138">
        <v>0</v>
      </c>
      <c r="AE890" s="131" t="str">
        <v>비닐스토리 스마트 스토어 최동호 최동호 SE.206 투명 540215391433 010-3465-3768 2024060715739931</v>
      </c>
    </row>
    <row r="891" spans="1:31">
      <c r="A891" s="131">
        <v>612</v>
      </c>
      <c r="B891" s="131" t="str">
        <v>비닐스토리</v>
      </c>
      <c r="C891" s="131" t="str">
        <v>쿠팡</v>
      </c>
      <c r="D891" s="131" t="str">
        <v>최미선</v>
      </c>
      <c r="E891" s="132">
        <v>45524</v>
      </c>
      <c r="F891" s="131" t="str">
        <v>최미선</v>
      </c>
      <c r="G891" s="131" t="str">
        <v>530271375381</v>
      </c>
      <c r="H891" s="131" t="str">
        <v>SE.5</v>
      </c>
      <c r="I891" s="131" t="str">
        <v>투명</v>
      </c>
      <c r="J891" s="131">
        <v>1</v>
      </c>
      <c r="K891" s="138">
        <v>4210</v>
      </c>
      <c r="L891" s="138">
        <v>3500</v>
      </c>
      <c r="M891" s="138">
        <v>0</v>
      </c>
      <c r="N891" s="132">
        <v>45524</v>
      </c>
      <c r="O891" s="131" t="str">
        <v>6100064586571</v>
      </c>
      <c r="P891" s="134">
        <v>0</v>
      </c>
      <c r="Q891" s="148" t="str">
        <v>0504-3513-7743</v>
      </c>
      <c r="R891" s="131" t="str">
        <v>CJ대한통운</v>
      </c>
      <c r="S891" s="139">
        <v>0</v>
      </c>
      <c r="T891" s="131" t="str">
        <v>0504-3513-7743</v>
      </c>
      <c r="U891" s="131" t="str">
        <v>경기도 이천시 장호원읍 설장로459번길 48-13 농막</v>
      </c>
      <c r="V891" s="131" t="str">
        <v xml:space="preserve">최미선  </v>
      </c>
      <c r="W891" s="138">
        <v>1880</v>
      </c>
      <c r="X891" s="138">
        <v>210</v>
      </c>
      <c r="Y891" s="138">
        <v>0</v>
      </c>
      <c r="Z891" s="138">
        <v>0</v>
      </c>
      <c r="AA891" s="138">
        <v>0</v>
      </c>
      <c r="AB891" s="145">
        <v>0</v>
      </c>
      <c r="AC891" s="145">
        <v>0</v>
      </c>
      <c r="AD891" s="138">
        <v>0</v>
      </c>
      <c r="AE891" s="131" t="str">
        <v>비닐스토리 쿠팡 최미선 최미선 SE.5 투명 530271375381 0504-3513-7743 6100064586571</v>
      </c>
    </row>
    <row r="892" spans="1:31">
      <c r="A892" s="131">
        <v>613</v>
      </c>
      <c r="B892" s="131" t="str">
        <v>비닐스토리</v>
      </c>
      <c r="C892" s="131" t="str">
        <v>쿠팡</v>
      </c>
      <c r="D892" s="131" t="str">
        <v>최미선</v>
      </c>
      <c r="E892" s="132">
        <v>45524</v>
      </c>
      <c r="F892" s="131" t="str">
        <v>최미선</v>
      </c>
      <c r="G892" s="131" t="str">
        <v>530271375381</v>
      </c>
      <c r="H892" s="131" t="str">
        <v>SE.111</v>
      </c>
      <c r="I892" s="131" t="str">
        <v>투명</v>
      </c>
      <c r="J892" s="131">
        <v>1</v>
      </c>
      <c r="K892" s="138">
        <v>2200</v>
      </c>
      <c r="L892" s="138">
        <v>3500</v>
      </c>
      <c r="M892" s="138">
        <v>0</v>
      </c>
      <c r="N892" s="132">
        <v>45524</v>
      </c>
      <c r="O892" s="131" t="str">
        <v>6100064586571</v>
      </c>
      <c r="P892" s="134">
        <v>0</v>
      </c>
      <c r="Q892" s="148" t="str">
        <v>0504-3513-7743</v>
      </c>
      <c r="R892" s="131" t="str">
        <v>CJ대한통운</v>
      </c>
      <c r="S892" s="139">
        <v>0</v>
      </c>
      <c r="T892" s="131" t="str">
        <v>0504-3513-7743</v>
      </c>
      <c r="U892" s="131" t="str">
        <v>경기도 이천시 장호원읍 설장로459번길 48-13 농막</v>
      </c>
      <c r="V892" s="131" t="str">
        <v xml:space="preserve">최미선  </v>
      </c>
      <c r="W892" s="138">
        <v>3850</v>
      </c>
      <c r="X892" s="138">
        <v>0</v>
      </c>
      <c r="Y892" s="138">
        <v>0</v>
      </c>
      <c r="Z892" s="138">
        <v>0</v>
      </c>
      <c r="AA892" s="138">
        <v>0</v>
      </c>
      <c r="AB892" s="145">
        <v>0</v>
      </c>
      <c r="AC892" s="145">
        <v>0</v>
      </c>
      <c r="AD892" s="138">
        <v>0</v>
      </c>
      <c r="AE892" s="131" t="str">
        <v>비닐스토리 쿠팡 최미선 최미선 SE.111 투명 530271375381 0504-3513-7743 6100064586571</v>
      </c>
    </row>
    <row r="893" spans="1:31">
      <c r="A893" s="131">
        <v>614</v>
      </c>
      <c r="B893" s="131" t="str">
        <v>비닐스토리</v>
      </c>
      <c r="C893" s="131" t="str">
        <v>쿠팡</v>
      </c>
      <c r="D893" s="131" t="str">
        <v>최미선</v>
      </c>
      <c r="E893" s="132">
        <v>45524</v>
      </c>
      <c r="F893" s="131" t="str">
        <v>최미선</v>
      </c>
      <c r="G893" s="131" t="str">
        <v>530271375381</v>
      </c>
      <c r="H893" s="131" t="str">
        <v>SE.114</v>
      </c>
      <c r="I893" s="131" t="str">
        <v>투명</v>
      </c>
      <c r="J893" s="131">
        <v>1</v>
      </c>
      <c r="K893" s="138">
        <v>3960</v>
      </c>
      <c r="L893" s="138">
        <v>3500</v>
      </c>
      <c r="M893" s="138">
        <v>0</v>
      </c>
      <c r="N893" s="132">
        <v>45524</v>
      </c>
      <c r="O893" s="131" t="str">
        <v>6100064586571</v>
      </c>
      <c r="P893" s="134">
        <v>0</v>
      </c>
      <c r="Q893" s="148" t="str">
        <v>0504-3513-7743</v>
      </c>
      <c r="R893" s="131" t="str">
        <v>CJ대한통운</v>
      </c>
      <c r="S893" s="139">
        <v>0</v>
      </c>
      <c r="T893" s="131" t="str">
        <v>0504-3513-7743</v>
      </c>
      <c r="U893" s="131" t="str">
        <v>경기도 이천시 장호원읍 설장로459번길 48-13 농막</v>
      </c>
      <c r="V893" s="131" t="str">
        <v xml:space="preserve">최미선  </v>
      </c>
      <c r="W893" s="138">
        <v>6120</v>
      </c>
      <c r="X893" s="138">
        <v>680</v>
      </c>
      <c r="Y893" s="138">
        <v>0</v>
      </c>
      <c r="Z893" s="138">
        <v>0</v>
      </c>
      <c r="AA893" s="138">
        <v>0</v>
      </c>
      <c r="AB893" s="145">
        <v>0</v>
      </c>
      <c r="AC893" s="145">
        <v>0</v>
      </c>
      <c r="AD893" s="138">
        <v>0</v>
      </c>
      <c r="AE893" s="131" t="str">
        <v>비닐스토리 쿠팡 최미선 최미선 SE.114 투명 530271375381 0504-3513-7743 6100064586571</v>
      </c>
    </row>
    <row r="894" spans="1:31">
      <c r="A894" s="131">
        <v>516</v>
      </c>
      <c r="B894" s="131" t="str">
        <v>비닐스토리</v>
      </c>
      <c r="C894" s="131" t="str">
        <v>스마트 스토어</v>
      </c>
      <c r="D894" s="131" t="str">
        <v>최미정</v>
      </c>
      <c r="E894" s="132">
        <v>45512</v>
      </c>
      <c r="F894" s="131" t="str">
        <v>베이커리팀 최미정</v>
      </c>
      <c r="G894" s="131" t="str">
        <v>540262213965</v>
      </c>
      <c r="H894" s="131" t="str">
        <v>SE.206</v>
      </c>
      <c r="I894" s="131" t="str">
        <v>투명</v>
      </c>
      <c r="J894" s="131">
        <v>2</v>
      </c>
      <c r="K894" s="138">
        <v>45725</v>
      </c>
      <c r="L894" s="138">
        <v>4400</v>
      </c>
      <c r="M894" s="138">
        <v>1725</v>
      </c>
      <c r="N894" s="132">
        <v>45505</v>
      </c>
      <c r="O894" s="131" t="str">
        <v>2024080130754741</v>
      </c>
      <c r="P894" s="134" t="str">
        <v>csy2****</v>
      </c>
      <c r="Q894" s="148" t="str">
        <v>010-7682-7502</v>
      </c>
      <c r="R894" s="131" t="str">
        <v>CJ대한통운</v>
      </c>
      <c r="S894" s="139">
        <v>0</v>
      </c>
      <c r="T894" s="131" t="str">
        <v>010-7682-7502</v>
      </c>
      <c r="U894" s="131" t="str">
        <v>강원특별자치도 강릉시 구정면 현천길 7 (구정면) 테라로라 커피공장</v>
      </c>
      <c r="V894" s="131">
        <v>0</v>
      </c>
      <c r="W894" s="138">
        <v>57240</v>
      </c>
      <c r="X894" s="138">
        <v>6360</v>
      </c>
      <c r="Y894" s="138">
        <v>0</v>
      </c>
      <c r="Z894" s="138">
        <v>0</v>
      </c>
      <c r="AA894" s="138">
        <v>0</v>
      </c>
      <c r="AB894" s="145">
        <v>0</v>
      </c>
      <c r="AC894" s="145">
        <v>0</v>
      </c>
      <c r="AD894" s="138">
        <v>0</v>
      </c>
      <c r="AE894" s="131" t="str">
        <v>비닐스토리 스마트 스토어 최미정 베이커리팀 최미정 SE.206 투명 540262213965 010-7682-7502 2024080130754741</v>
      </c>
    </row>
    <row r="895" spans="1:31">
      <c r="A895" s="131">
        <v>738</v>
      </c>
      <c r="B895" s="131" t="str">
        <v>비닐팩토리</v>
      </c>
      <c r="C895" s="131" t="str">
        <v>쿠팡</v>
      </c>
      <c r="D895" s="131" t="str">
        <v>최범석</v>
      </c>
      <c r="E895" s="132">
        <v>45532</v>
      </c>
      <c r="F895" s="131" t="str">
        <v>최범석</v>
      </c>
      <c r="G895" s="131" t="str">
        <v>540276290604</v>
      </c>
      <c r="H895" s="131" t="str">
        <v>SE.204</v>
      </c>
      <c r="I895" s="131" t="str">
        <v>투명</v>
      </c>
      <c r="J895" s="131">
        <v>1</v>
      </c>
      <c r="K895" s="138">
        <v>0</v>
      </c>
      <c r="L895" s="138">
        <v>3500</v>
      </c>
      <c r="M895" s="138">
        <v>960</v>
      </c>
      <c r="N895" s="132">
        <v>45532</v>
      </c>
      <c r="O895" s="131" t="str">
        <v>13100066180096</v>
      </c>
      <c r="P895" s="134">
        <v>0</v>
      </c>
      <c r="Q895" s="148" t="str">
        <v>0502-5395-3784</v>
      </c>
      <c r="R895" s="131" t="str">
        <v>CJ대한통운</v>
      </c>
      <c r="S895" s="139">
        <v>0</v>
      </c>
      <c r="T895" s="131" t="str">
        <v>0502-5395-3784</v>
      </c>
      <c r="U895" s="131" t="str">
        <v>강원특별자치도 강릉시 구정면 어단리 828-2 1층</v>
      </c>
      <c r="V895" s="131" t="str">
        <v>직접 받고 부재 시 문 앞</v>
      </c>
      <c r="W895" s="138">
        <v>21840</v>
      </c>
      <c r="X895" s="138">
        <v>0</v>
      </c>
      <c r="Y895" s="138">
        <v>3000</v>
      </c>
      <c r="Z895" s="138">
        <v>0</v>
      </c>
      <c r="AA895" s="138">
        <v>0</v>
      </c>
      <c r="AB895" s="145">
        <v>0</v>
      </c>
      <c r="AC895" s="145">
        <v>0</v>
      </c>
      <c r="AD895" s="138">
        <v>0</v>
      </c>
      <c r="AE895" s="131" t="str">
        <v>비닐팩토리 쿠팡 최범석 최범석 SE.204 투명 540276290604 0502-5395-3784 13100066180096</v>
      </c>
    </row>
    <row r="896" spans="1:31">
      <c r="A896" s="131">
        <v>499</v>
      </c>
      <c r="B896" s="131" t="str">
        <v>비닐스토리</v>
      </c>
      <c r="C896" s="131" t="str">
        <v>스마트 스토어</v>
      </c>
      <c r="D896" s="131" t="str">
        <v>최상록</v>
      </c>
      <c r="E896" s="132">
        <v>45516</v>
      </c>
      <c r="F896" s="131" t="str">
        <v>최상록</v>
      </c>
      <c r="G896" s="131" t="str">
        <v>530265626734</v>
      </c>
      <c r="H896" s="131" t="str">
        <v>SE.23</v>
      </c>
      <c r="I896" s="131" t="str">
        <v>유백</v>
      </c>
      <c r="J896" s="131">
        <v>4</v>
      </c>
      <c r="K896" s="138">
        <v>12680</v>
      </c>
      <c r="L896" s="138">
        <v>3000</v>
      </c>
      <c r="M896" s="138">
        <v>0</v>
      </c>
      <c r="N896" s="132">
        <v>45514</v>
      </c>
      <c r="O896" s="131" t="str">
        <v>2024081087781531</v>
      </c>
      <c r="P896" s="134" t="str">
        <v>rock****</v>
      </c>
      <c r="Q896" s="148" t="str">
        <v>010-8600-0693</v>
      </c>
      <c r="R896" s="131" t="str">
        <v>CJ대한통운</v>
      </c>
      <c r="S896" s="139">
        <v>0</v>
      </c>
      <c r="T896" s="131" t="str">
        <v>010-8600-0693</v>
      </c>
      <c r="U896" s="131" t="str">
        <v>광주광역시 남구 제석로80번길 5 (봉선동, 제일풍경채 ELITE PARK) 103동 1405호</v>
      </c>
      <c r="V896" s="131">
        <v>0</v>
      </c>
      <c r="W896" s="138">
        <v>15840</v>
      </c>
      <c r="X896" s="138">
        <v>0</v>
      </c>
      <c r="Y896" s="138">
        <v>3000</v>
      </c>
      <c r="Z896" s="138">
        <v>0</v>
      </c>
      <c r="AA896" s="138">
        <v>0</v>
      </c>
      <c r="AB896" s="145">
        <v>0</v>
      </c>
      <c r="AC896" s="145">
        <v>0</v>
      </c>
      <c r="AD896" s="138">
        <v>0</v>
      </c>
      <c r="AE896" s="131" t="str">
        <v>비닐스토리 스마트 스토어 최상록 최상록 SE.23 유백 530265626734 010-8600-0693 2024081087781531</v>
      </c>
    </row>
    <row r="897" spans="1:31">
      <c r="A897" s="131">
        <v>240</v>
      </c>
      <c r="B897" s="131" t="str">
        <v>비닐스토리</v>
      </c>
      <c r="C897" s="131" t="str">
        <v>스마트 스토어</v>
      </c>
      <c r="D897" s="131" t="str">
        <v>최선</v>
      </c>
      <c r="E897" s="132">
        <v>45476</v>
      </c>
      <c r="F897" s="131" t="str">
        <v>최선</v>
      </c>
      <c r="G897" s="131" t="str">
        <v>540235117971</v>
      </c>
      <c r="H897" s="131" t="str">
        <v>SE.101</v>
      </c>
      <c r="I897" s="131" t="str">
        <v>투명</v>
      </c>
      <c r="J897" s="131">
        <v>60</v>
      </c>
      <c r="K897" s="138">
        <v>37460</v>
      </c>
      <c r="L897" s="138">
        <v>3500</v>
      </c>
      <c r="M897" s="138">
        <v>960</v>
      </c>
      <c r="N897" s="132">
        <v>45475</v>
      </c>
      <c r="O897" s="131" t="str">
        <v>2024070298520721</v>
      </c>
      <c r="P897" s="134" t="str">
        <v>qkqh****</v>
      </c>
      <c r="Q897" s="148" t="str">
        <v>010-8758-3680</v>
      </c>
      <c r="R897" s="131" t="str">
        <v>CJ대한통운</v>
      </c>
      <c r="S897" s="139">
        <v>0</v>
      </c>
      <c r="T897" s="131" t="str">
        <v>010-8758-3680</v>
      </c>
      <c r="U897" s="131" t="str">
        <v>경기도 화성시 효행로763번길 13 (안녕동) 안녕치킨</v>
      </c>
      <c r="V897" s="131" t="str">
        <v>배송 전 미리 연락해 주세요</v>
      </c>
      <c r="W897" s="138">
        <v>51000</v>
      </c>
      <c r="X897" s="138">
        <v>3000</v>
      </c>
      <c r="Y897" s="138">
        <v>0</v>
      </c>
      <c r="Z897" s="138">
        <v>0</v>
      </c>
      <c r="AA897" s="138">
        <v>0</v>
      </c>
      <c r="AB897" s="145">
        <v>0</v>
      </c>
      <c r="AC897" s="145">
        <v>0</v>
      </c>
      <c r="AD897" s="138">
        <v>0</v>
      </c>
      <c r="AE897" s="131" t="str">
        <v>비닐스토리 스마트 스토어 최선 최선 SE.101 투명 540235117971 010-8758-3680 2024070298520721</v>
      </c>
    </row>
    <row r="898" spans="1:31">
      <c r="A898" s="131">
        <v>303</v>
      </c>
      <c r="B898" s="131" t="str">
        <v>비닐스토리</v>
      </c>
      <c r="C898" s="131" t="str">
        <v>쿠팡</v>
      </c>
      <c r="D898" s="131" t="str">
        <v>최성욱</v>
      </c>
      <c r="E898" s="132">
        <v>45484</v>
      </c>
      <c r="F898" s="131" t="str">
        <v>최성욱</v>
      </c>
      <c r="G898" s="131" t="str">
        <v>530242284394</v>
      </c>
      <c r="H898" s="131" t="str">
        <v>SE.204</v>
      </c>
      <c r="I898" s="131" t="str">
        <v>투명</v>
      </c>
      <c r="J898" s="131">
        <v>1</v>
      </c>
      <c r="K898" s="138">
        <v>18260</v>
      </c>
      <c r="L898" s="138">
        <v>3000</v>
      </c>
      <c r="M898" s="138">
        <v>960</v>
      </c>
      <c r="N898" s="132">
        <v>45484</v>
      </c>
      <c r="O898" s="131" t="str">
        <v>17100057673636</v>
      </c>
      <c r="P898" s="134" t="str">
        <v>ho*****@na</v>
      </c>
      <c r="Q898" s="148" t="str">
        <v>010-812-0737</v>
      </c>
      <c r="R898" s="131" t="str">
        <v>CJ대한통운</v>
      </c>
      <c r="S898" s="139">
        <v>0</v>
      </c>
      <c r="T898" s="131" t="str">
        <v>010-812-0737</v>
      </c>
      <c r="U898" s="131" t="str">
        <v>대전광역시 유성구 유성대로720번길 70 101호 유성떡집 ( 장대동 )</v>
      </c>
      <c r="V898" s="131" t="str">
        <v>문 앞</v>
      </c>
      <c r="W898" s="138">
        <v>24570</v>
      </c>
      <c r="X898" s="138">
        <v>0</v>
      </c>
      <c r="Y898" s="138">
        <v>3000</v>
      </c>
      <c r="Z898" s="138">
        <v>0</v>
      </c>
      <c r="AA898" s="138">
        <v>0</v>
      </c>
      <c r="AB898" s="145">
        <v>0</v>
      </c>
      <c r="AC898" s="145">
        <v>0</v>
      </c>
      <c r="AD898" s="138">
        <v>0</v>
      </c>
      <c r="AE898" s="131" t="str">
        <v>비닐스토리 쿠팡 최성욱 최성욱 SE.204 투명 530242284394 010-812-0737 17100057673636</v>
      </c>
    </row>
    <row r="899" spans="1:31">
      <c r="A899" s="131">
        <v>649</v>
      </c>
      <c r="B899" s="131" t="str">
        <v>비닐팩토리</v>
      </c>
      <c r="C899" s="131" t="str">
        <v>스마트 스토어</v>
      </c>
      <c r="D899" s="131" t="str">
        <v>최소영</v>
      </c>
      <c r="E899" s="132">
        <v>45526</v>
      </c>
      <c r="F899" s="131" t="str">
        <v>최소영</v>
      </c>
      <c r="G899" s="131" t="str">
        <v>540271985932</v>
      </c>
      <c r="H899" s="131" t="str">
        <v>SE.204</v>
      </c>
      <c r="I899" s="131" t="str">
        <v>투명</v>
      </c>
      <c r="J899" s="131">
        <v>1</v>
      </c>
      <c r="K899" s="138">
        <v>0</v>
      </c>
      <c r="L899" s="138">
        <v>3500</v>
      </c>
      <c r="M899" s="138">
        <v>0</v>
      </c>
      <c r="N899" s="132">
        <v>45526</v>
      </c>
      <c r="O899" s="131" t="str">
        <v>2024082229249801</v>
      </c>
      <c r="P899" s="134" t="str">
        <v>scy2****</v>
      </c>
      <c r="Q899" s="148" t="str">
        <v>010-4474-2954</v>
      </c>
      <c r="R899" s="131" t="str">
        <v>CJ대한통운</v>
      </c>
      <c r="S899" s="139">
        <v>0</v>
      </c>
      <c r="T899" s="131" t="str">
        <v>010-4474-2954</v>
      </c>
      <c r="U899" s="131" t="str">
        <v>경기도 평택시 지장로27번길 100 (서정동, 금호타운(서정마을)) 금호아파트 103동 503호</v>
      </c>
      <c r="V899" s="131" t="str">
        <v>문앞에 놓아주세요</v>
      </c>
      <c r="W899" s="138">
        <v>20800</v>
      </c>
      <c r="X899" s="138">
        <v>0</v>
      </c>
      <c r="Y899" s="138">
        <v>3000</v>
      </c>
      <c r="Z899" s="138">
        <v>0</v>
      </c>
      <c r="AA899" s="138">
        <v>960</v>
      </c>
      <c r="AB899" s="145">
        <v>0</v>
      </c>
      <c r="AC899" s="145">
        <v>0</v>
      </c>
      <c r="AD899" s="138">
        <v>0</v>
      </c>
      <c r="AE899" s="131" t="str">
        <v>비닐팩토리 스마트 스토어 최소영 최소영 SE.204 투명 540271985932 010-4474-2954 2024082229249801</v>
      </c>
    </row>
    <row r="900" spans="1:31">
      <c r="A900" s="131">
        <v>867</v>
      </c>
      <c r="B900" s="131" t="str">
        <v>비닐팩토리</v>
      </c>
      <c r="C900" s="131" t="str">
        <v>스마트 스토어</v>
      </c>
      <c r="D900" s="131" t="str">
        <v>최송희</v>
      </c>
      <c r="E900" s="132">
        <v>45544</v>
      </c>
      <c r="F900" s="131" t="str">
        <v>최송희</v>
      </c>
      <c r="G900" s="131" t="str">
        <v>530287734952</v>
      </c>
      <c r="H900" s="131" t="str">
        <v>SE.305</v>
      </c>
      <c r="I900" s="131" t="str">
        <v>투명</v>
      </c>
      <c r="J900" s="131">
        <v>1</v>
      </c>
      <c r="K900" s="138">
        <v>0</v>
      </c>
      <c r="L900" s="138">
        <v>3000</v>
      </c>
      <c r="M900" s="138">
        <v>0</v>
      </c>
      <c r="N900" s="132">
        <v>45544</v>
      </c>
      <c r="O900" s="131" t="str">
        <v>2024090942322391</v>
      </c>
      <c r="P900" s="134" t="str">
        <v>myba****</v>
      </c>
      <c r="Q900" s="148" t="str">
        <v>010-8376-0401</v>
      </c>
      <c r="R900" s="131" t="str">
        <v>CJ대한통운</v>
      </c>
      <c r="S900" s="139">
        <v>0</v>
      </c>
      <c r="T900" s="131" t="str">
        <v>010-8376-0401</v>
      </c>
      <c r="U900" s="131" t="str">
        <v>경기도 김포시 양촌읍 양곡4로197번길 12 (양촌읍, 한강금호어울림 2단지) 201동1204호</v>
      </c>
      <c r="V900" s="131">
        <v>0</v>
      </c>
      <c r="W900" s="138">
        <v>18400</v>
      </c>
      <c r="X900" s="138">
        <v>0</v>
      </c>
      <c r="Y900" s="138">
        <v>3000</v>
      </c>
      <c r="Z900" s="138">
        <v>0</v>
      </c>
      <c r="AA900" s="138">
        <v>0</v>
      </c>
      <c r="AB900" s="145">
        <v>0</v>
      </c>
      <c r="AC900" s="145" t="str">
        <v>반품</v>
      </c>
      <c r="AD900" s="138">
        <v>0</v>
      </c>
      <c r="AE900" s="131" t="str">
        <v>비닐팩토리 스마트 스토어 최송희 최송희 SE.305 투명 530287734952 010-8376-0401 2024090942322391</v>
      </c>
    </row>
    <row r="901" spans="1:31">
      <c r="A901" s="131">
        <v>669</v>
      </c>
      <c r="B901" s="131" t="str">
        <v>비닐팩토리</v>
      </c>
      <c r="C901" s="131" t="str">
        <v>스마트 스토어</v>
      </c>
      <c r="D901" s="131" t="str">
        <v>최수선</v>
      </c>
      <c r="E901" s="132">
        <v>45527</v>
      </c>
      <c r="F901" s="131" t="str">
        <v>박소원 매니저</v>
      </c>
      <c r="G901" s="131" t="str">
        <v>540272874313</v>
      </c>
      <c r="H901" s="131" t="str">
        <v>SE.206</v>
      </c>
      <c r="I901" s="131" t="str">
        <v>투명</v>
      </c>
      <c r="J901" s="131">
        <v>2</v>
      </c>
      <c r="K901" s="138">
        <v>0</v>
      </c>
      <c r="L901" s="138">
        <v>4400</v>
      </c>
      <c r="M901" s="138">
        <v>1725</v>
      </c>
      <c r="N901" s="132">
        <v>45527</v>
      </c>
      <c r="O901" s="131" t="str">
        <v>2024082376084111</v>
      </c>
      <c r="P901" s="134" t="str">
        <v>eonm****</v>
      </c>
      <c r="Q901" s="148" t="str">
        <v>010-2296-9265</v>
      </c>
      <c r="R901" s="131" t="str">
        <v>CJ대한통운</v>
      </c>
      <c r="S901" s="139">
        <v>0</v>
      </c>
      <c r="T901" s="131" t="str">
        <v>010-4860-2456</v>
      </c>
      <c r="U901" s="131" t="str">
        <v>서울특별시 강남구 선릉로155길 28 (신사동) 가마쿠라 도산점</v>
      </c>
      <c r="V901" s="131">
        <v>0</v>
      </c>
      <c r="W901" s="138">
        <v>56800</v>
      </c>
      <c r="X901" s="138">
        <v>0</v>
      </c>
      <c r="Y901" s="138">
        <v>0</v>
      </c>
      <c r="Z901" s="138">
        <v>0</v>
      </c>
      <c r="AA901" s="138">
        <v>0</v>
      </c>
      <c r="AB901" s="145">
        <v>0</v>
      </c>
      <c r="AC901" s="145">
        <v>0</v>
      </c>
      <c r="AD901" s="138">
        <v>0</v>
      </c>
      <c r="AE901" s="131" t="str">
        <v>비닐팩토리 스마트 스토어 최수선 박소원 매니저 SE.206 투명 540272874313 010-4860-2456 2024082376084111</v>
      </c>
    </row>
    <row r="902" spans="1:31">
      <c r="A902" s="131">
        <v>581</v>
      </c>
      <c r="B902" s="131" t="str">
        <v>비닐스토리</v>
      </c>
      <c r="C902" s="131" t="str">
        <v>쿠팡</v>
      </c>
      <c r="D902" s="131" t="str">
        <v>최순이</v>
      </c>
      <c r="E902" s="132">
        <v>45520</v>
      </c>
      <c r="F902" s="131" t="str">
        <v>최성기</v>
      </c>
      <c r="G902" s="131" t="str">
        <v>530268246075</v>
      </c>
      <c r="H902" s="131" t="str">
        <v>SE.114</v>
      </c>
      <c r="I902" s="131" t="str">
        <v>투명</v>
      </c>
      <c r="J902" s="131">
        <v>3</v>
      </c>
      <c r="K902" s="138">
        <v>14880</v>
      </c>
      <c r="L902" s="138">
        <v>3000</v>
      </c>
      <c r="M902" s="138">
        <v>0</v>
      </c>
      <c r="N902" s="132">
        <v>45518</v>
      </c>
      <c r="O902" s="131" t="str">
        <v>24100063587436</v>
      </c>
      <c r="P902" s="134">
        <v>0</v>
      </c>
      <c r="Q902" s="148" t="str">
        <v>0502-1714-0211</v>
      </c>
      <c r="R902" s="131" t="str">
        <v>CJ대한통운</v>
      </c>
      <c r="S902" s="139">
        <v>0</v>
      </c>
      <c r="T902" s="131" t="str">
        <v>0502-1714-0211</v>
      </c>
      <c r="U902" s="131" t="str">
        <v>전라북도 임실군 강진면 용수1길 9 -</v>
      </c>
      <c r="V902" s="131" t="str">
        <v>배송전 전화 주세요</v>
      </c>
      <c r="W902" s="138">
        <v>18360</v>
      </c>
      <c r="X902" s="138">
        <v>2040</v>
      </c>
      <c r="Y902" s="138">
        <v>0</v>
      </c>
      <c r="Z902" s="138">
        <v>0</v>
      </c>
      <c r="AA902" s="138">
        <v>0</v>
      </c>
      <c r="AB902" s="145">
        <v>0</v>
      </c>
      <c r="AC902" s="145">
        <v>0</v>
      </c>
      <c r="AD902" s="138">
        <v>0</v>
      </c>
      <c r="AE902" s="131" t="str">
        <v>비닐스토리 쿠팡 최순이 최성기 SE.114 투명 530268246075 0502-1714-0211 24100063587436</v>
      </c>
    </row>
    <row r="903" spans="1:31">
      <c r="A903" s="131">
        <v>137</v>
      </c>
      <c r="B903" s="131" t="str">
        <v>비닐팩토리</v>
      </c>
      <c r="C903" s="131" t="str">
        <v>스마트 스토어</v>
      </c>
      <c r="D903" s="131" t="str">
        <v>최슬기</v>
      </c>
      <c r="E903" s="132">
        <v>45454</v>
      </c>
      <c r="F903" s="131" t="str">
        <v>최슬기</v>
      </c>
      <c r="G903" s="131" t="str">
        <v>530219199831</v>
      </c>
      <c r="H903" s="131" t="str">
        <v>SE.303</v>
      </c>
      <c r="I903" s="131" t="str">
        <v>투명</v>
      </c>
      <c r="J903" s="131">
        <v>1</v>
      </c>
      <c r="K903" s="138">
        <v>0</v>
      </c>
      <c r="L903" s="138">
        <v>3500</v>
      </c>
      <c r="M903" s="138">
        <v>0</v>
      </c>
      <c r="N903" s="132">
        <v>45453</v>
      </c>
      <c r="O903" s="131" t="str">
        <v>2024061017985051</v>
      </c>
      <c r="P903" s="134" t="str">
        <v>seul****</v>
      </c>
      <c r="Q903" s="148" t="str">
        <v>010-8420-5958</v>
      </c>
      <c r="R903" s="131" t="str">
        <v>CJ대한통운</v>
      </c>
      <c r="S903" s="139">
        <v>0</v>
      </c>
      <c r="T903" s="131" t="str">
        <v>010-8420-5958</v>
      </c>
      <c r="U903" s="131" t="str">
        <v>경상남도 진주시 가호방아길43번길 32 (호탄동) 진주 금곡농협 로컬푸드 안 반찬가게</v>
      </c>
      <c r="V903" s="131">
        <v>0</v>
      </c>
      <c r="W903" s="138">
        <v>21920</v>
      </c>
      <c r="X903" s="138">
        <v>0</v>
      </c>
      <c r="Y903" s="138">
        <v>3000</v>
      </c>
      <c r="Z903" s="138">
        <v>0</v>
      </c>
      <c r="AA903" s="138">
        <v>0</v>
      </c>
      <c r="AB903" s="145">
        <v>0</v>
      </c>
      <c r="AC903" s="145">
        <v>0</v>
      </c>
      <c r="AD903" s="138">
        <v>0</v>
      </c>
      <c r="AE903" s="131" t="str">
        <v>비닐팩토리 스마트 스토어 최슬기 최슬기 SE.303 투명 530219199831 010-8420-5958 2024061017985051</v>
      </c>
    </row>
    <row r="904" spans="1:31">
      <c r="A904" s="131">
        <v>288</v>
      </c>
      <c r="B904" s="131" t="str">
        <v>비닐팩토리</v>
      </c>
      <c r="C904" s="131" t="str">
        <v>스마트 스토어</v>
      </c>
      <c r="D904" s="131" t="str">
        <v>최예진</v>
      </c>
      <c r="E904" s="132">
        <v>45481</v>
      </c>
      <c r="F904" s="131" t="str">
        <v>최예진</v>
      </c>
      <c r="G904" s="131" t="str">
        <v>540238771422</v>
      </c>
      <c r="H904" s="131" t="str">
        <v>SE.204</v>
      </c>
      <c r="I904" s="131" t="str">
        <v>투명</v>
      </c>
      <c r="J904" s="131">
        <v>1</v>
      </c>
      <c r="K904" s="138">
        <v>0</v>
      </c>
      <c r="L904" s="138">
        <v>3000</v>
      </c>
      <c r="M904" s="138">
        <v>0</v>
      </c>
      <c r="N904" s="132">
        <v>45478</v>
      </c>
      <c r="O904" s="131" t="str">
        <v>2024070532020131</v>
      </c>
      <c r="P904" s="134" t="str">
        <v>dpwl****</v>
      </c>
      <c r="Q904" s="148" t="str">
        <v>010-8648-7656</v>
      </c>
      <c r="R904" s="131" t="str">
        <v>CJ대한통운</v>
      </c>
      <c r="S904" s="139">
        <v>0</v>
      </c>
      <c r="T904" s="131" t="str">
        <v>010-8648-7656</v>
      </c>
      <c r="U904" s="131" t="str">
        <v>부산광역시 수영구 망미번영로74번길 61 (수영동) 1층</v>
      </c>
      <c r="V904" s="131" t="str">
        <v>1층 오른쪽 문 앞에 둬주세요!</v>
      </c>
      <c r="W904" s="138">
        <v>20800</v>
      </c>
      <c r="X904" s="138">
        <v>0</v>
      </c>
      <c r="Y904" s="138">
        <v>3000</v>
      </c>
      <c r="Z904" s="138">
        <v>0</v>
      </c>
      <c r="AA904" s="138">
        <v>0</v>
      </c>
      <c r="AB904" s="145">
        <v>0</v>
      </c>
      <c r="AC904" s="145">
        <v>0</v>
      </c>
      <c r="AD904" s="138">
        <v>0</v>
      </c>
      <c r="AE904" s="131" t="str">
        <v>비닐팩토리 스마트 스토어 최예진 최예진 SE.204 투명 540238771422 010-8648-7656 2024070532020131</v>
      </c>
    </row>
    <row r="905" spans="1:31">
      <c r="A905" s="131">
        <v>771</v>
      </c>
      <c r="B905" s="131" t="str">
        <v>비닐스토리</v>
      </c>
      <c r="C905" s="131" t="str">
        <v>스마트 스토어</v>
      </c>
      <c r="D905" s="131" t="str">
        <v>최유리</v>
      </c>
      <c r="E905" s="132">
        <v>45537</v>
      </c>
      <c r="F905" s="131" t="str">
        <v>최유리</v>
      </c>
      <c r="G905" s="131" t="str">
        <v>530281347636</v>
      </c>
      <c r="H905" s="131" t="str">
        <v>SE.10</v>
      </c>
      <c r="I905" s="131" t="str">
        <v>투명</v>
      </c>
      <c r="J905" s="131">
        <v>1</v>
      </c>
      <c r="K905" s="138">
        <v>4155</v>
      </c>
      <c r="L905" s="138">
        <v>3000</v>
      </c>
      <c r="M905" s="138">
        <v>0</v>
      </c>
      <c r="N905" s="132">
        <v>45537</v>
      </c>
      <c r="O905" s="131" t="str">
        <v>2024090251652671</v>
      </c>
      <c r="P905" s="134" t="str">
        <v>nunn****</v>
      </c>
      <c r="Q905" s="148" t="str">
        <v>010-7156-1467</v>
      </c>
      <c r="R905" s="131" t="str">
        <v>CJ대한통운</v>
      </c>
      <c r="S905" s="139">
        <v>0</v>
      </c>
      <c r="T905" s="131" t="str">
        <v>010-7156-1467</v>
      </c>
      <c r="U905" s="131" t="str">
        <v>충청남도 아산시 음봉면 아산밸리로388번길 175 (음봉면) (주)상지정공</v>
      </c>
      <c r="V905" s="131">
        <v>0</v>
      </c>
      <c r="W905" s="138">
        <v>1890</v>
      </c>
      <c r="X905" s="138">
        <v>0</v>
      </c>
      <c r="Y905" s="138">
        <v>3000</v>
      </c>
      <c r="Z905" s="138">
        <v>0</v>
      </c>
      <c r="AA905" s="138">
        <v>0</v>
      </c>
      <c r="AB905" s="145">
        <v>0</v>
      </c>
      <c r="AC905" s="145">
        <v>0</v>
      </c>
      <c r="AD905" s="138">
        <v>0</v>
      </c>
      <c r="AE905" s="131" t="str">
        <v>비닐스토리 스마트 스토어 최유리 최유리 SE.10 투명 530281347636 010-7156-1467 2024090251652671</v>
      </c>
    </row>
    <row r="906" spans="1:31">
      <c r="A906" s="131">
        <v>772</v>
      </c>
      <c r="B906" s="131" t="str">
        <v>비닐스토리</v>
      </c>
      <c r="C906" s="131" t="str">
        <v>스마트 스토어</v>
      </c>
      <c r="D906" s="131" t="str">
        <v>최유리</v>
      </c>
      <c r="E906" s="132">
        <v>45537</v>
      </c>
      <c r="F906" s="131" t="str">
        <v>최유리</v>
      </c>
      <c r="G906" s="131" t="str">
        <v>530281347636</v>
      </c>
      <c r="H906" s="131" t="str">
        <v>SE.23</v>
      </c>
      <c r="I906" s="131" t="str">
        <v>빨강</v>
      </c>
      <c r="J906" s="131">
        <v>1</v>
      </c>
      <c r="K906" s="138">
        <v>2420</v>
      </c>
      <c r="L906" s="138">
        <v>0</v>
      </c>
      <c r="M906" s="138">
        <v>0</v>
      </c>
      <c r="N906" s="132">
        <v>45537</v>
      </c>
      <c r="O906" s="131" t="str">
        <v>2024090251652661</v>
      </c>
      <c r="P906" s="134" t="str">
        <v>nunn****</v>
      </c>
      <c r="Q906" s="148" t="str">
        <v>010-7156-1467</v>
      </c>
      <c r="R906" s="131" t="str">
        <v>CJ대한통운</v>
      </c>
      <c r="S906" s="139">
        <v>0</v>
      </c>
      <c r="T906" s="131" t="str">
        <v>010-7156-1467</v>
      </c>
      <c r="U906" s="131" t="str">
        <v>충청남도 아산시 음봉면 아산밸리로388번길 175 (음봉면) (주)상지정공</v>
      </c>
      <c r="V906" s="131">
        <v>0</v>
      </c>
      <c r="W906" s="138">
        <v>3960</v>
      </c>
      <c r="X906" s="138">
        <v>0</v>
      </c>
      <c r="Y906" s="138">
        <v>0</v>
      </c>
      <c r="Z906" s="138">
        <v>0</v>
      </c>
      <c r="AA906" s="138">
        <v>0</v>
      </c>
      <c r="AB906" s="145">
        <v>0</v>
      </c>
      <c r="AC906" s="145">
        <v>0</v>
      </c>
      <c r="AD906" s="138">
        <v>0</v>
      </c>
      <c r="AE906" s="131" t="str">
        <v>비닐스토리 스마트 스토어 최유리 최유리 SE.23 빨강 530281347636 010-7156-1467 2024090251652661</v>
      </c>
    </row>
    <row r="907" spans="1:31">
      <c r="A907" s="131">
        <v>953</v>
      </c>
      <c r="B907" s="131" t="str">
        <v>비닐스토리</v>
      </c>
      <c r="C907" s="131" t="str">
        <v>쿠팡</v>
      </c>
      <c r="D907" s="131" t="str">
        <v>최유영</v>
      </c>
      <c r="E907" s="132">
        <v>45554</v>
      </c>
      <c r="F907" s="131" t="str">
        <v>최유영</v>
      </c>
      <c r="G907" s="131" t="str">
        <v>540292234224</v>
      </c>
      <c r="H907" s="131" t="str">
        <v>SE.122</v>
      </c>
      <c r="I907" s="131" t="str">
        <v>청색</v>
      </c>
      <c r="J907" s="131">
        <v>2</v>
      </c>
      <c r="K907" s="138">
        <v>10480</v>
      </c>
      <c r="L907" s="138">
        <v>3000</v>
      </c>
      <c r="M907" s="138">
        <v>0</v>
      </c>
      <c r="N907" s="132">
        <v>45548</v>
      </c>
      <c r="O907" s="131" t="str">
        <v>29100069012327</v>
      </c>
      <c r="P907" s="134">
        <v>0</v>
      </c>
      <c r="Q907" s="148" t="str">
        <v>0502-7891-5526</v>
      </c>
      <c r="R907" s="131" t="str">
        <v>CJ대한통운</v>
      </c>
      <c r="S907" s="139">
        <v>0</v>
      </c>
      <c r="T907" s="131" t="str">
        <v>0502-7891-5526</v>
      </c>
      <c r="U907" s="131" t="str">
        <v>광주광역시 남구 봉선로 173 3층 본과학수학학원 ( 봉선동 )</v>
      </c>
      <c r="V907" s="131" t="str">
        <v>직접 받고 부재 시 문 앞</v>
      </c>
      <c r="W907" s="138">
        <v>12560</v>
      </c>
      <c r="X907" s="138">
        <v>680</v>
      </c>
      <c r="Y907" s="138">
        <v>0</v>
      </c>
      <c r="Z907" s="138">
        <v>0</v>
      </c>
      <c r="AA907" s="138">
        <v>0</v>
      </c>
      <c r="AB907" s="145">
        <v>0</v>
      </c>
      <c r="AC907" s="145">
        <v>0</v>
      </c>
      <c r="AD907" s="138">
        <v>0</v>
      </c>
      <c r="AE907" s="131" t="str">
        <v>비닐스토리 쿠팡 최유영 최유영 SE.122 청색 540292234224 0502-7891-5526 29100069012327</v>
      </c>
    </row>
    <row r="908" spans="1:31">
      <c r="A908" s="131">
        <v>206</v>
      </c>
      <c r="B908" s="131" t="str">
        <v>비닐팩토리</v>
      </c>
      <c r="C908" s="131" t="str">
        <v>대표</v>
      </c>
      <c r="D908" s="131" t="str">
        <v>최윤희</v>
      </c>
      <c r="E908" s="132">
        <v>45474</v>
      </c>
      <c r="F908" s="131" t="str">
        <v>최윤희</v>
      </c>
      <c r="G908" s="131" t="str">
        <v>530234169692</v>
      </c>
      <c r="H908" s="131" t="str">
        <v>SE.1000</v>
      </c>
      <c r="I908" s="131" t="str">
        <v>투명</v>
      </c>
      <c r="J908" s="131">
        <v>1</v>
      </c>
      <c r="K908" s="138">
        <v>0</v>
      </c>
      <c r="L908" s="138">
        <v>4400</v>
      </c>
      <c r="M908" s="138">
        <v>1725</v>
      </c>
      <c r="N908" s="132">
        <v>45474</v>
      </c>
      <c r="O908" s="131" t="str">
        <v>45475211</v>
      </c>
      <c r="P908" s="134">
        <v>0</v>
      </c>
      <c r="Q908" s="148">
        <v>0</v>
      </c>
      <c r="R908" s="131" t="str">
        <v>CJ대한통운</v>
      </c>
      <c r="S908" s="139">
        <v>0</v>
      </c>
      <c r="T908" s="131" t="str">
        <v>010-3359-7631</v>
      </c>
      <c r="U908" s="131" t="str">
        <v>경북 경주시 보불로 174-39 폴레스트 173 주택</v>
      </c>
      <c r="V908" s="131">
        <v>0</v>
      </c>
      <c r="W908" s="138">
        <v>0</v>
      </c>
      <c r="X908" s="138">
        <v>0</v>
      </c>
      <c r="Y908" s="138">
        <v>0</v>
      </c>
      <c r="Z908" s="138">
        <v>0</v>
      </c>
      <c r="AA908" s="138">
        <v>0</v>
      </c>
      <c r="AB908" s="145">
        <v>0</v>
      </c>
      <c r="AC908" s="145">
        <v>0</v>
      </c>
      <c r="AD908" s="138">
        <v>0</v>
      </c>
      <c r="AE908" s="131" t="str">
        <v>비닐팩토리 대표 최윤희 최윤희 SE.1000 투명 530234169692 010-3359-7631 45475211</v>
      </c>
    </row>
    <row r="909" spans="1:31">
      <c r="A909" s="131">
        <v>208</v>
      </c>
      <c r="B909" s="131" t="str">
        <v>비닐스토리</v>
      </c>
      <c r="C909" s="131" t="str">
        <v>스마트 스토어</v>
      </c>
      <c r="D909" s="131" t="str">
        <v>최은주</v>
      </c>
      <c r="E909" s="132">
        <v>45474</v>
      </c>
      <c r="F909" s="131" t="str">
        <v>최은주</v>
      </c>
      <c r="G909" s="131" t="str">
        <v>530234066431</v>
      </c>
      <c r="H909" s="131" t="str">
        <v>SE.10</v>
      </c>
      <c r="I909" s="131" t="str">
        <v>투명</v>
      </c>
      <c r="J909" s="131">
        <v>20</v>
      </c>
      <c r="K909" s="138">
        <v>29225</v>
      </c>
      <c r="L909" s="138">
        <v>4400</v>
      </c>
      <c r="M909" s="138">
        <v>1725</v>
      </c>
      <c r="N909" s="132">
        <v>45474</v>
      </c>
      <c r="O909" s="131" t="str">
        <v>2024070136071681</v>
      </c>
      <c r="P909" s="134" t="str">
        <v>eju3****</v>
      </c>
      <c r="Q909" s="148" t="str">
        <v>010-9995-3456</v>
      </c>
      <c r="R909" s="131" t="str">
        <v>CJ대한통운</v>
      </c>
      <c r="S909" s="139">
        <v>0</v>
      </c>
      <c r="T909" s="131" t="str">
        <v>010-9995-3456</v>
      </c>
      <c r="U909" s="131" t="str">
        <v>전라북도 전주시 덕진구 팔달로 357-27 (진북동) 국수공장</v>
      </c>
      <c r="V909" s="131">
        <v>0</v>
      </c>
      <c r="W909" s="138">
        <v>37800</v>
      </c>
      <c r="X909" s="138">
        <v>0</v>
      </c>
      <c r="Y909" s="138">
        <v>0</v>
      </c>
      <c r="Z909" s="138">
        <v>0</v>
      </c>
      <c r="AA909" s="138">
        <v>0</v>
      </c>
      <c r="AB909" s="145">
        <v>0</v>
      </c>
      <c r="AC909" s="145">
        <v>0</v>
      </c>
      <c r="AD909" s="138">
        <v>0</v>
      </c>
      <c r="AE909" s="131" t="str">
        <v>비닐스토리 스마트 스토어 최은주 최은주 SE.10 투명 530234066431 010-9995-3456 2024070136071681</v>
      </c>
    </row>
    <row r="910" spans="1:31">
      <c r="A910" s="131">
        <v>842</v>
      </c>
      <c r="B910" s="131" t="str">
        <v>비닐스토리</v>
      </c>
      <c r="C910" s="131" t="str">
        <v>스마트 스토어</v>
      </c>
      <c r="D910" s="131" t="str">
        <v>최은주</v>
      </c>
      <c r="E910" s="132">
        <v>45540</v>
      </c>
      <c r="F910" s="131" t="str">
        <v>최은주</v>
      </c>
      <c r="G910" s="131" t="str">
        <v>540283015600</v>
      </c>
      <c r="H910" s="131" t="str">
        <v>SE.10</v>
      </c>
      <c r="I910" s="131" t="str">
        <v>투명</v>
      </c>
      <c r="J910" s="131">
        <v>20</v>
      </c>
      <c r="K910" s="138">
        <v>27560</v>
      </c>
      <c r="L910" s="138">
        <v>3500</v>
      </c>
      <c r="M910" s="138">
        <v>960</v>
      </c>
      <c r="N910" s="132">
        <v>45539</v>
      </c>
      <c r="O910" s="131" t="str">
        <v>2024090459326911</v>
      </c>
      <c r="P910" s="134" t="str">
        <v>eju3****</v>
      </c>
      <c r="Q910" s="148" t="str">
        <v>010-9995-3456</v>
      </c>
      <c r="R910" s="131" t="str">
        <v>CJ대한통운</v>
      </c>
      <c r="S910" s="139">
        <v>0</v>
      </c>
      <c r="T910" s="131" t="str">
        <v>010-9995-3456</v>
      </c>
      <c r="U910" s="131" t="str">
        <v>전라북도 전주시 덕진구 팔달로 357-27 (진북동) 국수공장</v>
      </c>
      <c r="V910" s="131">
        <v>0</v>
      </c>
      <c r="W910" s="138">
        <v>37800</v>
      </c>
      <c r="X910" s="138">
        <v>0</v>
      </c>
      <c r="Y910" s="138">
        <v>0</v>
      </c>
      <c r="Z910" s="138">
        <v>0</v>
      </c>
      <c r="AA910" s="138">
        <v>0</v>
      </c>
      <c r="AB910" s="145">
        <v>0</v>
      </c>
      <c r="AC910" s="145">
        <v>0</v>
      </c>
      <c r="AD910" s="138">
        <v>0</v>
      </c>
      <c r="AE910" s="131" t="str">
        <v>비닐스토리 스마트 스토어 최은주 최은주 SE.10 투명 540283015600 010-9995-3456 2024090459326911</v>
      </c>
    </row>
    <row r="911" spans="1:31">
      <c r="A911" s="131">
        <v>643</v>
      </c>
      <c r="B911" s="131" t="str">
        <v>비닐팩토리</v>
      </c>
      <c r="C911" s="131" t="str">
        <v>스마트 스토어</v>
      </c>
      <c r="D911" s="131" t="str">
        <v>최이현</v>
      </c>
      <c r="E911" s="132">
        <v>45525</v>
      </c>
      <c r="F911" s="131" t="str">
        <v>최유리</v>
      </c>
      <c r="G911" s="131" t="str">
        <v>540271120010</v>
      </c>
      <c r="H911" s="131" t="str">
        <v>SE.206</v>
      </c>
      <c r="I911" s="131" t="str">
        <v>투명</v>
      </c>
      <c r="J911" s="131">
        <v>1</v>
      </c>
      <c r="K911" s="138">
        <v>0</v>
      </c>
      <c r="L911" s="138">
        <v>3000</v>
      </c>
      <c r="M911" s="138">
        <v>0</v>
      </c>
      <c r="N911" s="132">
        <v>45524</v>
      </c>
      <c r="O911" s="131" t="str">
        <v>2024082069838981</v>
      </c>
      <c r="P911" s="134" t="str">
        <v>ican****</v>
      </c>
      <c r="Q911" s="148" t="str">
        <v>010-3009-5537</v>
      </c>
      <c r="R911" s="131" t="str">
        <v>CJ대한통운</v>
      </c>
      <c r="S911" s="139">
        <v>0</v>
      </c>
      <c r="T911" s="131" t="str">
        <v>010-3009-5537</v>
      </c>
      <c r="U911" s="131" t="str">
        <v>경상남도 창원시 성산구 삼정자로33번길 12-7 (성주동) 1층</v>
      </c>
      <c r="V911" s="131">
        <v>0</v>
      </c>
      <c r="W911" s="138">
        <v>28400</v>
      </c>
      <c r="X911" s="138">
        <v>0</v>
      </c>
      <c r="Y911" s="138">
        <v>3000</v>
      </c>
      <c r="Z911" s="138">
        <v>0</v>
      </c>
      <c r="AA911" s="138">
        <v>0</v>
      </c>
      <c r="AB911" s="145">
        <v>0</v>
      </c>
      <c r="AC911" s="145">
        <v>0</v>
      </c>
      <c r="AD911" s="138">
        <v>0</v>
      </c>
      <c r="AE911" s="131" t="str">
        <v>비닐팩토리 스마트 스토어 최이현 최유리 SE.206 투명 540271120010 010-3009-5537 2024082069838981</v>
      </c>
    </row>
    <row r="912" spans="1:31">
      <c r="A912" s="131">
        <v>847</v>
      </c>
      <c r="B912" s="131" t="str">
        <v>비닐팩토리</v>
      </c>
      <c r="C912" s="131" t="str">
        <v>스마트 스토어</v>
      </c>
      <c r="D912" s="131" t="str">
        <v>최재석</v>
      </c>
      <c r="E912" s="132">
        <v>45541</v>
      </c>
      <c r="F912" s="131" t="str">
        <v>어시스트 제2키친</v>
      </c>
      <c r="G912" s="131" t="str">
        <v>540284188995</v>
      </c>
      <c r="H912" s="131" t="str">
        <v>SE.306</v>
      </c>
      <c r="I912" s="131" t="str">
        <v>투명</v>
      </c>
      <c r="J912" s="131">
        <v>1</v>
      </c>
      <c r="K912" s="138">
        <v>0</v>
      </c>
      <c r="L912" s="138">
        <v>3000</v>
      </c>
      <c r="M912" s="138">
        <v>0</v>
      </c>
      <c r="N912" s="132">
        <v>45541</v>
      </c>
      <c r="O912" s="131" t="str">
        <v>2024090624102181</v>
      </c>
      <c r="P912" s="134" t="str">
        <v>assi****</v>
      </c>
      <c r="Q912" s="148" t="str">
        <v>010-9985-9232</v>
      </c>
      <c r="R912" s="131" t="str">
        <v>CJ대한통운</v>
      </c>
      <c r="S912" s="139">
        <v>0</v>
      </c>
      <c r="T912" s="131" t="str">
        <v>010-4577-7392</v>
      </c>
      <c r="U912" s="131" t="str">
        <v>서울특별시 성동구 광나루로 130 (성수동1가, 서울숲IT캐슬) 지하 203호 어시스트제2키친</v>
      </c>
      <c r="V912" s="131">
        <v>0</v>
      </c>
      <c r="W912" s="138">
        <v>14080</v>
      </c>
      <c r="X912" s="138">
        <v>0</v>
      </c>
      <c r="Y912" s="138">
        <v>3000</v>
      </c>
      <c r="Z912" s="138">
        <v>0</v>
      </c>
      <c r="AA912" s="138">
        <v>0</v>
      </c>
      <c r="AB912" s="145">
        <v>0</v>
      </c>
      <c r="AC912" s="145">
        <v>0</v>
      </c>
      <c r="AD912" s="138">
        <v>0</v>
      </c>
      <c r="AE912" s="131" t="str">
        <v>비닐팩토리 스마트 스토어 최재석 어시스트 제2키친 SE.306 투명 540284188995 010-4577-7392 2024090624102181</v>
      </c>
    </row>
    <row r="913" spans="1:31">
      <c r="A913" s="131">
        <v>294</v>
      </c>
      <c r="B913" s="131" t="str">
        <v>비닐스토리</v>
      </c>
      <c r="C913" s="131" t="str">
        <v>쿠팡</v>
      </c>
      <c r="D913" s="131" t="str">
        <v>최재원</v>
      </c>
      <c r="E913" s="132">
        <v>45482</v>
      </c>
      <c r="F913" s="131" t="str">
        <v>K한방병원 5층 데스크</v>
      </c>
      <c r="G913" s="131" t="str">
        <v>540239927262</v>
      </c>
      <c r="H913" s="131" t="str">
        <v>SE.304</v>
      </c>
      <c r="I913" s="131" t="str">
        <v>투명</v>
      </c>
      <c r="J913" s="131">
        <v>1</v>
      </c>
      <c r="K913" s="138">
        <v>12350</v>
      </c>
      <c r="L913" s="138">
        <v>3000</v>
      </c>
      <c r="M913" s="138">
        <v>0</v>
      </c>
      <c r="N913" s="132">
        <v>45481</v>
      </c>
      <c r="O913" s="131" t="str">
        <v>15100057235668</v>
      </c>
      <c r="P913" s="134" t="str">
        <v>kv*****@na</v>
      </c>
      <c r="Q913" s="148" t="str">
        <v>0502-1350-8637</v>
      </c>
      <c r="R913" s="131" t="str">
        <v>CJ대한통운</v>
      </c>
      <c r="S913" s="139">
        <v>0</v>
      </c>
      <c r="T913" s="131" t="str">
        <v>0502-1350-8637</v>
      </c>
      <c r="U913" s="131" t="str">
        <v>경기도 화성시 동탄신리천로 411 우성스타타워 5층 ( 목동 )</v>
      </c>
      <c r="V913" s="131" t="str">
        <v>병원 안쪽 데스크 옆에 놓아주세요.</v>
      </c>
      <c r="W913" s="138">
        <v>16880</v>
      </c>
      <c r="X913" s="138">
        <v>0</v>
      </c>
      <c r="Y913" s="138">
        <v>3000</v>
      </c>
      <c r="Z913" s="138">
        <v>0</v>
      </c>
      <c r="AA913" s="138">
        <v>0</v>
      </c>
      <c r="AB913" s="145">
        <v>0</v>
      </c>
      <c r="AC913" s="145">
        <v>0</v>
      </c>
      <c r="AD913" s="138">
        <v>0</v>
      </c>
      <c r="AE913" s="131" t="str">
        <v>비닐스토리 쿠팡 최재원 K한방병원 5층 데스크 SE.304 투명 540239927262 0502-1350-8637 15100057235668</v>
      </c>
    </row>
    <row r="914" spans="1:31">
      <c r="A914" s="131">
        <v>220</v>
      </c>
      <c r="B914" s="131" t="str">
        <v>비닐스토리</v>
      </c>
      <c r="C914" s="131" t="str">
        <v>쿠팡</v>
      </c>
      <c r="D914" s="131" t="str">
        <v>최정인</v>
      </c>
      <c r="E914" s="132">
        <v>45474</v>
      </c>
      <c r="F914" s="131" t="str">
        <v>최정인</v>
      </c>
      <c r="G914" s="131" t="str">
        <v>530233820226</v>
      </c>
      <c r="H914" s="131" t="str">
        <v>SE.101</v>
      </c>
      <c r="I914" s="131" t="str">
        <v>투명</v>
      </c>
      <c r="J914" s="131">
        <v>30</v>
      </c>
      <c r="K914" s="138">
        <v>20500</v>
      </c>
      <c r="L914" s="138">
        <v>3500</v>
      </c>
      <c r="M914" s="138">
        <v>500</v>
      </c>
      <c r="N914" s="132">
        <v>45474</v>
      </c>
      <c r="O914" s="131" t="str">
        <v>1100055780140</v>
      </c>
      <c r="P914" s="134" t="str">
        <v>ch*****@na</v>
      </c>
      <c r="Q914" s="148" t="str">
        <v>0502-5089-8663</v>
      </c>
      <c r="R914" s="131" t="str">
        <v>CJ대한통운</v>
      </c>
      <c r="S914" s="139">
        <v>0</v>
      </c>
      <c r="T914" s="131" t="str">
        <v>0502-5089-8663</v>
      </c>
      <c r="U914" s="131" t="str">
        <v>대전광역시 대덕구 비래동 137-1 정가네왕김밥</v>
      </c>
      <c r="V914" s="131" t="str">
        <v>가게안(영업시간외엔우유주머니)</v>
      </c>
      <c r="W914" s="138">
        <v>28200</v>
      </c>
      <c r="X914" s="138">
        <v>0</v>
      </c>
      <c r="Y914" s="138">
        <v>3000</v>
      </c>
      <c r="Z914" s="138">
        <v>0</v>
      </c>
      <c r="AA914" s="138">
        <v>0</v>
      </c>
      <c r="AB914" s="145">
        <v>0</v>
      </c>
      <c r="AC914" s="145">
        <v>0</v>
      </c>
      <c r="AD914" s="138">
        <v>0</v>
      </c>
      <c r="AE914" s="131" t="str">
        <v>비닐스토리 쿠팡 최정인 최정인 SE.101 투명 530233820226 0502-5089-8663 1100055780140</v>
      </c>
    </row>
    <row r="915" spans="1:31">
      <c r="A915" s="131">
        <v>521</v>
      </c>
      <c r="B915" s="131" t="str">
        <v>비닐스토리</v>
      </c>
      <c r="C915" s="131" t="str">
        <v>쿠팡</v>
      </c>
      <c r="D915" s="131" t="str">
        <v>최진</v>
      </c>
      <c r="E915" s="132">
        <v>45511</v>
      </c>
      <c r="F915" s="131" t="str">
        <v>최진</v>
      </c>
      <c r="G915" s="131" t="str">
        <v>540261353816</v>
      </c>
      <c r="H915" s="131" t="str">
        <v>SE.304</v>
      </c>
      <c r="I915" s="131" t="str">
        <v>투명</v>
      </c>
      <c r="J915" s="131">
        <v>1</v>
      </c>
      <c r="K915" s="138">
        <v>12350</v>
      </c>
      <c r="L915" s="138">
        <v>3000</v>
      </c>
      <c r="M915" s="138">
        <v>0</v>
      </c>
      <c r="N915" s="132">
        <v>45511</v>
      </c>
      <c r="O915" s="131" t="str">
        <v>23100062389632</v>
      </c>
      <c r="P915" s="134">
        <v>0</v>
      </c>
      <c r="Q915" s="148" t="str">
        <v>0502-7969-3550</v>
      </c>
      <c r="R915" s="131" t="str">
        <v>CJ대한통운</v>
      </c>
      <c r="S915" s="139">
        <v>0</v>
      </c>
      <c r="T915" s="131" t="str">
        <v>0502-7969-3550</v>
      </c>
      <c r="U915" s="131" t="str">
        <v>전라북도 전주시 완산구 서완산동2가 335 전주오페라하우스 101동104호</v>
      </c>
      <c r="V915" s="131" t="str">
        <v>직접 받고 부재 시 문 앞</v>
      </c>
      <c r="W915" s="138">
        <v>16880</v>
      </c>
      <c r="X915" s="138">
        <v>0</v>
      </c>
      <c r="Y915" s="138">
        <v>0</v>
      </c>
      <c r="Z915" s="138">
        <v>0</v>
      </c>
      <c r="AA915" s="138">
        <v>0</v>
      </c>
      <c r="AB915" s="145">
        <v>0</v>
      </c>
      <c r="AC915" s="145">
        <v>0</v>
      </c>
      <c r="AD915" s="138">
        <v>0</v>
      </c>
      <c r="AE915" s="131" t="str">
        <v>비닐스토리 쿠팡 최진 최진 SE.304 투명 540261353816 0502-7969-3550 23100062389632</v>
      </c>
    </row>
    <row r="916" spans="1:31">
      <c r="A916" s="131">
        <v>522</v>
      </c>
      <c r="B916" s="131" t="str">
        <v>비닐스토리</v>
      </c>
      <c r="C916" s="131" t="str">
        <v>쿠팡</v>
      </c>
      <c r="D916" s="131" t="str">
        <v>최진</v>
      </c>
      <c r="E916" s="132">
        <v>45511</v>
      </c>
      <c r="F916" s="131" t="str">
        <v>최진</v>
      </c>
      <c r="G916" s="131" t="str">
        <v>540261353816</v>
      </c>
      <c r="H916" s="131" t="str">
        <v>SE.305</v>
      </c>
      <c r="I916" s="131" t="str">
        <v>투명</v>
      </c>
      <c r="J916" s="131">
        <v>1</v>
      </c>
      <c r="K916" s="138">
        <v>12650</v>
      </c>
      <c r="L916" s="138">
        <v>0</v>
      </c>
      <c r="M916" s="138">
        <v>0</v>
      </c>
      <c r="N916" s="132">
        <v>45511</v>
      </c>
      <c r="O916" s="131" t="str">
        <v>23100062389632</v>
      </c>
      <c r="P916" s="134">
        <v>0</v>
      </c>
      <c r="Q916" s="148" t="str">
        <v>0502-7969-3550</v>
      </c>
      <c r="R916" s="131" t="str">
        <v>CJ대한통운</v>
      </c>
      <c r="S916" s="139">
        <v>0</v>
      </c>
      <c r="T916" s="131" t="str">
        <v>0502-7969-3550</v>
      </c>
      <c r="U916" s="131" t="str">
        <v>전라북도 전주시 완산구 서완산동2가 335 전주오페라하우스 101동104호</v>
      </c>
      <c r="V916" s="131" t="str">
        <v>직접 받고 부재 시 문 앞</v>
      </c>
      <c r="W916" s="138">
        <v>21740</v>
      </c>
      <c r="X916" s="138">
        <v>0</v>
      </c>
      <c r="Y916" s="138">
        <v>0</v>
      </c>
      <c r="Z916" s="138">
        <v>0</v>
      </c>
      <c r="AA916" s="138">
        <v>0</v>
      </c>
      <c r="AB916" s="145">
        <v>0</v>
      </c>
      <c r="AC916" s="145">
        <v>0</v>
      </c>
      <c r="AD916" s="138">
        <v>0</v>
      </c>
      <c r="AE916" s="131" t="str">
        <v>비닐스토리 쿠팡 최진 최진 SE.305 투명 540261353816 0502-7969-3550 23100062389632</v>
      </c>
    </row>
    <row r="917" spans="1:31">
      <c r="A917" s="131">
        <v>670</v>
      </c>
      <c r="B917" s="131" t="str">
        <v>비닐팩토리</v>
      </c>
      <c r="C917" s="131" t="str">
        <v>스마트 스토어</v>
      </c>
      <c r="D917" s="131" t="str">
        <v>최진영</v>
      </c>
      <c r="E917" s="132">
        <v>45527</v>
      </c>
      <c r="F917" s="131" t="str">
        <v>최진영</v>
      </c>
      <c r="G917" s="131" t="str">
        <v>540272918273</v>
      </c>
      <c r="H917" s="131" t="str">
        <v>SE.307</v>
      </c>
      <c r="I917" s="131" t="str">
        <v>투명</v>
      </c>
      <c r="J917" s="131">
        <v>1</v>
      </c>
      <c r="K917" s="138">
        <v>0</v>
      </c>
      <c r="L917" s="138">
        <v>3000</v>
      </c>
      <c r="M917" s="138">
        <v>0</v>
      </c>
      <c r="N917" s="132">
        <v>45527</v>
      </c>
      <c r="O917" s="131" t="str">
        <v>2024082367554171</v>
      </c>
      <c r="P917" s="134" t="str">
        <v>nm22****</v>
      </c>
      <c r="Q917" s="148" t="str">
        <v>010-9323-1123</v>
      </c>
      <c r="R917" s="131" t="str">
        <v>CJ대한통운</v>
      </c>
      <c r="S917" s="139">
        <v>0</v>
      </c>
      <c r="T917" s="131" t="str">
        <v>010-9323-1123</v>
      </c>
      <c r="U917" s="131" t="str">
        <v>전라남도 순천시 동너리길 127-11 (대룡동) 주택</v>
      </c>
      <c r="V917" s="131">
        <v>0</v>
      </c>
      <c r="W917" s="138">
        <v>10560</v>
      </c>
      <c r="X917" s="138">
        <v>0</v>
      </c>
      <c r="Y917" s="138">
        <v>3000</v>
      </c>
      <c r="Z917" s="138">
        <v>0</v>
      </c>
      <c r="AA917" s="138">
        <v>0</v>
      </c>
      <c r="AB917" s="145">
        <v>0</v>
      </c>
      <c r="AC917" s="145">
        <v>0</v>
      </c>
      <c r="AD917" s="138">
        <v>0</v>
      </c>
      <c r="AE917" s="131" t="str">
        <v>비닐팩토리 스마트 스토어 최진영 최진영 SE.307 투명 540272918273 010-9323-1123 2024082367554171</v>
      </c>
    </row>
    <row r="918" spans="1:31">
      <c r="A918" s="131">
        <v>824</v>
      </c>
      <c r="B918" s="131" t="str">
        <v>비닐스토리</v>
      </c>
      <c r="C918" s="131" t="str">
        <v>스마트 스토어</v>
      </c>
      <c r="D918" s="131" t="str">
        <v>최진영</v>
      </c>
      <c r="E918" s="132">
        <v>45539</v>
      </c>
      <c r="F918" s="131" t="str">
        <v>최진영</v>
      </c>
      <c r="G918" s="131" t="str">
        <v>540282117205</v>
      </c>
      <c r="H918" s="131" t="str">
        <v>SE.3</v>
      </c>
      <c r="I918" s="131" t="str">
        <v>검정</v>
      </c>
      <c r="J918" s="131">
        <v>4</v>
      </c>
      <c r="K918" s="138">
        <v>7100</v>
      </c>
      <c r="L918" s="138">
        <v>3500</v>
      </c>
      <c r="M918" s="138">
        <v>960</v>
      </c>
      <c r="N918" s="132">
        <v>45539</v>
      </c>
      <c r="O918" s="131" t="str">
        <v>2024090445328221</v>
      </c>
      <c r="P918" s="134" t="str">
        <v>cjy3****</v>
      </c>
      <c r="Q918" s="148" t="str">
        <v>010-9754-3005</v>
      </c>
      <c r="R918" s="131" t="str">
        <v>CJ대한통운</v>
      </c>
      <c r="S918" s="139">
        <v>0</v>
      </c>
      <c r="T918" s="131" t="str">
        <v>010-9754-3005</v>
      </c>
      <c r="U918" s="131" t="str">
        <v>서울특별시 송파구 백제고분로48길 23 (방이동) 1층 우럼마왕만두</v>
      </c>
      <c r="V918" s="131">
        <v>0</v>
      </c>
      <c r="W918" s="138">
        <v>4360</v>
      </c>
      <c r="X918" s="138">
        <v>0</v>
      </c>
      <c r="Y918" s="138">
        <v>0</v>
      </c>
      <c r="Z918" s="138">
        <v>0</v>
      </c>
      <c r="AA918" s="138">
        <v>0</v>
      </c>
      <c r="AB918" s="145">
        <v>0</v>
      </c>
      <c r="AC918" s="145">
        <v>0</v>
      </c>
      <c r="AD918" s="138">
        <v>0</v>
      </c>
      <c r="AE918" s="131" t="str">
        <v>비닐스토리 스마트 스토어 최진영 최진영 SE.3 검정 540282117205 010-9754-3005 2024090445328221</v>
      </c>
    </row>
    <row r="919" spans="1:31">
      <c r="A919" s="131">
        <v>825</v>
      </c>
      <c r="B919" s="131" t="str">
        <v>비닐스토리</v>
      </c>
      <c r="C919" s="131" t="str">
        <v>스마트 스토어</v>
      </c>
      <c r="D919" s="131" t="str">
        <v>최진영</v>
      </c>
      <c r="E919" s="132">
        <v>45539</v>
      </c>
      <c r="F919" s="131" t="str">
        <v>최진영</v>
      </c>
      <c r="G919" s="131" t="str">
        <v>540282117205</v>
      </c>
      <c r="H919" s="131" t="str">
        <v>SE.14</v>
      </c>
      <c r="I919" s="131" t="str">
        <v>투명</v>
      </c>
      <c r="J919" s="131">
        <v>11</v>
      </c>
      <c r="K919" s="138">
        <v>11495</v>
      </c>
      <c r="L919" s="138">
        <v>0</v>
      </c>
      <c r="M919" s="138">
        <v>0</v>
      </c>
      <c r="N919" s="132">
        <v>45539</v>
      </c>
      <c r="O919" s="131" t="str">
        <v>2024090445328211</v>
      </c>
      <c r="P919" s="134" t="str">
        <v>cjy3****</v>
      </c>
      <c r="Q919" s="148" t="str">
        <v>010-9754-3005</v>
      </c>
      <c r="R919" s="131" t="str">
        <v>CJ대한통운</v>
      </c>
      <c r="S919" s="139">
        <v>0</v>
      </c>
      <c r="T919" s="131" t="str">
        <v>010-9754-3005</v>
      </c>
      <c r="U919" s="131" t="str">
        <v>서울특별시 송파구 백제고분로48길 23 (방이동) 1층 우럼마왕만두</v>
      </c>
      <c r="V919" s="131">
        <v>0</v>
      </c>
      <c r="W919" s="138">
        <v>18700</v>
      </c>
      <c r="X919" s="138">
        <v>0</v>
      </c>
      <c r="Y919" s="138">
        <v>0</v>
      </c>
      <c r="Z919" s="138">
        <v>0</v>
      </c>
      <c r="AA919" s="138">
        <v>0</v>
      </c>
      <c r="AB919" s="145">
        <v>0</v>
      </c>
      <c r="AC919" s="145">
        <v>0</v>
      </c>
      <c r="AD919" s="138">
        <v>0</v>
      </c>
      <c r="AE919" s="131" t="str">
        <v>비닐스토리 스마트 스토어 최진영 최진영 SE.14 투명 540282117205 010-9754-3005 2024090445328211</v>
      </c>
    </row>
    <row r="920" spans="1:31">
      <c r="A920" s="131">
        <v>826</v>
      </c>
      <c r="B920" s="131" t="str">
        <v>비닐스토리</v>
      </c>
      <c r="C920" s="131" t="str">
        <v>스마트 스토어</v>
      </c>
      <c r="D920" s="131" t="str">
        <v>최진영</v>
      </c>
      <c r="E920" s="132">
        <v>45539</v>
      </c>
      <c r="F920" s="131" t="str">
        <v>최진영</v>
      </c>
      <c r="G920" s="131" t="str">
        <v>540282117205</v>
      </c>
      <c r="H920" s="131" t="str">
        <v>SE.18</v>
      </c>
      <c r="I920" s="131" t="str">
        <v>청백</v>
      </c>
      <c r="J920" s="131">
        <v>6</v>
      </c>
      <c r="K920" s="138">
        <v>7758</v>
      </c>
      <c r="L920" s="138">
        <v>0</v>
      </c>
      <c r="M920" s="138">
        <v>0</v>
      </c>
      <c r="N920" s="132">
        <v>45539</v>
      </c>
      <c r="O920" s="131" t="str">
        <v>2024090445328201</v>
      </c>
      <c r="P920" s="134" t="str">
        <v>cjy3****</v>
      </c>
      <c r="Q920" s="148" t="str">
        <v>010-9754-3005</v>
      </c>
      <c r="R920" s="131" t="str">
        <v>CJ대한통운</v>
      </c>
      <c r="S920" s="139">
        <v>0</v>
      </c>
      <c r="T920" s="131" t="str">
        <v>010-9754-3005</v>
      </c>
      <c r="U920" s="131" t="str">
        <v>서울특별시 송파구 백제고분로48길 23 (방이동) 1층 우럼마왕만두</v>
      </c>
      <c r="V920" s="131">
        <v>0</v>
      </c>
      <c r="W920" s="138">
        <v>12720</v>
      </c>
      <c r="X920" s="138">
        <v>0</v>
      </c>
      <c r="Y920" s="138">
        <v>0</v>
      </c>
      <c r="Z920" s="138">
        <v>0</v>
      </c>
      <c r="AA920" s="138">
        <v>0</v>
      </c>
      <c r="AB920" s="145">
        <v>0</v>
      </c>
      <c r="AC920" s="145">
        <v>0</v>
      </c>
      <c r="AD920" s="138">
        <v>0</v>
      </c>
      <c r="AE920" s="131" t="str">
        <v>비닐스토리 스마트 스토어 최진영 최진영 SE.18 청백 540282117205 010-9754-3005 2024090445328201</v>
      </c>
    </row>
    <row r="921" spans="1:31">
      <c r="A921" s="131">
        <v>693</v>
      </c>
      <c r="B921" s="131" t="str">
        <v>비닐팩토리</v>
      </c>
      <c r="C921" s="131" t="str">
        <v>쿠팡</v>
      </c>
      <c r="D921" s="131" t="str">
        <v>최진홍</v>
      </c>
      <c r="E921" s="132">
        <v>45530</v>
      </c>
      <c r="F921" s="131" t="str">
        <v>최진홍</v>
      </c>
      <c r="G921" s="131" t="str">
        <v>530275868611</v>
      </c>
      <c r="H921" s="131" t="str">
        <v>SE.104</v>
      </c>
      <c r="I921" s="131" t="str">
        <v>투명</v>
      </c>
      <c r="J921" s="131">
        <v>4</v>
      </c>
      <c r="K921" s="138">
        <v>0</v>
      </c>
      <c r="L921" s="138">
        <v>3500</v>
      </c>
      <c r="M921" s="138">
        <v>960</v>
      </c>
      <c r="N921" s="132">
        <v>45530</v>
      </c>
      <c r="O921" s="131" t="str">
        <v>4100065862166</v>
      </c>
      <c r="P921" s="134">
        <v>0</v>
      </c>
      <c r="Q921" s="148" t="str">
        <v>0502-4637-1377</v>
      </c>
      <c r="R921" s="131" t="str">
        <v>CJ대한통운</v>
      </c>
      <c r="S921" s="139">
        <v>0</v>
      </c>
      <c r="T921" s="131" t="str">
        <v>0502-4637-1377</v>
      </c>
      <c r="U921" s="131" t="str">
        <v>경기도 부천시 은성로76번길 32 한신시장내 광명분식 ( 소사본동 )</v>
      </c>
      <c r="V921" s="131" t="str">
        <v>문 앞</v>
      </c>
      <c r="W921" s="138">
        <v>9840</v>
      </c>
      <c r="X921" s="138">
        <v>0</v>
      </c>
      <c r="Y921" s="138">
        <v>0</v>
      </c>
      <c r="Z921" s="138">
        <v>0</v>
      </c>
      <c r="AA921" s="138">
        <v>0</v>
      </c>
      <c r="AB921" s="145">
        <v>0</v>
      </c>
      <c r="AC921" s="145">
        <v>0</v>
      </c>
      <c r="AD921" s="138">
        <v>0</v>
      </c>
      <c r="AE921" s="131" t="str">
        <v>비닐팩토리 쿠팡 최진홍 최진홍 SE.104 투명 530275868611 0502-4637-1377 4100065862166</v>
      </c>
    </row>
    <row r="922" spans="1:31">
      <c r="A922" s="131">
        <v>694</v>
      </c>
      <c r="B922" s="131" t="str">
        <v>비닐팩토리</v>
      </c>
      <c r="C922" s="131" t="str">
        <v>쿠팡</v>
      </c>
      <c r="D922" s="131" t="str">
        <v>최진홍</v>
      </c>
      <c r="E922" s="132">
        <v>45530</v>
      </c>
      <c r="F922" s="131" t="str">
        <v>최진홍</v>
      </c>
      <c r="G922" s="131" t="str">
        <v>530275868611</v>
      </c>
      <c r="H922" s="131" t="str">
        <v>SE.106</v>
      </c>
      <c r="I922" s="131" t="str">
        <v>투명</v>
      </c>
      <c r="J922" s="131">
        <v>4</v>
      </c>
      <c r="K922" s="138">
        <v>0</v>
      </c>
      <c r="L922" s="138">
        <v>0</v>
      </c>
      <c r="M922" s="138">
        <v>0</v>
      </c>
      <c r="N922" s="132">
        <v>45530</v>
      </c>
      <c r="O922" s="131" t="str">
        <v>4100065862166</v>
      </c>
      <c r="P922" s="134">
        <v>0</v>
      </c>
      <c r="Q922" s="148" t="str">
        <v>0502-4637-1377</v>
      </c>
      <c r="R922" s="131" t="str">
        <v>CJ대한통운</v>
      </c>
      <c r="S922" s="139">
        <v>0</v>
      </c>
      <c r="T922" s="131" t="str">
        <v>0502-4637-1377</v>
      </c>
      <c r="U922" s="131" t="str">
        <v>경기도 부천시 은성로76번길 32 한신시장내 광명분식 ( 소사본동 )</v>
      </c>
      <c r="V922" s="131" t="str">
        <v>문 앞</v>
      </c>
      <c r="W922" s="138">
        <v>13600</v>
      </c>
      <c r="X922" s="138">
        <v>0</v>
      </c>
      <c r="Y922" s="138">
        <v>0</v>
      </c>
      <c r="Z922" s="138">
        <v>0</v>
      </c>
      <c r="AA922" s="138">
        <v>0</v>
      </c>
      <c r="AB922" s="145">
        <v>0</v>
      </c>
      <c r="AC922" s="145">
        <v>0</v>
      </c>
      <c r="AD922" s="138">
        <v>0</v>
      </c>
      <c r="AE922" s="131" t="str">
        <v>비닐팩토리 쿠팡 최진홍 최진홍 SE.106 투명 530275868611 0502-4637-1377 4100065862166</v>
      </c>
    </row>
    <row r="923" spans="1:31">
      <c r="A923" s="131">
        <v>695</v>
      </c>
      <c r="B923" s="131" t="str">
        <v>비닐팩토리</v>
      </c>
      <c r="C923" s="131" t="str">
        <v>쿠팡</v>
      </c>
      <c r="D923" s="131" t="str">
        <v>최진홍</v>
      </c>
      <c r="E923" s="132">
        <v>45530</v>
      </c>
      <c r="F923" s="131" t="str">
        <v>최진홍</v>
      </c>
      <c r="G923" s="131" t="str">
        <v>530275868611</v>
      </c>
      <c r="H923" s="131" t="str">
        <v>SE.105</v>
      </c>
      <c r="I923" s="131" t="str">
        <v>투명</v>
      </c>
      <c r="J923" s="131">
        <v>4</v>
      </c>
      <c r="K923" s="138">
        <v>0</v>
      </c>
      <c r="L923" s="138">
        <v>0</v>
      </c>
      <c r="M923" s="138">
        <v>0</v>
      </c>
      <c r="N923" s="132">
        <v>45530</v>
      </c>
      <c r="O923" s="131" t="str">
        <v>4100065862166</v>
      </c>
      <c r="P923" s="134">
        <v>0</v>
      </c>
      <c r="Q923" s="148" t="str">
        <v>0502-4637-1377</v>
      </c>
      <c r="R923" s="131" t="str">
        <v>CJ대한통운</v>
      </c>
      <c r="S923" s="139">
        <v>0</v>
      </c>
      <c r="T923" s="131" t="str">
        <v>0502-4637-1377</v>
      </c>
      <c r="U923" s="131" t="str">
        <v>경기도 부천시 은성로76번길 32 한신시장내 광명분식 ( 소사본동 )</v>
      </c>
      <c r="V923" s="131" t="str">
        <v>문 앞</v>
      </c>
      <c r="W923" s="138">
        <v>11680</v>
      </c>
      <c r="X923" s="138">
        <v>0</v>
      </c>
      <c r="Y923" s="138">
        <v>0</v>
      </c>
      <c r="Z923" s="138">
        <v>0</v>
      </c>
      <c r="AA923" s="138">
        <v>0</v>
      </c>
      <c r="AB923" s="145">
        <v>0</v>
      </c>
      <c r="AC923" s="145">
        <v>0</v>
      </c>
      <c r="AD923" s="138">
        <v>0</v>
      </c>
      <c r="AE923" s="131" t="str">
        <v>비닐팩토리 쿠팡 최진홍 최진홍 SE.105 투명 530275868611 0502-4637-1377 4100065862166</v>
      </c>
    </row>
    <row r="924" spans="1:31">
      <c r="A924" s="131">
        <v>718</v>
      </c>
      <c r="B924" s="131" t="str">
        <v>비닐팩토리</v>
      </c>
      <c r="C924" s="131" t="str">
        <v>쿠팡</v>
      </c>
      <c r="D924" s="131" t="str">
        <v>최진홍</v>
      </c>
      <c r="E924" s="132">
        <v>45530</v>
      </c>
      <c r="F924" s="131" t="str">
        <v>최진홍</v>
      </c>
      <c r="G924" s="131" t="str">
        <v>530275868611</v>
      </c>
      <c r="H924" s="131" t="str">
        <v>SE.104</v>
      </c>
      <c r="I924" s="131" t="str">
        <v>투명</v>
      </c>
      <c r="J924" s="131">
        <v>4</v>
      </c>
      <c r="K924" s="138">
        <v>0</v>
      </c>
      <c r="L924" s="138">
        <v>3500</v>
      </c>
      <c r="M924" s="138">
        <v>960</v>
      </c>
      <c r="N924" s="132">
        <v>45530</v>
      </c>
      <c r="O924" s="131" t="str">
        <v>4100065862166</v>
      </c>
      <c r="P924" s="134">
        <v>0</v>
      </c>
      <c r="Q924" s="148" t="str">
        <v>0502-4637-1377</v>
      </c>
      <c r="R924" s="131" t="str">
        <v>CJ대한통운</v>
      </c>
      <c r="S924" s="139">
        <v>0</v>
      </c>
      <c r="T924" s="131" t="str">
        <v>0502-4637-1377</v>
      </c>
      <c r="U924" s="131" t="str">
        <v>경기도 부천시 은성로76번길 32 한신시장내 광명분식 ( 소사본동 )</v>
      </c>
      <c r="V924" s="131" t="str">
        <v>문 앞</v>
      </c>
      <c r="W924" s="138">
        <v>9840</v>
      </c>
      <c r="X924" s="138">
        <v>0</v>
      </c>
      <c r="Y924" s="138">
        <v>0</v>
      </c>
      <c r="Z924" s="138">
        <v>0</v>
      </c>
      <c r="AA924" s="138">
        <v>0</v>
      </c>
      <c r="AB924" s="145">
        <v>0</v>
      </c>
      <c r="AC924" s="145">
        <v>0</v>
      </c>
      <c r="AD924" s="138">
        <v>0</v>
      </c>
      <c r="AE924" s="131" t="str">
        <v>비닐팩토리 쿠팡 최진홍 최진홍 SE.104 투명 530275868611 0502-4637-1377 4100065862166</v>
      </c>
    </row>
    <row r="925" spans="1:31">
      <c r="A925" s="131">
        <v>719</v>
      </c>
      <c r="B925" s="131" t="str">
        <v>비닐팩토리</v>
      </c>
      <c r="C925" s="131" t="str">
        <v>쿠팡</v>
      </c>
      <c r="D925" s="131" t="str">
        <v>최진홍</v>
      </c>
      <c r="E925" s="132">
        <v>45530</v>
      </c>
      <c r="F925" s="131" t="str">
        <v>최진홍</v>
      </c>
      <c r="G925" s="131" t="str">
        <v>530275868611</v>
      </c>
      <c r="H925" s="131" t="str">
        <v>SE.106</v>
      </c>
      <c r="I925" s="131" t="str">
        <v>투명</v>
      </c>
      <c r="J925" s="131">
        <v>4</v>
      </c>
      <c r="K925" s="138">
        <v>0</v>
      </c>
      <c r="L925" s="138">
        <v>0</v>
      </c>
      <c r="M925" s="138">
        <v>0</v>
      </c>
      <c r="N925" s="132">
        <v>45530</v>
      </c>
      <c r="O925" s="131" t="str">
        <v>4100065862166</v>
      </c>
      <c r="P925" s="134">
        <v>0</v>
      </c>
      <c r="Q925" s="148" t="str">
        <v>0502-4637-1377</v>
      </c>
      <c r="R925" s="131" t="str">
        <v>CJ대한통운</v>
      </c>
      <c r="S925" s="139">
        <v>0</v>
      </c>
      <c r="T925" s="131" t="str">
        <v>0502-4637-1377</v>
      </c>
      <c r="U925" s="131" t="str">
        <v>경기도 부천시 은성로76번길 32 한신시장내 광명분식 ( 소사본동 )</v>
      </c>
      <c r="V925" s="131" t="str">
        <v>문 앞</v>
      </c>
      <c r="W925" s="138">
        <v>13600</v>
      </c>
      <c r="X925" s="138">
        <v>0</v>
      </c>
      <c r="Y925" s="138">
        <v>0</v>
      </c>
      <c r="Z925" s="138">
        <v>0</v>
      </c>
      <c r="AA925" s="138">
        <v>0</v>
      </c>
      <c r="AB925" s="145">
        <v>0</v>
      </c>
      <c r="AC925" s="145">
        <v>0</v>
      </c>
      <c r="AD925" s="138">
        <v>0</v>
      </c>
      <c r="AE925" s="131" t="str">
        <v>비닐팩토리 쿠팡 최진홍 최진홍 SE.106 투명 530275868611 0502-4637-1377 4100065862166</v>
      </c>
    </row>
    <row r="926" spans="1:31">
      <c r="A926" s="131">
        <v>720</v>
      </c>
      <c r="B926" s="131" t="str">
        <v>비닐팩토리</v>
      </c>
      <c r="C926" s="131" t="str">
        <v>쿠팡</v>
      </c>
      <c r="D926" s="131" t="str">
        <v>최진홍</v>
      </c>
      <c r="E926" s="132">
        <v>45530</v>
      </c>
      <c r="F926" s="131" t="str">
        <v>최진홍</v>
      </c>
      <c r="G926" s="131" t="str">
        <v>530275868611</v>
      </c>
      <c r="H926" s="131" t="str">
        <v>SE.105</v>
      </c>
      <c r="I926" s="131" t="str">
        <v>투명</v>
      </c>
      <c r="J926" s="131">
        <v>4</v>
      </c>
      <c r="K926" s="138">
        <v>0</v>
      </c>
      <c r="L926" s="138">
        <v>0</v>
      </c>
      <c r="M926" s="138">
        <v>0</v>
      </c>
      <c r="N926" s="132">
        <v>45530</v>
      </c>
      <c r="O926" s="131" t="str">
        <v>4100065862166</v>
      </c>
      <c r="P926" s="134">
        <v>0</v>
      </c>
      <c r="Q926" s="148" t="str">
        <v>0502-4637-1377</v>
      </c>
      <c r="R926" s="131" t="str">
        <v>CJ대한통운</v>
      </c>
      <c r="S926" s="139">
        <v>0</v>
      </c>
      <c r="T926" s="131" t="str">
        <v>0502-4637-1377</v>
      </c>
      <c r="U926" s="131" t="str">
        <v>경기도 부천시 은성로76번길 32 한신시장내 광명분식 ( 소사본동 )</v>
      </c>
      <c r="V926" s="131" t="str">
        <v>문 앞</v>
      </c>
      <c r="W926" s="138">
        <v>11680</v>
      </c>
      <c r="X926" s="138">
        <v>0</v>
      </c>
      <c r="Y926" s="138">
        <v>0</v>
      </c>
      <c r="Z926" s="138">
        <v>0</v>
      </c>
      <c r="AA926" s="138">
        <v>0</v>
      </c>
      <c r="AB926" s="145">
        <v>0</v>
      </c>
      <c r="AC926" s="145">
        <v>0</v>
      </c>
      <c r="AD926" s="138">
        <v>0</v>
      </c>
      <c r="AE926" s="131" t="str">
        <v>비닐팩토리 쿠팡 최진홍 최진홍 SE.105 투명 530275868611 0502-4637-1377 4100065862166</v>
      </c>
    </row>
    <row r="927" spans="1:31">
      <c r="A927" s="131">
        <v>314</v>
      </c>
      <c r="B927" s="131" t="str">
        <v>비닐스토리</v>
      </c>
      <c r="C927" s="131" t="str">
        <v>쿠팡</v>
      </c>
      <c r="D927" s="131" t="str">
        <v>최충일</v>
      </c>
      <c r="E927" s="132">
        <v>45485</v>
      </c>
      <c r="F927" s="131" t="str">
        <v>최충일</v>
      </c>
      <c r="G927" s="131" t="str">
        <v>540242569353</v>
      </c>
      <c r="H927" s="131" t="str">
        <v>SE.304</v>
      </c>
      <c r="I927" s="131" t="str">
        <v>투명</v>
      </c>
      <c r="J927" s="131">
        <v>1</v>
      </c>
      <c r="K927" s="138">
        <v>13350</v>
      </c>
      <c r="L927" s="138">
        <v>3500</v>
      </c>
      <c r="M927" s="138">
        <v>500</v>
      </c>
      <c r="N927" s="132">
        <v>45485</v>
      </c>
      <c r="O927" s="131" t="str">
        <v>30100058004531</v>
      </c>
      <c r="P927" s="134" t="str">
        <v>jo*****@ha</v>
      </c>
      <c r="Q927" s="148" t="str">
        <v>0502-1420-2178</v>
      </c>
      <c r="R927" s="131" t="str">
        <v>CJ대한통운</v>
      </c>
      <c r="S927" s="139">
        <v>0</v>
      </c>
      <c r="T927" s="131" t="str">
        <v>0502-1420-2178</v>
      </c>
      <c r="U927" s="131" t="str">
        <v>전라남도 해남군 황산면 시등로 114-1 맛나떡방아</v>
      </c>
      <c r="V927" s="131" t="str">
        <v>문 앞</v>
      </c>
      <c r="W927" s="138">
        <v>16880</v>
      </c>
      <c r="X927" s="138">
        <v>0</v>
      </c>
      <c r="Y927" s="138">
        <v>0</v>
      </c>
      <c r="Z927" s="138">
        <v>0</v>
      </c>
      <c r="AA927" s="138">
        <v>0</v>
      </c>
      <c r="AB927" s="145">
        <v>0</v>
      </c>
      <c r="AC927" s="145">
        <v>0</v>
      </c>
      <c r="AD927" s="138">
        <v>0</v>
      </c>
      <c r="AE927" s="131" t="str">
        <v>비닐스토리 쿠팡 최충일 최충일 SE.304 투명 540242569353 0502-1420-2178 30100058004531</v>
      </c>
    </row>
    <row r="928" spans="1:31">
      <c r="A928" s="131">
        <v>315</v>
      </c>
      <c r="B928" s="131" t="str">
        <v>비닐스토리</v>
      </c>
      <c r="C928" s="131" t="str">
        <v>쿠팡</v>
      </c>
      <c r="D928" s="131" t="str">
        <v>최충일</v>
      </c>
      <c r="E928" s="132">
        <v>45485</v>
      </c>
      <c r="F928" s="131" t="str">
        <v>최충일</v>
      </c>
      <c r="G928" s="131" t="str">
        <v>540242569353</v>
      </c>
      <c r="H928" s="131" t="str">
        <v>SE.305</v>
      </c>
      <c r="I928" s="131" t="str">
        <v>투명</v>
      </c>
      <c r="J928" s="131">
        <v>1</v>
      </c>
      <c r="K928" s="138">
        <v>12650</v>
      </c>
      <c r="L928" s="138">
        <v>0</v>
      </c>
      <c r="M928" s="138">
        <v>0</v>
      </c>
      <c r="N928" s="132">
        <v>45485</v>
      </c>
      <c r="O928" s="131" t="str">
        <v>30100058004531</v>
      </c>
      <c r="P928" s="134" t="str">
        <v>jo*****@ha</v>
      </c>
      <c r="Q928" s="148" t="str">
        <v>0502-1420-2178</v>
      </c>
      <c r="R928" s="131" t="str">
        <v>CJ대한통운</v>
      </c>
      <c r="S928" s="139">
        <v>0</v>
      </c>
      <c r="T928" s="131" t="str">
        <v>0502-1420-2178</v>
      </c>
      <c r="U928" s="131" t="str">
        <v>전라남도 해남군 황산면 시등로 114-1 맛나떡방아</v>
      </c>
      <c r="V928" s="131" t="str">
        <v>문 앞</v>
      </c>
      <c r="W928" s="138">
        <v>21740</v>
      </c>
      <c r="X928" s="138">
        <v>0</v>
      </c>
      <c r="Y928" s="138">
        <v>0</v>
      </c>
      <c r="Z928" s="138">
        <v>0</v>
      </c>
      <c r="AA928" s="138">
        <v>0</v>
      </c>
      <c r="AB928" s="145">
        <v>0</v>
      </c>
      <c r="AC928" s="145">
        <v>0</v>
      </c>
      <c r="AD928" s="138">
        <v>0</v>
      </c>
      <c r="AE928" s="131" t="str">
        <v>비닐스토리 쿠팡 최충일 최충일 SE.305 투명 540242569353 0502-1420-2178 30100058004531</v>
      </c>
    </row>
    <row r="929" spans="1:31">
      <c r="A929" s="131">
        <v>316</v>
      </c>
      <c r="B929" s="131" t="str">
        <v>비닐스토리</v>
      </c>
      <c r="C929" s="131" t="str">
        <v>쿠팡</v>
      </c>
      <c r="D929" s="131" t="str">
        <v>최충일</v>
      </c>
      <c r="E929" s="132">
        <v>45485</v>
      </c>
      <c r="F929" s="131" t="str">
        <v>최충일</v>
      </c>
      <c r="G929" s="131" t="str">
        <v>540242569353</v>
      </c>
      <c r="H929" s="131" t="str">
        <v>SE.307</v>
      </c>
      <c r="I929" s="131" t="str">
        <v>투명</v>
      </c>
      <c r="J929" s="131">
        <v>1</v>
      </c>
      <c r="K929" s="138">
        <v>7260</v>
      </c>
      <c r="L929" s="138">
        <v>0</v>
      </c>
      <c r="M929" s="138">
        <v>0</v>
      </c>
      <c r="N929" s="132">
        <v>45485</v>
      </c>
      <c r="O929" s="131" t="str">
        <v>30100058004531</v>
      </c>
      <c r="P929" s="134" t="str">
        <v>jo*****@ha</v>
      </c>
      <c r="Q929" s="148" t="str">
        <v>0502-1420-2178</v>
      </c>
      <c r="R929" s="131" t="str">
        <v>CJ대한통운</v>
      </c>
      <c r="S929" s="139">
        <v>0</v>
      </c>
      <c r="T929" s="131" t="str">
        <v>0502-1420-2178</v>
      </c>
      <c r="U929" s="131" t="str">
        <v>전라남도 해남군 황산면 시등로 114-1 맛나떡방아</v>
      </c>
      <c r="V929" s="131" t="str">
        <v>문 앞</v>
      </c>
      <c r="W929" s="138">
        <v>12470</v>
      </c>
      <c r="X929" s="138">
        <v>0</v>
      </c>
      <c r="Y929" s="138">
        <v>0</v>
      </c>
      <c r="Z929" s="138">
        <v>0</v>
      </c>
      <c r="AA929" s="138">
        <v>0</v>
      </c>
      <c r="AB929" s="145">
        <v>0</v>
      </c>
      <c r="AC929" s="145">
        <v>0</v>
      </c>
      <c r="AD929" s="138">
        <v>0</v>
      </c>
      <c r="AE929" s="131" t="str">
        <v>비닐스토리 쿠팡 최충일 최충일 SE.307 투명 540242569353 0502-1420-2178 30100058004531</v>
      </c>
    </row>
    <row r="930" spans="1:31">
      <c r="A930" s="131">
        <v>292</v>
      </c>
      <c r="B930" s="131" t="str">
        <v>비닐팩토리</v>
      </c>
      <c r="C930" s="131" t="str">
        <v>스마트 스토어</v>
      </c>
      <c r="D930" s="131" t="str">
        <v>최필녀</v>
      </c>
      <c r="E930" s="132">
        <v>45482</v>
      </c>
      <c r="F930" s="131" t="str">
        <v>이양순</v>
      </c>
      <c r="G930" s="131" t="str">
        <v>540239927181</v>
      </c>
      <c r="H930" s="131" t="str">
        <v>SE.37</v>
      </c>
      <c r="I930" s="131" t="str">
        <v>투명</v>
      </c>
      <c r="J930" s="131">
        <v>2</v>
      </c>
      <c r="K930" s="138">
        <v>0</v>
      </c>
      <c r="L930" s="138">
        <v>3000</v>
      </c>
      <c r="M930" s="138">
        <v>0</v>
      </c>
      <c r="N930" s="132">
        <v>45482</v>
      </c>
      <c r="O930" s="131" t="str">
        <v>2024070942684221</v>
      </c>
      <c r="P930" s="134" t="str">
        <v>baob****</v>
      </c>
      <c r="Q930" s="148" t="str">
        <v>010-9531-5681</v>
      </c>
      <c r="R930" s="131" t="str">
        <v>CJ대한통운</v>
      </c>
      <c r="S930" s="139">
        <v>0</v>
      </c>
      <c r="T930" s="131" t="str">
        <v>010-9531-5681</v>
      </c>
      <c r="U930" s="131" t="str">
        <v>강원특별자치도 원주시 소초면 싱근솔길 89-9 (소초면)</v>
      </c>
      <c r="V930" s="131">
        <v>0</v>
      </c>
      <c r="W930" s="138">
        <v>4500</v>
      </c>
      <c r="X930" s="138">
        <v>0</v>
      </c>
      <c r="Y930" s="138">
        <v>3000</v>
      </c>
      <c r="Z930" s="138">
        <v>0</v>
      </c>
      <c r="AA930" s="138">
        <v>0</v>
      </c>
      <c r="AB930" s="145">
        <v>0</v>
      </c>
      <c r="AC930" s="145">
        <v>0</v>
      </c>
      <c r="AD930" s="138">
        <v>0</v>
      </c>
      <c r="AE930" s="131" t="str">
        <v>비닐팩토리 스마트 스토어 최필녀 이양순 SE.37 투명 540239927181 010-9531-5681 2024070942684221</v>
      </c>
    </row>
    <row r="931" spans="1:31">
      <c r="A931" s="131">
        <v>195</v>
      </c>
      <c r="B931" s="131" t="str">
        <v>비닐스토리</v>
      </c>
      <c r="C931" s="131" t="str">
        <v>쿠팡</v>
      </c>
      <c r="D931" s="131" t="str">
        <v>최회정</v>
      </c>
      <c r="E931" s="132">
        <v>45471</v>
      </c>
      <c r="F931" s="131" t="str">
        <v>최회정(아델플라워)</v>
      </c>
      <c r="G931" s="131" t="str">
        <v>530231893686</v>
      </c>
      <c r="H931" s="131" t="str">
        <v>SE.103</v>
      </c>
      <c r="I931" s="131" t="str">
        <v>투명</v>
      </c>
      <c r="J931" s="131">
        <v>1</v>
      </c>
      <c r="K931" s="138">
        <v>4100</v>
      </c>
      <c r="L931" s="138">
        <v>3000</v>
      </c>
      <c r="M931" s="138">
        <v>0</v>
      </c>
      <c r="N931" s="132">
        <v>45470</v>
      </c>
      <c r="O931" s="131" t="str">
        <v>30100055460417</v>
      </c>
      <c r="P931" s="134" t="str">
        <v>jh*****@na</v>
      </c>
      <c r="Q931" s="148" t="str">
        <v>0502-5282-3979</v>
      </c>
      <c r="R931" s="131" t="str">
        <v>CJ대한통운</v>
      </c>
      <c r="S931" s="139">
        <v>0</v>
      </c>
      <c r="T931" s="131" t="str">
        <v>0502-5282-3979</v>
      </c>
      <c r="U931" s="131" t="str">
        <v>대구광역시 남구 대덕로40길 116-2 1층 ( 봉덕동 )</v>
      </c>
      <c r="V931" s="131" t="str">
        <v>문 앞</v>
      </c>
      <c r="W931" s="138">
        <v>1690</v>
      </c>
      <c r="X931" s="138">
        <v>190</v>
      </c>
      <c r="Y931" s="138">
        <v>3000</v>
      </c>
      <c r="Z931" s="138">
        <v>0</v>
      </c>
      <c r="AA931" s="138">
        <v>0</v>
      </c>
      <c r="AB931" s="145">
        <v>0</v>
      </c>
      <c r="AC931" s="145">
        <v>0</v>
      </c>
      <c r="AD931" s="138">
        <v>0</v>
      </c>
      <c r="AE931" s="131" t="str">
        <v>비닐스토리 쿠팡 최회정 최회정(아델플라워) SE.103 투명 530231893686 0502-5282-3979 30100055460417</v>
      </c>
    </row>
    <row r="932" spans="1:31">
      <c r="A932" s="131">
        <v>103</v>
      </c>
      <c r="B932" s="131" t="str">
        <v>비닐스토리</v>
      </c>
      <c r="C932" s="131" t="str">
        <v>쿠팡</v>
      </c>
      <c r="D932" s="131" t="str">
        <v>최희지</v>
      </c>
      <c r="E932" s="132">
        <v>45453</v>
      </c>
      <c r="F932" s="131" t="str">
        <v>최희지</v>
      </c>
      <c r="G932" s="131" t="str">
        <v>530217935760</v>
      </c>
      <c r="H932" s="131" t="str">
        <v>SE.101</v>
      </c>
      <c r="I932" s="131" t="str">
        <v>투명</v>
      </c>
      <c r="J932" s="131">
        <v>40</v>
      </c>
      <c r="K932" s="138">
        <v>25500</v>
      </c>
      <c r="L932" s="138">
        <v>3500</v>
      </c>
      <c r="M932" s="138">
        <v>0</v>
      </c>
      <c r="N932" s="132">
        <v>45453</v>
      </c>
      <c r="O932" s="131" t="str">
        <v>13100052294586</v>
      </c>
      <c r="P932" s="134" t="str">
        <v>as*****@na</v>
      </c>
      <c r="Q932" s="148" t="str">
        <v>0502-4218-4060</v>
      </c>
      <c r="R932" s="131" t="str">
        <v>CJ대한통운</v>
      </c>
      <c r="S932" s="139">
        <v>0</v>
      </c>
      <c r="T932" s="131" t="str">
        <v>0502-4218-4060</v>
      </c>
      <c r="U932" s="131" t="str">
        <v>경기도 화성시 남양읍 남양로 671 더굿메이트빌딩 110호 (정직유부 화성시청점)</v>
      </c>
      <c r="V932" s="131" t="str">
        <v>살살 다뤄주세요!! 뒷문에(상가 안) 놔두고 연락주세요</v>
      </c>
      <c r="W932" s="138">
        <v>37600</v>
      </c>
      <c r="X932" s="138">
        <v>0</v>
      </c>
      <c r="Y932" s="138">
        <v>0</v>
      </c>
      <c r="Z932" s="138">
        <v>0</v>
      </c>
      <c r="AA932" s="138">
        <v>0</v>
      </c>
      <c r="AB932" s="145">
        <v>0</v>
      </c>
      <c r="AC932" s="145">
        <v>0</v>
      </c>
      <c r="AD932" s="138">
        <v>0</v>
      </c>
      <c r="AE932" s="131" t="str">
        <v>비닐스토리 쿠팡 최희지 최희지 SE.101 투명 530217935760 0502-4218-4060 13100052294586</v>
      </c>
    </row>
    <row r="933" spans="1:31">
      <c r="A933" s="131">
        <v>799</v>
      </c>
      <c r="B933" s="131" t="str">
        <v>비닐스토리</v>
      </c>
      <c r="C933" s="131" t="str">
        <v>쿠팡</v>
      </c>
      <c r="D933" s="131" t="str">
        <v>추수택</v>
      </c>
      <c r="E933" s="132">
        <v>45538</v>
      </c>
      <c r="F933" s="131" t="str">
        <v>추수택</v>
      </c>
      <c r="G933" s="131" t="str">
        <v>540280874694</v>
      </c>
      <c r="H933" s="131" t="str">
        <v>SE.114</v>
      </c>
      <c r="I933" s="131" t="str">
        <v>투명</v>
      </c>
      <c r="J933" s="131">
        <v>2</v>
      </c>
      <c r="K933" s="138">
        <v>10920</v>
      </c>
      <c r="L933" s="138">
        <v>3000</v>
      </c>
      <c r="M933" s="138">
        <v>0</v>
      </c>
      <c r="N933" s="132">
        <v>45537</v>
      </c>
      <c r="O933" s="131" t="str">
        <v>24100067055951</v>
      </c>
      <c r="P933" s="134">
        <v>0</v>
      </c>
      <c r="Q933" s="148" t="str">
        <v>0502-1705-8289</v>
      </c>
      <c r="R933" s="131" t="str">
        <v>CJ대한통운</v>
      </c>
      <c r="S933" s="139">
        <v>0</v>
      </c>
      <c r="T933" s="131" t="str">
        <v>0502-1705-8289</v>
      </c>
      <c r="U933" s="131" t="str">
        <v>전라남도 영암군 신북면 학동로 256-10 -</v>
      </c>
      <c r="V933" s="131" t="str">
        <v>문 앞</v>
      </c>
      <c r="W933" s="138">
        <v>12240</v>
      </c>
      <c r="X933" s="138">
        <v>1360</v>
      </c>
      <c r="Y933" s="138">
        <v>0</v>
      </c>
      <c r="Z933" s="138">
        <v>0</v>
      </c>
      <c r="AA933" s="138">
        <v>0</v>
      </c>
      <c r="AB933" s="145">
        <v>0</v>
      </c>
      <c r="AC933" s="145">
        <v>0</v>
      </c>
      <c r="AD933" s="138">
        <v>0</v>
      </c>
      <c r="AE933" s="131" t="str">
        <v>비닐스토리 쿠팡 추수택 추수택 SE.114 투명 540280874694 0502-1705-8289 24100067055951</v>
      </c>
    </row>
    <row r="934" spans="1:31">
      <c r="A934" s="131">
        <v>548</v>
      </c>
      <c r="B934" s="131" t="str">
        <v>비닐팩토리</v>
      </c>
      <c r="C934" s="131" t="str">
        <v>대표</v>
      </c>
      <c r="D934" s="131" t="str">
        <v>코오롱</v>
      </c>
      <c r="E934" s="132">
        <v>45519</v>
      </c>
      <c r="F934" s="131" t="str">
        <v>코오롱</v>
      </c>
      <c r="G934" s="131" t="str">
        <v>540265691764</v>
      </c>
      <c r="H934" s="131" t="str">
        <v>SE.1000</v>
      </c>
      <c r="I934" s="131" t="str">
        <v>투명</v>
      </c>
      <c r="J934" s="131">
        <v>1</v>
      </c>
      <c r="K934" s="138">
        <v>0</v>
      </c>
      <c r="L934" s="138">
        <v>5700</v>
      </c>
      <c r="M934" s="138">
        <v>1725</v>
      </c>
      <c r="N934" s="132">
        <v>45517</v>
      </c>
      <c r="O934" s="131" t="str">
        <v>45525665</v>
      </c>
      <c r="P934" s="134">
        <v>0</v>
      </c>
      <c r="Q934" s="148">
        <v>0</v>
      </c>
      <c r="R934" s="131" t="str">
        <v>CJ대한통운</v>
      </c>
      <c r="S934" s="139">
        <v>0</v>
      </c>
      <c r="T934" s="131" t="str">
        <v>010-8585-5116</v>
      </c>
      <c r="U934" s="131" t="str">
        <v>경북 청도군 청도읍 청화로 176-1 코오롱장식</v>
      </c>
      <c r="V934" s="131">
        <v>0</v>
      </c>
      <c r="W934" s="138">
        <v>0</v>
      </c>
      <c r="X934" s="138">
        <v>0</v>
      </c>
      <c r="Y934" s="138">
        <v>0</v>
      </c>
      <c r="Z934" s="138">
        <v>0</v>
      </c>
      <c r="AA934" s="138">
        <v>0</v>
      </c>
      <c r="AB934" s="145">
        <v>0</v>
      </c>
      <c r="AC934" s="145">
        <v>0</v>
      </c>
      <c r="AD934" s="138">
        <v>0</v>
      </c>
      <c r="AE934" s="131" t="str">
        <v>비닐팩토리 대표 코오롱 코오롱 SE.1000 투명 540265691764 010-8585-5116 45525665</v>
      </c>
    </row>
    <row r="935" spans="1:31">
      <c r="A935" s="131">
        <v>544</v>
      </c>
      <c r="B935" s="131" t="str">
        <v>비닐팩토리</v>
      </c>
      <c r="C935" s="131" t="str">
        <v>대표</v>
      </c>
      <c r="D935" s="131" t="str">
        <v>코오롱장식</v>
      </c>
      <c r="E935" s="132">
        <v>45520</v>
      </c>
      <c r="F935" s="131" t="str">
        <v>코오롱장식</v>
      </c>
      <c r="G935" s="131" t="str">
        <v>530268432765</v>
      </c>
      <c r="H935" s="131" t="str">
        <v>SE.1000</v>
      </c>
      <c r="I935" s="131" t="str">
        <v>투명</v>
      </c>
      <c r="J935" s="131">
        <v>1</v>
      </c>
      <c r="K935" s="138">
        <v>0</v>
      </c>
      <c r="L935" s="138">
        <v>5700</v>
      </c>
      <c r="M935" s="138">
        <v>1725</v>
      </c>
      <c r="N935" s="132">
        <v>45520</v>
      </c>
      <c r="O935" s="131" t="str">
        <v>45525842</v>
      </c>
      <c r="P935" s="134">
        <v>0</v>
      </c>
      <c r="Q935" s="148">
        <v>0</v>
      </c>
      <c r="R935" s="131" t="str">
        <v>CJ대한통운</v>
      </c>
      <c r="S935" s="139">
        <v>0</v>
      </c>
      <c r="T935" s="131" t="str">
        <v>010-8585-5116</v>
      </c>
      <c r="U935" s="131" t="str">
        <v>경북 청도군 청도읍 청화로 176-1 코오롱장식</v>
      </c>
      <c r="V935" s="131">
        <v>0</v>
      </c>
      <c r="W935" s="138">
        <v>0</v>
      </c>
      <c r="X935" s="138">
        <v>0</v>
      </c>
      <c r="Y935" s="138">
        <v>0</v>
      </c>
      <c r="Z935" s="138">
        <v>0</v>
      </c>
      <c r="AA935" s="138">
        <v>0</v>
      </c>
      <c r="AB935" s="145">
        <v>0</v>
      </c>
      <c r="AC935" s="145">
        <v>0</v>
      </c>
      <c r="AD935" s="138">
        <v>0</v>
      </c>
      <c r="AE935" s="131" t="str">
        <v>비닐팩토리 대표 코오롱장식 코오롱장식 SE.1000 투명 530268432765 010-8585-5116 45525842</v>
      </c>
    </row>
    <row r="936" spans="1:31">
      <c r="A936" s="131">
        <v>480</v>
      </c>
      <c r="B936" s="131" t="str">
        <v>비닐팩토리</v>
      </c>
      <c r="C936" s="131" t="str">
        <v>대표</v>
      </c>
      <c r="D936" s="131" t="str">
        <v>탁현태</v>
      </c>
      <c r="E936" s="132">
        <v>45513</v>
      </c>
      <c r="F936" s="131" t="str">
        <v>탁현태</v>
      </c>
      <c r="G936" s="131" t="str">
        <v>530263909273</v>
      </c>
      <c r="H936" s="131" t="str">
        <v>SE.1000</v>
      </c>
      <c r="I936" s="131" t="str">
        <v>투명</v>
      </c>
      <c r="J936" s="131">
        <v>1</v>
      </c>
      <c r="K936" s="138">
        <v>0</v>
      </c>
      <c r="L936" s="138">
        <v>3000</v>
      </c>
      <c r="M936" s="138">
        <v>0</v>
      </c>
      <c r="N936" s="132">
        <v>45513</v>
      </c>
      <c r="O936" s="131" t="str">
        <v>45517841</v>
      </c>
      <c r="P936" s="134">
        <v>0</v>
      </c>
      <c r="Q936" s="148">
        <v>0</v>
      </c>
      <c r="R936" s="131" t="str">
        <v>CJ대한통운</v>
      </c>
      <c r="S936" s="139">
        <v>0</v>
      </c>
      <c r="T936" s="131" t="str">
        <v>010-9375-6262</v>
      </c>
      <c r="U936" s="131" t="str">
        <v>경북 영주시 영주로60번길 13 예원빌303호</v>
      </c>
      <c r="V936" s="131">
        <v>0</v>
      </c>
      <c r="W936" s="138">
        <v>0</v>
      </c>
      <c r="X936" s="138">
        <v>0</v>
      </c>
      <c r="Y936" s="138">
        <v>0</v>
      </c>
      <c r="Z936" s="138">
        <v>0</v>
      </c>
      <c r="AA936" s="138">
        <v>0</v>
      </c>
      <c r="AB936" s="145">
        <v>0</v>
      </c>
      <c r="AC936" s="145">
        <v>0</v>
      </c>
      <c r="AD936" s="138">
        <v>0</v>
      </c>
      <c r="AE936" s="131" t="str">
        <v>비닐팩토리 대표 탁현태 탁현태 SE.1000 투명 530263909273 010-9375-6262 45517841</v>
      </c>
    </row>
    <row r="937" spans="1:31">
      <c r="A937" s="131">
        <v>961</v>
      </c>
      <c r="B937" s="131" t="str">
        <v>비닐팩토리</v>
      </c>
      <c r="C937" s="131" t="str">
        <v>쿠팡</v>
      </c>
      <c r="D937" s="131" t="str">
        <v>편은희</v>
      </c>
      <c r="E937" s="132">
        <v>45554</v>
      </c>
      <c r="F937" s="131" t="str">
        <v>편은희</v>
      </c>
      <c r="G937" s="131" t="str">
        <v>530293369974</v>
      </c>
      <c r="H937" s="131" t="str">
        <v>SE.201</v>
      </c>
      <c r="I937" s="131" t="str">
        <v>투명</v>
      </c>
      <c r="J937" s="131">
        <v>1</v>
      </c>
      <c r="K937" s="138">
        <v>0</v>
      </c>
      <c r="L937" s="138">
        <v>3500</v>
      </c>
      <c r="M937" s="138">
        <v>1053</v>
      </c>
      <c r="N937" s="132">
        <v>45547</v>
      </c>
      <c r="O937" s="131" t="str">
        <v>19100068927020</v>
      </c>
      <c r="P937" s="134">
        <v>0</v>
      </c>
      <c r="Q937" s="148" t="str">
        <v>0504-2765-6767</v>
      </c>
      <c r="R937" s="131" t="str">
        <v>CJ대한통운</v>
      </c>
      <c r="S937" s="139">
        <v>0</v>
      </c>
      <c r="T937" s="131" t="str">
        <v>0504-2765-6767</v>
      </c>
      <c r="U937" s="131" t="str">
        <v>서울특별시 성동구 사근동길 54 압구정찌개마을 ( 사근동 )</v>
      </c>
      <c r="V937" s="131" t="str">
        <v>문 앞</v>
      </c>
      <c r="W937" s="138">
        <v>15120</v>
      </c>
      <c r="X937" s="138">
        <v>0</v>
      </c>
      <c r="Y937" s="138">
        <v>3000</v>
      </c>
      <c r="Z937" s="138">
        <v>0</v>
      </c>
      <c r="AA937" s="138">
        <v>0</v>
      </c>
      <c r="AB937" s="145">
        <v>0</v>
      </c>
      <c r="AC937" s="145">
        <v>0</v>
      </c>
      <c r="AD937" s="138">
        <v>0</v>
      </c>
      <c r="AE937" s="131" t="str">
        <v>비닐팩토리 쿠팡 편은희 편은희 SE.201 투명 530293369974 0504-2765-6767 19100068927020</v>
      </c>
    </row>
    <row r="938" spans="1:31">
      <c r="A938" s="131">
        <v>449</v>
      </c>
      <c r="B938" s="131" t="str">
        <v>비닐팩토리</v>
      </c>
      <c r="C938" s="131" t="str">
        <v>대표</v>
      </c>
      <c r="D938" s="131" t="str">
        <v>풍년떡방앗간</v>
      </c>
      <c r="E938" s="132">
        <v>45503</v>
      </c>
      <c r="F938" s="131" t="str">
        <v>풍년떡방앗간</v>
      </c>
      <c r="G938" s="131" t="str">
        <v>530256411691</v>
      </c>
      <c r="H938" s="131" t="str">
        <v>SE.1000</v>
      </c>
      <c r="I938" s="131" t="str">
        <v>투명</v>
      </c>
      <c r="J938" s="131">
        <v>1</v>
      </c>
      <c r="K938" s="138">
        <v>0</v>
      </c>
      <c r="L938" s="138">
        <v>4400</v>
      </c>
      <c r="M938" s="138">
        <v>1725</v>
      </c>
      <c r="N938" s="132">
        <v>45503</v>
      </c>
      <c r="O938" s="131" t="str">
        <v>45504618</v>
      </c>
      <c r="P938" s="134">
        <v>0</v>
      </c>
      <c r="Q938" s="148">
        <v>0</v>
      </c>
      <c r="R938" s="131" t="str">
        <v>CJ대한통운</v>
      </c>
      <c r="S938" s="139">
        <v>0</v>
      </c>
      <c r="T938" s="131" t="str">
        <v>010-4991-6489</v>
      </c>
      <c r="U938" s="131" t="str">
        <v>경북 청도군 풍각면 봉기로 136-20</v>
      </c>
      <c r="V938" s="131">
        <v>0</v>
      </c>
      <c r="W938" s="138">
        <v>0</v>
      </c>
      <c r="X938" s="138">
        <v>0</v>
      </c>
      <c r="Y938" s="138">
        <v>0</v>
      </c>
      <c r="Z938" s="138">
        <v>0</v>
      </c>
      <c r="AA938" s="138">
        <v>0</v>
      </c>
      <c r="AB938" s="145">
        <v>0</v>
      </c>
      <c r="AC938" s="145">
        <v>0</v>
      </c>
      <c r="AD938" s="138">
        <v>0</v>
      </c>
      <c r="AE938" s="131" t="str">
        <v>비닐팩토리 대표 풍년떡방앗간 풍년떡방앗간 SE.1000 투명 530256411691 010-4991-6489 45504618</v>
      </c>
    </row>
    <row r="939" spans="1:31">
      <c r="A939" s="131">
        <v>795</v>
      </c>
      <c r="B939" s="131" t="str">
        <v>비닐팩토리</v>
      </c>
      <c r="C939" s="131" t="str">
        <v>대표</v>
      </c>
      <c r="D939" s="131" t="str">
        <v>풍년방앗간</v>
      </c>
      <c r="E939" s="132">
        <v>45538</v>
      </c>
      <c r="F939" s="131" t="str">
        <v>풍년방앗간</v>
      </c>
      <c r="G939" s="131" t="str">
        <v>530282744851</v>
      </c>
      <c r="H939" s="131" t="str">
        <v>SE.1000</v>
      </c>
      <c r="I939" s="131" t="str">
        <v>투명</v>
      </c>
      <c r="J939" s="131">
        <v>1</v>
      </c>
      <c r="K939" s="138">
        <v>0</v>
      </c>
      <c r="L939" s="138">
        <v>4400</v>
      </c>
      <c r="M939" s="138">
        <v>1725</v>
      </c>
      <c r="N939" s="132">
        <v>45538</v>
      </c>
      <c r="O939" s="131" t="str">
        <v>45540757</v>
      </c>
      <c r="P939" s="134">
        <v>0</v>
      </c>
      <c r="Q939" s="148">
        <v>0</v>
      </c>
      <c r="R939" s="131" t="str">
        <v>CJ대한통운</v>
      </c>
      <c r="S939" s="139">
        <v>0</v>
      </c>
      <c r="T939" s="131" t="str">
        <v>010-5286-5142</v>
      </c>
      <c r="U939" s="131" t="str">
        <v>경북 청도군 청도읍 청도신기길 31-2 풍년방앗간</v>
      </c>
      <c r="V939" s="131">
        <v>0</v>
      </c>
      <c r="W939" s="138">
        <v>0</v>
      </c>
      <c r="X939" s="138">
        <v>0</v>
      </c>
      <c r="Y939" s="138">
        <v>0</v>
      </c>
      <c r="Z939" s="138">
        <v>0</v>
      </c>
      <c r="AA939" s="138">
        <v>0</v>
      </c>
      <c r="AB939" s="145">
        <v>0</v>
      </c>
      <c r="AC939" s="145">
        <v>0</v>
      </c>
      <c r="AD939" s="138">
        <v>0</v>
      </c>
      <c r="AE939" s="131" t="str">
        <v>비닐팩토리 대표 풍년방앗간 풍년방앗간 SE.1000 투명 530282744851 010-5286-5142 45540757</v>
      </c>
    </row>
    <row r="940" spans="1:31">
      <c r="A940" s="131">
        <v>1046</v>
      </c>
      <c r="B940" s="131" t="str">
        <v>비닐팩토리</v>
      </c>
      <c r="C940" s="131" t="str">
        <v>쿠팡</v>
      </c>
      <c r="D940" s="131" t="str">
        <v>하승재</v>
      </c>
      <c r="E940" s="132">
        <v>45558</v>
      </c>
      <c r="F940" s="131" t="str">
        <v>하승재</v>
      </c>
      <c r="G940" s="131" t="str">
        <v>540295117476</v>
      </c>
      <c r="H940" s="131" t="str">
        <v>SE.206</v>
      </c>
      <c r="I940" s="131" t="str">
        <v>투명</v>
      </c>
      <c r="J940" s="131">
        <v>2</v>
      </c>
      <c r="K940" s="138">
        <v>0</v>
      </c>
      <c r="L940" s="138">
        <v>4400</v>
      </c>
      <c r="M940" s="138">
        <v>1725</v>
      </c>
      <c r="N940" s="132">
        <v>45557</v>
      </c>
      <c r="O940" s="131" t="str">
        <v>13100070324506</v>
      </c>
      <c r="P940" s="134">
        <v>0</v>
      </c>
      <c r="Q940" s="148" t="str">
        <v>0502-4289-3341</v>
      </c>
      <c r="R940" s="131" t="str">
        <v>CJ대한통운</v>
      </c>
      <c r="S940" s="139">
        <v>0</v>
      </c>
      <c r="T940" s="131" t="str">
        <v>0502-4289-3341</v>
      </c>
      <c r="U940" s="131" t="str">
        <v>서울특별시 마포구 양화로3길 21-1 - ( 합정동 )</v>
      </c>
      <c r="V940" s="131" t="str">
        <v>문 앞</v>
      </c>
      <c r="W940" s="138">
        <v>60480</v>
      </c>
      <c r="X940" s="138">
        <v>0</v>
      </c>
      <c r="Y940" s="138">
        <v>0</v>
      </c>
      <c r="Z940" s="138">
        <v>0</v>
      </c>
      <c r="AA940" s="138">
        <v>0</v>
      </c>
      <c r="AB940" s="145">
        <v>0</v>
      </c>
      <c r="AC940" s="145">
        <v>0</v>
      </c>
      <c r="AD940" s="138">
        <v>0</v>
      </c>
      <c r="AE940" s="131" t="str">
        <v>비닐팩토리 쿠팡 하승재 하승재 SE.206 투명 540295117476 0502-4289-3341 13100070324506</v>
      </c>
    </row>
    <row r="941" spans="1:31">
      <c r="A941" s="131">
        <v>850</v>
      </c>
      <c r="B941" s="131" t="str">
        <v>비닐팩토리</v>
      </c>
      <c r="C941" s="131" t="str">
        <v>스마트 스토어</v>
      </c>
      <c r="D941" s="131" t="str">
        <v>하은희</v>
      </c>
      <c r="E941" s="132">
        <v>45541</v>
      </c>
      <c r="F941" s="131" t="str">
        <v>하은희</v>
      </c>
      <c r="G941" s="131" t="str">
        <v>530285399004</v>
      </c>
      <c r="H941" s="131" t="str">
        <v>SE.204</v>
      </c>
      <c r="I941" s="131" t="str">
        <v>투명</v>
      </c>
      <c r="J941" s="131">
        <v>1</v>
      </c>
      <c r="K941" s="138">
        <v>0</v>
      </c>
      <c r="L941" s="138">
        <v>3500</v>
      </c>
      <c r="M941" s="138">
        <v>960</v>
      </c>
      <c r="N941" s="132">
        <v>45540</v>
      </c>
      <c r="O941" s="131" t="str">
        <v>2024090510520541</v>
      </c>
      <c r="P941" s="134" t="str">
        <v>hane****</v>
      </c>
      <c r="Q941" s="148" t="str">
        <v>010-8272-5589</v>
      </c>
      <c r="R941" s="131" t="str">
        <v>CJ대한통운</v>
      </c>
      <c r="S941" s="139">
        <v>0</v>
      </c>
      <c r="T941" s="131" t="str">
        <v>010-8272-5589</v>
      </c>
      <c r="U941" s="131" t="str">
        <v>경기도 광명시 광덕산로 5 (철산동, 종합상가동) 후문상가 지하1층 137호 미곡상회</v>
      </c>
      <c r="V941" s="131">
        <v>0</v>
      </c>
      <c r="W941" s="138">
        <v>20800</v>
      </c>
      <c r="X941" s="138">
        <v>0</v>
      </c>
      <c r="Y941" s="138">
        <v>3000</v>
      </c>
      <c r="Z941" s="138">
        <v>0</v>
      </c>
      <c r="AA941" s="138">
        <v>0</v>
      </c>
      <c r="AB941" s="145">
        <v>0</v>
      </c>
      <c r="AC941" s="145">
        <v>0</v>
      </c>
      <c r="AD941" s="138">
        <v>0</v>
      </c>
      <c r="AE941" s="131" t="str">
        <v>비닐팩토리 스마트 스토어 하은희 하은희 SE.204 투명 530285399004 010-8272-5589 2024090510520541</v>
      </c>
    </row>
    <row r="942" spans="1:31">
      <c r="A942" s="131">
        <v>258</v>
      </c>
      <c r="B942" s="131" t="str">
        <v>비닐팩토리</v>
      </c>
      <c r="C942" s="131" t="str">
        <v>쿠팡</v>
      </c>
      <c r="D942" s="131" t="str">
        <v>하흥수</v>
      </c>
      <c r="E942" s="132">
        <v>45478</v>
      </c>
      <c r="F942" s="131" t="str">
        <v>하흥수</v>
      </c>
      <c r="G942" s="131" t="str">
        <v>540237151670</v>
      </c>
      <c r="H942" s="131" t="str">
        <v>SE.101</v>
      </c>
      <c r="I942" s="131" t="str">
        <v>투명</v>
      </c>
      <c r="J942" s="131">
        <v>1</v>
      </c>
      <c r="K942" s="138">
        <v>0</v>
      </c>
      <c r="L942" s="138">
        <v>3000</v>
      </c>
      <c r="M942" s="138">
        <v>0</v>
      </c>
      <c r="N942" s="132">
        <v>45478</v>
      </c>
      <c r="O942" s="131" t="str">
        <v>2100056483163</v>
      </c>
      <c r="P942" s="134" t="str">
        <v>hh*****@na</v>
      </c>
      <c r="Q942" s="148" t="str">
        <v>0502-1774-4813</v>
      </c>
      <c r="R942" s="131" t="str">
        <v>CJ대한통운</v>
      </c>
      <c r="S942" s="139">
        <v>0</v>
      </c>
      <c r="T942" s="131" t="str">
        <v>0502-1774-4813</v>
      </c>
      <c r="U942" s="131" t="str">
        <v>경기도 고양시 일산동구 마두동 753-2 봄빛빌딩 1층 청년다방 일산마두점</v>
      </c>
      <c r="V942" s="131" t="str">
        <v>직접 받고 부재 시 문 앞</v>
      </c>
      <c r="W942" s="138">
        <v>8700</v>
      </c>
      <c r="X942" s="138">
        <v>0</v>
      </c>
      <c r="Y942" s="138">
        <v>3000</v>
      </c>
      <c r="Z942" s="138">
        <v>0</v>
      </c>
      <c r="AA942" s="138">
        <v>0</v>
      </c>
      <c r="AB942" s="145">
        <v>0</v>
      </c>
      <c r="AC942" s="145">
        <v>0</v>
      </c>
      <c r="AD942" s="138">
        <v>0</v>
      </c>
      <c r="AE942" s="131" t="str">
        <v>비닐팩토리 쿠팡 하흥수 하흥수 SE.101 투명 540237151670 0502-1774-4813 2100056483163</v>
      </c>
    </row>
    <row r="943" spans="1:31">
      <c r="A943" s="131">
        <v>101</v>
      </c>
      <c r="B943" s="131" t="str">
        <v>비닐스토리</v>
      </c>
      <c r="C943" s="131" t="str">
        <v>쿠팡</v>
      </c>
      <c r="D943" s="131" t="str">
        <v>한동현</v>
      </c>
      <c r="E943" s="132">
        <v>45453</v>
      </c>
      <c r="F943" s="131" t="str">
        <v>하노이맥주밤거리</v>
      </c>
      <c r="G943" s="131" t="str">
        <v>540216957451</v>
      </c>
      <c r="H943" s="131" t="str">
        <v>SE.122</v>
      </c>
      <c r="I943" s="131" t="str">
        <v>청색</v>
      </c>
      <c r="J943" s="131">
        <v>2</v>
      </c>
      <c r="K943" s="138">
        <v>10980</v>
      </c>
      <c r="L943" s="138">
        <v>3500</v>
      </c>
      <c r="M943" s="138">
        <v>0</v>
      </c>
      <c r="N943" s="132">
        <v>45452</v>
      </c>
      <c r="O943" s="131" t="str">
        <v>13100052165268</v>
      </c>
      <c r="P943" s="134" t="str">
        <v>ha*****@na</v>
      </c>
      <c r="Q943" s="148" t="str">
        <v>0502-4368-8242</v>
      </c>
      <c r="R943" s="131" t="str">
        <v>CJ대한통운</v>
      </c>
      <c r="S943" s="139">
        <v>0</v>
      </c>
      <c r="T943" s="131" t="str">
        <v>0502-4368-8242</v>
      </c>
      <c r="U943" s="131" t="str">
        <v>경기도 부천시 역곡동 78-7 1층 하노이맥주</v>
      </c>
      <c r="V943" s="131" t="str">
        <v>문 앞</v>
      </c>
      <c r="W943" s="138">
        <v>12560</v>
      </c>
      <c r="X943" s="138">
        <v>680</v>
      </c>
      <c r="Y943" s="138">
        <v>0</v>
      </c>
      <c r="Z943" s="138">
        <v>0</v>
      </c>
      <c r="AA943" s="138">
        <v>0</v>
      </c>
      <c r="AB943" s="145">
        <v>0</v>
      </c>
      <c r="AC943" s="145">
        <v>0</v>
      </c>
      <c r="AD943" s="138">
        <v>0</v>
      </c>
      <c r="AE943" s="131" t="str">
        <v>비닐스토리 쿠팡 한동현 하노이맥주밤거리 SE.122 청색 540216957451 0502-4368-8242 13100052165268</v>
      </c>
    </row>
    <row r="944" spans="1:31">
      <c r="A944" s="131">
        <v>238</v>
      </c>
      <c r="B944" s="131" t="str">
        <v>비닐스토리</v>
      </c>
      <c r="C944" s="131" t="str">
        <v>쿠팡</v>
      </c>
      <c r="D944" s="131" t="str">
        <v>한상열</v>
      </c>
      <c r="E944" s="132">
        <v>45476</v>
      </c>
      <c r="F944" s="131" t="str">
        <v>한상열</v>
      </c>
      <c r="G944" s="131" t="str">
        <v>530235888236</v>
      </c>
      <c r="H944" s="131" t="str">
        <v>SE.103</v>
      </c>
      <c r="I944" s="131" t="str">
        <v>투명</v>
      </c>
      <c r="J944" s="131">
        <v>3</v>
      </c>
      <c r="K944" s="138">
        <v>6300</v>
      </c>
      <c r="L944" s="138">
        <v>3000</v>
      </c>
      <c r="M944" s="138">
        <v>0</v>
      </c>
      <c r="N944" s="132">
        <v>45476</v>
      </c>
      <c r="O944" s="131" t="str">
        <v>21100056382795</v>
      </c>
      <c r="P944" s="134" t="str">
        <v>he*****@na</v>
      </c>
      <c r="Q944" s="148" t="str">
        <v>0502-1701-3054</v>
      </c>
      <c r="R944" s="131" t="str">
        <v>CJ대한통운</v>
      </c>
      <c r="S944" s="139">
        <v>0</v>
      </c>
      <c r="T944" s="131" t="str">
        <v>0502-1701-3054</v>
      </c>
      <c r="U944" s="131" t="str">
        <v>충청북도 청주시 흥덕구 가경동 1982 101호한우농장</v>
      </c>
      <c r="V944" s="131" t="str">
        <v>문 앞</v>
      </c>
      <c r="W944" s="138">
        <v>5070</v>
      </c>
      <c r="X944" s="138">
        <v>570</v>
      </c>
      <c r="Y944" s="138">
        <v>3000</v>
      </c>
      <c r="Z944" s="138">
        <v>0</v>
      </c>
      <c r="AA944" s="138">
        <v>0</v>
      </c>
      <c r="AB944" s="145">
        <v>0</v>
      </c>
      <c r="AC944" s="145">
        <v>0</v>
      </c>
      <c r="AD944" s="138">
        <v>0</v>
      </c>
      <c r="AE944" s="131" t="str">
        <v>비닐스토리 쿠팡 한상열 한상열 SE.103 투명 530235888236 0502-1701-3054 21100056382795</v>
      </c>
    </row>
    <row r="945" spans="1:31">
      <c r="A945" s="131">
        <v>542</v>
      </c>
      <c r="B945" s="131" t="str">
        <v>비닐팩토리</v>
      </c>
      <c r="C945" s="131" t="str">
        <v>쿠팡</v>
      </c>
      <c r="D945" s="131" t="str">
        <v>한상열</v>
      </c>
      <c r="E945" s="132">
        <v>45516</v>
      </c>
      <c r="F945" s="131" t="str">
        <v>한상열</v>
      </c>
      <c r="G945" s="131" t="str">
        <v>530265626745</v>
      </c>
      <c r="H945" s="131" t="str">
        <v>SE.101</v>
      </c>
      <c r="I945" s="131" t="str">
        <v>투명</v>
      </c>
      <c r="J945" s="131">
        <v>1</v>
      </c>
      <c r="K945" s="138">
        <v>0</v>
      </c>
      <c r="L945" s="138">
        <v>3500</v>
      </c>
      <c r="M945" s="138">
        <v>960</v>
      </c>
      <c r="N945" s="132">
        <v>45515</v>
      </c>
      <c r="O945" s="131" t="str">
        <v>21100063189792</v>
      </c>
      <c r="P945" s="134">
        <v>0</v>
      </c>
      <c r="Q945" s="148" t="str">
        <v>0502-5302-7209</v>
      </c>
      <c r="R945" s="131" t="str">
        <v>CJ대한통운</v>
      </c>
      <c r="S945" s="139">
        <v>0</v>
      </c>
      <c r="T945" s="131" t="str">
        <v>0502-5302-7209</v>
      </c>
      <c r="U945" s="131" t="str">
        <v>충청북도 청주시 흥덕구 가경동 1982 101호한우농장</v>
      </c>
      <c r="V945" s="131" t="str">
        <v>문 앞</v>
      </c>
      <c r="W945" s="138">
        <v>22600</v>
      </c>
      <c r="X945" s="138">
        <v>0</v>
      </c>
      <c r="Y945" s="138">
        <v>0</v>
      </c>
      <c r="Z945" s="138">
        <v>0</v>
      </c>
      <c r="AA945" s="138">
        <v>0</v>
      </c>
      <c r="AB945" s="145">
        <v>0</v>
      </c>
      <c r="AC945" s="145">
        <v>0</v>
      </c>
      <c r="AD945" s="138">
        <v>0</v>
      </c>
      <c r="AE945" s="131" t="str">
        <v>비닐팩토리 쿠팡 한상열 한상열 SE.101 투명 530265626745 0502-5302-7209 21100063189792</v>
      </c>
    </row>
    <row r="946" spans="1:31">
      <c r="A946" s="131">
        <v>543</v>
      </c>
      <c r="B946" s="131" t="str">
        <v>비닐팩토리</v>
      </c>
      <c r="C946" s="131" t="str">
        <v>쿠팡</v>
      </c>
      <c r="D946" s="131" t="str">
        <v>한상열</v>
      </c>
      <c r="E946" s="132">
        <v>45516</v>
      </c>
      <c r="F946" s="131" t="str">
        <v>한상열</v>
      </c>
      <c r="G946" s="131" t="str">
        <v>530265626745</v>
      </c>
      <c r="H946" s="131" t="str">
        <v>SE.101</v>
      </c>
      <c r="I946" s="131" t="str">
        <v>투명</v>
      </c>
      <c r="J946" s="131">
        <v>1</v>
      </c>
      <c r="K946" s="138">
        <v>0</v>
      </c>
      <c r="L946" s="138">
        <v>0</v>
      </c>
      <c r="M946" s="138">
        <v>0</v>
      </c>
      <c r="N946" s="132">
        <v>45515</v>
      </c>
      <c r="O946" s="131" t="str">
        <v>21100063189792</v>
      </c>
      <c r="P946" s="134">
        <v>0</v>
      </c>
      <c r="Q946" s="148" t="str">
        <v>0502-5302-7209</v>
      </c>
      <c r="R946" s="131" t="str">
        <v>CJ대한통운</v>
      </c>
      <c r="S946" s="139">
        <v>0</v>
      </c>
      <c r="T946" s="131" t="str">
        <v>0502-5302-7209</v>
      </c>
      <c r="U946" s="131" t="str">
        <v>충청북도 청주시 흥덕구 가경동 1982 101호한우농장</v>
      </c>
      <c r="V946" s="131" t="str">
        <v>문 앞</v>
      </c>
      <c r="W946" s="138">
        <v>26800</v>
      </c>
      <c r="X946" s="138">
        <v>0</v>
      </c>
      <c r="Y946" s="138">
        <v>0</v>
      </c>
      <c r="Z946" s="138">
        <v>0</v>
      </c>
      <c r="AA946" s="138">
        <v>0</v>
      </c>
      <c r="AB946" s="145">
        <v>0</v>
      </c>
      <c r="AC946" s="145">
        <v>0</v>
      </c>
      <c r="AD946" s="138">
        <v>0</v>
      </c>
      <c r="AE946" s="131" t="str">
        <v>비닐팩토리 쿠팡 한상열 한상열 SE.101 투명 530265626745 0502-5302-7209 21100063189792</v>
      </c>
    </row>
    <row r="947" spans="1:31">
      <c r="A947" s="131">
        <v>219</v>
      </c>
      <c r="B947" s="131" t="str">
        <v>비닐스토리</v>
      </c>
      <c r="C947" s="131" t="str">
        <v>쿠팡</v>
      </c>
      <c r="D947" s="131" t="str">
        <v>한선미</v>
      </c>
      <c r="E947" s="132">
        <v>45474</v>
      </c>
      <c r="F947" s="131" t="str">
        <v>한선미</v>
      </c>
      <c r="G947" s="131" t="str">
        <v>530233820532</v>
      </c>
      <c r="H947" s="131" t="str">
        <v>SE.116</v>
      </c>
      <c r="I947" s="131" t="str">
        <v>투명</v>
      </c>
      <c r="J947" s="131">
        <v>1</v>
      </c>
      <c r="K947" s="138">
        <v>7125</v>
      </c>
      <c r="L947" s="138">
        <v>3000</v>
      </c>
      <c r="M947" s="138">
        <v>0</v>
      </c>
      <c r="N947" s="132">
        <v>45473</v>
      </c>
      <c r="O947" s="131" t="str">
        <v>14100055840760</v>
      </c>
      <c r="P947" s="134" t="str">
        <v>su*****@ha</v>
      </c>
      <c r="Q947" s="148" t="str">
        <v>0502-1748-1140</v>
      </c>
      <c r="R947" s="131" t="str">
        <v>CJ대한통운</v>
      </c>
      <c r="S947" s="139">
        <v>0</v>
      </c>
      <c r="T947" s="131" t="str">
        <v>0502-1748-1140</v>
      </c>
      <c r="U947" s="131" t="str">
        <v>경기도 안산시 단원구 초지동 737 그린빌주공17단지아파트 1710동 503호</v>
      </c>
      <c r="V947" s="131" t="str">
        <v>문 앞</v>
      </c>
      <c r="W947" s="138">
        <v>7220</v>
      </c>
      <c r="X947" s="138">
        <v>0</v>
      </c>
      <c r="Y947" s="138">
        <v>3000</v>
      </c>
      <c r="Z947" s="138">
        <v>0</v>
      </c>
      <c r="AA947" s="138">
        <v>0</v>
      </c>
      <c r="AB947" s="145">
        <v>0</v>
      </c>
      <c r="AC947" s="145">
        <v>0</v>
      </c>
      <c r="AD947" s="138">
        <v>0</v>
      </c>
      <c r="AE947" s="131" t="str">
        <v>비닐스토리 쿠팡 한선미 한선미 SE.116 투명 530233820532 0502-1748-1140 14100055840760</v>
      </c>
    </row>
    <row r="948" spans="1:31">
      <c r="A948" s="131">
        <v>510</v>
      </c>
      <c r="B948" s="131" t="str">
        <v>비닐스토리</v>
      </c>
      <c r="C948" s="131" t="str">
        <v>스마트 스토어</v>
      </c>
      <c r="D948" s="131" t="str">
        <v>한성길</v>
      </c>
      <c r="E948" s="132">
        <v>45511</v>
      </c>
      <c r="F948" s="131" t="str">
        <v>김기순</v>
      </c>
      <c r="G948" s="131" t="str">
        <v>540261353805</v>
      </c>
      <c r="H948" s="131" t="str">
        <v>SE.116</v>
      </c>
      <c r="I948" s="131" t="str">
        <v>투명</v>
      </c>
      <c r="J948" s="131">
        <v>2</v>
      </c>
      <c r="K948" s="138">
        <v>12710</v>
      </c>
      <c r="L948" s="138">
        <v>3500</v>
      </c>
      <c r="M948" s="138">
        <v>960</v>
      </c>
      <c r="N948" s="132">
        <v>45511</v>
      </c>
      <c r="O948" s="131" t="str">
        <v>2024080753519761</v>
      </c>
      <c r="P948" s="134" t="str">
        <v>tv97****</v>
      </c>
      <c r="Q948" s="148" t="str">
        <v>010-7175-1720</v>
      </c>
      <c r="R948" s="131" t="str">
        <v>CJ대한통운</v>
      </c>
      <c r="S948" s="139">
        <v>0</v>
      </c>
      <c r="T948" s="131" t="str">
        <v>010-6638-6693</v>
      </c>
      <c r="U948" s="131" t="str">
        <v>전라남도 영광군 홍농읍 진덕로2길 105-4 (홍농읍) 집</v>
      </c>
      <c r="V948" s="131">
        <v>0</v>
      </c>
      <c r="W948" s="138">
        <v>19880</v>
      </c>
      <c r="X948" s="138">
        <v>0</v>
      </c>
      <c r="Y948" s="138">
        <v>0</v>
      </c>
      <c r="Z948" s="138">
        <v>0</v>
      </c>
      <c r="AA948" s="138">
        <v>0</v>
      </c>
      <c r="AB948" s="145">
        <v>0</v>
      </c>
      <c r="AC948" s="145">
        <v>0</v>
      </c>
      <c r="AD948" s="138">
        <v>0</v>
      </c>
      <c r="AE948" s="131" t="str">
        <v>비닐스토리 스마트 스토어 한성길 김기순 SE.116 투명 540261353805 010-6638-6693 2024080753519761</v>
      </c>
    </row>
    <row r="949" spans="1:31">
      <c r="A949" s="131">
        <v>511</v>
      </c>
      <c r="B949" s="131" t="str">
        <v>비닐스토리</v>
      </c>
      <c r="C949" s="131" t="str">
        <v>스마트 스토어</v>
      </c>
      <c r="D949" s="131" t="str">
        <v>한성길</v>
      </c>
      <c r="E949" s="132">
        <v>45511</v>
      </c>
      <c r="F949" s="131" t="str">
        <v>김기순</v>
      </c>
      <c r="G949" s="131" t="str">
        <v>540261353805</v>
      </c>
      <c r="H949" s="131" t="str">
        <v>SE.115</v>
      </c>
      <c r="I949" s="131" t="str">
        <v>투명</v>
      </c>
      <c r="J949" s="131">
        <v>2</v>
      </c>
      <c r="K949" s="138">
        <v>6050</v>
      </c>
      <c r="L949" s="138">
        <v>0</v>
      </c>
      <c r="M949" s="138">
        <v>0</v>
      </c>
      <c r="N949" s="132">
        <v>45511</v>
      </c>
      <c r="O949" s="131" t="str">
        <v>2024080753519751</v>
      </c>
      <c r="P949" s="134" t="str">
        <v>tv97****</v>
      </c>
      <c r="Q949" s="148" t="str">
        <v>010-7175-1720</v>
      </c>
      <c r="R949" s="131" t="str">
        <v>CJ대한통운</v>
      </c>
      <c r="S949" s="139">
        <v>0</v>
      </c>
      <c r="T949" s="131" t="str">
        <v>010-6638-6693</v>
      </c>
      <c r="U949" s="131" t="str">
        <v>전라남도 영광군 홍농읍 진덕로2길 105-4 (홍농읍) 집</v>
      </c>
      <c r="V949" s="131">
        <v>0</v>
      </c>
      <c r="W949" s="138">
        <v>15200</v>
      </c>
      <c r="X949" s="138">
        <v>0</v>
      </c>
      <c r="Y949" s="138">
        <v>0</v>
      </c>
      <c r="Z949" s="138">
        <v>0</v>
      </c>
      <c r="AA949" s="138">
        <v>0</v>
      </c>
      <c r="AB949" s="145">
        <v>0</v>
      </c>
      <c r="AC949" s="145">
        <v>0</v>
      </c>
      <c r="AD949" s="138">
        <v>0</v>
      </c>
      <c r="AE949" s="131" t="str">
        <v>비닐스토리 스마트 스토어 한성길 김기순 SE.115 투명 540261353805 010-6638-6693 2024080753519751</v>
      </c>
    </row>
    <row r="950" spans="1:31">
      <c r="A950" s="131">
        <v>74</v>
      </c>
      <c r="B950" s="131" t="str">
        <v>비닐팩토리</v>
      </c>
      <c r="C950" s="131" t="str">
        <v>스마트 스토어</v>
      </c>
      <c r="D950" s="131" t="str">
        <v>한은혜</v>
      </c>
      <c r="E950" s="132">
        <v>45450</v>
      </c>
      <c r="F950" s="131" t="str">
        <v>기찬수제돈까스</v>
      </c>
      <c r="G950" s="131" t="str">
        <v>540215391691</v>
      </c>
      <c r="H950" s="131" t="str">
        <v>SE.307</v>
      </c>
      <c r="I950" s="131" t="str">
        <v>투명</v>
      </c>
      <c r="J950" s="131">
        <v>2</v>
      </c>
      <c r="K950" s="138">
        <v>0</v>
      </c>
      <c r="L950" s="138">
        <v>3500</v>
      </c>
      <c r="M950" s="138">
        <v>0</v>
      </c>
      <c r="N950" s="132">
        <v>45449</v>
      </c>
      <c r="O950" s="131" t="str">
        <v>2024060673126881</v>
      </c>
      <c r="P950" s="134" t="str">
        <v>lili****</v>
      </c>
      <c r="Q950" s="148" t="str">
        <v>010-7444-5029</v>
      </c>
      <c r="R950" s="131" t="str">
        <v>CJ대한통운</v>
      </c>
      <c r="S950" s="139">
        <v>0</v>
      </c>
      <c r="T950" s="131" t="str">
        <v>010-7444-5029</v>
      </c>
      <c r="U950" s="131" t="str">
        <v>서울특별시 도봉구 도봉로153길 63 (방학동) 1층 좌측</v>
      </c>
      <c r="V950" s="131">
        <v>0</v>
      </c>
      <c r="W950" s="138">
        <v>21120</v>
      </c>
      <c r="X950" s="138">
        <v>0</v>
      </c>
      <c r="Y950" s="138">
        <v>0</v>
      </c>
      <c r="Z950" s="138">
        <v>0</v>
      </c>
      <c r="AA950" s="138">
        <v>0</v>
      </c>
      <c r="AB950" s="145">
        <v>0</v>
      </c>
      <c r="AC950" s="145">
        <v>0</v>
      </c>
      <c r="AD950" s="138">
        <v>0</v>
      </c>
      <c r="AE950" s="131" t="str">
        <v>비닐팩토리 스마트 스토어 한은혜 기찬수제돈까스 SE.307 투명 540215391691 010-7444-5029 2024060673126881</v>
      </c>
    </row>
    <row r="951" spans="1:31">
      <c r="A951" s="131">
        <v>75</v>
      </c>
      <c r="B951" s="131" t="str">
        <v>비닐팩토리</v>
      </c>
      <c r="C951" s="131" t="str">
        <v>스마트 스토어</v>
      </c>
      <c r="D951" s="131" t="str">
        <v>한은혜</v>
      </c>
      <c r="E951" s="132">
        <v>45450</v>
      </c>
      <c r="F951" s="131" t="str">
        <v>기찬수제돈까스</v>
      </c>
      <c r="G951" s="131" t="str">
        <v>540215391691</v>
      </c>
      <c r="H951" s="131" t="str">
        <v>SE.14</v>
      </c>
      <c r="I951" s="131" t="str">
        <v>검정</v>
      </c>
      <c r="J951" s="131">
        <v>5</v>
      </c>
      <c r="K951" s="138">
        <v>0</v>
      </c>
      <c r="L951" s="138">
        <v>0</v>
      </c>
      <c r="M951" s="138">
        <v>0</v>
      </c>
      <c r="N951" s="132">
        <v>45449</v>
      </c>
      <c r="O951" s="131" t="str">
        <v>2024060673126871</v>
      </c>
      <c r="P951" s="134" t="str">
        <v>lili****</v>
      </c>
      <c r="Q951" s="148" t="str">
        <v>010-7444-5029</v>
      </c>
      <c r="R951" s="131" t="str">
        <v>CJ대한통운</v>
      </c>
      <c r="S951" s="139">
        <v>0</v>
      </c>
      <c r="T951" s="131" t="str">
        <v>010-7444-5029</v>
      </c>
      <c r="U951" s="131" t="str">
        <v>서울특별시 도봉구 도봉로153길 63 (방학동) 1층 좌측</v>
      </c>
      <c r="V951" s="131">
        <v>0</v>
      </c>
      <c r="W951" s="138">
        <v>7150</v>
      </c>
      <c r="X951" s="138">
        <v>7200</v>
      </c>
      <c r="Y951" s="138">
        <v>0</v>
      </c>
      <c r="Z951" s="138">
        <v>0</v>
      </c>
      <c r="AA951" s="138">
        <v>0</v>
      </c>
      <c r="AB951" s="145">
        <v>0</v>
      </c>
      <c r="AC951" s="145">
        <v>0</v>
      </c>
      <c r="AD951" s="138">
        <v>0</v>
      </c>
      <c r="AE951" s="131" t="str">
        <v>비닐팩토리 스마트 스토어 한은혜 기찬수제돈까스 SE.14 검정 540215391691 010-7444-5029 2024060673126871</v>
      </c>
    </row>
    <row r="952" spans="1:31">
      <c r="A952" s="131">
        <v>76</v>
      </c>
      <c r="B952" s="131" t="str">
        <v>비닐팩토리</v>
      </c>
      <c r="C952" s="131" t="str">
        <v>스마트 스토어</v>
      </c>
      <c r="D952" s="131" t="str">
        <v>한은혜</v>
      </c>
      <c r="E952" s="132">
        <v>45450</v>
      </c>
      <c r="F952" s="131" t="str">
        <v>기찬수제돈까스</v>
      </c>
      <c r="G952" s="131" t="str">
        <v>540215391691</v>
      </c>
      <c r="H952" s="131" t="str">
        <v>SE.107</v>
      </c>
      <c r="I952" s="131" t="str">
        <v>투명</v>
      </c>
      <c r="J952" s="131">
        <v>3</v>
      </c>
      <c r="K952" s="138">
        <v>0</v>
      </c>
      <c r="L952" s="138">
        <v>0</v>
      </c>
      <c r="M952" s="138">
        <v>0</v>
      </c>
      <c r="N952" s="132">
        <v>45449</v>
      </c>
      <c r="O952" s="131" t="str">
        <v>2024060673126861</v>
      </c>
      <c r="P952" s="134" t="str">
        <v>lili****</v>
      </c>
      <c r="Q952" s="148" t="str">
        <v>010-7444-5029</v>
      </c>
      <c r="R952" s="131" t="str">
        <v>CJ대한통운</v>
      </c>
      <c r="S952" s="139">
        <v>0</v>
      </c>
      <c r="T952" s="131" t="str">
        <v>010-7444-5029</v>
      </c>
      <c r="U952" s="131" t="str">
        <v>서울특별시 도봉구 도봉로153길 63 (방학동) 1층 좌측</v>
      </c>
      <c r="V952" s="131">
        <v>0</v>
      </c>
      <c r="W952" s="138">
        <v>9720</v>
      </c>
      <c r="X952" s="138">
        <v>3870</v>
      </c>
      <c r="Y952" s="138">
        <v>0</v>
      </c>
      <c r="Z952" s="138">
        <v>0</v>
      </c>
      <c r="AA952" s="138">
        <v>0</v>
      </c>
      <c r="AB952" s="145">
        <v>0</v>
      </c>
      <c r="AC952" s="145">
        <v>0</v>
      </c>
      <c r="AD952" s="138">
        <v>0</v>
      </c>
      <c r="AE952" s="131" t="str">
        <v>비닐팩토리 스마트 스토어 한은혜 기찬수제돈까스 SE.107 투명 540215391691 010-7444-5029 2024060673126861</v>
      </c>
    </row>
    <row r="953" spans="1:31">
      <c r="A953" s="131">
        <v>989</v>
      </c>
      <c r="B953" s="131" t="str">
        <v>비닐팩토리</v>
      </c>
      <c r="C953" s="131" t="str">
        <v>스마트 스토어</v>
      </c>
      <c r="D953" s="131" t="str">
        <v>한은혜</v>
      </c>
      <c r="E953" s="132">
        <v>45555</v>
      </c>
      <c r="F953" s="131" t="str">
        <v>기찬수제돈까스</v>
      </c>
      <c r="G953" s="131" t="str">
        <v>540293508202</v>
      </c>
      <c r="H953" s="131" t="str">
        <v>SE.307</v>
      </c>
      <c r="I953" s="131" t="str">
        <v>투명</v>
      </c>
      <c r="J953" s="131">
        <v>2</v>
      </c>
      <c r="K953" s="138">
        <v>0</v>
      </c>
      <c r="L953" s="138">
        <v>3500</v>
      </c>
      <c r="M953" s="138">
        <v>1053</v>
      </c>
      <c r="N953" s="132">
        <v>45554</v>
      </c>
      <c r="O953" s="131" t="str">
        <v>2024091967893521</v>
      </c>
      <c r="P953" s="134" t="str">
        <v>lili****</v>
      </c>
      <c r="Q953" s="148" t="str">
        <v>010-7444-5029</v>
      </c>
      <c r="R953" s="131" t="str">
        <v>CJ대한통운</v>
      </c>
      <c r="S953" s="139">
        <v>0</v>
      </c>
      <c r="T953" s="131" t="str">
        <v>010-7444-5029</v>
      </c>
      <c r="U953" s="131" t="str">
        <v>서울특별시 도봉구 도봉로153길 63 (방학동) 1층 좌측</v>
      </c>
      <c r="V953" s="131">
        <v>0</v>
      </c>
      <c r="W953" s="138">
        <v>21120</v>
      </c>
      <c r="X953" s="138">
        <v>0</v>
      </c>
      <c r="Y953" s="138">
        <v>0</v>
      </c>
      <c r="Z953" s="138">
        <v>0</v>
      </c>
      <c r="AA953" s="138">
        <v>0</v>
      </c>
      <c r="AB953" s="145">
        <v>0</v>
      </c>
      <c r="AC953" s="145">
        <v>0</v>
      </c>
      <c r="AD953" s="138">
        <v>0</v>
      </c>
      <c r="AE953" s="131" t="str">
        <v>비닐팩토리 스마트 스토어 한은혜 기찬수제돈까스 SE.307 투명 540293508202 010-7444-5029 2024091967893521</v>
      </c>
    </row>
    <row r="954" spans="1:31">
      <c r="A954" s="131">
        <v>990</v>
      </c>
      <c r="B954" s="131" t="str">
        <v>비닐팩토리</v>
      </c>
      <c r="C954" s="131" t="str">
        <v>스마트 스토어</v>
      </c>
      <c r="D954" s="131" t="str">
        <v>한은혜</v>
      </c>
      <c r="E954" s="132">
        <v>45555</v>
      </c>
      <c r="F954" s="131" t="str">
        <v>기찬수제돈까스</v>
      </c>
      <c r="G954" s="131" t="str">
        <v>540293508202</v>
      </c>
      <c r="H954" s="131" t="str">
        <v>SE.104</v>
      </c>
      <c r="I954" s="131" t="str">
        <v>투명</v>
      </c>
      <c r="J954" s="131">
        <v>1</v>
      </c>
      <c r="K954" s="138">
        <v>0</v>
      </c>
      <c r="L954" s="138">
        <v>0</v>
      </c>
      <c r="M954" s="138">
        <v>0</v>
      </c>
      <c r="N954" s="132">
        <v>45554</v>
      </c>
      <c r="O954" s="131" t="str">
        <v>2024091967893511</v>
      </c>
      <c r="P954" s="134" t="str">
        <v>lili****</v>
      </c>
      <c r="Q954" s="148" t="str">
        <v>010-7444-5029</v>
      </c>
      <c r="R954" s="131" t="str">
        <v>CJ대한통운</v>
      </c>
      <c r="S954" s="139">
        <v>0</v>
      </c>
      <c r="T954" s="131" t="str">
        <v>010-7444-5029</v>
      </c>
      <c r="U954" s="131" t="str">
        <v>서울특별시 도봉구 도봉로153길 63 (방학동) 1층 좌측</v>
      </c>
      <c r="V954" s="131">
        <v>0</v>
      </c>
      <c r="W954" s="138">
        <v>2150</v>
      </c>
      <c r="X954" s="138">
        <v>1290</v>
      </c>
      <c r="Y954" s="138">
        <v>0</v>
      </c>
      <c r="Z954" s="138">
        <v>0</v>
      </c>
      <c r="AA954" s="138">
        <v>0</v>
      </c>
      <c r="AB954" s="145">
        <v>0</v>
      </c>
      <c r="AC954" s="145">
        <v>0</v>
      </c>
      <c r="AD954" s="138">
        <v>0</v>
      </c>
      <c r="AE954" s="131" t="str">
        <v>비닐팩토리 스마트 스토어 한은혜 기찬수제돈까스 SE.104 투명 540293508202 010-7444-5029 2024091967893511</v>
      </c>
    </row>
    <row r="955" spans="1:31">
      <c r="A955" s="131">
        <v>991</v>
      </c>
      <c r="B955" s="131" t="str">
        <v>비닐팩토리</v>
      </c>
      <c r="C955" s="131" t="str">
        <v>스마트 스토어</v>
      </c>
      <c r="D955" s="131" t="str">
        <v>한은혜</v>
      </c>
      <c r="E955" s="132">
        <v>45555</v>
      </c>
      <c r="F955" s="131" t="str">
        <v>기찬수제돈까스</v>
      </c>
      <c r="G955" s="131" t="str">
        <v>540293508202</v>
      </c>
      <c r="H955" s="131" t="str">
        <v>SE.105</v>
      </c>
      <c r="I955" s="131" t="str">
        <v>투명</v>
      </c>
      <c r="J955" s="131">
        <v>1</v>
      </c>
      <c r="K955" s="138">
        <v>0</v>
      </c>
      <c r="L955" s="138">
        <v>0</v>
      </c>
      <c r="M955" s="138">
        <v>0</v>
      </c>
      <c r="N955" s="132">
        <v>45554</v>
      </c>
      <c r="O955" s="131" t="str">
        <v>2024091967893501</v>
      </c>
      <c r="P955" s="134" t="str">
        <v>lili****</v>
      </c>
      <c r="Q955" s="148" t="str">
        <v>010-7444-5029</v>
      </c>
      <c r="R955" s="131" t="str">
        <v>CJ대한통운</v>
      </c>
      <c r="S955" s="139">
        <v>0</v>
      </c>
      <c r="T955" s="131" t="str">
        <v>010-7444-5029</v>
      </c>
      <c r="U955" s="131" t="str">
        <v>서울특별시 도봉구 도봉로153길 63 (방학동) 1층 좌측</v>
      </c>
      <c r="V955" s="131">
        <v>0</v>
      </c>
      <c r="W955" s="138">
        <v>2550</v>
      </c>
      <c r="X955" s="138">
        <v>1290</v>
      </c>
      <c r="Y955" s="138">
        <v>0</v>
      </c>
      <c r="Z955" s="138">
        <v>0</v>
      </c>
      <c r="AA955" s="138">
        <v>0</v>
      </c>
      <c r="AB955" s="145">
        <v>0</v>
      </c>
      <c r="AC955" s="145">
        <v>0</v>
      </c>
      <c r="AD955" s="138">
        <v>0</v>
      </c>
      <c r="AE955" s="131" t="str">
        <v>비닐팩토리 스마트 스토어 한은혜 기찬수제돈까스 SE.105 투명 540293508202 010-7444-5029 2024091967893501</v>
      </c>
    </row>
    <row r="956" spans="1:31">
      <c r="A956" s="131">
        <v>992</v>
      </c>
      <c r="B956" s="131" t="str">
        <v>비닐팩토리</v>
      </c>
      <c r="C956" s="131" t="str">
        <v>스마트 스토어</v>
      </c>
      <c r="D956" s="131" t="str">
        <v>한은혜</v>
      </c>
      <c r="E956" s="132">
        <v>45555</v>
      </c>
      <c r="F956" s="131" t="str">
        <v>기찬수제돈까스</v>
      </c>
      <c r="G956" s="131" t="str">
        <v>540293508202</v>
      </c>
      <c r="H956" s="131" t="str">
        <v>SE.107</v>
      </c>
      <c r="I956" s="131" t="str">
        <v>투명</v>
      </c>
      <c r="J956" s="131">
        <v>2</v>
      </c>
      <c r="K956" s="138">
        <v>0</v>
      </c>
      <c r="L956" s="138">
        <v>0</v>
      </c>
      <c r="M956" s="138">
        <v>0</v>
      </c>
      <c r="N956" s="132">
        <v>45554</v>
      </c>
      <c r="O956" s="131" t="str">
        <v>2024091967893491</v>
      </c>
      <c r="P956" s="134" t="str">
        <v>lili****</v>
      </c>
      <c r="Q956" s="148" t="str">
        <v>010-7444-5029</v>
      </c>
      <c r="R956" s="131" t="str">
        <v>CJ대한통운</v>
      </c>
      <c r="S956" s="139">
        <v>0</v>
      </c>
      <c r="T956" s="131" t="str">
        <v>010-7444-5029</v>
      </c>
      <c r="U956" s="131" t="str">
        <v>서울특별시 도봉구 도봉로153길 63 (방학동) 1층 좌측</v>
      </c>
      <c r="V956" s="131">
        <v>0</v>
      </c>
      <c r="W956" s="138">
        <v>6480</v>
      </c>
      <c r="X956" s="138">
        <v>2580</v>
      </c>
      <c r="Y956" s="138">
        <v>0</v>
      </c>
      <c r="Z956" s="138">
        <v>0</v>
      </c>
      <c r="AA956" s="138">
        <v>0</v>
      </c>
      <c r="AB956" s="145">
        <v>0</v>
      </c>
      <c r="AC956" s="145">
        <v>0</v>
      </c>
      <c r="AD956" s="138">
        <v>0</v>
      </c>
      <c r="AE956" s="131" t="str">
        <v>비닐팩토리 스마트 스토어 한은혜 기찬수제돈까스 SE.107 투명 540293508202 010-7444-5029 2024091967893491</v>
      </c>
    </row>
    <row r="957" spans="1:31">
      <c r="A957" s="131">
        <v>132</v>
      </c>
      <c r="B957" s="131" t="str">
        <v>비닐스토리</v>
      </c>
      <c r="C957" s="131" t="str">
        <v>쿠팡</v>
      </c>
      <c r="D957" s="131" t="str">
        <v>한은희</v>
      </c>
      <c r="E957" s="132">
        <v>45454</v>
      </c>
      <c r="F957" s="131" t="str">
        <v>한은희</v>
      </c>
      <c r="G957" s="131" t="str">
        <v>530219199842</v>
      </c>
      <c r="H957" s="131" t="str">
        <v>SE.307</v>
      </c>
      <c r="I957" s="131" t="str">
        <v>투명</v>
      </c>
      <c r="J957" s="131">
        <v>3</v>
      </c>
      <c r="K957" s="138">
        <v>25280</v>
      </c>
      <c r="L957" s="138">
        <v>3500</v>
      </c>
      <c r="M957" s="138">
        <v>0</v>
      </c>
      <c r="N957" s="132">
        <v>45453</v>
      </c>
      <c r="O957" s="131" t="str">
        <v>3100052473841</v>
      </c>
      <c r="P957" s="134" t="str">
        <v>gk*****@gm</v>
      </c>
      <c r="Q957" s="148" t="str">
        <v>0502-1701-0094</v>
      </c>
      <c r="R957" s="131" t="str">
        <v>CJ대한통운</v>
      </c>
      <c r="S957" s="139">
        <v>0</v>
      </c>
      <c r="T957" s="131" t="str">
        <v>0502-1701-0094</v>
      </c>
      <c r="U957" s="131" t="str">
        <v>전라남도 함평군 신광면 삼무길 6-5 두배로영농</v>
      </c>
      <c r="V957" s="131" t="str">
        <v>문 앞</v>
      </c>
      <c r="W957" s="138">
        <v>37410</v>
      </c>
      <c r="X957" s="138">
        <v>0</v>
      </c>
      <c r="Y957" s="138">
        <v>0</v>
      </c>
      <c r="Z957" s="138">
        <v>0</v>
      </c>
      <c r="AA957" s="138">
        <v>0</v>
      </c>
      <c r="AB957" s="145">
        <v>0</v>
      </c>
      <c r="AC957" s="145">
        <v>0</v>
      </c>
      <c r="AD957" s="138">
        <v>0</v>
      </c>
      <c r="AE957" s="131" t="str">
        <v>비닐스토리 쿠팡 한은희 한은희 SE.307 투명 530219199842 0502-1701-0094 3100052473841</v>
      </c>
    </row>
    <row r="958" spans="1:31">
      <c r="A958" s="131">
        <v>918</v>
      </c>
      <c r="B958" s="131" t="str">
        <v>비닐스토리</v>
      </c>
      <c r="C958" s="131" t="str">
        <v>쿠팡</v>
      </c>
      <c r="D958" s="131" t="str">
        <v>한준민</v>
      </c>
      <c r="E958" s="132">
        <v>45546</v>
      </c>
      <c r="F958" s="131" t="str">
        <v>한준민</v>
      </c>
      <c r="G958" s="131" t="str">
        <v>540288428416</v>
      </c>
      <c r="H958" s="131" t="str">
        <v>SE.206</v>
      </c>
      <c r="I958" s="131" t="str">
        <v>투명</v>
      </c>
      <c r="J958" s="131">
        <v>1</v>
      </c>
      <c r="K958" s="138">
        <v>24260</v>
      </c>
      <c r="L958" s="138">
        <v>3500</v>
      </c>
      <c r="M958" s="138">
        <v>960</v>
      </c>
      <c r="N958" s="132">
        <v>45546</v>
      </c>
      <c r="O958" s="131" t="str">
        <v>22100068160655</v>
      </c>
      <c r="P958" s="134">
        <v>0</v>
      </c>
      <c r="Q958" s="148" t="str">
        <v>0502-4763-4537</v>
      </c>
      <c r="R958" s="131" t="str">
        <v>CJ대한통운</v>
      </c>
      <c r="S958" s="139">
        <v>0</v>
      </c>
      <c r="T958" s="131" t="str">
        <v>0502-4763-4537</v>
      </c>
      <c r="U958" s="131" t="str">
        <v>광주광역시 광산구 월곡동 685-1 영천마을 주공아파트 1008동1304호</v>
      </c>
      <c r="V958" s="131" t="str">
        <v>문 앞</v>
      </c>
      <c r="W958" s="138">
        <v>34020</v>
      </c>
      <c r="X958" s="138">
        <v>0</v>
      </c>
      <c r="Y958" s="138">
        <v>3000</v>
      </c>
      <c r="Z958" s="138">
        <v>0</v>
      </c>
      <c r="AA958" s="138">
        <v>0</v>
      </c>
      <c r="AB958" s="145">
        <v>0</v>
      </c>
      <c r="AC958" s="145">
        <v>0</v>
      </c>
      <c r="AD958" s="138">
        <v>0</v>
      </c>
      <c r="AE958" s="131" t="str">
        <v>비닐스토리 쿠팡 한준민 한준민 SE.206 투명 540288428416 0502-4763-4537 22100068160655</v>
      </c>
    </row>
    <row r="959" spans="1:31">
      <c r="A959" s="131">
        <v>960</v>
      </c>
      <c r="B959" s="131" t="str">
        <v>비닐스토리</v>
      </c>
      <c r="C959" s="131" t="str">
        <v>쿠팡</v>
      </c>
      <c r="D959" s="131" t="str">
        <v>한지연</v>
      </c>
      <c r="E959" s="132">
        <v>45554</v>
      </c>
      <c r="F959" s="131" t="str">
        <v>한지연</v>
      </c>
      <c r="G959" s="131" t="str">
        <v>540291822926</v>
      </c>
      <c r="H959" s="131" t="str">
        <v>SE.206</v>
      </c>
      <c r="I959" s="131" t="str">
        <v>투명</v>
      </c>
      <c r="J959" s="131">
        <v>1</v>
      </c>
      <c r="K959" s="138">
        <v>24353</v>
      </c>
      <c r="L959" s="138">
        <v>3500</v>
      </c>
      <c r="M959" s="138">
        <v>1053</v>
      </c>
      <c r="N959" s="132">
        <v>45553</v>
      </c>
      <c r="O959" s="131" t="str">
        <v>8100069805856</v>
      </c>
      <c r="P959" s="134">
        <v>0</v>
      </c>
      <c r="Q959" s="148" t="str">
        <v>0504-3533-2911</v>
      </c>
      <c r="R959" s="131" t="str">
        <v>CJ대한통운</v>
      </c>
      <c r="S959" s="139">
        <v>0</v>
      </c>
      <c r="T959" s="131" t="str">
        <v>0504-3533-2911</v>
      </c>
      <c r="U959" s="131" t="str">
        <v>전라북도 고창군 부안면 서당물길 12 전라북도 고창군 부안면 서당물길 12</v>
      </c>
      <c r="V959" s="131" t="str">
        <v>빠른 배송 부탁해요</v>
      </c>
      <c r="W959" s="138">
        <v>34020</v>
      </c>
      <c r="X959" s="138">
        <v>0</v>
      </c>
      <c r="Y959" s="138">
        <v>3000</v>
      </c>
      <c r="Z959" s="138">
        <v>0</v>
      </c>
      <c r="AA959" s="138">
        <v>0</v>
      </c>
      <c r="AB959" s="145">
        <v>0</v>
      </c>
      <c r="AC959" s="145">
        <v>0</v>
      </c>
      <c r="AD959" s="138">
        <v>0</v>
      </c>
      <c r="AE959" s="131" t="str">
        <v>비닐스토리 쿠팡 한지연 한지연 SE.206 투명 540291822926 0504-3533-2911 8100069805856</v>
      </c>
    </row>
    <row r="960" spans="1:31">
      <c r="A960" s="131">
        <v>896</v>
      </c>
      <c r="B960" s="131" t="str">
        <v>비닐스토리</v>
      </c>
      <c r="C960" s="131" t="str">
        <v>스마트 스토어</v>
      </c>
      <c r="D960" s="131" t="str">
        <v>한지원</v>
      </c>
      <c r="E960" s="132">
        <v>45545</v>
      </c>
      <c r="F960" s="131" t="str">
        <v>떠카나주</v>
      </c>
      <c r="G960" s="131" t="str">
        <v>540287510591</v>
      </c>
      <c r="H960" s="131" t="str">
        <v>SE.204</v>
      </c>
      <c r="I960" s="131" t="str">
        <v>투명</v>
      </c>
      <c r="J960" s="131">
        <v>2</v>
      </c>
      <c r="K960" s="138">
        <v>34725</v>
      </c>
      <c r="L960" s="138">
        <v>4400</v>
      </c>
      <c r="M960" s="138">
        <v>1725</v>
      </c>
      <c r="N960" s="132">
        <v>45544</v>
      </c>
      <c r="O960" s="131" t="str">
        <v>2024090950086381</v>
      </c>
      <c r="P960" s="134" t="str">
        <v>kkam****</v>
      </c>
      <c r="Q960" s="148" t="str">
        <v>010-2912-9138</v>
      </c>
      <c r="R960" s="131" t="str">
        <v>CJ대한통운</v>
      </c>
      <c r="S960" s="139">
        <v>0</v>
      </c>
      <c r="T960" s="131" t="str">
        <v>0502-2898-1363</v>
      </c>
      <c r="U960" s="131" t="str">
        <v>서울특별시 용산구 녹사평대로46길 10 (이태원동) 2층 (우측 벽화계단으로 올라와주세요)</v>
      </c>
      <c r="V960" s="131">
        <v>0</v>
      </c>
      <c r="W960" s="138">
        <v>42120</v>
      </c>
      <c r="X960" s="138">
        <v>4680</v>
      </c>
      <c r="Y960" s="138">
        <v>0</v>
      </c>
      <c r="Z960" s="138">
        <v>0</v>
      </c>
      <c r="AA960" s="138">
        <v>0</v>
      </c>
      <c r="AB960" s="145">
        <v>0</v>
      </c>
      <c r="AC960" s="145">
        <v>0</v>
      </c>
      <c r="AD960" s="138">
        <v>0</v>
      </c>
      <c r="AE960" s="131" t="str">
        <v>비닐스토리 스마트 스토어 한지원 떠카나주 SE.204 투명 540287510591 0502-2898-1363 2024090950086381</v>
      </c>
    </row>
    <row r="961" spans="1:31">
      <c r="A961" s="131">
        <v>27</v>
      </c>
      <c r="B961" s="131" t="str">
        <v>비닐팩토리</v>
      </c>
      <c r="C961" s="131" t="str">
        <v>스마트 스토어</v>
      </c>
      <c r="D961" s="131" t="str">
        <v>한찬범</v>
      </c>
      <c r="E961" s="132">
        <v>45446</v>
      </c>
      <c r="F961" s="131" t="str">
        <v>한찬범</v>
      </c>
      <c r="G961" s="131" t="str">
        <v>530213304980</v>
      </c>
      <c r="H961" s="131" t="str">
        <v>SE.203</v>
      </c>
      <c r="I961" s="131" t="str">
        <v>투명</v>
      </c>
      <c r="J961" s="131">
        <v>1</v>
      </c>
      <c r="K961" s="138">
        <v>0</v>
      </c>
      <c r="L961" s="138">
        <v>3000</v>
      </c>
      <c r="M961" s="138">
        <v>0</v>
      </c>
      <c r="N961" s="132">
        <v>45445</v>
      </c>
      <c r="O961" s="131" t="str">
        <v>2024060234540801</v>
      </c>
      <c r="P961" s="134" t="str">
        <v>gksq****</v>
      </c>
      <c r="Q961" s="148" t="str">
        <v>010-9589-2203</v>
      </c>
      <c r="R961" s="131" t="str">
        <v>CJ대한통운</v>
      </c>
      <c r="S961" s="139">
        <v>0</v>
      </c>
      <c r="T961" s="131" t="str">
        <v>010-9589-2203</v>
      </c>
      <c r="U961" s="131" t="str">
        <v>충청북도 청주시 서원구 장전로20번나길 8 (성화동) 1층 꿀꺽삼겹살</v>
      </c>
      <c r="V961" s="131">
        <v>0</v>
      </c>
      <c r="W961" s="138">
        <v>17600</v>
      </c>
      <c r="X961" s="138">
        <v>0</v>
      </c>
      <c r="Y961" s="138">
        <v>3000</v>
      </c>
      <c r="Z961" s="138">
        <v>0</v>
      </c>
      <c r="AA961" s="138">
        <v>0</v>
      </c>
      <c r="AB961" s="145">
        <v>0</v>
      </c>
      <c r="AC961" s="145">
        <v>0</v>
      </c>
      <c r="AD961" s="138">
        <v>0</v>
      </c>
      <c r="AE961" s="131" t="str">
        <v>비닐팩토리 스마트 스토어 한찬범 한찬범 SE.203 투명 530213304980 010-9589-2203 2024060234540801</v>
      </c>
    </row>
    <row r="962" spans="1:31">
      <c r="A962" s="131">
        <v>913</v>
      </c>
      <c r="B962" s="131" t="str">
        <v>비닐팩토리</v>
      </c>
      <c r="C962" s="131" t="str">
        <v>스마트 스토어</v>
      </c>
      <c r="D962" s="131" t="str">
        <v>한태순</v>
      </c>
      <c r="E962" s="132">
        <v>45546</v>
      </c>
      <c r="F962" s="131" t="str">
        <v>함이슬</v>
      </c>
      <c r="G962" s="131" t="str">
        <v>540288529640</v>
      </c>
      <c r="H962" s="131" t="str">
        <v>SE.9</v>
      </c>
      <c r="I962" s="131" t="str">
        <v>투명</v>
      </c>
      <c r="J962" s="131">
        <v>16</v>
      </c>
      <c r="K962" s="138">
        <v>0</v>
      </c>
      <c r="L962" s="138">
        <v>3500</v>
      </c>
      <c r="M962" s="138">
        <v>960</v>
      </c>
      <c r="N962" s="132">
        <v>45545</v>
      </c>
      <c r="O962" s="131" t="str">
        <v>2024091017012951</v>
      </c>
      <c r="P962" s="134" t="str">
        <v>ease****</v>
      </c>
      <c r="Q962" s="148" t="str">
        <v>010-4424-4117</v>
      </c>
      <c r="R962" s="131" t="str">
        <v>CJ대한통운</v>
      </c>
      <c r="S962" s="139">
        <v>0</v>
      </c>
      <c r="T962" s="131" t="str">
        <v>010-4424-4117</v>
      </c>
      <c r="U962" s="131" t="str">
        <v>경상북도 경주시 안강읍 구부랑2길 28 (안강읍) 우유</v>
      </c>
      <c r="V962" s="131">
        <v>0</v>
      </c>
      <c r="W962" s="138">
        <v>16800</v>
      </c>
      <c r="X962" s="138">
        <v>23040</v>
      </c>
      <c r="Y962" s="138">
        <v>0</v>
      </c>
      <c r="Z962" s="138">
        <v>0</v>
      </c>
      <c r="AA962" s="138">
        <v>0</v>
      </c>
      <c r="AB962" s="145">
        <v>0</v>
      </c>
      <c r="AC962" s="145">
        <v>0</v>
      </c>
      <c r="AD962" s="138">
        <v>0</v>
      </c>
      <c r="AE962" s="131" t="str">
        <v>비닐팩토리 스마트 스토어 한태순 함이슬 SE.9 투명 540288529640 010-4424-4117 2024091017012951</v>
      </c>
    </row>
    <row r="963" spans="1:31">
      <c r="A963" s="131">
        <v>147</v>
      </c>
      <c r="B963" s="131" t="str">
        <v>비닐팩토리</v>
      </c>
      <c r="C963" s="131" t="str">
        <v>쿠팡</v>
      </c>
      <c r="D963" s="131" t="str">
        <v>한현정</v>
      </c>
      <c r="E963" s="132">
        <v>45456</v>
      </c>
      <c r="F963" s="131" t="str">
        <v>한현정</v>
      </c>
      <c r="G963" s="131" t="str">
        <v>530220853916</v>
      </c>
      <c r="H963" s="131" t="str">
        <v>SE.303</v>
      </c>
      <c r="I963" s="131" t="str">
        <v>투명</v>
      </c>
      <c r="J963" s="131">
        <v>1</v>
      </c>
      <c r="K963" s="138">
        <v>0</v>
      </c>
      <c r="L963" s="138">
        <v>3000</v>
      </c>
      <c r="M963" s="138">
        <v>0</v>
      </c>
      <c r="N963" s="132">
        <v>45456</v>
      </c>
      <c r="O963" s="131" t="str">
        <v>21100052895371</v>
      </c>
      <c r="P963" s="134" t="str">
        <v>as*****@na</v>
      </c>
      <c r="Q963" s="148" t="str">
        <v>0504-2702-6413</v>
      </c>
      <c r="R963" s="131" t="str">
        <v>CJ대한통운</v>
      </c>
      <c r="S963" s="139">
        <v>0</v>
      </c>
      <c r="T963" s="131" t="str">
        <v>0504-2702-6413</v>
      </c>
      <c r="U963" s="131" t="str">
        <v>전라남도 담양군 담양읍 지침리 132-9 떡돌이와떡순이</v>
      </c>
      <c r="V963" s="131" t="str">
        <v>직접 받고 부재 시 문 앞</v>
      </c>
      <c r="W963" s="138">
        <v>23020</v>
      </c>
      <c r="X963" s="138">
        <v>0</v>
      </c>
      <c r="Y963" s="138">
        <v>3000</v>
      </c>
      <c r="Z963" s="138">
        <v>0</v>
      </c>
      <c r="AA963" s="138">
        <v>0</v>
      </c>
      <c r="AB963" s="145">
        <v>0</v>
      </c>
      <c r="AC963" s="145">
        <v>0</v>
      </c>
      <c r="AD963" s="138">
        <v>0</v>
      </c>
      <c r="AE963" s="131" t="str">
        <v>비닐팩토리 쿠팡 한현정 한현정 SE.303 투명 530220853916 0504-2702-6413 21100052895371</v>
      </c>
    </row>
    <row r="964" spans="1:31">
      <c r="A964" s="131">
        <v>435</v>
      </c>
      <c r="B964" s="131" t="str">
        <v>비닐팩토리</v>
      </c>
      <c r="C964" s="131" t="str">
        <v>대표</v>
      </c>
      <c r="D964" s="131" t="str">
        <v>할매김밥</v>
      </c>
      <c r="E964" s="132">
        <v>45502</v>
      </c>
      <c r="F964" s="131" t="str">
        <v>할매김밥</v>
      </c>
      <c r="G964" s="131" t="str">
        <v>540254930476</v>
      </c>
      <c r="H964" s="131" t="str">
        <v>SE.1000</v>
      </c>
      <c r="I964" s="131" t="str">
        <v>투명</v>
      </c>
      <c r="J964" s="131">
        <v>1</v>
      </c>
      <c r="K964" s="138">
        <v>0</v>
      </c>
      <c r="L964" s="138">
        <v>4400</v>
      </c>
      <c r="M964" s="138">
        <v>1725</v>
      </c>
      <c r="N964" s="132">
        <v>45502</v>
      </c>
      <c r="O964" s="131" t="str">
        <v>45503671</v>
      </c>
      <c r="P964" s="134">
        <v>0</v>
      </c>
      <c r="Q964" s="148">
        <v>0</v>
      </c>
      <c r="R964" s="131" t="str">
        <v>CJ대한통운</v>
      </c>
      <c r="S964" s="139">
        <v>0</v>
      </c>
      <c r="T964" s="131" t="str">
        <v>010-4780-5857</v>
      </c>
      <c r="U964" s="131" t="str">
        <v>경북 청도군 청도읍 고수동4길 15-3</v>
      </c>
      <c r="V964" s="131">
        <v>0</v>
      </c>
      <c r="W964" s="138">
        <v>0</v>
      </c>
      <c r="X964" s="138">
        <v>0</v>
      </c>
      <c r="Y964" s="138">
        <v>0</v>
      </c>
      <c r="Z964" s="138">
        <v>0</v>
      </c>
      <c r="AA964" s="138">
        <v>0</v>
      </c>
      <c r="AB964" s="145">
        <v>0</v>
      </c>
      <c r="AC964" s="145">
        <v>0</v>
      </c>
      <c r="AD964" s="138">
        <v>0</v>
      </c>
      <c r="AE964" s="131" t="str">
        <v>비닐팩토리 대표 할매김밥 할매김밥 SE.1000 투명 540254930476 010-4780-5857 45503671</v>
      </c>
    </row>
    <row r="965" spans="1:31">
      <c r="A965" s="131">
        <v>895</v>
      </c>
      <c r="B965" s="131" t="str">
        <v>비닐스토리</v>
      </c>
      <c r="C965" s="131" t="str">
        <v>스마트 스토어</v>
      </c>
      <c r="D965" s="131" t="str">
        <v>허선아</v>
      </c>
      <c r="E965" s="132">
        <v>45545</v>
      </c>
      <c r="F965" s="131" t="str">
        <v>허선아</v>
      </c>
      <c r="G965" s="131" t="str">
        <v>540287510565</v>
      </c>
      <c r="H965" s="131" t="str">
        <v>SE.204</v>
      </c>
      <c r="I965" s="131" t="str">
        <v>투명</v>
      </c>
      <c r="J965" s="131">
        <v>1</v>
      </c>
      <c r="K965" s="138">
        <v>18760</v>
      </c>
      <c r="L965" s="138">
        <v>3500</v>
      </c>
      <c r="M965" s="138">
        <v>960</v>
      </c>
      <c r="N965" s="132">
        <v>45545</v>
      </c>
      <c r="O965" s="131" t="str">
        <v>2024091081170181</v>
      </c>
      <c r="P965" s="134" t="str">
        <v>tjsd****</v>
      </c>
      <c r="Q965" s="148" t="str">
        <v>010-2235-6932</v>
      </c>
      <c r="R965" s="131" t="str">
        <v>CJ대한통운</v>
      </c>
      <c r="S965" s="139">
        <v>0</v>
      </c>
      <c r="T965" s="131" t="str">
        <v>010-2235-6932</v>
      </c>
      <c r="U965" s="131" t="str">
        <v>경상남도 진주시 진양호로115번길 15 (평거동) 1층</v>
      </c>
      <c r="V965" s="131">
        <v>0</v>
      </c>
      <c r="W965" s="138">
        <v>21060</v>
      </c>
      <c r="X965" s="138">
        <v>2340</v>
      </c>
      <c r="Y965" s="138">
        <v>3000</v>
      </c>
      <c r="Z965" s="138">
        <v>0</v>
      </c>
      <c r="AA965" s="138">
        <v>0</v>
      </c>
      <c r="AB965" s="145">
        <v>0</v>
      </c>
      <c r="AC965" s="145">
        <v>0</v>
      </c>
      <c r="AD965" s="138">
        <v>0</v>
      </c>
      <c r="AE965" s="131" t="str">
        <v>비닐스토리 스마트 스토어 허선아 허선아 SE.204 투명 540287510565 010-2235-6932 2024091081170181</v>
      </c>
    </row>
    <row r="966" spans="1:31">
      <c r="A966" s="131">
        <v>680</v>
      </c>
      <c r="B966" s="131" t="str">
        <v>비닐팩토리</v>
      </c>
      <c r="C966" s="131" t="str">
        <v>스마트 스토어</v>
      </c>
      <c r="D966" s="131" t="str">
        <v>허영중</v>
      </c>
      <c r="E966" s="132">
        <v>45530</v>
      </c>
      <c r="F966" s="131" t="str">
        <v>백선희</v>
      </c>
      <c r="G966" s="131" t="str">
        <v>530275965826</v>
      </c>
      <c r="H966" s="131" t="str">
        <v>SE.203</v>
      </c>
      <c r="I966" s="131" t="str">
        <v>투명</v>
      </c>
      <c r="J966" s="131">
        <v>1</v>
      </c>
      <c r="K966" s="138">
        <v>0</v>
      </c>
      <c r="L966" s="138">
        <v>3500</v>
      </c>
      <c r="M966" s="138">
        <v>960</v>
      </c>
      <c r="N966" s="132">
        <v>45530</v>
      </c>
      <c r="O966" s="131" t="str">
        <v>2024082673650181</v>
      </c>
      <c r="P966" s="134" t="str">
        <v>debi****</v>
      </c>
      <c r="Q966" s="148" t="str">
        <v>010-9265-4427</v>
      </c>
      <c r="R966" s="131" t="str">
        <v>CJ대한통운</v>
      </c>
      <c r="S966" s="139">
        <v>0</v>
      </c>
      <c r="T966" s="131" t="str">
        <v>010-3350-4427</v>
      </c>
      <c r="U966" s="131" t="str">
        <v>경기도 고양시 일산동구 대산로11번길 14-5 (정발산동) 투플라워스(구 남산밑유부)</v>
      </c>
      <c r="V966" s="131">
        <v>0</v>
      </c>
      <c r="W966" s="138">
        <v>17600</v>
      </c>
      <c r="X966" s="138">
        <v>0</v>
      </c>
      <c r="Y966" s="138">
        <v>3000</v>
      </c>
      <c r="Z966" s="138">
        <v>0</v>
      </c>
      <c r="AA966" s="138">
        <v>0</v>
      </c>
      <c r="AB966" s="145">
        <v>0</v>
      </c>
      <c r="AC966" s="145">
        <v>0</v>
      </c>
      <c r="AD966" s="138">
        <v>0</v>
      </c>
      <c r="AE966" s="131" t="str">
        <v>비닐팩토리 스마트 스토어 허영중 백선희 SE.203 투명 530275965826 010-3350-4427 2024082673650181</v>
      </c>
    </row>
    <row r="967" spans="1:31">
      <c r="A967" s="131">
        <v>681</v>
      </c>
      <c r="B967" s="131" t="str">
        <v>비닐팩토리</v>
      </c>
      <c r="C967" s="131" t="str">
        <v>스마트 스토어</v>
      </c>
      <c r="D967" s="131" t="str">
        <v>허영중</v>
      </c>
      <c r="E967" s="132">
        <v>45530</v>
      </c>
      <c r="F967" s="131" t="str">
        <v>백선희</v>
      </c>
      <c r="G967" s="131" t="str">
        <v>530275965826</v>
      </c>
      <c r="H967" s="131" t="str">
        <v>SE.121</v>
      </c>
      <c r="I967" s="131" t="str">
        <v>투명</v>
      </c>
      <c r="J967" s="131">
        <v>2</v>
      </c>
      <c r="K967" s="138">
        <v>0</v>
      </c>
      <c r="L967" s="138">
        <v>0</v>
      </c>
      <c r="M967" s="138">
        <v>0</v>
      </c>
      <c r="N967" s="132">
        <v>45530</v>
      </c>
      <c r="O967" s="131" t="str">
        <v>2024082673650171</v>
      </c>
      <c r="P967" s="134" t="str">
        <v>debi****</v>
      </c>
      <c r="Q967" s="148" t="str">
        <v>010-9265-4427</v>
      </c>
      <c r="R967" s="131" t="str">
        <v>CJ대한통운</v>
      </c>
      <c r="S967" s="139">
        <v>0</v>
      </c>
      <c r="T967" s="131" t="str">
        <v>010-3350-4427</v>
      </c>
      <c r="U967" s="131" t="str">
        <v>경기도 고양시 일산동구 대산로11번길 14-5 (정발산동) 투플라워스(구 남산밑유부)</v>
      </c>
      <c r="V967" s="131">
        <v>0</v>
      </c>
      <c r="W967" s="138">
        <v>8380</v>
      </c>
      <c r="X967" s="138">
        <v>0</v>
      </c>
      <c r="Y967" s="138">
        <v>0</v>
      </c>
      <c r="Z967" s="138">
        <v>0</v>
      </c>
      <c r="AA967" s="138">
        <v>0</v>
      </c>
      <c r="AB967" s="145">
        <v>0</v>
      </c>
      <c r="AC967" s="145">
        <v>0</v>
      </c>
      <c r="AD967" s="138">
        <v>0</v>
      </c>
      <c r="AE967" s="131" t="str">
        <v>비닐팩토리 스마트 스토어 허영중 백선희 SE.121 투명 530275965826 010-3350-4427 2024082673650171</v>
      </c>
    </row>
    <row r="968" spans="1:31">
      <c r="A968" s="131">
        <v>705</v>
      </c>
      <c r="B968" s="131" t="str">
        <v>비닐팩토리</v>
      </c>
      <c r="C968" s="131" t="str">
        <v>스마트 스토어</v>
      </c>
      <c r="D968" s="131" t="str">
        <v>허영중</v>
      </c>
      <c r="E968" s="132">
        <v>45530</v>
      </c>
      <c r="F968" s="131" t="str">
        <v>백선희</v>
      </c>
      <c r="G968" s="131" t="str">
        <v>530275965826</v>
      </c>
      <c r="H968" s="131" t="str">
        <v>SE.203</v>
      </c>
      <c r="I968" s="131" t="str">
        <v>투명</v>
      </c>
      <c r="J968" s="131">
        <v>1</v>
      </c>
      <c r="K968" s="138">
        <v>0</v>
      </c>
      <c r="L968" s="138">
        <v>3500</v>
      </c>
      <c r="M968" s="138">
        <v>960</v>
      </c>
      <c r="N968" s="132">
        <v>45530</v>
      </c>
      <c r="O968" s="131" t="str">
        <v>2024082673650181</v>
      </c>
      <c r="P968" s="134" t="str">
        <v>debi****</v>
      </c>
      <c r="Q968" s="148" t="str">
        <v>010-9265-4427</v>
      </c>
      <c r="R968" s="131" t="str">
        <v>CJ대한통운</v>
      </c>
      <c r="S968" s="139">
        <v>0</v>
      </c>
      <c r="T968" s="131" t="str">
        <v>010-3350-4427</v>
      </c>
      <c r="U968" s="131" t="str">
        <v>경기도 고양시 일산동구 대산로11번길 14-5 (정발산동) 투플라워스(구 남산밑유부)</v>
      </c>
      <c r="V968" s="131">
        <v>0</v>
      </c>
      <c r="W968" s="138">
        <v>17600</v>
      </c>
      <c r="X968" s="138">
        <v>0</v>
      </c>
      <c r="Y968" s="138">
        <v>3000</v>
      </c>
      <c r="Z968" s="138">
        <v>0</v>
      </c>
      <c r="AA968" s="138">
        <v>0</v>
      </c>
      <c r="AB968" s="145">
        <v>0</v>
      </c>
      <c r="AC968" s="145">
        <v>0</v>
      </c>
      <c r="AD968" s="138">
        <v>0</v>
      </c>
      <c r="AE968" s="131" t="str">
        <v>비닐팩토리 스마트 스토어 허영중 백선희 SE.203 투명 530275965826 010-3350-4427 2024082673650181</v>
      </c>
    </row>
    <row r="969" spans="1:31">
      <c r="A969" s="131">
        <v>706</v>
      </c>
      <c r="B969" s="131" t="str">
        <v>비닐팩토리</v>
      </c>
      <c r="C969" s="131" t="str">
        <v>스마트 스토어</v>
      </c>
      <c r="D969" s="131" t="str">
        <v>허영중</v>
      </c>
      <c r="E969" s="132">
        <v>45530</v>
      </c>
      <c r="F969" s="131" t="str">
        <v>백선희</v>
      </c>
      <c r="G969" s="131" t="str">
        <v>530275965826</v>
      </c>
      <c r="H969" s="131" t="str">
        <v>SE.121</v>
      </c>
      <c r="I969" s="131" t="str">
        <v>투명</v>
      </c>
      <c r="J969" s="131">
        <v>2</v>
      </c>
      <c r="K969" s="138">
        <v>0</v>
      </c>
      <c r="L969" s="138">
        <v>0</v>
      </c>
      <c r="M969" s="138">
        <v>0</v>
      </c>
      <c r="N969" s="132">
        <v>45530</v>
      </c>
      <c r="O969" s="131" t="str">
        <v>2024082673650171</v>
      </c>
      <c r="P969" s="134" t="str">
        <v>debi****</v>
      </c>
      <c r="Q969" s="148" t="str">
        <v>010-9265-4427</v>
      </c>
      <c r="R969" s="131" t="str">
        <v>CJ대한통운</v>
      </c>
      <c r="S969" s="139">
        <v>0</v>
      </c>
      <c r="T969" s="131" t="str">
        <v>010-3350-4427</v>
      </c>
      <c r="U969" s="131" t="str">
        <v>경기도 고양시 일산동구 대산로11번길 14-5 (정발산동) 투플라워스(구 남산밑유부)</v>
      </c>
      <c r="V969" s="131">
        <v>0</v>
      </c>
      <c r="W969" s="138">
        <v>8380</v>
      </c>
      <c r="X969" s="138">
        <v>0</v>
      </c>
      <c r="Y969" s="138">
        <v>0</v>
      </c>
      <c r="Z969" s="138">
        <v>0</v>
      </c>
      <c r="AA969" s="138">
        <v>0</v>
      </c>
      <c r="AB969" s="145">
        <v>0</v>
      </c>
      <c r="AC969" s="145">
        <v>0</v>
      </c>
      <c r="AD969" s="138">
        <v>0</v>
      </c>
      <c r="AE969" s="131" t="str">
        <v>비닐팩토리 스마트 스토어 허영중 백선희 SE.121 투명 530275965826 010-3350-4427 2024082673650171</v>
      </c>
    </row>
    <row r="970" spans="1:31">
      <c r="A970" s="131">
        <v>585</v>
      </c>
      <c r="B970" s="131" t="str">
        <v>비닐스토리</v>
      </c>
      <c r="C970" s="131" t="str">
        <v>쿠팡</v>
      </c>
      <c r="D970" s="131" t="str">
        <v>허유선</v>
      </c>
      <c r="E970" s="132">
        <v>45520</v>
      </c>
      <c r="F970" s="131" t="str">
        <v>허유선</v>
      </c>
      <c r="G970" s="131" t="str">
        <v>530268245854</v>
      </c>
      <c r="H970" s="131" t="str">
        <v>SE.206</v>
      </c>
      <c r="I970" s="131" t="str">
        <v>투명</v>
      </c>
      <c r="J970" s="131">
        <v>1</v>
      </c>
      <c r="K970" s="138">
        <v>24260</v>
      </c>
      <c r="L970" s="138">
        <v>3500</v>
      </c>
      <c r="M970" s="138">
        <v>960</v>
      </c>
      <c r="N970" s="132">
        <v>45520</v>
      </c>
      <c r="O970" s="131" t="str">
        <v>22100063617468</v>
      </c>
      <c r="P970" s="134">
        <v>0</v>
      </c>
      <c r="Q970" s="148" t="str">
        <v>0502-7453-3543</v>
      </c>
      <c r="R970" s="131" t="str">
        <v>CJ대한통운</v>
      </c>
      <c r="S970" s="139">
        <v>0</v>
      </c>
      <c r="T970" s="131" t="str">
        <v>0502-7453-3543</v>
      </c>
      <c r="U970" s="131" t="str">
        <v>제주특별자치도 서귀포시 대포로 174 2층 카페오놀 ( 대포동 )</v>
      </c>
      <c r="V970" s="131" t="str">
        <v>문 앞</v>
      </c>
      <c r="W970" s="138">
        <v>34020</v>
      </c>
      <c r="X970" s="138">
        <v>0</v>
      </c>
      <c r="Y970" s="138">
        <v>3000</v>
      </c>
      <c r="Z970" s="138">
        <v>3000</v>
      </c>
      <c r="AA970" s="138">
        <v>0</v>
      </c>
      <c r="AB970" s="145">
        <v>0</v>
      </c>
      <c r="AC970" s="145">
        <v>0</v>
      </c>
      <c r="AD970" s="138">
        <v>0</v>
      </c>
      <c r="AE970" s="131" t="str">
        <v>비닐스토리 쿠팡 허유선 허유선 SE.206 투명 530268245854 0502-7453-3543 22100063617468</v>
      </c>
    </row>
    <row r="971" spans="1:31">
      <c r="A971" s="131">
        <v>203</v>
      </c>
      <c r="B971" s="131" t="str">
        <v>비닐팩토리</v>
      </c>
      <c r="C971" s="131" t="str">
        <v>쿠팡</v>
      </c>
      <c r="D971" s="131" t="str">
        <v>현철민</v>
      </c>
      <c r="E971" s="132">
        <v>45471</v>
      </c>
      <c r="F971" s="131" t="str">
        <v>현철민</v>
      </c>
      <c r="G971" s="131" t="str">
        <v>530231893675</v>
      </c>
      <c r="H971" s="131" t="str">
        <v>SE.101</v>
      </c>
      <c r="I971" s="131" t="str">
        <v>투명</v>
      </c>
      <c r="J971" s="131">
        <v>1</v>
      </c>
      <c r="K971" s="138">
        <v>0</v>
      </c>
      <c r="L971" s="138">
        <v>3000</v>
      </c>
      <c r="M971" s="138">
        <v>0</v>
      </c>
      <c r="N971" s="132">
        <v>45470</v>
      </c>
      <c r="O971" s="131" t="str">
        <v>32100055173641</v>
      </c>
      <c r="P971" s="134" t="str">
        <v>ki*****@na</v>
      </c>
      <c r="Q971" s="148" t="str">
        <v>0504-4331-2401</v>
      </c>
      <c r="R971" s="131" t="str">
        <v>CJ대한통운</v>
      </c>
      <c r="S971" s="139">
        <v>0</v>
      </c>
      <c r="T971" s="131" t="str">
        <v>0504-4331-2401</v>
      </c>
      <c r="U971" s="131" t="str">
        <v>부산광역시 동래구 온천천로339번길 51 상가 심미족 23호 포레나 동래 ( 낙민동, 동래꿈에그린 아파트 )</v>
      </c>
      <c r="V971" s="131" t="str">
        <v>직접 받고 부재 시 문 앞</v>
      </c>
      <c r="W971" s="138">
        <v>8700</v>
      </c>
      <c r="X971" s="138">
        <v>0</v>
      </c>
      <c r="Y971" s="138">
        <v>3000</v>
      </c>
      <c r="Z971" s="138">
        <v>0</v>
      </c>
      <c r="AA971" s="138">
        <v>0</v>
      </c>
      <c r="AB971" s="145">
        <v>0</v>
      </c>
      <c r="AC971" s="145">
        <v>0</v>
      </c>
      <c r="AD971" s="138">
        <v>10</v>
      </c>
      <c r="AE971" s="131" t="str">
        <v>비닐팩토리 쿠팡 현철민 현철민 SE.101 투명 530231893675 0504-4331-2401 32100055173641</v>
      </c>
    </row>
    <row r="972" spans="1:31">
      <c r="A972" s="131">
        <v>861</v>
      </c>
      <c r="B972" s="131" t="str">
        <v>비닐스토리</v>
      </c>
      <c r="C972" s="131" t="str">
        <v>쿠팡</v>
      </c>
      <c r="D972" s="131" t="str">
        <v>현혜령</v>
      </c>
      <c r="E972" s="132">
        <v>45541</v>
      </c>
      <c r="F972" s="131" t="str">
        <v>현혜령</v>
      </c>
      <c r="G972" s="131" t="str">
        <v>540284308710</v>
      </c>
      <c r="H972" s="131" t="str">
        <v>SE.206</v>
      </c>
      <c r="I972" s="131" t="str">
        <v>투명</v>
      </c>
      <c r="J972" s="131">
        <v>1</v>
      </c>
      <c r="K972" s="138">
        <v>24260</v>
      </c>
      <c r="L972" s="138">
        <v>3500</v>
      </c>
      <c r="M972" s="138">
        <v>960</v>
      </c>
      <c r="N972" s="132">
        <v>45541</v>
      </c>
      <c r="O972" s="131" t="str">
        <v>21100067854303</v>
      </c>
      <c r="P972" s="134">
        <v>0</v>
      </c>
      <c r="Q972" s="148" t="str">
        <v>0502-1807-2391</v>
      </c>
      <c r="R972" s="131" t="str">
        <v>CJ대한통운</v>
      </c>
      <c r="S972" s="139">
        <v>0</v>
      </c>
      <c r="T972" s="131" t="str">
        <v>0502-1807-2391</v>
      </c>
      <c r="U972" s="131" t="str">
        <v>제주특별자치도 서귀포시 표선면 성읍리 729-1 영주산 표선면 성읍서문로20</v>
      </c>
      <c r="V972" s="131" t="str">
        <v>문 앞</v>
      </c>
      <c r="W972" s="138">
        <v>34020</v>
      </c>
      <c r="X972" s="138">
        <v>0</v>
      </c>
      <c r="Y972" s="138">
        <v>3000</v>
      </c>
      <c r="Z972" s="138">
        <v>3000</v>
      </c>
      <c r="AA972" s="138">
        <v>0</v>
      </c>
      <c r="AB972" s="145">
        <v>0</v>
      </c>
      <c r="AC972" s="145">
        <v>0</v>
      </c>
      <c r="AD972" s="138">
        <v>0</v>
      </c>
      <c r="AE972" s="131" t="str">
        <v>비닐스토리 쿠팡 현혜령 현혜령 SE.206 투명 540284308710 0502-1807-2391 21100067854303</v>
      </c>
    </row>
    <row r="973" spans="1:31">
      <c r="A973" s="131">
        <v>911</v>
      </c>
      <c r="B973" s="131" t="str">
        <v>비닐팩토리</v>
      </c>
      <c r="C973" s="131" t="str">
        <v>대표</v>
      </c>
      <c r="D973" s="131" t="str">
        <v>형제떡방앗간</v>
      </c>
      <c r="E973" s="132">
        <v>45546</v>
      </c>
      <c r="F973" s="131" t="str">
        <v>형제떡방앗간</v>
      </c>
      <c r="G973" s="131" t="str">
        <v>530290126174</v>
      </c>
      <c r="H973" s="131" t="str">
        <v>SE.1000</v>
      </c>
      <c r="I973" s="131" t="str">
        <v>투명</v>
      </c>
      <c r="J973" s="131">
        <v>1</v>
      </c>
      <c r="K973" s="138">
        <v>0</v>
      </c>
      <c r="L973" s="138">
        <v>5500</v>
      </c>
      <c r="M973" s="138">
        <v>1925</v>
      </c>
      <c r="N973" s="132">
        <v>45546</v>
      </c>
      <c r="O973" s="131" t="str">
        <v>45547682</v>
      </c>
      <c r="P973" s="134">
        <v>0</v>
      </c>
      <c r="Q973" s="148">
        <v>0</v>
      </c>
      <c r="R973" s="131" t="str">
        <v>CJ대한통운</v>
      </c>
      <c r="S973" s="139">
        <v>0</v>
      </c>
      <c r="T973" s="131" t="str">
        <v>010-6246-4029</v>
      </c>
      <c r="U973" s="131" t="str">
        <v>경북 청도군 청도읍 고수동4길 1 형제떡방앗간</v>
      </c>
      <c r="V973" s="131">
        <v>0</v>
      </c>
      <c r="W973" s="138">
        <v>0</v>
      </c>
      <c r="X973" s="138">
        <v>0</v>
      </c>
      <c r="Y973" s="138">
        <v>0</v>
      </c>
      <c r="Z973" s="138">
        <v>0</v>
      </c>
      <c r="AA973" s="138">
        <v>0</v>
      </c>
      <c r="AB973" s="145">
        <v>0</v>
      </c>
      <c r="AC973" s="145">
        <v>0</v>
      </c>
      <c r="AD973" s="138">
        <v>0</v>
      </c>
      <c r="AE973" s="131" t="str">
        <v>비닐팩토리 대표 형제떡방앗간 형제떡방앗간 SE.1000 투명 530290126174 010-6246-4029 45547682</v>
      </c>
    </row>
    <row r="974" spans="1:31">
      <c r="A974" s="131">
        <v>268</v>
      </c>
      <c r="B974" s="131" t="str">
        <v>비닐스토리</v>
      </c>
      <c r="C974" s="131" t="str">
        <v>스마트 스토어</v>
      </c>
      <c r="D974" s="131" t="str">
        <v>홍경자</v>
      </c>
      <c r="E974" s="132">
        <v>45478</v>
      </c>
      <c r="F974" s="131" t="str">
        <v>홍경자</v>
      </c>
      <c r="G974" s="131" t="str">
        <v>530237660500</v>
      </c>
      <c r="H974" s="131" t="str">
        <v>SE.304</v>
      </c>
      <c r="I974" s="131" t="str">
        <v>투명</v>
      </c>
      <c r="J974" s="131">
        <v>2</v>
      </c>
      <c r="K974" s="138">
        <v>22700</v>
      </c>
      <c r="L974" s="138">
        <v>3500</v>
      </c>
      <c r="M974" s="138">
        <v>500</v>
      </c>
      <c r="N974" s="132">
        <v>45477</v>
      </c>
      <c r="O974" s="131" t="str">
        <v>2024070474476831</v>
      </c>
      <c r="P974" s="134" t="str">
        <v>gyeo****</v>
      </c>
      <c r="Q974" s="148" t="str">
        <v>010-2902-6833</v>
      </c>
      <c r="R974" s="131" t="str">
        <v>CJ대한통운</v>
      </c>
      <c r="S974" s="139">
        <v>0</v>
      </c>
      <c r="T974" s="131" t="str">
        <v>010-2902-6833</v>
      </c>
      <c r="U974" s="131" t="str">
        <v>경상북도 경주시 천사1길 3 (구정동) 통나무손칼국수어탕</v>
      </c>
      <c r="V974" s="131">
        <v>0</v>
      </c>
      <c r="W974" s="138">
        <v>27540</v>
      </c>
      <c r="X974" s="138">
        <v>3060</v>
      </c>
      <c r="Y974" s="138">
        <v>3000</v>
      </c>
      <c r="Z974" s="138">
        <v>0</v>
      </c>
      <c r="AA974" s="138">
        <v>0</v>
      </c>
      <c r="AB974" s="145">
        <v>0</v>
      </c>
      <c r="AC974" s="145">
        <v>0</v>
      </c>
      <c r="AD974" s="138">
        <v>0</v>
      </c>
      <c r="AE974" s="131" t="str">
        <v>비닐스토리 스마트 스토어 홍경자 홍경자 SE.304 투명 530237660500 010-2902-6833 2024070474476831</v>
      </c>
    </row>
    <row r="975" spans="1:31">
      <c r="A975" s="131">
        <v>379</v>
      </c>
      <c r="B975" s="131" t="str">
        <v>비닐스토리</v>
      </c>
      <c r="C975" s="131" t="str">
        <v>스마트 스토어</v>
      </c>
      <c r="D975" s="131" t="str">
        <v>홍다솜</v>
      </c>
      <c r="E975" s="132">
        <v>45495</v>
      </c>
      <c r="F975" s="131" t="str">
        <v>구움집</v>
      </c>
      <c r="G975" s="131" t="str">
        <v>540249681596</v>
      </c>
      <c r="H975" s="131" t="str">
        <v>SE.203</v>
      </c>
      <c r="I975" s="131" t="str">
        <v>투명</v>
      </c>
      <c r="J975" s="131">
        <v>1</v>
      </c>
      <c r="K975" s="138">
        <v>15100</v>
      </c>
      <c r="L975" s="138">
        <v>3000</v>
      </c>
      <c r="M975" s="138">
        <v>0</v>
      </c>
      <c r="N975" s="132">
        <v>45493</v>
      </c>
      <c r="O975" s="131" t="str">
        <v>2024072088627801</v>
      </c>
      <c r="P975" s="134" t="str">
        <v>daso****</v>
      </c>
      <c r="Q975" s="148" t="str">
        <v>010-7321-6011</v>
      </c>
      <c r="R975" s="131" t="str">
        <v>CJ대한통운</v>
      </c>
      <c r="S975" s="139">
        <v>0</v>
      </c>
      <c r="T975" s="131" t="str">
        <v>010-7321-6011</v>
      </c>
      <c r="U975" s="131" t="str">
        <v>충청남도 천안시 서북구 한들1로 196 (백석동) 마치에비뉴2차 B101호 구움집</v>
      </c>
      <c r="V975" s="131">
        <v>0</v>
      </c>
      <c r="W975" s="138">
        <v>17820</v>
      </c>
      <c r="X975" s="138">
        <v>1980</v>
      </c>
      <c r="Y975" s="138">
        <v>3000</v>
      </c>
      <c r="Z975" s="138">
        <v>0</v>
      </c>
      <c r="AA975" s="138">
        <v>0</v>
      </c>
      <c r="AB975" s="145">
        <v>0</v>
      </c>
      <c r="AC975" s="145">
        <v>0</v>
      </c>
      <c r="AD975" s="138">
        <v>0</v>
      </c>
      <c r="AE975" s="131" t="str">
        <v>비닐스토리 스마트 스토어 홍다솜 구움집 SE.203 투명 540249681596 010-7321-6011 2024072088627801</v>
      </c>
    </row>
    <row r="976" spans="1:31">
      <c r="A976" s="131">
        <v>898</v>
      </c>
      <c r="B976" s="131" t="str">
        <v>비닐팩토리</v>
      </c>
      <c r="C976" s="131" t="str">
        <v>쿠팡</v>
      </c>
      <c r="D976" s="131" t="str">
        <v>홍민아</v>
      </c>
      <c r="E976" s="132">
        <v>45545</v>
      </c>
      <c r="F976" s="131" t="str">
        <v>홍민아</v>
      </c>
      <c r="G976" s="131" t="str">
        <v>540287537493</v>
      </c>
      <c r="H976" s="131" t="str">
        <v>SE.305</v>
      </c>
      <c r="I976" s="131" t="str">
        <v>투명</v>
      </c>
      <c r="J976" s="131">
        <v>1</v>
      </c>
      <c r="K976" s="138">
        <v>0</v>
      </c>
      <c r="L976" s="138">
        <v>3500</v>
      </c>
      <c r="M976" s="138">
        <v>960</v>
      </c>
      <c r="N976" s="132">
        <v>45544</v>
      </c>
      <c r="O976" s="131" t="str">
        <v>22100067901264</v>
      </c>
      <c r="P976" s="134">
        <v>0</v>
      </c>
      <c r="Q976" s="148" t="str">
        <v>0502-7812-4174</v>
      </c>
      <c r="R976" s="131" t="str">
        <v>CJ대한통운</v>
      </c>
      <c r="S976" s="139">
        <v>0</v>
      </c>
      <c r="T976" s="131" t="str">
        <v>0502-7812-4174</v>
      </c>
      <c r="U976" s="131" t="str">
        <v>서울특별시 마포구 마포대로 195 307동501호 ( 아현동, 마포 래미안 푸르지오 )</v>
      </c>
      <c r="V976" s="131" t="str">
        <v>직접 받고 부재 시 문 앞</v>
      </c>
      <c r="W976" s="138">
        <v>19320</v>
      </c>
      <c r="X976" s="138">
        <v>0</v>
      </c>
      <c r="Y976" s="138">
        <v>3000</v>
      </c>
      <c r="Z976" s="138">
        <v>0</v>
      </c>
      <c r="AA976" s="138">
        <v>0</v>
      </c>
      <c r="AB976" s="145">
        <v>0</v>
      </c>
      <c r="AC976" s="145">
        <v>0</v>
      </c>
      <c r="AD976" s="138">
        <v>0</v>
      </c>
      <c r="AE976" s="131" t="str">
        <v>비닐팩토리 쿠팡 홍민아 홍민아 SE.305 투명 540287537493 0502-7812-4174 22100067901264</v>
      </c>
    </row>
    <row r="977" spans="1:31">
      <c r="A977" s="131">
        <v>194</v>
      </c>
      <c r="B977" s="131" t="str">
        <v>비닐스토리</v>
      </c>
      <c r="C977" s="131" t="str">
        <v>쿠팡</v>
      </c>
      <c r="D977" s="131" t="str">
        <v>홍선미</v>
      </c>
      <c r="E977" s="132">
        <v>45471</v>
      </c>
      <c r="F977" s="131" t="str">
        <v>홍선미</v>
      </c>
      <c r="G977" s="131" t="str">
        <v>530231893712</v>
      </c>
      <c r="H977" s="131" t="str">
        <v>SE.206</v>
      </c>
      <c r="I977" s="131" t="str">
        <v>투명</v>
      </c>
      <c r="J977" s="131">
        <v>1</v>
      </c>
      <c r="K977" s="138">
        <v>24260</v>
      </c>
      <c r="L977" s="138">
        <v>3500</v>
      </c>
      <c r="M977" s="138">
        <v>960</v>
      </c>
      <c r="N977" s="132">
        <v>45470</v>
      </c>
      <c r="O977" s="131" t="str">
        <v>26100055150714</v>
      </c>
      <c r="P977" s="134" t="str">
        <v>ho*****@ha</v>
      </c>
      <c r="Q977" s="148" t="str">
        <v>0504-2726-7898</v>
      </c>
      <c r="R977" s="131" t="str">
        <v>CJ대한통운</v>
      </c>
      <c r="S977" s="139">
        <v>0</v>
      </c>
      <c r="T977" s="131" t="str">
        <v>0504-2726-7898</v>
      </c>
      <c r="U977" s="131" t="str">
        <v>충청남도 논산시 연산면 신양리 42-39 신양길179-72</v>
      </c>
      <c r="V977" s="131" t="str">
        <v xml:space="preserve">전화 주시고 집 안에 넣어주세요 </v>
      </c>
      <c r="W977" s="138">
        <v>34020</v>
      </c>
      <c r="X977" s="138">
        <v>0</v>
      </c>
      <c r="Y977" s="138">
        <v>3000</v>
      </c>
      <c r="Z977" s="138">
        <v>0</v>
      </c>
      <c r="AA977" s="138">
        <v>0</v>
      </c>
      <c r="AB977" s="145">
        <v>0</v>
      </c>
      <c r="AC977" s="145">
        <v>0</v>
      </c>
      <c r="AD977" s="138">
        <v>0</v>
      </c>
      <c r="AE977" s="131" t="str">
        <v>비닐스토리 쿠팡 홍선미 홍선미 SE.206 투명 530231893712 0504-2726-7898 26100055150714</v>
      </c>
    </row>
    <row r="978" spans="1:31">
      <c r="A978" s="131">
        <v>265</v>
      </c>
      <c r="B978" s="131" t="str">
        <v>비닐스토리</v>
      </c>
      <c r="C978" s="131" t="str">
        <v>스마트 스토어</v>
      </c>
      <c r="D978" s="131" t="str">
        <v>홍설윤</v>
      </c>
      <c r="E978" s="132">
        <v>45478</v>
      </c>
      <c r="F978" s="131" t="str">
        <v>홍설윤</v>
      </c>
      <c r="G978" s="131" t="str">
        <v>530237660426</v>
      </c>
      <c r="H978" s="131" t="str">
        <v>SE.305</v>
      </c>
      <c r="I978" s="131" t="str">
        <v>투명</v>
      </c>
      <c r="J978" s="131">
        <v>1</v>
      </c>
      <c r="K978" s="138">
        <v>15650</v>
      </c>
      <c r="L978" s="138">
        <v>3000</v>
      </c>
      <c r="M978" s="138">
        <v>0</v>
      </c>
      <c r="N978" s="132">
        <v>45477</v>
      </c>
      <c r="O978" s="131" t="str">
        <v>2024070486937791</v>
      </c>
      <c r="P978" s="134" t="str">
        <v>hyhe****</v>
      </c>
      <c r="Q978" s="148" t="str">
        <v>010-5110-3854</v>
      </c>
      <c r="R978" s="131" t="str">
        <v>CJ대한통운</v>
      </c>
      <c r="S978" s="139">
        <v>0</v>
      </c>
      <c r="T978" s="131" t="str">
        <v>010-5110-3854</v>
      </c>
      <c r="U978" s="131" t="str">
        <v>서울특별시 서초구 서운로 62 (서초동, 래미안 리더스원) 112동 1103호</v>
      </c>
      <c r="V978" s="131" t="str">
        <v>문 앞에 놓아주세요</v>
      </c>
      <c r="W978" s="138">
        <v>18630</v>
      </c>
      <c r="X978" s="138">
        <v>2070</v>
      </c>
      <c r="Y978" s="138">
        <v>3000</v>
      </c>
      <c r="Z978" s="138">
        <v>0</v>
      </c>
      <c r="AA978" s="138">
        <v>0</v>
      </c>
      <c r="AB978" s="145">
        <v>0</v>
      </c>
      <c r="AC978" s="145">
        <v>0</v>
      </c>
      <c r="AD978" s="138">
        <v>0</v>
      </c>
      <c r="AE978" s="131" t="str">
        <v>비닐스토리 스마트 스토어 홍설윤 홍설윤 SE.305 투명 530237660426 010-5110-3854 2024070486937791</v>
      </c>
    </row>
    <row r="979" spans="1:31">
      <c r="A979" s="131">
        <v>202</v>
      </c>
      <c r="B979" s="131" t="str">
        <v>비닐팩토리</v>
      </c>
      <c r="C979" s="131" t="str">
        <v>쿠팡</v>
      </c>
      <c r="D979" s="131" t="str">
        <v>홍성준</v>
      </c>
      <c r="E979" s="132">
        <v>45471</v>
      </c>
      <c r="F979" s="131" t="str">
        <v>홍성준</v>
      </c>
      <c r="G979" s="131" t="str">
        <v>530232095695</v>
      </c>
      <c r="H979" s="131" t="str">
        <v>SE.303</v>
      </c>
      <c r="I979" s="131" t="str">
        <v>투명</v>
      </c>
      <c r="J979" s="131">
        <v>2</v>
      </c>
      <c r="K979" s="138">
        <v>0</v>
      </c>
      <c r="L979" s="138">
        <v>3500</v>
      </c>
      <c r="M979" s="138">
        <v>500</v>
      </c>
      <c r="N979" s="132">
        <v>45470</v>
      </c>
      <c r="O979" s="131" t="str">
        <v>28100055162767</v>
      </c>
      <c r="P979" s="134" t="str">
        <v>go*****@ha</v>
      </c>
      <c r="Q979" s="148" t="str">
        <v>0502-4553-5512</v>
      </c>
      <c r="R979" s="131" t="str">
        <v>CJ대한통운</v>
      </c>
      <c r="S979" s="139">
        <v>0</v>
      </c>
      <c r="T979" s="131" t="str">
        <v>0502-4553-5512</v>
      </c>
      <c r="U979" s="131" t="str">
        <v>경기도 광주시 양벌동 616 광주양촌 현대아파트 104동 605호</v>
      </c>
      <c r="V979" s="131" t="str">
        <v>문 앞</v>
      </c>
      <c r="W979" s="138">
        <v>46040</v>
      </c>
      <c r="X979" s="138">
        <v>0</v>
      </c>
      <c r="Y979" s="138">
        <v>0</v>
      </c>
      <c r="Z979" s="138">
        <v>0</v>
      </c>
      <c r="AA979" s="138">
        <v>0</v>
      </c>
      <c r="AB979" s="145">
        <v>0</v>
      </c>
      <c r="AC979" s="145">
        <v>0</v>
      </c>
      <c r="AD979" s="138">
        <v>0</v>
      </c>
      <c r="AE979" s="131" t="str">
        <v>비닐팩토리 쿠팡 홍성준 홍성준 SE.303 투명 530232095695 0502-4553-5512 28100055162767</v>
      </c>
    </row>
    <row r="980" spans="1:31">
      <c r="A980" s="131">
        <v>457</v>
      </c>
      <c r="B980" s="131" t="str">
        <v>비닐스토리</v>
      </c>
      <c r="C980" s="131" t="str">
        <v>쿠팡</v>
      </c>
      <c r="D980" s="131" t="str">
        <v>홍연옥</v>
      </c>
      <c r="E980" s="132">
        <v>45504</v>
      </c>
      <c r="F980" s="131" t="str">
        <v>홍연옥</v>
      </c>
      <c r="G980" s="131" t="str">
        <v>540256378566</v>
      </c>
      <c r="H980" s="131" t="str">
        <v>SE.114</v>
      </c>
      <c r="I980" s="131" t="str">
        <v>투명</v>
      </c>
      <c r="J980" s="131">
        <v>3</v>
      </c>
      <c r="K980" s="138">
        <v>14880</v>
      </c>
      <c r="L980" s="138">
        <v>3000</v>
      </c>
      <c r="M980" s="138">
        <v>0</v>
      </c>
      <c r="N980" s="132">
        <v>45504</v>
      </c>
      <c r="O980" s="131" t="str">
        <v>9100061047952</v>
      </c>
      <c r="P980" s="134" t="str">
        <v>ho*****@na</v>
      </c>
      <c r="Q980" s="148" t="str">
        <v>0502-7978-5759</v>
      </c>
      <c r="R980" s="131" t="str">
        <v>CJ대한통운</v>
      </c>
      <c r="S980" s="139">
        <v>0</v>
      </c>
      <c r="T980" s="131" t="str">
        <v>0502-7978-5759</v>
      </c>
      <c r="U980" s="131" t="str">
        <v>충청북도 옥천군 안내면 현리길 83-9 -</v>
      </c>
      <c r="V980" s="131" t="str">
        <v>문 앞</v>
      </c>
      <c r="W980" s="138">
        <v>18360</v>
      </c>
      <c r="X980" s="138">
        <v>2040</v>
      </c>
      <c r="Y980" s="138">
        <v>0</v>
      </c>
      <c r="Z980" s="138">
        <v>0</v>
      </c>
      <c r="AA980" s="138">
        <v>0</v>
      </c>
      <c r="AB980" s="145">
        <v>0</v>
      </c>
      <c r="AC980" s="145">
        <v>0</v>
      </c>
      <c r="AD980" s="138">
        <v>0</v>
      </c>
      <c r="AE980" s="131" t="str">
        <v>비닐스토리 쿠팡 홍연옥 홍연옥 SE.114 투명 540256378566 0502-7978-5759 9100061047952</v>
      </c>
    </row>
    <row r="981" spans="1:31">
      <c r="A981" s="131">
        <v>580</v>
      </c>
      <c r="B981" s="131" t="str">
        <v>비닐스토리</v>
      </c>
      <c r="C981" s="131" t="str">
        <v>쿠팡</v>
      </c>
      <c r="D981" s="131" t="str">
        <v>홍은주</v>
      </c>
      <c r="E981" s="132">
        <v>45520</v>
      </c>
      <c r="F981" s="131" t="str">
        <v>홍은주</v>
      </c>
      <c r="G981" s="131" t="str">
        <v>530268245891</v>
      </c>
      <c r="H981" s="131" t="str">
        <v>SE.114</v>
      </c>
      <c r="I981" s="131" t="str">
        <v>투명</v>
      </c>
      <c r="J981" s="131">
        <v>3</v>
      </c>
      <c r="K981" s="138">
        <v>14880</v>
      </c>
      <c r="L981" s="138">
        <v>3000</v>
      </c>
      <c r="M981" s="138">
        <v>0</v>
      </c>
      <c r="N981" s="132">
        <v>45517</v>
      </c>
      <c r="O981" s="131" t="str">
        <v>31100063629575</v>
      </c>
      <c r="P981" s="134">
        <v>0</v>
      </c>
      <c r="Q981" s="148" t="str">
        <v>0502-4290-5705</v>
      </c>
      <c r="R981" s="131" t="str">
        <v>CJ대한통운</v>
      </c>
      <c r="S981" s="139">
        <v>0</v>
      </c>
      <c r="T981" s="131" t="str">
        <v>0502-4290-5705</v>
      </c>
      <c r="U981" s="131" t="str">
        <v>전라남도 영광군 법성면 입덕길 124 -</v>
      </c>
      <c r="V981" s="131" t="str">
        <v>직접받고 부재시 우체통 0827 안에 열쇠있습니다 감사드립니다</v>
      </c>
      <c r="W981" s="138">
        <v>18360</v>
      </c>
      <c r="X981" s="138">
        <v>2040</v>
      </c>
      <c r="Y981" s="138">
        <v>0</v>
      </c>
      <c r="Z981" s="138">
        <v>0</v>
      </c>
      <c r="AA981" s="138">
        <v>0</v>
      </c>
      <c r="AB981" s="145">
        <v>0</v>
      </c>
      <c r="AC981" s="145">
        <v>0</v>
      </c>
      <c r="AD981" s="138">
        <v>0</v>
      </c>
      <c r="AE981" s="131" t="str">
        <v>비닐스토리 쿠팡 홍은주 홍은주 SE.114 투명 530268245891 0502-4290-5705 31100063629575</v>
      </c>
    </row>
    <row r="982" spans="1:31">
      <c r="A982" s="131">
        <v>660</v>
      </c>
      <c r="B982" s="131" t="str">
        <v>비닐스토리</v>
      </c>
      <c r="C982" s="131" t="str">
        <v>쿠팡</v>
      </c>
      <c r="D982" s="131" t="str">
        <v>홍지희</v>
      </c>
      <c r="E982" s="132">
        <v>45527</v>
      </c>
      <c r="F982" s="131" t="str">
        <v>홍지희</v>
      </c>
      <c r="G982" s="131" t="str">
        <v>530273993403</v>
      </c>
      <c r="H982" s="131" t="str">
        <v>SE.206</v>
      </c>
      <c r="I982" s="131" t="str">
        <v>투명</v>
      </c>
      <c r="J982" s="131">
        <v>1</v>
      </c>
      <c r="K982" s="138">
        <v>24260</v>
      </c>
      <c r="L982" s="138">
        <v>3500</v>
      </c>
      <c r="M982" s="138">
        <v>960</v>
      </c>
      <c r="N982" s="132">
        <v>45526</v>
      </c>
      <c r="O982" s="131" t="str">
        <v>8100065277856</v>
      </c>
      <c r="P982" s="134">
        <v>0</v>
      </c>
      <c r="Q982" s="148" t="str">
        <v>0502-7346-1373</v>
      </c>
      <c r="R982" s="131" t="str">
        <v>CJ대한통운</v>
      </c>
      <c r="S982" s="139">
        <v>0</v>
      </c>
      <c r="T982" s="131" t="str">
        <v>0502-7346-1373</v>
      </c>
      <c r="U982" s="131" t="str">
        <v>서울특별시 용산구 신창동 24-3 1층 예드림</v>
      </c>
      <c r="V982" s="131" t="str">
        <v>가게안에 넣어 주세요</v>
      </c>
      <c r="W982" s="138">
        <v>34020</v>
      </c>
      <c r="X982" s="138">
        <v>0</v>
      </c>
      <c r="Y982" s="138">
        <v>3000</v>
      </c>
      <c r="Z982" s="138">
        <v>0</v>
      </c>
      <c r="AA982" s="138">
        <v>0</v>
      </c>
      <c r="AB982" s="145">
        <v>0</v>
      </c>
      <c r="AC982" s="145">
        <v>0</v>
      </c>
      <c r="AD982" s="138">
        <v>0</v>
      </c>
      <c r="AE982" s="131" t="str">
        <v>비닐스토리 쿠팡 홍지희 홍지희 SE.206 투명 530273993403 0502-7346-1373 8100065277856</v>
      </c>
    </row>
    <row r="983" spans="1:31">
      <c r="A983" s="131">
        <v>552</v>
      </c>
      <c r="B983" s="131" t="str">
        <v>비닐팩토리</v>
      </c>
      <c r="C983" s="131" t="str">
        <v>스마트 스토어</v>
      </c>
      <c r="D983" s="131" t="str">
        <v>홍철기</v>
      </c>
      <c r="E983" s="132">
        <v>45520</v>
      </c>
      <c r="F983" s="131" t="str">
        <v>홍철기</v>
      </c>
      <c r="G983" s="131" t="str">
        <v>530268246020</v>
      </c>
      <c r="H983" s="131" t="str">
        <v>SE.204</v>
      </c>
      <c r="I983" s="131" t="str">
        <v>투명</v>
      </c>
      <c r="J983" s="131">
        <v>1</v>
      </c>
      <c r="K983" s="138">
        <v>0</v>
      </c>
      <c r="L983" s="138">
        <v>3500</v>
      </c>
      <c r="M983" s="138">
        <v>960</v>
      </c>
      <c r="N983" s="132">
        <v>45518</v>
      </c>
      <c r="O983" s="131" t="str">
        <v>2024081446595861</v>
      </c>
      <c r="P983" s="134" t="str">
        <v>styl****</v>
      </c>
      <c r="Q983" s="148" t="str">
        <v>010-4185-1023</v>
      </c>
      <c r="R983" s="131" t="str">
        <v>CJ대한통운</v>
      </c>
      <c r="S983" s="139">
        <v>0</v>
      </c>
      <c r="T983" s="131" t="str">
        <v>010-4185-1023</v>
      </c>
      <c r="U983" s="131" t="str">
        <v>서울특별시 성동구 왕십리로4길 22-1 (성수동1가) 1층 대파집</v>
      </c>
      <c r="V983" s="131">
        <v>0</v>
      </c>
      <c r="W983" s="138">
        <v>20800</v>
      </c>
      <c r="X983" s="138">
        <v>0</v>
      </c>
      <c r="Y983" s="138">
        <v>3000</v>
      </c>
      <c r="Z983" s="138">
        <v>0</v>
      </c>
      <c r="AA983" s="138">
        <v>0</v>
      </c>
      <c r="AB983" s="145">
        <v>0</v>
      </c>
      <c r="AC983" s="145">
        <v>0</v>
      </c>
      <c r="AD983" s="138">
        <v>0</v>
      </c>
      <c r="AE983" s="131" t="str">
        <v>비닐팩토리 스마트 스토어 홍철기 홍철기 SE.204 투명 530268246020 010-4185-1023 2024081446595861</v>
      </c>
    </row>
    <row r="984" spans="1:31">
      <c r="A984" s="131">
        <v>945</v>
      </c>
      <c r="B984" s="131" t="str">
        <v>비닐팩토리</v>
      </c>
      <c r="C984" s="131" t="str">
        <v>스마트 스토어</v>
      </c>
      <c r="D984" s="131" t="str">
        <v>홍철기</v>
      </c>
      <c r="E984" s="132">
        <v>45554</v>
      </c>
      <c r="F984" s="131" t="str">
        <v>홍철기</v>
      </c>
      <c r="G984" s="131" t="str">
        <v>540291823464</v>
      </c>
      <c r="H984" s="131" t="str">
        <v>SE.204</v>
      </c>
      <c r="I984" s="131" t="str">
        <v>투명</v>
      </c>
      <c r="J984" s="131">
        <v>2</v>
      </c>
      <c r="K984" s="138">
        <v>0</v>
      </c>
      <c r="L984" s="138">
        <v>4400</v>
      </c>
      <c r="M984" s="138">
        <v>1725</v>
      </c>
      <c r="N984" s="132">
        <v>45550</v>
      </c>
      <c r="O984" s="131" t="str">
        <v>2024091542431221</v>
      </c>
      <c r="P984" s="134" t="str">
        <v>styl****</v>
      </c>
      <c r="Q984" s="148" t="str">
        <v>010-4185-1023</v>
      </c>
      <c r="R984" s="131" t="str">
        <v>CJ대한통운</v>
      </c>
      <c r="S984" s="139">
        <v>0</v>
      </c>
      <c r="T984" s="131" t="str">
        <v>010-4185-1023</v>
      </c>
      <c r="U984" s="131" t="str">
        <v>서울특별시 성동구 왕십리로4길 22-1 (성수동1가) 1층 성수대파</v>
      </c>
      <c r="V984" s="131">
        <v>0</v>
      </c>
      <c r="W984" s="138">
        <v>41600</v>
      </c>
      <c r="X984" s="138">
        <v>0</v>
      </c>
      <c r="Y984" s="138">
        <v>0</v>
      </c>
      <c r="Z984" s="138">
        <v>0</v>
      </c>
      <c r="AA984" s="138">
        <v>0</v>
      </c>
      <c r="AB984" s="145">
        <v>0</v>
      </c>
      <c r="AC984" s="145">
        <v>0</v>
      </c>
      <c r="AD984" s="138">
        <v>0</v>
      </c>
      <c r="AE984" s="131" t="str">
        <v>비닐팩토리 스마트 스토어 홍철기 홍철기 SE.204 투명 540291823464 010-4185-1023 2024091542431221</v>
      </c>
    </row>
    <row r="985" spans="1:31">
      <c r="A985" s="131">
        <v>442</v>
      </c>
      <c r="B985" s="131" t="str">
        <v>비닐스토리</v>
      </c>
      <c r="C985" s="131" t="str">
        <v>스마트 스토어</v>
      </c>
      <c r="D985" s="131" t="str">
        <v>화성옥</v>
      </c>
      <c r="E985" s="132">
        <v>45502</v>
      </c>
      <c r="F985" s="131" t="str">
        <v>화성옥</v>
      </c>
      <c r="G985" s="131" t="str">
        <v>540254826073</v>
      </c>
      <c r="H985" s="131" t="str">
        <v>SE.20</v>
      </c>
      <c r="I985" s="131" t="str">
        <v>투명</v>
      </c>
      <c r="J985" s="131">
        <v>25</v>
      </c>
      <c r="K985" s="138">
        <v>41050</v>
      </c>
      <c r="L985" s="138">
        <v>4400</v>
      </c>
      <c r="M985" s="138">
        <v>1725</v>
      </c>
      <c r="N985" s="132">
        <v>45502</v>
      </c>
      <c r="O985" s="131" t="str">
        <v>2024072998592641</v>
      </c>
      <c r="P985" s="134" t="str">
        <v>hwwa****</v>
      </c>
      <c r="Q985" s="148" t="str">
        <v>010-4653-9996</v>
      </c>
      <c r="R985" s="131" t="str">
        <v>CJ대한통운</v>
      </c>
      <c r="S985" s="139">
        <v>0</v>
      </c>
      <c r="T985" s="131" t="str">
        <v>010-4653-9996</v>
      </c>
      <c r="U985" s="131" t="str">
        <v>경상남도 진주시 촉석로177번길 11 (계동) 옛날보리밥</v>
      </c>
      <c r="V985" s="131">
        <v>0</v>
      </c>
      <c r="W985" s="138">
        <v>57250</v>
      </c>
      <c r="X985" s="138">
        <v>0</v>
      </c>
      <c r="Y985" s="138">
        <v>0</v>
      </c>
      <c r="Z985" s="138">
        <v>0</v>
      </c>
      <c r="AA985" s="138">
        <v>0</v>
      </c>
      <c r="AB985" s="145">
        <v>0</v>
      </c>
      <c r="AC985" s="145">
        <v>0</v>
      </c>
      <c r="AD985" s="138">
        <v>0</v>
      </c>
      <c r="AE985" s="131" t="str">
        <v>비닐스토리 스마트 스토어 화성옥 화성옥 SE.20 투명 540254826073 010-4653-9996 2024072998592641</v>
      </c>
    </row>
    <row r="986" spans="1:31">
      <c r="A986" s="131">
        <v>616</v>
      </c>
      <c r="B986" s="131" t="str">
        <v>비닐스토리</v>
      </c>
      <c r="C986" s="131" t="str">
        <v>스마트 스토어</v>
      </c>
      <c r="D986" s="131" t="str">
        <v>화성옥</v>
      </c>
      <c r="E986" s="132">
        <v>45524</v>
      </c>
      <c r="F986" s="131" t="str">
        <v>화성옥</v>
      </c>
      <c r="G986" s="131" t="str">
        <v>530271375355</v>
      </c>
      <c r="H986" s="131" t="str">
        <v>SE.20</v>
      </c>
      <c r="I986" s="131" t="str">
        <v>투명</v>
      </c>
      <c r="J986" s="131">
        <v>25</v>
      </c>
      <c r="K986" s="138">
        <v>41050</v>
      </c>
      <c r="L986" s="138">
        <v>3500</v>
      </c>
      <c r="M986" s="138">
        <v>1725</v>
      </c>
      <c r="N986" s="132">
        <v>45523</v>
      </c>
      <c r="O986" s="131" t="str">
        <v>2024081920735041</v>
      </c>
      <c r="P986" s="134" t="str">
        <v>hwwa****</v>
      </c>
      <c r="Q986" s="148" t="str">
        <v>010-4653-9996</v>
      </c>
      <c r="R986" s="131" t="str">
        <v>CJ대한통운</v>
      </c>
      <c r="S986" s="139">
        <v>0</v>
      </c>
      <c r="T986" s="131" t="str">
        <v>010-4653-9996</v>
      </c>
      <c r="U986" s="131" t="str">
        <v>경상남도 진주시 촉석로177번길 11 (계동) 옛날보리밥</v>
      </c>
      <c r="V986" s="131">
        <v>0</v>
      </c>
      <c r="W986" s="138">
        <v>57250</v>
      </c>
      <c r="X986" s="138">
        <v>0</v>
      </c>
      <c r="Y986" s="138">
        <v>0</v>
      </c>
      <c r="Z986" s="138">
        <v>0</v>
      </c>
      <c r="AA986" s="138">
        <v>0</v>
      </c>
      <c r="AB986" s="145">
        <v>0</v>
      </c>
      <c r="AC986" s="145">
        <v>0</v>
      </c>
      <c r="AD986" s="138">
        <v>0</v>
      </c>
      <c r="AE986" s="131" t="str">
        <v>비닐스토리 스마트 스토어 화성옥 화성옥 SE.20 투명 530271375355 010-4653-9996 2024081920735041</v>
      </c>
    </row>
    <row r="987" spans="1:31">
      <c r="A987" s="131">
        <v>663</v>
      </c>
      <c r="B987" s="131" t="str">
        <v>비닐스토리</v>
      </c>
      <c r="C987" s="131" t="str">
        <v>쿠팡</v>
      </c>
      <c r="D987" s="131" t="str">
        <v>황은정</v>
      </c>
      <c r="E987" s="132">
        <v>45527</v>
      </c>
      <c r="F987" s="131" t="str">
        <v>황은정</v>
      </c>
      <c r="G987" s="131" t="str">
        <v>530274080332</v>
      </c>
      <c r="H987" s="131" t="str">
        <v>SE.304</v>
      </c>
      <c r="I987" s="131" t="str">
        <v>투명</v>
      </c>
      <c r="J987" s="131">
        <v>1</v>
      </c>
      <c r="K987" s="138">
        <v>12350</v>
      </c>
      <c r="L987" s="138">
        <v>3000</v>
      </c>
      <c r="M987" s="138">
        <v>0</v>
      </c>
      <c r="N987" s="132">
        <v>45527</v>
      </c>
      <c r="O987" s="131" t="str">
        <v>32100065068766</v>
      </c>
      <c r="P987" s="134">
        <v>0</v>
      </c>
      <c r="Q987" s="148" t="str">
        <v>0502-1235-4910</v>
      </c>
      <c r="R987" s="131" t="str">
        <v>CJ대한통운</v>
      </c>
      <c r="S987" s="139">
        <v>0</v>
      </c>
      <c r="T987" s="131" t="str">
        <v>0502-1235-4910</v>
      </c>
      <c r="U987" s="131" t="str">
        <v>인천광역시 서구 중봉대로586번길 22 (청라풍림엑슬루타워)상가 A동 201호,샐러드스토리샐리 ( 청라동, 청라 풍림 엑슬루타워 )</v>
      </c>
      <c r="V987" s="131" t="str">
        <v>문 앞</v>
      </c>
      <c r="W987" s="138">
        <v>16880</v>
      </c>
      <c r="X987" s="138">
        <v>0</v>
      </c>
      <c r="Y987" s="138">
        <v>3000</v>
      </c>
      <c r="Z987" s="138">
        <v>0</v>
      </c>
      <c r="AA987" s="138">
        <v>0</v>
      </c>
      <c r="AB987" s="145">
        <v>0</v>
      </c>
      <c r="AC987" s="145">
        <v>0</v>
      </c>
      <c r="AD987" s="138">
        <v>0</v>
      </c>
      <c r="AE987" s="131" t="str">
        <v>비닐스토리 쿠팡 황은정 황은정 SE.304 투명 530274080332 0502-1235-4910 32100065068766</v>
      </c>
    </row>
    <row r="988" spans="1:31">
      <c r="A988" s="131">
        <v>163</v>
      </c>
      <c r="B988" s="131" t="str">
        <v>비닐스토리</v>
      </c>
      <c r="C988" s="131" t="str">
        <v>스마트 스토어</v>
      </c>
      <c r="D988" s="131" t="str">
        <v>황중섭</v>
      </c>
      <c r="E988" s="132">
        <v>45456</v>
      </c>
      <c r="F988" s="131" t="str">
        <v>황중섭</v>
      </c>
      <c r="G988" s="131" t="str">
        <v>540219665574</v>
      </c>
      <c r="H988" s="131" t="str">
        <v>SE.202</v>
      </c>
      <c r="I988" s="131" t="str">
        <v>투명</v>
      </c>
      <c r="J988" s="131">
        <v>1</v>
      </c>
      <c r="K988" s="138">
        <v>14000</v>
      </c>
      <c r="L988" s="138">
        <v>3000</v>
      </c>
      <c r="M988" s="138">
        <v>0</v>
      </c>
      <c r="N988" s="132">
        <v>45455</v>
      </c>
      <c r="O988" s="131" t="str">
        <v>2024061218576421</v>
      </c>
      <c r="P988" s="134" t="str">
        <v>poha****</v>
      </c>
      <c r="Q988" s="148" t="str">
        <v>010-7631-2233</v>
      </c>
      <c r="R988" s="131" t="str">
        <v>CJ대한통운</v>
      </c>
      <c r="S988" s="139">
        <v>0</v>
      </c>
      <c r="T988" s="131" t="str">
        <v>010-7631-2233</v>
      </c>
      <c r="U988" s="131" t="str">
        <v>경상북도 영천시 영화로 340-1 (조교동) 2층 돈꿉자</v>
      </c>
      <c r="V988" s="131">
        <v>0</v>
      </c>
      <c r="W988" s="138">
        <v>16200</v>
      </c>
      <c r="X988" s="138">
        <v>1800</v>
      </c>
      <c r="Y988" s="138">
        <v>3000</v>
      </c>
      <c r="Z988" s="138">
        <v>0</v>
      </c>
      <c r="AA988" s="138">
        <v>0</v>
      </c>
      <c r="AB988" s="145">
        <v>0</v>
      </c>
      <c r="AC988" s="145">
        <v>0</v>
      </c>
      <c r="AD988" s="138">
        <v>0</v>
      </c>
      <c r="AE988" s="131" t="str">
        <v>비닐스토리 스마트 스토어 황중섭 황중섭 SE.202 투명 540219665574 010-7631-2233 2024061218576421</v>
      </c>
    </row>
    <row r="989" spans="1:31">
      <c r="A989" s="131">
        <v>272</v>
      </c>
      <c r="B989" s="131" t="str">
        <v>비닐스토리</v>
      </c>
      <c r="C989" s="131" t="str">
        <v>스마트 스토어</v>
      </c>
      <c r="D989" s="131" t="str">
        <v>황중섭</v>
      </c>
      <c r="E989" s="132">
        <v>45481</v>
      </c>
      <c r="F989" s="131" t="str">
        <v>황중섭</v>
      </c>
      <c r="G989" s="131" t="str">
        <v>530239363725</v>
      </c>
      <c r="H989" s="131" t="str">
        <v>SE.202</v>
      </c>
      <c r="I989" s="131" t="str">
        <v>투명</v>
      </c>
      <c r="J989" s="131">
        <v>1</v>
      </c>
      <c r="K989" s="138">
        <v>14500</v>
      </c>
      <c r="L989" s="138">
        <v>3000</v>
      </c>
      <c r="M989" s="138">
        <v>500</v>
      </c>
      <c r="N989" s="132">
        <v>45481</v>
      </c>
      <c r="O989" s="131" t="str">
        <v>2024070815735771</v>
      </c>
      <c r="P989" s="134" t="str">
        <v>poha****</v>
      </c>
      <c r="Q989" s="148" t="str">
        <v>010-7631-2233</v>
      </c>
      <c r="R989" s="131" t="str">
        <v>CJ대한통운</v>
      </c>
      <c r="S989" s="139">
        <v>0</v>
      </c>
      <c r="T989" s="131" t="str">
        <v>010-7631-2233</v>
      </c>
      <c r="U989" s="131" t="str">
        <v>경상북도 영천시 영화로 340-1 (조교동) 2층 돈꿉자</v>
      </c>
      <c r="V989" s="131">
        <v>0</v>
      </c>
      <c r="W989" s="138">
        <v>16200</v>
      </c>
      <c r="X989" s="138">
        <v>1800</v>
      </c>
      <c r="Y989" s="138">
        <v>3000</v>
      </c>
      <c r="Z989" s="138">
        <v>0</v>
      </c>
      <c r="AA989" s="138">
        <v>0</v>
      </c>
      <c r="AB989" s="145">
        <v>0</v>
      </c>
      <c r="AC989" s="145">
        <v>0</v>
      </c>
      <c r="AD989" s="138">
        <v>0</v>
      </c>
      <c r="AE989" s="131" t="str">
        <v>비닐스토리 스마트 스토어 황중섭 황중섭 SE.202 투명 530239363725 010-7631-2233 2024070815735771</v>
      </c>
    </row>
    <row r="990" spans="1:31">
      <c r="A990" s="131">
        <v>753</v>
      </c>
      <c r="B990" s="131" t="str">
        <v>비닐스토리</v>
      </c>
      <c r="C990" s="131" t="str">
        <v>스마트 스토어</v>
      </c>
      <c r="D990" s="131" t="str">
        <v>황중섭</v>
      </c>
      <c r="E990" s="132">
        <v>45533</v>
      </c>
      <c r="F990" s="131" t="str">
        <v>황중섭</v>
      </c>
      <c r="G990" s="131" t="str">
        <v>540276939666</v>
      </c>
      <c r="H990" s="131" t="str">
        <v>SE.202</v>
      </c>
      <c r="I990" s="131" t="str">
        <v>투명</v>
      </c>
      <c r="J990" s="131">
        <v>1</v>
      </c>
      <c r="K990" s="138">
        <v>15460</v>
      </c>
      <c r="L990" s="138">
        <v>3500</v>
      </c>
      <c r="M990" s="138">
        <v>960</v>
      </c>
      <c r="N990" s="132">
        <v>45532</v>
      </c>
      <c r="O990" s="131" t="str">
        <v>2024082872289771</v>
      </c>
      <c r="P990" s="134" t="str">
        <v>poha****</v>
      </c>
      <c r="Q990" s="148" t="str">
        <v>010-7631-2233</v>
      </c>
      <c r="R990" s="131" t="str">
        <v>CJ대한통운</v>
      </c>
      <c r="S990" s="139">
        <v>0</v>
      </c>
      <c r="T990" s="131" t="str">
        <v>010-7631-2233</v>
      </c>
      <c r="U990" s="131" t="str">
        <v>경상북도 영천시 영화로 340-1 (조교동) 2층 돈꿉자</v>
      </c>
      <c r="V990" s="131">
        <v>0</v>
      </c>
      <c r="W990" s="138">
        <v>16200</v>
      </c>
      <c r="X990" s="138">
        <v>1800</v>
      </c>
      <c r="Y990" s="138">
        <v>3000</v>
      </c>
      <c r="Z990" s="138">
        <v>0</v>
      </c>
      <c r="AA990" s="138">
        <v>0</v>
      </c>
      <c r="AB990" s="145">
        <v>0</v>
      </c>
      <c r="AC990" s="145">
        <v>0</v>
      </c>
      <c r="AD990" s="138">
        <v>0</v>
      </c>
      <c r="AE990" s="131" t="str">
        <v>비닐스토리 스마트 스토어 황중섭 황중섭 SE.202 투명 540276939666 010-7631-2233 2024082872289771</v>
      </c>
    </row>
    <row r="991" spans="1:31">
      <c r="A991" s="131">
        <v>432</v>
      </c>
      <c r="B991" s="131" t="str">
        <v>비닐스토리</v>
      </c>
      <c r="C991" s="131" t="str">
        <v>쿠팡</v>
      </c>
      <c r="D991" s="131" t="str">
        <v>황희선</v>
      </c>
      <c r="E991" s="132">
        <v>45499</v>
      </c>
      <c r="F991" s="131" t="str">
        <v>김은주</v>
      </c>
      <c r="G991" s="131" t="str">
        <v>530253860224</v>
      </c>
      <c r="H991" s="131" t="str">
        <v>SE.103</v>
      </c>
      <c r="I991" s="131" t="str">
        <v>투명</v>
      </c>
      <c r="J991" s="131">
        <v>6</v>
      </c>
      <c r="K991" s="138">
        <v>9600</v>
      </c>
      <c r="L991" s="138">
        <v>3000</v>
      </c>
      <c r="M991" s="138">
        <v>0</v>
      </c>
      <c r="N991" s="132">
        <v>45498</v>
      </c>
      <c r="O991" s="131" t="str">
        <v>19100060344764</v>
      </c>
      <c r="P991" s="134" t="str">
        <v>kt*****@gm</v>
      </c>
      <c r="Q991" s="148" t="str">
        <v>0502-5350-9659</v>
      </c>
      <c r="R991" s="131" t="str">
        <v>CJ대한통운</v>
      </c>
      <c r="S991" s="139">
        <v>0</v>
      </c>
      <c r="T991" s="131" t="str">
        <v>0502-5350-9659</v>
      </c>
      <c r="U991" s="131" t="str">
        <v>대전광역시 중구 대둔산로 310-1 1층 (춘향골 찐빵) ( 사정동 )</v>
      </c>
      <c r="V991" s="131" t="str">
        <v>&amp;quot;춘향골 찐빵&amp;quot;으로 배송부탁드립니다.</v>
      </c>
      <c r="W991" s="138">
        <v>11280</v>
      </c>
      <c r="X991" s="138">
        <v>0</v>
      </c>
      <c r="Y991" s="138">
        <v>0</v>
      </c>
      <c r="Z991" s="138">
        <v>0</v>
      </c>
      <c r="AA991" s="138">
        <v>0</v>
      </c>
      <c r="AB991" s="145">
        <v>0</v>
      </c>
      <c r="AC991" s="145">
        <v>0</v>
      </c>
      <c r="AD991" s="138">
        <v>0</v>
      </c>
      <c r="AE991" s="131" t="str">
        <v>비닐스토리 쿠팡 황희선 김은주 SE.103 투명 530253860224 0502-5350-9659 19100060344764</v>
      </c>
    </row>
    <row r="992" spans="1:31">
      <c r="A992" s="131">
        <v>882</v>
      </c>
      <c r="B992" s="131" t="str">
        <v>비닐스토리</v>
      </c>
      <c r="C992" s="131" t="str">
        <v>쿠팡</v>
      </c>
      <c r="D992" s="131" t="str">
        <v>황희선</v>
      </c>
      <c r="E992" s="132">
        <v>45544</v>
      </c>
      <c r="F992" s="131" t="str">
        <v>김은주</v>
      </c>
      <c r="G992" s="131" t="str">
        <v>530287890503</v>
      </c>
      <c r="H992" s="131" t="str">
        <v>SE.102</v>
      </c>
      <c r="I992" s="131" t="str">
        <v>투명</v>
      </c>
      <c r="J992" s="131">
        <v>31</v>
      </c>
      <c r="K992" s="138">
        <v>27885</v>
      </c>
      <c r="L992" s="138">
        <v>5700</v>
      </c>
      <c r="M992" s="138">
        <v>1725</v>
      </c>
      <c r="N992" s="132">
        <v>45544</v>
      </c>
      <c r="O992" s="131" t="str">
        <v>19100068274381</v>
      </c>
      <c r="P992" s="134">
        <v>0</v>
      </c>
      <c r="Q992" s="148" t="str">
        <v>0504-3572-1840</v>
      </c>
      <c r="R992" s="131" t="str">
        <v>CJ대한통운</v>
      </c>
      <c r="S992" s="139">
        <v>0</v>
      </c>
      <c r="T992" s="131" t="str">
        <v>0504-3572-1840</v>
      </c>
      <c r="U992" s="131" t="str">
        <v>대전광역시 중구 대둔산로 310-1 1층 (춘향골 찐빵) ( 사정동 )</v>
      </c>
      <c r="V992" s="131" t="str">
        <v>&amp;quot;춘향골 찐빵&amp;quot;으로 배송부탁드립니다.</v>
      </c>
      <c r="W992" s="138">
        <v>35650</v>
      </c>
      <c r="X992" s="138">
        <v>0</v>
      </c>
      <c r="Y992" s="138">
        <v>0</v>
      </c>
      <c r="Z992" s="138">
        <v>0</v>
      </c>
      <c r="AA992" s="138">
        <v>0</v>
      </c>
      <c r="AB992" s="145">
        <v>0</v>
      </c>
      <c r="AC992" s="145">
        <v>0</v>
      </c>
      <c r="AD992" s="138">
        <v>0</v>
      </c>
      <c r="AE992" s="131" t="str">
        <v>비닐스토리 쿠팡 황희선 김은주 SE.102 투명 530287890503 0504-3572-1840 19100068274381</v>
      </c>
    </row>
    <row r="993" spans="1:31">
      <c r="A993" s="131">
        <v>3</v>
      </c>
      <c r="B993" s="131" t="str">
        <v>비닐팩토리</v>
      </c>
      <c r="C993" s="131" t="str">
        <v>대표</v>
      </c>
      <c r="D993" s="131">
        <v>0</v>
      </c>
      <c r="E993" s="132">
        <v>45443</v>
      </c>
      <c r="F993" s="131" t="str">
        <v>감포건어물</v>
      </c>
      <c r="G993" s="131" t="str">
        <v>530211812532</v>
      </c>
      <c r="H993" s="131" t="str">
        <v>SE.1000</v>
      </c>
      <c r="I993" s="131" t="str">
        <v>투명</v>
      </c>
      <c r="J993" s="131">
        <v>1</v>
      </c>
      <c r="K993" s="138">
        <v>0</v>
      </c>
      <c r="L993" s="138">
        <v>4400</v>
      </c>
      <c r="M993" s="138">
        <v>0</v>
      </c>
      <c r="N993" s="132">
        <v>45443</v>
      </c>
      <c r="O993" s="131" t="str">
        <v>45470338</v>
      </c>
      <c r="P993" s="134">
        <v>0</v>
      </c>
      <c r="Q993" s="148">
        <v>0</v>
      </c>
      <c r="R993" s="131" t="str">
        <v>CJ대한통운</v>
      </c>
      <c r="S993" s="139">
        <v>0</v>
      </c>
      <c r="T993" s="131" t="str">
        <v>010-3585-3937</v>
      </c>
      <c r="U993" s="131" t="str">
        <v>경북 경주시 감포읍 감포로 115 공설시장15호</v>
      </c>
      <c r="V993" s="131">
        <v>0</v>
      </c>
      <c r="W993" s="138">
        <v>0</v>
      </c>
      <c r="X993" s="138">
        <v>0</v>
      </c>
      <c r="Y993" s="138">
        <v>0</v>
      </c>
      <c r="Z993" s="138">
        <v>0</v>
      </c>
      <c r="AA993" s="138">
        <v>0</v>
      </c>
      <c r="AB993" s="145">
        <v>0</v>
      </c>
      <c r="AC993" s="145">
        <v>0</v>
      </c>
      <c r="AD993" s="138">
        <v>0</v>
      </c>
      <c r="AE993" s="131" t="str">
        <v>비닐팩토리 대표  감포건어물 SE.1000 투명 530211812532 010-3585-3937 45470338</v>
      </c>
    </row>
    <row r="994" spans="1:31">
      <c r="A994" s="131">
        <v>20</v>
      </c>
      <c r="B994" s="131" t="str">
        <v>비닐팩토리</v>
      </c>
      <c r="C994" s="131" t="str">
        <v>대표</v>
      </c>
      <c r="D994" s="131">
        <v>0</v>
      </c>
      <c r="E994" s="132">
        <v>45446</v>
      </c>
      <c r="F994" s="131" t="str">
        <v>청도추어탕고디탕</v>
      </c>
      <c r="G994" s="131" t="str">
        <v>530213589552</v>
      </c>
      <c r="H994" s="131" t="str">
        <v>SE.1000</v>
      </c>
      <c r="I994" s="131" t="str">
        <v>투명</v>
      </c>
      <c r="J994" s="131">
        <v>1</v>
      </c>
      <c r="K994" s="138">
        <v>0</v>
      </c>
      <c r="L994" s="138">
        <v>0</v>
      </c>
      <c r="M994" s="138">
        <v>0</v>
      </c>
      <c r="N994" s="132">
        <v>45446</v>
      </c>
      <c r="O994" s="131" t="str">
        <v>45470286</v>
      </c>
      <c r="P994" s="134">
        <v>0</v>
      </c>
      <c r="Q994" s="148">
        <v>0</v>
      </c>
      <c r="R994" s="131" t="str">
        <v>CJ대한통운</v>
      </c>
      <c r="S994" s="139">
        <v>0</v>
      </c>
      <c r="T994" s="131" t="str">
        <v>010-8755-5098</v>
      </c>
      <c r="U994" s="131" t="str">
        <v>경북 청도군 청도읍 청화로 211 청도추어탕고디탕</v>
      </c>
      <c r="V994" s="131">
        <v>0</v>
      </c>
      <c r="W994" s="138">
        <v>0</v>
      </c>
      <c r="X994" s="138">
        <v>0</v>
      </c>
      <c r="Y994" s="138">
        <v>0</v>
      </c>
      <c r="Z994" s="138">
        <v>0</v>
      </c>
      <c r="AA994" s="138">
        <v>0</v>
      </c>
      <c r="AB994" s="145">
        <v>0</v>
      </c>
      <c r="AC994" s="145">
        <v>0</v>
      </c>
      <c r="AD994" s="138">
        <v>0</v>
      </c>
      <c r="AE994" s="131" t="str">
        <v>비닐팩토리 대표  청도추어탕고디탕 SE.1000 투명 530213589552 010-8755-5098 45470286</v>
      </c>
    </row>
    <row r="995" spans="1:31">
      <c r="A995" s="131">
        <v>21</v>
      </c>
      <c r="B995" s="131" t="str">
        <v>비닐팩토리</v>
      </c>
      <c r="C995" s="131" t="str">
        <v>대표</v>
      </c>
      <c r="D995" s="131">
        <v>0</v>
      </c>
      <c r="E995" s="132">
        <v>45446</v>
      </c>
      <c r="F995" s="131" t="str">
        <v>형제떡방앗간</v>
      </c>
      <c r="G995" s="131" t="str">
        <v>530213521733</v>
      </c>
      <c r="H995" s="131" t="str">
        <v>SE.1000</v>
      </c>
      <c r="I995" s="131" t="str">
        <v>투명</v>
      </c>
      <c r="J995" s="131">
        <v>1</v>
      </c>
      <c r="K995" s="138">
        <v>0</v>
      </c>
      <c r="L995" s="138">
        <v>0</v>
      </c>
      <c r="M995" s="138">
        <v>0</v>
      </c>
      <c r="N995" s="132">
        <v>45446</v>
      </c>
      <c r="O995" s="131" t="str">
        <v>45470237</v>
      </c>
      <c r="P995" s="134">
        <v>0</v>
      </c>
      <c r="Q995" s="148">
        <v>0</v>
      </c>
      <c r="R995" s="131" t="str">
        <v>CJ대한통운</v>
      </c>
      <c r="S995" s="139">
        <v>0</v>
      </c>
      <c r="T995" s="131" t="str">
        <v>010-6246-4029</v>
      </c>
      <c r="U995" s="131" t="str">
        <v>경북 청도군 청도읍 고수동4길 1 형제떡방앗간</v>
      </c>
      <c r="V995" s="131">
        <v>0</v>
      </c>
      <c r="W995" s="138">
        <v>0</v>
      </c>
      <c r="X995" s="138">
        <v>0</v>
      </c>
      <c r="Y995" s="138">
        <v>0</v>
      </c>
      <c r="Z995" s="138">
        <v>0</v>
      </c>
      <c r="AA995" s="138">
        <v>0</v>
      </c>
      <c r="AB995" s="145">
        <v>0</v>
      </c>
      <c r="AC995" s="145">
        <v>0</v>
      </c>
      <c r="AD995" s="138">
        <v>0</v>
      </c>
      <c r="AE995" s="131" t="str">
        <v>비닐팩토리 대표  형제떡방앗간 SE.1000 투명 530213521733 010-6246-4029 45470237</v>
      </c>
    </row>
    <row r="996" spans="1:31">
      <c r="A996" s="131">
        <v>22</v>
      </c>
      <c r="B996" s="131" t="str">
        <v>비닐팩토리</v>
      </c>
      <c r="C996" s="131" t="str">
        <v>대표</v>
      </c>
      <c r="D996" s="131">
        <v>0</v>
      </c>
      <c r="E996" s="132">
        <v>45446</v>
      </c>
      <c r="F996" s="131" t="str">
        <v>역전떡집</v>
      </c>
      <c r="G996" s="131" t="str">
        <v>530213372596</v>
      </c>
      <c r="H996" s="131" t="str">
        <v>SE.1000</v>
      </c>
      <c r="I996" s="131" t="str">
        <v>투명</v>
      </c>
      <c r="J996" s="131">
        <v>4</v>
      </c>
      <c r="K996" s="138">
        <v>0</v>
      </c>
      <c r="L996" s="138">
        <v>5500</v>
      </c>
      <c r="M996" s="138">
        <v>0</v>
      </c>
      <c r="N996" s="132">
        <v>45446</v>
      </c>
      <c r="O996" s="131" t="str">
        <v>45470899</v>
      </c>
      <c r="P996" s="134">
        <v>0</v>
      </c>
      <c r="Q996" s="148">
        <v>0</v>
      </c>
      <c r="R996" s="131" t="str">
        <v>CJ대한통운</v>
      </c>
      <c r="S996" s="139">
        <v>0</v>
      </c>
      <c r="T996" s="131" t="str">
        <v>010-4106-0020</v>
      </c>
      <c r="U996" s="131" t="str">
        <v>경북 예천군 예천읍 대심로 134 역전떡집</v>
      </c>
      <c r="V996" s="131">
        <v>0</v>
      </c>
      <c r="W996" s="138">
        <v>0</v>
      </c>
      <c r="X996" s="138">
        <v>0</v>
      </c>
      <c r="Y996" s="138">
        <v>0</v>
      </c>
      <c r="Z996" s="138">
        <v>0</v>
      </c>
      <c r="AA996" s="138">
        <v>0</v>
      </c>
      <c r="AB996" s="145">
        <v>0</v>
      </c>
      <c r="AC996" s="145">
        <v>0</v>
      </c>
      <c r="AD996" s="138">
        <v>0</v>
      </c>
      <c r="AE996" s="131" t="str">
        <v>비닐팩토리 대표  역전떡집 SE.1000 투명 530213372596 010-4106-0020 45470899</v>
      </c>
    </row>
    <row r="997" spans="1:31">
      <c r="A997" s="131">
        <v>50</v>
      </c>
      <c r="B997" s="131" t="str">
        <v>비닐팩토리</v>
      </c>
      <c r="C997" s="131" t="str">
        <v>대표</v>
      </c>
      <c r="D997" s="131">
        <v>0</v>
      </c>
      <c r="E997" s="132">
        <v>45447</v>
      </c>
      <c r="F997" s="131" t="str">
        <v>운문로컬푸드</v>
      </c>
      <c r="G997" s="131" t="str">
        <v>540213347956</v>
      </c>
      <c r="H997" s="131" t="str">
        <v>SE.1000</v>
      </c>
      <c r="I997" s="131" t="str">
        <v>투명</v>
      </c>
      <c r="J997" s="131">
        <v>1</v>
      </c>
      <c r="K997" s="138">
        <v>0</v>
      </c>
      <c r="L997" s="138">
        <v>0</v>
      </c>
      <c r="M997" s="138">
        <v>0</v>
      </c>
      <c r="N997" s="132">
        <v>45447</v>
      </c>
      <c r="O997" s="131" t="str">
        <v>45470394</v>
      </c>
      <c r="P997" s="134">
        <v>0</v>
      </c>
      <c r="Q997" s="148">
        <v>0</v>
      </c>
      <c r="R997" s="131" t="str">
        <v>CJ대한통운</v>
      </c>
      <c r="S997" s="139">
        <v>0</v>
      </c>
      <c r="T997" s="131" t="str">
        <v>054-372-8181</v>
      </c>
      <c r="U997" s="131" t="str">
        <v>경북 청도군 운문면 운문사길 129-8 운문로컬푸드</v>
      </c>
      <c r="V997" s="131">
        <v>0</v>
      </c>
      <c r="W997" s="138">
        <v>0</v>
      </c>
      <c r="X997" s="138">
        <v>0</v>
      </c>
      <c r="Y997" s="138">
        <v>0</v>
      </c>
      <c r="Z997" s="138">
        <v>0</v>
      </c>
      <c r="AA997" s="138">
        <v>0</v>
      </c>
      <c r="AB997" s="145">
        <v>0</v>
      </c>
      <c r="AC997" s="145">
        <v>0</v>
      </c>
      <c r="AD997" s="138">
        <v>0</v>
      </c>
      <c r="AE997" s="131" t="str">
        <v>비닐팩토리 대표  운문로컬푸드 SE.1000 투명 540213347956 054-372-8181 45470394</v>
      </c>
    </row>
    <row r="998" spans="1:31">
      <c r="A998" s="131">
        <v>51</v>
      </c>
      <c r="B998" s="131" t="str">
        <v>비닐팩토리</v>
      </c>
      <c r="C998" s="131" t="str">
        <v>대표</v>
      </c>
      <c r="D998" s="131">
        <v>0</v>
      </c>
      <c r="E998" s="132">
        <v>45447</v>
      </c>
      <c r="F998" s="131" t="str">
        <v>운문로컬푸드</v>
      </c>
      <c r="G998" s="131" t="str">
        <v>530214334540</v>
      </c>
      <c r="H998" s="131" t="str">
        <v>SE.1000</v>
      </c>
      <c r="I998" s="131" t="str">
        <v>투명</v>
      </c>
      <c r="J998" s="131">
        <v>1</v>
      </c>
      <c r="K998" s="138">
        <v>0</v>
      </c>
      <c r="L998" s="138">
        <v>0</v>
      </c>
      <c r="M998" s="138">
        <v>0</v>
      </c>
      <c r="N998" s="132">
        <v>45447</v>
      </c>
      <c r="O998" s="131" t="str">
        <v>45470734</v>
      </c>
      <c r="P998" s="134">
        <v>0</v>
      </c>
      <c r="Q998" s="148">
        <v>0</v>
      </c>
      <c r="R998" s="131" t="str">
        <v>CJ대한통운</v>
      </c>
      <c r="S998" s="139">
        <v>0</v>
      </c>
      <c r="T998" s="131" t="str">
        <v>054-372-8181</v>
      </c>
      <c r="U998" s="131" t="str">
        <v>경북 청도군 운문면 운문사길 129-8 운문로컬푸드</v>
      </c>
      <c r="V998" s="131">
        <v>0</v>
      </c>
      <c r="W998" s="138">
        <v>0</v>
      </c>
      <c r="X998" s="138">
        <v>0</v>
      </c>
      <c r="Y998" s="138">
        <v>0</v>
      </c>
      <c r="Z998" s="138">
        <v>0</v>
      </c>
      <c r="AA998" s="138">
        <v>0</v>
      </c>
      <c r="AB998" s="145">
        <v>0</v>
      </c>
      <c r="AC998" s="145">
        <v>0</v>
      </c>
      <c r="AD998" s="138">
        <v>0</v>
      </c>
      <c r="AE998" s="131" t="str">
        <v>비닐팩토리 대표  운문로컬푸드 SE.1000 투명 530214334540 054-372-8181 45470734</v>
      </c>
    </row>
    <row r="999" spans="1:31">
      <c r="A999" s="131">
        <v>52</v>
      </c>
      <c r="B999" s="131" t="str">
        <v>비닐팩토리</v>
      </c>
      <c r="C999" s="131" t="str">
        <v>대표</v>
      </c>
      <c r="D999" s="131">
        <v>0</v>
      </c>
      <c r="E999" s="132">
        <v>45447</v>
      </c>
      <c r="F999" s="131" t="str">
        <v>운문로컬푸드</v>
      </c>
      <c r="G999" s="131" t="str">
        <v>530214334643</v>
      </c>
      <c r="H999" s="131" t="str">
        <v>SE.1000</v>
      </c>
      <c r="I999" s="131" t="str">
        <v>투명</v>
      </c>
      <c r="J999" s="131">
        <v>1</v>
      </c>
      <c r="K999" s="138">
        <v>0</v>
      </c>
      <c r="L999" s="138">
        <v>5500</v>
      </c>
      <c r="M999" s="138">
        <v>0</v>
      </c>
      <c r="N999" s="132">
        <v>45447</v>
      </c>
      <c r="O999" s="131" t="str">
        <v>45470770</v>
      </c>
      <c r="P999" s="134">
        <v>0</v>
      </c>
      <c r="Q999" s="148">
        <v>0</v>
      </c>
      <c r="R999" s="131" t="str">
        <v>CJ대한통운</v>
      </c>
      <c r="S999" s="139">
        <v>0</v>
      </c>
      <c r="T999" s="131" t="str">
        <v>054-372-8181</v>
      </c>
      <c r="U999" s="131" t="str">
        <v>경북 청도군 운문면 운문사길 129-8 운문로컬푸드</v>
      </c>
      <c r="V999" s="131">
        <v>0</v>
      </c>
      <c r="W999" s="138">
        <v>0</v>
      </c>
      <c r="X999" s="138">
        <v>0</v>
      </c>
      <c r="Y999" s="138">
        <v>0</v>
      </c>
      <c r="Z999" s="138">
        <v>0</v>
      </c>
      <c r="AA999" s="138">
        <v>0</v>
      </c>
      <c r="AB999" s="145">
        <v>0</v>
      </c>
      <c r="AC999" s="145">
        <v>0</v>
      </c>
      <c r="AD999" s="138">
        <v>0</v>
      </c>
      <c r="AE999" s="131" t="str">
        <v>비닐팩토리 대표  운문로컬푸드 SE.1000 투명 530214334643 054-372-8181 45470770</v>
      </c>
    </row>
    <row r="1000" spans="1:31">
      <c r="A1000" s="131">
        <v>53</v>
      </c>
      <c r="B1000" s="131" t="str">
        <v>비닐스토리</v>
      </c>
      <c r="C1000" s="131" t="str">
        <v>올웨이즈</v>
      </c>
      <c r="D1000" s="131">
        <v>0</v>
      </c>
      <c r="E1000" s="132">
        <v>45447</v>
      </c>
      <c r="F1000" s="131" t="str">
        <v>여나</v>
      </c>
      <c r="G1000" s="131" t="str">
        <v>540213347260</v>
      </c>
      <c r="H1000" s="131" t="str">
        <v>SE.118</v>
      </c>
      <c r="I1000" s="131" t="str">
        <v>투명</v>
      </c>
      <c r="J1000" s="131">
        <v>1</v>
      </c>
      <c r="K1000" s="138">
        <v>0</v>
      </c>
      <c r="L1000" s="138">
        <v>3000</v>
      </c>
      <c r="M1000" s="138">
        <v>0</v>
      </c>
      <c r="N1000" s="132">
        <v>45447</v>
      </c>
      <c r="O1000" s="131" t="str">
        <v>24060402</v>
      </c>
      <c r="P1000" s="134">
        <v>0</v>
      </c>
      <c r="Q1000" s="148">
        <v>0</v>
      </c>
      <c r="R1000" s="131" t="str">
        <v>CJ대한통운</v>
      </c>
      <c r="S1000" s="139">
        <v>0</v>
      </c>
      <c r="T1000" s="131" t="str">
        <v>010-2959-1232</v>
      </c>
      <c r="U1000" s="131" t="str">
        <v>울산 북구 두부곡4길 8 2층</v>
      </c>
      <c r="V1000" s="131">
        <v>0</v>
      </c>
      <c r="W1000" s="138">
        <v>0</v>
      </c>
      <c r="X1000" s="138">
        <v>0</v>
      </c>
      <c r="Y1000" s="138">
        <v>0</v>
      </c>
      <c r="Z1000" s="138">
        <v>0</v>
      </c>
      <c r="AA1000" s="138">
        <v>0</v>
      </c>
      <c r="AB1000" s="145">
        <v>0</v>
      </c>
      <c r="AC1000" s="145">
        <v>0</v>
      </c>
      <c r="AD1000" s="138">
        <v>0</v>
      </c>
      <c r="AE1000" s="131" t="str">
        <v>비닐스토리 올웨이즈  여나 SE.118 투명 540213347260 010-2959-1232 24060402</v>
      </c>
    </row>
    <row r="1001" spans="1:31">
      <c r="A1001" s="131">
        <v>54</v>
      </c>
      <c r="B1001" s="131" t="str">
        <v>비닐스토리</v>
      </c>
      <c r="C1001" s="131" t="str">
        <v>올웨이즈</v>
      </c>
      <c r="D1001" s="131">
        <v>0</v>
      </c>
      <c r="E1001" s="132">
        <v>45447</v>
      </c>
      <c r="F1001" s="131" t="str">
        <v xml:space="preserve">김양순	</v>
      </c>
      <c r="G1001" s="131" t="str">
        <v>530214334411</v>
      </c>
      <c r="H1001" s="131" t="str">
        <v>SE.121</v>
      </c>
      <c r="I1001" s="131" t="str">
        <v>투명</v>
      </c>
      <c r="J1001" s="131">
        <v>1</v>
      </c>
      <c r="K1001" s="138">
        <v>0</v>
      </c>
      <c r="L1001" s="138">
        <v>3000</v>
      </c>
      <c r="M1001" s="138">
        <v>0</v>
      </c>
      <c r="N1001" s="132">
        <v>45447</v>
      </c>
      <c r="O1001" s="131" t="str">
        <v>24060401</v>
      </c>
      <c r="P1001" s="134">
        <v>0</v>
      </c>
      <c r="Q1001" s="148">
        <v>0</v>
      </c>
      <c r="R1001" s="131" t="str">
        <v>CJ대한통운</v>
      </c>
      <c r="S1001" s="139">
        <v>0</v>
      </c>
      <c r="T1001" s="131" t="str">
        <v>010-3637-9321</v>
      </c>
      <c r="U1001" s="131" t="str">
        <v>경기 화성시 장안면 온수골1길 55-1</v>
      </c>
      <c r="V1001" s="131">
        <v>0</v>
      </c>
      <c r="W1001" s="138">
        <v>0</v>
      </c>
      <c r="X1001" s="138">
        <v>0</v>
      </c>
      <c r="Y1001" s="138">
        <v>0</v>
      </c>
      <c r="Z1001" s="138">
        <v>0</v>
      </c>
      <c r="AA1001" s="138">
        <v>0</v>
      </c>
      <c r="AB1001" s="145">
        <v>0</v>
      </c>
      <c r="AC1001" s="145">
        <v>0</v>
      </c>
      <c r="AD1001" s="138">
        <v>0</v>
      </c>
      <c r="AE1001" s="131" t="str">
        <v>비닐스토리 올웨이즈  김양순	 SE.121 투명 530214334411 010-3637-9321 24060401</v>
      </c>
    </row>
    <row r="1002" spans="1:31">
      <c r="A1002" s="131">
        <v>57</v>
      </c>
      <c r="B1002" s="131" t="str">
        <v>비닐팩토리</v>
      </c>
      <c r="C1002" s="131" t="str">
        <v>대표</v>
      </c>
      <c r="D1002" s="131">
        <v>0</v>
      </c>
      <c r="E1002" s="132">
        <v>45448</v>
      </c>
      <c r="F1002" s="131" t="str">
        <v>이동한</v>
      </c>
      <c r="G1002" s="131" t="str">
        <v>530215380023</v>
      </c>
      <c r="H1002" s="131" t="str">
        <v>SE.1000</v>
      </c>
      <c r="I1002" s="131" t="str">
        <v>투명</v>
      </c>
      <c r="J1002" s="131">
        <v>3</v>
      </c>
      <c r="K1002" s="138">
        <v>0</v>
      </c>
      <c r="L1002" s="138">
        <v>5500</v>
      </c>
      <c r="M1002" s="138">
        <v>0</v>
      </c>
      <c r="N1002" s="132">
        <v>45448</v>
      </c>
      <c r="O1002" s="131" t="str">
        <v>45470535</v>
      </c>
      <c r="P1002" s="134">
        <v>0</v>
      </c>
      <c r="Q1002" s="148">
        <v>0</v>
      </c>
      <c r="R1002" s="131" t="str">
        <v>CJ대한통운</v>
      </c>
      <c r="S1002" s="139">
        <v>0</v>
      </c>
      <c r="T1002" s="131" t="str">
        <v>010-4902-5844</v>
      </c>
      <c r="U1002" s="131" t="str">
        <v>경북 성주군 월항면 안포1길 34</v>
      </c>
      <c r="V1002" s="131">
        <v>0</v>
      </c>
      <c r="W1002" s="138">
        <v>0</v>
      </c>
      <c r="X1002" s="138">
        <v>0</v>
      </c>
      <c r="Y1002" s="138">
        <v>0</v>
      </c>
      <c r="Z1002" s="138">
        <v>0</v>
      </c>
      <c r="AA1002" s="138">
        <v>0</v>
      </c>
      <c r="AB1002" s="145">
        <v>0</v>
      </c>
      <c r="AC1002" s="145">
        <v>0</v>
      </c>
      <c r="AD1002" s="138">
        <v>0</v>
      </c>
      <c r="AE1002" s="131" t="str">
        <v>비닐팩토리 대표  이동한 SE.1000 투명 530215380023 010-4902-5844 45470535</v>
      </c>
    </row>
    <row r="1003" spans="1:31">
      <c r="A1003" s="131">
        <v>58</v>
      </c>
      <c r="B1003" s="131" t="str">
        <v>비닐팩토리</v>
      </c>
      <c r="C1003" s="131" t="str">
        <v>대표</v>
      </c>
      <c r="D1003" s="131">
        <v>0</v>
      </c>
      <c r="E1003" s="132">
        <v>45448</v>
      </c>
      <c r="F1003" s="131" t="str">
        <v>이동한</v>
      </c>
      <c r="G1003" s="131" t="str">
        <v>530215380001</v>
      </c>
      <c r="H1003" s="131" t="str">
        <v>SE.1000</v>
      </c>
      <c r="I1003" s="131" t="str">
        <v>투명</v>
      </c>
      <c r="J1003" s="131">
        <v>3</v>
      </c>
      <c r="K1003" s="138">
        <v>0</v>
      </c>
      <c r="L1003" s="138">
        <v>5500</v>
      </c>
      <c r="M1003" s="138">
        <v>0</v>
      </c>
      <c r="N1003" s="132">
        <v>45448</v>
      </c>
      <c r="O1003" s="131" t="str">
        <v>45470453</v>
      </c>
      <c r="P1003" s="134">
        <v>0</v>
      </c>
      <c r="Q1003" s="148">
        <v>0</v>
      </c>
      <c r="R1003" s="131" t="str">
        <v>CJ대한통운</v>
      </c>
      <c r="S1003" s="139">
        <v>0</v>
      </c>
      <c r="T1003" s="131" t="str">
        <v>010-4902-5844</v>
      </c>
      <c r="U1003" s="131" t="str">
        <v>경북 성주군 월항면 안포1길 34</v>
      </c>
      <c r="V1003" s="131">
        <v>0</v>
      </c>
      <c r="W1003" s="138">
        <v>0</v>
      </c>
      <c r="X1003" s="138">
        <v>0</v>
      </c>
      <c r="Y1003" s="138">
        <v>0</v>
      </c>
      <c r="Z1003" s="138">
        <v>0</v>
      </c>
      <c r="AA1003" s="138">
        <v>0</v>
      </c>
      <c r="AB1003" s="145">
        <v>0</v>
      </c>
      <c r="AC1003" s="145">
        <v>0</v>
      </c>
      <c r="AD1003" s="138">
        <v>0</v>
      </c>
      <c r="AE1003" s="131" t="str">
        <v>비닐팩토리 대표  이동한 SE.1000 투명 530215380001 010-4902-5844 45470453</v>
      </c>
    </row>
    <row r="1004" spans="1:31">
      <c r="A1004" s="131">
        <v>59</v>
      </c>
      <c r="B1004" s="131" t="str">
        <v>비닐팩토리</v>
      </c>
      <c r="C1004" s="131" t="str">
        <v>대표</v>
      </c>
      <c r="D1004" s="131">
        <v>0</v>
      </c>
      <c r="E1004" s="132">
        <v>45448</v>
      </c>
      <c r="F1004" s="131" t="str">
        <v>풍년농약사</v>
      </c>
      <c r="G1004" s="131" t="str">
        <v>540214280603</v>
      </c>
      <c r="H1004" s="131" t="str">
        <v>SE.1000</v>
      </c>
      <c r="I1004" s="131" t="str">
        <v>투명</v>
      </c>
      <c r="J1004" s="131">
        <v>1</v>
      </c>
      <c r="K1004" s="138">
        <v>0</v>
      </c>
      <c r="L1004" s="138">
        <v>0</v>
      </c>
      <c r="M1004" s="138">
        <v>0</v>
      </c>
      <c r="N1004" s="132">
        <v>45448</v>
      </c>
      <c r="O1004" s="131" t="str">
        <v>45470870</v>
      </c>
      <c r="P1004" s="134">
        <v>0</v>
      </c>
      <c r="Q1004" s="148">
        <v>0</v>
      </c>
      <c r="R1004" s="131" t="str">
        <v>CJ대한통운</v>
      </c>
      <c r="S1004" s="139">
        <v>0</v>
      </c>
      <c r="T1004" s="131" t="str">
        <v>010-2049-5007</v>
      </c>
      <c r="U1004" s="131" t="str">
        <v>경북 포항시 남구 오천읍 장기로 1688-1 풍년농약사</v>
      </c>
      <c r="V1004" s="131">
        <v>0</v>
      </c>
      <c r="W1004" s="138">
        <v>0</v>
      </c>
      <c r="X1004" s="138">
        <v>0</v>
      </c>
      <c r="Y1004" s="138">
        <v>0</v>
      </c>
      <c r="Z1004" s="138">
        <v>0</v>
      </c>
      <c r="AA1004" s="138">
        <v>0</v>
      </c>
      <c r="AB1004" s="145">
        <v>0</v>
      </c>
      <c r="AC1004" s="145">
        <v>0</v>
      </c>
      <c r="AD1004" s="138">
        <v>0</v>
      </c>
      <c r="AE1004" s="131" t="str">
        <v>비닐팩토리 대표  풍년농약사 SE.1000 투명 540214280603 010-2049-5007 45470870</v>
      </c>
    </row>
    <row r="1005" spans="1:31">
      <c r="A1005" s="131">
        <v>69</v>
      </c>
      <c r="B1005" s="131" t="str">
        <v>비닐팩토리</v>
      </c>
      <c r="C1005" s="131" t="str">
        <v>대표</v>
      </c>
      <c r="D1005" s="131">
        <v>0</v>
      </c>
      <c r="E1005" s="132">
        <v>45450</v>
      </c>
      <c r="F1005" s="131" t="str">
        <v>효떡집</v>
      </c>
      <c r="G1005" s="131" t="str">
        <v>540215666102</v>
      </c>
      <c r="H1005" s="131" t="str">
        <v>SE.1000</v>
      </c>
      <c r="I1005" s="131" t="str">
        <v>투명</v>
      </c>
      <c r="J1005" s="131">
        <v>1</v>
      </c>
      <c r="K1005" s="138">
        <v>0</v>
      </c>
      <c r="L1005" s="138">
        <v>5500</v>
      </c>
      <c r="M1005" s="138">
        <v>0</v>
      </c>
      <c r="N1005" s="132">
        <v>45450</v>
      </c>
      <c r="O1005" s="131" t="str">
        <v>45470585</v>
      </c>
      <c r="P1005" s="134">
        <v>0</v>
      </c>
      <c r="Q1005" s="148">
        <v>0</v>
      </c>
      <c r="R1005" s="131" t="str">
        <v>CJ대한통운</v>
      </c>
      <c r="S1005" s="139">
        <v>0</v>
      </c>
      <c r="T1005" s="131" t="str">
        <v>010-2104-9556</v>
      </c>
      <c r="U1005" s="131" t="str">
        <v>인천 남동구 논현동 771-7 1층 효떡집</v>
      </c>
      <c r="V1005" s="131">
        <v>0</v>
      </c>
      <c r="W1005" s="138">
        <v>0</v>
      </c>
      <c r="X1005" s="138">
        <v>0</v>
      </c>
      <c r="Y1005" s="138">
        <v>0</v>
      </c>
      <c r="Z1005" s="138">
        <v>0</v>
      </c>
      <c r="AA1005" s="138">
        <v>0</v>
      </c>
      <c r="AB1005" s="145">
        <v>0</v>
      </c>
      <c r="AC1005" s="145">
        <v>0</v>
      </c>
      <c r="AD1005" s="138">
        <v>0</v>
      </c>
      <c r="AE1005" s="131" t="str">
        <v>비닐팩토리 대표  효떡집 SE.1000 투명 540215666102 010-2104-9556 45470585</v>
      </c>
    </row>
    <row r="1006" spans="1:31">
      <c r="A1006" s="131">
        <v>70</v>
      </c>
      <c r="B1006" s="131" t="str">
        <v>비닐팩토리</v>
      </c>
      <c r="C1006" s="131" t="str">
        <v>대표</v>
      </c>
      <c r="D1006" s="131">
        <v>0</v>
      </c>
      <c r="E1006" s="132">
        <v>45450</v>
      </c>
      <c r="F1006" s="131" t="str">
        <v>효떡집</v>
      </c>
      <c r="G1006" s="131" t="str">
        <v>530216665551</v>
      </c>
      <c r="H1006" s="131" t="str">
        <v>SE.1000</v>
      </c>
      <c r="I1006" s="131" t="str">
        <v>투명</v>
      </c>
      <c r="J1006" s="131">
        <v>1</v>
      </c>
      <c r="K1006" s="138">
        <v>0</v>
      </c>
      <c r="L1006" s="138">
        <v>0</v>
      </c>
      <c r="M1006" s="138">
        <v>0</v>
      </c>
      <c r="N1006" s="132">
        <v>45450</v>
      </c>
      <c r="O1006" s="131" t="str">
        <v>45470121</v>
      </c>
      <c r="P1006" s="134">
        <v>0</v>
      </c>
      <c r="Q1006" s="148">
        <v>0</v>
      </c>
      <c r="R1006" s="131" t="str">
        <v>CJ대한통운</v>
      </c>
      <c r="S1006" s="139">
        <v>0</v>
      </c>
      <c r="T1006" s="131" t="str">
        <v>010-2104-9556</v>
      </c>
      <c r="U1006" s="131" t="str">
        <v>인천 남동구 논현동 771-7 1층 효떡집</v>
      </c>
      <c r="V1006" s="131">
        <v>0</v>
      </c>
      <c r="W1006" s="138">
        <v>0</v>
      </c>
      <c r="X1006" s="138">
        <v>0</v>
      </c>
      <c r="Y1006" s="138">
        <v>0</v>
      </c>
      <c r="Z1006" s="138">
        <v>0</v>
      </c>
      <c r="AA1006" s="138">
        <v>0</v>
      </c>
      <c r="AB1006" s="145">
        <v>0</v>
      </c>
      <c r="AC1006" s="145">
        <v>0</v>
      </c>
      <c r="AD1006" s="138">
        <v>0</v>
      </c>
      <c r="AE1006" s="131" t="str">
        <v>비닐팩토리 대표  효떡집 SE.1000 투명 530216665551 010-2104-9556 45470121</v>
      </c>
    </row>
    <row r="1007" spans="1:31">
      <c r="A1007" s="131">
        <v>71</v>
      </c>
      <c r="B1007" s="131" t="str">
        <v>비닐팩토리</v>
      </c>
      <c r="C1007" s="131" t="str">
        <v>대표</v>
      </c>
      <c r="D1007" s="131">
        <v>0</v>
      </c>
      <c r="E1007" s="132">
        <v>45450</v>
      </c>
      <c r="F1007" s="131" t="str">
        <v>김필순</v>
      </c>
      <c r="G1007" s="131" t="str">
        <v>540215527244</v>
      </c>
      <c r="H1007" s="131" t="str">
        <v>SE.1000</v>
      </c>
      <c r="I1007" s="131" t="str">
        <v>투명</v>
      </c>
      <c r="J1007" s="131">
        <v>1</v>
      </c>
      <c r="K1007" s="138">
        <v>0</v>
      </c>
      <c r="L1007" s="138">
        <v>3000</v>
      </c>
      <c r="M1007" s="138">
        <v>0</v>
      </c>
      <c r="N1007" s="132">
        <v>45450</v>
      </c>
      <c r="O1007" s="131" t="str">
        <v>45470272</v>
      </c>
      <c r="P1007" s="134">
        <v>0</v>
      </c>
      <c r="Q1007" s="148">
        <v>0</v>
      </c>
      <c r="R1007" s="131" t="str">
        <v>CJ대한통운</v>
      </c>
      <c r="S1007" s="139">
        <v>0</v>
      </c>
      <c r="T1007" s="131" t="str">
        <v>010-6590-0696</v>
      </c>
      <c r="U1007" s="131" t="str">
        <v>경남 창원시 마산합포구 현동3길 1 (창원현동엘에이치아파트) 102동 201호</v>
      </c>
      <c r="V1007" s="131">
        <v>0</v>
      </c>
      <c r="W1007" s="138">
        <v>0</v>
      </c>
      <c r="X1007" s="138">
        <v>0</v>
      </c>
      <c r="Y1007" s="138">
        <v>0</v>
      </c>
      <c r="Z1007" s="138">
        <v>0</v>
      </c>
      <c r="AA1007" s="138">
        <v>0</v>
      </c>
      <c r="AB1007" s="145">
        <v>0</v>
      </c>
      <c r="AC1007" s="145">
        <v>0</v>
      </c>
      <c r="AD1007" s="138">
        <v>0</v>
      </c>
      <c r="AE1007" s="131" t="str">
        <v>비닐팩토리 대표  김필순 SE.1000 투명 540215527244 010-6590-0696 45470272</v>
      </c>
    </row>
    <row r="1008" spans="1:31">
      <c r="A1008" s="131">
        <v>72</v>
      </c>
      <c r="B1008" s="131" t="str">
        <v>비닐팩토리</v>
      </c>
      <c r="C1008" s="131" t="str">
        <v>대표</v>
      </c>
      <c r="D1008" s="131">
        <v>0</v>
      </c>
      <c r="E1008" s="132">
        <v>45450</v>
      </c>
      <c r="F1008" s="131" t="str">
        <v>효떡집</v>
      </c>
      <c r="G1008" s="131" t="str">
        <v>540215666216</v>
      </c>
      <c r="H1008" s="131" t="str">
        <v>SE.1000</v>
      </c>
      <c r="I1008" s="131" t="str">
        <v>투명</v>
      </c>
      <c r="J1008" s="131">
        <v>1</v>
      </c>
      <c r="K1008" s="138">
        <v>0</v>
      </c>
      <c r="L1008" s="138">
        <v>0</v>
      </c>
      <c r="M1008" s="138">
        <v>0</v>
      </c>
      <c r="N1008" s="132">
        <v>45450</v>
      </c>
      <c r="O1008" s="131" t="str">
        <v>45470646</v>
      </c>
      <c r="P1008" s="134">
        <v>0</v>
      </c>
      <c r="Q1008" s="148">
        <v>0</v>
      </c>
      <c r="R1008" s="131" t="str">
        <v>CJ대한통운</v>
      </c>
      <c r="S1008" s="139">
        <v>0</v>
      </c>
      <c r="T1008" s="131" t="str">
        <v>010-2104-9556</v>
      </c>
      <c r="U1008" s="131" t="str">
        <v>인천 남동구 논현동 771-7 1층 효떡집</v>
      </c>
      <c r="V1008" s="131">
        <v>0</v>
      </c>
      <c r="W1008" s="138">
        <v>0</v>
      </c>
      <c r="X1008" s="138">
        <v>0</v>
      </c>
      <c r="Y1008" s="138">
        <v>0</v>
      </c>
      <c r="Z1008" s="138">
        <v>0</v>
      </c>
      <c r="AA1008" s="138">
        <v>0</v>
      </c>
      <c r="AB1008" s="145">
        <v>0</v>
      </c>
      <c r="AC1008" s="145">
        <v>0</v>
      </c>
      <c r="AD1008" s="138">
        <v>0</v>
      </c>
      <c r="AE1008" s="131" t="str">
        <v>비닐팩토리 대표  효떡집 SE.1000 투명 540215666216 010-2104-9556 45470646</v>
      </c>
    </row>
    <row r="1009" spans="1:31">
      <c r="A1009" s="131">
        <v>88</v>
      </c>
      <c r="B1009" s="131" t="str">
        <v>비닐팩토리</v>
      </c>
      <c r="C1009" s="131" t="str">
        <v>대표</v>
      </c>
      <c r="D1009" s="131">
        <v>0</v>
      </c>
      <c r="E1009" s="132">
        <v>45453</v>
      </c>
      <c r="F1009" s="131" t="str">
        <v>동해수산</v>
      </c>
      <c r="G1009" s="131" t="str">
        <v>530218428490</v>
      </c>
      <c r="H1009" s="131" t="str">
        <v>SE.1000</v>
      </c>
      <c r="I1009" s="131" t="str">
        <v>투명</v>
      </c>
      <c r="J1009" s="131">
        <v>1</v>
      </c>
      <c r="K1009" s="138">
        <v>0</v>
      </c>
      <c r="L1009" s="138">
        <v>5500</v>
      </c>
      <c r="M1009" s="138">
        <v>0</v>
      </c>
      <c r="N1009" s="132">
        <v>45453</v>
      </c>
      <c r="O1009" s="131" t="str">
        <v>45470688</v>
      </c>
      <c r="P1009" s="134">
        <v>0</v>
      </c>
      <c r="Q1009" s="148">
        <v>0</v>
      </c>
      <c r="R1009" s="131" t="str">
        <v>CJ대한통운</v>
      </c>
      <c r="S1009" s="139">
        <v>0</v>
      </c>
      <c r="T1009" s="131" t="str">
        <v>010-6313-8011</v>
      </c>
      <c r="U1009" s="131" t="str">
        <v>대구 동구 아양로37길 31 동서시장내 동해수산</v>
      </c>
      <c r="V1009" s="131">
        <v>0</v>
      </c>
      <c r="W1009" s="138">
        <v>0</v>
      </c>
      <c r="X1009" s="138">
        <v>0</v>
      </c>
      <c r="Y1009" s="138">
        <v>0</v>
      </c>
      <c r="Z1009" s="138">
        <v>0</v>
      </c>
      <c r="AA1009" s="138">
        <v>0</v>
      </c>
      <c r="AB1009" s="145">
        <v>0</v>
      </c>
      <c r="AC1009" s="145">
        <v>0</v>
      </c>
      <c r="AD1009" s="138">
        <v>0</v>
      </c>
      <c r="AE1009" s="131" t="str">
        <v>비닐팩토리 대표  동해수산 SE.1000 투명 530218428490 010-6313-8011 45470688</v>
      </c>
    </row>
    <row r="1010" spans="1:31">
      <c r="A1010" s="131">
        <v>89</v>
      </c>
      <c r="B1010" s="131" t="str">
        <v>비닐팩토리</v>
      </c>
      <c r="C1010" s="131" t="str">
        <v>대표</v>
      </c>
      <c r="D1010" s="131">
        <v>0</v>
      </c>
      <c r="E1010" s="132">
        <v>45453</v>
      </c>
      <c r="F1010" s="131" t="str">
        <v>동해수산</v>
      </c>
      <c r="G1010" s="131" t="str">
        <v>530218428431</v>
      </c>
      <c r="H1010" s="131" t="str">
        <v>SE.1000</v>
      </c>
      <c r="I1010" s="131" t="str">
        <v>투명</v>
      </c>
      <c r="J1010" s="131">
        <v>1</v>
      </c>
      <c r="K1010" s="138">
        <v>0</v>
      </c>
      <c r="L1010" s="138">
        <v>5500</v>
      </c>
      <c r="M1010" s="138">
        <v>0</v>
      </c>
      <c r="N1010" s="132">
        <v>45453</v>
      </c>
      <c r="O1010" s="131" t="str">
        <v>45470625</v>
      </c>
      <c r="P1010" s="134">
        <v>0</v>
      </c>
      <c r="Q1010" s="148">
        <v>0</v>
      </c>
      <c r="R1010" s="131" t="str">
        <v>CJ대한통운</v>
      </c>
      <c r="S1010" s="139">
        <v>0</v>
      </c>
      <c r="T1010" s="131" t="str">
        <v>010-6313-8011</v>
      </c>
      <c r="U1010" s="131" t="str">
        <v>대구 동구 아양로37길 31 동서시장내 동해수산</v>
      </c>
      <c r="V1010" s="131">
        <v>0</v>
      </c>
      <c r="W1010" s="138">
        <v>0</v>
      </c>
      <c r="X1010" s="138">
        <v>0</v>
      </c>
      <c r="Y1010" s="138">
        <v>0</v>
      </c>
      <c r="Z1010" s="138">
        <v>0</v>
      </c>
      <c r="AA1010" s="138">
        <v>0</v>
      </c>
      <c r="AB1010" s="145">
        <v>0</v>
      </c>
      <c r="AC1010" s="145">
        <v>0</v>
      </c>
      <c r="AD1010" s="138">
        <v>0</v>
      </c>
      <c r="AE1010" s="131" t="str">
        <v>비닐팩토리 대표  동해수산 SE.1000 투명 530218428431 010-6313-8011 45470625</v>
      </c>
    </row>
    <row r="1011" spans="1:31">
      <c r="A1011" s="131">
        <v>114</v>
      </c>
      <c r="B1011" s="131" t="str">
        <v>비닐팩토리</v>
      </c>
      <c r="C1011" s="131" t="str">
        <v>대표</v>
      </c>
      <c r="D1011" s="131">
        <v>0</v>
      </c>
      <c r="E1011" s="132">
        <v>45454</v>
      </c>
      <c r="F1011" s="131" t="str">
        <v>경북고추방앗간</v>
      </c>
      <c r="G1011" s="131" t="str">
        <v>540218460281</v>
      </c>
      <c r="H1011" s="131" t="str">
        <v>SE.1000</v>
      </c>
      <c r="I1011" s="131" t="str">
        <v>투명</v>
      </c>
      <c r="J1011" s="131">
        <v>1</v>
      </c>
      <c r="K1011" s="138">
        <v>0</v>
      </c>
      <c r="L1011" s="138">
        <v>3500</v>
      </c>
      <c r="M1011" s="138">
        <v>0</v>
      </c>
      <c r="N1011" s="132">
        <v>45454</v>
      </c>
      <c r="O1011" s="131" t="str">
        <v>45470670</v>
      </c>
      <c r="P1011" s="134">
        <v>0</v>
      </c>
      <c r="Q1011" s="148">
        <v>0</v>
      </c>
      <c r="R1011" s="131" t="str">
        <v>CJ대한통운</v>
      </c>
      <c r="S1011" s="139">
        <v>0</v>
      </c>
      <c r="T1011" s="131" t="str">
        <v>010-3539-1432</v>
      </c>
      <c r="U1011" s="131" t="str">
        <v>대구 달성군 유가읍 유가길 5 경북고추방앗간</v>
      </c>
      <c r="V1011" s="131">
        <v>0</v>
      </c>
      <c r="W1011" s="138">
        <v>0</v>
      </c>
      <c r="X1011" s="138">
        <v>0</v>
      </c>
      <c r="Y1011" s="138">
        <v>0</v>
      </c>
      <c r="Z1011" s="138">
        <v>0</v>
      </c>
      <c r="AA1011" s="138">
        <v>0</v>
      </c>
      <c r="AB1011" s="145">
        <v>0</v>
      </c>
      <c r="AC1011" s="145">
        <v>0</v>
      </c>
      <c r="AD1011" s="138">
        <v>0</v>
      </c>
      <c r="AE1011" s="131" t="str">
        <v>비닐팩토리 대표  경북고추방앗간 SE.1000 투명 540218460281 010-3539-1432 45470670</v>
      </c>
    </row>
    <row r="1012" spans="1:31">
      <c r="A1012" s="131">
        <v>115</v>
      </c>
      <c r="B1012" s="131" t="str">
        <v>비닐팩토리</v>
      </c>
      <c r="C1012" s="131" t="str">
        <v>대표</v>
      </c>
      <c r="D1012" s="131">
        <v>0</v>
      </c>
      <c r="E1012" s="132">
        <v>45454</v>
      </c>
      <c r="F1012" s="131" t="str">
        <v>진흥자재백화점</v>
      </c>
      <c r="G1012" s="131" t="str">
        <v>540218448646</v>
      </c>
      <c r="H1012" s="131" t="str">
        <v>SE.1000</v>
      </c>
      <c r="I1012" s="131" t="str">
        <v>투명</v>
      </c>
      <c r="J1012" s="131">
        <v>1</v>
      </c>
      <c r="K1012" s="138">
        <v>0</v>
      </c>
      <c r="L1012" s="138">
        <v>0</v>
      </c>
      <c r="M1012" s="138">
        <v>0</v>
      </c>
      <c r="N1012" s="132">
        <v>45454</v>
      </c>
      <c r="O1012" s="131" t="str">
        <v>45470736</v>
      </c>
      <c r="P1012" s="134">
        <v>0</v>
      </c>
      <c r="Q1012" s="148">
        <v>0</v>
      </c>
      <c r="R1012" s="131" t="str">
        <v>CJ대한통운</v>
      </c>
      <c r="S1012" s="139">
        <v>0</v>
      </c>
      <c r="T1012" s="131" t="str">
        <v>010-7511-6954</v>
      </c>
      <c r="U1012" s="131" t="str">
        <v>경북 경주시 산내면 의곡중앙길 6</v>
      </c>
      <c r="V1012" s="131">
        <v>0</v>
      </c>
      <c r="W1012" s="138">
        <v>0</v>
      </c>
      <c r="X1012" s="138">
        <v>0</v>
      </c>
      <c r="Y1012" s="138">
        <v>0</v>
      </c>
      <c r="Z1012" s="138">
        <v>0</v>
      </c>
      <c r="AA1012" s="138">
        <v>0</v>
      </c>
      <c r="AB1012" s="145">
        <v>0</v>
      </c>
      <c r="AC1012" s="145">
        <v>0</v>
      </c>
      <c r="AD1012" s="138">
        <v>0</v>
      </c>
      <c r="AE1012" s="131" t="str">
        <v>비닐팩토리 대표  진흥자재백화점 SE.1000 투명 540218448646 010-7511-6954 45470736</v>
      </c>
    </row>
    <row r="1013" spans="1:31">
      <c r="A1013" s="131">
        <v>116</v>
      </c>
      <c r="B1013" s="131" t="str">
        <v>비닐팩토리</v>
      </c>
      <c r="C1013" s="131" t="str">
        <v>대표</v>
      </c>
      <c r="D1013" s="131">
        <v>0</v>
      </c>
      <c r="E1013" s="132">
        <v>45454</v>
      </c>
      <c r="F1013" s="131" t="str">
        <v>알프스채소</v>
      </c>
      <c r="G1013" s="131" t="str">
        <v>540218442066</v>
      </c>
      <c r="H1013" s="131" t="str">
        <v>SE.1000</v>
      </c>
      <c r="I1013" s="131" t="str">
        <v>투명</v>
      </c>
      <c r="J1013" s="131">
        <v>1</v>
      </c>
      <c r="K1013" s="138">
        <v>0</v>
      </c>
      <c r="L1013" s="138">
        <v>0</v>
      </c>
      <c r="M1013" s="138">
        <v>0</v>
      </c>
      <c r="N1013" s="132">
        <v>45454</v>
      </c>
      <c r="O1013" s="131" t="str">
        <v>45470376</v>
      </c>
      <c r="P1013" s="134">
        <v>0</v>
      </c>
      <c r="Q1013" s="148">
        <v>0</v>
      </c>
      <c r="R1013" s="131" t="str">
        <v>CJ대한통운</v>
      </c>
      <c r="S1013" s="139">
        <v>0</v>
      </c>
      <c r="T1013" s="131" t="str">
        <v>010-9321-7001</v>
      </c>
      <c r="U1013" s="131" t="str">
        <v>울산 울주군 언양읍 남부리 336-14 공설시장안쪽</v>
      </c>
      <c r="V1013" s="131">
        <v>0</v>
      </c>
      <c r="W1013" s="138">
        <v>0</v>
      </c>
      <c r="X1013" s="138">
        <v>0</v>
      </c>
      <c r="Y1013" s="138">
        <v>0</v>
      </c>
      <c r="Z1013" s="138">
        <v>0</v>
      </c>
      <c r="AA1013" s="138">
        <v>0</v>
      </c>
      <c r="AB1013" s="145">
        <v>0</v>
      </c>
      <c r="AC1013" s="145">
        <v>0</v>
      </c>
      <c r="AD1013" s="138">
        <v>0</v>
      </c>
      <c r="AE1013" s="131" t="str">
        <v>비닐팩토리 대표  알프스채소 SE.1000 투명 540218442066 010-9321-7001 45470376</v>
      </c>
    </row>
    <row r="1014" spans="1:31">
      <c r="A1014" s="131">
        <v>117</v>
      </c>
      <c r="B1014" s="131" t="str">
        <v>비닐팩토리</v>
      </c>
      <c r="C1014" s="131" t="str">
        <v>대표</v>
      </c>
      <c r="D1014" s="131">
        <v>0</v>
      </c>
      <c r="E1014" s="132">
        <v>45454</v>
      </c>
      <c r="F1014" s="131" t="str">
        <v>진흥자재백화점</v>
      </c>
      <c r="G1014" s="131" t="str">
        <v>540218442103</v>
      </c>
      <c r="H1014" s="131" t="str">
        <v>SE.1000</v>
      </c>
      <c r="I1014" s="131" t="str">
        <v>투명</v>
      </c>
      <c r="J1014" s="131">
        <v>1</v>
      </c>
      <c r="K1014" s="138">
        <v>0</v>
      </c>
      <c r="L1014" s="138">
        <v>0</v>
      </c>
      <c r="M1014" s="138">
        <v>0</v>
      </c>
      <c r="N1014" s="132">
        <v>45454</v>
      </c>
      <c r="O1014" s="131" t="str">
        <v>45470581</v>
      </c>
      <c r="P1014" s="134">
        <v>0</v>
      </c>
      <c r="Q1014" s="148">
        <v>0</v>
      </c>
      <c r="R1014" s="131" t="str">
        <v>CJ대한통운</v>
      </c>
      <c r="S1014" s="139">
        <v>0</v>
      </c>
      <c r="T1014" s="131" t="str">
        <v>010-7511-6954</v>
      </c>
      <c r="U1014" s="131" t="str">
        <v>경북 경주시 산내면 의곡중앙길 6</v>
      </c>
      <c r="V1014" s="131">
        <v>0</v>
      </c>
      <c r="W1014" s="138">
        <v>0</v>
      </c>
      <c r="X1014" s="138">
        <v>0</v>
      </c>
      <c r="Y1014" s="138">
        <v>0</v>
      </c>
      <c r="Z1014" s="138">
        <v>0</v>
      </c>
      <c r="AA1014" s="138">
        <v>0</v>
      </c>
      <c r="AB1014" s="145">
        <v>0</v>
      </c>
      <c r="AC1014" s="145">
        <v>0</v>
      </c>
      <c r="AD1014" s="138">
        <v>0</v>
      </c>
      <c r="AE1014" s="131" t="str">
        <v>비닐팩토리 대표  진흥자재백화점 SE.1000 투명 540218442103 010-7511-6954 45470581</v>
      </c>
    </row>
    <row r="1015" spans="1:31">
      <c r="A1015" s="131">
        <v>118</v>
      </c>
      <c r="B1015" s="131" t="str">
        <v>비닐팩토리</v>
      </c>
      <c r="C1015" s="131" t="str">
        <v>대표</v>
      </c>
      <c r="D1015" s="131">
        <v>0</v>
      </c>
      <c r="E1015" s="132">
        <v>45454</v>
      </c>
      <c r="F1015" s="131" t="str">
        <v>경북고추방앗간</v>
      </c>
      <c r="G1015" s="131" t="str">
        <v>540218442173</v>
      </c>
      <c r="H1015" s="131" t="str">
        <v>SE.1000</v>
      </c>
      <c r="I1015" s="131" t="str">
        <v>투명</v>
      </c>
      <c r="J1015" s="131">
        <v>1</v>
      </c>
      <c r="K1015" s="138">
        <v>0</v>
      </c>
      <c r="L1015" s="138">
        <v>0</v>
      </c>
      <c r="M1015" s="138">
        <v>0</v>
      </c>
      <c r="N1015" s="132">
        <v>45454</v>
      </c>
      <c r="O1015" s="131" t="str">
        <v>45470272</v>
      </c>
      <c r="P1015" s="134">
        <v>0</v>
      </c>
      <c r="Q1015" s="148">
        <v>0</v>
      </c>
      <c r="R1015" s="131" t="str">
        <v>CJ대한통운</v>
      </c>
      <c r="S1015" s="139">
        <v>0</v>
      </c>
      <c r="T1015" s="131" t="str">
        <v>010-3539-1432</v>
      </c>
      <c r="U1015" s="131" t="str">
        <v>대구 달성군 유가읍 유가길 5 경북고추방앗간</v>
      </c>
      <c r="V1015" s="131">
        <v>0</v>
      </c>
      <c r="W1015" s="138">
        <v>0</v>
      </c>
      <c r="X1015" s="138">
        <v>0</v>
      </c>
      <c r="Y1015" s="138">
        <v>0</v>
      </c>
      <c r="Z1015" s="138">
        <v>0</v>
      </c>
      <c r="AA1015" s="138">
        <v>0</v>
      </c>
      <c r="AB1015" s="145">
        <v>0</v>
      </c>
      <c r="AC1015" s="145">
        <v>0</v>
      </c>
      <c r="AD1015" s="138">
        <v>1</v>
      </c>
      <c r="AE1015" s="131" t="str">
        <v>비닐팩토리 대표  경북고추방앗간 SE.1000 투명 540218442173 010-3539-1432 45470272</v>
      </c>
    </row>
    <row r="1016" spans="1:31">
      <c r="A1016" s="131">
        <v>119</v>
      </c>
      <c r="B1016" s="131" t="str">
        <v>비닐팩토리</v>
      </c>
      <c r="C1016" s="131" t="str">
        <v>대표</v>
      </c>
      <c r="D1016" s="131">
        <v>0</v>
      </c>
      <c r="E1016" s="132">
        <v>45454</v>
      </c>
      <c r="F1016" s="131" t="str">
        <v>제일농수산(만대로)</v>
      </c>
      <c r="G1016" s="131" t="str">
        <v>530219497014</v>
      </c>
      <c r="H1016" s="131" t="str">
        <v>SE.1000</v>
      </c>
      <c r="I1016" s="131" t="str">
        <v>투명</v>
      </c>
      <c r="J1016" s="131">
        <v>1</v>
      </c>
      <c r="K1016" s="138">
        <v>0</v>
      </c>
      <c r="L1016" s="138">
        <v>0</v>
      </c>
      <c r="M1016" s="138">
        <v>0</v>
      </c>
      <c r="N1016" s="132">
        <v>45454</v>
      </c>
      <c r="O1016" s="131" t="str">
        <v>45470139</v>
      </c>
      <c r="P1016" s="134">
        <v>0</v>
      </c>
      <c r="Q1016" s="148">
        <v>0</v>
      </c>
      <c r="R1016" s="131" t="str">
        <v>CJ대한통운</v>
      </c>
      <c r="S1016" s="139">
        <v>0</v>
      </c>
      <c r="T1016" s="131" t="str">
        <v>010-4194-9303</v>
      </c>
      <c r="U1016" s="131" t="str">
        <v>강원특별자치도 원주시 만대로 119 (원주무실6단지휴먼시아) 604동 101호</v>
      </c>
      <c r="V1016" s="131">
        <v>0</v>
      </c>
      <c r="W1016" s="138">
        <v>0</v>
      </c>
      <c r="X1016" s="138">
        <v>0</v>
      </c>
      <c r="Y1016" s="138">
        <v>0</v>
      </c>
      <c r="Z1016" s="138">
        <v>0</v>
      </c>
      <c r="AA1016" s="138">
        <v>0</v>
      </c>
      <c r="AB1016" s="145">
        <v>0</v>
      </c>
      <c r="AC1016" s="145">
        <v>0</v>
      </c>
      <c r="AD1016" s="138">
        <v>0</v>
      </c>
      <c r="AE1016" s="131" t="str">
        <v>비닐팩토리 대표  제일농수산(만대로) SE.1000 투명 530219497014 010-4194-9303 45470139</v>
      </c>
    </row>
    <row r="1017" spans="1:31">
      <c r="A1017" s="131">
        <v>120</v>
      </c>
      <c r="B1017" s="131" t="str">
        <v>비닐팩토리</v>
      </c>
      <c r="C1017" s="131" t="str">
        <v>대표</v>
      </c>
      <c r="D1017" s="131">
        <v>0</v>
      </c>
      <c r="E1017" s="132">
        <v>45454</v>
      </c>
      <c r="F1017" s="131" t="str">
        <v>제일농수산(만대로)</v>
      </c>
      <c r="G1017" s="131" t="str">
        <v>540218431920</v>
      </c>
      <c r="H1017" s="131" t="str">
        <v>SE.1000</v>
      </c>
      <c r="I1017" s="131" t="str">
        <v>투명</v>
      </c>
      <c r="J1017" s="131">
        <v>1</v>
      </c>
      <c r="K1017" s="138">
        <v>0</v>
      </c>
      <c r="L1017" s="138">
        <v>0</v>
      </c>
      <c r="M1017" s="138">
        <v>0</v>
      </c>
      <c r="N1017" s="132">
        <v>45454</v>
      </c>
      <c r="O1017" s="131" t="str">
        <v>45470873</v>
      </c>
      <c r="P1017" s="134">
        <v>0</v>
      </c>
      <c r="Q1017" s="148">
        <v>0</v>
      </c>
      <c r="R1017" s="131" t="str">
        <v>CJ대한통운</v>
      </c>
      <c r="S1017" s="139">
        <v>0</v>
      </c>
      <c r="T1017" s="131" t="str">
        <v>010-4194-9303</v>
      </c>
      <c r="U1017" s="131" t="str">
        <v>강원특별자치도 원주시 만대로 119 (원주무실6단지휴먼시아) 604동 101호</v>
      </c>
      <c r="V1017" s="131">
        <v>0</v>
      </c>
      <c r="W1017" s="138">
        <v>0</v>
      </c>
      <c r="X1017" s="138">
        <v>0</v>
      </c>
      <c r="Y1017" s="138">
        <v>0</v>
      </c>
      <c r="Z1017" s="138">
        <v>0</v>
      </c>
      <c r="AA1017" s="138">
        <v>0</v>
      </c>
      <c r="AB1017" s="145">
        <v>0</v>
      </c>
      <c r="AC1017" s="145">
        <v>0</v>
      </c>
      <c r="AD1017" s="138">
        <v>0</v>
      </c>
      <c r="AE1017" s="131" t="str">
        <v>비닐팩토리 대표  제일농수산(만대로) SE.1000 투명 540218431920 010-4194-9303 45470873</v>
      </c>
    </row>
    <row r="1018" spans="1:31">
      <c r="A1018" s="131">
        <v>121</v>
      </c>
      <c r="B1018" s="131" t="str">
        <v>비닐팩토리</v>
      </c>
      <c r="C1018" s="131" t="str">
        <v>대표</v>
      </c>
      <c r="D1018" s="131">
        <v>0</v>
      </c>
      <c r="E1018" s="132">
        <v>45454</v>
      </c>
      <c r="F1018" s="131" t="str">
        <v>제일농수산(만대로)</v>
      </c>
      <c r="G1018" s="131" t="str">
        <v>540218431964</v>
      </c>
      <c r="H1018" s="131" t="str">
        <v>SE.1000</v>
      </c>
      <c r="I1018" s="131" t="str">
        <v>투명</v>
      </c>
      <c r="J1018" s="131">
        <v>1</v>
      </c>
      <c r="K1018" s="138">
        <v>0</v>
      </c>
      <c r="L1018" s="138">
        <v>0</v>
      </c>
      <c r="M1018" s="138">
        <v>0</v>
      </c>
      <c r="N1018" s="132">
        <v>45454</v>
      </c>
      <c r="O1018" s="131" t="str">
        <v>45470966</v>
      </c>
      <c r="P1018" s="134">
        <v>0</v>
      </c>
      <c r="Q1018" s="148">
        <v>0</v>
      </c>
      <c r="R1018" s="131" t="str">
        <v>CJ대한통운</v>
      </c>
      <c r="S1018" s="139">
        <v>0</v>
      </c>
      <c r="T1018" s="131" t="str">
        <v>010-4194-9303</v>
      </c>
      <c r="U1018" s="131" t="str">
        <v>강원특별자치도 원주시 만대로 119 (원주무실6단지휴먼시아) 604동 101호</v>
      </c>
      <c r="V1018" s="131">
        <v>0</v>
      </c>
      <c r="W1018" s="138">
        <v>0</v>
      </c>
      <c r="X1018" s="138">
        <v>0</v>
      </c>
      <c r="Y1018" s="138">
        <v>0</v>
      </c>
      <c r="Z1018" s="138">
        <v>0</v>
      </c>
      <c r="AA1018" s="138">
        <v>0</v>
      </c>
      <c r="AB1018" s="145">
        <v>0</v>
      </c>
      <c r="AC1018" s="145">
        <v>0</v>
      </c>
      <c r="AD1018" s="138">
        <v>0</v>
      </c>
      <c r="AE1018" s="131" t="str">
        <v>비닐팩토리 대표  제일농수산(만대로) SE.1000 투명 540218431964 010-4194-9303 45470966</v>
      </c>
    </row>
    <row r="1019" spans="1:31">
      <c r="A1019" s="131">
        <v>138</v>
      </c>
      <c r="B1019" s="131" t="str">
        <v>비닐팩토리</v>
      </c>
      <c r="C1019" s="131" t="str">
        <v>대표</v>
      </c>
      <c r="D1019" s="131">
        <v>0</v>
      </c>
      <c r="E1019" s="132">
        <v>45455</v>
      </c>
      <c r="F1019" s="131" t="str">
        <v>최윤애</v>
      </c>
      <c r="G1019" s="131" t="str">
        <v>530220372843</v>
      </c>
      <c r="H1019" s="131" t="str">
        <v>SE.1000</v>
      </c>
      <c r="I1019" s="131" t="str">
        <v>투명</v>
      </c>
      <c r="J1019" s="131">
        <v>1</v>
      </c>
      <c r="K1019" s="138">
        <v>0</v>
      </c>
      <c r="L1019" s="138">
        <v>4400</v>
      </c>
      <c r="M1019" s="138">
        <v>0</v>
      </c>
      <c r="N1019" s="132">
        <v>45455</v>
      </c>
      <c r="O1019" s="131" t="str">
        <v>45470808</v>
      </c>
      <c r="P1019" s="134">
        <v>0</v>
      </c>
      <c r="Q1019" s="148">
        <v>0</v>
      </c>
      <c r="R1019" s="131" t="str">
        <v>CJ대한통운</v>
      </c>
      <c r="S1019" s="139">
        <v>0</v>
      </c>
      <c r="T1019" s="131" t="str">
        <v>010-3358-2715</v>
      </c>
      <c r="U1019" s="131" t="str">
        <v>강원특별자치도 원주시 지정면 신지정로 153-2</v>
      </c>
      <c r="V1019" s="131">
        <v>0</v>
      </c>
      <c r="W1019" s="138">
        <v>0</v>
      </c>
      <c r="X1019" s="138">
        <v>0</v>
      </c>
      <c r="Y1019" s="138">
        <v>0</v>
      </c>
      <c r="Z1019" s="138">
        <v>0</v>
      </c>
      <c r="AA1019" s="138">
        <v>0</v>
      </c>
      <c r="AB1019" s="145">
        <v>0</v>
      </c>
      <c r="AC1019" s="145">
        <v>0</v>
      </c>
      <c r="AD1019" s="138">
        <v>0</v>
      </c>
      <c r="AE1019" s="131" t="str">
        <v>비닐팩토리 대표  최윤애 SE.1000 투명 530220372843 010-3358-2715 45470808</v>
      </c>
    </row>
    <row r="1020" spans="1:31">
      <c r="A1020" s="131">
        <v>148</v>
      </c>
      <c r="B1020" s="131" t="str">
        <v>비닐팩토리</v>
      </c>
      <c r="C1020" s="131" t="str">
        <v>대표</v>
      </c>
      <c r="D1020" s="131">
        <v>0</v>
      </c>
      <c r="E1020" s="132">
        <v>45456</v>
      </c>
      <c r="F1020" s="131" t="str">
        <v>빅팜 주식회사</v>
      </c>
      <c r="G1020" s="131" t="str">
        <v>530220762684</v>
      </c>
      <c r="H1020" s="131" t="str">
        <v>SE.1000</v>
      </c>
      <c r="I1020" s="131" t="str">
        <v>투명</v>
      </c>
      <c r="J1020" s="131">
        <v>1</v>
      </c>
      <c r="K1020" s="138">
        <v>0</v>
      </c>
      <c r="L1020" s="138">
        <v>0</v>
      </c>
      <c r="M1020" s="138">
        <v>0</v>
      </c>
      <c r="N1020" s="132">
        <v>45456</v>
      </c>
      <c r="O1020" s="131" t="str">
        <v>45470469</v>
      </c>
      <c r="P1020" s="134">
        <v>0</v>
      </c>
      <c r="Q1020" s="148">
        <v>0</v>
      </c>
      <c r="R1020" s="131" t="str">
        <v>CJ대한통운</v>
      </c>
      <c r="S1020" s="139">
        <v>0</v>
      </c>
      <c r="T1020" s="131" t="str">
        <v>053-795-8868</v>
      </c>
      <c r="U1020" s="131" t="str">
        <v>대구 수성구 달구벌대로568길 6</v>
      </c>
      <c r="V1020" s="131">
        <v>0</v>
      </c>
      <c r="W1020" s="138">
        <v>0</v>
      </c>
      <c r="X1020" s="138">
        <v>0</v>
      </c>
      <c r="Y1020" s="138">
        <v>0</v>
      </c>
      <c r="Z1020" s="138">
        <v>0</v>
      </c>
      <c r="AA1020" s="138">
        <v>0</v>
      </c>
      <c r="AB1020" s="145">
        <v>0</v>
      </c>
      <c r="AC1020" s="145">
        <v>0</v>
      </c>
      <c r="AD1020" s="138">
        <v>1</v>
      </c>
      <c r="AE1020" s="131" t="str">
        <v>비닐팩토리 대표  빅팜 주식회사 SE.1000 투명 530220762684 053-795-8868 45470469</v>
      </c>
    </row>
    <row r="1021" spans="1:31">
      <c r="A1021" s="131">
        <v>180</v>
      </c>
      <c r="B1021" s="131" t="str">
        <v>비닐팩토리</v>
      </c>
      <c r="C1021" s="131" t="str">
        <v>대표</v>
      </c>
      <c r="D1021" s="131">
        <v>0</v>
      </c>
      <c r="E1021" s="132">
        <v>45470</v>
      </c>
      <c r="F1021" s="131" t="str">
        <v>원푸드치즈</v>
      </c>
      <c r="G1021" s="131" t="str">
        <v>540230819072</v>
      </c>
      <c r="H1021" s="131" t="str">
        <v>SE.1000</v>
      </c>
      <c r="I1021" s="131" t="str">
        <v>투명</v>
      </c>
      <c r="J1021" s="131">
        <v>1</v>
      </c>
      <c r="K1021" s="138">
        <v>0</v>
      </c>
      <c r="L1021" s="138">
        <v>0</v>
      </c>
      <c r="M1021" s="138">
        <v>1725</v>
      </c>
      <c r="N1021" s="132">
        <v>45470</v>
      </c>
      <c r="O1021" s="131" t="str">
        <v>45471595</v>
      </c>
      <c r="P1021" s="134">
        <v>0</v>
      </c>
      <c r="Q1021" s="148">
        <v>0</v>
      </c>
      <c r="R1021" s="131" t="str">
        <v>CJ대한통운</v>
      </c>
      <c r="S1021" s="139">
        <v>0</v>
      </c>
      <c r="T1021" s="131" t="str">
        <v>010-5559-7848</v>
      </c>
      <c r="U1021" s="131" t="str">
        <v>충북 충주시 엄정면 토끼미1길 25 원푸드치즈</v>
      </c>
      <c r="V1021" s="131">
        <v>0</v>
      </c>
      <c r="W1021" s="138">
        <v>0</v>
      </c>
      <c r="X1021" s="138">
        <v>0</v>
      </c>
      <c r="Y1021" s="138">
        <v>0</v>
      </c>
      <c r="Z1021" s="138">
        <v>0</v>
      </c>
      <c r="AA1021" s="138">
        <v>0</v>
      </c>
      <c r="AB1021" s="145">
        <v>0</v>
      </c>
      <c r="AC1021" s="145">
        <v>0</v>
      </c>
      <c r="AD1021" s="138">
        <v>0</v>
      </c>
      <c r="AE1021" s="131" t="str">
        <v>비닐팩토리 대표  원푸드치즈 SE.1000 투명 540230819072 010-5559-7848 45471595</v>
      </c>
    </row>
    <row r="1022" spans="1:31">
      <c r="A1022" s="131">
        <v>181</v>
      </c>
      <c r="B1022" s="131" t="str">
        <v>비닐팩토리</v>
      </c>
      <c r="C1022" s="131" t="str">
        <v>대표</v>
      </c>
      <c r="D1022" s="131">
        <v>0</v>
      </c>
      <c r="E1022" s="132">
        <v>45470</v>
      </c>
      <c r="F1022" s="131" t="str">
        <v>원푸드치즈</v>
      </c>
      <c r="G1022" s="131" t="str">
        <v>530231485251</v>
      </c>
      <c r="H1022" s="131" t="str">
        <v>SE.1000</v>
      </c>
      <c r="I1022" s="131" t="str">
        <v>투명</v>
      </c>
      <c r="J1022" s="131">
        <v>1</v>
      </c>
      <c r="K1022" s="138">
        <v>0</v>
      </c>
      <c r="L1022" s="138">
        <v>0</v>
      </c>
      <c r="M1022" s="138">
        <v>1725</v>
      </c>
      <c r="N1022" s="132">
        <v>45470</v>
      </c>
      <c r="O1022" s="131" t="str">
        <v>45471761</v>
      </c>
      <c r="P1022" s="134">
        <v>0</v>
      </c>
      <c r="Q1022" s="148">
        <v>0</v>
      </c>
      <c r="R1022" s="131" t="str">
        <v>CJ대한통운</v>
      </c>
      <c r="S1022" s="139">
        <v>0</v>
      </c>
      <c r="T1022" s="131" t="str">
        <v>010-5559-7848</v>
      </c>
      <c r="U1022" s="131" t="str">
        <v>충북 충주시 엄정면 토끼미1길 25 원푸드치즈</v>
      </c>
      <c r="V1022" s="131">
        <v>0</v>
      </c>
      <c r="W1022" s="138">
        <v>0</v>
      </c>
      <c r="X1022" s="138">
        <v>0</v>
      </c>
      <c r="Y1022" s="138">
        <v>0</v>
      </c>
      <c r="Z1022" s="138">
        <v>0</v>
      </c>
      <c r="AA1022" s="138">
        <v>0</v>
      </c>
      <c r="AB1022" s="145">
        <v>0</v>
      </c>
      <c r="AC1022" s="145">
        <v>0</v>
      </c>
      <c r="AD1022" s="138">
        <v>0</v>
      </c>
      <c r="AE1022" s="131" t="str">
        <v>비닐팩토리 대표  원푸드치즈 SE.1000 투명 530231485251 010-5559-7848 45471761</v>
      </c>
    </row>
    <row r="1023" spans="1:31">
      <c r="A1023" s="131">
        <v>182</v>
      </c>
      <c r="B1023" s="131" t="str">
        <v>비닐팩토리</v>
      </c>
      <c r="C1023" s="131" t="str">
        <v>대표</v>
      </c>
      <c r="D1023" s="131">
        <v>0</v>
      </c>
      <c r="E1023" s="132">
        <v>45470</v>
      </c>
      <c r="F1023" s="131" t="str">
        <v>풍각시장떡방앗간</v>
      </c>
      <c r="G1023" s="131" t="str">
        <v>530231427700</v>
      </c>
      <c r="H1023" s="131" t="str">
        <v>SE.1000</v>
      </c>
      <c r="I1023" s="131" t="str">
        <v>투명</v>
      </c>
      <c r="J1023" s="131">
        <v>1</v>
      </c>
      <c r="K1023" s="138">
        <v>0</v>
      </c>
      <c r="L1023" s="138">
        <v>5500</v>
      </c>
      <c r="M1023" s="138">
        <v>1925</v>
      </c>
      <c r="N1023" s="132">
        <v>45470</v>
      </c>
      <c r="O1023" s="131" t="str">
        <v>45471796</v>
      </c>
      <c r="P1023" s="134">
        <v>0</v>
      </c>
      <c r="Q1023" s="148">
        <v>0</v>
      </c>
      <c r="R1023" s="131" t="str">
        <v>CJ대한통운</v>
      </c>
      <c r="S1023" s="139">
        <v>0</v>
      </c>
      <c r="T1023" s="131" t="str">
        <v>010-6507-6050</v>
      </c>
      <c r="U1023" s="131" t="str">
        <v>경북 청도군 풍각면 송서7길 1 풍각시장떡방앗간</v>
      </c>
      <c r="V1023" s="131">
        <v>0</v>
      </c>
      <c r="W1023" s="138">
        <v>0</v>
      </c>
      <c r="X1023" s="138">
        <v>0</v>
      </c>
      <c r="Y1023" s="138">
        <v>0</v>
      </c>
      <c r="Z1023" s="138">
        <v>0</v>
      </c>
      <c r="AA1023" s="138">
        <v>0</v>
      </c>
      <c r="AB1023" s="145">
        <v>0</v>
      </c>
      <c r="AC1023" s="145">
        <v>0</v>
      </c>
      <c r="AD1023" s="138">
        <v>0</v>
      </c>
      <c r="AE1023" s="131" t="str">
        <v>비닐팩토리 대표  풍각시장떡방앗간 SE.1000 투명 530231427700 010-6507-6050 45471796</v>
      </c>
    </row>
    <row r="1024" spans="1:31">
      <c r="A1024" s="131">
        <v>183</v>
      </c>
      <c r="B1024" s="131" t="str">
        <v>비닐팩토리</v>
      </c>
      <c r="C1024" s="131" t="str">
        <v>대표</v>
      </c>
      <c r="D1024" s="131">
        <v>0</v>
      </c>
      <c r="E1024" s="132">
        <v>45470</v>
      </c>
      <c r="F1024" s="131" t="str">
        <v>안광영</v>
      </c>
      <c r="G1024" s="131" t="str">
        <v>530231406980</v>
      </c>
      <c r="H1024" s="131" t="str">
        <v>SE.1000</v>
      </c>
      <c r="I1024" s="131" t="str">
        <v>투명</v>
      </c>
      <c r="J1024" s="131">
        <v>1</v>
      </c>
      <c r="K1024" s="138">
        <v>0</v>
      </c>
      <c r="L1024" s="138">
        <v>5500</v>
      </c>
      <c r="M1024" s="138">
        <v>1925</v>
      </c>
      <c r="N1024" s="132">
        <v>45470</v>
      </c>
      <c r="O1024" s="131" t="str">
        <v>45471451</v>
      </c>
      <c r="P1024" s="134">
        <v>0</v>
      </c>
      <c r="Q1024" s="148">
        <v>0</v>
      </c>
      <c r="R1024" s="131" t="str">
        <v>CJ대한통운</v>
      </c>
      <c r="S1024" s="139">
        <v>0</v>
      </c>
      <c r="T1024" s="131" t="str">
        <v>0502-4380-7008</v>
      </c>
      <c r="U1024" s="131" t="str">
        <v>경북 포항시 북구 장량로140번길 6 청담원외탕전</v>
      </c>
      <c r="V1024" s="131">
        <v>0</v>
      </c>
      <c r="W1024" s="138">
        <v>0</v>
      </c>
      <c r="X1024" s="138">
        <v>0</v>
      </c>
      <c r="Y1024" s="138">
        <v>0</v>
      </c>
      <c r="Z1024" s="138">
        <v>0</v>
      </c>
      <c r="AA1024" s="138">
        <v>0</v>
      </c>
      <c r="AB1024" s="145">
        <v>0</v>
      </c>
      <c r="AC1024" s="145">
        <v>0</v>
      </c>
      <c r="AD1024" s="138">
        <v>0</v>
      </c>
      <c r="AE1024" s="131" t="str">
        <v>비닐팩토리 대표  안광영 SE.1000 투명 530231406980 0502-4380-7008 45471451</v>
      </c>
    </row>
    <row r="1025" spans="1:31">
      <c r="A1025" s="131">
        <v>232</v>
      </c>
      <c r="B1025" s="131" t="str">
        <v>비닐스토리</v>
      </c>
      <c r="C1025" s="131" t="str">
        <v>올웨이즈</v>
      </c>
      <c r="D1025" s="131">
        <v>0</v>
      </c>
      <c r="E1025" s="132">
        <v>45476</v>
      </c>
      <c r="F1025" s="131" t="str">
        <v>Yeonseo</v>
      </c>
      <c r="G1025" s="131" t="str">
        <v>530236054932</v>
      </c>
      <c r="H1025" s="131" t="str">
        <v>SE.121</v>
      </c>
      <c r="I1025" s="131" t="str">
        <v>투명</v>
      </c>
      <c r="J1025" s="131">
        <v>1</v>
      </c>
      <c r="K1025" s="138">
        <v>0</v>
      </c>
      <c r="L1025" s="138">
        <v>3000</v>
      </c>
      <c r="M1025" s="138">
        <v>0</v>
      </c>
      <c r="N1025" s="132">
        <v>45476</v>
      </c>
      <c r="O1025" s="131" t="str">
        <v>24070304</v>
      </c>
      <c r="P1025" s="134">
        <v>0</v>
      </c>
      <c r="Q1025" s="148">
        <v>0</v>
      </c>
      <c r="R1025" s="131" t="str">
        <v>CJ대한통운</v>
      </c>
      <c r="S1025" s="139">
        <v>0</v>
      </c>
      <c r="T1025" s="131" t="str">
        <v>010-9731-2583</v>
      </c>
      <c r="U1025" s="131" t="str">
        <v>전북특별자치도 무주군 무주읍 당산강변로 234 (리버뷰) Yeonseo</v>
      </c>
      <c r="V1025" s="131">
        <v>0</v>
      </c>
      <c r="W1025" s="138">
        <v>0</v>
      </c>
      <c r="X1025" s="138">
        <v>0</v>
      </c>
      <c r="Y1025" s="138">
        <v>0</v>
      </c>
      <c r="Z1025" s="138">
        <v>0</v>
      </c>
      <c r="AA1025" s="138">
        <v>0</v>
      </c>
      <c r="AB1025" s="145">
        <v>0</v>
      </c>
      <c r="AC1025" s="145">
        <v>0</v>
      </c>
      <c r="AD1025" s="138">
        <v>0</v>
      </c>
      <c r="AE1025" s="131" t="str">
        <v>비닐스토리 올웨이즈  Yeonseo SE.121 투명 530236054932 010-9731-2583 24070304</v>
      </c>
    </row>
    <row r="1026" spans="1:31">
      <c r="A1026" s="131">
        <v>256</v>
      </c>
      <c r="B1026" s="131" t="str">
        <v>비닐스토리</v>
      </c>
      <c r="C1026" s="131" t="str">
        <v>올웨이즈</v>
      </c>
      <c r="D1026" s="131">
        <v>0</v>
      </c>
      <c r="E1026" s="132">
        <v>45478</v>
      </c>
      <c r="F1026" s="131" t="str">
        <v>정해린</v>
      </c>
      <c r="G1026" s="131" t="str">
        <v>530237817366</v>
      </c>
      <c r="H1026" s="131" t="str">
        <v>SE.118</v>
      </c>
      <c r="I1026" s="131" t="str">
        <v>투명</v>
      </c>
      <c r="J1026" s="131">
        <v>1</v>
      </c>
      <c r="K1026" s="138">
        <v>0</v>
      </c>
      <c r="L1026" s="138">
        <v>3000</v>
      </c>
      <c r="M1026" s="138">
        <v>0</v>
      </c>
      <c r="N1026" s="132">
        <v>45478</v>
      </c>
      <c r="O1026" s="131" t="str">
        <v>24070502</v>
      </c>
      <c r="P1026" s="134">
        <v>0</v>
      </c>
      <c r="Q1026" s="148">
        <v>0</v>
      </c>
      <c r="R1026" s="131" t="str">
        <v>CJ대한통운</v>
      </c>
      <c r="S1026" s="139">
        <v>0</v>
      </c>
      <c r="T1026" s="131" t="str">
        <v>010-5012-0297</v>
      </c>
      <c r="U1026" s="131" t="str">
        <v>울산 중구 옥교13길 55 2층</v>
      </c>
      <c r="V1026" s="131">
        <v>0</v>
      </c>
      <c r="W1026" s="138">
        <v>0</v>
      </c>
      <c r="X1026" s="138">
        <v>0</v>
      </c>
      <c r="Y1026" s="138">
        <v>0</v>
      </c>
      <c r="Z1026" s="138">
        <v>0</v>
      </c>
      <c r="AA1026" s="138">
        <v>0</v>
      </c>
      <c r="AB1026" s="145">
        <v>0</v>
      </c>
      <c r="AC1026" s="145">
        <v>0</v>
      </c>
      <c r="AD1026" s="138">
        <v>0</v>
      </c>
      <c r="AE1026" s="131" t="str">
        <v>비닐스토리 올웨이즈  정해린 SE.118 투명 530237817366 010-5012-0297 24070502</v>
      </c>
    </row>
    <row r="1027" spans="1:31">
      <c r="A1027" s="131">
        <v>257</v>
      </c>
      <c r="B1027" s="131" t="str">
        <v>비닐스토리</v>
      </c>
      <c r="C1027" s="131" t="str">
        <v>올웨이즈</v>
      </c>
      <c r="D1027" s="131">
        <v>0</v>
      </c>
      <c r="E1027" s="132">
        <v>45478</v>
      </c>
      <c r="F1027" s="131" t="str">
        <v>손원효</v>
      </c>
      <c r="G1027" s="131" t="str">
        <v>530237660356</v>
      </c>
      <c r="H1027" s="131" t="str">
        <v>SE.121</v>
      </c>
      <c r="I1027" s="131" t="str">
        <v>투명</v>
      </c>
      <c r="J1027" s="131">
        <v>1</v>
      </c>
      <c r="K1027" s="138">
        <v>0</v>
      </c>
      <c r="L1027" s="138">
        <v>3000</v>
      </c>
      <c r="M1027" s="138">
        <v>0</v>
      </c>
      <c r="N1027" s="132">
        <v>45478</v>
      </c>
      <c r="O1027" s="131" t="str">
        <v>24070501</v>
      </c>
      <c r="P1027" s="134">
        <v>0</v>
      </c>
      <c r="Q1027" s="148">
        <v>0</v>
      </c>
      <c r="R1027" s="131" t="str">
        <v>CJ대한통운</v>
      </c>
      <c r="S1027" s="139">
        <v>0</v>
      </c>
      <c r="T1027" s="131" t="str">
        <v>010-8081-5991</v>
      </c>
      <c r="U1027" s="131" t="str">
        <v>경남 진주시 강남로189번길 17 칠암동523-9 해피빌 201호 / 입구 1234#</v>
      </c>
      <c r="V1027" s="131">
        <v>0</v>
      </c>
      <c r="W1027" s="138">
        <v>0</v>
      </c>
      <c r="X1027" s="138">
        <v>0</v>
      </c>
      <c r="Y1027" s="138">
        <v>0</v>
      </c>
      <c r="Z1027" s="138">
        <v>0</v>
      </c>
      <c r="AA1027" s="138">
        <v>0</v>
      </c>
      <c r="AB1027" s="145">
        <v>0</v>
      </c>
      <c r="AC1027" s="145">
        <v>0</v>
      </c>
      <c r="AD1027" s="138">
        <v>0</v>
      </c>
      <c r="AE1027" s="131" t="str">
        <v>비닐스토리 올웨이즈  손원효 SE.121 투명 530237660356 010-8081-5991 24070501</v>
      </c>
    </row>
    <row r="1028" spans="1:31">
      <c r="A1028" s="131">
        <v>423</v>
      </c>
      <c r="B1028" s="131" t="str">
        <v>비닐스토리</v>
      </c>
      <c r="C1028" s="131" t="str">
        <v>올웨이즈</v>
      </c>
      <c r="D1028" s="131">
        <v>0</v>
      </c>
      <c r="E1028" s="132">
        <v>45499</v>
      </c>
      <c r="F1028" s="131" t="str">
        <v>고객님</v>
      </c>
      <c r="G1028" s="131" t="str">
        <v>530253860714</v>
      </c>
      <c r="H1028" s="131" t="str">
        <v>SE.119</v>
      </c>
      <c r="I1028" s="131" t="str">
        <v>투명</v>
      </c>
      <c r="J1028" s="131">
        <v>1</v>
      </c>
      <c r="K1028" s="138">
        <v>0</v>
      </c>
      <c r="L1028" s="138">
        <v>3000</v>
      </c>
      <c r="M1028" s="138">
        <v>0</v>
      </c>
      <c r="N1028" s="132">
        <v>45499</v>
      </c>
      <c r="O1028" s="131" t="str">
        <v>24072601</v>
      </c>
      <c r="P1028" s="134">
        <v>0</v>
      </c>
      <c r="Q1028" s="148">
        <v>0</v>
      </c>
      <c r="R1028" s="131" t="str">
        <v>CJ대한통운</v>
      </c>
      <c r="S1028" s="139">
        <v>0</v>
      </c>
      <c r="T1028" s="131" t="str">
        <v>010-4569-2658</v>
      </c>
      <c r="U1028" s="131" t="str">
        <v>부산 사하구 장평로299번길 19 (중앙빌라)  B동502호</v>
      </c>
      <c r="V1028" s="131">
        <v>0</v>
      </c>
      <c r="W1028" s="138">
        <v>0</v>
      </c>
      <c r="X1028" s="138">
        <v>0</v>
      </c>
      <c r="Y1028" s="138">
        <v>0</v>
      </c>
      <c r="Z1028" s="138">
        <v>0</v>
      </c>
      <c r="AA1028" s="138">
        <v>0</v>
      </c>
      <c r="AB1028" s="145">
        <v>0</v>
      </c>
      <c r="AC1028" s="145">
        <v>0</v>
      </c>
      <c r="AD1028" s="138">
        <v>0</v>
      </c>
      <c r="AE1028" s="131" t="str">
        <v>비닐스토리 올웨이즈  고객님 SE.119 투명 530253860714 010-4569-2658 24072601</v>
      </c>
    </row>
    <row r="1029" spans="1:31">
      <c r="A1029" s="131">
        <v>436</v>
      </c>
      <c r="B1029" s="131" t="str">
        <v>비닐스토리</v>
      </c>
      <c r="C1029" s="131" t="str">
        <v>올웨이즈</v>
      </c>
      <c r="D1029" s="131">
        <v>0</v>
      </c>
      <c r="E1029" s="132">
        <v>45502</v>
      </c>
      <c r="F1029" s="131" t="str">
        <v>김경화</v>
      </c>
      <c r="G1029" s="131" t="str">
        <v>540255008121</v>
      </c>
      <c r="H1029" s="131" t="str">
        <v>SE.122</v>
      </c>
      <c r="I1029" s="131" t="str">
        <v>투명</v>
      </c>
      <c r="J1029" s="131">
        <v>1</v>
      </c>
      <c r="K1029" s="138">
        <v>0</v>
      </c>
      <c r="L1029" s="138">
        <v>3000</v>
      </c>
      <c r="M1029" s="138">
        <v>0</v>
      </c>
      <c r="N1029" s="132">
        <v>45502</v>
      </c>
      <c r="O1029" s="131" t="str">
        <v>24072902</v>
      </c>
      <c r="P1029" s="134">
        <v>0</v>
      </c>
      <c r="Q1029" s="148">
        <v>0</v>
      </c>
      <c r="R1029" s="131" t="str">
        <v>CJ대한통운</v>
      </c>
      <c r="S1029" s="139">
        <v>0</v>
      </c>
      <c r="T1029" s="131" t="str">
        <v>010-6248-1510</v>
      </c>
      <c r="U1029" s="131" t="str">
        <v>강원특별자치도 강릉시 강릉대로359번길 5-22 율산원룸 203호</v>
      </c>
      <c r="V1029" s="131">
        <v>0</v>
      </c>
      <c r="W1029" s="138">
        <v>0</v>
      </c>
      <c r="X1029" s="138">
        <v>0</v>
      </c>
      <c r="Y1029" s="138">
        <v>0</v>
      </c>
      <c r="Z1029" s="138">
        <v>0</v>
      </c>
      <c r="AA1029" s="138">
        <v>0</v>
      </c>
      <c r="AB1029" s="145">
        <v>0</v>
      </c>
      <c r="AC1029" s="145">
        <v>0</v>
      </c>
      <c r="AD1029" s="138">
        <v>0</v>
      </c>
      <c r="AE1029" s="131" t="str">
        <v>비닐스토리 올웨이즈  김경화 SE.122 투명 540255008121 010-6248-1510 24072902</v>
      </c>
    </row>
    <row r="1030" spans="1:31">
      <c r="A1030" s="131">
        <v>486</v>
      </c>
      <c r="B1030" s="131" t="str">
        <v>비닐스토리</v>
      </c>
      <c r="C1030" s="131" t="str">
        <v>올웨이즈</v>
      </c>
      <c r="D1030" s="131">
        <v>0</v>
      </c>
      <c r="E1030" s="132">
        <v>45516</v>
      </c>
      <c r="F1030" s="131" t="str">
        <v>다희</v>
      </c>
      <c r="G1030" s="131" t="str">
        <v>540264708511</v>
      </c>
      <c r="H1030" s="131" t="str">
        <v>SE.120</v>
      </c>
      <c r="I1030" s="131" t="str">
        <v>투명</v>
      </c>
      <c r="J1030" s="131">
        <v>1</v>
      </c>
      <c r="K1030" s="138">
        <v>0</v>
      </c>
      <c r="L1030" s="138">
        <v>3000</v>
      </c>
      <c r="M1030" s="138">
        <v>0</v>
      </c>
      <c r="N1030" s="132">
        <v>45516</v>
      </c>
      <c r="O1030" s="131" t="str">
        <v>20240812</v>
      </c>
      <c r="P1030" s="134">
        <v>0</v>
      </c>
      <c r="Q1030" s="148">
        <v>0</v>
      </c>
      <c r="R1030" s="131" t="str">
        <v>CJ대한통운</v>
      </c>
      <c r="S1030" s="139">
        <v>0</v>
      </c>
      <c r="T1030" s="131" t="str">
        <v>010-8008-3841</v>
      </c>
      <c r="U1030" s="131" t="str">
        <v>부산 사하구 낙동대로 413 (하단 롯데캐슬) 1813호</v>
      </c>
      <c r="V1030" s="131">
        <v>0</v>
      </c>
      <c r="W1030" s="138">
        <v>0</v>
      </c>
      <c r="X1030" s="138">
        <v>0</v>
      </c>
      <c r="Y1030" s="138">
        <v>0</v>
      </c>
      <c r="Z1030" s="138">
        <v>0</v>
      </c>
      <c r="AA1030" s="138">
        <v>0</v>
      </c>
      <c r="AB1030" s="145">
        <v>0</v>
      </c>
      <c r="AC1030" s="145">
        <v>0</v>
      </c>
      <c r="AD1030" s="138">
        <v>0</v>
      </c>
      <c r="AE1030" s="131" t="str">
        <v>비닐스토리 올웨이즈  다희 SE.120 투명 540264708511 010-8008-3841 20240812</v>
      </c>
    </row>
    <row r="1031" spans="1:31">
      <c r="A1031" s="131">
        <v>619</v>
      </c>
      <c r="B1031" s="131" t="str">
        <v>비닐스토리</v>
      </c>
      <c r="C1031" s="131" t="str">
        <v>올웨이즈</v>
      </c>
      <c r="D1031" s="131">
        <v>0</v>
      </c>
      <c r="E1031" s="132">
        <v>45523</v>
      </c>
      <c r="F1031" s="131" t="str">
        <v>김현장</v>
      </c>
      <c r="G1031" s="131" t="str">
        <v>530270502875</v>
      </c>
      <c r="H1031" s="131" t="str">
        <v>SE.121</v>
      </c>
      <c r="I1031" s="131" t="str">
        <v>투명</v>
      </c>
      <c r="J1031" s="131">
        <v>1</v>
      </c>
      <c r="K1031" s="138">
        <v>0</v>
      </c>
      <c r="L1031" s="138">
        <v>3500</v>
      </c>
      <c r="M1031" s="138">
        <v>0</v>
      </c>
      <c r="N1031" s="132">
        <v>45523</v>
      </c>
      <c r="O1031" s="131" t="str">
        <v>2024081902</v>
      </c>
      <c r="P1031" s="134">
        <v>0</v>
      </c>
      <c r="Q1031" s="148">
        <v>0</v>
      </c>
      <c r="R1031" s="131" t="str">
        <v>CJ대한통운</v>
      </c>
      <c r="S1031" s="139">
        <v>0</v>
      </c>
      <c r="T1031" s="131" t="str">
        <v>010-2307-3648</v>
      </c>
      <c r="U1031" s="131" t="str">
        <v>서울 노원구 공릉로34길 86 (태릉해링턴플레이스) 105동 2505호(태릉해링턴플레이스)</v>
      </c>
      <c r="V1031" s="131">
        <v>0</v>
      </c>
      <c r="W1031" s="138">
        <v>0</v>
      </c>
      <c r="X1031" s="138">
        <v>0</v>
      </c>
      <c r="Y1031" s="138">
        <v>0</v>
      </c>
      <c r="Z1031" s="138">
        <v>0</v>
      </c>
      <c r="AA1031" s="138">
        <v>0</v>
      </c>
      <c r="AB1031" s="145">
        <v>0</v>
      </c>
      <c r="AC1031" s="145">
        <v>0</v>
      </c>
      <c r="AD1031" s="138">
        <v>0</v>
      </c>
      <c r="AE1031" s="131" t="str">
        <v>비닐스토리 올웨이즈  김현장 SE.121 투명 530270502875 010-2307-3648 2024081902</v>
      </c>
    </row>
    <row r="1032" spans="1:31">
      <c r="A1032" s="131">
        <v>632</v>
      </c>
      <c r="B1032" s="131" t="str">
        <v>비닐스토리</v>
      </c>
      <c r="C1032" s="131" t="str">
        <v>스마트 스토어</v>
      </c>
      <c r="D1032" s="131">
        <v>0</v>
      </c>
      <c r="E1032" s="132">
        <v>45525</v>
      </c>
      <c r="F1032" s="131" t="str">
        <v>김예지</v>
      </c>
      <c r="G1032" s="131" t="str">
        <v>530272308105</v>
      </c>
      <c r="H1032" s="131" t="str">
        <v>SE.19</v>
      </c>
      <c r="I1032" s="131" t="str">
        <v>투명</v>
      </c>
      <c r="J1032" s="131">
        <v>1</v>
      </c>
      <c r="K1032" s="138">
        <v>7445</v>
      </c>
      <c r="L1032" s="138">
        <v>4400</v>
      </c>
      <c r="M1032" s="138">
        <v>1725</v>
      </c>
      <c r="N1032" s="132">
        <v>45525</v>
      </c>
      <c r="O1032" s="131" t="str">
        <v>45526991</v>
      </c>
      <c r="P1032" s="134">
        <v>0</v>
      </c>
      <c r="Q1032" s="148">
        <v>0</v>
      </c>
      <c r="R1032" s="131" t="str">
        <v>CJ대한통운</v>
      </c>
      <c r="S1032" s="139">
        <v>0</v>
      </c>
      <c r="T1032" s="131" t="str">
        <v>010-6749-0327</v>
      </c>
      <c r="U1032" s="131" t="str">
        <v>강원특별자치도 속초시 엑스포로 109 (체스터톤스 속초) 체스터톤스호텔 A동 1층 택배보관소</v>
      </c>
      <c r="V1032" s="131">
        <v>0</v>
      </c>
      <c r="W1032" s="138">
        <v>0</v>
      </c>
      <c r="X1032" s="138">
        <v>0</v>
      </c>
      <c r="Y1032" s="138">
        <v>0</v>
      </c>
      <c r="Z1032" s="138">
        <v>0</v>
      </c>
      <c r="AA1032" s="138">
        <v>0</v>
      </c>
      <c r="AB1032" s="145">
        <v>0</v>
      </c>
      <c r="AC1032" s="145">
        <v>0</v>
      </c>
      <c r="AD1032" s="138">
        <v>0</v>
      </c>
      <c r="AE1032" s="131" t="str">
        <v>비닐스토리 스마트 스토어  김예지 SE.19 투명 530272308105 010-6749-0327 45526991</v>
      </c>
    </row>
    <row r="1033" spans="1:31">
      <c r="A1033" s="131">
        <v>639</v>
      </c>
      <c r="B1033" s="131" t="str">
        <v>비닐스토리</v>
      </c>
      <c r="C1033" s="131" t="str">
        <v>올웨이즈</v>
      </c>
      <c r="D1033" s="131">
        <v>0</v>
      </c>
      <c r="E1033" s="132">
        <v>45525</v>
      </c>
      <c r="F1033" s="131" t="str">
        <v xml:space="preserve">나연choi	</v>
      </c>
      <c r="G1033" s="131" t="str">
        <v>540271234003</v>
      </c>
      <c r="H1033" s="131" t="str">
        <v>SE.120</v>
      </c>
      <c r="I1033" s="131" t="str">
        <v>투명</v>
      </c>
      <c r="J1033" s="131">
        <v>1</v>
      </c>
      <c r="K1033" s="138">
        <v>0</v>
      </c>
      <c r="L1033" s="138">
        <v>3000</v>
      </c>
      <c r="M1033" s="138">
        <v>0</v>
      </c>
      <c r="N1033" s="132">
        <v>45525</v>
      </c>
      <c r="O1033" s="131" t="str">
        <v>2024082103</v>
      </c>
      <c r="P1033" s="134">
        <v>0</v>
      </c>
      <c r="Q1033" s="148">
        <v>0</v>
      </c>
      <c r="R1033" s="131" t="str">
        <v>CJ대한통운</v>
      </c>
      <c r="S1033" s="139">
        <v>0</v>
      </c>
      <c r="T1033" s="131" t="str">
        <v>010-5757-2842</v>
      </c>
      <c r="U1033" s="131" t="str">
        <v>대구 달서구 갈밭남로 12 (대구대곡수목원제일풍경채) 207동 1106호</v>
      </c>
      <c r="V1033" s="131">
        <v>0</v>
      </c>
      <c r="W1033" s="138">
        <v>0</v>
      </c>
      <c r="X1033" s="138">
        <v>0</v>
      </c>
      <c r="Y1033" s="138">
        <v>0</v>
      </c>
      <c r="Z1033" s="138">
        <v>0</v>
      </c>
      <c r="AA1033" s="138">
        <v>0</v>
      </c>
      <c r="AB1033" s="145">
        <v>0</v>
      </c>
      <c r="AC1033" s="145">
        <v>0</v>
      </c>
      <c r="AD1033" s="138">
        <v>0</v>
      </c>
      <c r="AE1033" s="131" t="str">
        <v>비닐스토리 올웨이즈  나연choi	 SE.120 투명 540271234003 010-5757-2842 2024082103</v>
      </c>
    </row>
    <row r="1034" spans="1:31">
      <c r="A1034" s="131">
        <v>640</v>
      </c>
      <c r="B1034" s="131" t="str">
        <v>비닐스토리</v>
      </c>
      <c r="C1034" s="131" t="str">
        <v>기타쇼핑몰</v>
      </c>
      <c r="D1034" s="131">
        <v>0</v>
      </c>
      <c r="E1034" s="132">
        <v>45525</v>
      </c>
      <c r="F1034" s="131" t="str">
        <v>영미</v>
      </c>
      <c r="G1034" s="131" t="str">
        <v>540271119951</v>
      </c>
      <c r="H1034" s="131" t="str">
        <v>SE.1000</v>
      </c>
      <c r="I1034" s="131" t="str">
        <v>투명</v>
      </c>
      <c r="J1034" s="131">
        <v>1</v>
      </c>
      <c r="K1034" s="138">
        <v>0</v>
      </c>
      <c r="L1034" s="138">
        <v>4400</v>
      </c>
      <c r="M1034" s="138">
        <v>1725</v>
      </c>
      <c r="N1034" s="132">
        <v>45525</v>
      </c>
      <c r="O1034" s="131" t="str">
        <v>45526325</v>
      </c>
      <c r="P1034" s="134">
        <v>0</v>
      </c>
      <c r="Q1034" s="148">
        <v>0</v>
      </c>
      <c r="R1034" s="131" t="str">
        <v>CJ대한통운</v>
      </c>
      <c r="S1034" s="139">
        <v>0</v>
      </c>
      <c r="T1034" s="131" t="str">
        <v>010-3320-6334</v>
      </c>
      <c r="U1034" s="131" t="str">
        <v>경기 평택시 팽성읍 신흥길 120-24 (에어파크빌) 라 L동1호</v>
      </c>
      <c r="V1034" s="131">
        <v>0</v>
      </c>
      <c r="W1034" s="138">
        <v>0</v>
      </c>
      <c r="X1034" s="138">
        <v>0</v>
      </c>
      <c r="Y1034" s="138">
        <v>0</v>
      </c>
      <c r="Z1034" s="138">
        <v>0</v>
      </c>
      <c r="AA1034" s="138">
        <v>0</v>
      </c>
      <c r="AB1034" s="145">
        <v>0</v>
      </c>
      <c r="AC1034" s="145">
        <v>0</v>
      </c>
      <c r="AD1034" s="138">
        <v>0</v>
      </c>
      <c r="AE1034" s="131" t="str">
        <v>비닐스토리 기타쇼핑몰  영미 SE.1000 투명 540271119951 010-3320-6334 45526325</v>
      </c>
    </row>
    <row r="1035" spans="1:31">
      <c r="A1035" s="131">
        <v>677</v>
      </c>
      <c r="B1035" s="131">
        <v>0</v>
      </c>
      <c r="C1035" s="131">
        <v>0</v>
      </c>
      <c r="D1035" s="131">
        <v>0</v>
      </c>
      <c r="E1035" s="132">
        <v>0</v>
      </c>
      <c r="F1035" s="131">
        <v>0</v>
      </c>
      <c r="G1035" s="131" t="str">
        <v/>
      </c>
      <c r="H1035" s="131" t="str">
        <v>SE.1000</v>
      </c>
      <c r="I1035" s="131" t="str">
        <v>투명</v>
      </c>
      <c r="J1035" s="131">
        <v>0</v>
      </c>
      <c r="K1035" s="138">
        <v>0</v>
      </c>
      <c r="L1035" s="138">
        <v>0</v>
      </c>
      <c r="M1035" s="138">
        <v>0</v>
      </c>
      <c r="N1035" s="132">
        <v>0</v>
      </c>
      <c r="O1035" s="131" t="str">
        <v>45537959</v>
      </c>
      <c r="P1035" s="134">
        <v>0</v>
      </c>
      <c r="Q1035" s="148">
        <v>0</v>
      </c>
      <c r="R1035" s="131">
        <v>0</v>
      </c>
      <c r="S1035" s="139">
        <v>0</v>
      </c>
      <c r="T1035" s="131">
        <v>0</v>
      </c>
      <c r="U1035" s="131">
        <v>0</v>
      </c>
      <c r="V1035" s="131">
        <v>0</v>
      </c>
      <c r="W1035" s="138">
        <v>0</v>
      </c>
      <c r="X1035" s="138">
        <v>0</v>
      </c>
      <c r="Y1035" s="138">
        <v>0</v>
      </c>
      <c r="Z1035" s="138">
        <v>0</v>
      </c>
      <c r="AA1035" s="138">
        <v>0</v>
      </c>
      <c r="AB1035" s="145">
        <v>0</v>
      </c>
      <c r="AC1035" s="145">
        <v>0</v>
      </c>
      <c r="AD1035" s="138">
        <v>0</v>
      </c>
      <c r="AE1035" s="131" t="str">
        <v xml:space="preserve">    SE.1000 투명   45537959</v>
      </c>
    </row>
    <row r="1036" spans="1:31">
      <c r="A1036" s="131">
        <v>739</v>
      </c>
      <c r="B1036" s="131" t="str">
        <v>비닐팩토리</v>
      </c>
      <c r="C1036" s="131" t="str">
        <v>스마트 스토어</v>
      </c>
      <c r="D1036" s="131">
        <v>0</v>
      </c>
      <c r="E1036" s="132">
        <v>45532</v>
      </c>
      <c r="F1036" s="131" t="str">
        <v>서가현 (이조떡집)</v>
      </c>
      <c r="G1036" s="131" t="str">
        <v>530277599943</v>
      </c>
      <c r="H1036" s="131" t="str">
        <v>SE.205</v>
      </c>
      <c r="I1036" s="131" t="str">
        <v>투명</v>
      </c>
      <c r="J1036" s="131">
        <v>2</v>
      </c>
      <c r="K1036" s="138">
        <v>0</v>
      </c>
      <c r="L1036" s="138">
        <v>4400</v>
      </c>
      <c r="M1036" s="138">
        <v>1725</v>
      </c>
      <c r="N1036" s="132">
        <v>45532</v>
      </c>
      <c r="O1036" s="131" t="str">
        <v>45537711</v>
      </c>
      <c r="P1036" s="134">
        <v>0</v>
      </c>
      <c r="Q1036" s="148">
        <v>0</v>
      </c>
      <c r="R1036" s="131" t="str">
        <v>CJ대한통운</v>
      </c>
      <c r="S1036" s="139">
        <v>0</v>
      </c>
      <c r="T1036" s="131" t="str">
        <v>010-8945-8981</v>
      </c>
      <c r="U1036" s="131" t="str">
        <v>인천 계양구 계산시장길 18 이조떡집</v>
      </c>
      <c r="V1036" s="131">
        <v>0</v>
      </c>
      <c r="W1036" s="138">
        <v>0</v>
      </c>
      <c r="X1036" s="138">
        <v>0</v>
      </c>
      <c r="Y1036" s="138">
        <v>0</v>
      </c>
      <c r="Z1036" s="138">
        <v>0</v>
      </c>
      <c r="AA1036" s="138">
        <v>0</v>
      </c>
      <c r="AB1036" s="145">
        <v>0</v>
      </c>
      <c r="AC1036" s="145">
        <v>0</v>
      </c>
      <c r="AD1036" s="138">
        <v>0</v>
      </c>
      <c r="AE1036" s="131" t="str">
        <v>비닐팩토리 스마트 스토어  서가현 (이조떡집) SE.205 투명 530277599943 010-8945-8981 45537711</v>
      </c>
    </row>
    <row r="1037" spans="1:31">
      <c r="A1037" s="131">
        <v>743</v>
      </c>
      <c r="B1037" s="131">
        <v>0</v>
      </c>
      <c r="C1037" s="131">
        <v>0</v>
      </c>
      <c r="D1037" s="131">
        <v>0</v>
      </c>
      <c r="E1037" s="132">
        <v>0</v>
      </c>
      <c r="F1037" s="131">
        <v>0</v>
      </c>
      <c r="G1037" s="131" t="str">
        <v/>
      </c>
      <c r="H1037" s="131" t="str">
        <v>SE.1000</v>
      </c>
      <c r="I1037" s="131" t="str">
        <v>투명</v>
      </c>
      <c r="J1037" s="131">
        <v>0</v>
      </c>
      <c r="K1037" s="138">
        <v>0</v>
      </c>
      <c r="L1037" s="138">
        <v>0</v>
      </c>
      <c r="M1037" s="138">
        <v>960</v>
      </c>
      <c r="N1037" s="132">
        <v>0</v>
      </c>
      <c r="O1037" s="131" t="str">
        <v>45537712</v>
      </c>
      <c r="P1037" s="134">
        <v>0</v>
      </c>
      <c r="Q1037" s="148">
        <v>0</v>
      </c>
      <c r="R1037" s="131">
        <v>0</v>
      </c>
      <c r="S1037" s="139">
        <v>0</v>
      </c>
      <c r="T1037" s="131">
        <v>0</v>
      </c>
      <c r="U1037" s="131">
        <v>0</v>
      </c>
      <c r="V1037" s="131">
        <v>0</v>
      </c>
      <c r="W1037" s="138">
        <v>0</v>
      </c>
      <c r="X1037" s="138">
        <v>0</v>
      </c>
      <c r="Y1037" s="138">
        <v>0</v>
      </c>
      <c r="Z1037" s="138">
        <v>0</v>
      </c>
      <c r="AA1037" s="138">
        <v>0</v>
      </c>
      <c r="AB1037" s="145">
        <v>0</v>
      </c>
      <c r="AC1037" s="145">
        <v>0</v>
      </c>
      <c r="AD1037" s="138">
        <v>0</v>
      </c>
      <c r="AE1037" s="131" t="str">
        <v xml:space="preserve">    SE.1000 투명   45537712</v>
      </c>
    </row>
    <row r="1038" spans="1:31">
      <c r="A1038" s="131">
        <v>822</v>
      </c>
      <c r="B1038" s="131">
        <v>0</v>
      </c>
      <c r="C1038" s="131">
        <v>0</v>
      </c>
      <c r="D1038" s="131">
        <v>0</v>
      </c>
      <c r="E1038" s="132">
        <v>0</v>
      </c>
      <c r="F1038" s="131">
        <v>0</v>
      </c>
      <c r="G1038" s="131" t="str">
        <v/>
      </c>
      <c r="H1038" s="131" t="str">
        <v>SE.1000</v>
      </c>
      <c r="I1038" s="131" t="str">
        <v>투명</v>
      </c>
      <c r="J1038" s="131">
        <v>0</v>
      </c>
      <c r="K1038" s="138">
        <v>0</v>
      </c>
      <c r="L1038" s="138">
        <v>4400</v>
      </c>
      <c r="M1038" s="138">
        <v>1725</v>
      </c>
      <c r="N1038" s="132">
        <v>0</v>
      </c>
      <c r="O1038" s="131" t="str">
        <v>45540687</v>
      </c>
      <c r="P1038" s="134">
        <v>0</v>
      </c>
      <c r="Q1038" s="148">
        <v>0</v>
      </c>
      <c r="R1038" s="131">
        <v>0</v>
      </c>
      <c r="S1038" s="139">
        <v>0</v>
      </c>
      <c r="T1038" s="131">
        <v>0</v>
      </c>
      <c r="U1038" s="131">
        <v>0</v>
      </c>
      <c r="V1038" s="131">
        <v>0</v>
      </c>
      <c r="W1038" s="138">
        <v>0</v>
      </c>
      <c r="X1038" s="138">
        <v>0</v>
      </c>
      <c r="Y1038" s="138">
        <v>0</v>
      </c>
      <c r="Z1038" s="138">
        <v>0</v>
      </c>
      <c r="AA1038" s="138">
        <v>0</v>
      </c>
      <c r="AB1038" s="145">
        <v>0</v>
      </c>
      <c r="AC1038" s="145">
        <v>0</v>
      </c>
      <c r="AD1038" s="138">
        <v>0</v>
      </c>
      <c r="AE1038" s="131" t="str">
        <v xml:space="preserve">    SE.1000 투명   45540687</v>
      </c>
    </row>
    <row r="1039" spans="1:31">
      <c r="A1039" s="131">
        <v>864</v>
      </c>
      <c r="B1039" s="131" t="str">
        <v>비닐스토리</v>
      </c>
      <c r="C1039" s="131" t="str">
        <v>기타쇼핑몰</v>
      </c>
      <c r="D1039" s="131">
        <v>0</v>
      </c>
      <c r="E1039" s="132">
        <v>45544</v>
      </c>
      <c r="F1039" s="131" t="str">
        <v>김은주</v>
      </c>
      <c r="G1039" s="131" t="str">
        <v>530287890444</v>
      </c>
      <c r="H1039" s="131" t="str">
        <v>SE.102</v>
      </c>
      <c r="I1039" s="131" t="str">
        <v>투명</v>
      </c>
      <c r="J1039" s="131">
        <v>1</v>
      </c>
      <c r="K1039" s="138">
        <v>0</v>
      </c>
      <c r="L1039" s="138">
        <v>5700</v>
      </c>
      <c r="M1039" s="138">
        <v>1725</v>
      </c>
      <c r="N1039" s="132">
        <v>45544</v>
      </c>
      <c r="O1039" s="131" t="str">
        <v>45545594</v>
      </c>
      <c r="P1039" s="134">
        <v>0</v>
      </c>
      <c r="Q1039" s="148">
        <v>0</v>
      </c>
      <c r="R1039" s="131" t="str">
        <v>CJ대한통운</v>
      </c>
      <c r="S1039" s="139">
        <v>0</v>
      </c>
      <c r="T1039" s="131" t="str">
        <v>0504-3572-1840</v>
      </c>
      <c r="U1039" s="131" t="str">
        <v>대전 중구 대둔산로 301 대전광역시 중구 대둔산로 310-1 1층 춘향골찐빵(사정동)</v>
      </c>
      <c r="V1039" s="131" t="str">
        <v>춘향골찐빵으로 배송부탁드립니다.</v>
      </c>
      <c r="W1039" s="138">
        <v>0</v>
      </c>
      <c r="X1039" s="138">
        <v>0</v>
      </c>
      <c r="Y1039" s="138">
        <v>0</v>
      </c>
      <c r="Z1039" s="138">
        <v>0</v>
      </c>
      <c r="AA1039" s="138">
        <v>0</v>
      </c>
      <c r="AB1039" s="145">
        <v>0</v>
      </c>
      <c r="AC1039" s="145">
        <v>0</v>
      </c>
      <c r="AD1039" s="138">
        <v>0</v>
      </c>
      <c r="AE1039" s="131" t="str">
        <v>비닐스토리 기타쇼핑몰  김은주 SE.102 투명 530287890444 0504-3572-1840 45545594</v>
      </c>
    </row>
    <row r="1040" spans="1:31">
      <c r="A1040" s="131">
        <v>865</v>
      </c>
      <c r="B1040" s="131" t="str">
        <v>비닐스토리</v>
      </c>
      <c r="C1040" s="131" t="str">
        <v>기타쇼핑몰</v>
      </c>
      <c r="D1040" s="131">
        <v>0</v>
      </c>
      <c r="E1040" s="132">
        <v>45544</v>
      </c>
      <c r="F1040" s="131" t="str">
        <v>김묘정</v>
      </c>
      <c r="G1040" s="131" t="str">
        <v>540286381480</v>
      </c>
      <c r="H1040" s="131" t="str">
        <v>SE.204</v>
      </c>
      <c r="I1040" s="131" t="str">
        <v>투명</v>
      </c>
      <c r="J1040" s="131">
        <v>1</v>
      </c>
      <c r="K1040" s="138">
        <v>0</v>
      </c>
      <c r="L1040" s="138">
        <v>4400</v>
      </c>
      <c r="M1040" s="138">
        <v>1725</v>
      </c>
      <c r="N1040" s="132">
        <v>45544</v>
      </c>
      <c r="O1040" s="131" t="str">
        <v>45545685</v>
      </c>
      <c r="P1040" s="134">
        <v>0</v>
      </c>
      <c r="Q1040" s="148">
        <v>0</v>
      </c>
      <c r="R1040" s="131" t="str">
        <v>CJ대한통운</v>
      </c>
      <c r="S1040" s="139">
        <v>0</v>
      </c>
      <c r="T1040" s="131" t="str">
        <v>0504-3465-5736</v>
      </c>
      <c r="U1040" s="131" t="str">
        <v>부산 부산진구 가야대로 772 (롯데백화점부산본점) 부산롯데호텔 조리팀 B1F 우편실</v>
      </c>
      <c r="V1040" s="131">
        <v>0</v>
      </c>
      <c r="W1040" s="138">
        <v>0</v>
      </c>
      <c r="X1040" s="138">
        <v>0</v>
      </c>
      <c r="Y1040" s="138">
        <v>0</v>
      </c>
      <c r="Z1040" s="138">
        <v>0</v>
      </c>
      <c r="AA1040" s="138">
        <v>0</v>
      </c>
      <c r="AB1040" s="145">
        <v>0</v>
      </c>
      <c r="AC1040" s="145">
        <v>0</v>
      </c>
      <c r="AD1040" s="138">
        <v>0</v>
      </c>
      <c r="AE1040" s="131" t="str">
        <v>비닐스토리 기타쇼핑몰  김묘정 SE.204 투명 540286381480 0504-3465-5736 45545685</v>
      </c>
    </row>
    <row r="1041" spans="1:31">
      <c r="A1041" s="131">
        <v>866</v>
      </c>
      <c r="B1041" s="131" t="str">
        <v>비닐스토리</v>
      </c>
      <c r="C1041" s="131" t="str">
        <v>기타쇼핑몰</v>
      </c>
      <c r="D1041" s="131">
        <v>0</v>
      </c>
      <c r="E1041" s="132">
        <v>45544</v>
      </c>
      <c r="F1041" s="131" t="str">
        <v>김묘정</v>
      </c>
      <c r="G1041" s="131" t="str">
        <v>540286381454</v>
      </c>
      <c r="H1041" s="131" t="str">
        <v>SE.204</v>
      </c>
      <c r="I1041" s="131" t="str">
        <v>투명</v>
      </c>
      <c r="J1041" s="131">
        <v>1</v>
      </c>
      <c r="K1041" s="138">
        <v>0</v>
      </c>
      <c r="L1041" s="138">
        <v>4400</v>
      </c>
      <c r="M1041" s="138">
        <v>1725</v>
      </c>
      <c r="N1041" s="132">
        <v>45544</v>
      </c>
      <c r="O1041" s="131" t="str">
        <v>45545609</v>
      </c>
      <c r="P1041" s="134">
        <v>0</v>
      </c>
      <c r="Q1041" s="148">
        <v>0</v>
      </c>
      <c r="R1041" s="131" t="str">
        <v>CJ대한통운</v>
      </c>
      <c r="S1041" s="139">
        <v>0</v>
      </c>
      <c r="T1041" s="131" t="str">
        <v>0504-3465-5736</v>
      </c>
      <c r="U1041" s="131" t="str">
        <v>부산 부산진구 가야대로 772 (롯데백화점부산본점) 부산롯데호텔 조리팀 B1F 우편실</v>
      </c>
      <c r="V1041" s="131" t="str">
        <v>B1F우편실로 배송바랍니다.</v>
      </c>
      <c r="W1041" s="138">
        <v>0</v>
      </c>
      <c r="X1041" s="138">
        <v>0</v>
      </c>
      <c r="Y1041" s="138">
        <v>0</v>
      </c>
      <c r="Z1041" s="138">
        <v>0</v>
      </c>
      <c r="AA1041" s="138">
        <v>0</v>
      </c>
      <c r="AB1041" s="145">
        <v>0</v>
      </c>
      <c r="AC1041" s="145">
        <v>0</v>
      </c>
      <c r="AD1041" s="138">
        <v>0</v>
      </c>
      <c r="AE1041" s="131" t="str">
        <v>비닐스토리 기타쇼핑몰  김묘정 SE.204 투명 540286381454 0504-3465-5736 45545609</v>
      </c>
    </row>
    <row r="1042" spans="1:31">
      <c r="A1042" s="131">
        <v>923</v>
      </c>
      <c r="B1042" s="131" t="str">
        <v>비닐스토리</v>
      </c>
      <c r="C1042" s="131" t="str">
        <v>기타쇼핑몰</v>
      </c>
      <c r="D1042" s="131">
        <v>0</v>
      </c>
      <c r="E1042" s="132">
        <v>45546</v>
      </c>
      <c r="F1042" s="131" t="str">
        <v>김묘정</v>
      </c>
      <c r="G1042" s="131" t="str">
        <v>530287735092</v>
      </c>
      <c r="H1042" s="131" t="str">
        <v>SE.204</v>
      </c>
      <c r="I1042" s="131" t="str">
        <v>투명</v>
      </c>
      <c r="J1042" s="131">
        <v>1</v>
      </c>
      <c r="K1042" s="138">
        <v>0</v>
      </c>
      <c r="L1042" s="138">
        <v>4400</v>
      </c>
      <c r="M1042" s="138">
        <v>1725</v>
      </c>
      <c r="N1042" s="132">
        <v>45544</v>
      </c>
      <c r="O1042" s="131" t="str">
        <v>45547340</v>
      </c>
      <c r="P1042" s="134">
        <v>0</v>
      </c>
      <c r="Q1042" s="148">
        <v>0</v>
      </c>
      <c r="R1042" s="131" t="str">
        <v>CJ대한통운</v>
      </c>
      <c r="S1042" s="139">
        <v>0</v>
      </c>
      <c r="T1042" s="131" t="str">
        <v>0504-3465-5736</v>
      </c>
      <c r="U1042" s="131" t="str">
        <v>부산 부산진구 가야대로 772 (롯데백화점부산본점) 롯데호텔 조리팀 B1F 우편실</v>
      </c>
      <c r="V1042" s="131">
        <v>0</v>
      </c>
      <c r="W1042" s="138">
        <v>0</v>
      </c>
      <c r="X1042" s="138">
        <v>0</v>
      </c>
      <c r="Y1042" s="138">
        <v>0</v>
      </c>
      <c r="Z1042" s="138">
        <v>0</v>
      </c>
      <c r="AA1042" s="138">
        <v>0</v>
      </c>
      <c r="AB1042" s="145">
        <v>0</v>
      </c>
      <c r="AC1042" s="145">
        <v>0</v>
      </c>
      <c r="AD1042" s="138">
        <v>0</v>
      </c>
      <c r="AE1042" s="131" t="str">
        <v>비닐스토리 기타쇼핑몰  김묘정 SE.204 투명 530287735092 0504-3465-5736 45547340</v>
      </c>
    </row>
    <row r="1043" spans="1:31">
      <c r="A1043" s="131">
        <v>995</v>
      </c>
      <c r="B1043" s="131" t="str">
        <v>비닐스토리</v>
      </c>
      <c r="C1043" s="131" t="str">
        <v>스마트 스토어</v>
      </c>
      <c r="D1043" s="131">
        <v>0</v>
      </c>
      <c r="E1043" s="132">
        <v>45562</v>
      </c>
      <c r="F1043" s="131" t="str">
        <v>설마푸드</v>
      </c>
      <c r="G1043" s="131" t="str">
        <v>540299402353</v>
      </c>
      <c r="H1043" s="131" t="str">
        <v>SE.206</v>
      </c>
      <c r="I1043" s="131" t="str">
        <v>투명</v>
      </c>
      <c r="J1043" s="131">
        <v>1</v>
      </c>
      <c r="K1043" s="138">
        <v>25925</v>
      </c>
      <c r="L1043" s="138">
        <v>4400</v>
      </c>
      <c r="M1043" s="138">
        <v>1725</v>
      </c>
      <c r="N1043" s="132">
        <v>45562</v>
      </c>
      <c r="O1043" s="131" t="str">
        <v>45565212</v>
      </c>
      <c r="P1043" s="134">
        <v>0</v>
      </c>
      <c r="Q1043" s="148">
        <v>0</v>
      </c>
      <c r="R1043" s="131" t="str">
        <v>CJ대한통운</v>
      </c>
      <c r="S1043" s="139">
        <v>0</v>
      </c>
      <c r="T1043" s="131" t="str">
        <v>043-838-5979</v>
      </c>
      <c r="U1043" s="131" t="str">
        <v>충북 증평군 도안면 화성로 15 (설마푸드)</v>
      </c>
      <c r="V1043" s="131">
        <v>0</v>
      </c>
      <c r="W1043" s="138">
        <v>0</v>
      </c>
      <c r="X1043" s="138">
        <v>0</v>
      </c>
      <c r="Y1043" s="138">
        <v>0</v>
      </c>
      <c r="Z1043" s="138">
        <v>0</v>
      </c>
      <c r="AA1043" s="138">
        <v>0</v>
      </c>
      <c r="AB1043" s="145">
        <v>0</v>
      </c>
      <c r="AC1043" s="145">
        <v>0</v>
      </c>
      <c r="AD1043" s="138">
        <v>0</v>
      </c>
      <c r="AE1043" s="131" t="str">
        <v>비닐스토리 스마트 스토어  설마푸드 SE.206 투명 540299402353 043-838-5979 45565212</v>
      </c>
    </row>
    <row r="1044" spans="1:31">
      <c r="A1044" s="131">
        <v>996</v>
      </c>
      <c r="B1044" s="131" t="str">
        <v>비닐스토리</v>
      </c>
      <c r="C1044" s="131" t="str">
        <v>스마트 스토어</v>
      </c>
      <c r="D1044" s="131">
        <v>0</v>
      </c>
      <c r="E1044" s="132">
        <v>45562</v>
      </c>
      <c r="F1044" s="131" t="str">
        <v>설마푸드</v>
      </c>
      <c r="G1044" s="131" t="str">
        <v>540299402331</v>
      </c>
      <c r="H1044" s="131" t="str">
        <v>SE.206</v>
      </c>
      <c r="I1044" s="131" t="str">
        <v>투명</v>
      </c>
      <c r="J1044" s="131">
        <v>1</v>
      </c>
      <c r="K1044" s="138">
        <v>25925</v>
      </c>
      <c r="L1044" s="138">
        <v>4400</v>
      </c>
      <c r="M1044" s="138">
        <v>1725</v>
      </c>
      <c r="N1044" s="132">
        <v>45562</v>
      </c>
      <c r="O1044" s="131" t="str">
        <v>45565945</v>
      </c>
      <c r="P1044" s="134">
        <v>0</v>
      </c>
      <c r="Q1044" s="148">
        <v>0</v>
      </c>
      <c r="R1044" s="131" t="str">
        <v>CJ대한통운</v>
      </c>
      <c r="S1044" s="139">
        <v>0</v>
      </c>
      <c r="T1044" s="131" t="str">
        <v>043-838-5979</v>
      </c>
      <c r="U1044" s="131" t="str">
        <v>충북 증평군 도안면 화성로 15 (설마푸드)</v>
      </c>
      <c r="V1044" s="131">
        <v>0</v>
      </c>
      <c r="W1044" s="138">
        <v>0</v>
      </c>
      <c r="X1044" s="138">
        <v>0</v>
      </c>
      <c r="Y1044" s="138">
        <v>0</v>
      </c>
      <c r="Z1044" s="138">
        <v>0</v>
      </c>
      <c r="AA1044" s="138">
        <v>0</v>
      </c>
      <c r="AB1044" s="145">
        <v>0</v>
      </c>
      <c r="AC1044" s="145">
        <v>0</v>
      </c>
      <c r="AD1044" s="138">
        <v>0</v>
      </c>
      <c r="AE1044" s="131" t="str">
        <v>비닐스토리 스마트 스토어  설마푸드 SE.206 투명 540299402331 043-838-5979 45565945</v>
      </c>
    </row>
    <row r="1045" spans="1:31">
      <c r="A1045" s="131">
        <v>997</v>
      </c>
      <c r="B1045" s="131" t="str">
        <v>비닐스토리</v>
      </c>
      <c r="C1045" s="131" t="str">
        <v>스마트 스토어</v>
      </c>
      <c r="D1045" s="131">
        <v>0</v>
      </c>
      <c r="E1045" s="132">
        <v>45560</v>
      </c>
      <c r="F1045" s="131" t="str">
        <v>박진영</v>
      </c>
      <c r="G1045" s="131" t="str">
        <v>530299095182</v>
      </c>
      <c r="H1045" s="131" t="str">
        <v>SE.103</v>
      </c>
      <c r="I1045" s="131" t="str">
        <v>투명</v>
      </c>
      <c r="J1045" s="131">
        <v>1</v>
      </c>
      <c r="K1045" s="138">
        <v>8525</v>
      </c>
      <c r="L1045" s="138">
        <v>5500</v>
      </c>
      <c r="M1045" s="138">
        <v>1925</v>
      </c>
      <c r="N1045" s="132">
        <v>45560</v>
      </c>
      <c r="O1045" s="131" t="str">
        <v>45565253</v>
      </c>
      <c r="P1045" s="134">
        <v>0</v>
      </c>
      <c r="Q1045" s="148">
        <v>0</v>
      </c>
      <c r="R1045" s="131" t="str">
        <v>CJ대한통운</v>
      </c>
      <c r="S1045" s="139">
        <v>0</v>
      </c>
      <c r="T1045" s="131" t="str">
        <v>010-9177-2833</v>
      </c>
      <c r="U1045" s="131" t="str">
        <v>서울 은평구 불광로 98-8 (대호아파트) 불광동, 대호아파트 103동 805호</v>
      </c>
      <c r="V1045" s="131">
        <v>0</v>
      </c>
      <c r="W1045" s="138">
        <v>0</v>
      </c>
      <c r="X1045" s="138">
        <v>0</v>
      </c>
      <c r="Y1045" s="138">
        <v>0</v>
      </c>
      <c r="Z1045" s="138">
        <v>0</v>
      </c>
      <c r="AA1045" s="138">
        <v>0</v>
      </c>
      <c r="AB1045" s="145">
        <v>0</v>
      </c>
      <c r="AC1045" s="145">
        <v>0</v>
      </c>
      <c r="AD1045" s="138">
        <v>0</v>
      </c>
      <c r="AE1045" s="131" t="str">
        <v>비닐스토리 스마트 스토어  박진영 SE.103 투명 530299095182 010-9177-2833 45565253</v>
      </c>
    </row>
    <row r="1046" spans="1:31">
      <c r="A1046" s="131">
        <v>1010</v>
      </c>
      <c r="B1046" s="131" t="str">
        <v>비닐스토리</v>
      </c>
      <c r="C1046" s="131" t="str">
        <v>쿠팡</v>
      </c>
      <c r="D1046" s="131">
        <v>0</v>
      </c>
      <c r="E1046" s="132">
        <v>45558</v>
      </c>
      <c r="F1046" s="131" t="str">
        <v>서울숲 LOWIDE</v>
      </c>
      <c r="G1046" s="131" t="str">
        <v>540295279235</v>
      </c>
      <c r="H1046" s="131" t="str">
        <v>SE.206</v>
      </c>
      <c r="I1046" s="131" t="str">
        <v>투명</v>
      </c>
      <c r="J1046" s="131">
        <v>1</v>
      </c>
      <c r="K1046" s="138">
        <v>23666</v>
      </c>
      <c r="L1046" s="138">
        <v>3500</v>
      </c>
      <c r="M1046" s="138">
        <v>366</v>
      </c>
      <c r="N1046" s="132">
        <v>45558</v>
      </c>
      <c r="O1046" s="131" t="str">
        <v>2024092302</v>
      </c>
      <c r="P1046" s="134">
        <v>0</v>
      </c>
      <c r="Q1046" s="148">
        <v>0</v>
      </c>
      <c r="R1046" s="131" t="str">
        <v>CJ대한통운</v>
      </c>
      <c r="S1046" s="139">
        <v>0</v>
      </c>
      <c r="T1046" s="131" t="str">
        <v>0502-7941-5262</v>
      </c>
      <c r="U1046" s="131" t="str">
        <v>서울 성동구 서울숲2길 22-1 서울특별시 성동구 서울숲 2길 22-1 (성수동 1가) 서울숲 LOWIDE</v>
      </c>
      <c r="V1046" s="131">
        <v>0</v>
      </c>
      <c r="W1046" s="138">
        <v>0</v>
      </c>
      <c r="X1046" s="138">
        <v>0</v>
      </c>
      <c r="Y1046" s="138">
        <v>0</v>
      </c>
      <c r="Z1046" s="138">
        <v>0</v>
      </c>
      <c r="AA1046" s="138">
        <v>0</v>
      </c>
      <c r="AB1046" s="145">
        <v>0</v>
      </c>
      <c r="AC1046" s="145">
        <v>0</v>
      </c>
      <c r="AD1046" s="138">
        <v>0</v>
      </c>
      <c r="AE1046" s="131" t="str">
        <v>비닐스토리 쿠팡  서울숲 LOWIDE SE.206 투명 540295279235 0502-7941-5262 2024092302</v>
      </c>
    </row>
    <row r="1047" spans="1:31">
      <c r="A1047" s="131">
        <v>1050</v>
      </c>
      <c r="B1047" s="131" t="str">
        <v>비닐팩토리</v>
      </c>
      <c r="C1047" s="131" t="str">
        <v>스마트 스토어</v>
      </c>
      <c r="D1047" s="131">
        <v>0</v>
      </c>
      <c r="E1047" s="132">
        <v>45558</v>
      </c>
      <c r="F1047" s="131" t="str">
        <v>길호영</v>
      </c>
      <c r="G1047" s="131" t="str">
        <v>540295132865</v>
      </c>
      <c r="H1047" s="131" t="str">
        <v>SE.206</v>
      </c>
      <c r="I1047" s="131" t="str">
        <v>투명</v>
      </c>
      <c r="J1047" s="131">
        <v>1</v>
      </c>
      <c r="K1047" s="138">
        <v>0</v>
      </c>
      <c r="L1047" s="138">
        <v>4400</v>
      </c>
      <c r="M1047" s="138">
        <v>1725</v>
      </c>
      <c r="N1047" s="132">
        <v>45558</v>
      </c>
      <c r="O1047" s="131" t="str">
        <v>45565876</v>
      </c>
      <c r="P1047" s="134">
        <v>0</v>
      </c>
      <c r="Q1047" s="148">
        <v>0</v>
      </c>
      <c r="R1047" s="131" t="str">
        <v>CJ대한통운</v>
      </c>
      <c r="S1047" s="139">
        <v>0</v>
      </c>
      <c r="T1047" s="131" t="str">
        <v>010-9938-9197</v>
      </c>
      <c r="U1047" s="131" t="str">
        <v>전북특별자치도 무주군 무주읍 주계로 54-1 전라북도 무주군 무주읍 주계로 54-1(무주읍) 1층</v>
      </c>
      <c r="V1047" s="131">
        <v>0</v>
      </c>
      <c r="W1047" s="138">
        <v>0</v>
      </c>
      <c r="X1047" s="138">
        <v>0</v>
      </c>
      <c r="Y1047" s="138">
        <v>0</v>
      </c>
      <c r="Z1047" s="138">
        <v>0</v>
      </c>
      <c r="AA1047" s="138">
        <v>0</v>
      </c>
      <c r="AB1047" s="145">
        <v>0</v>
      </c>
      <c r="AC1047" s="145">
        <v>0</v>
      </c>
      <c r="AD1047" s="138">
        <v>0</v>
      </c>
      <c r="AE1047" s="131" t="str">
        <v>비닐팩토리 스마트 스토어  길호영 SE.206 투명 540295132865 010-9938-9197 45565876</v>
      </c>
    </row>
  </sheetData>
  <mergeCells count="1">
    <mergeCell ref="C2:H2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txtSheetSearch">
          <controlPr defaultSize="0" autoLine="0" autoPict="0" linkedCell="B1" r:id="rId4">
            <anchor moveWithCells="1">
              <from>
                <xdr:col>2</xdr:col>
                <xdr:colOff>485775</xdr:colOff>
                <xdr:row>1</xdr:row>
                <xdr:rowOff>133350</xdr:rowOff>
              </from>
              <to>
                <xdr:col>6</xdr:col>
                <xdr:colOff>695325</xdr:colOff>
                <xdr:row>1</xdr:row>
                <xdr:rowOff>390525</xdr:rowOff>
              </to>
            </anchor>
          </controlPr>
        </control>
      </mc:Choice>
      <mc:Fallback>
        <control shapeId="7175" r:id="rId3" name="txtSheetSearch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9</xdr:col>
                <xdr:colOff>142875</xdr:colOff>
                <xdr:row>1</xdr:row>
                <xdr:rowOff>142875</xdr:rowOff>
              </from>
              <to>
                <xdr:col>11</xdr:col>
                <xdr:colOff>0</xdr:colOff>
                <xdr:row>1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6" name="Drop Down 3">
          <controlPr defaultSize="0" autoLine="0" autoPict="0">
            <anchor moveWithCells="1">
              <from>
                <xdr:col>11</xdr:col>
                <xdr:colOff>219075</xdr:colOff>
                <xdr:row>1</xdr:row>
                <xdr:rowOff>142875</xdr:rowOff>
              </from>
              <to>
                <xdr:col>12</xdr:col>
                <xdr:colOff>171450</xdr:colOff>
                <xdr:row>1</xdr:row>
                <xdr:rowOff>352425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5B9D-67C4-4403-8E53-AC58C3DB2E60}">
  <sheetPr codeName="Sheet3">
    <tabColor rgb="FFFF3938"/>
  </sheetPr>
  <dimension ref="A1:BE176"/>
  <sheetViews>
    <sheetView workbookViewId="0">
      <selection activeCell="M7" sqref="M7"/>
    </sheetView>
  </sheetViews>
  <sheetFormatPr defaultRowHeight="16.5"/>
  <cols>
    <col min="1" max="1" width="5.875" style="98" customWidth="1"/>
    <col min="2" max="2" width="5.25" style="98" customWidth="1"/>
    <col min="3" max="3" width="5.375" style="98" customWidth="1"/>
    <col min="4" max="4" width="5.875" style="98" customWidth="1"/>
    <col min="5" max="6" width="3.625" style="96" customWidth="1"/>
    <col min="7" max="7" width="7.75" style="96" customWidth="1"/>
    <col min="8" max="8" width="7.625" style="96" customWidth="1"/>
    <col min="9" max="9" width="4.25" style="96" customWidth="1"/>
    <col min="10" max="10" width="3.625" style="96" customWidth="1"/>
    <col min="11" max="11" width="9.125" style="96" customWidth="1"/>
    <col min="12" max="12" width="4.125" style="96" customWidth="1"/>
    <col min="13" max="17" width="3.625" style="96" customWidth="1"/>
    <col min="18" max="18" width="3.625" style="103" customWidth="1"/>
    <col min="19" max="20" width="3.625" style="105" customWidth="1"/>
    <col min="21" max="21" width="4.5" style="98" bestFit="1" customWidth="1"/>
    <col min="22" max="22" width="5.75" style="98" bestFit="1" customWidth="1"/>
    <col min="23" max="23" width="6" style="108" bestFit="1" customWidth="1"/>
    <col min="24" max="24" width="6.75" style="96" customWidth="1"/>
    <col min="25" max="27" width="3.625" style="98" customWidth="1"/>
    <col min="28" max="28" width="20.625" bestFit="1" customWidth="1"/>
    <col min="29" max="29" width="81" bestFit="1" customWidth="1"/>
    <col min="30" max="30" width="69.5" bestFit="1" customWidth="1"/>
    <col min="31" max="31" width="7.5" bestFit="1" customWidth="1"/>
    <col min="32" max="32" width="11.875" bestFit="1" customWidth="1"/>
    <col min="33" max="33" width="13.875" bestFit="1" customWidth="1"/>
    <col min="34" max="34" width="13.75" bestFit="1" customWidth="1"/>
    <col min="35" max="35" width="13.25" bestFit="1" customWidth="1"/>
    <col min="36" max="36" width="11.25" bestFit="1" customWidth="1"/>
    <col min="37" max="37" width="18.75" bestFit="1" customWidth="1"/>
    <col min="38" max="38" width="18.75" style="94" bestFit="1" customWidth="1"/>
    <col min="39" max="39" width="11.375" bestFit="1" customWidth="1"/>
    <col min="40" max="40" width="19.375" bestFit="1" customWidth="1"/>
    <col min="41" max="41" width="15.5" bestFit="1" customWidth="1"/>
    <col min="42" max="42" width="16.625" bestFit="1" customWidth="1"/>
    <col min="43" max="43" width="11" bestFit="1" customWidth="1"/>
    <col min="44" max="45" width="18.625" bestFit="1" customWidth="1"/>
    <col min="46" max="46" width="81" bestFit="1" customWidth="1"/>
    <col min="47" max="47" width="64.625" bestFit="1" customWidth="1"/>
    <col min="48" max="48" width="15.25" bestFit="1" customWidth="1"/>
    <col min="49" max="50" width="11.25" bestFit="1" customWidth="1"/>
    <col min="51" max="51" width="16.625" bestFit="1" customWidth="1"/>
    <col min="52" max="52" width="16" bestFit="1" customWidth="1"/>
    <col min="53" max="53" width="13.875" bestFit="1" customWidth="1"/>
    <col min="54" max="54" width="22.25" bestFit="1" customWidth="1"/>
    <col min="55" max="55" width="18.375" bestFit="1" customWidth="1"/>
    <col min="56" max="56" width="19.25" bestFit="1" customWidth="1"/>
    <col min="57" max="57" width="81" bestFit="1" customWidth="1"/>
  </cols>
  <sheetData>
    <row r="1" spans="1:57">
      <c r="A1" s="99" t="s">
        <v>760</v>
      </c>
      <c r="B1" s="100" t="s">
        <v>113</v>
      </c>
      <c r="C1" s="97" t="s">
        <v>761</v>
      </c>
      <c r="D1" s="97" t="s">
        <v>762</v>
      </c>
      <c r="E1" s="95" t="s">
        <v>781</v>
      </c>
      <c r="F1" s="95" t="s">
        <v>660</v>
      </c>
      <c r="G1" s="109" t="s">
        <v>763</v>
      </c>
      <c r="H1" s="109" t="s">
        <v>764</v>
      </c>
      <c r="I1" s="95" t="s">
        <v>765</v>
      </c>
      <c r="J1" s="95" t="s">
        <v>766</v>
      </c>
      <c r="K1" s="95" t="s">
        <v>767</v>
      </c>
      <c r="L1" s="95" t="s">
        <v>768</v>
      </c>
      <c r="M1" s="95" t="s">
        <v>782</v>
      </c>
      <c r="N1" s="95" t="s">
        <v>769</v>
      </c>
      <c r="O1" s="95" t="s">
        <v>770</v>
      </c>
      <c r="P1" s="95" t="s">
        <v>119</v>
      </c>
      <c r="Q1" s="95" t="s">
        <v>771</v>
      </c>
      <c r="R1" s="102" t="s">
        <v>772</v>
      </c>
      <c r="S1" s="104" t="s">
        <v>683</v>
      </c>
      <c r="T1" s="104" t="s">
        <v>773</v>
      </c>
      <c r="U1" s="99" t="s">
        <v>533</v>
      </c>
      <c r="V1" s="99" t="s">
        <v>534</v>
      </c>
      <c r="W1" s="107" t="s">
        <v>774</v>
      </c>
      <c r="X1" s="314" t="s">
        <v>775</v>
      </c>
      <c r="Y1" s="101" t="s">
        <v>526</v>
      </c>
      <c r="Z1" s="100" t="s">
        <v>776</v>
      </c>
      <c r="AA1" s="100" t="s">
        <v>777</v>
      </c>
      <c r="AB1" t="s">
        <v>123</v>
      </c>
      <c r="AC1" t="s">
        <v>532</v>
      </c>
      <c r="AD1" t="s">
        <v>533</v>
      </c>
      <c r="AE1" t="s">
        <v>534</v>
      </c>
      <c r="AF1" t="s">
        <v>535</v>
      </c>
      <c r="AG1" t="s">
        <v>116</v>
      </c>
      <c r="AH1" t="s">
        <v>536</v>
      </c>
      <c r="AI1" t="s">
        <v>537</v>
      </c>
      <c r="AJ1" t="s">
        <v>538</v>
      </c>
      <c r="AK1" t="s">
        <v>539</v>
      </c>
      <c r="AL1" s="94" t="s">
        <v>540</v>
      </c>
      <c r="AM1" t="s">
        <v>311</v>
      </c>
      <c r="AN1" t="s">
        <v>541</v>
      </c>
      <c r="AO1" t="s">
        <v>542</v>
      </c>
      <c r="AP1" t="s">
        <v>543</v>
      </c>
      <c r="AQ1" t="s">
        <v>544</v>
      </c>
      <c r="AR1" t="s">
        <v>545</v>
      </c>
      <c r="AS1" t="s">
        <v>546</v>
      </c>
      <c r="AT1" t="s">
        <v>547</v>
      </c>
      <c r="AU1" t="s">
        <v>548</v>
      </c>
      <c r="AV1" t="s">
        <v>549</v>
      </c>
      <c r="AW1" t="s">
        <v>550</v>
      </c>
      <c r="AX1" t="s">
        <v>551</v>
      </c>
      <c r="AY1" t="s">
        <v>552</v>
      </c>
      <c r="AZ1" t="s">
        <v>553</v>
      </c>
      <c r="BA1" t="s">
        <v>554</v>
      </c>
      <c r="BB1" t="s">
        <v>555</v>
      </c>
      <c r="BC1" t="s">
        <v>556</v>
      </c>
      <c r="BD1" t="s">
        <v>557</v>
      </c>
      <c r="BE1" t="s">
        <v>1649</v>
      </c>
    </row>
    <row r="2" spans="1:57">
      <c r="A2" s="98" t="str" cm="1">
        <f t="array" ref="A2:A61">IFERROR("SE"&amp;IF(ISNUMBER(SEARCH("호",MID(TOGLE[합],SEARCH("SE",TOGLE[합])+IF(MID(TOGLE[합],SEARCH("SE",TOGLE[합]),3)="SE.",3,2),4))),LEFT(MID(TOGLE[합],SEARCH("SE",TOGLE[합])+IF(MID(TOGLE[합],SEARCH("SE",TOGLE[합]),3)="SE.",3,2),4),SEARCH("호",MID(TOGLE[합],SEARCH("SE",TOGLE[합])+IF(MID(TOGLE[합],SEARCH("SE",TOGLE[합]),3)="SE.",3,2),4))-1),LEFT(MID(TOGLE[합],SEARCH("SE",TOGLE[합])+IF(MID(TOGLE[합],SEARCH("SE",TOGLE[합]),3)="SE.",3,2),4),3)),"")</f>
        <v/>
      </c>
      <c r="C2" s="98" t="str">
        <f>IFERROR(IF(AND(B2="", A2="", TOGLE[[#This Row],[판매채널]]="기타쇼핑몰", TOGLE[[#This Row],[쇼핑몰구분]]="세은산업"),"1000",IF(B2&lt;&gt;"", B2, IF(MID(A2,3,1)=".",MID(A2,4,6),MID(A2,3,5)))),"x")</f>
        <v/>
      </c>
      <c r="D2" s="98" t="str">
        <f>IFERROR(_xlfn.XLOOKUP("SE."&amp;$C2,종류표[제품코드],종류표[명칭],,0),"x")</f>
        <v>x</v>
      </c>
      <c r="E2" s="96" t="str" cm="1">
        <f t="array" ref="E2">IFERROR(IF(OR($C2="1000",$C2="999"),0,_xlfn.XLOOKUP("SE."&amp;$C2,가격병합[제품코드],IF(TOGLE[[#This Row],[쇼핑몰구분]]="비닐스토리",IF(TOGLE[[#This Row],[판매채널]]="쿠팡",가격병합[판매가5%],IF(TOGLE[[#This Row],[판매채널]]="스마트 스토어",가격병합[판매가],가격병합[판매가2.5%])),IF($S2&lt;&gt;"",IF(TOGLE[[#This Row],[판매채널]]="쿠팡",가격병합[SEDB47.판매가5%],IF(TOGLE[[#This Row],[판매채널]]="스마트 스토어",가격병합[SEDB47.판매가],가격병합[SEDB47.판매가2.5%]))*$S2,IF(TOGLE[[#This Row],[판매채널]]="쿠팡",가격병합[SEDB47.판매가5%],IF(TOGLE[[#This Row],[판매채널]]="스마트 스토어",가격병합[SEDB47.판매가],가격병합[SEDB47.판매가2.5%])))))),"x")</f>
        <v>x</v>
      </c>
      <c r="F2" s="96" t="str" cm="1">
        <f t="array" ref="F2">IFERROR(IF(OR($C2="1000",$C2="999"),0,_xlfn.XLOOKUP("SE."&amp;$C2,가격병합[제품코드],IF($S2&lt;&gt;"",가격병합[공급가10%]*$S2,가격병합[공급가10%]))),"x")</f>
        <v>x</v>
      </c>
      <c r="G2" s="96" cm="1">
        <f t="array" ref="G2:G61">IFERROR(TOGLE[상품결제금액],0)</f>
        <v>0</v>
      </c>
      <c r="H2" s="96" cm="1">
        <f t="array" ref="H2:H61">IFERROR(TOGLE[주문금액]+TOGLE[기본 배송비],0)</f>
        <v>0</v>
      </c>
      <c r="I2" s="216">
        <f>IFERROR(IF(COUNTIF($AG$2:AG2,$AG2)&gt;1,0,$BA2),0)</f>
        <v>0</v>
      </c>
      <c r="J2" s="96">
        <f>IFERROR(G2+I2,0)</f>
        <v>0</v>
      </c>
      <c r="K2" s="216" t="str">
        <f>IF(COUNTIF($AG$2:AG2,AG2)&gt;1,"",AF2&amp;"("&amp;_xlfn.XLOOKUP(AF2,포장박스[명칭],포장박스[금액])&amp;")")</f>
        <v>중(1650)</v>
      </c>
      <c r="L2" s="96">
        <f>_xlfn.IFNA(VLOOKUP($K2,CJ요금표[],2,0),0)</f>
        <v>0</v>
      </c>
      <c r="M2" s="96">
        <f>IFERROR(TOGLE[[#This Row],[상품금액]]-TOGLE[[#This Row],[상품결제금액]],0)</f>
        <v>0</v>
      </c>
      <c r="N2" s="96" cm="1">
        <f t="array" ref="N2">IFERROR(IF(TOGLE[[#This Row],[판매채널]]="스마트 스토어",ROUND(G2 * (VLOOKUP(TOGLE[[#This Row],[판매채널]],채널수수료[#Data],IF(TOGLE[[#This Row],[쇼핑몰구분]]="비닐팩토리",4,3),0)),0)+ROUND(I2 * VLOOKUP(TOGLE[[#This Row],[판매채널]],채널수수료[#Data],IF(TOGLE[[#This Row],[쇼핑몰구분]]="비닐팩토리",6,5),0),0)+표16[빠른정산 수수료],ROUND(G2 * (VLOOKUP(TOGLE[[#This Row],[판매채널]],채널수수료[#Data],IF(TOGLE[[#This Row],[쇼핑몰구분]]="비닐팩토리",4,3),0)*1.1),0)+ROUND(I2 * VLOOKUP(TOGLE[[#This Row],[판매채널]],채널수수료[#Data],IF(TOGLE[[#This Row],[쇼핑몰구분]]="비닐팩토리",6,5),0),0)),0)</f>
        <v>80</v>
      </c>
      <c r="O2" s="96">
        <f>IFERROR(IF(K2="",0,X2),0)</f>
        <v>0</v>
      </c>
      <c r="P2" s="96">
        <f>IFERROR(ROUND(IF(TOGLE[[#This Row],[쇼핑몰구분]]="비닐스토리",(F2*V2)+IF(L2="",0,L2)+IF(O2="",0,O2),0),0),0)</f>
        <v>0</v>
      </c>
      <c r="Q2" s="96">
        <f>IFERROR(ROUND(IF(TOGLE[[#This Row],[쇼핑몰구분]]="비닐스토리",H2-P2-N2,0),0),0)</f>
        <v>-80</v>
      </c>
      <c r="R2" s="116" t="str">
        <f>IFERROR(IF(TOGLE[[#This Row],[쇼핑몰구분]]="비닐스토리",ROUND(Q2/J2,4),0),"")</f>
        <v/>
      </c>
      <c r="S2" s="105" t="str">
        <f>IF(ISNUMBER( SEARCH("***1단***",#REF!)),_xlfn.XLOOKUP(IF($B2="","SE."&amp;$C2,"SE."&amp;$B2),가격병합[제품코드],가격병합[수량(단)])/_xlfn.XLOOKUP(IF($B2="","SE."&amp;$C2,"SE."&amp;$B2),가격병합[제품코드],가격병합[수량(권)]), "")</f>
        <v/>
      </c>
      <c r="T2" s="105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/>
      </c>
      <c r="U2" s="98" t="str" cm="1">
        <f t="array" ref="U2:U61">IF(ISNUMBER(SEARCH("검정", TOGLE[옵션]))=TRUE,MID(TOGLE[옵션],FIND("검정",TOGLE[옵션]),2),IF(ISNUMBER(SEARCH("청색", TOGLE[옵션]))=TRUE,MID(TOGLE[옵션],FIND("청색",TOGLE[옵션]),2),IF(ISNUMBER(SEARCH("유백", TOGLE[옵션]))=TRUE,MID(TOGLE[옵션],FIND("유백",TOGLE[옵션]),2),IF(ISNUMBER(SEARCH("빨강", TOGLE[옵션]))=TRUE,MID(TOGLE[옵션],FIND("빨강",TOGLE[옵션]),2),IF(ISNUMBER(SEARCH("노랑", TOGLE[옵션]))=TRUE,MID(TOGLE[옵션],FIND("노랑",TOGLE[옵션]),2),IF(ISNUMBER(SEARCH("연두", TOGLE[옵션]))=TRUE,MID(TOGLE[옵션],FIND("연두",TOGLE[옵션]),2),IF(ISNUMBER(SEARCH("녹색", TOGLE[옵션]))=TRUE,MID(TOGLE[옵션],FIND("녹색",TOGLE[옵션]),2),IF(ISNUMBER(SEARCH("청백", TOGLE[옵션]))=TRUE,MID(TOGLE[옵션],FIND("청백",TOGLE[옵션]),2),IF(ISNUMBER(SEARCH("오렌지", TOGLE[옵션]))=TRUE,MID(TOGLE[옵션],FIND("오렌지",TOGLE[옵션]),3),IF(ISNUMBER(SEARCH("보라", TOGLE[옵션]))=TRUE,MID(TOGLE[옵션],FIND("보라",TOGLE[옵션]),2),"투명"))))))))))</f>
        <v>투명</v>
      </c>
      <c r="V2" s="98" cm="1">
        <f t="array" ref="V2:V61">TOGLE[수량]</f>
        <v>1</v>
      </c>
      <c r="W2" s="108" cm="1">
        <f t="array" ref="W2:W61">IFERROR(_xlfn.XLOOKUP(_xlfn.XLOOKUP(TOGLE[수취인명],고객표[수취인명],고객표[구매자ID]),고객표[구매자ID],고객표[CS메모]),"")</f>
        <v>0</v>
      </c>
      <c r="X2" s="313"/>
      <c r="AB2" t="s">
        <v>5484</v>
      </c>
      <c r="AC2" t="s">
        <v>5485</v>
      </c>
      <c r="AD2" t="s">
        <v>558</v>
      </c>
      <c r="AE2">
        <v>1</v>
      </c>
      <c r="AF2" t="s">
        <v>5427</v>
      </c>
      <c r="AG2" t="s">
        <v>5486</v>
      </c>
      <c r="AH2" t="s">
        <v>559</v>
      </c>
      <c r="AI2" t="s">
        <v>560</v>
      </c>
      <c r="AJ2" s="59">
        <v>45562</v>
      </c>
      <c r="AK2" t="s">
        <v>5487</v>
      </c>
      <c r="AM2" t="s">
        <v>558</v>
      </c>
      <c r="AN2" t="s">
        <v>558</v>
      </c>
      <c r="AO2" t="s">
        <v>558</v>
      </c>
      <c r="AP2" s="59">
        <v>45562</v>
      </c>
      <c r="AQ2" t="s">
        <v>561</v>
      </c>
      <c r="AR2" t="s">
        <v>5488</v>
      </c>
      <c r="AS2" t="s">
        <v>558</v>
      </c>
      <c r="AT2" t="s">
        <v>5489</v>
      </c>
      <c r="AU2" t="s">
        <v>558</v>
      </c>
      <c r="AV2">
        <v>0</v>
      </c>
      <c r="AW2">
        <v>0</v>
      </c>
      <c r="AX2">
        <v>0</v>
      </c>
      <c r="BA2">
        <v>0</v>
      </c>
      <c r="BB2">
        <v>0</v>
      </c>
      <c r="BD2" t="s">
        <v>558</v>
      </c>
      <c r="BE2" t="s">
        <v>5490</v>
      </c>
    </row>
    <row r="3" spans="1:57">
      <c r="A3" s="98" t="str">
        <v/>
      </c>
      <c r="G3" s="96">
        <v>0</v>
      </c>
      <c r="H3" s="96">
        <v>0</v>
      </c>
      <c r="I3" s="216"/>
      <c r="K3" s="216"/>
      <c r="R3" s="116"/>
      <c r="U3" s="98" t="str">
        <v>투명</v>
      </c>
      <c r="V3" s="98">
        <v>1</v>
      </c>
      <c r="W3" s="108">
        <v>0</v>
      </c>
      <c r="AB3" t="s">
        <v>5484</v>
      </c>
      <c r="AC3" t="s">
        <v>5485</v>
      </c>
      <c r="AD3" t="s">
        <v>558</v>
      </c>
      <c r="AE3">
        <v>1</v>
      </c>
      <c r="AF3" t="s">
        <v>5427</v>
      </c>
      <c r="AG3" t="s">
        <v>5491</v>
      </c>
      <c r="AH3" t="s">
        <v>559</v>
      </c>
      <c r="AI3" t="s">
        <v>560</v>
      </c>
      <c r="AJ3" s="59">
        <v>45562</v>
      </c>
      <c r="AK3" t="s">
        <v>5492</v>
      </c>
      <c r="AM3" t="s">
        <v>558</v>
      </c>
      <c r="AN3" t="s">
        <v>558</v>
      </c>
      <c r="AO3" t="s">
        <v>558</v>
      </c>
      <c r="AP3" s="59">
        <v>45562</v>
      </c>
      <c r="AQ3" t="s">
        <v>561</v>
      </c>
      <c r="AR3" t="s">
        <v>5488</v>
      </c>
      <c r="AS3" t="s">
        <v>558</v>
      </c>
      <c r="AT3" t="s">
        <v>5489</v>
      </c>
      <c r="AU3" t="s">
        <v>558</v>
      </c>
      <c r="AV3">
        <v>0</v>
      </c>
      <c r="AW3">
        <v>0</v>
      </c>
      <c r="AX3">
        <v>0</v>
      </c>
      <c r="BA3">
        <v>0</v>
      </c>
      <c r="BB3">
        <v>0</v>
      </c>
      <c r="BD3" t="s">
        <v>558</v>
      </c>
      <c r="BE3" t="s">
        <v>5490</v>
      </c>
    </row>
    <row r="4" spans="1:57">
      <c r="A4" s="98" t="str">
        <v/>
      </c>
      <c r="G4" s="96">
        <v>0</v>
      </c>
      <c r="H4" s="96">
        <v>0</v>
      </c>
      <c r="I4" s="216"/>
      <c r="K4" s="216"/>
      <c r="R4" s="116"/>
      <c r="U4" s="98" t="str">
        <v>투명</v>
      </c>
      <c r="V4" s="98">
        <v>1</v>
      </c>
      <c r="W4" s="108">
        <v>0</v>
      </c>
      <c r="AB4" t="s">
        <v>1488</v>
      </c>
      <c r="AC4" t="s">
        <v>5493</v>
      </c>
      <c r="AD4" t="s">
        <v>558</v>
      </c>
      <c r="AE4">
        <v>1</v>
      </c>
      <c r="AF4" t="s">
        <v>5370</v>
      </c>
      <c r="AG4" t="s">
        <v>5494</v>
      </c>
      <c r="AH4" t="s">
        <v>559</v>
      </c>
      <c r="AI4" t="s">
        <v>560</v>
      </c>
      <c r="AJ4" s="59">
        <v>45561</v>
      </c>
      <c r="AK4" t="s">
        <v>5495</v>
      </c>
      <c r="AM4" t="s">
        <v>558</v>
      </c>
      <c r="AN4" t="s">
        <v>558</v>
      </c>
      <c r="AO4" t="s">
        <v>558</v>
      </c>
      <c r="AP4" s="59">
        <v>45561</v>
      </c>
      <c r="AQ4" t="s">
        <v>561</v>
      </c>
      <c r="AR4" t="s">
        <v>5496</v>
      </c>
      <c r="AS4" t="s">
        <v>558</v>
      </c>
      <c r="AT4" t="s">
        <v>5497</v>
      </c>
      <c r="AU4" t="s">
        <v>558</v>
      </c>
      <c r="AV4">
        <v>0</v>
      </c>
      <c r="AW4">
        <v>0</v>
      </c>
      <c r="AX4">
        <v>0</v>
      </c>
      <c r="BA4">
        <v>0</v>
      </c>
      <c r="BB4">
        <v>0</v>
      </c>
      <c r="BD4" t="s">
        <v>558</v>
      </c>
      <c r="BE4" t="s">
        <v>5498</v>
      </c>
    </row>
    <row r="5" spans="1:57">
      <c r="A5" s="98" t="str">
        <v/>
      </c>
      <c r="G5" s="96">
        <v>0</v>
      </c>
      <c r="H5" s="96">
        <v>0</v>
      </c>
      <c r="I5" s="216"/>
      <c r="K5" s="216"/>
      <c r="R5" s="116"/>
      <c r="U5" s="98" t="str">
        <v>투명</v>
      </c>
      <c r="V5" s="98">
        <v>1</v>
      </c>
      <c r="W5" s="108" t="str">
        <v/>
      </c>
      <c r="AB5" t="s">
        <v>5437</v>
      </c>
      <c r="AC5" t="s">
        <v>5438</v>
      </c>
      <c r="AD5" t="s">
        <v>558</v>
      </c>
      <c r="AE5">
        <v>1</v>
      </c>
      <c r="AF5" t="s">
        <v>5370</v>
      </c>
      <c r="AG5" t="s">
        <v>5439</v>
      </c>
      <c r="AH5" t="s">
        <v>559</v>
      </c>
      <c r="AI5" t="s">
        <v>560</v>
      </c>
      <c r="AJ5" s="59">
        <v>45560</v>
      </c>
      <c r="AK5" t="s">
        <v>5440</v>
      </c>
      <c r="AM5" t="s">
        <v>558</v>
      </c>
      <c r="AN5" t="s">
        <v>558</v>
      </c>
      <c r="AO5" t="s">
        <v>558</v>
      </c>
      <c r="AP5" s="59">
        <v>45560</v>
      </c>
      <c r="AQ5" t="s">
        <v>561</v>
      </c>
      <c r="AR5" t="s">
        <v>5441</v>
      </c>
      <c r="AS5" t="s">
        <v>558</v>
      </c>
      <c r="AT5" t="s">
        <v>5442</v>
      </c>
      <c r="AU5" t="s">
        <v>558</v>
      </c>
      <c r="AV5">
        <v>0</v>
      </c>
      <c r="AW5">
        <v>0</v>
      </c>
      <c r="AX5">
        <v>0</v>
      </c>
      <c r="BA5">
        <v>0</v>
      </c>
      <c r="BB5">
        <v>0</v>
      </c>
      <c r="BD5" t="s">
        <v>558</v>
      </c>
      <c r="BE5" t="s">
        <v>5443</v>
      </c>
    </row>
    <row r="6" spans="1:57">
      <c r="A6" s="98" t="str">
        <v>SE206</v>
      </c>
      <c r="G6" s="96">
        <v>143100</v>
      </c>
      <c r="H6" s="96">
        <v>143100</v>
      </c>
      <c r="I6" s="216"/>
      <c r="K6" s="216"/>
      <c r="R6" s="116"/>
      <c r="U6" s="98" t="str">
        <v>투명</v>
      </c>
      <c r="V6" s="98">
        <v>5</v>
      </c>
      <c r="W6" s="108">
        <v>0</v>
      </c>
      <c r="AB6" t="s">
        <v>5484</v>
      </c>
      <c r="AC6" t="s">
        <v>5499</v>
      </c>
      <c r="AD6" t="s">
        <v>558</v>
      </c>
      <c r="AE6">
        <v>5</v>
      </c>
      <c r="AF6" t="s">
        <v>348</v>
      </c>
      <c r="AG6" t="s">
        <v>5500</v>
      </c>
      <c r="AH6" t="s">
        <v>559</v>
      </c>
      <c r="AI6" t="s">
        <v>560</v>
      </c>
      <c r="AJ6" s="59">
        <v>45562</v>
      </c>
      <c r="AK6" t="s">
        <v>5501</v>
      </c>
      <c r="AL6" s="94" t="s">
        <v>5502</v>
      </c>
      <c r="AM6" t="s">
        <v>5503</v>
      </c>
      <c r="AN6" t="s">
        <v>5504</v>
      </c>
      <c r="AO6" t="s">
        <v>5505</v>
      </c>
      <c r="AP6" s="59">
        <v>45562</v>
      </c>
      <c r="AQ6" t="s">
        <v>561</v>
      </c>
      <c r="AR6" t="s">
        <v>5488</v>
      </c>
      <c r="AS6" t="s">
        <v>558</v>
      </c>
      <c r="AT6" t="s">
        <v>5506</v>
      </c>
      <c r="AU6" t="s">
        <v>558</v>
      </c>
      <c r="AV6">
        <v>143100</v>
      </c>
      <c r="AW6">
        <v>159000</v>
      </c>
      <c r="AX6">
        <v>143100</v>
      </c>
      <c r="AY6">
        <v>137405</v>
      </c>
      <c r="AZ6">
        <v>5695</v>
      </c>
      <c r="BA6">
        <v>0</v>
      </c>
      <c r="BB6">
        <v>0</v>
      </c>
      <c r="BC6" t="s">
        <v>5507</v>
      </c>
      <c r="BD6" t="s">
        <v>34</v>
      </c>
      <c r="BE6" t="s">
        <v>5508</v>
      </c>
    </row>
    <row r="7" spans="1:57">
      <c r="A7" s="98" t="str">
        <v>SE22</v>
      </c>
      <c r="G7" s="96">
        <v>77400</v>
      </c>
      <c r="H7" s="96">
        <v>77400</v>
      </c>
      <c r="I7" s="216"/>
      <c r="K7" s="216"/>
      <c r="R7" s="116"/>
      <c r="U7" s="98" t="str">
        <v>보라</v>
      </c>
      <c r="V7" s="98">
        <v>20</v>
      </c>
      <c r="W7" s="108">
        <v>0</v>
      </c>
      <c r="AB7" t="s">
        <v>1488</v>
      </c>
      <c r="AC7" t="s">
        <v>5509</v>
      </c>
      <c r="AD7" t="s">
        <v>5510</v>
      </c>
      <c r="AE7">
        <v>20</v>
      </c>
      <c r="AF7" t="s">
        <v>5370</v>
      </c>
      <c r="AG7" t="s">
        <v>5511</v>
      </c>
      <c r="AH7" t="s">
        <v>559</v>
      </c>
      <c r="AI7" t="s">
        <v>560</v>
      </c>
      <c r="AJ7" s="59">
        <v>45561</v>
      </c>
      <c r="AK7" t="s">
        <v>5512</v>
      </c>
      <c r="AL7" s="94" t="s">
        <v>5513</v>
      </c>
      <c r="AM7" t="s">
        <v>1488</v>
      </c>
      <c r="AN7" t="s">
        <v>1491</v>
      </c>
      <c r="AO7" t="s">
        <v>1492</v>
      </c>
      <c r="AP7" s="59">
        <v>45561</v>
      </c>
      <c r="AQ7" t="s">
        <v>561</v>
      </c>
      <c r="AR7" t="s">
        <v>1492</v>
      </c>
      <c r="AS7" t="s">
        <v>558</v>
      </c>
      <c r="AT7" t="s">
        <v>1493</v>
      </c>
      <c r="AU7" t="s">
        <v>558</v>
      </c>
      <c r="AV7">
        <v>77400</v>
      </c>
      <c r="AW7">
        <v>77400</v>
      </c>
      <c r="AX7">
        <v>77400</v>
      </c>
      <c r="AY7">
        <v>74320</v>
      </c>
      <c r="AZ7">
        <v>3080</v>
      </c>
      <c r="BA7">
        <v>0</v>
      </c>
      <c r="BB7">
        <v>0</v>
      </c>
      <c r="BC7" t="s">
        <v>5514</v>
      </c>
      <c r="BD7" t="s">
        <v>5515</v>
      </c>
      <c r="BE7" t="s">
        <v>5516</v>
      </c>
    </row>
    <row r="8" spans="1:57">
      <c r="A8" s="98" t="str">
        <v>SE14</v>
      </c>
      <c r="G8" s="96">
        <v>51000</v>
      </c>
      <c r="H8" s="96">
        <v>51000</v>
      </c>
      <c r="I8" s="216"/>
      <c r="K8" s="216"/>
      <c r="R8" s="116"/>
      <c r="U8" s="98" t="str">
        <v>보라</v>
      </c>
      <c r="V8" s="98">
        <v>30</v>
      </c>
      <c r="W8" s="108">
        <v>0</v>
      </c>
      <c r="AB8" t="s">
        <v>1488</v>
      </c>
      <c r="AC8" t="s">
        <v>5517</v>
      </c>
      <c r="AD8" t="s">
        <v>5510</v>
      </c>
      <c r="AE8">
        <v>30</v>
      </c>
      <c r="AF8" t="s">
        <v>5370</v>
      </c>
      <c r="AG8" t="s">
        <v>5511</v>
      </c>
      <c r="AH8" t="s">
        <v>559</v>
      </c>
      <c r="AI8" t="s">
        <v>560</v>
      </c>
      <c r="AJ8" s="59">
        <v>45561</v>
      </c>
      <c r="AK8" t="s">
        <v>5512</v>
      </c>
      <c r="AL8" s="94" t="s">
        <v>5518</v>
      </c>
      <c r="AM8" t="s">
        <v>1488</v>
      </c>
      <c r="AN8" t="s">
        <v>1491</v>
      </c>
      <c r="AO8" t="s">
        <v>1492</v>
      </c>
      <c r="AP8" s="59">
        <v>45561</v>
      </c>
      <c r="AQ8" t="s">
        <v>561</v>
      </c>
      <c r="AR8" t="s">
        <v>1492</v>
      </c>
      <c r="AS8" t="s">
        <v>558</v>
      </c>
      <c r="AT8" t="s">
        <v>1493</v>
      </c>
      <c r="AU8" t="s">
        <v>558</v>
      </c>
      <c r="AV8">
        <v>51000</v>
      </c>
      <c r="AW8">
        <v>51000</v>
      </c>
      <c r="AX8">
        <v>51000</v>
      </c>
      <c r="AY8">
        <v>48971</v>
      </c>
      <c r="AZ8">
        <v>2029</v>
      </c>
      <c r="BA8">
        <v>0</v>
      </c>
      <c r="BB8">
        <v>0</v>
      </c>
      <c r="BC8" t="s">
        <v>5514</v>
      </c>
      <c r="BD8" t="s">
        <v>5519</v>
      </c>
      <c r="BE8" t="s">
        <v>5520</v>
      </c>
    </row>
    <row r="9" spans="1:57">
      <c r="A9" s="98" t="str">
        <v>SE125</v>
      </c>
      <c r="G9" s="96">
        <v>16300</v>
      </c>
      <c r="H9" s="96">
        <v>22300</v>
      </c>
      <c r="I9" s="216"/>
      <c r="K9" s="216"/>
      <c r="R9" s="116"/>
      <c r="U9" s="98" t="str">
        <v>투명</v>
      </c>
      <c r="V9" s="98">
        <v>10</v>
      </c>
      <c r="W9" s="108">
        <v>0</v>
      </c>
      <c r="AB9" t="s">
        <v>5444</v>
      </c>
      <c r="AC9" t="s">
        <v>5445</v>
      </c>
      <c r="AD9" t="s">
        <v>558</v>
      </c>
      <c r="AE9">
        <v>10</v>
      </c>
      <c r="AF9" t="s">
        <v>348</v>
      </c>
      <c r="AG9" t="s">
        <v>5446</v>
      </c>
      <c r="AH9" t="s">
        <v>559</v>
      </c>
      <c r="AI9" t="s">
        <v>560</v>
      </c>
      <c r="AJ9" s="59">
        <v>45560</v>
      </c>
      <c r="AK9" t="s">
        <v>5447</v>
      </c>
      <c r="AL9" s="94" t="s">
        <v>5448</v>
      </c>
      <c r="AM9" t="s">
        <v>5449</v>
      </c>
      <c r="AN9" t="s">
        <v>5450</v>
      </c>
      <c r="AO9" t="s">
        <v>5451</v>
      </c>
      <c r="AP9" s="59">
        <v>45560</v>
      </c>
      <c r="AQ9" t="s">
        <v>561</v>
      </c>
      <c r="AR9" t="s">
        <v>5452</v>
      </c>
      <c r="AS9" t="s">
        <v>558</v>
      </c>
      <c r="AT9" t="s">
        <v>5453</v>
      </c>
      <c r="AU9" t="s">
        <v>558</v>
      </c>
      <c r="AV9">
        <v>16300</v>
      </c>
      <c r="AW9">
        <v>21000</v>
      </c>
      <c r="AX9">
        <v>19300</v>
      </c>
      <c r="AY9">
        <v>15652</v>
      </c>
      <c r="AZ9">
        <v>648</v>
      </c>
      <c r="BA9">
        <v>3000</v>
      </c>
      <c r="BB9">
        <v>0</v>
      </c>
      <c r="BC9" t="s">
        <v>5454</v>
      </c>
      <c r="BD9" t="s">
        <v>76</v>
      </c>
      <c r="BE9" t="s">
        <v>5455</v>
      </c>
    </row>
    <row r="10" spans="1:57">
      <c r="A10" s="98" t="str">
        <v>SE103</v>
      </c>
      <c r="G10" s="96">
        <v>27000</v>
      </c>
      <c r="H10" s="96">
        <v>33000</v>
      </c>
      <c r="I10" s="216"/>
      <c r="K10" s="216"/>
      <c r="R10" s="116"/>
      <c r="U10" s="98" t="str">
        <v>투명</v>
      </c>
      <c r="V10" s="98">
        <v>15</v>
      </c>
      <c r="W10" s="108">
        <v>0</v>
      </c>
      <c r="AB10" t="s">
        <v>5456</v>
      </c>
      <c r="AC10" t="s">
        <v>5457</v>
      </c>
      <c r="AD10" t="s">
        <v>558</v>
      </c>
      <c r="AE10">
        <v>15</v>
      </c>
      <c r="AF10" t="s">
        <v>5370</v>
      </c>
      <c r="AG10" t="s">
        <v>5458</v>
      </c>
      <c r="AH10" t="s">
        <v>559</v>
      </c>
      <c r="AI10" t="s">
        <v>560</v>
      </c>
      <c r="AJ10" s="59">
        <v>45559</v>
      </c>
      <c r="AK10" t="s">
        <v>5459</v>
      </c>
      <c r="AL10" s="94" t="s">
        <v>5460</v>
      </c>
      <c r="AM10" t="s">
        <v>4477</v>
      </c>
      <c r="AN10" t="s">
        <v>5461</v>
      </c>
      <c r="AO10" t="s">
        <v>5462</v>
      </c>
      <c r="AP10" s="59">
        <v>45560</v>
      </c>
      <c r="AQ10" t="s">
        <v>561</v>
      </c>
      <c r="AR10" t="s">
        <v>5441</v>
      </c>
      <c r="AS10" t="s">
        <v>558</v>
      </c>
      <c r="AT10" t="s">
        <v>5463</v>
      </c>
      <c r="AU10" t="s">
        <v>1181</v>
      </c>
      <c r="AV10">
        <v>27000</v>
      </c>
      <c r="AW10">
        <v>27000</v>
      </c>
      <c r="AX10">
        <v>30000</v>
      </c>
      <c r="AY10">
        <v>25926</v>
      </c>
      <c r="AZ10">
        <v>1074</v>
      </c>
      <c r="BA10">
        <v>3000</v>
      </c>
      <c r="BB10">
        <v>0</v>
      </c>
      <c r="BC10" t="s">
        <v>5464</v>
      </c>
      <c r="BD10" t="s">
        <v>5465</v>
      </c>
      <c r="BE10" t="s">
        <v>5466</v>
      </c>
    </row>
    <row r="11" spans="1:57">
      <c r="A11" s="98" t="str">
        <v>SE307</v>
      </c>
      <c r="G11" s="96">
        <v>53450</v>
      </c>
      <c r="H11" s="96">
        <v>53450</v>
      </c>
      <c r="I11" s="216"/>
      <c r="K11" s="216"/>
      <c r="R11" s="116"/>
      <c r="U11" s="98" t="str">
        <v>투명</v>
      </c>
      <c r="V11" s="98">
        <v>5</v>
      </c>
      <c r="W11" s="108">
        <v>0</v>
      </c>
      <c r="AB11" t="s">
        <v>5467</v>
      </c>
      <c r="AC11" t="s">
        <v>5468</v>
      </c>
      <c r="AD11" t="s">
        <v>558</v>
      </c>
      <c r="AE11">
        <v>5</v>
      </c>
      <c r="AF11" t="s">
        <v>5427</v>
      </c>
      <c r="AG11" t="s">
        <v>5469</v>
      </c>
      <c r="AH11" t="s">
        <v>559</v>
      </c>
      <c r="AI11" t="s">
        <v>560</v>
      </c>
      <c r="AJ11" s="59">
        <v>45559</v>
      </c>
      <c r="AK11" t="s">
        <v>5470</v>
      </c>
      <c r="AL11" s="94" t="s">
        <v>5471</v>
      </c>
      <c r="AM11" t="s">
        <v>5472</v>
      </c>
      <c r="AN11" t="s">
        <v>5473</v>
      </c>
      <c r="AO11" t="s">
        <v>5474</v>
      </c>
      <c r="AP11" s="59">
        <v>45560</v>
      </c>
      <c r="AQ11" t="s">
        <v>561</v>
      </c>
      <c r="AR11" t="s">
        <v>5474</v>
      </c>
      <c r="AS11" t="s">
        <v>558</v>
      </c>
      <c r="AT11" t="s">
        <v>5475</v>
      </c>
      <c r="AU11" t="s">
        <v>558</v>
      </c>
      <c r="AV11">
        <v>53450</v>
      </c>
      <c r="AW11">
        <v>59400</v>
      </c>
      <c r="AX11">
        <v>53450</v>
      </c>
      <c r="AY11">
        <v>51323</v>
      </c>
      <c r="AZ11">
        <v>2127</v>
      </c>
      <c r="BA11">
        <v>0</v>
      </c>
      <c r="BB11">
        <v>0</v>
      </c>
      <c r="BC11" t="s">
        <v>5476</v>
      </c>
      <c r="BD11" t="s">
        <v>18</v>
      </c>
      <c r="BE11" t="s">
        <v>5477</v>
      </c>
    </row>
    <row r="12" spans="1:57">
      <c r="A12" s="98" t="str">
        <v>SE17</v>
      </c>
      <c r="G12" s="96">
        <v>39600</v>
      </c>
      <c r="H12" s="96">
        <v>39600</v>
      </c>
      <c r="I12" s="216"/>
      <c r="K12" s="216"/>
      <c r="R12" s="116"/>
      <c r="U12" s="98" t="str">
        <v>투명</v>
      </c>
      <c r="V12" s="98">
        <v>20</v>
      </c>
      <c r="W12" s="108">
        <v>0</v>
      </c>
      <c r="AB12" t="s">
        <v>5426</v>
      </c>
      <c r="AC12" t="s">
        <v>5521</v>
      </c>
      <c r="AD12" t="s">
        <v>558</v>
      </c>
      <c r="AE12">
        <v>20</v>
      </c>
      <c r="AF12" t="s">
        <v>5427</v>
      </c>
      <c r="AG12" t="s">
        <v>5428</v>
      </c>
      <c r="AH12" t="s">
        <v>559</v>
      </c>
      <c r="AI12" t="s">
        <v>560</v>
      </c>
      <c r="AJ12" s="59">
        <v>45559</v>
      </c>
      <c r="AK12" t="s">
        <v>5522</v>
      </c>
      <c r="AL12" s="94" t="s">
        <v>5429</v>
      </c>
      <c r="AM12" t="s">
        <v>5430</v>
      </c>
      <c r="AN12" t="s">
        <v>5431</v>
      </c>
      <c r="AO12" t="s">
        <v>5432</v>
      </c>
      <c r="AP12" s="59">
        <v>45559</v>
      </c>
      <c r="AQ12" t="s">
        <v>561</v>
      </c>
      <c r="AR12" t="s">
        <v>5432</v>
      </c>
      <c r="AS12" t="s">
        <v>558</v>
      </c>
      <c r="AT12" t="s">
        <v>5433</v>
      </c>
      <c r="AU12" t="s">
        <v>558</v>
      </c>
      <c r="AV12">
        <v>39600</v>
      </c>
      <c r="AW12">
        <v>39600</v>
      </c>
      <c r="AX12">
        <v>39600</v>
      </c>
      <c r="AY12">
        <v>38024</v>
      </c>
      <c r="AZ12">
        <v>1576</v>
      </c>
      <c r="BA12">
        <v>0</v>
      </c>
      <c r="BB12">
        <v>0</v>
      </c>
      <c r="BC12" t="s">
        <v>5523</v>
      </c>
      <c r="BD12" t="s">
        <v>5524</v>
      </c>
      <c r="BE12" t="s">
        <v>5525</v>
      </c>
    </row>
    <row r="13" spans="1:57">
      <c r="A13" s="98" t="str">
        <v>SE20</v>
      </c>
      <c r="G13" s="96">
        <v>34350</v>
      </c>
      <c r="H13" s="96">
        <v>34350</v>
      </c>
      <c r="I13" s="216"/>
      <c r="K13" s="216"/>
      <c r="R13" s="116"/>
      <c r="U13" s="98" t="str">
        <v>투명</v>
      </c>
      <c r="V13" s="98">
        <v>15</v>
      </c>
      <c r="W13" s="108">
        <v>0</v>
      </c>
      <c r="AB13" t="s">
        <v>3216</v>
      </c>
      <c r="AC13" t="s">
        <v>5526</v>
      </c>
      <c r="AD13" t="s">
        <v>5527</v>
      </c>
      <c r="AE13">
        <v>15</v>
      </c>
      <c r="AF13" t="s">
        <v>5528</v>
      </c>
      <c r="AG13" t="s">
        <v>5434</v>
      </c>
      <c r="AH13" t="s">
        <v>559</v>
      </c>
      <c r="AI13" t="s">
        <v>560</v>
      </c>
      <c r="AJ13" s="59">
        <v>45558</v>
      </c>
      <c r="AK13" t="s">
        <v>5529</v>
      </c>
      <c r="AL13" s="94" t="s">
        <v>5435</v>
      </c>
      <c r="AM13" t="s">
        <v>3219</v>
      </c>
      <c r="AN13" t="s">
        <v>3220</v>
      </c>
      <c r="AO13" t="s">
        <v>3221</v>
      </c>
      <c r="AP13" s="59">
        <v>45559</v>
      </c>
      <c r="AQ13" t="s">
        <v>561</v>
      </c>
      <c r="AR13" t="s">
        <v>3222</v>
      </c>
      <c r="AS13" t="s">
        <v>558</v>
      </c>
      <c r="AT13" t="s">
        <v>3223</v>
      </c>
      <c r="AU13" t="s">
        <v>558</v>
      </c>
      <c r="AV13">
        <v>34350</v>
      </c>
      <c r="AW13">
        <v>34350</v>
      </c>
      <c r="AX13">
        <v>34350</v>
      </c>
      <c r="AY13">
        <v>32983</v>
      </c>
      <c r="AZ13">
        <v>1367</v>
      </c>
      <c r="BA13">
        <v>0</v>
      </c>
      <c r="BB13">
        <v>0</v>
      </c>
      <c r="BC13" t="s">
        <v>5530</v>
      </c>
      <c r="BD13" t="s">
        <v>5531</v>
      </c>
      <c r="BE13" t="s">
        <v>5532</v>
      </c>
    </row>
    <row r="14" spans="1:57">
      <c r="A14" s="98" t="str">
        <v>SE16</v>
      </c>
      <c r="G14" s="96">
        <v>22500</v>
      </c>
      <c r="H14" s="96">
        <v>22500</v>
      </c>
      <c r="I14" s="216"/>
      <c r="K14" s="216"/>
      <c r="R14" s="116"/>
      <c r="U14" s="98" t="str">
        <v>유백</v>
      </c>
      <c r="V14" s="98">
        <v>10</v>
      </c>
      <c r="W14" s="108">
        <v>0</v>
      </c>
      <c r="AB14" t="s">
        <v>3216</v>
      </c>
      <c r="AC14" t="s">
        <v>5533</v>
      </c>
      <c r="AD14" t="s">
        <v>5534</v>
      </c>
      <c r="AE14">
        <v>10</v>
      </c>
      <c r="AF14" t="s">
        <v>5528</v>
      </c>
      <c r="AG14" t="s">
        <v>5434</v>
      </c>
      <c r="AH14" t="s">
        <v>559</v>
      </c>
      <c r="AI14" t="s">
        <v>560</v>
      </c>
      <c r="AJ14" s="59">
        <v>45558</v>
      </c>
      <c r="AK14" t="s">
        <v>5529</v>
      </c>
      <c r="AL14" s="94" t="s">
        <v>5436</v>
      </c>
      <c r="AM14" t="s">
        <v>3219</v>
      </c>
      <c r="AN14" t="s">
        <v>3220</v>
      </c>
      <c r="AO14" t="s">
        <v>3221</v>
      </c>
      <c r="AP14" s="59">
        <v>45559</v>
      </c>
      <c r="AQ14" t="s">
        <v>561</v>
      </c>
      <c r="AR14" t="s">
        <v>3222</v>
      </c>
      <c r="AS14" t="s">
        <v>558</v>
      </c>
      <c r="AT14" t="s">
        <v>3223</v>
      </c>
      <c r="AU14" t="s">
        <v>558</v>
      </c>
      <c r="AV14">
        <v>22500</v>
      </c>
      <c r="AW14">
        <v>22500</v>
      </c>
      <c r="AX14">
        <v>22500</v>
      </c>
      <c r="AY14">
        <v>21605</v>
      </c>
      <c r="AZ14">
        <v>895</v>
      </c>
      <c r="BA14">
        <v>0</v>
      </c>
      <c r="BB14">
        <v>0</v>
      </c>
      <c r="BC14" t="s">
        <v>5530</v>
      </c>
      <c r="BD14" t="s">
        <v>5535</v>
      </c>
      <c r="BE14" t="s">
        <v>5536</v>
      </c>
    </row>
    <row r="15" spans="1:57">
      <c r="A15" s="98" t="str">
        <v>SE303</v>
      </c>
      <c r="G15" s="96">
        <v>66570</v>
      </c>
      <c r="H15" s="96">
        <v>66570</v>
      </c>
      <c r="I15" s="216"/>
      <c r="K15" s="216"/>
      <c r="R15" s="116"/>
      <c r="U15" s="98" t="str">
        <v>투명</v>
      </c>
      <c r="V15" s="98">
        <v>3</v>
      </c>
      <c r="W15" s="108">
        <v>0</v>
      </c>
      <c r="AB15" t="s">
        <v>1410</v>
      </c>
      <c r="AC15" t="s">
        <v>5537</v>
      </c>
      <c r="AD15" t="s">
        <v>558</v>
      </c>
      <c r="AE15">
        <v>3</v>
      </c>
      <c r="AF15" t="s">
        <v>5427</v>
      </c>
      <c r="AG15" t="s">
        <v>5274</v>
      </c>
      <c r="AH15" t="s">
        <v>559</v>
      </c>
      <c r="AI15" t="s">
        <v>560</v>
      </c>
      <c r="AJ15" s="59">
        <v>45558</v>
      </c>
      <c r="AK15" t="s">
        <v>5538</v>
      </c>
      <c r="AL15" s="94" t="s">
        <v>5275</v>
      </c>
      <c r="AM15" t="s">
        <v>1410</v>
      </c>
      <c r="AN15" t="s">
        <v>1413</v>
      </c>
      <c r="AO15" t="s">
        <v>1414</v>
      </c>
      <c r="AP15" s="59">
        <v>45558</v>
      </c>
      <c r="AQ15" t="s">
        <v>561</v>
      </c>
      <c r="AR15" t="s">
        <v>1414</v>
      </c>
      <c r="AS15" t="s">
        <v>558</v>
      </c>
      <c r="AT15" t="s">
        <v>1415</v>
      </c>
      <c r="AU15" t="s">
        <v>558</v>
      </c>
      <c r="AV15">
        <v>66570</v>
      </c>
      <c r="AW15">
        <v>73980</v>
      </c>
      <c r="AX15">
        <v>66570</v>
      </c>
      <c r="AY15">
        <v>63921</v>
      </c>
      <c r="AZ15">
        <v>2649</v>
      </c>
      <c r="BA15">
        <v>0</v>
      </c>
      <c r="BB15">
        <v>0</v>
      </c>
      <c r="BC15" t="s">
        <v>5539</v>
      </c>
      <c r="BD15" t="s">
        <v>26</v>
      </c>
      <c r="BE15" t="s">
        <v>5540</v>
      </c>
    </row>
    <row r="16" spans="1:57">
      <c r="A16" s="98" t="str">
        <v>SE121</v>
      </c>
      <c r="G16" s="96">
        <v>5880</v>
      </c>
      <c r="H16" s="96">
        <v>11880</v>
      </c>
      <c r="I16" s="216"/>
      <c r="K16" s="216"/>
      <c r="R16" s="116"/>
      <c r="U16" s="98" t="str">
        <v>투명</v>
      </c>
      <c r="V16" s="98">
        <v>1</v>
      </c>
      <c r="W16" s="108">
        <v>0</v>
      </c>
      <c r="AB16" t="s">
        <v>5276</v>
      </c>
      <c r="AC16" t="s">
        <v>5541</v>
      </c>
      <c r="AD16" t="s">
        <v>5527</v>
      </c>
      <c r="AE16">
        <v>1</v>
      </c>
      <c r="AF16" t="s">
        <v>5542</v>
      </c>
      <c r="AG16" t="s">
        <v>5277</v>
      </c>
      <c r="AH16" t="s">
        <v>559</v>
      </c>
      <c r="AI16" t="s">
        <v>560</v>
      </c>
      <c r="AJ16" s="59">
        <v>45558</v>
      </c>
      <c r="AK16" t="s">
        <v>5543</v>
      </c>
      <c r="AL16" s="94" t="s">
        <v>5278</v>
      </c>
      <c r="AM16" t="s">
        <v>5276</v>
      </c>
      <c r="AN16" t="s">
        <v>5279</v>
      </c>
      <c r="AO16" t="s">
        <v>5280</v>
      </c>
      <c r="AP16" s="59">
        <v>45558</v>
      </c>
      <c r="AQ16" t="s">
        <v>561</v>
      </c>
      <c r="AR16" t="s">
        <v>5280</v>
      </c>
      <c r="AS16" t="s">
        <v>558</v>
      </c>
      <c r="AT16" t="s">
        <v>5281</v>
      </c>
      <c r="AU16" t="s">
        <v>558</v>
      </c>
      <c r="AV16">
        <v>5880</v>
      </c>
      <c r="AW16">
        <v>5880</v>
      </c>
      <c r="AX16">
        <v>8880</v>
      </c>
      <c r="AY16">
        <v>5647</v>
      </c>
      <c r="AZ16">
        <v>233</v>
      </c>
      <c r="BA16">
        <v>3000</v>
      </c>
      <c r="BB16">
        <v>0</v>
      </c>
      <c r="BC16" t="s">
        <v>5544</v>
      </c>
      <c r="BD16" t="s">
        <v>5545</v>
      </c>
      <c r="BE16" t="s">
        <v>5546</v>
      </c>
    </row>
    <row r="17" spans="1:57">
      <c r="A17" s="98" t="str">
        <v>SE206</v>
      </c>
      <c r="G17" s="96">
        <v>28620</v>
      </c>
      <c r="H17" s="96">
        <v>34620</v>
      </c>
      <c r="I17" s="216"/>
      <c r="K17" s="216"/>
      <c r="R17" s="116"/>
      <c r="U17" s="98" t="str">
        <v>투명</v>
      </c>
      <c r="V17" s="98">
        <v>1</v>
      </c>
      <c r="W17" s="108">
        <v>0</v>
      </c>
      <c r="AB17" t="s">
        <v>5282</v>
      </c>
      <c r="AC17" t="s">
        <v>5499</v>
      </c>
      <c r="AD17" t="s">
        <v>558</v>
      </c>
      <c r="AE17">
        <v>1</v>
      </c>
      <c r="AF17" t="s">
        <v>348</v>
      </c>
      <c r="AG17" t="s">
        <v>5283</v>
      </c>
      <c r="AH17" t="s">
        <v>559</v>
      </c>
      <c r="AI17" t="s">
        <v>560</v>
      </c>
      <c r="AJ17" s="59">
        <v>45556</v>
      </c>
      <c r="AK17" t="s">
        <v>5547</v>
      </c>
      <c r="AL17" s="94" t="s">
        <v>5284</v>
      </c>
      <c r="AM17" t="s">
        <v>5282</v>
      </c>
      <c r="AN17" t="s">
        <v>5285</v>
      </c>
      <c r="AO17" t="s">
        <v>5286</v>
      </c>
      <c r="AP17" s="59">
        <v>45558</v>
      </c>
      <c r="AQ17" t="s">
        <v>561</v>
      </c>
      <c r="AR17" t="s">
        <v>5286</v>
      </c>
      <c r="AS17" t="s">
        <v>558</v>
      </c>
      <c r="AT17" t="s">
        <v>5287</v>
      </c>
      <c r="AU17" t="s">
        <v>558</v>
      </c>
      <c r="AV17">
        <v>28620</v>
      </c>
      <c r="AW17">
        <v>31800</v>
      </c>
      <c r="AX17">
        <v>31620</v>
      </c>
      <c r="AY17">
        <v>27482</v>
      </c>
      <c r="AZ17">
        <v>1138</v>
      </c>
      <c r="BA17">
        <v>3000</v>
      </c>
      <c r="BB17">
        <v>0</v>
      </c>
      <c r="BC17" t="s">
        <v>5548</v>
      </c>
      <c r="BD17" t="s">
        <v>34</v>
      </c>
      <c r="BE17" t="s">
        <v>5508</v>
      </c>
    </row>
    <row r="18" spans="1:57">
      <c r="A18" s="98" t="str">
        <v/>
      </c>
      <c r="G18" s="96">
        <v>0</v>
      </c>
      <c r="H18" s="96">
        <v>0</v>
      </c>
      <c r="I18" s="216"/>
      <c r="K18" s="216"/>
      <c r="R18" s="116"/>
      <c r="U18" s="98" t="str">
        <v>투명</v>
      </c>
      <c r="V18" s="98">
        <v>1</v>
      </c>
      <c r="W18" s="108">
        <v>0</v>
      </c>
      <c r="AB18" t="s">
        <v>2747</v>
      </c>
      <c r="AC18" t="s">
        <v>5549</v>
      </c>
      <c r="AD18" t="s">
        <v>558</v>
      </c>
      <c r="AE18">
        <v>1</v>
      </c>
      <c r="AF18" t="s">
        <v>348</v>
      </c>
      <c r="AG18" t="s">
        <v>5288</v>
      </c>
      <c r="AH18" t="s">
        <v>562</v>
      </c>
      <c r="AI18" t="s">
        <v>560</v>
      </c>
      <c r="AJ18" s="59">
        <v>45558</v>
      </c>
      <c r="AK18" t="s">
        <v>5289</v>
      </c>
      <c r="AM18" t="s">
        <v>558</v>
      </c>
      <c r="AN18" t="s">
        <v>558</v>
      </c>
      <c r="AO18" t="s">
        <v>558</v>
      </c>
      <c r="AP18" s="59">
        <v>45558</v>
      </c>
      <c r="AQ18" t="s">
        <v>561</v>
      </c>
      <c r="AR18" t="s">
        <v>5290</v>
      </c>
      <c r="AS18" t="s">
        <v>558</v>
      </c>
      <c r="AT18" t="s">
        <v>5291</v>
      </c>
      <c r="AU18" t="s">
        <v>558</v>
      </c>
      <c r="AV18">
        <v>0</v>
      </c>
      <c r="AW18">
        <v>0</v>
      </c>
      <c r="AX18">
        <v>0</v>
      </c>
      <c r="BA18">
        <v>0</v>
      </c>
      <c r="BB18">
        <v>0</v>
      </c>
      <c r="BD18" t="s">
        <v>5549</v>
      </c>
      <c r="BE18" t="s">
        <v>5550</v>
      </c>
    </row>
    <row r="19" spans="1:57">
      <c r="A19" s="98" t="str">
        <v>SE206</v>
      </c>
      <c r="G19" s="96">
        <v>102060</v>
      </c>
      <c r="H19" s="96">
        <v>102060</v>
      </c>
      <c r="I19" s="216"/>
      <c r="K19" s="216"/>
      <c r="R19" s="116"/>
      <c r="U19" s="98" t="str">
        <v>투명</v>
      </c>
      <c r="V19" s="98">
        <v>3</v>
      </c>
      <c r="W19" s="108">
        <v>0</v>
      </c>
      <c r="AB19" t="s">
        <v>2747</v>
      </c>
      <c r="AC19" t="s">
        <v>5551</v>
      </c>
      <c r="AD19" t="s">
        <v>5552</v>
      </c>
      <c r="AE19">
        <v>3</v>
      </c>
      <c r="AF19" t="s">
        <v>5427</v>
      </c>
      <c r="AG19" t="s">
        <v>5292</v>
      </c>
      <c r="AH19" t="s">
        <v>562</v>
      </c>
      <c r="AI19" t="s">
        <v>560</v>
      </c>
      <c r="AJ19" s="59">
        <v>45555</v>
      </c>
      <c r="AK19" t="s">
        <v>5293</v>
      </c>
      <c r="AM19" t="s">
        <v>2293</v>
      </c>
      <c r="AN19" t="s">
        <v>558</v>
      </c>
      <c r="AO19" t="s">
        <v>5290</v>
      </c>
      <c r="AP19" s="59">
        <v>45558</v>
      </c>
      <c r="AQ19" t="s">
        <v>561</v>
      </c>
      <c r="AR19" t="s">
        <v>5290</v>
      </c>
      <c r="AS19" t="s">
        <v>558</v>
      </c>
      <c r="AT19" t="s">
        <v>2751</v>
      </c>
      <c r="AU19" t="s">
        <v>564</v>
      </c>
      <c r="AV19">
        <v>102060</v>
      </c>
      <c r="AW19">
        <v>102060</v>
      </c>
      <c r="AX19">
        <v>102060</v>
      </c>
      <c r="BA19">
        <v>0</v>
      </c>
      <c r="BB19">
        <v>0</v>
      </c>
      <c r="BC19" t="s">
        <v>5553</v>
      </c>
      <c r="BD19" t="s">
        <v>5380</v>
      </c>
      <c r="BE19" t="s">
        <v>5554</v>
      </c>
    </row>
    <row r="20" spans="1:57">
      <c r="A20" s="98" t="str">
        <v>SE20</v>
      </c>
      <c r="G20" s="96">
        <v>25000</v>
      </c>
      <c r="H20" s="96">
        <v>25000</v>
      </c>
      <c r="I20" s="216"/>
      <c r="K20" s="216"/>
      <c r="R20" s="116"/>
      <c r="U20" s="98" t="str">
        <v>투명</v>
      </c>
      <c r="V20" s="98">
        <v>10</v>
      </c>
      <c r="W20" s="108">
        <v>0</v>
      </c>
      <c r="AB20" t="s">
        <v>2790</v>
      </c>
      <c r="AC20" t="s">
        <v>5555</v>
      </c>
      <c r="AD20" t="s">
        <v>5556</v>
      </c>
      <c r="AE20">
        <v>10</v>
      </c>
      <c r="AF20" t="s">
        <v>348</v>
      </c>
      <c r="AG20" t="s">
        <v>5294</v>
      </c>
      <c r="AH20" t="s">
        <v>562</v>
      </c>
      <c r="AI20" t="s">
        <v>560</v>
      </c>
      <c r="AJ20" s="59">
        <v>45555</v>
      </c>
      <c r="AK20" t="s">
        <v>5295</v>
      </c>
      <c r="AM20" t="s">
        <v>2790</v>
      </c>
      <c r="AN20" t="s">
        <v>558</v>
      </c>
      <c r="AO20" t="s">
        <v>5296</v>
      </c>
      <c r="AP20" s="59">
        <v>45558</v>
      </c>
      <c r="AQ20" t="s">
        <v>561</v>
      </c>
      <c r="AR20" t="s">
        <v>5296</v>
      </c>
      <c r="AS20" t="s">
        <v>558</v>
      </c>
      <c r="AT20" t="s">
        <v>2795</v>
      </c>
      <c r="AU20" t="s">
        <v>563</v>
      </c>
      <c r="AV20">
        <v>25000</v>
      </c>
      <c r="AW20">
        <v>25000</v>
      </c>
      <c r="AX20">
        <v>25000</v>
      </c>
      <c r="BA20">
        <v>0</v>
      </c>
      <c r="BB20">
        <v>0</v>
      </c>
      <c r="BC20" t="s">
        <v>5557</v>
      </c>
      <c r="BD20" t="s">
        <v>5380</v>
      </c>
      <c r="BE20" t="s">
        <v>5558</v>
      </c>
    </row>
    <row r="21" spans="1:57">
      <c r="A21" s="98" t="str">
        <v>SE5</v>
      </c>
      <c r="G21" s="96">
        <v>5640</v>
      </c>
      <c r="H21" s="96">
        <v>5640</v>
      </c>
      <c r="I21" s="216"/>
      <c r="K21" s="216"/>
      <c r="R21" s="116"/>
      <c r="U21" s="98" t="str">
        <v>투명</v>
      </c>
      <c r="V21" s="98">
        <v>3</v>
      </c>
      <c r="W21" s="108">
        <v>0</v>
      </c>
      <c r="AB21" t="s">
        <v>2790</v>
      </c>
      <c r="AC21" t="s">
        <v>5559</v>
      </c>
      <c r="AD21" t="s">
        <v>5560</v>
      </c>
      <c r="AE21">
        <v>3</v>
      </c>
      <c r="AF21" t="s">
        <v>348</v>
      </c>
      <c r="AG21" t="s">
        <v>5294</v>
      </c>
      <c r="AH21" t="s">
        <v>562</v>
      </c>
      <c r="AI21" t="s">
        <v>560</v>
      </c>
      <c r="AJ21" s="59">
        <v>45555</v>
      </c>
      <c r="AK21" t="s">
        <v>5295</v>
      </c>
      <c r="AM21" t="s">
        <v>2790</v>
      </c>
      <c r="AN21" t="s">
        <v>558</v>
      </c>
      <c r="AO21" t="s">
        <v>5296</v>
      </c>
      <c r="AP21" s="59">
        <v>45558</v>
      </c>
      <c r="AQ21" t="s">
        <v>561</v>
      </c>
      <c r="AR21" t="s">
        <v>5296</v>
      </c>
      <c r="AS21" t="s">
        <v>558</v>
      </c>
      <c r="AT21" t="s">
        <v>2795</v>
      </c>
      <c r="AU21" t="s">
        <v>563</v>
      </c>
      <c r="AV21">
        <v>5640</v>
      </c>
      <c r="AW21">
        <v>6270</v>
      </c>
      <c r="AX21">
        <v>5640</v>
      </c>
      <c r="BA21">
        <v>0</v>
      </c>
      <c r="BB21">
        <v>0</v>
      </c>
      <c r="BC21" t="s">
        <v>5557</v>
      </c>
      <c r="BD21" t="s">
        <v>5380</v>
      </c>
      <c r="BE21" t="s">
        <v>5561</v>
      </c>
    </row>
    <row r="22" spans="1:57">
      <c r="A22" s="98" t="str">
        <v>SE102</v>
      </c>
      <c r="G22" s="96">
        <v>6900</v>
      </c>
      <c r="H22" s="96">
        <v>9900</v>
      </c>
      <c r="I22" s="216"/>
      <c r="K22" s="216"/>
      <c r="R22" s="116"/>
      <c r="U22" s="98" t="str">
        <v>투명</v>
      </c>
      <c r="V22" s="98">
        <v>6</v>
      </c>
      <c r="W22" s="108">
        <v>0</v>
      </c>
      <c r="AB22" t="s">
        <v>5297</v>
      </c>
      <c r="AC22" t="s">
        <v>5562</v>
      </c>
      <c r="AD22" t="s">
        <v>5389</v>
      </c>
      <c r="AE22">
        <v>6</v>
      </c>
      <c r="AF22" t="s">
        <v>5542</v>
      </c>
      <c r="AG22" t="s">
        <v>5298</v>
      </c>
      <c r="AH22" t="s">
        <v>562</v>
      </c>
      <c r="AI22" t="s">
        <v>560</v>
      </c>
      <c r="AJ22" s="59">
        <v>45555</v>
      </c>
      <c r="AK22" t="s">
        <v>5299</v>
      </c>
      <c r="AM22" t="s">
        <v>5300</v>
      </c>
      <c r="AN22" t="s">
        <v>558</v>
      </c>
      <c r="AO22" t="s">
        <v>5301</v>
      </c>
      <c r="AP22" s="59">
        <v>45558</v>
      </c>
      <c r="AQ22" t="s">
        <v>561</v>
      </c>
      <c r="AR22" t="s">
        <v>5301</v>
      </c>
      <c r="AS22" t="s">
        <v>558</v>
      </c>
      <c r="AT22" t="s">
        <v>5302</v>
      </c>
      <c r="AU22" t="s">
        <v>564</v>
      </c>
      <c r="AV22">
        <v>6900</v>
      </c>
      <c r="AW22">
        <v>6900</v>
      </c>
      <c r="AX22">
        <v>6900</v>
      </c>
      <c r="BA22">
        <v>3000</v>
      </c>
      <c r="BB22">
        <v>0</v>
      </c>
      <c r="BC22" t="s">
        <v>5563</v>
      </c>
      <c r="BD22" t="s">
        <v>5380</v>
      </c>
      <c r="BE22" t="s">
        <v>5564</v>
      </c>
    </row>
    <row r="23" spans="1:57">
      <c r="A23" s="98" t="str">
        <v>SE206</v>
      </c>
      <c r="G23" s="96">
        <v>34020</v>
      </c>
      <c r="H23" s="96">
        <v>37020</v>
      </c>
      <c r="I23" s="216"/>
      <c r="K23" s="216"/>
      <c r="R23" s="116"/>
      <c r="U23" s="98" t="str">
        <v>투명</v>
      </c>
      <c r="V23" s="98">
        <v>1</v>
      </c>
      <c r="W23" s="108">
        <v>0</v>
      </c>
      <c r="AB23" t="s">
        <v>5082</v>
      </c>
      <c r="AC23" t="s">
        <v>5551</v>
      </c>
      <c r="AD23" t="s">
        <v>5552</v>
      </c>
      <c r="AE23">
        <v>1</v>
      </c>
      <c r="AF23" t="s">
        <v>348</v>
      </c>
      <c r="AG23" t="s">
        <v>5303</v>
      </c>
      <c r="AH23" t="s">
        <v>562</v>
      </c>
      <c r="AI23" t="s">
        <v>560</v>
      </c>
      <c r="AJ23" s="59">
        <v>45556</v>
      </c>
      <c r="AK23" t="s">
        <v>5304</v>
      </c>
      <c r="AM23" t="s">
        <v>5305</v>
      </c>
      <c r="AN23" t="s">
        <v>558</v>
      </c>
      <c r="AO23" t="s">
        <v>5306</v>
      </c>
      <c r="AP23" s="59">
        <v>45558</v>
      </c>
      <c r="AQ23" t="s">
        <v>561</v>
      </c>
      <c r="AR23" t="s">
        <v>5306</v>
      </c>
      <c r="AS23" t="s">
        <v>558</v>
      </c>
      <c r="AT23" t="s">
        <v>5307</v>
      </c>
      <c r="AU23" t="s">
        <v>564</v>
      </c>
      <c r="AV23">
        <v>34020</v>
      </c>
      <c r="AW23">
        <v>34020</v>
      </c>
      <c r="AX23">
        <v>34020</v>
      </c>
      <c r="BA23">
        <v>3000</v>
      </c>
      <c r="BB23">
        <v>0</v>
      </c>
      <c r="BC23" t="s">
        <v>5565</v>
      </c>
      <c r="BD23" t="s">
        <v>5380</v>
      </c>
      <c r="BE23" t="s">
        <v>5554</v>
      </c>
    </row>
    <row r="24" spans="1:57">
      <c r="A24" s="98" t="str">
        <v>SE206</v>
      </c>
      <c r="G24" s="96">
        <v>34020</v>
      </c>
      <c r="H24" s="96">
        <v>37020</v>
      </c>
      <c r="I24" s="216"/>
      <c r="K24" s="216"/>
      <c r="R24" s="116"/>
      <c r="U24" s="98" t="str">
        <v>투명</v>
      </c>
      <c r="V24" s="98">
        <v>1</v>
      </c>
      <c r="W24" s="108">
        <v>0</v>
      </c>
      <c r="AB24" t="s">
        <v>5308</v>
      </c>
      <c r="AC24" t="s">
        <v>5551</v>
      </c>
      <c r="AD24" t="s">
        <v>5552</v>
      </c>
      <c r="AE24">
        <v>1</v>
      </c>
      <c r="AF24" t="s">
        <v>348</v>
      </c>
      <c r="AG24" t="s">
        <v>5309</v>
      </c>
      <c r="AH24" t="s">
        <v>562</v>
      </c>
      <c r="AI24" t="s">
        <v>560</v>
      </c>
      <c r="AJ24" s="59">
        <v>45556</v>
      </c>
      <c r="AK24" t="s">
        <v>5310</v>
      </c>
      <c r="AM24" t="s">
        <v>5311</v>
      </c>
      <c r="AN24" t="s">
        <v>558</v>
      </c>
      <c r="AO24" t="s">
        <v>5312</v>
      </c>
      <c r="AP24" s="59">
        <v>45558</v>
      </c>
      <c r="AQ24" t="s">
        <v>561</v>
      </c>
      <c r="AR24" t="s">
        <v>5312</v>
      </c>
      <c r="AS24" t="s">
        <v>558</v>
      </c>
      <c r="AT24" t="s">
        <v>5313</v>
      </c>
      <c r="AU24" t="s">
        <v>563</v>
      </c>
      <c r="AV24">
        <v>34020</v>
      </c>
      <c r="AW24">
        <v>34020</v>
      </c>
      <c r="AX24">
        <v>34020</v>
      </c>
      <c r="BA24">
        <v>3000</v>
      </c>
      <c r="BB24">
        <v>0</v>
      </c>
      <c r="BC24" t="s">
        <v>5566</v>
      </c>
      <c r="BD24" t="s">
        <v>5380</v>
      </c>
      <c r="BE24" t="s">
        <v>5554</v>
      </c>
    </row>
    <row r="25" spans="1:57">
      <c r="A25" s="98" t="str">
        <v>SE206</v>
      </c>
      <c r="G25" s="96">
        <v>34020</v>
      </c>
      <c r="H25" s="96">
        <v>37020</v>
      </c>
      <c r="I25" s="216"/>
      <c r="K25" s="216"/>
      <c r="R25" s="116"/>
      <c r="U25" s="98" t="str">
        <v>투명</v>
      </c>
      <c r="V25" s="98">
        <v>1</v>
      </c>
      <c r="W25" s="108">
        <v>0</v>
      </c>
      <c r="AB25" t="s">
        <v>5314</v>
      </c>
      <c r="AC25" t="s">
        <v>5551</v>
      </c>
      <c r="AD25" t="s">
        <v>5552</v>
      </c>
      <c r="AE25">
        <v>1</v>
      </c>
      <c r="AF25" t="s">
        <v>348</v>
      </c>
      <c r="AG25" t="s">
        <v>5315</v>
      </c>
      <c r="AH25" t="s">
        <v>562</v>
      </c>
      <c r="AI25" t="s">
        <v>560</v>
      </c>
      <c r="AJ25" s="59">
        <v>45556</v>
      </c>
      <c r="AK25" t="s">
        <v>5316</v>
      </c>
      <c r="AM25" t="s">
        <v>5314</v>
      </c>
      <c r="AN25" t="s">
        <v>558</v>
      </c>
      <c r="AO25" t="s">
        <v>5317</v>
      </c>
      <c r="AP25" s="59">
        <v>45558</v>
      </c>
      <c r="AQ25" t="s">
        <v>561</v>
      </c>
      <c r="AR25" t="s">
        <v>5317</v>
      </c>
      <c r="AS25" t="s">
        <v>558</v>
      </c>
      <c r="AT25" t="s">
        <v>5318</v>
      </c>
      <c r="AU25" t="s">
        <v>564</v>
      </c>
      <c r="AV25">
        <v>34020</v>
      </c>
      <c r="AW25">
        <v>34020</v>
      </c>
      <c r="AX25">
        <v>34020</v>
      </c>
      <c r="BA25">
        <v>3000</v>
      </c>
      <c r="BB25">
        <v>0</v>
      </c>
      <c r="BC25" t="s">
        <v>5567</v>
      </c>
      <c r="BD25" t="s">
        <v>5380</v>
      </c>
      <c r="BE25" t="s">
        <v>5554</v>
      </c>
    </row>
    <row r="26" spans="1:57">
      <c r="A26" s="98" t="str">
        <v>SE111</v>
      </c>
      <c r="G26" s="96">
        <v>3850</v>
      </c>
      <c r="H26" s="96">
        <v>6850</v>
      </c>
      <c r="I26" s="216"/>
      <c r="K26" s="216"/>
      <c r="R26" s="116"/>
      <c r="U26" s="98" t="str">
        <v>투명</v>
      </c>
      <c r="V26" s="98">
        <v>1</v>
      </c>
      <c r="W26" s="108">
        <v>0</v>
      </c>
      <c r="AB26" t="s">
        <v>5319</v>
      </c>
      <c r="AC26" t="s">
        <v>5568</v>
      </c>
      <c r="AD26" t="s">
        <v>5389</v>
      </c>
      <c r="AE26">
        <v>1</v>
      </c>
      <c r="AF26" t="s">
        <v>5542</v>
      </c>
      <c r="AG26" t="s">
        <v>5320</v>
      </c>
      <c r="AH26" t="s">
        <v>562</v>
      </c>
      <c r="AI26" t="s">
        <v>560</v>
      </c>
      <c r="AJ26" s="59">
        <v>45556</v>
      </c>
      <c r="AK26" t="s">
        <v>5321</v>
      </c>
      <c r="AM26" t="s">
        <v>5319</v>
      </c>
      <c r="AN26" t="s">
        <v>558</v>
      </c>
      <c r="AO26" t="s">
        <v>5322</v>
      </c>
      <c r="AP26" s="59">
        <v>45558</v>
      </c>
      <c r="AQ26" t="s">
        <v>561</v>
      </c>
      <c r="AR26" t="s">
        <v>5322</v>
      </c>
      <c r="AS26" t="s">
        <v>558</v>
      </c>
      <c r="AT26" t="s">
        <v>5323</v>
      </c>
      <c r="AU26" t="s">
        <v>563</v>
      </c>
      <c r="AV26">
        <v>3850</v>
      </c>
      <c r="AW26">
        <v>3850</v>
      </c>
      <c r="AX26">
        <v>3850</v>
      </c>
      <c r="BA26">
        <v>3000</v>
      </c>
      <c r="BB26">
        <v>0</v>
      </c>
      <c r="BC26" t="s">
        <v>5569</v>
      </c>
      <c r="BD26" t="s">
        <v>5380</v>
      </c>
      <c r="BE26" t="s">
        <v>5570</v>
      </c>
    </row>
    <row r="27" spans="1:57">
      <c r="A27" s="98" t="str">
        <v>SE206</v>
      </c>
      <c r="G27" s="96">
        <v>34020</v>
      </c>
      <c r="H27" s="96">
        <v>37020</v>
      </c>
      <c r="I27" s="216"/>
      <c r="K27" s="216"/>
      <c r="R27" s="116"/>
      <c r="U27" s="98" t="str">
        <v>투명</v>
      </c>
      <c r="V27" s="98">
        <v>1</v>
      </c>
      <c r="W27" s="108">
        <v>0</v>
      </c>
      <c r="AB27" t="s">
        <v>5324</v>
      </c>
      <c r="AC27" t="s">
        <v>5551</v>
      </c>
      <c r="AD27" t="s">
        <v>5552</v>
      </c>
      <c r="AE27">
        <v>1</v>
      </c>
      <c r="AF27" t="s">
        <v>348</v>
      </c>
      <c r="AG27" t="s">
        <v>5325</v>
      </c>
      <c r="AH27" t="s">
        <v>562</v>
      </c>
      <c r="AI27" t="s">
        <v>560</v>
      </c>
      <c r="AJ27" s="59">
        <v>45557</v>
      </c>
      <c r="AK27" t="s">
        <v>5326</v>
      </c>
      <c r="AM27" t="s">
        <v>5324</v>
      </c>
      <c r="AN27" t="s">
        <v>558</v>
      </c>
      <c r="AO27" t="s">
        <v>5327</v>
      </c>
      <c r="AP27" s="59">
        <v>45558</v>
      </c>
      <c r="AQ27" t="s">
        <v>561</v>
      </c>
      <c r="AR27" t="s">
        <v>5327</v>
      </c>
      <c r="AS27" t="s">
        <v>558</v>
      </c>
      <c r="AT27" t="s">
        <v>5328</v>
      </c>
      <c r="AU27" t="s">
        <v>564</v>
      </c>
      <c r="AV27">
        <v>34020</v>
      </c>
      <c r="AW27">
        <v>34020</v>
      </c>
      <c r="AX27">
        <v>34020</v>
      </c>
      <c r="BA27">
        <v>3000</v>
      </c>
      <c r="BB27">
        <v>0</v>
      </c>
      <c r="BC27" t="s">
        <v>5571</v>
      </c>
      <c r="BD27" t="s">
        <v>5380</v>
      </c>
      <c r="BE27" t="s">
        <v>5554</v>
      </c>
    </row>
    <row r="28" spans="1:57">
      <c r="A28" s="98" t="str">
        <v>SE307</v>
      </c>
      <c r="G28" s="96">
        <v>12470</v>
      </c>
      <c r="H28" s="96">
        <v>15470</v>
      </c>
      <c r="I28" s="216"/>
      <c r="K28" s="216"/>
      <c r="R28" s="116"/>
      <c r="U28" s="98" t="str">
        <v>투명</v>
      </c>
      <c r="V28" s="98">
        <v>1</v>
      </c>
      <c r="W28" s="108">
        <v>0</v>
      </c>
      <c r="AB28" t="s">
        <v>5329</v>
      </c>
      <c r="AC28" t="s">
        <v>5572</v>
      </c>
      <c r="AD28" t="s">
        <v>5573</v>
      </c>
      <c r="AE28">
        <v>1</v>
      </c>
      <c r="AF28" t="s">
        <v>5542</v>
      </c>
      <c r="AG28" t="s">
        <v>5330</v>
      </c>
      <c r="AH28" t="s">
        <v>562</v>
      </c>
      <c r="AI28" t="s">
        <v>560</v>
      </c>
      <c r="AJ28" s="59">
        <v>45557</v>
      </c>
      <c r="AK28" t="s">
        <v>5331</v>
      </c>
      <c r="AM28" t="s">
        <v>5329</v>
      </c>
      <c r="AN28" t="s">
        <v>558</v>
      </c>
      <c r="AO28" t="s">
        <v>5332</v>
      </c>
      <c r="AP28" s="59">
        <v>45558</v>
      </c>
      <c r="AQ28" t="s">
        <v>561</v>
      </c>
      <c r="AR28" t="s">
        <v>5332</v>
      </c>
      <c r="AS28" t="s">
        <v>558</v>
      </c>
      <c r="AT28" t="s">
        <v>5333</v>
      </c>
      <c r="AU28" t="s">
        <v>5334</v>
      </c>
      <c r="AV28">
        <v>12470</v>
      </c>
      <c r="AW28">
        <v>12470</v>
      </c>
      <c r="AX28">
        <v>12470</v>
      </c>
      <c r="BA28">
        <v>3000</v>
      </c>
      <c r="BB28">
        <v>0</v>
      </c>
      <c r="BC28" t="s">
        <v>5574</v>
      </c>
      <c r="BD28" t="s">
        <v>5380</v>
      </c>
      <c r="BE28" t="s">
        <v>5575</v>
      </c>
    </row>
    <row r="29" spans="1:57">
      <c r="A29" s="98" t="str">
        <v>SE116</v>
      </c>
      <c r="G29" s="96">
        <v>28880</v>
      </c>
      <c r="H29" s="96">
        <v>31880</v>
      </c>
      <c r="I29" s="216"/>
      <c r="K29" s="216"/>
      <c r="R29" s="116"/>
      <c r="U29" s="98" t="str">
        <v>투명</v>
      </c>
      <c r="V29" s="98">
        <v>4</v>
      </c>
      <c r="W29" s="108">
        <v>0</v>
      </c>
      <c r="AB29" t="s">
        <v>5335</v>
      </c>
      <c r="AC29" t="s">
        <v>5576</v>
      </c>
      <c r="AD29" t="s">
        <v>5389</v>
      </c>
      <c r="AE29">
        <v>4</v>
      </c>
      <c r="AF29" t="s">
        <v>348</v>
      </c>
      <c r="AG29" t="s">
        <v>5336</v>
      </c>
      <c r="AH29" t="s">
        <v>562</v>
      </c>
      <c r="AI29" t="s">
        <v>560</v>
      </c>
      <c r="AJ29" s="59">
        <v>45558</v>
      </c>
      <c r="AK29" t="s">
        <v>5337</v>
      </c>
      <c r="AM29" t="s">
        <v>5338</v>
      </c>
      <c r="AN29" t="s">
        <v>558</v>
      </c>
      <c r="AO29" t="s">
        <v>5339</v>
      </c>
      <c r="AP29" s="59">
        <v>45558</v>
      </c>
      <c r="AQ29" t="s">
        <v>561</v>
      </c>
      <c r="AR29" t="s">
        <v>5339</v>
      </c>
      <c r="AS29" t="s">
        <v>558</v>
      </c>
      <c r="AT29" t="s">
        <v>5340</v>
      </c>
      <c r="AU29" t="s">
        <v>564</v>
      </c>
      <c r="AV29">
        <v>28880</v>
      </c>
      <c r="AW29">
        <v>28880</v>
      </c>
      <c r="AX29">
        <v>28880</v>
      </c>
      <c r="BA29">
        <v>3000</v>
      </c>
      <c r="BB29">
        <v>0</v>
      </c>
      <c r="BC29" t="s">
        <v>5577</v>
      </c>
      <c r="BD29" t="s">
        <v>5380</v>
      </c>
      <c r="BE29" t="s">
        <v>5578</v>
      </c>
    </row>
    <row r="30" spans="1:57">
      <c r="A30" s="98" t="str">
        <v>SE302</v>
      </c>
      <c r="G30" s="96">
        <v>24950</v>
      </c>
      <c r="H30" s="96">
        <v>27950</v>
      </c>
      <c r="I30" s="216"/>
      <c r="K30" s="216"/>
      <c r="R30" s="116"/>
      <c r="U30" s="98" t="str">
        <v>투명</v>
      </c>
      <c r="V30" s="98">
        <v>1</v>
      </c>
      <c r="W30" s="108">
        <v>0</v>
      </c>
      <c r="AB30" t="s">
        <v>5341</v>
      </c>
      <c r="AC30" t="s">
        <v>5579</v>
      </c>
      <c r="AD30" t="s">
        <v>5580</v>
      </c>
      <c r="AE30">
        <v>1</v>
      </c>
      <c r="AF30" t="s">
        <v>348</v>
      </c>
      <c r="AG30" t="s">
        <v>5342</v>
      </c>
      <c r="AH30" t="s">
        <v>562</v>
      </c>
      <c r="AI30" t="s">
        <v>560</v>
      </c>
      <c r="AJ30" s="59">
        <v>45558</v>
      </c>
      <c r="AK30" t="s">
        <v>5343</v>
      </c>
      <c r="AM30" t="s">
        <v>5341</v>
      </c>
      <c r="AN30" t="s">
        <v>558</v>
      </c>
      <c r="AO30" t="s">
        <v>5344</v>
      </c>
      <c r="AP30" s="59">
        <v>45558</v>
      </c>
      <c r="AQ30" t="s">
        <v>561</v>
      </c>
      <c r="AR30" t="s">
        <v>5344</v>
      </c>
      <c r="AS30" t="s">
        <v>558</v>
      </c>
      <c r="AT30" t="s">
        <v>5345</v>
      </c>
      <c r="AU30" t="s">
        <v>563</v>
      </c>
      <c r="AV30">
        <v>24950</v>
      </c>
      <c r="AW30">
        <v>24950</v>
      </c>
      <c r="AX30">
        <v>24950</v>
      </c>
      <c r="BA30">
        <v>3000</v>
      </c>
      <c r="BB30">
        <v>0</v>
      </c>
      <c r="BC30" t="s">
        <v>5581</v>
      </c>
      <c r="BD30" t="s">
        <v>5380</v>
      </c>
      <c r="BE30" t="s">
        <v>5582</v>
      </c>
    </row>
    <row r="31" spans="1:57">
      <c r="A31" s="98" t="str">
        <v>SE307</v>
      </c>
      <c r="G31" s="96">
        <v>12470</v>
      </c>
      <c r="H31" s="96">
        <v>13986</v>
      </c>
      <c r="I31" s="216"/>
      <c r="K31" s="216"/>
      <c r="R31" s="116"/>
      <c r="U31" s="98" t="str">
        <v>투명</v>
      </c>
      <c r="V31" s="98">
        <v>1</v>
      </c>
      <c r="W31" s="108">
        <v>0</v>
      </c>
      <c r="AB31" t="s">
        <v>5374</v>
      </c>
      <c r="AC31" t="s">
        <v>5572</v>
      </c>
      <c r="AD31" t="s">
        <v>5573</v>
      </c>
      <c r="AE31">
        <v>1</v>
      </c>
      <c r="AF31" t="s">
        <v>5542</v>
      </c>
      <c r="AG31" t="s">
        <v>5375</v>
      </c>
      <c r="AH31" t="s">
        <v>562</v>
      </c>
      <c r="AI31" t="s">
        <v>560</v>
      </c>
      <c r="AJ31" s="59">
        <v>45558</v>
      </c>
      <c r="AK31" t="s">
        <v>5376</v>
      </c>
      <c r="AM31" t="s">
        <v>5377</v>
      </c>
      <c r="AN31" t="s">
        <v>558</v>
      </c>
      <c r="AO31" t="s">
        <v>5378</v>
      </c>
      <c r="AP31" s="59">
        <v>45559</v>
      </c>
      <c r="AQ31" t="s">
        <v>561</v>
      </c>
      <c r="AR31" t="s">
        <v>5378</v>
      </c>
      <c r="AS31" t="s">
        <v>558</v>
      </c>
      <c r="AT31" t="s">
        <v>5379</v>
      </c>
      <c r="AU31" t="s">
        <v>564</v>
      </c>
      <c r="AV31">
        <v>12470</v>
      </c>
      <c r="AW31">
        <v>12470</v>
      </c>
      <c r="AX31">
        <v>10986</v>
      </c>
      <c r="BA31">
        <v>3000</v>
      </c>
      <c r="BB31">
        <v>0</v>
      </c>
      <c r="BC31" t="s">
        <v>5583</v>
      </c>
      <c r="BD31" t="s">
        <v>5380</v>
      </c>
      <c r="BE31" t="s">
        <v>5575</v>
      </c>
    </row>
    <row r="32" spans="1:57">
      <c r="A32" s="98" t="str">
        <v>SE307</v>
      </c>
      <c r="G32" s="96">
        <v>12470</v>
      </c>
      <c r="H32" s="96">
        <v>15470</v>
      </c>
      <c r="I32" s="216"/>
      <c r="K32" s="216"/>
      <c r="R32" s="116"/>
      <c r="U32" s="98" t="str">
        <v>투명</v>
      </c>
      <c r="V32" s="98">
        <v>1</v>
      </c>
      <c r="W32" s="108">
        <v>0</v>
      </c>
      <c r="AB32" t="s">
        <v>5381</v>
      </c>
      <c r="AC32" t="s">
        <v>5572</v>
      </c>
      <c r="AD32" t="s">
        <v>5573</v>
      </c>
      <c r="AE32">
        <v>1</v>
      </c>
      <c r="AF32" t="s">
        <v>5542</v>
      </c>
      <c r="AG32" t="s">
        <v>5382</v>
      </c>
      <c r="AH32" t="s">
        <v>562</v>
      </c>
      <c r="AI32" t="s">
        <v>560</v>
      </c>
      <c r="AJ32" s="59">
        <v>45558</v>
      </c>
      <c r="AK32" t="s">
        <v>5383</v>
      </c>
      <c r="AM32" t="s">
        <v>5381</v>
      </c>
      <c r="AN32" t="s">
        <v>558</v>
      </c>
      <c r="AO32" t="s">
        <v>5384</v>
      </c>
      <c r="AP32" s="59">
        <v>45559</v>
      </c>
      <c r="AQ32" t="s">
        <v>561</v>
      </c>
      <c r="AR32" t="s">
        <v>5384</v>
      </c>
      <c r="AS32" t="s">
        <v>558</v>
      </c>
      <c r="AT32" t="s">
        <v>5385</v>
      </c>
      <c r="AU32" t="s">
        <v>5386</v>
      </c>
      <c r="AV32">
        <v>12470</v>
      </c>
      <c r="AW32">
        <v>12470</v>
      </c>
      <c r="AX32">
        <v>12470</v>
      </c>
      <c r="BA32">
        <v>3000</v>
      </c>
      <c r="BB32">
        <v>0</v>
      </c>
      <c r="BC32" t="s">
        <v>5584</v>
      </c>
      <c r="BD32" t="s">
        <v>5380</v>
      </c>
      <c r="BE32" t="s">
        <v>5575</v>
      </c>
    </row>
    <row r="33" spans="1:57">
      <c r="A33" s="98" t="str">
        <v>SE114</v>
      </c>
      <c r="G33" s="96">
        <v>6120</v>
      </c>
      <c r="H33" s="96">
        <v>9120</v>
      </c>
      <c r="I33" s="216"/>
      <c r="K33" s="216"/>
      <c r="R33" s="116"/>
      <c r="U33" s="98" t="str">
        <v>투명</v>
      </c>
      <c r="V33" s="98">
        <v>1</v>
      </c>
      <c r="W33" s="108">
        <v>0</v>
      </c>
      <c r="AB33" t="s">
        <v>5387</v>
      </c>
      <c r="AC33" t="s">
        <v>5388</v>
      </c>
      <c r="AD33" t="s">
        <v>5389</v>
      </c>
      <c r="AE33">
        <v>1</v>
      </c>
      <c r="AF33" t="s">
        <v>5542</v>
      </c>
      <c r="AG33" t="s">
        <v>5390</v>
      </c>
      <c r="AH33" t="s">
        <v>562</v>
      </c>
      <c r="AI33" t="s">
        <v>560</v>
      </c>
      <c r="AJ33" s="59">
        <v>45558</v>
      </c>
      <c r="AK33" t="s">
        <v>5391</v>
      </c>
      <c r="AM33" t="s">
        <v>5387</v>
      </c>
      <c r="AN33" t="s">
        <v>558</v>
      </c>
      <c r="AO33" t="s">
        <v>5392</v>
      </c>
      <c r="AP33" s="59">
        <v>45559</v>
      </c>
      <c r="AQ33" t="s">
        <v>561</v>
      </c>
      <c r="AR33" t="s">
        <v>5392</v>
      </c>
      <c r="AS33" t="s">
        <v>558</v>
      </c>
      <c r="AT33" t="s">
        <v>5393</v>
      </c>
      <c r="AU33" t="s">
        <v>564</v>
      </c>
      <c r="AV33">
        <v>6120</v>
      </c>
      <c r="AW33">
        <v>6800</v>
      </c>
      <c r="AX33">
        <v>6120</v>
      </c>
      <c r="BA33">
        <v>3000</v>
      </c>
      <c r="BB33">
        <v>0</v>
      </c>
      <c r="BC33" t="s">
        <v>5585</v>
      </c>
      <c r="BD33" t="s">
        <v>5380</v>
      </c>
      <c r="BE33" t="s">
        <v>5394</v>
      </c>
    </row>
    <row r="34" spans="1:57">
      <c r="A34" s="98" t="str">
        <v>SE102</v>
      </c>
      <c r="G34" s="96">
        <v>5750</v>
      </c>
      <c r="H34" s="96">
        <v>8750</v>
      </c>
      <c r="I34" s="216"/>
      <c r="K34" s="216"/>
      <c r="R34" s="116"/>
      <c r="U34" s="98" t="str">
        <v>투명</v>
      </c>
      <c r="V34" s="98">
        <v>5</v>
      </c>
      <c r="W34" s="108">
        <v>0</v>
      </c>
      <c r="AB34" t="s">
        <v>5395</v>
      </c>
      <c r="AC34" t="s">
        <v>5562</v>
      </c>
      <c r="AD34" t="s">
        <v>5389</v>
      </c>
      <c r="AE34">
        <v>5</v>
      </c>
      <c r="AF34" t="s">
        <v>5542</v>
      </c>
      <c r="AG34" t="s">
        <v>5396</v>
      </c>
      <c r="AH34" t="s">
        <v>562</v>
      </c>
      <c r="AI34" t="s">
        <v>560</v>
      </c>
      <c r="AJ34" s="59">
        <v>45558</v>
      </c>
      <c r="AK34" t="s">
        <v>5397</v>
      </c>
      <c r="AM34" t="s">
        <v>5398</v>
      </c>
      <c r="AN34" t="s">
        <v>558</v>
      </c>
      <c r="AO34" t="s">
        <v>5399</v>
      </c>
      <c r="AP34" s="59">
        <v>45559</v>
      </c>
      <c r="AQ34" t="s">
        <v>561</v>
      </c>
      <c r="AR34" t="s">
        <v>5399</v>
      </c>
      <c r="AS34" t="s">
        <v>558</v>
      </c>
      <c r="AT34" t="s">
        <v>5400</v>
      </c>
      <c r="AU34" t="s">
        <v>5401</v>
      </c>
      <c r="AV34">
        <v>5750</v>
      </c>
      <c r="AW34">
        <v>5750</v>
      </c>
      <c r="AX34">
        <v>5750</v>
      </c>
      <c r="BA34">
        <v>3000</v>
      </c>
      <c r="BB34">
        <v>0</v>
      </c>
      <c r="BC34" t="s">
        <v>5586</v>
      </c>
      <c r="BD34" t="s">
        <v>5380</v>
      </c>
      <c r="BE34" t="s">
        <v>5564</v>
      </c>
    </row>
    <row r="35" spans="1:57">
      <c r="A35" s="98" t="str">
        <v>SE206</v>
      </c>
      <c r="G35" s="96">
        <v>34020</v>
      </c>
      <c r="H35" s="96">
        <v>37020</v>
      </c>
      <c r="I35" s="216"/>
      <c r="K35" s="216"/>
      <c r="R35" s="116"/>
      <c r="U35" s="98" t="str">
        <v>투명</v>
      </c>
      <c r="V35" s="98">
        <v>1</v>
      </c>
      <c r="W35" s="108">
        <v>0</v>
      </c>
      <c r="AB35" t="s">
        <v>5402</v>
      </c>
      <c r="AC35" t="s">
        <v>5551</v>
      </c>
      <c r="AD35" t="s">
        <v>5552</v>
      </c>
      <c r="AE35">
        <v>1</v>
      </c>
      <c r="AF35" t="s">
        <v>348</v>
      </c>
      <c r="AG35" t="s">
        <v>5403</v>
      </c>
      <c r="AH35" t="s">
        <v>562</v>
      </c>
      <c r="AI35" t="s">
        <v>560</v>
      </c>
      <c r="AJ35" s="59">
        <v>45559</v>
      </c>
      <c r="AK35" t="s">
        <v>5404</v>
      </c>
      <c r="AM35" t="s">
        <v>5402</v>
      </c>
      <c r="AN35" t="s">
        <v>558</v>
      </c>
      <c r="AO35" t="s">
        <v>5405</v>
      </c>
      <c r="AP35" s="59">
        <v>45559</v>
      </c>
      <c r="AQ35" t="s">
        <v>561</v>
      </c>
      <c r="AR35" t="s">
        <v>5405</v>
      </c>
      <c r="AS35" t="s">
        <v>558</v>
      </c>
      <c r="AT35" t="s">
        <v>5406</v>
      </c>
      <c r="AU35" t="s">
        <v>564</v>
      </c>
      <c r="AV35">
        <v>34020</v>
      </c>
      <c r="AW35">
        <v>34020</v>
      </c>
      <c r="AX35">
        <v>34020</v>
      </c>
      <c r="BA35">
        <v>3000</v>
      </c>
      <c r="BB35">
        <v>0</v>
      </c>
      <c r="BC35" t="s">
        <v>5587</v>
      </c>
      <c r="BD35" t="s">
        <v>5380</v>
      </c>
      <c r="BE35" t="s">
        <v>5554</v>
      </c>
    </row>
    <row r="36" spans="1:57">
      <c r="A36" s="98" t="str">
        <v>SE201</v>
      </c>
      <c r="G36" s="96">
        <v>17010</v>
      </c>
      <c r="H36" s="96">
        <v>20010</v>
      </c>
      <c r="I36" s="216"/>
      <c r="K36" s="216"/>
      <c r="R36" s="116"/>
      <c r="U36" s="98" t="str">
        <v>투명</v>
      </c>
      <c r="V36" s="98">
        <v>1</v>
      </c>
      <c r="W36" s="108">
        <v>0</v>
      </c>
      <c r="AB36" t="s">
        <v>5407</v>
      </c>
      <c r="AC36" t="s">
        <v>5588</v>
      </c>
      <c r="AD36" t="s">
        <v>5589</v>
      </c>
      <c r="AE36">
        <v>1</v>
      </c>
      <c r="AF36" t="s">
        <v>348</v>
      </c>
      <c r="AG36" t="s">
        <v>5408</v>
      </c>
      <c r="AH36" t="s">
        <v>562</v>
      </c>
      <c r="AI36" t="s">
        <v>560</v>
      </c>
      <c r="AJ36" s="59">
        <v>45559</v>
      </c>
      <c r="AK36" t="s">
        <v>5409</v>
      </c>
      <c r="AM36" t="s">
        <v>5407</v>
      </c>
      <c r="AN36" t="s">
        <v>558</v>
      </c>
      <c r="AO36" t="s">
        <v>5410</v>
      </c>
      <c r="AP36" s="59">
        <v>45559</v>
      </c>
      <c r="AQ36" t="s">
        <v>561</v>
      </c>
      <c r="AR36" t="s">
        <v>5410</v>
      </c>
      <c r="AS36" t="s">
        <v>558</v>
      </c>
      <c r="AT36" t="s">
        <v>5411</v>
      </c>
      <c r="AU36" t="s">
        <v>564</v>
      </c>
      <c r="AV36">
        <v>17010</v>
      </c>
      <c r="AW36">
        <v>17010</v>
      </c>
      <c r="AX36">
        <v>17010</v>
      </c>
      <c r="BA36">
        <v>3000</v>
      </c>
      <c r="BB36">
        <v>0</v>
      </c>
      <c r="BC36" t="s">
        <v>5590</v>
      </c>
      <c r="BD36" t="s">
        <v>5380</v>
      </c>
      <c r="BE36" t="s">
        <v>5591</v>
      </c>
    </row>
    <row r="37" spans="1:57">
      <c r="A37" s="98" t="str">
        <v>SE206</v>
      </c>
      <c r="G37" s="96">
        <v>34020</v>
      </c>
      <c r="H37" s="96">
        <v>37020</v>
      </c>
      <c r="I37" s="216"/>
      <c r="K37" s="216"/>
      <c r="R37" s="116"/>
      <c r="U37" s="98" t="str">
        <v>투명</v>
      </c>
      <c r="V37" s="98">
        <v>1</v>
      </c>
      <c r="W37" s="108">
        <v>0</v>
      </c>
      <c r="AB37" t="s">
        <v>2290</v>
      </c>
      <c r="AC37" t="s">
        <v>5551</v>
      </c>
      <c r="AD37" t="s">
        <v>5552</v>
      </c>
      <c r="AE37">
        <v>1</v>
      </c>
      <c r="AF37" t="s">
        <v>348</v>
      </c>
      <c r="AG37" t="s">
        <v>5412</v>
      </c>
      <c r="AH37" t="s">
        <v>562</v>
      </c>
      <c r="AI37" t="s">
        <v>560</v>
      </c>
      <c r="AJ37" s="59">
        <v>45559</v>
      </c>
      <c r="AK37" t="s">
        <v>5413</v>
      </c>
      <c r="AM37" t="s">
        <v>2293</v>
      </c>
      <c r="AN37" t="s">
        <v>558</v>
      </c>
      <c r="AO37" t="s">
        <v>5414</v>
      </c>
      <c r="AP37" s="59">
        <v>45559</v>
      </c>
      <c r="AQ37" t="s">
        <v>561</v>
      </c>
      <c r="AR37" t="s">
        <v>5414</v>
      </c>
      <c r="AS37" t="s">
        <v>558</v>
      </c>
      <c r="AT37" t="s">
        <v>2296</v>
      </c>
      <c r="AU37" t="s">
        <v>5415</v>
      </c>
      <c r="AV37">
        <v>34020</v>
      </c>
      <c r="AW37">
        <v>34020</v>
      </c>
      <c r="AX37">
        <v>34020</v>
      </c>
      <c r="BA37">
        <v>3000</v>
      </c>
      <c r="BB37">
        <v>0</v>
      </c>
      <c r="BC37" t="s">
        <v>5592</v>
      </c>
      <c r="BD37" t="s">
        <v>5380</v>
      </c>
      <c r="BE37" t="s">
        <v>5554</v>
      </c>
    </row>
    <row r="38" spans="1:57">
      <c r="A38" s="98" t="str">
        <v>SE206</v>
      </c>
      <c r="G38" s="96">
        <v>34020</v>
      </c>
      <c r="H38" s="96">
        <v>37020</v>
      </c>
      <c r="I38" s="216"/>
      <c r="K38" s="216"/>
      <c r="R38" s="116"/>
      <c r="U38" s="98" t="str">
        <v>투명</v>
      </c>
      <c r="V38" s="98">
        <v>1</v>
      </c>
      <c r="W38" s="108">
        <v>0</v>
      </c>
      <c r="AB38" t="s">
        <v>1034</v>
      </c>
      <c r="AC38" t="s">
        <v>5551</v>
      </c>
      <c r="AD38" t="s">
        <v>5552</v>
      </c>
      <c r="AE38">
        <v>1</v>
      </c>
      <c r="AF38" t="s">
        <v>348</v>
      </c>
      <c r="AG38" t="s">
        <v>5416</v>
      </c>
      <c r="AH38" t="s">
        <v>562</v>
      </c>
      <c r="AI38" t="s">
        <v>560</v>
      </c>
      <c r="AJ38" s="59">
        <v>45559</v>
      </c>
      <c r="AK38" t="s">
        <v>5417</v>
      </c>
      <c r="AM38" t="s">
        <v>1034</v>
      </c>
      <c r="AN38" t="s">
        <v>558</v>
      </c>
      <c r="AO38" t="s">
        <v>5418</v>
      </c>
      <c r="AP38" s="59">
        <v>45559</v>
      </c>
      <c r="AQ38" t="s">
        <v>561</v>
      </c>
      <c r="AR38" t="s">
        <v>5418</v>
      </c>
      <c r="AS38" t="s">
        <v>558</v>
      </c>
      <c r="AT38" t="s">
        <v>1038</v>
      </c>
      <c r="AU38" t="s">
        <v>564</v>
      </c>
      <c r="AV38">
        <v>34020</v>
      </c>
      <c r="AW38">
        <v>34020</v>
      </c>
      <c r="AX38">
        <v>34020</v>
      </c>
      <c r="BA38">
        <v>3000</v>
      </c>
      <c r="BB38">
        <v>0</v>
      </c>
      <c r="BC38" t="s">
        <v>5593</v>
      </c>
      <c r="BD38" t="s">
        <v>5380</v>
      </c>
      <c r="BE38" t="s">
        <v>5554</v>
      </c>
    </row>
    <row r="39" spans="1:57">
      <c r="A39" s="98" t="str">
        <v>SE114</v>
      </c>
      <c r="G39" s="96">
        <v>36720</v>
      </c>
      <c r="H39" s="96">
        <v>36720</v>
      </c>
      <c r="I39" s="216"/>
      <c r="K39" s="216"/>
      <c r="R39" s="116"/>
      <c r="U39" s="98" t="str">
        <v>투명</v>
      </c>
      <c r="V39" s="98">
        <v>6</v>
      </c>
      <c r="W39" s="108">
        <v>0</v>
      </c>
      <c r="AB39" t="s">
        <v>5478</v>
      </c>
      <c r="AC39" t="s">
        <v>5388</v>
      </c>
      <c r="AD39" t="s">
        <v>5389</v>
      </c>
      <c r="AE39">
        <v>6</v>
      </c>
      <c r="AF39" t="s">
        <v>5427</v>
      </c>
      <c r="AG39" t="s">
        <v>5479</v>
      </c>
      <c r="AH39" t="s">
        <v>562</v>
      </c>
      <c r="AI39" t="s">
        <v>560</v>
      </c>
      <c r="AJ39" s="59">
        <v>45559</v>
      </c>
      <c r="AK39" t="s">
        <v>5480</v>
      </c>
      <c r="AM39" t="s">
        <v>5478</v>
      </c>
      <c r="AN39" t="s">
        <v>558</v>
      </c>
      <c r="AO39" t="s">
        <v>5481</v>
      </c>
      <c r="AP39" s="59">
        <v>45560</v>
      </c>
      <c r="AQ39" t="s">
        <v>561</v>
      </c>
      <c r="AR39" t="s">
        <v>5481</v>
      </c>
      <c r="AS39" t="s">
        <v>558</v>
      </c>
      <c r="AT39" t="s">
        <v>5482</v>
      </c>
      <c r="AU39" t="s">
        <v>564</v>
      </c>
      <c r="AV39">
        <v>36720</v>
      </c>
      <c r="AW39">
        <v>40800</v>
      </c>
      <c r="AX39">
        <v>36720</v>
      </c>
      <c r="BA39">
        <v>0</v>
      </c>
      <c r="BB39">
        <v>0</v>
      </c>
      <c r="BC39" t="s">
        <v>5483</v>
      </c>
      <c r="BD39" t="s">
        <v>5380</v>
      </c>
      <c r="BE39" t="s">
        <v>5394</v>
      </c>
    </row>
    <row r="40" spans="1:57">
      <c r="A40" s="98" t="str">
        <v>SE307</v>
      </c>
      <c r="G40" s="96">
        <v>12470</v>
      </c>
      <c r="H40" s="96">
        <v>15470</v>
      </c>
      <c r="I40" s="216"/>
      <c r="K40" s="216"/>
      <c r="R40" s="116"/>
      <c r="U40" s="98" t="str">
        <v>투명</v>
      </c>
      <c r="V40" s="98">
        <v>1</v>
      </c>
      <c r="W40" s="108">
        <v>0</v>
      </c>
      <c r="AB40" t="s">
        <v>5594</v>
      </c>
      <c r="AC40" t="s">
        <v>5572</v>
      </c>
      <c r="AD40" t="s">
        <v>5573</v>
      </c>
      <c r="AE40">
        <v>1</v>
      </c>
      <c r="AF40" t="s">
        <v>5542</v>
      </c>
      <c r="AG40" t="s">
        <v>5595</v>
      </c>
      <c r="AH40" t="s">
        <v>562</v>
      </c>
      <c r="AI40" t="s">
        <v>560</v>
      </c>
      <c r="AJ40" s="59">
        <v>45561</v>
      </c>
      <c r="AK40" t="s">
        <v>5596</v>
      </c>
      <c r="AM40" t="s">
        <v>5594</v>
      </c>
      <c r="AN40" t="s">
        <v>558</v>
      </c>
      <c r="AO40" t="s">
        <v>5597</v>
      </c>
      <c r="AP40" s="59">
        <v>45561</v>
      </c>
      <c r="AQ40" t="s">
        <v>561</v>
      </c>
      <c r="AR40" t="s">
        <v>5597</v>
      </c>
      <c r="AS40" t="s">
        <v>558</v>
      </c>
      <c r="AT40" t="s">
        <v>5598</v>
      </c>
      <c r="AU40" t="s">
        <v>564</v>
      </c>
      <c r="AV40">
        <v>12470</v>
      </c>
      <c r="AW40">
        <v>12470</v>
      </c>
      <c r="AX40">
        <v>12470</v>
      </c>
      <c r="BA40">
        <v>3000</v>
      </c>
      <c r="BB40">
        <v>0</v>
      </c>
      <c r="BC40" t="s">
        <v>5599</v>
      </c>
      <c r="BD40" t="s">
        <v>5380</v>
      </c>
      <c r="BE40" t="s">
        <v>5575</v>
      </c>
    </row>
    <row r="41" spans="1:57">
      <c r="A41" s="98" t="str">
        <v>SE106</v>
      </c>
      <c r="G41" s="96">
        <v>7080</v>
      </c>
      <c r="H41" s="96">
        <v>10080</v>
      </c>
      <c r="I41" s="216"/>
      <c r="K41" s="216"/>
      <c r="R41" s="116"/>
      <c r="U41" s="98" t="str">
        <v>투명</v>
      </c>
      <c r="V41" s="98">
        <v>2</v>
      </c>
      <c r="W41" s="108">
        <v>0</v>
      </c>
      <c r="AB41" t="s">
        <v>5600</v>
      </c>
      <c r="AC41" t="s">
        <v>5601</v>
      </c>
      <c r="AD41" t="s">
        <v>5389</v>
      </c>
      <c r="AE41">
        <v>2</v>
      </c>
      <c r="AF41" t="s">
        <v>5542</v>
      </c>
      <c r="AG41" t="s">
        <v>5602</v>
      </c>
      <c r="AH41" t="s">
        <v>562</v>
      </c>
      <c r="AI41" t="s">
        <v>560</v>
      </c>
      <c r="AJ41" s="59">
        <v>45561</v>
      </c>
      <c r="AK41" t="s">
        <v>5603</v>
      </c>
      <c r="AM41" t="s">
        <v>5604</v>
      </c>
      <c r="AN41" t="s">
        <v>558</v>
      </c>
      <c r="AO41" t="s">
        <v>5605</v>
      </c>
      <c r="AP41" s="59">
        <v>45561</v>
      </c>
      <c r="AQ41" t="s">
        <v>561</v>
      </c>
      <c r="AR41" t="s">
        <v>5605</v>
      </c>
      <c r="AS41" t="s">
        <v>558</v>
      </c>
      <c r="AT41" t="s">
        <v>5606</v>
      </c>
      <c r="AU41" t="s">
        <v>5607</v>
      </c>
      <c r="AV41">
        <v>7080</v>
      </c>
      <c r="AW41">
        <v>7080</v>
      </c>
      <c r="AX41">
        <v>7080</v>
      </c>
      <c r="BA41">
        <v>3000</v>
      </c>
      <c r="BB41">
        <v>0</v>
      </c>
      <c r="BC41" t="s">
        <v>5608</v>
      </c>
      <c r="BD41" t="s">
        <v>5380</v>
      </c>
      <c r="BE41" t="s">
        <v>5609</v>
      </c>
    </row>
    <row r="42" spans="1:57">
      <c r="A42" s="98" t="str">
        <v>SE102</v>
      </c>
      <c r="G42" s="96">
        <v>3450</v>
      </c>
      <c r="H42" s="96">
        <v>9450</v>
      </c>
      <c r="I42" s="216"/>
      <c r="K42" s="216"/>
      <c r="R42" s="116"/>
      <c r="U42" s="98" t="str">
        <v>투명</v>
      </c>
      <c r="V42" s="98">
        <v>3</v>
      </c>
      <c r="W42" s="108">
        <v>0</v>
      </c>
      <c r="AB42" t="s">
        <v>5600</v>
      </c>
      <c r="AC42" t="s">
        <v>5562</v>
      </c>
      <c r="AD42" t="s">
        <v>5389</v>
      </c>
      <c r="AE42">
        <v>3</v>
      </c>
      <c r="AF42" t="s">
        <v>5542</v>
      </c>
      <c r="AG42" t="s">
        <v>5602</v>
      </c>
      <c r="AH42" t="s">
        <v>562</v>
      </c>
      <c r="AI42" t="s">
        <v>560</v>
      </c>
      <c r="AJ42" s="59">
        <v>45561</v>
      </c>
      <c r="AK42" t="s">
        <v>5603</v>
      </c>
      <c r="AM42" t="s">
        <v>5604</v>
      </c>
      <c r="AN42" t="s">
        <v>558</v>
      </c>
      <c r="AO42" t="s">
        <v>5605</v>
      </c>
      <c r="AP42" s="59">
        <v>45561</v>
      </c>
      <c r="AQ42" t="s">
        <v>561</v>
      </c>
      <c r="AR42" t="s">
        <v>5605</v>
      </c>
      <c r="AS42" t="s">
        <v>558</v>
      </c>
      <c r="AT42" t="s">
        <v>5606</v>
      </c>
      <c r="AU42" t="s">
        <v>5607</v>
      </c>
      <c r="AV42">
        <v>3450</v>
      </c>
      <c r="AW42">
        <v>3450</v>
      </c>
      <c r="AX42">
        <v>6450</v>
      </c>
      <c r="BA42">
        <v>3000</v>
      </c>
      <c r="BB42">
        <v>0</v>
      </c>
      <c r="BC42" t="s">
        <v>5608</v>
      </c>
      <c r="BD42" t="s">
        <v>5380</v>
      </c>
      <c r="BE42" t="s">
        <v>5564</v>
      </c>
    </row>
    <row r="43" spans="1:57">
      <c r="A43" s="98" t="str">
        <v>SE20</v>
      </c>
      <c r="G43" s="96">
        <v>2120</v>
      </c>
      <c r="H43" s="96">
        <v>4620</v>
      </c>
      <c r="I43" s="216"/>
      <c r="K43" s="216"/>
      <c r="R43" s="116"/>
      <c r="U43" s="98" t="str">
        <v>투명</v>
      </c>
      <c r="V43" s="98">
        <v>1</v>
      </c>
      <c r="W43" s="108">
        <v>0</v>
      </c>
      <c r="AB43" t="s">
        <v>5610</v>
      </c>
      <c r="AC43" t="s">
        <v>5555</v>
      </c>
      <c r="AD43" t="s">
        <v>5556</v>
      </c>
      <c r="AE43">
        <v>1</v>
      </c>
      <c r="AF43" t="s">
        <v>5542</v>
      </c>
      <c r="AG43" t="s">
        <v>5611</v>
      </c>
      <c r="AH43" t="s">
        <v>562</v>
      </c>
      <c r="AI43" t="s">
        <v>560</v>
      </c>
      <c r="AJ43" s="59">
        <v>45562</v>
      </c>
      <c r="AK43" t="s">
        <v>5612</v>
      </c>
      <c r="AM43" t="s">
        <v>5610</v>
      </c>
      <c r="AN43" t="s">
        <v>558</v>
      </c>
      <c r="AO43" t="s">
        <v>5613</v>
      </c>
      <c r="AP43" s="59">
        <v>45562</v>
      </c>
      <c r="AQ43" t="s">
        <v>561</v>
      </c>
      <c r="AR43" t="s">
        <v>5613</v>
      </c>
      <c r="AS43" t="s">
        <v>558</v>
      </c>
      <c r="AT43" t="s">
        <v>5614</v>
      </c>
      <c r="AU43" t="s">
        <v>564</v>
      </c>
      <c r="AV43">
        <v>2120</v>
      </c>
      <c r="AW43">
        <v>2500</v>
      </c>
      <c r="AX43">
        <v>2120</v>
      </c>
      <c r="BA43">
        <v>2500</v>
      </c>
      <c r="BB43">
        <v>0</v>
      </c>
      <c r="BC43" t="s">
        <v>5615</v>
      </c>
      <c r="BD43" t="s">
        <v>5380</v>
      </c>
      <c r="BE43" t="s">
        <v>5558</v>
      </c>
    </row>
    <row r="44" spans="1:57">
      <c r="A44" s="98" t="str">
        <v>SE205</v>
      </c>
      <c r="G44" s="96">
        <v>28350</v>
      </c>
      <c r="H44" s="96">
        <v>31350</v>
      </c>
      <c r="I44" s="216"/>
      <c r="K44" s="216"/>
      <c r="R44" s="116"/>
      <c r="U44" s="98" t="str">
        <v>투명</v>
      </c>
      <c r="V44" s="98">
        <v>1</v>
      </c>
      <c r="W44" s="108">
        <v>0</v>
      </c>
      <c r="AB44" t="s">
        <v>5616</v>
      </c>
      <c r="AC44" t="s">
        <v>5617</v>
      </c>
      <c r="AD44" t="s">
        <v>5618</v>
      </c>
      <c r="AE44">
        <v>1</v>
      </c>
      <c r="AF44" t="s">
        <v>348</v>
      </c>
      <c r="AG44" t="s">
        <v>5619</v>
      </c>
      <c r="AH44" t="s">
        <v>562</v>
      </c>
      <c r="AI44" t="s">
        <v>560</v>
      </c>
      <c r="AJ44" s="59">
        <v>45562</v>
      </c>
      <c r="AK44" t="s">
        <v>5620</v>
      </c>
      <c r="AM44" t="s">
        <v>5616</v>
      </c>
      <c r="AN44" t="s">
        <v>558</v>
      </c>
      <c r="AO44" t="s">
        <v>5621</v>
      </c>
      <c r="AP44" s="59">
        <v>45562</v>
      </c>
      <c r="AQ44" t="s">
        <v>561</v>
      </c>
      <c r="AR44" t="s">
        <v>5621</v>
      </c>
      <c r="AS44" t="s">
        <v>558</v>
      </c>
      <c r="AT44" t="s">
        <v>5622</v>
      </c>
      <c r="AU44" t="s">
        <v>564</v>
      </c>
      <c r="AV44">
        <v>28350</v>
      </c>
      <c r="AW44">
        <v>28350</v>
      </c>
      <c r="AX44">
        <v>28350</v>
      </c>
      <c r="BA44">
        <v>3000</v>
      </c>
      <c r="BB44">
        <v>0</v>
      </c>
      <c r="BC44" t="s">
        <v>5623</v>
      </c>
      <c r="BD44" t="s">
        <v>5380</v>
      </c>
      <c r="BE44" t="s">
        <v>5624</v>
      </c>
    </row>
    <row r="45" spans="1:57">
      <c r="A45" s="98" t="str">
        <v/>
      </c>
      <c r="G45" s="96">
        <v>0</v>
      </c>
      <c r="H45" s="96">
        <v>0</v>
      </c>
      <c r="I45" s="216"/>
      <c r="K45" s="216"/>
      <c r="R45" s="116"/>
      <c r="U45" s="98" t="str">
        <v>투명</v>
      </c>
      <c r="V45" s="98">
        <v>1</v>
      </c>
      <c r="W45" s="108" t="str">
        <v/>
      </c>
      <c r="AB45" t="s">
        <v>1722</v>
      </c>
      <c r="AC45" t="s">
        <v>5625</v>
      </c>
      <c r="AD45" t="s">
        <v>558</v>
      </c>
      <c r="AE45">
        <v>1</v>
      </c>
      <c r="AF45" t="s">
        <v>348</v>
      </c>
      <c r="AG45" t="s">
        <v>5626</v>
      </c>
      <c r="AH45" t="s">
        <v>871</v>
      </c>
      <c r="AI45" t="s">
        <v>872</v>
      </c>
      <c r="AJ45" s="59">
        <v>45562</v>
      </c>
      <c r="AK45" t="s">
        <v>5627</v>
      </c>
      <c r="AM45" t="s">
        <v>558</v>
      </c>
      <c r="AN45" t="s">
        <v>558</v>
      </c>
      <c r="AO45" t="s">
        <v>558</v>
      </c>
      <c r="AP45" s="59">
        <v>45562</v>
      </c>
      <c r="AQ45" t="s">
        <v>561</v>
      </c>
      <c r="AR45" t="s">
        <v>5628</v>
      </c>
      <c r="AS45" t="s">
        <v>558</v>
      </c>
      <c r="AT45" t="s">
        <v>5629</v>
      </c>
      <c r="AU45" t="s">
        <v>558</v>
      </c>
      <c r="AV45">
        <v>0</v>
      </c>
      <c r="AW45">
        <v>0</v>
      </c>
      <c r="AX45">
        <v>0</v>
      </c>
      <c r="BA45">
        <v>0</v>
      </c>
      <c r="BB45">
        <v>0</v>
      </c>
      <c r="BD45" t="s">
        <v>558</v>
      </c>
      <c r="BE45" t="s">
        <v>5630</v>
      </c>
    </row>
    <row r="46" spans="1:57">
      <c r="A46" s="98" t="str">
        <v/>
      </c>
      <c r="G46" s="96">
        <v>0</v>
      </c>
      <c r="H46" s="96">
        <v>0</v>
      </c>
      <c r="I46" s="216"/>
      <c r="K46" s="216"/>
      <c r="R46" s="116"/>
      <c r="U46" s="98" t="str">
        <v>투명</v>
      </c>
      <c r="V46" s="98">
        <v>1</v>
      </c>
      <c r="W46" s="108" t="str">
        <v/>
      </c>
      <c r="AB46" t="s">
        <v>5631</v>
      </c>
      <c r="AC46" t="s">
        <v>5493</v>
      </c>
      <c r="AD46" t="s">
        <v>558</v>
      </c>
      <c r="AE46">
        <v>1</v>
      </c>
      <c r="AF46" t="s">
        <v>5370</v>
      </c>
      <c r="AG46" t="s">
        <v>5632</v>
      </c>
      <c r="AH46" t="s">
        <v>871</v>
      </c>
      <c r="AI46" t="s">
        <v>872</v>
      </c>
      <c r="AJ46" s="59">
        <v>45561</v>
      </c>
      <c r="AK46" t="s">
        <v>5633</v>
      </c>
      <c r="AM46" t="s">
        <v>558</v>
      </c>
      <c r="AN46" t="s">
        <v>558</v>
      </c>
      <c r="AO46" t="s">
        <v>558</v>
      </c>
      <c r="AP46" s="59">
        <v>45561</v>
      </c>
      <c r="AQ46" t="s">
        <v>561</v>
      </c>
      <c r="AR46" t="s">
        <v>5634</v>
      </c>
      <c r="AS46" t="s">
        <v>558</v>
      </c>
      <c r="AT46" t="s">
        <v>5635</v>
      </c>
      <c r="AU46" t="s">
        <v>558</v>
      </c>
      <c r="AV46">
        <v>0</v>
      </c>
      <c r="AW46">
        <v>0</v>
      </c>
      <c r="AX46">
        <v>0</v>
      </c>
      <c r="BA46">
        <v>0</v>
      </c>
      <c r="BB46">
        <v>0</v>
      </c>
      <c r="BD46" t="s">
        <v>558</v>
      </c>
      <c r="BE46" t="s">
        <v>5498</v>
      </c>
    </row>
    <row r="47" spans="1:57">
      <c r="A47" s="98" t="str">
        <v/>
      </c>
      <c r="G47" s="96">
        <v>0</v>
      </c>
      <c r="H47" s="96">
        <v>0</v>
      </c>
      <c r="I47" s="216"/>
      <c r="K47" s="216"/>
      <c r="R47" s="116"/>
      <c r="U47" s="98" t="str">
        <v>투명</v>
      </c>
      <c r="V47" s="98">
        <v>1</v>
      </c>
      <c r="W47" s="108" t="str">
        <v/>
      </c>
      <c r="AB47" t="s">
        <v>5631</v>
      </c>
      <c r="AC47" t="s">
        <v>5493</v>
      </c>
      <c r="AD47" t="s">
        <v>558</v>
      </c>
      <c r="AE47">
        <v>1</v>
      </c>
      <c r="AF47" t="s">
        <v>5370</v>
      </c>
      <c r="AG47" t="s">
        <v>5636</v>
      </c>
      <c r="AH47" t="s">
        <v>871</v>
      </c>
      <c r="AI47" t="s">
        <v>872</v>
      </c>
      <c r="AJ47" s="59">
        <v>45561</v>
      </c>
      <c r="AK47" t="s">
        <v>5637</v>
      </c>
      <c r="AM47" t="s">
        <v>558</v>
      </c>
      <c r="AN47" t="s">
        <v>558</v>
      </c>
      <c r="AO47" t="s">
        <v>558</v>
      </c>
      <c r="AP47" s="59">
        <v>45561</v>
      </c>
      <c r="AQ47" t="s">
        <v>561</v>
      </c>
      <c r="AR47" t="s">
        <v>5634</v>
      </c>
      <c r="AS47" t="s">
        <v>558</v>
      </c>
      <c r="AT47" t="s">
        <v>5635</v>
      </c>
      <c r="AU47" t="s">
        <v>558</v>
      </c>
      <c r="AV47">
        <v>0</v>
      </c>
      <c r="AW47">
        <v>0</v>
      </c>
      <c r="AX47">
        <v>0</v>
      </c>
      <c r="BA47">
        <v>0</v>
      </c>
      <c r="BB47">
        <v>0</v>
      </c>
      <c r="BD47" t="s">
        <v>558</v>
      </c>
      <c r="BE47" t="s">
        <v>5498</v>
      </c>
    </row>
    <row r="48" spans="1:57">
      <c r="A48" s="98" t="str">
        <v/>
      </c>
      <c r="G48" s="96">
        <v>0</v>
      </c>
      <c r="H48" s="96">
        <v>0</v>
      </c>
      <c r="I48" s="216"/>
      <c r="K48" s="216"/>
      <c r="R48" s="116"/>
      <c r="U48" s="98" t="str">
        <v>투명</v>
      </c>
      <c r="V48" s="98">
        <v>1</v>
      </c>
      <c r="W48" s="108" t="str">
        <v/>
      </c>
      <c r="AB48" t="s">
        <v>5638</v>
      </c>
      <c r="AC48" t="s">
        <v>5639</v>
      </c>
      <c r="AD48" t="s">
        <v>558</v>
      </c>
      <c r="AE48">
        <v>1</v>
      </c>
      <c r="AF48" t="s">
        <v>348</v>
      </c>
      <c r="AG48" t="s">
        <v>5640</v>
      </c>
      <c r="AH48" t="s">
        <v>871</v>
      </c>
      <c r="AI48" t="s">
        <v>872</v>
      </c>
      <c r="AJ48" s="59">
        <v>45561</v>
      </c>
      <c r="AK48" t="s">
        <v>5641</v>
      </c>
      <c r="AM48" t="s">
        <v>558</v>
      </c>
      <c r="AN48" t="s">
        <v>558</v>
      </c>
      <c r="AO48" t="s">
        <v>558</v>
      </c>
      <c r="AP48" s="59">
        <v>45561</v>
      </c>
      <c r="AQ48" t="s">
        <v>561</v>
      </c>
      <c r="AR48" t="s">
        <v>5642</v>
      </c>
      <c r="AS48" t="s">
        <v>558</v>
      </c>
      <c r="AT48" t="s">
        <v>2581</v>
      </c>
      <c r="AU48" t="s">
        <v>558</v>
      </c>
      <c r="AV48">
        <v>0</v>
      </c>
      <c r="AW48">
        <v>0</v>
      </c>
      <c r="AX48">
        <v>0</v>
      </c>
      <c r="BA48">
        <v>0</v>
      </c>
      <c r="BB48">
        <v>0</v>
      </c>
      <c r="BD48" t="s">
        <v>558</v>
      </c>
      <c r="BE48" t="s">
        <v>5643</v>
      </c>
    </row>
    <row r="49" spans="1:57">
      <c r="A49" s="98" t="str">
        <v/>
      </c>
      <c r="G49" s="96">
        <v>0</v>
      </c>
      <c r="H49" s="96">
        <v>0</v>
      </c>
      <c r="I49" s="216"/>
      <c r="K49" s="216"/>
      <c r="R49" s="116"/>
      <c r="U49" s="98" t="str">
        <v>투명</v>
      </c>
      <c r="V49" s="98">
        <v>1</v>
      </c>
      <c r="W49" s="108" t="str">
        <v/>
      </c>
      <c r="AB49" t="s">
        <v>5638</v>
      </c>
      <c r="AC49" t="s">
        <v>5644</v>
      </c>
      <c r="AD49" t="s">
        <v>558</v>
      </c>
      <c r="AE49">
        <v>1</v>
      </c>
      <c r="AF49" t="s">
        <v>5427</v>
      </c>
      <c r="AG49" t="s">
        <v>5645</v>
      </c>
      <c r="AH49" t="s">
        <v>871</v>
      </c>
      <c r="AI49" t="s">
        <v>872</v>
      </c>
      <c r="AJ49" s="59">
        <v>45561</v>
      </c>
      <c r="AK49" t="s">
        <v>5646</v>
      </c>
      <c r="AM49" t="s">
        <v>558</v>
      </c>
      <c r="AN49" t="s">
        <v>558</v>
      </c>
      <c r="AO49" t="s">
        <v>558</v>
      </c>
      <c r="AP49" s="59">
        <v>45561</v>
      </c>
      <c r="AQ49" t="s">
        <v>561</v>
      </c>
      <c r="AR49" t="s">
        <v>5642</v>
      </c>
      <c r="AS49" t="s">
        <v>558</v>
      </c>
      <c r="AT49" t="s">
        <v>2581</v>
      </c>
      <c r="AU49" t="s">
        <v>558</v>
      </c>
      <c r="AV49">
        <v>0</v>
      </c>
      <c r="AW49">
        <v>0</v>
      </c>
      <c r="AX49">
        <v>0</v>
      </c>
      <c r="BA49">
        <v>0</v>
      </c>
      <c r="BB49">
        <v>0</v>
      </c>
      <c r="BD49" t="s">
        <v>558</v>
      </c>
      <c r="BE49" t="s">
        <v>5647</v>
      </c>
    </row>
    <row r="50" spans="1:57">
      <c r="A50" s="98" t="str">
        <v/>
      </c>
      <c r="G50" s="96">
        <v>0</v>
      </c>
      <c r="H50" s="96">
        <v>0</v>
      </c>
      <c r="I50" s="216"/>
      <c r="K50" s="216"/>
      <c r="R50" s="116"/>
      <c r="U50" s="98" t="str">
        <v>투명</v>
      </c>
      <c r="V50" s="98">
        <v>1</v>
      </c>
      <c r="W50" s="108" t="str">
        <v/>
      </c>
      <c r="AB50" t="s">
        <v>5638</v>
      </c>
      <c r="AC50" t="s">
        <v>5644</v>
      </c>
      <c r="AD50" t="s">
        <v>558</v>
      </c>
      <c r="AE50">
        <v>1</v>
      </c>
      <c r="AF50" t="s">
        <v>5427</v>
      </c>
      <c r="AG50" t="s">
        <v>5648</v>
      </c>
      <c r="AH50" t="s">
        <v>871</v>
      </c>
      <c r="AI50" t="s">
        <v>872</v>
      </c>
      <c r="AJ50" s="59">
        <v>45561</v>
      </c>
      <c r="AK50" t="s">
        <v>5495</v>
      </c>
      <c r="AM50" t="s">
        <v>558</v>
      </c>
      <c r="AN50" t="s">
        <v>558</v>
      </c>
      <c r="AO50" t="s">
        <v>558</v>
      </c>
      <c r="AP50" s="59">
        <v>45561</v>
      </c>
      <c r="AQ50" t="s">
        <v>561</v>
      </c>
      <c r="AR50" t="s">
        <v>5642</v>
      </c>
      <c r="AS50" t="s">
        <v>558</v>
      </c>
      <c r="AT50" t="s">
        <v>2581</v>
      </c>
      <c r="AU50" t="s">
        <v>558</v>
      </c>
      <c r="AV50">
        <v>0</v>
      </c>
      <c r="AW50">
        <v>0</v>
      </c>
      <c r="AX50">
        <v>0</v>
      </c>
      <c r="BA50">
        <v>0</v>
      </c>
      <c r="BB50">
        <v>0</v>
      </c>
      <c r="BD50" t="s">
        <v>558</v>
      </c>
      <c r="BE50" t="s">
        <v>5647</v>
      </c>
    </row>
    <row r="51" spans="1:57">
      <c r="A51" s="98" t="str">
        <v/>
      </c>
      <c r="G51" s="96">
        <v>0</v>
      </c>
      <c r="H51" s="96">
        <v>0</v>
      </c>
      <c r="I51" s="216"/>
      <c r="K51" s="216"/>
      <c r="R51" s="116"/>
      <c r="U51" s="98" t="str">
        <v>투명</v>
      </c>
      <c r="V51" s="98">
        <v>1</v>
      </c>
      <c r="W51" s="108" t="str">
        <v/>
      </c>
      <c r="AB51" t="s">
        <v>5369</v>
      </c>
      <c r="AC51" t="s">
        <v>5493</v>
      </c>
      <c r="AD51" t="s">
        <v>558</v>
      </c>
      <c r="AE51">
        <v>1</v>
      </c>
      <c r="AF51" t="s">
        <v>5370</v>
      </c>
      <c r="AG51" t="s">
        <v>5371</v>
      </c>
      <c r="AH51" t="s">
        <v>871</v>
      </c>
      <c r="AI51" t="s">
        <v>872</v>
      </c>
      <c r="AJ51" s="59">
        <v>45559</v>
      </c>
      <c r="AK51" t="s">
        <v>5649</v>
      </c>
      <c r="AM51" t="s">
        <v>558</v>
      </c>
      <c r="AN51" t="s">
        <v>558</v>
      </c>
      <c r="AO51" t="s">
        <v>558</v>
      </c>
      <c r="AP51" s="59">
        <v>45559</v>
      </c>
      <c r="AQ51" t="s">
        <v>561</v>
      </c>
      <c r="AR51" t="s">
        <v>5372</v>
      </c>
      <c r="AS51" t="s">
        <v>558</v>
      </c>
      <c r="AT51" t="s">
        <v>5373</v>
      </c>
      <c r="AU51" t="s">
        <v>558</v>
      </c>
      <c r="AV51">
        <v>0</v>
      </c>
      <c r="AW51">
        <v>0</v>
      </c>
      <c r="AX51">
        <v>0</v>
      </c>
      <c r="BA51">
        <v>0</v>
      </c>
      <c r="BB51">
        <v>0</v>
      </c>
      <c r="BD51" t="s">
        <v>558</v>
      </c>
      <c r="BE51" t="s">
        <v>5498</v>
      </c>
    </row>
    <row r="52" spans="1:57">
      <c r="A52" s="98" t="str">
        <v/>
      </c>
      <c r="G52" s="96">
        <v>0</v>
      </c>
      <c r="H52" s="96">
        <v>0</v>
      </c>
      <c r="I52" s="216"/>
      <c r="K52" s="216"/>
      <c r="R52" s="116"/>
      <c r="U52" s="98" t="str">
        <v>투명</v>
      </c>
      <c r="V52" s="98">
        <v>1</v>
      </c>
      <c r="W52" s="108" t="str">
        <v/>
      </c>
      <c r="AB52" t="s">
        <v>5269</v>
      </c>
      <c r="AC52" t="s">
        <v>5493</v>
      </c>
      <c r="AD52" t="s">
        <v>558</v>
      </c>
      <c r="AE52">
        <v>1</v>
      </c>
      <c r="AF52" t="s">
        <v>5370</v>
      </c>
      <c r="AG52" t="s">
        <v>5270</v>
      </c>
      <c r="AH52" t="s">
        <v>871</v>
      </c>
      <c r="AI52" t="s">
        <v>872</v>
      </c>
      <c r="AJ52" s="59">
        <v>45558</v>
      </c>
      <c r="AK52" t="s">
        <v>5650</v>
      </c>
      <c r="AM52" t="s">
        <v>558</v>
      </c>
      <c r="AN52" t="s">
        <v>558</v>
      </c>
      <c r="AO52" t="s">
        <v>558</v>
      </c>
      <c r="AP52" s="59">
        <v>45558</v>
      </c>
      <c r="AQ52" t="s">
        <v>561</v>
      </c>
      <c r="AR52" t="s">
        <v>5271</v>
      </c>
      <c r="AS52" t="s">
        <v>558</v>
      </c>
      <c r="AT52" t="s">
        <v>5272</v>
      </c>
      <c r="AU52" t="s">
        <v>558</v>
      </c>
      <c r="AV52">
        <v>0</v>
      </c>
      <c r="AW52">
        <v>0</v>
      </c>
      <c r="AX52">
        <v>0</v>
      </c>
      <c r="BA52">
        <v>0</v>
      </c>
      <c r="BB52">
        <v>0</v>
      </c>
      <c r="BD52" t="s">
        <v>558</v>
      </c>
      <c r="BE52" t="s">
        <v>5498</v>
      </c>
    </row>
    <row r="53" spans="1:57">
      <c r="A53" s="98" t="str">
        <v/>
      </c>
      <c r="G53" s="96">
        <v>0</v>
      </c>
      <c r="H53" s="96">
        <v>0</v>
      </c>
      <c r="I53" s="216"/>
      <c r="K53" s="216"/>
      <c r="R53" s="116"/>
      <c r="U53" s="98" t="str">
        <v>투명</v>
      </c>
      <c r="V53" s="98">
        <v>1</v>
      </c>
      <c r="W53" s="108" t="str">
        <v/>
      </c>
      <c r="AB53" t="s">
        <v>5269</v>
      </c>
      <c r="AC53" t="s">
        <v>5493</v>
      </c>
      <c r="AD53" t="s">
        <v>558</v>
      </c>
      <c r="AE53">
        <v>1</v>
      </c>
      <c r="AF53" t="s">
        <v>5370</v>
      </c>
      <c r="AG53" t="s">
        <v>5273</v>
      </c>
      <c r="AH53" t="s">
        <v>871</v>
      </c>
      <c r="AI53" t="s">
        <v>872</v>
      </c>
      <c r="AJ53" s="59">
        <v>45558</v>
      </c>
      <c r="AK53" t="s">
        <v>5651</v>
      </c>
      <c r="AM53" t="s">
        <v>558</v>
      </c>
      <c r="AN53" t="s">
        <v>558</v>
      </c>
      <c r="AO53" t="s">
        <v>558</v>
      </c>
      <c r="AP53" s="59">
        <v>45558</v>
      </c>
      <c r="AQ53" t="s">
        <v>561</v>
      </c>
      <c r="AR53" t="s">
        <v>5271</v>
      </c>
      <c r="AS53" t="s">
        <v>558</v>
      </c>
      <c r="AT53" t="s">
        <v>5272</v>
      </c>
      <c r="AU53" t="s">
        <v>558</v>
      </c>
      <c r="AV53">
        <v>0</v>
      </c>
      <c r="AW53">
        <v>0</v>
      </c>
      <c r="AX53">
        <v>0</v>
      </c>
      <c r="BA53">
        <v>0</v>
      </c>
      <c r="BB53">
        <v>0</v>
      </c>
      <c r="BD53" t="s">
        <v>558</v>
      </c>
      <c r="BE53" t="s">
        <v>5498</v>
      </c>
    </row>
    <row r="54" spans="1:57">
      <c r="A54" s="98" t="str">
        <v>SE206</v>
      </c>
      <c r="G54" s="96">
        <v>60480</v>
      </c>
      <c r="H54" s="96">
        <v>60480</v>
      </c>
      <c r="I54" s="216"/>
      <c r="K54" s="216"/>
      <c r="R54" s="116"/>
      <c r="U54" s="98" t="str">
        <v>투명</v>
      </c>
      <c r="V54" s="98">
        <v>2</v>
      </c>
      <c r="W54" s="108">
        <v>0</v>
      </c>
      <c r="AB54" t="s">
        <v>5358</v>
      </c>
      <c r="AC54" t="s">
        <v>5652</v>
      </c>
      <c r="AD54" t="s">
        <v>5653</v>
      </c>
      <c r="AE54">
        <v>2</v>
      </c>
      <c r="AF54" t="s">
        <v>5427</v>
      </c>
      <c r="AG54" t="s">
        <v>5359</v>
      </c>
      <c r="AH54" t="s">
        <v>562</v>
      </c>
      <c r="AI54" t="s">
        <v>665</v>
      </c>
      <c r="AJ54" s="59">
        <v>45557</v>
      </c>
      <c r="AK54" t="s">
        <v>5360</v>
      </c>
      <c r="AM54" t="s">
        <v>5358</v>
      </c>
      <c r="AN54" t="s">
        <v>558</v>
      </c>
      <c r="AO54" t="s">
        <v>5361</v>
      </c>
      <c r="AP54" s="59">
        <v>45558</v>
      </c>
      <c r="AQ54" t="s">
        <v>561</v>
      </c>
      <c r="AR54" t="s">
        <v>5361</v>
      </c>
      <c r="AS54" t="s">
        <v>558</v>
      </c>
      <c r="AT54" t="s">
        <v>5362</v>
      </c>
      <c r="AU54" t="s">
        <v>564</v>
      </c>
      <c r="AV54">
        <v>60480</v>
      </c>
      <c r="AW54">
        <v>60480</v>
      </c>
      <c r="AX54">
        <v>60480</v>
      </c>
      <c r="BA54">
        <v>0</v>
      </c>
      <c r="BB54">
        <v>0</v>
      </c>
      <c r="BC54" t="s">
        <v>5654</v>
      </c>
      <c r="BD54" t="s">
        <v>558</v>
      </c>
      <c r="BE54" t="s">
        <v>5655</v>
      </c>
    </row>
    <row r="55" spans="1:57">
      <c r="A55" s="98" t="str">
        <v>SE305</v>
      </c>
      <c r="G55" s="96">
        <v>19320</v>
      </c>
      <c r="H55" s="96">
        <v>22320</v>
      </c>
      <c r="I55" s="216"/>
      <c r="K55" s="216"/>
      <c r="R55" s="116"/>
      <c r="U55" s="98" t="str">
        <v>투명</v>
      </c>
      <c r="V55" s="98">
        <v>1</v>
      </c>
      <c r="W55" s="108">
        <v>0</v>
      </c>
      <c r="AB55" t="s">
        <v>5363</v>
      </c>
      <c r="AC55" t="s">
        <v>5656</v>
      </c>
      <c r="AD55" t="s">
        <v>5389</v>
      </c>
      <c r="AE55">
        <v>1</v>
      </c>
      <c r="AF55" t="s">
        <v>348</v>
      </c>
      <c r="AG55" t="s">
        <v>5364</v>
      </c>
      <c r="AH55" t="s">
        <v>562</v>
      </c>
      <c r="AI55" t="s">
        <v>665</v>
      </c>
      <c r="AJ55" s="59">
        <v>45558</v>
      </c>
      <c r="AK55" t="s">
        <v>5365</v>
      </c>
      <c r="AM55" t="s">
        <v>5363</v>
      </c>
      <c r="AN55" t="s">
        <v>558</v>
      </c>
      <c r="AO55" t="s">
        <v>5366</v>
      </c>
      <c r="AP55" s="59">
        <v>45558</v>
      </c>
      <c r="AQ55" t="s">
        <v>561</v>
      </c>
      <c r="AR55" t="s">
        <v>5366</v>
      </c>
      <c r="AS55" t="s">
        <v>558</v>
      </c>
      <c r="AT55" t="s">
        <v>5367</v>
      </c>
      <c r="AU55" t="s">
        <v>564</v>
      </c>
      <c r="AV55">
        <v>19320</v>
      </c>
      <c r="AW55">
        <v>19320</v>
      </c>
      <c r="AX55">
        <v>19320</v>
      </c>
      <c r="BA55">
        <v>3000</v>
      </c>
      <c r="BB55">
        <v>0</v>
      </c>
      <c r="BC55" t="s">
        <v>5657</v>
      </c>
      <c r="BD55" t="s">
        <v>558</v>
      </c>
      <c r="BE55" t="s">
        <v>5658</v>
      </c>
    </row>
    <row r="56" spans="1:57">
      <c r="A56" s="98" t="str">
        <v/>
      </c>
      <c r="G56" s="96">
        <v>16800</v>
      </c>
      <c r="H56" s="96">
        <v>19800</v>
      </c>
      <c r="I56" s="216"/>
      <c r="K56" s="216"/>
      <c r="R56" s="116"/>
      <c r="U56" s="98" t="str">
        <v>투명</v>
      </c>
      <c r="V56" s="98">
        <v>1</v>
      </c>
      <c r="W56" s="108">
        <v>0</v>
      </c>
      <c r="AB56" t="s">
        <v>5659</v>
      </c>
      <c r="AC56" t="s">
        <v>5660</v>
      </c>
      <c r="AD56" t="s">
        <v>5661</v>
      </c>
      <c r="AE56">
        <v>1</v>
      </c>
      <c r="AF56" t="s">
        <v>348</v>
      </c>
      <c r="AG56" t="s">
        <v>5662</v>
      </c>
      <c r="AH56" t="s">
        <v>562</v>
      </c>
      <c r="AI56" t="s">
        <v>665</v>
      </c>
      <c r="AJ56" s="59">
        <v>45560</v>
      </c>
      <c r="AK56" t="s">
        <v>5663</v>
      </c>
      <c r="AM56" t="s">
        <v>5664</v>
      </c>
      <c r="AN56" t="s">
        <v>558</v>
      </c>
      <c r="AO56" t="s">
        <v>5665</v>
      </c>
      <c r="AP56" s="59">
        <v>45561</v>
      </c>
      <c r="AQ56" t="s">
        <v>561</v>
      </c>
      <c r="AR56" t="s">
        <v>5665</v>
      </c>
      <c r="AS56" t="s">
        <v>558</v>
      </c>
      <c r="AT56" t="s">
        <v>5666</v>
      </c>
      <c r="AU56" t="s">
        <v>563</v>
      </c>
      <c r="AV56">
        <v>16800</v>
      </c>
      <c r="AW56">
        <v>16800</v>
      </c>
      <c r="AX56">
        <v>16800</v>
      </c>
      <c r="BA56">
        <v>3000</v>
      </c>
      <c r="BB56">
        <v>0</v>
      </c>
      <c r="BC56" t="s">
        <v>5667</v>
      </c>
      <c r="BD56" t="s">
        <v>558</v>
      </c>
      <c r="BE56" t="s">
        <v>5668</v>
      </c>
    </row>
    <row r="57" spans="1:57">
      <c r="A57" s="98" t="str">
        <v/>
      </c>
      <c r="G57" s="96">
        <v>25200</v>
      </c>
      <c r="H57" s="96">
        <v>28200</v>
      </c>
      <c r="I57" s="216"/>
      <c r="K57" s="216"/>
      <c r="R57" s="116"/>
      <c r="U57" s="98" t="str">
        <v>투명</v>
      </c>
      <c r="V57" s="98">
        <v>1</v>
      </c>
      <c r="W57" s="108">
        <v>0</v>
      </c>
      <c r="AB57" t="s">
        <v>5669</v>
      </c>
      <c r="AC57" t="s">
        <v>5660</v>
      </c>
      <c r="AD57" t="s">
        <v>5670</v>
      </c>
      <c r="AE57">
        <v>1</v>
      </c>
      <c r="AF57" t="s">
        <v>348</v>
      </c>
      <c r="AG57" t="s">
        <v>5671</v>
      </c>
      <c r="AH57" t="s">
        <v>562</v>
      </c>
      <c r="AI57" t="s">
        <v>665</v>
      </c>
      <c r="AJ57" s="59">
        <v>45561</v>
      </c>
      <c r="AK57" t="s">
        <v>5672</v>
      </c>
      <c r="AM57" t="s">
        <v>5669</v>
      </c>
      <c r="AN57" t="s">
        <v>558</v>
      </c>
      <c r="AO57" t="s">
        <v>5673</v>
      </c>
      <c r="AP57" s="59">
        <v>45561</v>
      </c>
      <c r="AQ57" t="s">
        <v>561</v>
      </c>
      <c r="AR57" t="s">
        <v>5673</v>
      </c>
      <c r="AS57" t="s">
        <v>558</v>
      </c>
      <c r="AT57" t="s">
        <v>5674</v>
      </c>
      <c r="AU57" t="s">
        <v>5675</v>
      </c>
      <c r="AV57">
        <v>25200</v>
      </c>
      <c r="AW57">
        <v>25200</v>
      </c>
      <c r="AX57">
        <v>25200</v>
      </c>
      <c r="BA57">
        <v>3000</v>
      </c>
      <c r="BB57">
        <v>0</v>
      </c>
      <c r="BC57" t="s">
        <v>5676</v>
      </c>
      <c r="BD57" t="s">
        <v>558</v>
      </c>
      <c r="BE57" t="s">
        <v>5677</v>
      </c>
    </row>
    <row r="58" spans="1:57">
      <c r="A58" s="98" t="str">
        <v/>
      </c>
      <c r="G58" s="96">
        <v>0</v>
      </c>
      <c r="H58" s="96">
        <v>0</v>
      </c>
      <c r="I58" s="216"/>
      <c r="K58" s="216"/>
      <c r="R58" s="116"/>
      <c r="U58" s="98" t="str">
        <v>투명</v>
      </c>
      <c r="V58" s="98">
        <v>1</v>
      </c>
      <c r="W58" s="108">
        <v>0</v>
      </c>
      <c r="AB58" t="s">
        <v>5346</v>
      </c>
      <c r="AC58" t="s">
        <v>5678</v>
      </c>
      <c r="AD58" t="s">
        <v>558</v>
      </c>
      <c r="AE58">
        <v>1</v>
      </c>
      <c r="AF58" t="s">
        <v>5427</v>
      </c>
      <c r="AG58" t="s">
        <v>5347</v>
      </c>
      <c r="AH58" t="s">
        <v>559</v>
      </c>
      <c r="AI58" t="s">
        <v>665</v>
      </c>
      <c r="AJ58" s="59">
        <v>45558</v>
      </c>
      <c r="AK58" t="s">
        <v>5679</v>
      </c>
      <c r="AM58" t="s">
        <v>558</v>
      </c>
      <c r="AN58" t="s">
        <v>558</v>
      </c>
      <c r="AO58" t="s">
        <v>558</v>
      </c>
      <c r="AP58" s="59">
        <v>45558</v>
      </c>
      <c r="AQ58" t="s">
        <v>561</v>
      </c>
      <c r="AR58" t="s">
        <v>5348</v>
      </c>
      <c r="AS58" t="s">
        <v>558</v>
      </c>
      <c r="AT58" t="s">
        <v>5349</v>
      </c>
      <c r="AU58" t="s">
        <v>558</v>
      </c>
      <c r="AV58">
        <v>0</v>
      </c>
      <c r="AW58">
        <v>0</v>
      </c>
      <c r="AX58">
        <v>0</v>
      </c>
      <c r="BA58">
        <v>0</v>
      </c>
      <c r="BB58">
        <v>0</v>
      </c>
      <c r="BD58" t="s">
        <v>558</v>
      </c>
      <c r="BE58" t="s">
        <v>5680</v>
      </c>
    </row>
    <row r="59" spans="1:57">
      <c r="A59" s="98" t="str">
        <v>SE206</v>
      </c>
      <c r="G59" s="96">
        <v>28400</v>
      </c>
      <c r="H59" s="96">
        <v>34400</v>
      </c>
      <c r="I59" s="216"/>
      <c r="K59" s="216"/>
      <c r="R59" s="116"/>
      <c r="U59" s="98" t="str">
        <v>투명</v>
      </c>
      <c r="V59" s="98">
        <v>1</v>
      </c>
      <c r="W59" s="108">
        <v>0</v>
      </c>
      <c r="AB59" t="s">
        <v>5419</v>
      </c>
      <c r="AC59" t="s">
        <v>5681</v>
      </c>
      <c r="AD59" t="s">
        <v>5682</v>
      </c>
      <c r="AE59">
        <v>1</v>
      </c>
      <c r="AF59" t="s">
        <v>348</v>
      </c>
      <c r="AG59" t="s">
        <v>5420</v>
      </c>
      <c r="AH59" t="s">
        <v>559</v>
      </c>
      <c r="AI59" t="s">
        <v>665</v>
      </c>
      <c r="AJ59" s="59">
        <v>45559</v>
      </c>
      <c r="AK59" t="s">
        <v>5683</v>
      </c>
      <c r="AL59" s="94" t="s">
        <v>5421</v>
      </c>
      <c r="AM59" t="s">
        <v>5419</v>
      </c>
      <c r="AN59" t="s">
        <v>5422</v>
      </c>
      <c r="AO59" t="s">
        <v>5423</v>
      </c>
      <c r="AP59" s="59">
        <v>45559</v>
      </c>
      <c r="AQ59" t="s">
        <v>561</v>
      </c>
      <c r="AR59" t="s">
        <v>5423</v>
      </c>
      <c r="AS59" t="s">
        <v>5424</v>
      </c>
      <c r="AT59" t="s">
        <v>5425</v>
      </c>
      <c r="AU59" t="s">
        <v>1114</v>
      </c>
      <c r="AV59">
        <v>28400</v>
      </c>
      <c r="AW59">
        <v>28400</v>
      </c>
      <c r="AX59">
        <v>31400</v>
      </c>
      <c r="AY59">
        <v>26973</v>
      </c>
      <c r="AZ59">
        <v>1427</v>
      </c>
      <c r="BA59">
        <v>3000</v>
      </c>
      <c r="BB59">
        <v>0</v>
      </c>
      <c r="BC59" t="s">
        <v>5684</v>
      </c>
      <c r="BD59" t="s">
        <v>5685</v>
      </c>
      <c r="BE59" t="s">
        <v>5686</v>
      </c>
    </row>
    <row r="60" spans="1:57">
      <c r="A60" s="98" t="str">
        <v>SE206</v>
      </c>
      <c r="G60" s="96">
        <v>28400</v>
      </c>
      <c r="H60" s="96">
        <v>34400</v>
      </c>
      <c r="I60" s="216"/>
      <c r="K60" s="216"/>
      <c r="R60" s="116"/>
      <c r="U60" s="98" t="str">
        <v>투명</v>
      </c>
      <c r="V60" s="98">
        <v>1</v>
      </c>
      <c r="W60" s="108">
        <v>0</v>
      </c>
      <c r="AB60" t="s">
        <v>1525</v>
      </c>
      <c r="AC60" t="s">
        <v>5687</v>
      </c>
      <c r="AD60" t="s">
        <v>558</v>
      </c>
      <c r="AE60">
        <v>1</v>
      </c>
      <c r="AF60" t="s">
        <v>348</v>
      </c>
      <c r="AG60" t="s">
        <v>5350</v>
      </c>
      <c r="AH60" t="s">
        <v>559</v>
      </c>
      <c r="AI60" t="s">
        <v>665</v>
      </c>
      <c r="AJ60" s="59">
        <v>45558</v>
      </c>
      <c r="AK60" t="s">
        <v>5688</v>
      </c>
      <c r="AL60" s="94" t="s">
        <v>5351</v>
      </c>
      <c r="AM60" t="s">
        <v>1528</v>
      </c>
      <c r="AN60" t="s">
        <v>1529</v>
      </c>
      <c r="AO60" t="s">
        <v>1530</v>
      </c>
      <c r="AP60" s="59">
        <v>45558</v>
      </c>
      <c r="AQ60" t="s">
        <v>561</v>
      </c>
      <c r="AR60" t="s">
        <v>1530</v>
      </c>
      <c r="AS60" t="s">
        <v>558</v>
      </c>
      <c r="AT60" t="s">
        <v>1531</v>
      </c>
      <c r="AU60" t="s">
        <v>558</v>
      </c>
      <c r="AV60">
        <v>28400</v>
      </c>
      <c r="AW60">
        <v>28400</v>
      </c>
      <c r="AX60">
        <v>31400</v>
      </c>
      <c r="AY60">
        <v>26973</v>
      </c>
      <c r="AZ60">
        <v>1427</v>
      </c>
      <c r="BA60">
        <v>3000</v>
      </c>
      <c r="BB60">
        <v>0</v>
      </c>
      <c r="BC60" t="s">
        <v>5689</v>
      </c>
      <c r="BD60" t="s">
        <v>34</v>
      </c>
      <c r="BE60" t="s">
        <v>5690</v>
      </c>
    </row>
    <row r="61" spans="1:57">
      <c r="A61" s="98" t="str">
        <v>SE206</v>
      </c>
      <c r="G61" s="96">
        <v>113600</v>
      </c>
      <c r="H61" s="96">
        <v>113600</v>
      </c>
      <c r="I61" s="216"/>
      <c r="K61" s="138"/>
      <c r="R61" s="116"/>
      <c r="U61" s="98" t="str">
        <v>투명</v>
      </c>
      <c r="V61" s="98">
        <v>4</v>
      </c>
      <c r="W61" s="108">
        <v>0</v>
      </c>
      <c r="AB61" t="s">
        <v>5346</v>
      </c>
      <c r="AC61" t="s">
        <v>5687</v>
      </c>
      <c r="AD61" t="s">
        <v>558</v>
      </c>
      <c r="AE61">
        <v>4</v>
      </c>
      <c r="AF61" t="s">
        <v>5427</v>
      </c>
      <c r="AG61" t="s">
        <v>5352</v>
      </c>
      <c r="AH61" t="s">
        <v>559</v>
      </c>
      <c r="AI61" t="s">
        <v>665</v>
      </c>
      <c r="AJ61" s="59">
        <v>45555</v>
      </c>
      <c r="AK61" t="s">
        <v>5691</v>
      </c>
      <c r="AL61" s="94" t="s">
        <v>5353</v>
      </c>
      <c r="AM61" t="s">
        <v>5346</v>
      </c>
      <c r="AN61" t="s">
        <v>5354</v>
      </c>
      <c r="AO61" t="s">
        <v>5355</v>
      </c>
      <c r="AP61" s="59">
        <v>45558</v>
      </c>
      <c r="AQ61" t="s">
        <v>561</v>
      </c>
      <c r="AR61" t="s">
        <v>5355</v>
      </c>
      <c r="AS61" t="s">
        <v>558</v>
      </c>
      <c r="AT61" t="s">
        <v>5356</v>
      </c>
      <c r="AU61" t="s">
        <v>5357</v>
      </c>
      <c r="AV61">
        <v>113600</v>
      </c>
      <c r="AW61">
        <v>113600</v>
      </c>
      <c r="AX61">
        <v>113600</v>
      </c>
      <c r="AY61">
        <v>107892</v>
      </c>
      <c r="AZ61">
        <v>5708</v>
      </c>
      <c r="BA61">
        <v>0</v>
      </c>
      <c r="BB61">
        <v>0</v>
      </c>
      <c r="BC61" t="s">
        <v>5692</v>
      </c>
      <c r="BD61" t="s">
        <v>34</v>
      </c>
      <c r="BE61" t="s">
        <v>5690</v>
      </c>
    </row>
    <row r="62" spans="1:57">
      <c r="I62" s="216"/>
      <c r="K62" s="138"/>
      <c r="R62" s="116"/>
    </row>
    <row r="63" spans="1:57">
      <c r="I63" s="216"/>
      <c r="K63" s="138"/>
      <c r="R63" s="116"/>
    </row>
    <row r="64" spans="1:57">
      <c r="I64" s="216"/>
      <c r="K64" s="138"/>
      <c r="R64" s="116"/>
    </row>
    <row r="65" spans="9:18">
      <c r="I65" s="216"/>
      <c r="K65" s="138"/>
      <c r="R65" s="116"/>
    </row>
    <row r="66" spans="9:18">
      <c r="I66" s="216"/>
      <c r="K66" s="138"/>
      <c r="R66" s="116"/>
    </row>
    <row r="67" spans="9:18">
      <c r="I67" s="216"/>
      <c r="K67" s="138"/>
      <c r="R67" s="116"/>
    </row>
    <row r="68" spans="9:18">
      <c r="R68" s="116"/>
    </row>
    <row r="69" spans="9:18">
      <c r="R69" s="116"/>
    </row>
    <row r="70" spans="9:18">
      <c r="R70" s="116"/>
    </row>
    <row r="71" spans="9:18">
      <c r="R71" s="116"/>
    </row>
    <row r="72" spans="9:18">
      <c r="R72" s="116"/>
    </row>
    <row r="73" spans="9:18">
      <c r="R73" s="116"/>
    </row>
    <row r="74" spans="9:18">
      <c r="R74" s="116"/>
    </row>
    <row r="75" spans="9:18">
      <c r="R75" s="116"/>
    </row>
    <row r="76" spans="9:18">
      <c r="R76" s="116"/>
    </row>
    <row r="77" spans="9:18">
      <c r="R77" s="116"/>
    </row>
    <row r="78" spans="9:18">
      <c r="R78" s="116"/>
    </row>
    <row r="79" spans="9:18">
      <c r="R79" s="116"/>
    </row>
    <row r="80" spans="9:18">
      <c r="R80" s="116"/>
    </row>
    <row r="81" spans="18:18">
      <c r="R81" s="116"/>
    </row>
    <row r="82" spans="18:18">
      <c r="R82" s="116"/>
    </row>
    <row r="83" spans="18:18">
      <c r="R83" s="116"/>
    </row>
    <row r="84" spans="18:18">
      <c r="R84" s="116"/>
    </row>
    <row r="85" spans="18:18">
      <c r="R85" s="116"/>
    </row>
    <row r="86" spans="18:18">
      <c r="R86" s="116"/>
    </row>
    <row r="87" spans="18:18">
      <c r="R87" s="116"/>
    </row>
    <row r="88" spans="18:18">
      <c r="R88" s="116"/>
    </row>
    <row r="89" spans="18:18">
      <c r="R89" s="116"/>
    </row>
    <row r="90" spans="18:18">
      <c r="R90" s="116"/>
    </row>
    <row r="91" spans="18:18">
      <c r="R91" s="116"/>
    </row>
    <row r="92" spans="18:18">
      <c r="R92" s="116"/>
    </row>
    <row r="93" spans="18:18">
      <c r="R93" s="116"/>
    </row>
    <row r="94" spans="18:18">
      <c r="R94" s="116"/>
    </row>
    <row r="95" spans="18:18">
      <c r="R95" s="116"/>
    </row>
    <row r="96" spans="18:18">
      <c r="R96" s="116"/>
    </row>
    <row r="97" spans="18:18">
      <c r="R97" s="116"/>
    </row>
    <row r="98" spans="18:18">
      <c r="R98" s="116"/>
    </row>
    <row r="99" spans="18:18">
      <c r="R99" s="116"/>
    </row>
    <row r="100" spans="18:18">
      <c r="R100" s="116"/>
    </row>
    <row r="101" spans="18:18">
      <c r="R101" s="116"/>
    </row>
    <row r="102" spans="18:18">
      <c r="R102" s="116"/>
    </row>
    <row r="103" spans="18:18">
      <c r="R103" s="116"/>
    </row>
    <row r="104" spans="18:18">
      <c r="R104" s="116"/>
    </row>
    <row r="105" spans="18:18">
      <c r="R105" s="116"/>
    </row>
    <row r="106" spans="18:18">
      <c r="R106" s="116"/>
    </row>
    <row r="107" spans="18:18">
      <c r="R107" s="116"/>
    </row>
    <row r="108" spans="18:18">
      <c r="R108" s="116"/>
    </row>
    <row r="109" spans="18:18">
      <c r="R109" s="116"/>
    </row>
    <row r="110" spans="18:18">
      <c r="R110" s="116"/>
    </row>
    <row r="111" spans="18:18">
      <c r="R111" s="116"/>
    </row>
    <row r="112" spans="18:18">
      <c r="R112" s="116"/>
    </row>
    <row r="113" spans="18:18">
      <c r="R113" s="116"/>
    </row>
    <row r="114" spans="18:18">
      <c r="R114" s="116"/>
    </row>
    <row r="115" spans="18:18">
      <c r="R115" s="116"/>
    </row>
    <row r="116" spans="18:18">
      <c r="R116" s="116"/>
    </row>
    <row r="117" spans="18:18">
      <c r="R117" s="116"/>
    </row>
    <row r="118" spans="18:18">
      <c r="R118" s="116"/>
    </row>
    <row r="119" spans="18:18">
      <c r="R119" s="116"/>
    </row>
    <row r="120" spans="18:18">
      <c r="R120" s="116"/>
    </row>
    <row r="121" spans="18:18">
      <c r="R121" s="116"/>
    </row>
    <row r="122" spans="18:18">
      <c r="R122" s="116"/>
    </row>
    <row r="123" spans="18:18">
      <c r="R123" s="116"/>
    </row>
    <row r="124" spans="18:18">
      <c r="R124" s="116"/>
    </row>
    <row r="125" spans="18:18">
      <c r="R125" s="116"/>
    </row>
    <row r="126" spans="18:18">
      <c r="R126" s="116"/>
    </row>
    <row r="127" spans="18:18">
      <c r="R127" s="116"/>
    </row>
    <row r="128" spans="18:18">
      <c r="R128" s="116"/>
    </row>
    <row r="129" spans="18:18">
      <c r="R129" s="116"/>
    </row>
    <row r="130" spans="18:18">
      <c r="R130" s="116"/>
    </row>
    <row r="131" spans="18:18">
      <c r="R131" s="116"/>
    </row>
    <row r="132" spans="18:18">
      <c r="R132" s="116"/>
    </row>
    <row r="133" spans="18:18">
      <c r="R133" s="116"/>
    </row>
    <row r="134" spans="18:18">
      <c r="R134" s="116"/>
    </row>
    <row r="135" spans="18:18">
      <c r="R135" s="116"/>
    </row>
    <row r="136" spans="18:18">
      <c r="R136" s="116"/>
    </row>
    <row r="137" spans="18:18">
      <c r="R137" s="116"/>
    </row>
    <row r="138" spans="18:18">
      <c r="R138" s="116"/>
    </row>
    <row r="139" spans="18:18">
      <c r="R139" s="116"/>
    </row>
    <row r="140" spans="18:18">
      <c r="R140" s="116"/>
    </row>
    <row r="141" spans="18:18">
      <c r="R141" s="116"/>
    </row>
    <row r="142" spans="18:18">
      <c r="R142" s="116"/>
    </row>
    <row r="143" spans="18:18">
      <c r="R143" s="116"/>
    </row>
    <row r="144" spans="18:18">
      <c r="R144" s="116"/>
    </row>
    <row r="145" spans="18:18">
      <c r="R145" s="116"/>
    </row>
    <row r="146" spans="18:18">
      <c r="R146" s="116"/>
    </row>
    <row r="147" spans="18:18">
      <c r="R147" s="116"/>
    </row>
    <row r="148" spans="18:18">
      <c r="R148" s="116"/>
    </row>
    <row r="149" spans="18:18">
      <c r="R149" s="116"/>
    </row>
    <row r="150" spans="18:18">
      <c r="R150" s="116"/>
    </row>
    <row r="151" spans="18:18">
      <c r="R151" s="116"/>
    </row>
    <row r="152" spans="18:18">
      <c r="R152" s="116"/>
    </row>
    <row r="153" spans="18:18">
      <c r="R153" s="116"/>
    </row>
    <row r="154" spans="18:18">
      <c r="R154" s="116"/>
    </row>
    <row r="155" spans="18:18">
      <c r="R155" s="116"/>
    </row>
    <row r="156" spans="18:18">
      <c r="R156" s="116"/>
    </row>
    <row r="157" spans="18:18">
      <c r="R157" s="116"/>
    </row>
    <row r="158" spans="18:18">
      <c r="R158" s="116"/>
    </row>
    <row r="159" spans="18:18">
      <c r="R159" s="116"/>
    </row>
    <row r="160" spans="18:18">
      <c r="R160" s="116"/>
    </row>
    <row r="161" spans="18:18">
      <c r="R161" s="116"/>
    </row>
    <row r="162" spans="18:18">
      <c r="R162" s="116"/>
    </row>
    <row r="163" spans="18:18">
      <c r="R163" s="116"/>
    </row>
    <row r="164" spans="18:18">
      <c r="R164" s="116"/>
    </row>
    <row r="165" spans="18:18">
      <c r="R165" s="116"/>
    </row>
    <row r="166" spans="18:18">
      <c r="R166" s="116"/>
    </row>
    <row r="167" spans="18:18">
      <c r="R167" s="116"/>
    </row>
    <row r="168" spans="18:18">
      <c r="R168" s="116"/>
    </row>
    <row r="169" spans="18:18">
      <c r="R169" s="116"/>
    </row>
    <row r="170" spans="18:18">
      <c r="R170" s="116"/>
    </row>
    <row r="171" spans="18:18">
      <c r="R171" s="116"/>
    </row>
    <row r="172" spans="18:18">
      <c r="R172" s="116"/>
    </row>
    <row r="173" spans="18:18">
      <c r="R173" s="116"/>
    </row>
    <row r="174" spans="18:18">
      <c r="R174" s="116"/>
    </row>
    <row r="175" spans="18:18">
      <c r="R175" s="116"/>
    </row>
    <row r="176" spans="18:18">
      <c r="R176" s="116"/>
    </row>
  </sheetData>
  <phoneticPr fontId="4" type="noConversion"/>
  <conditionalFormatting sqref="W2:W19">
    <cfRule type="notContainsBlanks" dxfId="246" priority="1">
      <formula>LEN(TRIM(W2))&gt;0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6095-96AC-4AA4-BF57-85C3150FC7CF}">
  <sheetPr codeName="Sheet7"/>
  <dimension ref="A1:AE1044"/>
  <sheetViews>
    <sheetView topLeftCell="X1" workbookViewId="0">
      <selection activeCell="AB11" sqref="AB11"/>
    </sheetView>
  </sheetViews>
  <sheetFormatPr defaultRowHeight="16.5"/>
  <cols>
    <col min="1" max="1" width="5.75" bestFit="1" customWidth="1"/>
    <col min="2" max="2" width="13.25" bestFit="1" customWidth="1"/>
    <col min="3" max="3" width="13.75" bestFit="1" customWidth="1"/>
    <col min="4" max="4" width="22.75" bestFit="1" customWidth="1"/>
    <col min="5" max="5" width="11.125" bestFit="1" customWidth="1"/>
    <col min="6" max="6" width="24.125" bestFit="1" customWidth="1"/>
    <col min="7" max="7" width="13.875" bestFit="1" customWidth="1"/>
    <col min="8" max="8" width="9.375" bestFit="1" customWidth="1"/>
    <col min="9" max="9" width="11.25" bestFit="1" customWidth="1"/>
    <col min="10" max="10" width="7.5" bestFit="1" customWidth="1"/>
    <col min="11" max="11" width="15.25" bestFit="1" customWidth="1"/>
    <col min="12" max="12" width="13.25" bestFit="1" customWidth="1"/>
    <col min="13" max="14" width="11.25" bestFit="1" customWidth="1"/>
    <col min="15" max="15" width="18.375" bestFit="1" customWidth="1"/>
    <col min="16" max="16" width="12.875" bestFit="1" customWidth="1"/>
    <col min="17" max="17" width="15.5" bestFit="1" customWidth="1"/>
    <col min="18" max="18" width="11" bestFit="1" customWidth="1"/>
    <col min="19" max="19" width="13.25" bestFit="1" customWidth="1"/>
    <col min="20" max="20" width="16.5" bestFit="1" customWidth="1"/>
    <col min="21" max="22" width="81" bestFit="1" customWidth="1"/>
    <col min="23" max="23" width="9.375" bestFit="1" customWidth="1"/>
    <col min="24" max="24" width="19.5" bestFit="1" customWidth="1"/>
    <col min="25" max="25" width="9.375" bestFit="1" customWidth="1"/>
    <col min="26" max="26" width="22.5" bestFit="1" customWidth="1"/>
    <col min="27" max="27" width="15.25" bestFit="1" customWidth="1"/>
    <col min="28" max="28" width="13.25" bestFit="1" customWidth="1"/>
    <col min="29" max="29" width="9.375" bestFit="1" customWidth="1"/>
    <col min="30" max="30" width="7.5" bestFit="1" customWidth="1"/>
    <col min="31" max="31" width="81" bestFit="1" customWidth="1"/>
  </cols>
  <sheetData>
    <row r="1" spans="1:31">
      <c r="A1" t="s">
        <v>653</v>
      </c>
      <c r="B1" t="s">
        <v>537</v>
      </c>
      <c r="C1" t="s">
        <v>536</v>
      </c>
      <c r="D1" t="s">
        <v>311</v>
      </c>
      <c r="E1" t="s">
        <v>127</v>
      </c>
      <c r="F1" t="s">
        <v>123</v>
      </c>
      <c r="G1" t="s">
        <v>116</v>
      </c>
      <c r="H1" t="s">
        <v>113</v>
      </c>
      <c r="I1" t="s">
        <v>617</v>
      </c>
      <c r="J1" t="s">
        <v>534</v>
      </c>
      <c r="K1" t="s">
        <v>119</v>
      </c>
      <c r="L1" t="s">
        <v>768</v>
      </c>
      <c r="M1" t="s">
        <v>775</v>
      </c>
      <c r="N1" t="s">
        <v>538</v>
      </c>
      <c r="O1" t="s">
        <v>626</v>
      </c>
      <c r="P1" t="s">
        <v>625</v>
      </c>
      <c r="Q1" t="s">
        <v>542</v>
      </c>
      <c r="R1" t="s">
        <v>544</v>
      </c>
      <c r="S1" t="s">
        <v>791</v>
      </c>
      <c r="T1" t="s">
        <v>619</v>
      </c>
      <c r="U1" t="s">
        <v>547</v>
      </c>
      <c r="V1" t="s">
        <v>548</v>
      </c>
      <c r="W1" t="s">
        <v>792</v>
      </c>
      <c r="X1" t="s">
        <v>796</v>
      </c>
      <c r="Y1" t="s">
        <v>793</v>
      </c>
      <c r="Z1" t="s">
        <v>797</v>
      </c>
      <c r="AA1" t="s">
        <v>794</v>
      </c>
      <c r="AB1" t="s">
        <v>798</v>
      </c>
      <c r="AC1" t="s">
        <v>776</v>
      </c>
      <c r="AD1" t="s">
        <v>683</v>
      </c>
      <c r="AE1" t="s">
        <v>602</v>
      </c>
    </row>
    <row r="2" spans="1:31">
      <c r="A2">
        <v>1</v>
      </c>
      <c r="B2" t="s">
        <v>560</v>
      </c>
      <c r="C2" t="s">
        <v>559</v>
      </c>
      <c r="D2" t="s">
        <v>799</v>
      </c>
      <c r="E2" s="59">
        <v>45293</v>
      </c>
      <c r="F2" t="s">
        <v>799</v>
      </c>
      <c r="G2" t="s">
        <v>800</v>
      </c>
      <c r="H2" t="s">
        <v>34</v>
      </c>
      <c r="I2" t="s">
        <v>351</v>
      </c>
      <c r="J2">
        <v>2</v>
      </c>
      <c r="K2">
        <v>45550</v>
      </c>
      <c r="L2">
        <v>4300</v>
      </c>
      <c r="M2">
        <v>1650</v>
      </c>
      <c r="N2" s="59">
        <v>45293</v>
      </c>
      <c r="O2" t="s">
        <v>801</v>
      </c>
      <c r="P2" t="s">
        <v>802</v>
      </c>
      <c r="R2" t="s">
        <v>561</v>
      </c>
      <c r="S2" s="59">
        <v>44929</v>
      </c>
      <c r="T2" t="s">
        <v>803</v>
      </c>
      <c r="U2" t="s">
        <v>804</v>
      </c>
      <c r="W2">
        <v>64800</v>
      </c>
      <c r="X2">
        <v>0</v>
      </c>
      <c r="Y2">
        <v>0</v>
      </c>
      <c r="Z2">
        <v>0</v>
      </c>
      <c r="AA2">
        <v>0</v>
      </c>
      <c r="AE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강경숙 강경숙 SE.206 투명 653499871196 010-9034-9537 2023010267662551</v>
      </c>
    </row>
    <row r="3" spans="1:31">
      <c r="A3">
        <v>2</v>
      </c>
      <c r="B3" t="s">
        <v>665</v>
      </c>
      <c r="C3" t="s">
        <v>562</v>
      </c>
      <c r="D3" t="s">
        <v>805</v>
      </c>
      <c r="E3" s="59">
        <v>45294</v>
      </c>
      <c r="F3" t="s">
        <v>806</v>
      </c>
      <c r="G3" t="s">
        <v>807</v>
      </c>
      <c r="H3" t="s">
        <v>211</v>
      </c>
      <c r="I3" t="s">
        <v>352</v>
      </c>
      <c r="J3">
        <v>1</v>
      </c>
      <c r="K3">
        <v>0</v>
      </c>
      <c r="L3">
        <v>2900</v>
      </c>
      <c r="M3">
        <v>0</v>
      </c>
      <c r="N3" s="59">
        <v>45292</v>
      </c>
      <c r="O3" t="s">
        <v>808</v>
      </c>
      <c r="Q3" t="s">
        <v>809</v>
      </c>
      <c r="R3" t="s">
        <v>561</v>
      </c>
      <c r="S3" s="59">
        <v>44930</v>
      </c>
      <c r="T3" t="s">
        <v>809</v>
      </c>
      <c r="U3" t="s">
        <v>810</v>
      </c>
      <c r="V3" t="s">
        <v>564</v>
      </c>
      <c r="W3">
        <v>2500</v>
      </c>
      <c r="X3">
        <v>0</v>
      </c>
      <c r="Y3">
        <v>3000</v>
      </c>
      <c r="Z3">
        <v>0</v>
      </c>
      <c r="AA3">
        <v>0</v>
      </c>
      <c r="AE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박혜영 Na SE.20 검정 653499871174 010-****-3618 25000163577498</v>
      </c>
    </row>
    <row r="4" spans="1:31">
      <c r="A4">
        <v>3</v>
      </c>
      <c r="B4" t="s">
        <v>665</v>
      </c>
      <c r="C4" t="s">
        <v>530</v>
      </c>
      <c r="E4" s="59">
        <v>45443</v>
      </c>
      <c r="F4" t="s">
        <v>869</v>
      </c>
      <c r="G4" t="s">
        <v>870</v>
      </c>
      <c r="H4" t="s">
        <v>529</v>
      </c>
      <c r="I4" t="s">
        <v>351</v>
      </c>
      <c r="J4">
        <v>1</v>
      </c>
      <c r="K4">
        <v>0</v>
      </c>
      <c r="L4">
        <v>4400</v>
      </c>
      <c r="M4">
        <v>0</v>
      </c>
      <c r="N4" s="59">
        <v>45443</v>
      </c>
      <c r="O4" t="s">
        <v>1651</v>
      </c>
      <c r="R4" t="s">
        <v>561</v>
      </c>
      <c r="S4" s="59"/>
      <c r="T4" t="s">
        <v>873</v>
      </c>
      <c r="U4" t="s">
        <v>874</v>
      </c>
      <c r="W4">
        <v>0</v>
      </c>
      <c r="X4">
        <v>0</v>
      </c>
      <c r="Y4">
        <v>0</v>
      </c>
      <c r="Z4">
        <v>0</v>
      </c>
      <c r="AA4">
        <v>0</v>
      </c>
      <c r="AE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감포건어물 SE.1000 투명 530211812532 010-3585-3937 45470338</v>
      </c>
    </row>
    <row r="5" spans="1:31">
      <c r="A5">
        <v>4</v>
      </c>
      <c r="B5" t="s">
        <v>560</v>
      </c>
      <c r="C5" t="s">
        <v>559</v>
      </c>
      <c r="D5" t="s">
        <v>875</v>
      </c>
      <c r="E5" s="59">
        <v>45443</v>
      </c>
      <c r="F5" t="s">
        <v>875</v>
      </c>
      <c r="G5" t="s">
        <v>876</v>
      </c>
      <c r="H5" t="s">
        <v>36</v>
      </c>
      <c r="I5" t="s">
        <v>351</v>
      </c>
      <c r="J5">
        <v>5</v>
      </c>
      <c r="K5">
        <v>86900</v>
      </c>
      <c r="L5">
        <v>4400</v>
      </c>
      <c r="M5">
        <v>0</v>
      </c>
      <c r="N5" s="59">
        <v>45443</v>
      </c>
      <c r="O5" t="s">
        <v>1652</v>
      </c>
      <c r="P5" t="s">
        <v>877</v>
      </c>
      <c r="Q5" t="s">
        <v>878</v>
      </c>
      <c r="R5" t="s">
        <v>561</v>
      </c>
      <c r="S5" s="59"/>
      <c r="T5" t="s">
        <v>878</v>
      </c>
      <c r="U5" t="s">
        <v>879</v>
      </c>
      <c r="W5">
        <v>135000</v>
      </c>
      <c r="X5">
        <v>0</v>
      </c>
      <c r="Y5">
        <v>0</v>
      </c>
      <c r="Z5">
        <v>0</v>
      </c>
      <c r="AA5">
        <v>0</v>
      </c>
      <c r="AE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530211675903 010-6614-9975 45470689</v>
      </c>
    </row>
    <row r="6" spans="1:31">
      <c r="A6">
        <v>5</v>
      </c>
      <c r="B6" t="s">
        <v>560</v>
      </c>
      <c r="C6" t="s">
        <v>559</v>
      </c>
      <c r="D6" t="s">
        <v>880</v>
      </c>
      <c r="E6" s="59">
        <v>45443</v>
      </c>
      <c r="F6" t="s">
        <v>880</v>
      </c>
      <c r="G6" t="s">
        <v>881</v>
      </c>
      <c r="H6" t="s">
        <v>34</v>
      </c>
      <c r="I6" t="s">
        <v>351</v>
      </c>
      <c r="J6">
        <v>1</v>
      </c>
      <c r="K6">
        <v>23300</v>
      </c>
      <c r="L6">
        <v>3500</v>
      </c>
      <c r="M6">
        <v>0</v>
      </c>
      <c r="N6" s="59">
        <v>45443</v>
      </c>
      <c r="O6" t="s">
        <v>882</v>
      </c>
      <c r="P6" t="s">
        <v>883</v>
      </c>
      <c r="Q6" t="s">
        <v>884</v>
      </c>
      <c r="R6" t="s">
        <v>561</v>
      </c>
      <c r="S6" s="59"/>
      <c r="T6" t="s">
        <v>884</v>
      </c>
      <c r="U6" t="s">
        <v>885</v>
      </c>
      <c r="W6">
        <v>28620</v>
      </c>
      <c r="X6">
        <v>3180</v>
      </c>
      <c r="Y6">
        <v>3000</v>
      </c>
      <c r="Z6">
        <v>0</v>
      </c>
      <c r="AA6">
        <v>0</v>
      </c>
      <c r="AE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SE.206 투명 530211538423 010-8865-8843 2024053156950031</v>
      </c>
    </row>
    <row r="7" spans="1:31">
      <c r="A7">
        <v>6</v>
      </c>
      <c r="B7" t="s">
        <v>560</v>
      </c>
      <c r="C7" t="s">
        <v>559</v>
      </c>
      <c r="D7" t="s">
        <v>886</v>
      </c>
      <c r="E7" s="59">
        <v>45443</v>
      </c>
      <c r="F7" t="s">
        <v>886</v>
      </c>
      <c r="G7" t="s">
        <v>887</v>
      </c>
      <c r="H7" t="s">
        <v>265</v>
      </c>
      <c r="I7" t="s">
        <v>378</v>
      </c>
      <c r="J7">
        <v>40</v>
      </c>
      <c r="K7">
        <v>35200</v>
      </c>
      <c r="L7">
        <v>4400</v>
      </c>
      <c r="M7">
        <v>0</v>
      </c>
      <c r="N7" s="59">
        <v>45443</v>
      </c>
      <c r="O7" t="s">
        <v>888</v>
      </c>
      <c r="P7" t="s">
        <v>889</v>
      </c>
      <c r="Q7" t="s">
        <v>890</v>
      </c>
      <c r="R7" t="s">
        <v>561</v>
      </c>
      <c r="S7" s="59"/>
      <c r="T7" t="s">
        <v>890</v>
      </c>
      <c r="U7" t="s">
        <v>891</v>
      </c>
      <c r="W7">
        <v>50400</v>
      </c>
      <c r="X7">
        <v>0</v>
      </c>
      <c r="Y7">
        <v>0</v>
      </c>
      <c r="Z7">
        <v>0</v>
      </c>
      <c r="AA7">
        <v>0</v>
      </c>
      <c r="AE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고수연 고수연 SE.9 보라 530211538681 010-9034-2127 2024053156943881</v>
      </c>
    </row>
    <row r="8" spans="1:31">
      <c r="A8">
        <v>7</v>
      </c>
      <c r="B8" t="s">
        <v>560</v>
      </c>
      <c r="C8" t="s">
        <v>559</v>
      </c>
      <c r="D8" t="s">
        <v>892</v>
      </c>
      <c r="E8" s="59">
        <v>45443</v>
      </c>
      <c r="F8" t="s">
        <v>892</v>
      </c>
      <c r="G8" t="s">
        <v>893</v>
      </c>
      <c r="H8" t="s">
        <v>18</v>
      </c>
      <c r="I8" t="s">
        <v>351</v>
      </c>
      <c r="J8">
        <v>1</v>
      </c>
      <c r="K8">
        <v>10260</v>
      </c>
      <c r="L8">
        <v>3000</v>
      </c>
      <c r="M8">
        <v>0</v>
      </c>
      <c r="N8" s="59">
        <v>45443</v>
      </c>
      <c r="O8" t="s">
        <v>894</v>
      </c>
      <c r="P8" t="s">
        <v>895</v>
      </c>
      <c r="Q8" t="s">
        <v>896</v>
      </c>
      <c r="R8" t="s">
        <v>561</v>
      </c>
      <c r="S8" s="59"/>
      <c r="T8" t="s">
        <v>896</v>
      </c>
      <c r="U8" t="s">
        <v>897</v>
      </c>
      <c r="W8">
        <v>10690</v>
      </c>
      <c r="X8">
        <v>1190</v>
      </c>
      <c r="Y8">
        <v>3000</v>
      </c>
      <c r="Z8">
        <v>0</v>
      </c>
      <c r="AA8">
        <v>0</v>
      </c>
      <c r="AE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김정윤 김정윤 SE.307 투명 530211538235 010-2715-3902 2024053153041311</v>
      </c>
    </row>
    <row r="9" spans="1:31">
      <c r="A9">
        <v>8</v>
      </c>
      <c r="B9" t="s">
        <v>560</v>
      </c>
      <c r="C9" t="s">
        <v>559</v>
      </c>
      <c r="D9" t="s">
        <v>898</v>
      </c>
      <c r="E9" s="59">
        <v>45443</v>
      </c>
      <c r="F9" t="s">
        <v>898</v>
      </c>
      <c r="G9" t="s">
        <v>899</v>
      </c>
      <c r="H9" t="s">
        <v>22</v>
      </c>
      <c r="I9" t="s">
        <v>351</v>
      </c>
      <c r="J9">
        <v>1</v>
      </c>
      <c r="K9">
        <v>16150</v>
      </c>
      <c r="L9">
        <v>3500</v>
      </c>
      <c r="M9">
        <v>0</v>
      </c>
      <c r="N9" s="59">
        <v>45442</v>
      </c>
      <c r="O9" t="s">
        <v>900</v>
      </c>
      <c r="P9" t="s">
        <v>901</v>
      </c>
      <c r="Q9" t="s">
        <v>902</v>
      </c>
      <c r="R9" t="s">
        <v>561</v>
      </c>
      <c r="S9" s="59"/>
      <c r="T9" t="s">
        <v>902</v>
      </c>
      <c r="U9" t="s">
        <v>903</v>
      </c>
      <c r="V9" t="s">
        <v>904</v>
      </c>
      <c r="W9">
        <v>18630</v>
      </c>
      <c r="X9">
        <v>2070</v>
      </c>
      <c r="Y9">
        <v>0</v>
      </c>
      <c r="Z9">
        <v>0</v>
      </c>
      <c r="AA9">
        <v>0</v>
      </c>
      <c r="AE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SE.305 투명 540210571793 010-3333-7515 2024053028699001</v>
      </c>
    </row>
    <row r="10" spans="1:31">
      <c r="A10">
        <v>9</v>
      </c>
      <c r="B10" t="s">
        <v>560</v>
      </c>
      <c r="C10" t="s">
        <v>559</v>
      </c>
      <c r="D10" t="s">
        <v>898</v>
      </c>
      <c r="E10" s="59">
        <v>45443</v>
      </c>
      <c r="F10" t="s">
        <v>898</v>
      </c>
      <c r="G10" t="s">
        <v>899</v>
      </c>
      <c r="H10" t="s">
        <v>24</v>
      </c>
      <c r="I10" t="s">
        <v>351</v>
      </c>
      <c r="J10">
        <v>1</v>
      </c>
      <c r="K10">
        <v>9350</v>
      </c>
      <c r="L10">
        <v>0</v>
      </c>
      <c r="M10">
        <v>0</v>
      </c>
      <c r="N10" s="59">
        <v>45442</v>
      </c>
      <c r="O10" t="s">
        <v>905</v>
      </c>
      <c r="P10" t="s">
        <v>901</v>
      </c>
      <c r="Q10" t="s">
        <v>902</v>
      </c>
      <c r="R10" t="s">
        <v>561</v>
      </c>
      <c r="S10" s="59"/>
      <c r="T10" t="s">
        <v>902</v>
      </c>
      <c r="U10" t="s">
        <v>903</v>
      </c>
      <c r="V10" t="s">
        <v>904</v>
      </c>
      <c r="W10">
        <v>13770</v>
      </c>
      <c r="X10">
        <v>1530</v>
      </c>
      <c r="Y10">
        <v>0</v>
      </c>
      <c r="Z10">
        <v>0</v>
      </c>
      <c r="AA10">
        <v>0</v>
      </c>
      <c r="AE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SE.304 투명 540210571793 010-3333-7515 2024053028698991</v>
      </c>
    </row>
    <row r="11" spans="1:31">
      <c r="A11">
        <v>10</v>
      </c>
      <c r="B11" t="s">
        <v>560</v>
      </c>
      <c r="C11" t="s">
        <v>559</v>
      </c>
      <c r="D11" t="s">
        <v>875</v>
      </c>
      <c r="E11" s="59">
        <v>45443</v>
      </c>
      <c r="F11" t="s">
        <v>875</v>
      </c>
      <c r="G11" t="s">
        <v>906</v>
      </c>
      <c r="H11" t="s">
        <v>36</v>
      </c>
      <c r="I11" t="s">
        <v>351</v>
      </c>
      <c r="J11">
        <v>5</v>
      </c>
      <c r="K11">
        <v>82500</v>
      </c>
      <c r="L11">
        <v>0</v>
      </c>
      <c r="M11">
        <v>0</v>
      </c>
      <c r="N11" s="59">
        <v>45442</v>
      </c>
      <c r="O11" t="s">
        <v>907</v>
      </c>
      <c r="P11" t="s">
        <v>877</v>
      </c>
      <c r="Q11" t="s">
        <v>878</v>
      </c>
      <c r="R11" t="s">
        <v>561</v>
      </c>
      <c r="S11" s="59"/>
      <c r="T11" t="s">
        <v>878</v>
      </c>
      <c r="U11" t="s">
        <v>879</v>
      </c>
      <c r="W11">
        <v>121500</v>
      </c>
      <c r="X11">
        <v>13500</v>
      </c>
      <c r="Y11">
        <v>0</v>
      </c>
      <c r="Z11">
        <v>0</v>
      </c>
      <c r="AA11">
        <v>0</v>
      </c>
      <c r="AE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540210571841 010-6614-9975 2024053027262361</v>
      </c>
    </row>
    <row r="12" spans="1:31">
      <c r="A12">
        <v>11</v>
      </c>
      <c r="B12" t="s">
        <v>665</v>
      </c>
      <c r="C12" t="s">
        <v>562</v>
      </c>
      <c r="D12" t="s">
        <v>911</v>
      </c>
      <c r="E12" s="59">
        <v>45443</v>
      </c>
      <c r="F12" t="s">
        <v>908</v>
      </c>
      <c r="G12" t="s">
        <v>909</v>
      </c>
      <c r="H12" t="s">
        <v>34</v>
      </c>
      <c r="I12" t="s">
        <v>351</v>
      </c>
      <c r="J12">
        <v>2</v>
      </c>
      <c r="K12">
        <v>0</v>
      </c>
      <c r="L12">
        <v>4400</v>
      </c>
      <c r="M12">
        <v>0</v>
      </c>
      <c r="N12" s="59">
        <v>45442</v>
      </c>
      <c r="O12" t="s">
        <v>910</v>
      </c>
      <c r="P12" t="s">
        <v>912</v>
      </c>
      <c r="Q12" t="s">
        <v>913</v>
      </c>
      <c r="R12" t="s">
        <v>561</v>
      </c>
      <c r="S12" s="59"/>
      <c r="T12" t="s">
        <v>913</v>
      </c>
      <c r="U12" t="s">
        <v>914</v>
      </c>
      <c r="V12" t="s">
        <v>563</v>
      </c>
      <c r="W12">
        <v>60480</v>
      </c>
      <c r="X12">
        <v>0</v>
      </c>
      <c r="Y12">
        <v>0</v>
      </c>
      <c r="Z12">
        <v>0</v>
      </c>
      <c r="AA12">
        <v>0</v>
      </c>
      <c r="AE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이성희 최선용 SE.206 투명 530211538526 0502-4619-0245 27100050255907</v>
      </c>
    </row>
    <row r="13" spans="1:31">
      <c r="A13">
        <v>12</v>
      </c>
      <c r="B13" t="s">
        <v>665</v>
      </c>
      <c r="C13" t="s">
        <v>562</v>
      </c>
      <c r="D13" t="s">
        <v>915</v>
      </c>
      <c r="E13" s="59">
        <v>45443</v>
      </c>
      <c r="F13" t="s">
        <v>915</v>
      </c>
      <c r="G13" t="s">
        <v>916</v>
      </c>
      <c r="H13" t="s">
        <v>133</v>
      </c>
      <c r="I13" t="s">
        <v>351</v>
      </c>
      <c r="J13">
        <v>1</v>
      </c>
      <c r="K13">
        <v>0</v>
      </c>
      <c r="L13">
        <v>3000</v>
      </c>
      <c r="M13">
        <v>0</v>
      </c>
      <c r="N13" s="59">
        <v>45443</v>
      </c>
      <c r="O13" t="s">
        <v>917</v>
      </c>
      <c r="P13" t="s">
        <v>918</v>
      </c>
      <c r="Q13" t="s">
        <v>919</v>
      </c>
      <c r="R13" t="s">
        <v>561</v>
      </c>
      <c r="S13" s="59"/>
      <c r="T13" t="s">
        <v>919</v>
      </c>
      <c r="U13" t="s">
        <v>920</v>
      </c>
      <c r="V13" t="s">
        <v>564</v>
      </c>
      <c r="W13">
        <v>10400</v>
      </c>
      <c r="X13">
        <v>0</v>
      </c>
      <c r="Y13">
        <v>3000</v>
      </c>
      <c r="Z13">
        <v>0</v>
      </c>
      <c r="AA13">
        <v>0</v>
      </c>
      <c r="AD13">
        <v>10</v>
      </c>
      <c r="AE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조선주 조선주 SE.101 투명 540210572073 0502-1425-4833 2100050428361</v>
      </c>
    </row>
    <row r="14" spans="1:31">
      <c r="A14">
        <v>13</v>
      </c>
      <c r="B14" t="s">
        <v>665</v>
      </c>
      <c r="C14" t="s">
        <v>562</v>
      </c>
      <c r="D14" t="s">
        <v>921</v>
      </c>
      <c r="E14" s="59">
        <v>45443</v>
      </c>
      <c r="F14" t="s">
        <v>921</v>
      </c>
      <c r="G14" t="s">
        <v>922</v>
      </c>
      <c r="H14" t="s">
        <v>133</v>
      </c>
      <c r="I14" t="s">
        <v>351</v>
      </c>
      <c r="J14">
        <v>1</v>
      </c>
      <c r="K14">
        <v>0</v>
      </c>
      <c r="L14">
        <v>3000</v>
      </c>
      <c r="M14">
        <v>0</v>
      </c>
      <c r="N14" s="59">
        <v>45443</v>
      </c>
      <c r="O14" t="s">
        <v>923</v>
      </c>
      <c r="P14" t="s">
        <v>924</v>
      </c>
      <c r="Q14" t="s">
        <v>925</v>
      </c>
      <c r="R14" t="s">
        <v>561</v>
      </c>
      <c r="S14" s="59"/>
      <c r="T14" t="s">
        <v>925</v>
      </c>
      <c r="U14" t="s">
        <v>926</v>
      </c>
      <c r="V14" t="s">
        <v>564</v>
      </c>
      <c r="W14">
        <v>17300</v>
      </c>
      <c r="X14">
        <v>0</v>
      </c>
      <c r="Y14">
        <v>3000</v>
      </c>
      <c r="Z14">
        <v>0</v>
      </c>
      <c r="AA14">
        <v>0</v>
      </c>
      <c r="AD14">
        <v>10</v>
      </c>
      <c r="AE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오윤이 오윤이 SE.101 투명 540210665641 0502-1316-5124 10100050526476</v>
      </c>
    </row>
    <row r="15" spans="1:31">
      <c r="A15">
        <v>14</v>
      </c>
      <c r="B15" t="s">
        <v>560</v>
      </c>
      <c r="C15" t="s">
        <v>562</v>
      </c>
      <c r="D15" t="s">
        <v>927</v>
      </c>
      <c r="E15" s="59">
        <v>45443</v>
      </c>
      <c r="F15" t="s">
        <v>927</v>
      </c>
      <c r="G15" t="s">
        <v>928</v>
      </c>
      <c r="H15" t="s">
        <v>34</v>
      </c>
      <c r="I15" t="s">
        <v>351</v>
      </c>
      <c r="J15">
        <v>1</v>
      </c>
      <c r="K15">
        <v>23300</v>
      </c>
      <c r="L15">
        <v>3500</v>
      </c>
      <c r="M15">
        <v>0</v>
      </c>
      <c r="N15" s="59">
        <v>45442</v>
      </c>
      <c r="O15" t="s">
        <v>929</v>
      </c>
      <c r="P15" t="s">
        <v>930</v>
      </c>
      <c r="Q15" t="s">
        <v>931</v>
      </c>
      <c r="R15" t="s">
        <v>561</v>
      </c>
      <c r="S15" s="59"/>
      <c r="T15" t="s">
        <v>931</v>
      </c>
      <c r="U15" t="s">
        <v>932</v>
      </c>
      <c r="V15" t="s">
        <v>564</v>
      </c>
      <c r="W15">
        <v>34020</v>
      </c>
      <c r="X15">
        <v>0</v>
      </c>
      <c r="Y15">
        <v>3000</v>
      </c>
      <c r="Z15">
        <v>0</v>
      </c>
      <c r="AA15">
        <v>0</v>
      </c>
      <c r="AE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강인석 강인석 SE.206 투명 530211538213 0502-5120-3674 7100050532943</v>
      </c>
    </row>
    <row r="16" spans="1:31">
      <c r="A16">
        <v>15</v>
      </c>
      <c r="B16" t="s">
        <v>560</v>
      </c>
      <c r="C16" t="s">
        <v>562</v>
      </c>
      <c r="D16" t="s">
        <v>936</v>
      </c>
      <c r="E16" s="59">
        <v>45443</v>
      </c>
      <c r="F16" t="s">
        <v>933</v>
      </c>
      <c r="G16" t="s">
        <v>934</v>
      </c>
      <c r="H16" t="s">
        <v>34</v>
      </c>
      <c r="I16" t="s">
        <v>351</v>
      </c>
      <c r="J16">
        <v>1</v>
      </c>
      <c r="K16">
        <v>23300</v>
      </c>
      <c r="L16">
        <v>3500</v>
      </c>
      <c r="M16">
        <v>0</v>
      </c>
      <c r="N16" s="59">
        <v>45443</v>
      </c>
      <c r="O16" t="s">
        <v>935</v>
      </c>
      <c r="P16" t="s">
        <v>937</v>
      </c>
      <c r="Q16" t="s">
        <v>938</v>
      </c>
      <c r="R16" t="s">
        <v>561</v>
      </c>
      <c r="S16" s="59"/>
      <c r="T16" t="s">
        <v>938</v>
      </c>
      <c r="U16" t="s">
        <v>939</v>
      </c>
      <c r="V16" t="s">
        <v>940</v>
      </c>
      <c r="W16">
        <v>34020</v>
      </c>
      <c r="X16">
        <v>0</v>
      </c>
      <c r="Y16">
        <v>3000</v>
      </c>
      <c r="Z16">
        <v>0</v>
      </c>
      <c r="AA16">
        <v>0</v>
      </c>
      <c r="AE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엄기성 굿푸드통상 SE.206 투명 540210571756 0504-4985-1324 2100050381770</v>
      </c>
    </row>
    <row r="17" spans="1:31">
      <c r="A17">
        <v>16</v>
      </c>
      <c r="B17" t="s">
        <v>560</v>
      </c>
      <c r="C17" t="s">
        <v>562</v>
      </c>
      <c r="D17" t="s">
        <v>941</v>
      </c>
      <c r="E17" s="59">
        <v>45443</v>
      </c>
      <c r="F17" t="s">
        <v>941</v>
      </c>
      <c r="G17" t="s">
        <v>942</v>
      </c>
      <c r="H17" t="s">
        <v>34</v>
      </c>
      <c r="I17" t="s">
        <v>351</v>
      </c>
      <c r="J17">
        <v>1</v>
      </c>
      <c r="K17">
        <v>23300</v>
      </c>
      <c r="L17">
        <v>3500</v>
      </c>
      <c r="M17">
        <v>0</v>
      </c>
      <c r="N17" s="59">
        <v>45443</v>
      </c>
      <c r="O17" t="s">
        <v>943</v>
      </c>
      <c r="P17" t="s">
        <v>944</v>
      </c>
      <c r="Q17" t="s">
        <v>945</v>
      </c>
      <c r="R17" t="s">
        <v>561</v>
      </c>
      <c r="S17" s="59"/>
      <c r="T17" t="s">
        <v>945</v>
      </c>
      <c r="U17" t="s">
        <v>946</v>
      </c>
      <c r="V17" t="s">
        <v>564</v>
      </c>
      <c r="W17">
        <v>34020</v>
      </c>
      <c r="X17">
        <v>0</v>
      </c>
      <c r="Y17">
        <v>3000</v>
      </c>
      <c r="Z17">
        <v>0</v>
      </c>
      <c r="AA17">
        <v>0</v>
      </c>
      <c r="AE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백유리 백유리 SE.206 투명 540210572272 0502-4703-9103 12100050430625</v>
      </c>
    </row>
    <row r="18" spans="1:31">
      <c r="A18">
        <v>17</v>
      </c>
      <c r="B18" t="s">
        <v>560</v>
      </c>
      <c r="C18" t="s">
        <v>562</v>
      </c>
      <c r="D18" t="s">
        <v>950</v>
      </c>
      <c r="E18" s="59">
        <v>45443</v>
      </c>
      <c r="F18" t="s">
        <v>947</v>
      </c>
      <c r="G18" t="s">
        <v>948</v>
      </c>
      <c r="H18" t="s">
        <v>118</v>
      </c>
      <c r="I18" t="s">
        <v>351</v>
      </c>
      <c r="J18">
        <v>3</v>
      </c>
      <c r="K18">
        <v>7950</v>
      </c>
      <c r="L18">
        <v>3000</v>
      </c>
      <c r="M18">
        <v>0</v>
      </c>
      <c r="N18" s="59">
        <v>45443</v>
      </c>
      <c r="O18" t="s">
        <v>949</v>
      </c>
      <c r="P18" t="s">
        <v>951</v>
      </c>
      <c r="Q18" t="s">
        <v>952</v>
      </c>
      <c r="R18" t="s">
        <v>561</v>
      </c>
      <c r="S18" s="59"/>
      <c r="T18" t="s">
        <v>952</v>
      </c>
      <c r="U18" t="s">
        <v>953</v>
      </c>
      <c r="V18" t="s">
        <v>564</v>
      </c>
      <c r="W18">
        <v>7320</v>
      </c>
      <c r="X18">
        <v>1320</v>
      </c>
      <c r="Y18">
        <v>0</v>
      </c>
      <c r="Z18">
        <v>0</v>
      </c>
      <c r="AA18">
        <v>0</v>
      </c>
      <c r="AE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SE.105 투명 530211538493 0502-4530-6882 29100050606795</v>
      </c>
    </row>
    <row r="19" spans="1:31">
      <c r="A19">
        <v>18</v>
      </c>
      <c r="B19" t="s">
        <v>560</v>
      </c>
      <c r="C19" t="s">
        <v>562</v>
      </c>
      <c r="D19" t="s">
        <v>950</v>
      </c>
      <c r="E19" s="59">
        <v>45443</v>
      </c>
      <c r="F19" t="s">
        <v>947</v>
      </c>
      <c r="G19" t="s">
        <v>948</v>
      </c>
      <c r="H19" t="s">
        <v>50</v>
      </c>
      <c r="I19" t="s">
        <v>351</v>
      </c>
      <c r="J19">
        <v>3</v>
      </c>
      <c r="K19">
        <v>3960</v>
      </c>
      <c r="L19">
        <v>0</v>
      </c>
      <c r="M19">
        <v>0</v>
      </c>
      <c r="N19" s="59">
        <v>45443</v>
      </c>
      <c r="O19" t="s">
        <v>949</v>
      </c>
      <c r="P19" t="s">
        <v>951</v>
      </c>
      <c r="Q19" t="s">
        <v>952</v>
      </c>
      <c r="R19" t="s">
        <v>561</v>
      </c>
      <c r="S19" s="59"/>
      <c r="T19" t="s">
        <v>952</v>
      </c>
      <c r="U19" t="s">
        <v>953</v>
      </c>
      <c r="V19" t="s">
        <v>564</v>
      </c>
      <c r="W19">
        <v>7620</v>
      </c>
      <c r="X19">
        <v>420</v>
      </c>
      <c r="Y19">
        <v>0</v>
      </c>
      <c r="Z19">
        <v>0</v>
      </c>
      <c r="AA19">
        <v>0</v>
      </c>
      <c r="AE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SE.138 투명 530211538493 0502-4530-6882 29100050606795</v>
      </c>
    </row>
    <row r="20" spans="1:31">
      <c r="A20">
        <v>19</v>
      </c>
      <c r="B20" t="s">
        <v>665</v>
      </c>
      <c r="C20" t="s">
        <v>559</v>
      </c>
      <c r="D20" t="s">
        <v>957</v>
      </c>
      <c r="E20" s="59">
        <v>45443</v>
      </c>
      <c r="F20" t="s">
        <v>954</v>
      </c>
      <c r="G20" t="s">
        <v>955</v>
      </c>
      <c r="H20" t="s">
        <v>34</v>
      </c>
      <c r="I20" t="s">
        <v>351</v>
      </c>
      <c r="J20">
        <v>2</v>
      </c>
      <c r="K20">
        <v>0</v>
      </c>
      <c r="L20">
        <v>4400</v>
      </c>
      <c r="M20">
        <v>0</v>
      </c>
      <c r="N20" s="59">
        <v>45442</v>
      </c>
      <c r="O20" t="s">
        <v>956</v>
      </c>
      <c r="P20" t="s">
        <v>958</v>
      </c>
      <c r="Q20" t="s">
        <v>959</v>
      </c>
      <c r="R20" t="s">
        <v>561</v>
      </c>
      <c r="S20" s="59"/>
      <c r="T20" t="s">
        <v>959</v>
      </c>
      <c r="U20" t="s">
        <v>960</v>
      </c>
      <c r="V20" t="s">
        <v>961</v>
      </c>
      <c r="W20">
        <v>56800</v>
      </c>
      <c r="X20">
        <v>0</v>
      </c>
      <c r="Y20">
        <v>0</v>
      </c>
      <c r="Z20">
        <v>0</v>
      </c>
      <c r="AA20">
        <v>0</v>
      </c>
      <c r="AE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정경진 더누벨예약실 SE.206 투명 540210578185 010-3046-3334 2024053032136921</v>
      </c>
    </row>
    <row r="21" spans="1:31">
      <c r="A21">
        <v>20</v>
      </c>
      <c r="B21" t="s">
        <v>665</v>
      </c>
      <c r="C21" t="s">
        <v>530</v>
      </c>
      <c r="E21" s="59">
        <v>45446</v>
      </c>
      <c r="F21" t="s">
        <v>962</v>
      </c>
      <c r="G21" t="s">
        <v>963</v>
      </c>
      <c r="H21" t="s">
        <v>529</v>
      </c>
      <c r="I21" t="s">
        <v>351</v>
      </c>
      <c r="J21">
        <v>1</v>
      </c>
      <c r="K21">
        <v>0</v>
      </c>
      <c r="L21">
        <v>0</v>
      </c>
      <c r="M21">
        <v>0</v>
      </c>
      <c r="N21" s="59">
        <v>45446</v>
      </c>
      <c r="O21" t="s">
        <v>1653</v>
      </c>
      <c r="R21" t="s">
        <v>561</v>
      </c>
      <c r="S21" s="59"/>
      <c r="T21" t="s">
        <v>964</v>
      </c>
      <c r="U21" t="s">
        <v>965</v>
      </c>
      <c r="W21">
        <v>0</v>
      </c>
      <c r="X21">
        <v>0</v>
      </c>
      <c r="Y21">
        <v>0</v>
      </c>
      <c r="Z21">
        <v>0</v>
      </c>
      <c r="AA21">
        <v>0</v>
      </c>
      <c r="AE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청도추어탕고디탕 SE.1000 투명 530213589552 010-8755-5098 45470286</v>
      </c>
    </row>
    <row r="22" spans="1:31">
      <c r="A22">
        <v>21</v>
      </c>
      <c r="B22" t="s">
        <v>665</v>
      </c>
      <c r="C22" t="s">
        <v>530</v>
      </c>
      <c r="E22" s="59">
        <v>45446</v>
      </c>
      <c r="F22" t="s">
        <v>966</v>
      </c>
      <c r="G22" t="s">
        <v>967</v>
      </c>
      <c r="H22" t="s">
        <v>529</v>
      </c>
      <c r="I22" t="s">
        <v>351</v>
      </c>
      <c r="J22">
        <v>1</v>
      </c>
      <c r="K22">
        <v>0</v>
      </c>
      <c r="L22">
        <v>0</v>
      </c>
      <c r="M22">
        <v>0</v>
      </c>
      <c r="N22" s="59">
        <v>45446</v>
      </c>
      <c r="O22" t="s">
        <v>1654</v>
      </c>
      <c r="R22" t="s">
        <v>561</v>
      </c>
      <c r="S22" s="59"/>
      <c r="T22" t="s">
        <v>968</v>
      </c>
      <c r="U22" t="s">
        <v>969</v>
      </c>
      <c r="W22">
        <v>0</v>
      </c>
      <c r="X22">
        <v>0</v>
      </c>
      <c r="Y22">
        <v>0</v>
      </c>
      <c r="Z22">
        <v>0</v>
      </c>
      <c r="AA22">
        <v>0</v>
      </c>
      <c r="AE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형제떡방앗간 SE.1000 투명 530213521733 010-6246-4029 45470237</v>
      </c>
    </row>
    <row r="23" spans="1:31">
      <c r="A23">
        <v>22</v>
      </c>
      <c r="B23" t="s">
        <v>665</v>
      </c>
      <c r="C23" t="s">
        <v>530</v>
      </c>
      <c r="E23" s="59">
        <v>45446</v>
      </c>
      <c r="F23" t="s">
        <v>970</v>
      </c>
      <c r="G23" t="s">
        <v>971</v>
      </c>
      <c r="H23" t="s">
        <v>529</v>
      </c>
      <c r="I23" t="s">
        <v>351</v>
      </c>
      <c r="J23">
        <v>4</v>
      </c>
      <c r="K23">
        <v>0</v>
      </c>
      <c r="L23">
        <v>5500</v>
      </c>
      <c r="M23">
        <v>0</v>
      </c>
      <c r="N23" s="59">
        <v>45446</v>
      </c>
      <c r="O23" t="s">
        <v>1655</v>
      </c>
      <c r="R23" t="s">
        <v>561</v>
      </c>
      <c r="S23" s="59"/>
      <c r="T23" t="s">
        <v>972</v>
      </c>
      <c r="U23" t="s">
        <v>973</v>
      </c>
      <c r="W23">
        <v>0</v>
      </c>
      <c r="X23">
        <v>0</v>
      </c>
      <c r="Y23">
        <v>0</v>
      </c>
      <c r="Z23">
        <v>0</v>
      </c>
      <c r="AA23">
        <v>0</v>
      </c>
      <c r="AE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역전떡집 SE.1000 투명 530213372596 010-4106-0020 45470899</v>
      </c>
    </row>
    <row r="24" spans="1:31">
      <c r="A24">
        <v>23</v>
      </c>
      <c r="B24" t="s">
        <v>560</v>
      </c>
      <c r="C24" t="s">
        <v>559</v>
      </c>
      <c r="D24" t="s">
        <v>974</v>
      </c>
      <c r="E24" s="59">
        <v>45446</v>
      </c>
      <c r="F24" t="s">
        <v>974</v>
      </c>
      <c r="G24" t="s">
        <v>975</v>
      </c>
      <c r="H24" t="s">
        <v>44</v>
      </c>
      <c r="I24" t="s">
        <v>351</v>
      </c>
      <c r="J24">
        <v>1</v>
      </c>
      <c r="K24">
        <v>12900</v>
      </c>
      <c r="L24">
        <v>3000</v>
      </c>
      <c r="M24">
        <v>0</v>
      </c>
      <c r="N24" s="59">
        <v>45446</v>
      </c>
      <c r="O24" t="s">
        <v>976</v>
      </c>
      <c r="P24" t="s">
        <v>977</v>
      </c>
      <c r="Q24" t="s">
        <v>978</v>
      </c>
      <c r="R24" t="s">
        <v>561</v>
      </c>
      <c r="S24" s="59"/>
      <c r="T24" t="s">
        <v>978</v>
      </c>
      <c r="U24" t="s">
        <v>979</v>
      </c>
      <c r="W24">
        <v>14580</v>
      </c>
      <c r="X24">
        <v>1620</v>
      </c>
      <c r="Y24">
        <v>3000</v>
      </c>
      <c r="Z24">
        <v>0</v>
      </c>
      <c r="AA24">
        <v>0</v>
      </c>
      <c r="AE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유승범 유승범 SE.201 투명 530213305035 010-5268-9041 2024060356409111</v>
      </c>
    </row>
    <row r="25" spans="1:31">
      <c r="A25">
        <v>24</v>
      </c>
      <c r="B25" t="s">
        <v>560</v>
      </c>
      <c r="C25" t="s">
        <v>559</v>
      </c>
      <c r="D25" t="s">
        <v>980</v>
      </c>
      <c r="E25" s="59">
        <v>45446</v>
      </c>
      <c r="F25" t="s">
        <v>980</v>
      </c>
      <c r="G25" t="s">
        <v>981</v>
      </c>
      <c r="H25" t="s">
        <v>44</v>
      </c>
      <c r="I25" t="s">
        <v>351</v>
      </c>
      <c r="J25">
        <v>1</v>
      </c>
      <c r="K25">
        <v>12900</v>
      </c>
      <c r="L25">
        <v>3000</v>
      </c>
      <c r="M25">
        <v>0</v>
      </c>
      <c r="N25" s="59">
        <v>45445</v>
      </c>
      <c r="O25" t="s">
        <v>982</v>
      </c>
      <c r="P25" t="s">
        <v>983</v>
      </c>
      <c r="Q25" t="s">
        <v>984</v>
      </c>
      <c r="R25" t="s">
        <v>561</v>
      </c>
      <c r="S25" s="59"/>
      <c r="T25" t="s">
        <v>984</v>
      </c>
      <c r="U25" t="s">
        <v>985</v>
      </c>
      <c r="W25">
        <v>14580</v>
      </c>
      <c r="X25">
        <v>1620</v>
      </c>
      <c r="Y25">
        <v>3000</v>
      </c>
      <c r="Z25">
        <v>0</v>
      </c>
      <c r="AA25">
        <v>0</v>
      </c>
      <c r="AE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강정화 강정화 SE.201 투명 530213305105 010-2849-9914 2024060217398401</v>
      </c>
    </row>
    <row r="26" spans="1:31">
      <c r="A26">
        <v>25</v>
      </c>
      <c r="B26" t="s">
        <v>560</v>
      </c>
      <c r="C26" t="s">
        <v>559</v>
      </c>
      <c r="D26" t="s">
        <v>986</v>
      </c>
      <c r="E26" s="59">
        <v>45446</v>
      </c>
      <c r="F26" t="s">
        <v>986</v>
      </c>
      <c r="G26" t="s">
        <v>987</v>
      </c>
      <c r="H26" t="s">
        <v>34</v>
      </c>
      <c r="I26" t="s">
        <v>351</v>
      </c>
      <c r="J26">
        <v>2</v>
      </c>
      <c r="K26">
        <v>44000</v>
      </c>
      <c r="L26">
        <v>4400</v>
      </c>
      <c r="M26">
        <v>0</v>
      </c>
      <c r="N26" s="59">
        <v>45444</v>
      </c>
      <c r="O26" t="s">
        <v>988</v>
      </c>
      <c r="P26" t="s">
        <v>989</v>
      </c>
      <c r="Q26" t="s">
        <v>990</v>
      </c>
      <c r="R26" t="s">
        <v>561</v>
      </c>
      <c r="S26" s="59"/>
      <c r="T26" t="s">
        <v>991</v>
      </c>
      <c r="U26" t="s">
        <v>992</v>
      </c>
      <c r="W26">
        <v>57240</v>
      </c>
      <c r="X26">
        <v>6360</v>
      </c>
      <c r="Y26">
        <v>0</v>
      </c>
      <c r="Z26">
        <v>0</v>
      </c>
      <c r="AA26">
        <v>0</v>
      </c>
      <c r="AE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윤춘자 윤춘자 SE.206 투명 530213304965 0502-3570-4749 2024060182579771</v>
      </c>
    </row>
    <row r="27" spans="1:31">
      <c r="A27">
        <v>26</v>
      </c>
      <c r="B27" t="s">
        <v>665</v>
      </c>
      <c r="C27" t="s">
        <v>559</v>
      </c>
      <c r="D27" t="s">
        <v>993</v>
      </c>
      <c r="E27" s="59">
        <v>45446</v>
      </c>
      <c r="F27" t="s">
        <v>993</v>
      </c>
      <c r="G27" t="s">
        <v>994</v>
      </c>
      <c r="H27" t="s">
        <v>36</v>
      </c>
      <c r="I27" t="s">
        <v>351</v>
      </c>
      <c r="J27">
        <v>1</v>
      </c>
      <c r="K27">
        <v>0</v>
      </c>
      <c r="L27">
        <v>3000</v>
      </c>
      <c r="M27">
        <v>0</v>
      </c>
      <c r="N27" s="59">
        <v>45446</v>
      </c>
      <c r="O27" t="s">
        <v>995</v>
      </c>
      <c r="P27" t="s">
        <v>996</v>
      </c>
      <c r="Q27" t="s">
        <v>997</v>
      </c>
      <c r="R27" t="s">
        <v>561</v>
      </c>
      <c r="S27" s="59"/>
      <c r="T27" t="s">
        <v>997</v>
      </c>
      <c r="U27" t="s">
        <v>998</v>
      </c>
      <c r="W27">
        <v>24000</v>
      </c>
      <c r="X27">
        <v>0</v>
      </c>
      <c r="Y27">
        <v>3000</v>
      </c>
      <c r="Z27">
        <v>0</v>
      </c>
      <c r="AA27">
        <v>0</v>
      </c>
      <c r="AE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노민정 노민정 SE.205 투명 530213304862 010-2714-7704 2024060349869161</v>
      </c>
    </row>
    <row r="28" spans="1:31">
      <c r="A28">
        <v>27</v>
      </c>
      <c r="B28" t="s">
        <v>665</v>
      </c>
      <c r="C28" t="s">
        <v>559</v>
      </c>
      <c r="D28" t="s">
        <v>999</v>
      </c>
      <c r="E28" s="59">
        <v>45446</v>
      </c>
      <c r="F28" t="s">
        <v>999</v>
      </c>
      <c r="G28" t="s">
        <v>1000</v>
      </c>
      <c r="H28" t="s">
        <v>40</v>
      </c>
      <c r="I28" t="s">
        <v>351</v>
      </c>
      <c r="J28">
        <v>1</v>
      </c>
      <c r="K28">
        <v>0</v>
      </c>
      <c r="L28">
        <v>3000</v>
      </c>
      <c r="M28">
        <v>0</v>
      </c>
      <c r="N28" s="59">
        <v>45445</v>
      </c>
      <c r="O28" t="s">
        <v>1001</v>
      </c>
      <c r="P28" t="s">
        <v>1002</v>
      </c>
      <c r="Q28" t="s">
        <v>1003</v>
      </c>
      <c r="R28" t="s">
        <v>561</v>
      </c>
      <c r="S28" s="59"/>
      <c r="T28" t="s">
        <v>1003</v>
      </c>
      <c r="U28" t="s">
        <v>1004</v>
      </c>
      <c r="W28">
        <v>17600</v>
      </c>
      <c r="X28">
        <v>0</v>
      </c>
      <c r="Y28">
        <v>3000</v>
      </c>
      <c r="Z28">
        <v>0</v>
      </c>
      <c r="AA28">
        <v>0</v>
      </c>
      <c r="AE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한찬범 한찬범 SE.203 투명 530213304980 010-9589-2203 2024060234540801</v>
      </c>
    </row>
    <row r="29" spans="1:31">
      <c r="A29">
        <v>28</v>
      </c>
      <c r="B29" t="s">
        <v>665</v>
      </c>
      <c r="C29" t="s">
        <v>559</v>
      </c>
      <c r="D29" t="s">
        <v>1008</v>
      </c>
      <c r="E29" s="59">
        <v>45446</v>
      </c>
      <c r="F29" t="s">
        <v>1005</v>
      </c>
      <c r="G29" t="s">
        <v>1006</v>
      </c>
      <c r="H29" t="s">
        <v>38</v>
      </c>
      <c r="I29" t="s">
        <v>351</v>
      </c>
      <c r="J29">
        <v>1</v>
      </c>
      <c r="K29">
        <v>0</v>
      </c>
      <c r="L29">
        <v>3500</v>
      </c>
      <c r="M29">
        <v>0</v>
      </c>
      <c r="N29" s="59">
        <v>45444</v>
      </c>
      <c r="O29" t="s">
        <v>1007</v>
      </c>
      <c r="P29" t="s">
        <v>1009</v>
      </c>
      <c r="Q29" t="s">
        <v>1010</v>
      </c>
      <c r="R29" t="s">
        <v>561</v>
      </c>
      <c r="S29" s="59"/>
      <c r="T29" t="s">
        <v>1010</v>
      </c>
      <c r="U29" t="s">
        <v>1011</v>
      </c>
      <c r="W29">
        <v>20800</v>
      </c>
      <c r="X29">
        <v>0</v>
      </c>
      <c r="Y29">
        <v>3000</v>
      </c>
      <c r="Z29">
        <v>0</v>
      </c>
      <c r="AA29">
        <v>0</v>
      </c>
      <c r="AE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JINXIANGHUA 김단혜 SE.204 투명 530213304910 010-5313-3880 2024060186841831</v>
      </c>
    </row>
    <row r="30" spans="1:31">
      <c r="A30">
        <v>29</v>
      </c>
      <c r="B30" t="s">
        <v>665</v>
      </c>
      <c r="C30" t="s">
        <v>559</v>
      </c>
      <c r="D30" t="s">
        <v>1015</v>
      </c>
      <c r="E30" s="59">
        <v>45446</v>
      </c>
      <c r="F30" t="s">
        <v>1012</v>
      </c>
      <c r="G30" t="s">
        <v>1013</v>
      </c>
      <c r="H30" t="s">
        <v>224</v>
      </c>
      <c r="I30" t="s">
        <v>366</v>
      </c>
      <c r="J30">
        <v>1</v>
      </c>
      <c r="K30">
        <v>0</v>
      </c>
      <c r="L30">
        <v>3000</v>
      </c>
      <c r="M30">
        <v>0</v>
      </c>
      <c r="N30" s="59">
        <v>45444</v>
      </c>
      <c r="O30" t="s">
        <v>1014</v>
      </c>
      <c r="P30" t="s">
        <v>1016</v>
      </c>
      <c r="Q30" t="s">
        <v>1017</v>
      </c>
      <c r="R30" t="s">
        <v>561</v>
      </c>
      <c r="S30" s="59"/>
      <c r="T30" t="s">
        <v>1017</v>
      </c>
      <c r="U30" t="s">
        <v>1018</v>
      </c>
      <c r="W30">
        <v>1770</v>
      </c>
      <c r="X30">
        <v>1440</v>
      </c>
      <c r="Y30">
        <v>0</v>
      </c>
      <c r="Z30">
        <v>0</v>
      </c>
      <c r="AA30">
        <v>0</v>
      </c>
      <c r="AE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SE.18 청백 530213304895 010-9518-2588 2024060185000311</v>
      </c>
    </row>
    <row r="31" spans="1:31">
      <c r="A31">
        <v>30</v>
      </c>
      <c r="B31" t="s">
        <v>665</v>
      </c>
      <c r="C31" t="s">
        <v>559</v>
      </c>
      <c r="D31" t="s">
        <v>1015</v>
      </c>
      <c r="E31" s="59">
        <v>45446</v>
      </c>
      <c r="F31" t="s">
        <v>1012</v>
      </c>
      <c r="G31" t="s">
        <v>1013</v>
      </c>
      <c r="H31" t="s">
        <v>270</v>
      </c>
      <c r="I31" t="s">
        <v>373</v>
      </c>
      <c r="J31">
        <v>10</v>
      </c>
      <c r="K31">
        <v>0</v>
      </c>
      <c r="L31">
        <v>0</v>
      </c>
      <c r="M31">
        <v>0</v>
      </c>
      <c r="N31" s="59">
        <v>45444</v>
      </c>
      <c r="O31" t="s">
        <v>1019</v>
      </c>
      <c r="P31" t="s">
        <v>1016</v>
      </c>
      <c r="Q31" t="s">
        <v>1017</v>
      </c>
      <c r="R31" t="s">
        <v>561</v>
      </c>
      <c r="S31" s="59"/>
      <c r="T31" t="s">
        <v>1017</v>
      </c>
      <c r="U31" t="s">
        <v>1018</v>
      </c>
      <c r="W31">
        <v>9800</v>
      </c>
      <c r="X31">
        <v>14400</v>
      </c>
      <c r="Y31">
        <v>0</v>
      </c>
      <c r="Z31">
        <v>0</v>
      </c>
      <c r="AA31">
        <v>0</v>
      </c>
      <c r="AE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SE.8 유백 530213304895 010-9518-2588 2024060185000301</v>
      </c>
    </row>
    <row r="32" spans="1:31">
      <c r="A32">
        <v>31</v>
      </c>
      <c r="B32" t="s">
        <v>665</v>
      </c>
      <c r="C32" t="s">
        <v>559</v>
      </c>
      <c r="D32" t="s">
        <v>1015</v>
      </c>
      <c r="E32" s="59">
        <v>45446</v>
      </c>
      <c r="F32" t="s">
        <v>1012</v>
      </c>
      <c r="G32" t="s">
        <v>1013</v>
      </c>
      <c r="H32" t="s">
        <v>6</v>
      </c>
      <c r="I32" t="s">
        <v>351</v>
      </c>
      <c r="J32">
        <v>1</v>
      </c>
      <c r="K32">
        <v>0</v>
      </c>
      <c r="L32">
        <v>0</v>
      </c>
      <c r="M32">
        <v>0</v>
      </c>
      <c r="N32" s="59">
        <v>45444</v>
      </c>
      <c r="O32" t="s">
        <v>1020</v>
      </c>
      <c r="P32" t="s">
        <v>1016</v>
      </c>
      <c r="Q32" t="s">
        <v>1017</v>
      </c>
      <c r="R32" t="s">
        <v>561</v>
      </c>
      <c r="S32" s="59"/>
      <c r="T32" t="s">
        <v>1017</v>
      </c>
      <c r="U32" t="s">
        <v>1018</v>
      </c>
      <c r="W32">
        <v>12600</v>
      </c>
      <c r="X32">
        <v>0</v>
      </c>
      <c r="Y32">
        <v>0</v>
      </c>
      <c r="Z32">
        <v>0</v>
      </c>
      <c r="AA32">
        <v>0</v>
      </c>
      <c r="AE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SE.406 투명 530213304895 010-9518-2588 2024060185000291</v>
      </c>
    </row>
    <row r="33" spans="1:31">
      <c r="A33">
        <v>32</v>
      </c>
      <c r="B33" t="s">
        <v>665</v>
      </c>
      <c r="C33" t="s">
        <v>559</v>
      </c>
      <c r="D33" t="s">
        <v>1021</v>
      </c>
      <c r="E33" s="59">
        <v>45446</v>
      </c>
      <c r="F33" t="s">
        <v>1021</v>
      </c>
      <c r="G33" t="s">
        <v>1022</v>
      </c>
      <c r="H33" t="s">
        <v>38</v>
      </c>
      <c r="I33" t="s">
        <v>351</v>
      </c>
      <c r="J33">
        <v>1</v>
      </c>
      <c r="K33">
        <v>0</v>
      </c>
      <c r="L33">
        <v>3000</v>
      </c>
      <c r="M33">
        <v>0</v>
      </c>
      <c r="N33" s="59">
        <v>45443</v>
      </c>
      <c r="O33" t="s">
        <v>1023</v>
      </c>
      <c r="P33" t="s">
        <v>1024</v>
      </c>
      <c r="Q33" t="s">
        <v>1025</v>
      </c>
      <c r="R33" t="s">
        <v>561</v>
      </c>
      <c r="S33" s="59"/>
      <c r="T33" t="s">
        <v>1025</v>
      </c>
      <c r="U33" t="s">
        <v>1026</v>
      </c>
      <c r="W33">
        <v>20800</v>
      </c>
      <c r="X33">
        <v>0</v>
      </c>
      <c r="Y33">
        <v>3000</v>
      </c>
      <c r="Z33">
        <v>0</v>
      </c>
      <c r="AA33">
        <v>0</v>
      </c>
      <c r="AE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안태진 안태진 SE.204 투명 530213305013 010-3096-4296 2024053168578671</v>
      </c>
    </row>
    <row r="34" spans="1:31">
      <c r="A34">
        <v>33</v>
      </c>
      <c r="B34" t="s">
        <v>560</v>
      </c>
      <c r="C34" t="s">
        <v>562</v>
      </c>
      <c r="D34" t="s">
        <v>1030</v>
      </c>
      <c r="E34" s="59">
        <v>45446</v>
      </c>
      <c r="F34" t="s">
        <v>1027</v>
      </c>
      <c r="G34" t="s">
        <v>1028</v>
      </c>
      <c r="H34" t="s">
        <v>18</v>
      </c>
      <c r="I34" t="s">
        <v>351</v>
      </c>
      <c r="J34">
        <v>1</v>
      </c>
      <c r="K34">
        <v>10260</v>
      </c>
      <c r="L34">
        <v>3000</v>
      </c>
      <c r="M34">
        <v>0</v>
      </c>
      <c r="N34" s="59">
        <v>45444</v>
      </c>
      <c r="O34" t="s">
        <v>1029</v>
      </c>
      <c r="P34" t="s">
        <v>1031</v>
      </c>
      <c r="Q34" t="s">
        <v>1032</v>
      </c>
      <c r="R34" t="s">
        <v>561</v>
      </c>
      <c r="S34" s="59"/>
      <c r="T34" t="s">
        <v>1032</v>
      </c>
      <c r="U34" t="s">
        <v>1033</v>
      </c>
      <c r="V34" t="s">
        <v>564</v>
      </c>
      <c r="W34">
        <v>12470</v>
      </c>
      <c r="X34">
        <v>0</v>
      </c>
      <c r="Y34">
        <v>3000</v>
      </c>
      <c r="Z34">
        <v>0</v>
      </c>
      <c r="AA34">
        <v>0</v>
      </c>
      <c r="AE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손연주 손효정 SE.307 투명 530213305120 0502-4352-0407 28100050592430</v>
      </c>
    </row>
    <row r="35" spans="1:31">
      <c r="A35">
        <v>34</v>
      </c>
      <c r="B35" t="s">
        <v>560</v>
      </c>
      <c r="C35" t="s">
        <v>562</v>
      </c>
      <c r="D35" t="s">
        <v>1034</v>
      </c>
      <c r="E35" s="59">
        <v>45446</v>
      </c>
      <c r="F35" t="s">
        <v>1034</v>
      </c>
      <c r="G35" t="s">
        <v>1035</v>
      </c>
      <c r="H35" t="s">
        <v>34</v>
      </c>
      <c r="I35" t="s">
        <v>351</v>
      </c>
      <c r="J35">
        <v>1</v>
      </c>
      <c r="K35">
        <v>23300</v>
      </c>
      <c r="L35">
        <v>3500</v>
      </c>
      <c r="M35">
        <v>0</v>
      </c>
      <c r="N35" s="59">
        <v>45444</v>
      </c>
      <c r="O35" t="s">
        <v>1036</v>
      </c>
      <c r="P35" t="s">
        <v>912</v>
      </c>
      <c r="Q35" t="s">
        <v>1037</v>
      </c>
      <c r="R35" t="s">
        <v>561</v>
      </c>
      <c r="S35" s="59"/>
      <c r="T35" t="s">
        <v>1037</v>
      </c>
      <c r="U35" t="s">
        <v>1038</v>
      </c>
      <c r="V35" t="s">
        <v>564</v>
      </c>
      <c r="W35">
        <v>34020</v>
      </c>
      <c r="X35">
        <v>0</v>
      </c>
      <c r="Y35">
        <v>3000</v>
      </c>
      <c r="Z35">
        <v>0</v>
      </c>
      <c r="AA35">
        <v>0</v>
      </c>
      <c r="AE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정장숙 정장숙 SE.206 투명 530213304954 0502-4535-9645 6100050616121</v>
      </c>
    </row>
    <row r="36" spans="1:31">
      <c r="A36">
        <v>35</v>
      </c>
      <c r="B36" t="s">
        <v>560</v>
      </c>
      <c r="C36" t="s">
        <v>562</v>
      </c>
      <c r="D36" t="s">
        <v>1039</v>
      </c>
      <c r="E36" s="59">
        <v>45446</v>
      </c>
      <c r="F36" t="s">
        <v>1039</v>
      </c>
      <c r="G36" t="s">
        <v>1040</v>
      </c>
      <c r="H36" t="s">
        <v>129</v>
      </c>
      <c r="I36" t="s">
        <v>351</v>
      </c>
      <c r="J36">
        <v>40</v>
      </c>
      <c r="K36">
        <v>29900</v>
      </c>
      <c r="L36">
        <v>3500</v>
      </c>
      <c r="M36">
        <v>0</v>
      </c>
      <c r="N36" s="59">
        <v>45444</v>
      </c>
      <c r="O36" t="s">
        <v>1041</v>
      </c>
      <c r="P36" t="s">
        <v>1042</v>
      </c>
      <c r="Q36" t="s">
        <v>1043</v>
      </c>
      <c r="R36" t="s">
        <v>561</v>
      </c>
      <c r="S36" s="59"/>
      <c r="T36" t="s">
        <v>1043</v>
      </c>
      <c r="U36" t="s">
        <v>1044</v>
      </c>
      <c r="V36" t="s">
        <v>563</v>
      </c>
      <c r="W36">
        <v>46000</v>
      </c>
      <c r="X36">
        <v>0</v>
      </c>
      <c r="Y36">
        <v>0</v>
      </c>
      <c r="Z36">
        <v>0</v>
      </c>
      <c r="AA36">
        <v>0</v>
      </c>
      <c r="AE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박노홍 박노홍 SE.102 투명 530213305050 0502-4696-9661 27100050574722</v>
      </c>
    </row>
    <row r="37" spans="1:31">
      <c r="A37">
        <v>36</v>
      </c>
      <c r="B37" t="s">
        <v>560</v>
      </c>
      <c r="C37" t="s">
        <v>562</v>
      </c>
      <c r="D37" t="s">
        <v>1045</v>
      </c>
      <c r="E37" s="59">
        <v>45446</v>
      </c>
      <c r="F37" t="s">
        <v>1045</v>
      </c>
      <c r="G37" t="s">
        <v>1046</v>
      </c>
      <c r="H37" t="s">
        <v>133</v>
      </c>
      <c r="I37" t="s">
        <v>351</v>
      </c>
      <c r="J37">
        <v>30</v>
      </c>
      <c r="K37">
        <v>20000</v>
      </c>
      <c r="L37">
        <v>3500</v>
      </c>
      <c r="M37">
        <v>0</v>
      </c>
      <c r="N37" s="59">
        <v>45444</v>
      </c>
      <c r="O37" t="s">
        <v>1047</v>
      </c>
      <c r="P37" t="s">
        <v>1048</v>
      </c>
      <c r="Q37" t="s">
        <v>1049</v>
      </c>
      <c r="R37" t="s">
        <v>561</v>
      </c>
      <c r="S37" s="59"/>
      <c r="T37" t="s">
        <v>1049</v>
      </c>
      <c r="U37" t="s">
        <v>1050</v>
      </c>
      <c r="V37" t="s">
        <v>564</v>
      </c>
      <c r="W37">
        <v>28200</v>
      </c>
      <c r="X37">
        <v>0</v>
      </c>
      <c r="Y37">
        <v>3000</v>
      </c>
      <c r="Z37">
        <v>0</v>
      </c>
      <c r="AA37">
        <v>0</v>
      </c>
      <c r="AE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원미경 원미경 SE.101 투명 530213304932 0504-4989-8106 15100050838170</v>
      </c>
    </row>
    <row r="38" spans="1:31">
      <c r="A38">
        <v>37</v>
      </c>
      <c r="B38" t="s">
        <v>560</v>
      </c>
      <c r="C38" t="s">
        <v>562</v>
      </c>
      <c r="D38" t="s">
        <v>1051</v>
      </c>
      <c r="E38" s="59">
        <v>45446</v>
      </c>
      <c r="F38" t="s">
        <v>1051</v>
      </c>
      <c r="G38" t="s">
        <v>1052</v>
      </c>
      <c r="H38" t="s">
        <v>110</v>
      </c>
      <c r="I38" t="s">
        <v>351</v>
      </c>
      <c r="J38">
        <v>5</v>
      </c>
      <c r="K38">
        <v>6575</v>
      </c>
      <c r="L38">
        <v>3000</v>
      </c>
      <c r="M38">
        <v>0</v>
      </c>
      <c r="N38" s="59">
        <v>45445</v>
      </c>
      <c r="O38" t="s">
        <v>1053</v>
      </c>
      <c r="P38" t="s">
        <v>1054</v>
      </c>
      <c r="Q38" t="s">
        <v>1055</v>
      </c>
      <c r="R38" t="s">
        <v>561</v>
      </c>
      <c r="S38" s="59"/>
      <c r="T38" t="s">
        <v>1055</v>
      </c>
      <c r="U38" t="s">
        <v>1056</v>
      </c>
      <c r="V38" t="s">
        <v>564</v>
      </c>
      <c r="W38">
        <v>6250</v>
      </c>
      <c r="X38">
        <v>0</v>
      </c>
      <c r="Y38">
        <v>3000</v>
      </c>
      <c r="Z38">
        <v>0</v>
      </c>
      <c r="AA38">
        <v>0</v>
      </c>
      <c r="AE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이연재 이연재 SE.108 투명 530213305083 0502-4953-1822 16100051423052</v>
      </c>
    </row>
    <row r="39" spans="1:31">
      <c r="A39">
        <v>38</v>
      </c>
      <c r="B39" t="s">
        <v>665</v>
      </c>
      <c r="C39" t="s">
        <v>562</v>
      </c>
      <c r="D39" t="s">
        <v>1057</v>
      </c>
      <c r="E39" s="59">
        <v>45446</v>
      </c>
      <c r="F39" t="s">
        <v>1057</v>
      </c>
      <c r="G39" t="s">
        <v>1058</v>
      </c>
      <c r="H39" t="s">
        <v>133</v>
      </c>
      <c r="I39" t="s">
        <v>351</v>
      </c>
      <c r="J39">
        <v>1</v>
      </c>
      <c r="K39">
        <v>0</v>
      </c>
      <c r="L39">
        <v>3000</v>
      </c>
      <c r="M39">
        <v>0</v>
      </c>
      <c r="N39" s="59">
        <v>45444</v>
      </c>
      <c r="O39" t="s">
        <v>1059</v>
      </c>
      <c r="P39" t="s">
        <v>1060</v>
      </c>
      <c r="Q39" t="s">
        <v>1061</v>
      </c>
      <c r="R39" t="s">
        <v>561</v>
      </c>
      <c r="S39" s="59"/>
      <c r="T39" t="s">
        <v>1061</v>
      </c>
      <c r="U39" t="s">
        <v>1062</v>
      </c>
      <c r="V39" t="s">
        <v>564</v>
      </c>
      <c r="W39">
        <v>17300</v>
      </c>
      <c r="X39">
        <v>0</v>
      </c>
      <c r="Y39">
        <v>3000</v>
      </c>
      <c r="Z39">
        <v>0</v>
      </c>
      <c r="AA39">
        <v>0</v>
      </c>
      <c r="AD39">
        <v>10</v>
      </c>
      <c r="AE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이은주 이은주 SE.101 투명 530213304840 0504-4916-6426 2100050628554</v>
      </c>
    </row>
    <row r="40" spans="1:31">
      <c r="A40">
        <v>39</v>
      </c>
      <c r="B40" t="s">
        <v>560</v>
      </c>
      <c r="C40" t="s">
        <v>559</v>
      </c>
      <c r="D40" t="s">
        <v>1065</v>
      </c>
      <c r="E40" s="59">
        <v>45447</v>
      </c>
      <c r="F40" t="s">
        <v>1063</v>
      </c>
      <c r="G40" t="s">
        <v>1064</v>
      </c>
      <c r="H40" t="s">
        <v>176</v>
      </c>
      <c r="I40" t="s">
        <v>373</v>
      </c>
      <c r="J40">
        <v>6</v>
      </c>
      <c r="K40">
        <v>33220</v>
      </c>
      <c r="L40">
        <v>5500</v>
      </c>
      <c r="M40">
        <v>0</v>
      </c>
      <c r="N40" s="59">
        <v>45447</v>
      </c>
      <c r="O40" t="s">
        <v>1656</v>
      </c>
      <c r="P40" t="s">
        <v>1066</v>
      </c>
      <c r="Q40" t="s">
        <v>1067</v>
      </c>
      <c r="R40" t="s">
        <v>561</v>
      </c>
      <c r="S40" s="59"/>
      <c r="T40" t="s">
        <v>1067</v>
      </c>
      <c r="U40" t="s">
        <v>1068</v>
      </c>
      <c r="V40" t="s">
        <v>1069</v>
      </c>
      <c r="W40">
        <v>45360</v>
      </c>
      <c r="X40">
        <v>0</v>
      </c>
      <c r="Y40">
        <v>0</v>
      </c>
      <c r="AA40">
        <v>0</v>
      </c>
      <c r="AE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530214528101 010-9226-2126 45470995</v>
      </c>
    </row>
    <row r="41" spans="1:31">
      <c r="A41">
        <v>40</v>
      </c>
      <c r="B41" t="s">
        <v>560</v>
      </c>
      <c r="C41" t="s">
        <v>559</v>
      </c>
      <c r="D41" t="s">
        <v>1065</v>
      </c>
      <c r="E41" s="59">
        <v>45447</v>
      </c>
      <c r="F41" t="s">
        <v>1063</v>
      </c>
      <c r="G41" t="s">
        <v>1070</v>
      </c>
      <c r="H41" t="s">
        <v>180</v>
      </c>
      <c r="I41" t="s">
        <v>373</v>
      </c>
      <c r="J41">
        <v>16</v>
      </c>
      <c r="K41">
        <v>56320</v>
      </c>
      <c r="L41">
        <v>0</v>
      </c>
      <c r="M41">
        <v>0</v>
      </c>
      <c r="N41" s="59">
        <v>45447</v>
      </c>
      <c r="O41" t="s">
        <v>1071</v>
      </c>
      <c r="P41" t="s">
        <v>1066</v>
      </c>
      <c r="Q41" t="s">
        <v>1067</v>
      </c>
      <c r="R41" t="s">
        <v>561</v>
      </c>
      <c r="S41" s="59"/>
      <c r="T41" t="s">
        <v>1067</v>
      </c>
      <c r="U41" t="s">
        <v>1068</v>
      </c>
      <c r="V41" t="s">
        <v>1069</v>
      </c>
      <c r="W41">
        <v>92160</v>
      </c>
      <c r="X41">
        <v>0</v>
      </c>
      <c r="Y41">
        <v>0</v>
      </c>
      <c r="Z41">
        <v>0</v>
      </c>
      <c r="AA41">
        <v>0</v>
      </c>
      <c r="AE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SE.27 유백 540213347735 010-9226-2126 2024060498971601</v>
      </c>
    </row>
    <row r="42" spans="1:31">
      <c r="A42">
        <v>41</v>
      </c>
      <c r="B42" t="s">
        <v>560</v>
      </c>
      <c r="C42" t="s">
        <v>559</v>
      </c>
      <c r="D42" t="s">
        <v>1065</v>
      </c>
      <c r="E42" s="59">
        <v>45447</v>
      </c>
      <c r="F42" t="s">
        <v>1063</v>
      </c>
      <c r="G42" t="s">
        <v>1070</v>
      </c>
      <c r="H42" t="s">
        <v>176</v>
      </c>
      <c r="I42" t="s">
        <v>373</v>
      </c>
      <c r="J42">
        <v>6</v>
      </c>
      <c r="K42">
        <v>27720</v>
      </c>
      <c r="L42">
        <v>0</v>
      </c>
      <c r="M42">
        <v>0</v>
      </c>
      <c r="N42" s="59">
        <v>45447</v>
      </c>
      <c r="O42" t="s">
        <v>1072</v>
      </c>
      <c r="P42" t="s">
        <v>1066</v>
      </c>
      <c r="Q42" t="s">
        <v>1067</v>
      </c>
      <c r="R42" t="s">
        <v>561</v>
      </c>
      <c r="S42" s="59"/>
      <c r="T42" t="s">
        <v>1067</v>
      </c>
      <c r="U42" t="s">
        <v>1068</v>
      </c>
      <c r="V42" t="s">
        <v>1069</v>
      </c>
      <c r="W42">
        <v>45360</v>
      </c>
      <c r="X42">
        <v>0</v>
      </c>
      <c r="Y42">
        <v>0</v>
      </c>
      <c r="Z42">
        <v>0</v>
      </c>
      <c r="AA42">
        <v>0</v>
      </c>
      <c r="AE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540213347735 010-9226-2126 2024060498672261</v>
      </c>
    </row>
    <row r="43" spans="1:31">
      <c r="A43">
        <v>42</v>
      </c>
      <c r="B43" t="s">
        <v>560</v>
      </c>
      <c r="C43" t="s">
        <v>559</v>
      </c>
      <c r="D43" t="s">
        <v>1073</v>
      </c>
      <c r="E43" s="59">
        <v>45447</v>
      </c>
      <c r="F43" t="s">
        <v>1073</v>
      </c>
      <c r="G43" t="s">
        <v>1074</v>
      </c>
      <c r="H43" t="s">
        <v>118</v>
      </c>
      <c r="I43" t="s">
        <v>351</v>
      </c>
      <c r="J43">
        <v>10</v>
      </c>
      <c r="K43">
        <v>20000</v>
      </c>
      <c r="L43">
        <v>3500</v>
      </c>
      <c r="M43">
        <v>0</v>
      </c>
      <c r="N43" s="59">
        <v>45447</v>
      </c>
      <c r="O43" t="s">
        <v>1075</v>
      </c>
      <c r="P43" t="s">
        <v>1076</v>
      </c>
      <c r="Q43" t="s">
        <v>1077</v>
      </c>
      <c r="R43" t="s">
        <v>561</v>
      </c>
      <c r="S43" s="59"/>
      <c r="T43" t="s">
        <v>1077</v>
      </c>
      <c r="U43" t="s">
        <v>1079</v>
      </c>
      <c r="W43">
        <v>27800</v>
      </c>
      <c r="X43">
        <v>0</v>
      </c>
      <c r="Y43">
        <v>3000</v>
      </c>
      <c r="Z43">
        <v>0</v>
      </c>
      <c r="AA43">
        <v>0</v>
      </c>
      <c r="AE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오충석 오충석 SE.105 투명 530214334433 010-9873-1982 2024060497952311</v>
      </c>
    </row>
    <row r="44" spans="1:31">
      <c r="A44">
        <v>43</v>
      </c>
      <c r="B44" t="s">
        <v>560</v>
      </c>
      <c r="C44" t="s">
        <v>559</v>
      </c>
      <c r="D44" t="s">
        <v>1080</v>
      </c>
      <c r="E44" s="59">
        <v>45447</v>
      </c>
      <c r="F44" t="s">
        <v>1080</v>
      </c>
      <c r="G44" t="s">
        <v>1081</v>
      </c>
      <c r="H44" t="s">
        <v>20</v>
      </c>
      <c r="I44" t="s">
        <v>351</v>
      </c>
      <c r="J44">
        <v>2</v>
      </c>
      <c r="K44">
        <v>22860</v>
      </c>
      <c r="L44">
        <v>3500</v>
      </c>
      <c r="M44">
        <v>0</v>
      </c>
      <c r="N44" s="59">
        <v>45446</v>
      </c>
      <c r="O44" t="s">
        <v>1082</v>
      </c>
      <c r="P44" t="s">
        <v>1083</v>
      </c>
      <c r="Q44" t="s">
        <v>1084</v>
      </c>
      <c r="R44" t="s">
        <v>561</v>
      </c>
      <c r="S44" s="59"/>
      <c r="T44" t="s">
        <v>1084</v>
      </c>
      <c r="U44" t="s">
        <v>1085</v>
      </c>
      <c r="V44" t="s">
        <v>1086</v>
      </c>
      <c r="W44">
        <v>28500</v>
      </c>
      <c r="X44">
        <v>3180</v>
      </c>
      <c r="Y44">
        <v>3000</v>
      </c>
      <c r="Z44">
        <v>0</v>
      </c>
      <c r="AA44">
        <v>0</v>
      </c>
      <c r="AE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정택균 정택균 SE.306 투명 530214334212 010-7110-0757 2024060373094231</v>
      </c>
    </row>
    <row r="45" spans="1:31">
      <c r="A45">
        <v>44</v>
      </c>
      <c r="B45" t="s">
        <v>560</v>
      </c>
      <c r="C45" t="s">
        <v>562</v>
      </c>
      <c r="D45" t="s">
        <v>1090</v>
      </c>
      <c r="E45" s="59">
        <v>45447</v>
      </c>
      <c r="F45" t="s">
        <v>1087</v>
      </c>
      <c r="G45" t="s">
        <v>1088</v>
      </c>
      <c r="H45" t="s">
        <v>18</v>
      </c>
      <c r="I45" t="s">
        <v>351</v>
      </c>
      <c r="J45">
        <v>1</v>
      </c>
      <c r="K45">
        <v>10260</v>
      </c>
      <c r="L45">
        <v>3000</v>
      </c>
      <c r="M45">
        <v>0</v>
      </c>
      <c r="N45" s="59">
        <v>45446</v>
      </c>
      <c r="O45" t="s">
        <v>1089</v>
      </c>
      <c r="P45" t="s">
        <v>1091</v>
      </c>
      <c r="Q45" t="s">
        <v>1092</v>
      </c>
      <c r="R45" t="s">
        <v>561</v>
      </c>
      <c r="S45" s="59"/>
      <c r="T45" t="s">
        <v>1092</v>
      </c>
      <c r="U45" t="s">
        <v>1093</v>
      </c>
      <c r="V45" t="s">
        <v>1094</v>
      </c>
      <c r="W45">
        <v>12470</v>
      </c>
      <c r="X45">
        <v>0</v>
      </c>
      <c r="Y45">
        <v>3000</v>
      </c>
      <c r="Z45">
        <v>0</v>
      </c>
      <c r="AA45">
        <v>0</v>
      </c>
      <c r="AE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방국희 방국희(부산집) SE.307 투명 540213347853 0502-1431-1508 7100051227112</v>
      </c>
    </row>
    <row r="46" spans="1:31">
      <c r="A46">
        <v>45</v>
      </c>
      <c r="B46" t="s">
        <v>560</v>
      </c>
      <c r="C46" t="s">
        <v>562</v>
      </c>
      <c r="D46" t="s">
        <v>1095</v>
      </c>
      <c r="E46" s="59">
        <v>45447</v>
      </c>
      <c r="F46" t="s">
        <v>1095</v>
      </c>
      <c r="G46" t="s">
        <v>1096</v>
      </c>
      <c r="H46" t="s">
        <v>129</v>
      </c>
      <c r="I46" t="s">
        <v>351</v>
      </c>
      <c r="J46">
        <v>1</v>
      </c>
      <c r="K46">
        <v>3660</v>
      </c>
      <c r="L46">
        <v>3000</v>
      </c>
      <c r="M46">
        <v>0</v>
      </c>
      <c r="N46" s="59">
        <v>45447</v>
      </c>
      <c r="O46" t="s">
        <v>1097</v>
      </c>
      <c r="P46" t="s">
        <v>1098</v>
      </c>
      <c r="Q46" t="s">
        <v>1099</v>
      </c>
      <c r="R46" t="s">
        <v>561</v>
      </c>
      <c r="S46" s="59"/>
      <c r="T46" t="s">
        <v>1099</v>
      </c>
      <c r="U46" t="s">
        <v>1100</v>
      </c>
      <c r="V46" t="s">
        <v>564</v>
      </c>
      <c r="W46">
        <v>1150</v>
      </c>
      <c r="X46">
        <v>0</v>
      </c>
      <c r="Y46">
        <v>3000</v>
      </c>
      <c r="Z46">
        <v>0</v>
      </c>
      <c r="AA46">
        <v>0</v>
      </c>
      <c r="AE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540213347094 0502-1752-6141 21100051322437</v>
      </c>
    </row>
    <row r="47" spans="1:31">
      <c r="A47">
        <v>46</v>
      </c>
      <c r="B47" t="s">
        <v>560</v>
      </c>
      <c r="C47" t="s">
        <v>562</v>
      </c>
      <c r="D47" t="s">
        <v>1104</v>
      </c>
      <c r="E47" s="59">
        <v>45447</v>
      </c>
      <c r="F47" t="s">
        <v>1101</v>
      </c>
      <c r="G47" t="s">
        <v>1102</v>
      </c>
      <c r="H47" t="s">
        <v>34</v>
      </c>
      <c r="I47" t="s">
        <v>351</v>
      </c>
      <c r="J47">
        <v>1</v>
      </c>
      <c r="K47">
        <v>23300</v>
      </c>
      <c r="L47">
        <v>3500</v>
      </c>
      <c r="M47">
        <v>0</v>
      </c>
      <c r="N47" s="59">
        <v>45447</v>
      </c>
      <c r="O47" t="s">
        <v>1103</v>
      </c>
      <c r="P47" t="s">
        <v>1105</v>
      </c>
      <c r="Q47" t="s">
        <v>1106</v>
      </c>
      <c r="R47" t="s">
        <v>561</v>
      </c>
      <c r="S47" s="59"/>
      <c r="T47" t="s">
        <v>1106</v>
      </c>
      <c r="U47" t="s">
        <v>1107</v>
      </c>
      <c r="V47" t="s">
        <v>564</v>
      </c>
      <c r="W47">
        <v>34020</v>
      </c>
      <c r="X47">
        <v>0</v>
      </c>
      <c r="Y47">
        <v>3000</v>
      </c>
      <c r="Z47">
        <v>0</v>
      </c>
      <c r="AA47">
        <v>0</v>
      </c>
      <c r="AE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김명준 김범준 SE.206 투명 530214334735 0504-4953-1243 11100051193765</v>
      </c>
    </row>
    <row r="48" spans="1:31">
      <c r="A48">
        <v>47</v>
      </c>
      <c r="B48" t="s">
        <v>665</v>
      </c>
      <c r="C48" t="s">
        <v>559</v>
      </c>
      <c r="D48" t="s">
        <v>1108</v>
      </c>
      <c r="E48" s="59">
        <v>45447</v>
      </c>
      <c r="F48" t="s">
        <v>1108</v>
      </c>
      <c r="G48" t="s">
        <v>1109</v>
      </c>
      <c r="H48" t="s">
        <v>115</v>
      </c>
      <c r="I48" t="s">
        <v>351</v>
      </c>
      <c r="J48">
        <v>10</v>
      </c>
      <c r="K48">
        <v>0</v>
      </c>
      <c r="L48">
        <v>3500</v>
      </c>
      <c r="M48">
        <v>0</v>
      </c>
      <c r="N48" s="59">
        <v>45447</v>
      </c>
      <c r="O48" t="s">
        <v>1110</v>
      </c>
      <c r="P48" t="s">
        <v>1111</v>
      </c>
      <c r="Q48" t="s">
        <v>1112</v>
      </c>
      <c r="R48" t="s">
        <v>561</v>
      </c>
      <c r="S48" s="59"/>
      <c r="T48" t="s">
        <v>1112</v>
      </c>
      <c r="U48" t="s">
        <v>1113</v>
      </c>
      <c r="V48" t="s">
        <v>1114</v>
      </c>
      <c r="W48">
        <v>29700</v>
      </c>
      <c r="X48">
        <v>12900</v>
      </c>
      <c r="Y48">
        <v>0</v>
      </c>
      <c r="Z48">
        <v>0</v>
      </c>
      <c r="AA48">
        <v>0</v>
      </c>
      <c r="AE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고종연 고종연 SE.106 투명 540213347831 010-3789-6659 2024060499064921</v>
      </c>
    </row>
    <row r="49" spans="1:31">
      <c r="A49">
        <v>48</v>
      </c>
      <c r="B49" t="s">
        <v>665</v>
      </c>
      <c r="C49" t="s">
        <v>559</v>
      </c>
      <c r="D49" t="s">
        <v>1115</v>
      </c>
      <c r="E49" s="59">
        <v>45447</v>
      </c>
      <c r="F49" t="s">
        <v>1115</v>
      </c>
      <c r="G49" t="s">
        <v>1116</v>
      </c>
      <c r="H49" t="s">
        <v>38</v>
      </c>
      <c r="I49" t="s">
        <v>351</v>
      </c>
      <c r="J49">
        <v>1</v>
      </c>
      <c r="K49">
        <v>0</v>
      </c>
      <c r="L49">
        <v>3000</v>
      </c>
      <c r="M49">
        <v>0</v>
      </c>
      <c r="N49" s="59">
        <v>45446</v>
      </c>
      <c r="O49" t="s">
        <v>1117</v>
      </c>
      <c r="P49" t="s">
        <v>1118</v>
      </c>
      <c r="Q49" t="s">
        <v>1119</v>
      </c>
      <c r="R49" t="s">
        <v>561</v>
      </c>
      <c r="S49" s="59"/>
      <c r="T49" t="s">
        <v>1119</v>
      </c>
      <c r="U49" t="s">
        <v>1120</v>
      </c>
      <c r="W49">
        <v>20800</v>
      </c>
      <c r="X49">
        <v>0</v>
      </c>
      <c r="Y49">
        <v>3000</v>
      </c>
      <c r="Z49">
        <v>0</v>
      </c>
      <c r="AA49">
        <v>0</v>
      </c>
      <c r="AE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이은희 이은희 SE.204 투명 540213347444 010-6321-3452 2024060382796881</v>
      </c>
    </row>
    <row r="50" spans="1:31">
      <c r="A50">
        <v>49</v>
      </c>
      <c r="B50" t="s">
        <v>665</v>
      </c>
      <c r="C50" t="s">
        <v>559</v>
      </c>
      <c r="D50" t="s">
        <v>1121</v>
      </c>
      <c r="E50" s="59">
        <v>45447</v>
      </c>
      <c r="F50" t="s">
        <v>1121</v>
      </c>
      <c r="G50" t="s">
        <v>1122</v>
      </c>
      <c r="H50" t="s">
        <v>38</v>
      </c>
      <c r="I50" t="s">
        <v>351</v>
      </c>
      <c r="J50">
        <v>1</v>
      </c>
      <c r="K50">
        <v>0</v>
      </c>
      <c r="L50">
        <v>3000</v>
      </c>
      <c r="M50">
        <v>0</v>
      </c>
      <c r="N50" s="59">
        <v>45446</v>
      </c>
      <c r="O50" t="s">
        <v>1123</v>
      </c>
      <c r="P50" t="s">
        <v>1124</v>
      </c>
      <c r="Q50" t="s">
        <v>1125</v>
      </c>
      <c r="R50" t="s">
        <v>561</v>
      </c>
      <c r="S50" s="59"/>
      <c r="T50" t="s">
        <v>1125</v>
      </c>
      <c r="U50" t="s">
        <v>1126</v>
      </c>
      <c r="W50">
        <v>20800</v>
      </c>
      <c r="X50">
        <v>0</v>
      </c>
      <c r="Y50">
        <v>3000</v>
      </c>
      <c r="Z50">
        <v>0</v>
      </c>
      <c r="AA50">
        <v>0</v>
      </c>
      <c r="AE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조선옥 조선옥 SE.204 투명 540213347002 010-7321-8989 2024060374861381</v>
      </c>
    </row>
    <row r="51" spans="1:31">
      <c r="A51">
        <v>50</v>
      </c>
      <c r="B51" t="s">
        <v>665</v>
      </c>
      <c r="C51" t="s">
        <v>530</v>
      </c>
      <c r="E51" s="59">
        <v>45447</v>
      </c>
      <c r="F51" t="s">
        <v>1127</v>
      </c>
      <c r="G51" t="s">
        <v>1128</v>
      </c>
      <c r="H51" t="s">
        <v>529</v>
      </c>
      <c r="I51" t="s">
        <v>351</v>
      </c>
      <c r="J51">
        <v>1</v>
      </c>
      <c r="K51">
        <v>0</v>
      </c>
      <c r="L51">
        <v>0</v>
      </c>
      <c r="M51">
        <v>0</v>
      </c>
      <c r="N51" s="59">
        <v>45447</v>
      </c>
      <c r="O51" t="s">
        <v>1657</v>
      </c>
      <c r="R51" t="s">
        <v>561</v>
      </c>
      <c r="S51" s="59"/>
      <c r="T51" t="s">
        <v>1129</v>
      </c>
      <c r="U51" t="s">
        <v>1130</v>
      </c>
      <c r="W51">
        <v>0</v>
      </c>
      <c r="X51">
        <v>0</v>
      </c>
      <c r="Y51">
        <v>0</v>
      </c>
      <c r="Z51">
        <v>0</v>
      </c>
      <c r="AA51">
        <v>0</v>
      </c>
      <c r="AE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540213347956 054-372-8181 45470394</v>
      </c>
    </row>
    <row r="52" spans="1:31">
      <c r="A52">
        <v>51</v>
      </c>
      <c r="B52" t="s">
        <v>665</v>
      </c>
      <c r="C52" t="s">
        <v>530</v>
      </c>
      <c r="E52" s="59">
        <v>45447</v>
      </c>
      <c r="F52" t="s">
        <v>1127</v>
      </c>
      <c r="G52" t="s">
        <v>1131</v>
      </c>
      <c r="H52" t="s">
        <v>529</v>
      </c>
      <c r="I52" t="s">
        <v>351</v>
      </c>
      <c r="J52">
        <v>1</v>
      </c>
      <c r="K52">
        <v>0</v>
      </c>
      <c r="L52">
        <v>0</v>
      </c>
      <c r="M52">
        <v>0</v>
      </c>
      <c r="N52" s="59">
        <v>45447</v>
      </c>
      <c r="O52" t="s">
        <v>1658</v>
      </c>
      <c r="R52" t="s">
        <v>561</v>
      </c>
      <c r="S52" s="59"/>
      <c r="T52" t="s">
        <v>1129</v>
      </c>
      <c r="U52" t="s">
        <v>1130</v>
      </c>
      <c r="W52">
        <v>0</v>
      </c>
      <c r="X52">
        <v>0</v>
      </c>
      <c r="Y52">
        <v>0</v>
      </c>
      <c r="Z52">
        <v>0</v>
      </c>
      <c r="AA52">
        <v>0</v>
      </c>
      <c r="AE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530214334540 054-372-8181 45470734</v>
      </c>
    </row>
    <row r="53" spans="1:31">
      <c r="A53">
        <v>52</v>
      </c>
      <c r="B53" t="s">
        <v>665</v>
      </c>
      <c r="C53" t="s">
        <v>530</v>
      </c>
      <c r="E53" s="59">
        <v>45447</v>
      </c>
      <c r="F53" t="s">
        <v>1127</v>
      </c>
      <c r="G53" t="s">
        <v>1132</v>
      </c>
      <c r="H53" t="s">
        <v>529</v>
      </c>
      <c r="I53" t="s">
        <v>351</v>
      </c>
      <c r="J53">
        <v>1</v>
      </c>
      <c r="K53">
        <v>0</v>
      </c>
      <c r="L53">
        <v>5500</v>
      </c>
      <c r="M53">
        <v>0</v>
      </c>
      <c r="N53" s="59">
        <v>45447</v>
      </c>
      <c r="O53" t="s">
        <v>1659</v>
      </c>
      <c r="R53" t="s">
        <v>561</v>
      </c>
      <c r="S53" s="59"/>
      <c r="T53" t="s">
        <v>1129</v>
      </c>
      <c r="U53" t="s">
        <v>1130</v>
      </c>
      <c r="W53">
        <v>0</v>
      </c>
      <c r="X53">
        <v>0</v>
      </c>
      <c r="Y53">
        <v>0</v>
      </c>
      <c r="Z53">
        <v>0</v>
      </c>
      <c r="AA53">
        <v>0</v>
      </c>
      <c r="AE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530214334643 054-372-8181 45470770</v>
      </c>
    </row>
    <row r="54" spans="1:31">
      <c r="A54">
        <v>53</v>
      </c>
      <c r="B54" t="s">
        <v>560</v>
      </c>
      <c r="C54" t="s">
        <v>1135</v>
      </c>
      <c r="E54" s="59">
        <v>45447</v>
      </c>
      <c r="F54" t="s">
        <v>1133</v>
      </c>
      <c r="G54" t="s">
        <v>1134</v>
      </c>
      <c r="H54" t="s">
        <v>90</v>
      </c>
      <c r="I54" t="s">
        <v>351</v>
      </c>
      <c r="J54">
        <v>1</v>
      </c>
      <c r="K54">
        <v>0</v>
      </c>
      <c r="L54">
        <v>3000</v>
      </c>
      <c r="M54">
        <v>0</v>
      </c>
      <c r="N54" s="59">
        <v>45447</v>
      </c>
      <c r="O54" t="s">
        <v>1136</v>
      </c>
      <c r="R54" t="s">
        <v>561</v>
      </c>
      <c r="S54" s="59"/>
      <c r="T54" t="s">
        <v>1137</v>
      </c>
      <c r="U54" t="s">
        <v>1138</v>
      </c>
      <c r="W54">
        <v>0</v>
      </c>
      <c r="X54">
        <v>0</v>
      </c>
      <c r="Y54">
        <v>0</v>
      </c>
      <c r="Z54">
        <v>0</v>
      </c>
      <c r="AA54">
        <v>0</v>
      </c>
      <c r="AE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여나 SE.118 투명 540213347260 010-2959-1232 24060402</v>
      </c>
    </row>
    <row r="55" spans="1:31">
      <c r="A55">
        <v>54</v>
      </c>
      <c r="B55" t="s">
        <v>560</v>
      </c>
      <c r="C55" t="s">
        <v>1135</v>
      </c>
      <c r="E55" s="59">
        <v>45447</v>
      </c>
      <c r="F55" t="s">
        <v>1139</v>
      </c>
      <c r="G55" t="s">
        <v>1140</v>
      </c>
      <c r="H55" t="s">
        <v>84</v>
      </c>
      <c r="I55" t="s">
        <v>351</v>
      </c>
      <c r="J55">
        <v>1</v>
      </c>
      <c r="K55">
        <v>0</v>
      </c>
      <c r="L55">
        <v>3000</v>
      </c>
      <c r="M55">
        <v>0</v>
      </c>
      <c r="N55" s="59">
        <v>45447</v>
      </c>
      <c r="O55" t="s">
        <v>1141</v>
      </c>
      <c r="R55" t="s">
        <v>561</v>
      </c>
      <c r="S55" s="59"/>
      <c r="T55" t="s">
        <v>1142</v>
      </c>
      <c r="U55" t="s">
        <v>1143</v>
      </c>
      <c r="W55">
        <v>0</v>
      </c>
      <c r="X55">
        <v>0</v>
      </c>
      <c r="Y55">
        <v>0</v>
      </c>
      <c r="Z55">
        <v>0</v>
      </c>
      <c r="AA55">
        <v>0</v>
      </c>
      <c r="AE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김양순	 SE.121 투명 530214334411 010-3637-9321 24060401</v>
      </c>
    </row>
    <row r="56" spans="1:31">
      <c r="A56">
        <v>55</v>
      </c>
      <c r="B56" t="s">
        <v>665</v>
      </c>
      <c r="C56" t="s">
        <v>562</v>
      </c>
      <c r="D56" t="s">
        <v>1144</v>
      </c>
      <c r="E56" s="59">
        <v>45447</v>
      </c>
      <c r="F56" t="s">
        <v>1144</v>
      </c>
      <c r="G56" t="s">
        <v>1145</v>
      </c>
      <c r="H56" t="s">
        <v>36</v>
      </c>
      <c r="I56" t="s">
        <v>351</v>
      </c>
      <c r="J56">
        <v>1</v>
      </c>
      <c r="K56">
        <v>0</v>
      </c>
      <c r="L56">
        <v>3000</v>
      </c>
      <c r="M56">
        <v>0</v>
      </c>
      <c r="N56" s="59">
        <v>45446</v>
      </c>
      <c r="O56" t="s">
        <v>1146</v>
      </c>
      <c r="P56" t="s">
        <v>1147</v>
      </c>
      <c r="Q56" t="s">
        <v>1148</v>
      </c>
      <c r="R56" t="s">
        <v>561</v>
      </c>
      <c r="S56" s="59"/>
      <c r="T56" t="s">
        <v>1148</v>
      </c>
      <c r="U56" t="s">
        <v>1149</v>
      </c>
      <c r="V56" t="s">
        <v>563</v>
      </c>
      <c r="W56">
        <v>25200</v>
      </c>
      <c r="X56">
        <v>0</v>
      </c>
      <c r="Y56">
        <v>3000</v>
      </c>
      <c r="Z56">
        <v>0</v>
      </c>
      <c r="AA56">
        <v>0</v>
      </c>
      <c r="AE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김형희 김형희 SE.205 투명 530214334702 0502-4733-5563 25100051185893</v>
      </c>
    </row>
    <row r="57" spans="1:31">
      <c r="A57">
        <v>56</v>
      </c>
      <c r="B57" t="s">
        <v>665</v>
      </c>
      <c r="C57" t="s">
        <v>562</v>
      </c>
      <c r="D57" t="s">
        <v>1153</v>
      </c>
      <c r="E57" s="59">
        <v>45447</v>
      </c>
      <c r="F57" t="s">
        <v>1150</v>
      </c>
      <c r="G57" t="s">
        <v>1151</v>
      </c>
      <c r="H57" t="s">
        <v>44</v>
      </c>
      <c r="I57" t="s">
        <v>351</v>
      </c>
      <c r="J57">
        <v>1</v>
      </c>
      <c r="K57">
        <v>0</v>
      </c>
      <c r="L57">
        <v>3000</v>
      </c>
      <c r="M57">
        <v>0</v>
      </c>
      <c r="N57" s="59">
        <v>45446</v>
      </c>
      <c r="O57" t="s">
        <v>1152</v>
      </c>
      <c r="P57" t="s">
        <v>1154</v>
      </c>
      <c r="Q57" t="s">
        <v>1155</v>
      </c>
      <c r="R57" t="s">
        <v>561</v>
      </c>
      <c r="S57" s="59"/>
      <c r="T57" t="s">
        <v>1155</v>
      </c>
      <c r="U57" t="s">
        <v>1156</v>
      </c>
      <c r="V57" t="s">
        <v>563</v>
      </c>
      <c r="W57">
        <v>15120</v>
      </c>
      <c r="X57">
        <v>0</v>
      </c>
      <c r="Y57">
        <v>3000</v>
      </c>
      <c r="Z57">
        <v>0</v>
      </c>
      <c r="AA57">
        <v>0</v>
      </c>
      <c r="AE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박인섭 김지언 SE.201 투명 540213351456 0502-4802-6019 26100051000988</v>
      </c>
    </row>
    <row r="58" spans="1:31">
      <c r="A58">
        <v>57</v>
      </c>
      <c r="B58" t="s">
        <v>665</v>
      </c>
      <c r="C58" t="s">
        <v>530</v>
      </c>
      <c r="E58" s="59">
        <v>45448</v>
      </c>
      <c r="F58" t="s">
        <v>1157</v>
      </c>
      <c r="G58" t="s">
        <v>1158</v>
      </c>
      <c r="H58" t="s">
        <v>529</v>
      </c>
      <c r="I58" t="s">
        <v>351</v>
      </c>
      <c r="J58">
        <v>3</v>
      </c>
      <c r="K58">
        <v>0</v>
      </c>
      <c r="L58">
        <v>5500</v>
      </c>
      <c r="M58">
        <v>0</v>
      </c>
      <c r="N58" s="59">
        <v>45448</v>
      </c>
      <c r="O58" t="s">
        <v>1660</v>
      </c>
      <c r="R58" t="s">
        <v>561</v>
      </c>
      <c r="S58" s="59"/>
      <c r="T58" t="s">
        <v>1159</v>
      </c>
      <c r="U58" t="s">
        <v>1160</v>
      </c>
      <c r="W58">
        <v>0</v>
      </c>
      <c r="X58">
        <v>0</v>
      </c>
      <c r="Y58">
        <v>0</v>
      </c>
      <c r="Z58">
        <v>0</v>
      </c>
      <c r="AA58">
        <v>0</v>
      </c>
      <c r="AE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530215380023 010-4902-5844 45470535</v>
      </c>
    </row>
    <row r="59" spans="1:31">
      <c r="A59">
        <v>58</v>
      </c>
      <c r="B59" t="s">
        <v>665</v>
      </c>
      <c r="C59" t="s">
        <v>530</v>
      </c>
      <c r="E59" s="59">
        <v>45448</v>
      </c>
      <c r="F59" t="s">
        <v>1157</v>
      </c>
      <c r="G59" t="s">
        <v>1161</v>
      </c>
      <c r="H59" t="s">
        <v>529</v>
      </c>
      <c r="I59" t="s">
        <v>351</v>
      </c>
      <c r="J59">
        <v>3</v>
      </c>
      <c r="K59">
        <v>0</v>
      </c>
      <c r="L59">
        <v>5500</v>
      </c>
      <c r="M59">
        <v>0</v>
      </c>
      <c r="N59" s="59">
        <v>45448</v>
      </c>
      <c r="O59" t="s">
        <v>1661</v>
      </c>
      <c r="R59" t="s">
        <v>561</v>
      </c>
      <c r="S59" s="59"/>
      <c r="T59" t="s">
        <v>1159</v>
      </c>
      <c r="U59" t="s">
        <v>1160</v>
      </c>
      <c r="W59">
        <v>0</v>
      </c>
      <c r="X59">
        <v>0</v>
      </c>
      <c r="Y59">
        <v>0</v>
      </c>
      <c r="Z59">
        <v>0</v>
      </c>
      <c r="AA59">
        <v>0</v>
      </c>
      <c r="AE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530215380001 010-4902-5844 45470453</v>
      </c>
    </row>
    <row r="60" spans="1:31">
      <c r="A60">
        <v>59</v>
      </c>
      <c r="B60" t="s">
        <v>665</v>
      </c>
      <c r="C60" t="s">
        <v>530</v>
      </c>
      <c r="E60" s="59">
        <v>45448</v>
      </c>
      <c r="F60" t="s">
        <v>1162</v>
      </c>
      <c r="G60" t="s">
        <v>1163</v>
      </c>
      <c r="H60" t="s">
        <v>529</v>
      </c>
      <c r="I60" t="s">
        <v>351</v>
      </c>
      <c r="J60">
        <v>1</v>
      </c>
      <c r="K60">
        <v>0</v>
      </c>
      <c r="L60">
        <v>0</v>
      </c>
      <c r="M60">
        <v>0</v>
      </c>
      <c r="N60" s="59">
        <v>45448</v>
      </c>
      <c r="O60" t="s">
        <v>1662</v>
      </c>
      <c r="R60" t="s">
        <v>561</v>
      </c>
      <c r="S60" s="59"/>
      <c r="T60" t="s">
        <v>1164</v>
      </c>
      <c r="U60" t="s">
        <v>1165</v>
      </c>
      <c r="W60">
        <v>0</v>
      </c>
      <c r="X60">
        <v>0</v>
      </c>
      <c r="Y60">
        <v>0</v>
      </c>
      <c r="Z60">
        <v>0</v>
      </c>
      <c r="AA60">
        <v>0</v>
      </c>
      <c r="AE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풍년농약사 SE.1000 투명 540214280603 010-2049-5007 45470870</v>
      </c>
    </row>
    <row r="61" spans="1:31">
      <c r="A61">
        <v>60</v>
      </c>
      <c r="B61" t="s">
        <v>560</v>
      </c>
      <c r="C61" t="s">
        <v>559</v>
      </c>
      <c r="D61" t="s">
        <v>1169</v>
      </c>
      <c r="E61" s="59">
        <v>45448</v>
      </c>
      <c r="F61" t="s">
        <v>1166</v>
      </c>
      <c r="G61" t="s">
        <v>1167</v>
      </c>
      <c r="H61" t="s">
        <v>44</v>
      </c>
      <c r="I61" t="s">
        <v>351</v>
      </c>
      <c r="J61">
        <v>1</v>
      </c>
      <c r="K61">
        <v>12900</v>
      </c>
      <c r="L61">
        <v>3000</v>
      </c>
      <c r="M61">
        <v>0</v>
      </c>
      <c r="N61" s="59">
        <v>45448</v>
      </c>
      <c r="O61" t="s">
        <v>1168</v>
      </c>
      <c r="P61" t="s">
        <v>1170</v>
      </c>
      <c r="Q61" t="s">
        <v>1171</v>
      </c>
      <c r="R61" t="s">
        <v>561</v>
      </c>
      <c r="S61" s="59"/>
      <c r="T61" t="s">
        <v>1171</v>
      </c>
      <c r="U61" t="s">
        <v>1172</v>
      </c>
      <c r="W61">
        <v>14580</v>
      </c>
      <c r="X61">
        <v>1620</v>
      </c>
      <c r="Y61">
        <v>3000</v>
      </c>
      <c r="Z61">
        <v>0</v>
      </c>
      <c r="AA61">
        <v>0</v>
      </c>
      <c r="AE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이상숙 카페모들 SE.201 투명 530215355501 010-7458-6672 2024060553504051</v>
      </c>
    </row>
    <row r="62" spans="1:31">
      <c r="A62">
        <v>61</v>
      </c>
      <c r="B62" t="s">
        <v>560</v>
      </c>
      <c r="C62" t="s">
        <v>559</v>
      </c>
      <c r="D62" t="s">
        <v>1176</v>
      </c>
      <c r="E62" s="59">
        <v>45448</v>
      </c>
      <c r="F62" t="s">
        <v>1173</v>
      </c>
      <c r="G62" t="s">
        <v>1174</v>
      </c>
      <c r="H62" t="s">
        <v>38</v>
      </c>
      <c r="I62" t="s">
        <v>351</v>
      </c>
      <c r="J62">
        <v>2</v>
      </c>
      <c r="K62">
        <v>33000</v>
      </c>
      <c r="L62">
        <v>4400</v>
      </c>
      <c r="M62">
        <v>0</v>
      </c>
      <c r="N62" s="59">
        <v>45448</v>
      </c>
      <c r="O62" t="s">
        <v>1175</v>
      </c>
      <c r="P62" t="s">
        <v>1177</v>
      </c>
      <c r="Q62" t="s">
        <v>1178</v>
      </c>
      <c r="R62" t="s">
        <v>561</v>
      </c>
      <c r="S62" s="59"/>
      <c r="T62" t="s">
        <v>1178</v>
      </c>
      <c r="U62" t="s">
        <v>1180</v>
      </c>
      <c r="V62" t="s">
        <v>1181</v>
      </c>
      <c r="W62">
        <v>42120</v>
      </c>
      <c r="X62">
        <v>4680</v>
      </c>
      <c r="Y62">
        <v>0</v>
      </c>
      <c r="Z62">
        <v>0</v>
      </c>
      <c r="AA62">
        <v>0</v>
      </c>
      <c r="AE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송순희 이레떡방 SE.204 투명 530215273800 010-4118-9402 2024060541249481</v>
      </c>
    </row>
    <row r="63" spans="1:31">
      <c r="A63">
        <v>62</v>
      </c>
      <c r="B63" t="s">
        <v>560</v>
      </c>
      <c r="C63" t="s">
        <v>559</v>
      </c>
      <c r="D63" t="s">
        <v>1182</v>
      </c>
      <c r="E63" s="59">
        <v>45448</v>
      </c>
      <c r="F63" t="s">
        <v>1182</v>
      </c>
      <c r="G63" t="s">
        <v>1183</v>
      </c>
      <c r="H63" t="s">
        <v>206</v>
      </c>
      <c r="I63" t="s">
        <v>352</v>
      </c>
      <c r="J63">
        <v>4</v>
      </c>
      <c r="K63">
        <v>12460</v>
      </c>
      <c r="L63">
        <v>3000</v>
      </c>
      <c r="M63">
        <v>0</v>
      </c>
      <c r="N63" s="59">
        <v>45447</v>
      </c>
      <c r="O63" t="s">
        <v>1184</v>
      </c>
      <c r="P63" t="s">
        <v>1185</v>
      </c>
      <c r="Q63" t="s">
        <v>1186</v>
      </c>
      <c r="R63" t="s">
        <v>561</v>
      </c>
      <c r="S63" s="59"/>
      <c r="T63" t="s">
        <v>1186</v>
      </c>
      <c r="U63" t="s">
        <v>1187</v>
      </c>
      <c r="W63">
        <v>15480</v>
      </c>
      <c r="X63">
        <v>0</v>
      </c>
      <c r="Y63">
        <v>3000</v>
      </c>
      <c r="Z63">
        <v>0</v>
      </c>
      <c r="AA63">
        <v>0</v>
      </c>
      <c r="AE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박경숙 박경숙 SE.22 검정 530215273892 010-2684-8642 2024060427503191</v>
      </c>
    </row>
    <row r="64" spans="1:31">
      <c r="A64">
        <v>63</v>
      </c>
      <c r="B64" t="s">
        <v>560</v>
      </c>
      <c r="C64" t="s">
        <v>559</v>
      </c>
      <c r="D64" t="s">
        <v>1188</v>
      </c>
      <c r="E64" s="59">
        <v>45448</v>
      </c>
      <c r="F64" t="s">
        <v>1188</v>
      </c>
      <c r="G64" t="s">
        <v>1189</v>
      </c>
      <c r="H64" t="s">
        <v>26</v>
      </c>
      <c r="I64" t="s">
        <v>351</v>
      </c>
      <c r="J64">
        <v>1</v>
      </c>
      <c r="K64">
        <v>18070</v>
      </c>
      <c r="L64">
        <v>3000</v>
      </c>
      <c r="M64">
        <v>0</v>
      </c>
      <c r="N64" s="59">
        <v>45447</v>
      </c>
      <c r="O64" t="s">
        <v>1190</v>
      </c>
      <c r="P64" t="s">
        <v>1191</v>
      </c>
      <c r="Q64" t="s">
        <v>1192</v>
      </c>
      <c r="R64" t="s">
        <v>561</v>
      </c>
      <c r="S64" s="59"/>
      <c r="T64" t="s">
        <v>1192</v>
      </c>
      <c r="U64" t="s">
        <v>1193</v>
      </c>
      <c r="W64">
        <v>22190</v>
      </c>
      <c r="X64">
        <v>2470</v>
      </c>
      <c r="Y64">
        <v>3000</v>
      </c>
      <c r="Z64">
        <v>0</v>
      </c>
      <c r="AA64">
        <v>0</v>
      </c>
      <c r="AE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장미미 장미미 SE.303 투명 540214280673 010-9415-1378 2024060414211401</v>
      </c>
    </row>
    <row r="65" spans="1:31">
      <c r="A65">
        <v>64</v>
      </c>
      <c r="B65" t="s">
        <v>665</v>
      </c>
      <c r="C65" t="s">
        <v>559</v>
      </c>
      <c r="D65" t="s">
        <v>1194</v>
      </c>
      <c r="E65" s="59">
        <v>45448</v>
      </c>
      <c r="F65" t="s">
        <v>1194</v>
      </c>
      <c r="G65" t="s">
        <v>1195</v>
      </c>
      <c r="H65" t="s">
        <v>34</v>
      </c>
      <c r="I65" t="s">
        <v>351</v>
      </c>
      <c r="J65">
        <v>3</v>
      </c>
      <c r="K65">
        <v>0</v>
      </c>
      <c r="L65">
        <v>0</v>
      </c>
      <c r="M65">
        <v>0</v>
      </c>
      <c r="N65" s="59">
        <v>45448</v>
      </c>
      <c r="O65" t="s">
        <v>1196</v>
      </c>
      <c r="P65" t="s">
        <v>1197</v>
      </c>
      <c r="Q65" t="s">
        <v>1198</v>
      </c>
      <c r="R65" t="s">
        <v>561</v>
      </c>
      <c r="S65" s="59"/>
      <c r="T65" t="s">
        <v>1198</v>
      </c>
      <c r="U65" t="s">
        <v>1200</v>
      </c>
      <c r="W65">
        <v>85200</v>
      </c>
      <c r="X65">
        <v>0</v>
      </c>
      <c r="Y65">
        <v>0</v>
      </c>
      <c r="Z65">
        <v>0</v>
      </c>
      <c r="AA65">
        <v>0</v>
      </c>
      <c r="AE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방현진 방현진 SE.206 투명 540214302620 010-8671-1750 2024060552559121</v>
      </c>
    </row>
    <row r="66" spans="1:31">
      <c r="A66">
        <v>65</v>
      </c>
      <c r="B66" t="s">
        <v>665</v>
      </c>
      <c r="C66" t="s">
        <v>559</v>
      </c>
      <c r="D66" t="s">
        <v>1201</v>
      </c>
      <c r="E66" s="59">
        <v>45448</v>
      </c>
      <c r="F66" t="s">
        <v>1201</v>
      </c>
      <c r="G66" t="s">
        <v>1202</v>
      </c>
      <c r="H66" t="s">
        <v>38</v>
      </c>
      <c r="I66" t="s">
        <v>351</v>
      </c>
      <c r="J66">
        <v>1</v>
      </c>
      <c r="K66">
        <v>0</v>
      </c>
      <c r="L66">
        <v>3000</v>
      </c>
      <c r="M66">
        <v>0</v>
      </c>
      <c r="N66" s="59">
        <v>45448</v>
      </c>
      <c r="O66" t="s">
        <v>1203</v>
      </c>
      <c r="P66" t="s">
        <v>1204</v>
      </c>
      <c r="Q66" t="s">
        <v>1205</v>
      </c>
      <c r="R66" t="s">
        <v>561</v>
      </c>
      <c r="S66" s="59"/>
      <c r="T66" t="s">
        <v>1205</v>
      </c>
      <c r="U66" t="s">
        <v>1206</v>
      </c>
      <c r="V66" t="s">
        <v>1207</v>
      </c>
      <c r="W66">
        <v>20800</v>
      </c>
      <c r="X66">
        <v>0</v>
      </c>
      <c r="Y66">
        <v>3000</v>
      </c>
      <c r="Z66">
        <v>0</v>
      </c>
      <c r="AA66">
        <v>0</v>
      </c>
      <c r="AE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신성자 신성자 SE.204 투명 530215273844 010-4806-1561 2024060550366461</v>
      </c>
    </row>
    <row r="67" spans="1:31">
      <c r="A67">
        <v>66</v>
      </c>
      <c r="B67" t="s">
        <v>665</v>
      </c>
      <c r="C67" t="s">
        <v>562</v>
      </c>
      <c r="D67" t="s">
        <v>1211</v>
      </c>
      <c r="E67" s="59">
        <v>45448</v>
      </c>
      <c r="F67" t="s">
        <v>1208</v>
      </c>
      <c r="G67" t="s">
        <v>1209</v>
      </c>
      <c r="H67" t="s">
        <v>18</v>
      </c>
      <c r="I67" t="s">
        <v>351</v>
      </c>
      <c r="J67">
        <v>10</v>
      </c>
      <c r="K67">
        <v>0</v>
      </c>
      <c r="L67">
        <v>0</v>
      </c>
      <c r="M67">
        <v>0</v>
      </c>
      <c r="N67" s="59">
        <v>45447</v>
      </c>
      <c r="O67" t="s">
        <v>1210</v>
      </c>
      <c r="P67" t="s">
        <v>1212</v>
      </c>
      <c r="Q67" t="s">
        <v>1213</v>
      </c>
      <c r="R67" t="s">
        <v>561</v>
      </c>
      <c r="S67" s="59"/>
      <c r="T67" t="s">
        <v>1213</v>
      </c>
      <c r="U67" t="s">
        <v>1214</v>
      </c>
      <c r="V67" t="s">
        <v>564</v>
      </c>
      <c r="W67">
        <v>110900</v>
      </c>
      <c r="X67">
        <v>0</v>
      </c>
      <c r="Y67">
        <v>0</v>
      </c>
      <c r="Z67">
        <v>0</v>
      </c>
      <c r="AA67">
        <v>0</v>
      </c>
      <c r="AE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SE.307 투명 530215273870 0502-4630-5725 29100051408736</v>
      </c>
    </row>
    <row r="68" spans="1:31">
      <c r="A68">
        <v>67</v>
      </c>
      <c r="B68" t="s">
        <v>560</v>
      </c>
      <c r="C68" t="s">
        <v>562</v>
      </c>
      <c r="D68" t="s">
        <v>1215</v>
      </c>
      <c r="E68" s="59">
        <v>45448</v>
      </c>
      <c r="F68" t="s">
        <v>1215</v>
      </c>
      <c r="G68" t="s">
        <v>1216</v>
      </c>
      <c r="H68" t="s">
        <v>129</v>
      </c>
      <c r="I68" t="s">
        <v>351</v>
      </c>
      <c r="J68">
        <v>10</v>
      </c>
      <c r="K68">
        <v>9600</v>
      </c>
      <c r="L68">
        <v>3000</v>
      </c>
      <c r="M68">
        <v>0</v>
      </c>
      <c r="N68" s="59">
        <v>45447</v>
      </c>
      <c r="O68" t="s">
        <v>1217</v>
      </c>
      <c r="P68" t="s">
        <v>1218</v>
      </c>
      <c r="Q68" t="s">
        <v>1219</v>
      </c>
      <c r="R68" t="s">
        <v>561</v>
      </c>
      <c r="S68" s="59"/>
      <c r="T68" t="s">
        <v>1219</v>
      </c>
      <c r="U68" t="s">
        <v>1220</v>
      </c>
      <c r="V68" t="s">
        <v>564</v>
      </c>
      <c r="W68">
        <v>11500</v>
      </c>
      <c r="X68">
        <v>0</v>
      </c>
      <c r="Y68">
        <v>3000</v>
      </c>
      <c r="Z68">
        <v>0</v>
      </c>
      <c r="AA68">
        <v>0</v>
      </c>
      <c r="AE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유윤정 유윤정 SE.102 투명 540214280640 0504-4333-5093 17100051349040</v>
      </c>
    </row>
    <row r="69" spans="1:31">
      <c r="A69">
        <v>68</v>
      </c>
      <c r="B69" t="s">
        <v>560</v>
      </c>
      <c r="C69" t="s">
        <v>562</v>
      </c>
      <c r="D69" t="s">
        <v>1224</v>
      </c>
      <c r="E69" s="59">
        <v>45448</v>
      </c>
      <c r="F69" t="s">
        <v>1221</v>
      </c>
      <c r="G69" t="s">
        <v>1222</v>
      </c>
      <c r="H69" t="s">
        <v>18</v>
      </c>
      <c r="I69" t="s">
        <v>351</v>
      </c>
      <c r="J69">
        <v>1</v>
      </c>
      <c r="K69">
        <v>10260</v>
      </c>
      <c r="L69">
        <v>3000</v>
      </c>
      <c r="M69">
        <v>0</v>
      </c>
      <c r="N69" s="59">
        <v>45447</v>
      </c>
      <c r="O69" t="s">
        <v>1223</v>
      </c>
      <c r="P69" t="s">
        <v>1225</v>
      </c>
      <c r="Q69" t="s">
        <v>1226</v>
      </c>
      <c r="R69" t="s">
        <v>561</v>
      </c>
      <c r="S69" s="59"/>
      <c r="T69" t="s">
        <v>1226</v>
      </c>
      <c r="U69" t="s">
        <v>1227</v>
      </c>
      <c r="V69" t="s">
        <v>564</v>
      </c>
      <c r="W69">
        <v>12470</v>
      </c>
      <c r="X69">
        <v>0</v>
      </c>
      <c r="Y69">
        <v>3000</v>
      </c>
      <c r="Z69">
        <v>0</v>
      </c>
      <c r="AA69">
        <v>0</v>
      </c>
      <c r="AE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고성관 을찌로떡볶이 SE.307 투명 530215273796 0502-4654-2053 24100051338432</v>
      </c>
    </row>
    <row r="70" spans="1:31">
      <c r="A70">
        <v>69</v>
      </c>
      <c r="B70" t="s">
        <v>665</v>
      </c>
      <c r="C70" t="s">
        <v>530</v>
      </c>
      <c r="E70" s="59">
        <v>45450</v>
      </c>
      <c r="F70" t="s">
        <v>1228</v>
      </c>
      <c r="G70" t="s">
        <v>1229</v>
      </c>
      <c r="H70" t="s">
        <v>529</v>
      </c>
      <c r="I70" t="s">
        <v>351</v>
      </c>
      <c r="J70">
        <v>1</v>
      </c>
      <c r="K70">
        <v>0</v>
      </c>
      <c r="L70">
        <v>5500</v>
      </c>
      <c r="M70">
        <v>0</v>
      </c>
      <c r="N70" s="59">
        <v>45450</v>
      </c>
      <c r="O70" t="s">
        <v>1663</v>
      </c>
      <c r="R70" t="s">
        <v>561</v>
      </c>
      <c r="S70" s="59"/>
      <c r="T70" t="s">
        <v>1230</v>
      </c>
      <c r="U70" t="s">
        <v>1231</v>
      </c>
      <c r="W70">
        <v>0</v>
      </c>
      <c r="X70">
        <v>0</v>
      </c>
      <c r="Y70">
        <v>0</v>
      </c>
      <c r="Z70">
        <v>0</v>
      </c>
      <c r="AA70">
        <v>0</v>
      </c>
      <c r="AE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540215666102 010-2104-9556 45470585</v>
      </c>
    </row>
    <row r="71" spans="1:31">
      <c r="A71">
        <v>70</v>
      </c>
      <c r="B71" t="s">
        <v>665</v>
      </c>
      <c r="C71" t="s">
        <v>530</v>
      </c>
      <c r="E71" s="59">
        <v>45450</v>
      </c>
      <c r="F71" t="s">
        <v>1228</v>
      </c>
      <c r="G71" t="s">
        <v>1232</v>
      </c>
      <c r="H71" t="s">
        <v>529</v>
      </c>
      <c r="I71" t="s">
        <v>351</v>
      </c>
      <c r="J71">
        <v>1</v>
      </c>
      <c r="K71">
        <v>0</v>
      </c>
      <c r="L71">
        <v>0</v>
      </c>
      <c r="M71">
        <v>0</v>
      </c>
      <c r="N71" s="59">
        <v>45450</v>
      </c>
      <c r="O71" t="s">
        <v>1664</v>
      </c>
      <c r="R71" t="s">
        <v>561</v>
      </c>
      <c r="S71" s="59"/>
      <c r="T71" t="s">
        <v>1230</v>
      </c>
      <c r="U71" t="s">
        <v>1231</v>
      </c>
      <c r="W71">
        <v>0</v>
      </c>
      <c r="X71">
        <v>0</v>
      </c>
      <c r="Y71">
        <v>0</v>
      </c>
      <c r="Z71">
        <v>0</v>
      </c>
      <c r="AA71">
        <v>0</v>
      </c>
      <c r="AE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530216665551 010-2104-9556 45470121</v>
      </c>
    </row>
    <row r="72" spans="1:31">
      <c r="A72">
        <v>71</v>
      </c>
      <c r="B72" t="s">
        <v>665</v>
      </c>
      <c r="C72" t="s">
        <v>530</v>
      </c>
      <c r="E72" s="59">
        <v>45450</v>
      </c>
      <c r="F72" t="s">
        <v>1233</v>
      </c>
      <c r="G72" t="s">
        <v>1234</v>
      </c>
      <c r="H72" t="s">
        <v>529</v>
      </c>
      <c r="I72" t="s">
        <v>351</v>
      </c>
      <c r="J72">
        <v>1</v>
      </c>
      <c r="K72">
        <v>0</v>
      </c>
      <c r="L72">
        <v>3000</v>
      </c>
      <c r="M72">
        <v>0</v>
      </c>
      <c r="N72" s="59">
        <v>45450</v>
      </c>
      <c r="O72" t="s">
        <v>1665</v>
      </c>
      <c r="R72" t="s">
        <v>561</v>
      </c>
      <c r="S72" s="59"/>
      <c r="T72" t="s">
        <v>1235</v>
      </c>
      <c r="U72" t="s">
        <v>1236</v>
      </c>
      <c r="W72">
        <v>0</v>
      </c>
      <c r="X72">
        <v>0</v>
      </c>
      <c r="Y72">
        <v>0</v>
      </c>
      <c r="Z72">
        <v>0</v>
      </c>
      <c r="AA72">
        <v>0</v>
      </c>
      <c r="AE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김필순 SE.1000 투명 540215527244 010-6590-0696 45470272</v>
      </c>
    </row>
    <row r="73" spans="1:31">
      <c r="A73">
        <v>72</v>
      </c>
      <c r="B73" t="s">
        <v>665</v>
      </c>
      <c r="C73" t="s">
        <v>530</v>
      </c>
      <c r="E73" s="59">
        <v>45450</v>
      </c>
      <c r="F73" t="s">
        <v>1228</v>
      </c>
      <c r="G73" t="s">
        <v>1237</v>
      </c>
      <c r="H73" t="s">
        <v>529</v>
      </c>
      <c r="I73" t="s">
        <v>351</v>
      </c>
      <c r="J73">
        <v>1</v>
      </c>
      <c r="K73">
        <v>0</v>
      </c>
      <c r="L73">
        <v>0</v>
      </c>
      <c r="M73">
        <v>0</v>
      </c>
      <c r="N73" s="59">
        <v>45450</v>
      </c>
      <c r="O73" t="s">
        <v>1666</v>
      </c>
      <c r="R73" t="s">
        <v>561</v>
      </c>
      <c r="S73" s="59"/>
      <c r="T73" t="s">
        <v>1230</v>
      </c>
      <c r="U73" t="s">
        <v>1231</v>
      </c>
      <c r="W73">
        <v>0</v>
      </c>
      <c r="X73">
        <v>0</v>
      </c>
      <c r="Y73">
        <v>0</v>
      </c>
      <c r="Z73">
        <v>0</v>
      </c>
      <c r="AA73">
        <v>0</v>
      </c>
      <c r="AE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540215666216 010-2104-9556 45470646</v>
      </c>
    </row>
    <row r="74" spans="1:31">
      <c r="A74">
        <v>73</v>
      </c>
      <c r="B74" t="s">
        <v>665</v>
      </c>
      <c r="C74" t="s">
        <v>559</v>
      </c>
      <c r="D74" t="s">
        <v>1238</v>
      </c>
      <c r="E74" s="59">
        <v>45450</v>
      </c>
      <c r="F74" t="s">
        <v>1238</v>
      </c>
      <c r="G74" t="s">
        <v>1239</v>
      </c>
      <c r="H74" t="s">
        <v>34</v>
      </c>
      <c r="I74" t="s">
        <v>351</v>
      </c>
      <c r="J74">
        <v>1</v>
      </c>
      <c r="K74">
        <v>0</v>
      </c>
      <c r="L74">
        <v>3000</v>
      </c>
      <c r="M74">
        <v>0</v>
      </c>
      <c r="N74" s="59">
        <v>45450</v>
      </c>
      <c r="O74" t="s">
        <v>1240</v>
      </c>
      <c r="P74" t="s">
        <v>1241</v>
      </c>
      <c r="Q74" t="s">
        <v>1242</v>
      </c>
      <c r="R74" t="s">
        <v>561</v>
      </c>
      <c r="S74" s="59"/>
      <c r="T74" t="s">
        <v>1243</v>
      </c>
      <c r="U74" t="s">
        <v>1244</v>
      </c>
      <c r="W74">
        <v>28400</v>
      </c>
      <c r="X74">
        <v>0</v>
      </c>
      <c r="Y74">
        <v>3000</v>
      </c>
      <c r="Z74">
        <v>0</v>
      </c>
      <c r="AA74">
        <v>0</v>
      </c>
      <c r="AE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김영희 김영희 SE.206 투명 540215483284 0502-3778-2814 2024060720131911</v>
      </c>
    </row>
    <row r="75" spans="1:31">
      <c r="A75">
        <v>74</v>
      </c>
      <c r="B75" t="s">
        <v>665</v>
      </c>
      <c r="C75" t="s">
        <v>559</v>
      </c>
      <c r="D75" t="s">
        <v>1248</v>
      </c>
      <c r="E75" s="59">
        <v>45450</v>
      </c>
      <c r="F75" t="s">
        <v>1245</v>
      </c>
      <c r="G75" t="s">
        <v>1246</v>
      </c>
      <c r="H75" t="s">
        <v>18</v>
      </c>
      <c r="I75" t="s">
        <v>351</v>
      </c>
      <c r="J75">
        <v>2</v>
      </c>
      <c r="K75">
        <v>0</v>
      </c>
      <c r="L75">
        <v>3500</v>
      </c>
      <c r="M75">
        <v>0</v>
      </c>
      <c r="N75" s="59">
        <v>45449</v>
      </c>
      <c r="O75" t="s">
        <v>1247</v>
      </c>
      <c r="P75" t="s">
        <v>1249</v>
      </c>
      <c r="Q75" t="s">
        <v>1250</v>
      </c>
      <c r="R75" t="s">
        <v>561</v>
      </c>
      <c r="S75" s="59"/>
      <c r="T75" t="s">
        <v>1250</v>
      </c>
      <c r="U75" t="s">
        <v>1252</v>
      </c>
      <c r="W75">
        <v>21120</v>
      </c>
      <c r="X75">
        <v>0</v>
      </c>
      <c r="Y75">
        <v>0</v>
      </c>
      <c r="Z75">
        <v>0</v>
      </c>
      <c r="AA75">
        <v>0</v>
      </c>
      <c r="AE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SE.307 투명 540215391691 010-7444-5029 2024060673126881</v>
      </c>
    </row>
    <row r="76" spans="1:31">
      <c r="A76">
        <v>75</v>
      </c>
      <c r="B76" t="s">
        <v>665</v>
      </c>
      <c r="C76" t="s">
        <v>559</v>
      </c>
      <c r="D76" t="s">
        <v>1248</v>
      </c>
      <c r="E76" s="59">
        <v>45450</v>
      </c>
      <c r="F76" t="s">
        <v>1245</v>
      </c>
      <c r="G76" t="s">
        <v>1246</v>
      </c>
      <c r="H76" t="s">
        <v>242</v>
      </c>
      <c r="I76" t="s">
        <v>352</v>
      </c>
      <c r="J76">
        <v>5</v>
      </c>
      <c r="K76">
        <v>0</v>
      </c>
      <c r="L76">
        <v>0</v>
      </c>
      <c r="M76">
        <v>0</v>
      </c>
      <c r="N76" s="59">
        <v>45449</v>
      </c>
      <c r="O76" t="s">
        <v>1253</v>
      </c>
      <c r="P76" t="s">
        <v>1249</v>
      </c>
      <c r="Q76" t="s">
        <v>1250</v>
      </c>
      <c r="R76" t="s">
        <v>561</v>
      </c>
      <c r="S76" s="59"/>
      <c r="T76" t="s">
        <v>1250</v>
      </c>
      <c r="U76" t="s">
        <v>1252</v>
      </c>
      <c r="W76">
        <v>7150</v>
      </c>
      <c r="X76">
        <v>7200</v>
      </c>
      <c r="Y76">
        <v>0</v>
      </c>
      <c r="Z76">
        <v>0</v>
      </c>
      <c r="AA76">
        <v>0</v>
      </c>
      <c r="AE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SE.14 검정 540215391691 010-7444-5029 2024060673126871</v>
      </c>
    </row>
    <row r="77" spans="1:31">
      <c r="A77">
        <v>76</v>
      </c>
      <c r="B77" t="s">
        <v>665</v>
      </c>
      <c r="C77" t="s">
        <v>559</v>
      </c>
      <c r="D77" t="s">
        <v>1248</v>
      </c>
      <c r="E77" s="59">
        <v>45450</v>
      </c>
      <c r="F77" t="s">
        <v>1245</v>
      </c>
      <c r="G77" t="s">
        <v>1246</v>
      </c>
      <c r="H77" t="s">
        <v>112</v>
      </c>
      <c r="I77" t="s">
        <v>351</v>
      </c>
      <c r="J77">
        <v>3</v>
      </c>
      <c r="K77">
        <v>0</v>
      </c>
      <c r="L77">
        <v>0</v>
      </c>
      <c r="M77">
        <v>0</v>
      </c>
      <c r="N77" s="59">
        <v>45449</v>
      </c>
      <c r="O77" t="s">
        <v>1254</v>
      </c>
      <c r="P77" t="s">
        <v>1249</v>
      </c>
      <c r="Q77" t="s">
        <v>1250</v>
      </c>
      <c r="R77" t="s">
        <v>561</v>
      </c>
      <c r="S77" s="59"/>
      <c r="T77" t="s">
        <v>1250</v>
      </c>
      <c r="U77" t="s">
        <v>1252</v>
      </c>
      <c r="W77">
        <v>9720</v>
      </c>
      <c r="X77">
        <v>3870</v>
      </c>
      <c r="Y77">
        <v>0</v>
      </c>
      <c r="Z77">
        <v>0</v>
      </c>
      <c r="AA77">
        <v>0</v>
      </c>
      <c r="AE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SE.107 투명 540215391691 010-7444-5029 2024060673126861</v>
      </c>
    </row>
    <row r="78" spans="1:31">
      <c r="A78">
        <v>77</v>
      </c>
      <c r="B78" t="s">
        <v>560</v>
      </c>
      <c r="C78" t="s">
        <v>559</v>
      </c>
      <c r="D78" t="s">
        <v>1258</v>
      </c>
      <c r="E78" s="59">
        <v>45450</v>
      </c>
      <c r="F78" t="s">
        <v>1255</v>
      </c>
      <c r="G78" t="s">
        <v>1256</v>
      </c>
      <c r="H78" t="s">
        <v>208</v>
      </c>
      <c r="I78" t="s">
        <v>373</v>
      </c>
      <c r="J78">
        <v>5</v>
      </c>
      <c r="K78">
        <v>14550</v>
      </c>
      <c r="L78">
        <v>3000</v>
      </c>
      <c r="M78">
        <v>0</v>
      </c>
      <c r="N78" s="59">
        <v>45450</v>
      </c>
      <c r="O78" t="s">
        <v>1257</v>
      </c>
      <c r="P78" t="s">
        <v>1259</v>
      </c>
      <c r="Q78" t="s">
        <v>1260</v>
      </c>
      <c r="R78" t="s">
        <v>561</v>
      </c>
      <c r="S78" s="59"/>
      <c r="T78" t="s">
        <v>1261</v>
      </c>
      <c r="U78" t="s">
        <v>1262</v>
      </c>
      <c r="W78">
        <v>18900</v>
      </c>
      <c r="X78">
        <v>0</v>
      </c>
      <c r="Y78">
        <v>3000</v>
      </c>
      <c r="Z78">
        <v>0</v>
      </c>
      <c r="AA78">
        <v>0</v>
      </c>
      <c r="AE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이재영 더리터 경산 사동점 SE.21 유백 540215391525 053-814-3337 2024060719461551</v>
      </c>
    </row>
    <row r="79" spans="1:31">
      <c r="A79">
        <v>78</v>
      </c>
      <c r="B79" t="s">
        <v>560</v>
      </c>
      <c r="C79" t="s">
        <v>559</v>
      </c>
      <c r="D79" t="s">
        <v>1263</v>
      </c>
      <c r="E79" s="59">
        <v>45450</v>
      </c>
      <c r="F79" t="s">
        <v>1263</v>
      </c>
      <c r="G79" t="s">
        <v>1264</v>
      </c>
      <c r="H79" t="s">
        <v>34</v>
      </c>
      <c r="I79" t="s">
        <v>351</v>
      </c>
      <c r="J79">
        <v>1</v>
      </c>
      <c r="K79">
        <v>23300</v>
      </c>
      <c r="L79">
        <v>3500</v>
      </c>
      <c r="M79">
        <v>0</v>
      </c>
      <c r="N79" s="59">
        <v>45450</v>
      </c>
      <c r="O79" t="s">
        <v>1265</v>
      </c>
      <c r="P79" t="s">
        <v>1266</v>
      </c>
      <c r="Q79" t="s">
        <v>1267</v>
      </c>
      <c r="R79" t="s">
        <v>561</v>
      </c>
      <c r="S79" s="59"/>
      <c r="T79" t="s">
        <v>1267</v>
      </c>
      <c r="U79" t="s">
        <v>1268</v>
      </c>
      <c r="W79">
        <v>28620</v>
      </c>
      <c r="X79">
        <v>3180</v>
      </c>
      <c r="Y79">
        <v>3000</v>
      </c>
      <c r="Z79">
        <v>0</v>
      </c>
      <c r="AA79">
        <v>0</v>
      </c>
      <c r="AE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최동호 최동호 SE.206 투명 540215391433 010-3465-3768 2024060715739931</v>
      </c>
    </row>
    <row r="80" spans="1:31">
      <c r="A80">
        <v>79</v>
      </c>
      <c r="B80" t="s">
        <v>560</v>
      </c>
      <c r="C80" t="s">
        <v>559</v>
      </c>
      <c r="D80" t="s">
        <v>1269</v>
      </c>
      <c r="E80" s="59">
        <v>45450</v>
      </c>
      <c r="F80" t="s">
        <v>1269</v>
      </c>
      <c r="G80" t="s">
        <v>1270</v>
      </c>
      <c r="H80" t="s">
        <v>224</v>
      </c>
      <c r="I80" t="s">
        <v>366</v>
      </c>
      <c r="J80">
        <v>4</v>
      </c>
      <c r="K80">
        <v>8172</v>
      </c>
      <c r="L80">
        <v>3000</v>
      </c>
      <c r="M80">
        <v>0</v>
      </c>
      <c r="N80" s="59">
        <v>45449</v>
      </c>
      <c r="O80" t="s">
        <v>1271</v>
      </c>
      <c r="P80" t="s">
        <v>1272</v>
      </c>
      <c r="Q80" t="s">
        <v>1273</v>
      </c>
      <c r="R80" t="s">
        <v>561</v>
      </c>
      <c r="S80" s="59"/>
      <c r="T80" t="s">
        <v>1273</v>
      </c>
      <c r="U80" t="s">
        <v>1274</v>
      </c>
      <c r="W80">
        <v>8480</v>
      </c>
      <c r="X80">
        <v>0</v>
      </c>
      <c r="Y80">
        <v>3000</v>
      </c>
      <c r="Z80">
        <v>0</v>
      </c>
      <c r="AA80">
        <v>0</v>
      </c>
      <c r="AE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540215391746 010-3712-4033 2024060689730391</v>
      </c>
    </row>
    <row r="81" spans="1:31">
      <c r="A81">
        <v>80</v>
      </c>
      <c r="B81" t="s">
        <v>560</v>
      </c>
      <c r="C81" t="s">
        <v>559</v>
      </c>
      <c r="D81" t="s">
        <v>1275</v>
      </c>
      <c r="E81" s="59">
        <v>45450</v>
      </c>
      <c r="F81" t="s">
        <v>1275</v>
      </c>
      <c r="G81" t="s">
        <v>1276</v>
      </c>
      <c r="H81" t="s">
        <v>118</v>
      </c>
      <c r="I81" t="s">
        <v>351</v>
      </c>
      <c r="J81">
        <v>1</v>
      </c>
      <c r="K81">
        <v>4650</v>
      </c>
      <c r="L81">
        <v>3000</v>
      </c>
      <c r="M81">
        <v>0</v>
      </c>
      <c r="N81" s="59">
        <v>45448</v>
      </c>
      <c r="O81" t="s">
        <v>1277</v>
      </c>
      <c r="P81" t="s">
        <v>1278</v>
      </c>
      <c r="Q81" t="s">
        <v>1279</v>
      </c>
      <c r="R81" t="s">
        <v>561</v>
      </c>
      <c r="S81" s="59"/>
      <c r="T81" t="s">
        <v>1280</v>
      </c>
      <c r="U81" t="s">
        <v>1281</v>
      </c>
      <c r="W81">
        <v>2780</v>
      </c>
      <c r="X81">
        <v>0</v>
      </c>
      <c r="Y81">
        <v>3000</v>
      </c>
      <c r="Z81">
        <v>0</v>
      </c>
      <c r="AA81">
        <v>0</v>
      </c>
      <c r="AE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540215391643 010-4696-2023 2024060556292961</v>
      </c>
    </row>
    <row r="82" spans="1:31">
      <c r="A82">
        <v>81</v>
      </c>
      <c r="B82" t="s">
        <v>560</v>
      </c>
      <c r="C82" t="s">
        <v>559</v>
      </c>
      <c r="D82" t="s">
        <v>1275</v>
      </c>
      <c r="E82" s="59">
        <v>45450</v>
      </c>
      <c r="F82" t="s">
        <v>1275</v>
      </c>
      <c r="G82" t="s">
        <v>1276</v>
      </c>
      <c r="H82" t="s">
        <v>112</v>
      </c>
      <c r="I82" t="s">
        <v>351</v>
      </c>
      <c r="J82">
        <v>1</v>
      </c>
      <c r="K82">
        <v>2156</v>
      </c>
      <c r="L82">
        <v>0</v>
      </c>
      <c r="M82">
        <v>0</v>
      </c>
      <c r="N82" s="59">
        <v>45448</v>
      </c>
      <c r="O82" t="s">
        <v>1282</v>
      </c>
      <c r="P82" t="s">
        <v>1278</v>
      </c>
      <c r="Q82" t="s">
        <v>1279</v>
      </c>
      <c r="R82" t="s">
        <v>561</v>
      </c>
      <c r="S82" s="59"/>
      <c r="T82" t="s">
        <v>1280</v>
      </c>
      <c r="U82" t="s">
        <v>1281</v>
      </c>
      <c r="W82">
        <v>3330</v>
      </c>
      <c r="X82">
        <v>0</v>
      </c>
      <c r="Y82">
        <v>0</v>
      </c>
      <c r="Z82">
        <v>0</v>
      </c>
      <c r="AA82">
        <v>0</v>
      </c>
      <c r="AE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540215391643 010-4696-2023 2024060556292951</v>
      </c>
    </row>
    <row r="83" spans="1:31">
      <c r="A83">
        <v>82</v>
      </c>
      <c r="B83" t="s">
        <v>560</v>
      </c>
      <c r="C83" t="s">
        <v>559</v>
      </c>
      <c r="D83" t="s">
        <v>1275</v>
      </c>
      <c r="E83" s="59">
        <v>45450</v>
      </c>
      <c r="F83" t="s">
        <v>1275</v>
      </c>
      <c r="G83" t="s">
        <v>1276</v>
      </c>
      <c r="H83" t="s">
        <v>110</v>
      </c>
      <c r="I83" t="s">
        <v>351</v>
      </c>
      <c r="J83">
        <v>1</v>
      </c>
      <c r="K83">
        <v>715</v>
      </c>
      <c r="L83">
        <v>0</v>
      </c>
      <c r="M83">
        <v>0</v>
      </c>
      <c r="N83" s="59">
        <v>45448</v>
      </c>
      <c r="O83" t="s">
        <v>1283</v>
      </c>
      <c r="P83" t="s">
        <v>1278</v>
      </c>
      <c r="Q83" t="s">
        <v>1279</v>
      </c>
      <c r="R83" t="s">
        <v>561</v>
      </c>
      <c r="S83" s="59"/>
      <c r="T83" t="s">
        <v>1280</v>
      </c>
      <c r="U83" t="s">
        <v>1281</v>
      </c>
      <c r="W83">
        <v>1640</v>
      </c>
      <c r="X83">
        <v>0</v>
      </c>
      <c r="Y83">
        <v>0</v>
      </c>
      <c r="Z83">
        <v>0</v>
      </c>
      <c r="AA83">
        <v>0</v>
      </c>
      <c r="AE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SE.108 투명 540215391643 010-4696-2023 2024060556292941</v>
      </c>
    </row>
    <row r="84" spans="1:31">
      <c r="A84">
        <v>83</v>
      </c>
      <c r="B84" t="s">
        <v>560</v>
      </c>
      <c r="C84" t="s">
        <v>559</v>
      </c>
      <c r="D84" t="s">
        <v>1275</v>
      </c>
      <c r="E84" s="59">
        <v>45450</v>
      </c>
      <c r="F84" t="s">
        <v>1275</v>
      </c>
      <c r="G84" t="s">
        <v>1276</v>
      </c>
      <c r="H84" t="s">
        <v>125</v>
      </c>
      <c r="I84" t="s">
        <v>351</v>
      </c>
      <c r="J84">
        <v>1</v>
      </c>
      <c r="K84">
        <v>1100</v>
      </c>
      <c r="L84">
        <v>0</v>
      </c>
      <c r="M84">
        <v>0</v>
      </c>
      <c r="N84" s="59">
        <v>45448</v>
      </c>
      <c r="O84" t="s">
        <v>1284</v>
      </c>
      <c r="P84" t="s">
        <v>1278</v>
      </c>
      <c r="Q84" t="s">
        <v>1279</v>
      </c>
      <c r="R84" t="s">
        <v>561</v>
      </c>
      <c r="S84" s="59"/>
      <c r="T84" t="s">
        <v>1280</v>
      </c>
      <c r="U84" t="s">
        <v>1281</v>
      </c>
      <c r="W84">
        <v>1800</v>
      </c>
      <c r="X84">
        <v>0</v>
      </c>
      <c r="Y84">
        <v>0</v>
      </c>
      <c r="Z84">
        <v>0</v>
      </c>
      <c r="AA84">
        <v>0</v>
      </c>
      <c r="AE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540215391643 010-4696-2023 2024060556292931</v>
      </c>
    </row>
    <row r="85" spans="1:31">
      <c r="A85">
        <v>84</v>
      </c>
      <c r="B85" t="s">
        <v>665</v>
      </c>
      <c r="C85" t="s">
        <v>562</v>
      </c>
      <c r="D85" t="s">
        <v>1285</v>
      </c>
      <c r="E85" s="59">
        <v>45450</v>
      </c>
      <c r="F85" t="s">
        <v>1285</v>
      </c>
      <c r="G85" t="s">
        <v>1286</v>
      </c>
      <c r="H85" t="s">
        <v>36</v>
      </c>
      <c r="I85" t="s">
        <v>351</v>
      </c>
      <c r="J85">
        <v>1</v>
      </c>
      <c r="K85">
        <v>0</v>
      </c>
      <c r="L85">
        <v>3500</v>
      </c>
      <c r="M85">
        <v>0</v>
      </c>
      <c r="N85" s="59">
        <v>45448</v>
      </c>
      <c r="O85" t="s">
        <v>1287</v>
      </c>
      <c r="P85" t="s">
        <v>1288</v>
      </c>
      <c r="Q85" t="s">
        <v>1289</v>
      </c>
      <c r="R85" t="s">
        <v>561</v>
      </c>
      <c r="S85" s="59"/>
      <c r="T85" t="s">
        <v>1289</v>
      </c>
      <c r="U85" t="s">
        <v>1290</v>
      </c>
      <c r="V85" t="s">
        <v>563</v>
      </c>
      <c r="W85">
        <v>25200</v>
      </c>
      <c r="X85">
        <v>0</v>
      </c>
      <c r="Y85">
        <v>3000</v>
      </c>
      <c r="Z85">
        <v>0</v>
      </c>
      <c r="AA85">
        <v>0</v>
      </c>
      <c r="AE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김서영 김서영 SE.205 투명 540215391573 0502-4860-8914 5100051437810</v>
      </c>
    </row>
    <row r="86" spans="1:31">
      <c r="A86">
        <v>85</v>
      </c>
      <c r="B86" t="s">
        <v>665</v>
      </c>
      <c r="C86" t="s">
        <v>562</v>
      </c>
      <c r="D86" t="s">
        <v>1291</v>
      </c>
      <c r="E86" s="59">
        <v>45450</v>
      </c>
      <c r="F86" t="s">
        <v>1291</v>
      </c>
      <c r="G86" t="s">
        <v>1292</v>
      </c>
      <c r="H86" t="s">
        <v>34</v>
      </c>
      <c r="I86" t="s">
        <v>351</v>
      </c>
      <c r="J86">
        <v>1</v>
      </c>
      <c r="K86">
        <v>0</v>
      </c>
      <c r="L86">
        <v>3500</v>
      </c>
      <c r="M86">
        <v>0</v>
      </c>
      <c r="N86" s="59">
        <v>45449</v>
      </c>
      <c r="O86" t="s">
        <v>1293</v>
      </c>
      <c r="P86" t="s">
        <v>930</v>
      </c>
      <c r="Q86" t="s">
        <v>1294</v>
      </c>
      <c r="R86" t="s">
        <v>561</v>
      </c>
      <c r="S86" s="59"/>
      <c r="T86" t="s">
        <v>1294</v>
      </c>
      <c r="U86" t="s">
        <v>1295</v>
      </c>
      <c r="V86" t="s">
        <v>564</v>
      </c>
      <c r="W86">
        <v>30240</v>
      </c>
      <c r="X86">
        <v>0</v>
      </c>
      <c r="Y86">
        <v>3000</v>
      </c>
      <c r="Z86">
        <v>0</v>
      </c>
      <c r="AA86">
        <v>0</v>
      </c>
      <c r="AE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김기옥 김기옥 SE.206 투명 540215391374 0502-4592-1021 13100051693704</v>
      </c>
    </row>
    <row r="87" spans="1:31">
      <c r="A87">
        <v>86</v>
      </c>
      <c r="B87" t="s">
        <v>560</v>
      </c>
      <c r="C87" t="s">
        <v>562</v>
      </c>
      <c r="D87" t="s">
        <v>1299</v>
      </c>
      <c r="E87" s="59">
        <v>45450</v>
      </c>
      <c r="F87" t="s">
        <v>1296</v>
      </c>
      <c r="G87" t="s">
        <v>1297</v>
      </c>
      <c r="H87" t="s">
        <v>34</v>
      </c>
      <c r="I87" t="s">
        <v>351</v>
      </c>
      <c r="J87">
        <v>1</v>
      </c>
      <c r="K87">
        <v>23300</v>
      </c>
      <c r="L87">
        <v>3500</v>
      </c>
      <c r="M87">
        <v>0</v>
      </c>
      <c r="N87" s="59">
        <v>45448</v>
      </c>
      <c r="O87" t="s">
        <v>1298</v>
      </c>
      <c r="P87" t="s">
        <v>1300</v>
      </c>
      <c r="Q87" t="s">
        <v>1301</v>
      </c>
      <c r="R87" t="s">
        <v>561</v>
      </c>
      <c r="S87" s="59"/>
      <c r="T87" t="s">
        <v>1301</v>
      </c>
      <c r="U87" t="s">
        <v>1302</v>
      </c>
      <c r="V87" t="s">
        <v>1303</v>
      </c>
      <c r="W87">
        <v>34020</v>
      </c>
      <c r="X87">
        <v>0</v>
      </c>
      <c r="Y87">
        <v>3000</v>
      </c>
      <c r="Z87">
        <v>0</v>
      </c>
      <c r="AA87">
        <v>0</v>
      </c>
      <c r="AE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권유진 다다하다장산점 SE.206 투명 540215391470 0502-1654-1737 25100051580368</v>
      </c>
    </row>
    <row r="88" spans="1:31">
      <c r="A88">
        <v>87</v>
      </c>
      <c r="B88" t="s">
        <v>560</v>
      </c>
      <c r="C88" t="s">
        <v>562</v>
      </c>
      <c r="D88" t="s">
        <v>1304</v>
      </c>
      <c r="E88" s="59">
        <v>45450</v>
      </c>
      <c r="F88" t="s">
        <v>1304</v>
      </c>
      <c r="G88" t="s">
        <v>1305</v>
      </c>
      <c r="H88" t="s">
        <v>22</v>
      </c>
      <c r="I88" t="s">
        <v>351</v>
      </c>
      <c r="J88">
        <v>2</v>
      </c>
      <c r="K88">
        <v>28800</v>
      </c>
      <c r="L88">
        <v>3500</v>
      </c>
      <c r="M88">
        <v>0</v>
      </c>
      <c r="N88" s="59">
        <v>45448</v>
      </c>
      <c r="O88" t="s">
        <v>1306</v>
      </c>
      <c r="P88" t="s">
        <v>1307</v>
      </c>
      <c r="Q88" t="s">
        <v>1308</v>
      </c>
      <c r="R88" t="s">
        <v>561</v>
      </c>
      <c r="S88" s="59"/>
      <c r="T88" t="s">
        <v>1308</v>
      </c>
      <c r="U88" t="s">
        <v>1309</v>
      </c>
      <c r="V88" t="s">
        <v>564</v>
      </c>
      <c r="W88">
        <v>43480</v>
      </c>
      <c r="X88">
        <v>0</v>
      </c>
      <c r="Y88">
        <v>0</v>
      </c>
      <c r="Z88">
        <v>0</v>
      </c>
      <c r="AA88">
        <v>0</v>
      </c>
      <c r="AE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임무열 임무열 SE.305 투명 540215391632 0502-1744-6419 21100051630553</v>
      </c>
    </row>
    <row r="89" spans="1:31">
      <c r="A89">
        <v>88</v>
      </c>
      <c r="B89" t="s">
        <v>665</v>
      </c>
      <c r="C89" t="s">
        <v>530</v>
      </c>
      <c r="E89" s="59">
        <v>45453</v>
      </c>
      <c r="F89" t="s">
        <v>1310</v>
      </c>
      <c r="G89" t="s">
        <v>1311</v>
      </c>
      <c r="H89" t="s">
        <v>529</v>
      </c>
      <c r="I89" t="s">
        <v>351</v>
      </c>
      <c r="J89">
        <v>1</v>
      </c>
      <c r="K89">
        <v>0</v>
      </c>
      <c r="L89">
        <v>5500</v>
      </c>
      <c r="M89">
        <v>0</v>
      </c>
      <c r="N89" s="59">
        <v>45453</v>
      </c>
      <c r="O89" t="s">
        <v>1667</v>
      </c>
      <c r="R89" t="s">
        <v>561</v>
      </c>
      <c r="S89" s="59"/>
      <c r="T89" t="s">
        <v>1312</v>
      </c>
      <c r="U89" t="s">
        <v>1313</v>
      </c>
      <c r="W89">
        <v>0</v>
      </c>
      <c r="X89">
        <v>0</v>
      </c>
      <c r="Y89">
        <v>0</v>
      </c>
      <c r="Z89">
        <v>0</v>
      </c>
      <c r="AA89">
        <v>0</v>
      </c>
      <c r="AE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530218428490 010-6313-8011 45470688</v>
      </c>
    </row>
    <row r="90" spans="1:31">
      <c r="A90">
        <v>89</v>
      </c>
      <c r="B90" t="s">
        <v>665</v>
      </c>
      <c r="C90" t="s">
        <v>530</v>
      </c>
      <c r="E90" s="59">
        <v>45453</v>
      </c>
      <c r="F90" t="s">
        <v>1310</v>
      </c>
      <c r="G90" t="s">
        <v>1314</v>
      </c>
      <c r="H90" t="s">
        <v>529</v>
      </c>
      <c r="I90" t="s">
        <v>351</v>
      </c>
      <c r="J90">
        <v>1</v>
      </c>
      <c r="K90">
        <v>0</v>
      </c>
      <c r="L90">
        <v>5500</v>
      </c>
      <c r="M90">
        <v>0</v>
      </c>
      <c r="N90" s="59">
        <v>45453</v>
      </c>
      <c r="O90" t="s">
        <v>1668</v>
      </c>
      <c r="R90" t="s">
        <v>561</v>
      </c>
      <c r="S90" s="59"/>
      <c r="T90" t="s">
        <v>1312</v>
      </c>
      <c r="U90" t="s">
        <v>1313</v>
      </c>
      <c r="W90">
        <v>0</v>
      </c>
      <c r="X90">
        <v>0</v>
      </c>
      <c r="Y90">
        <v>0</v>
      </c>
      <c r="Z90">
        <v>0</v>
      </c>
      <c r="AA90">
        <v>0</v>
      </c>
      <c r="AE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530218428431 010-6313-8011 45470625</v>
      </c>
    </row>
    <row r="91" spans="1:31">
      <c r="A91">
        <v>90</v>
      </c>
      <c r="B91" t="s">
        <v>560</v>
      </c>
      <c r="C91" t="s">
        <v>562</v>
      </c>
      <c r="D91" t="s">
        <v>1315</v>
      </c>
      <c r="E91" s="59">
        <v>45453</v>
      </c>
      <c r="F91" t="s">
        <v>1315</v>
      </c>
      <c r="G91" t="s">
        <v>1316</v>
      </c>
      <c r="H91" t="s">
        <v>38</v>
      </c>
      <c r="I91" t="s">
        <v>351</v>
      </c>
      <c r="J91">
        <v>1</v>
      </c>
      <c r="K91">
        <v>18700</v>
      </c>
      <c r="L91">
        <v>4400</v>
      </c>
      <c r="M91">
        <v>0</v>
      </c>
      <c r="N91" s="59">
        <v>45450</v>
      </c>
      <c r="O91" t="s">
        <v>1317</v>
      </c>
      <c r="P91" t="s">
        <v>1318</v>
      </c>
      <c r="Q91" t="s">
        <v>1319</v>
      </c>
      <c r="R91" t="s">
        <v>561</v>
      </c>
      <c r="S91" s="59"/>
      <c r="T91" t="s">
        <v>1319</v>
      </c>
      <c r="U91" t="s">
        <v>1320</v>
      </c>
      <c r="V91" t="s">
        <v>1321</v>
      </c>
      <c r="W91">
        <v>24570</v>
      </c>
      <c r="X91">
        <v>0</v>
      </c>
      <c r="Y91">
        <v>0</v>
      </c>
      <c r="Z91">
        <v>0</v>
      </c>
      <c r="AA91">
        <v>0</v>
      </c>
      <c r="AE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SE.204 투명 540216967170 0502-1675-6673 16100052233808</v>
      </c>
    </row>
    <row r="92" spans="1:31">
      <c r="A92">
        <v>91</v>
      </c>
      <c r="B92" t="s">
        <v>560</v>
      </c>
      <c r="C92" t="s">
        <v>562</v>
      </c>
      <c r="D92" t="s">
        <v>1315</v>
      </c>
      <c r="E92" s="59">
        <v>45453</v>
      </c>
      <c r="F92" t="s">
        <v>1315</v>
      </c>
      <c r="G92" t="s">
        <v>1316</v>
      </c>
      <c r="H92" t="s">
        <v>36</v>
      </c>
      <c r="I92" t="s">
        <v>351</v>
      </c>
      <c r="J92">
        <v>1</v>
      </c>
      <c r="K92">
        <v>16500</v>
      </c>
      <c r="L92">
        <v>0</v>
      </c>
      <c r="M92">
        <v>0</v>
      </c>
      <c r="N92" s="59">
        <v>45450</v>
      </c>
      <c r="O92" t="s">
        <v>1317</v>
      </c>
      <c r="P92" t="s">
        <v>1318</v>
      </c>
      <c r="Q92" t="s">
        <v>1319</v>
      </c>
      <c r="R92" t="s">
        <v>561</v>
      </c>
      <c r="S92" s="59"/>
      <c r="T92" t="s">
        <v>1319</v>
      </c>
      <c r="U92" t="s">
        <v>1320</v>
      </c>
      <c r="V92" t="s">
        <v>1321</v>
      </c>
      <c r="W92">
        <v>28350</v>
      </c>
      <c r="X92">
        <v>0</v>
      </c>
      <c r="Y92">
        <v>0</v>
      </c>
      <c r="Z92">
        <v>0</v>
      </c>
      <c r="AA92">
        <v>0</v>
      </c>
      <c r="AE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SE.205 투명 540216967170 0502-1675-6673 16100052233808</v>
      </c>
    </row>
    <row r="93" spans="1:31">
      <c r="A93">
        <v>92</v>
      </c>
      <c r="B93" t="s">
        <v>560</v>
      </c>
      <c r="C93" t="s">
        <v>562</v>
      </c>
      <c r="D93" t="s">
        <v>1322</v>
      </c>
      <c r="E93" s="59">
        <v>45453</v>
      </c>
      <c r="F93" t="s">
        <v>1322</v>
      </c>
      <c r="G93" t="s">
        <v>1323</v>
      </c>
      <c r="H93" t="s">
        <v>34</v>
      </c>
      <c r="I93" t="s">
        <v>351</v>
      </c>
      <c r="J93">
        <v>1</v>
      </c>
      <c r="K93">
        <v>23300</v>
      </c>
      <c r="L93">
        <v>3500</v>
      </c>
      <c r="M93">
        <v>0</v>
      </c>
      <c r="N93" s="59">
        <v>45450</v>
      </c>
      <c r="O93" t="s">
        <v>1324</v>
      </c>
      <c r="P93" t="s">
        <v>1325</v>
      </c>
      <c r="Q93" t="s">
        <v>1326</v>
      </c>
      <c r="R93" t="s">
        <v>561</v>
      </c>
      <c r="S93" s="59"/>
      <c r="T93" t="s">
        <v>1326</v>
      </c>
      <c r="U93" t="s">
        <v>1327</v>
      </c>
      <c r="V93" t="s">
        <v>563</v>
      </c>
      <c r="W93">
        <v>34020</v>
      </c>
      <c r="X93">
        <v>0</v>
      </c>
      <c r="Y93">
        <v>3000</v>
      </c>
      <c r="Z93">
        <v>0</v>
      </c>
      <c r="AA93">
        <v>0</v>
      </c>
      <c r="AE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류용재 류용재 SE.206 투명 540216957786 0502-1241-0308 16100052244396</v>
      </c>
    </row>
    <row r="94" spans="1:31">
      <c r="A94">
        <v>93</v>
      </c>
      <c r="B94" t="s">
        <v>560</v>
      </c>
      <c r="C94" t="s">
        <v>562</v>
      </c>
      <c r="D94" t="s">
        <v>1331</v>
      </c>
      <c r="E94" s="59">
        <v>45453</v>
      </c>
      <c r="F94" t="s">
        <v>1328</v>
      </c>
      <c r="G94" t="s">
        <v>1329</v>
      </c>
      <c r="H94" t="s">
        <v>18</v>
      </c>
      <c r="I94" t="s">
        <v>351</v>
      </c>
      <c r="J94">
        <v>1</v>
      </c>
      <c r="K94">
        <v>10260</v>
      </c>
      <c r="L94">
        <v>3000</v>
      </c>
      <c r="M94">
        <v>0</v>
      </c>
      <c r="N94" s="59">
        <v>45450</v>
      </c>
      <c r="O94" t="s">
        <v>1330</v>
      </c>
      <c r="P94" t="s">
        <v>1332</v>
      </c>
      <c r="Q94" t="s">
        <v>1333</v>
      </c>
      <c r="R94" t="s">
        <v>561</v>
      </c>
      <c r="S94" s="59"/>
      <c r="T94" t="s">
        <v>1333</v>
      </c>
      <c r="U94" t="s">
        <v>1334</v>
      </c>
      <c r="V94" t="s">
        <v>564</v>
      </c>
      <c r="W94">
        <v>12470</v>
      </c>
      <c r="X94">
        <v>0</v>
      </c>
      <c r="Y94">
        <v>3000</v>
      </c>
      <c r="Z94">
        <v>0</v>
      </c>
      <c r="AA94">
        <v>0</v>
      </c>
      <c r="AE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권보민 해피앤댕 SE.307 투명 530217935675 0502-1253-6938 8100051985118</v>
      </c>
    </row>
    <row r="95" spans="1:31">
      <c r="A95">
        <v>94</v>
      </c>
      <c r="B95" t="s">
        <v>560</v>
      </c>
      <c r="C95" t="s">
        <v>562</v>
      </c>
      <c r="D95" t="s">
        <v>1338</v>
      </c>
      <c r="E95" s="59">
        <v>45453</v>
      </c>
      <c r="F95" t="s">
        <v>1335</v>
      </c>
      <c r="G95" t="s">
        <v>1336</v>
      </c>
      <c r="H95" t="s">
        <v>129</v>
      </c>
      <c r="I95" t="s">
        <v>351</v>
      </c>
      <c r="J95">
        <v>1</v>
      </c>
      <c r="K95">
        <v>3660</v>
      </c>
      <c r="L95">
        <v>3000</v>
      </c>
      <c r="M95">
        <v>0</v>
      </c>
      <c r="N95" s="59">
        <v>45451</v>
      </c>
      <c r="O95" t="s">
        <v>1337</v>
      </c>
      <c r="P95" t="s">
        <v>1339</v>
      </c>
      <c r="Q95" t="s">
        <v>1340</v>
      </c>
      <c r="R95" t="s">
        <v>561</v>
      </c>
      <c r="S95" s="59"/>
      <c r="T95" t="s">
        <v>1340</v>
      </c>
      <c r="U95" t="s">
        <v>1341</v>
      </c>
      <c r="V95" t="s">
        <v>564</v>
      </c>
      <c r="W95">
        <v>1150</v>
      </c>
      <c r="X95">
        <v>0</v>
      </c>
      <c r="Y95">
        <v>3000</v>
      </c>
      <c r="Z95">
        <v>0</v>
      </c>
      <c r="AA95">
        <v>0</v>
      </c>
      <c r="AE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김유리 부평집 SE.102 투명 540216957602 0502-1492-5252 3100052051031</v>
      </c>
    </row>
    <row r="96" spans="1:31">
      <c r="A96">
        <v>95</v>
      </c>
      <c r="B96" t="s">
        <v>560</v>
      </c>
      <c r="C96" t="s">
        <v>562</v>
      </c>
      <c r="D96" t="s">
        <v>1342</v>
      </c>
      <c r="E96" s="59">
        <v>45453</v>
      </c>
      <c r="F96" t="s">
        <v>1342</v>
      </c>
      <c r="G96" t="s">
        <v>1343</v>
      </c>
      <c r="H96" t="s">
        <v>20</v>
      </c>
      <c r="I96" t="s">
        <v>351</v>
      </c>
      <c r="J96">
        <v>1</v>
      </c>
      <c r="K96">
        <v>12680</v>
      </c>
      <c r="L96">
        <v>3000</v>
      </c>
      <c r="M96">
        <v>0</v>
      </c>
      <c r="N96" s="59">
        <v>45451</v>
      </c>
      <c r="O96" t="s">
        <v>1344</v>
      </c>
      <c r="P96" t="s">
        <v>1345</v>
      </c>
      <c r="Q96" t="s">
        <v>1346</v>
      </c>
      <c r="R96" t="s">
        <v>561</v>
      </c>
      <c r="S96" s="59"/>
      <c r="T96" t="s">
        <v>1346</v>
      </c>
      <c r="U96" t="s">
        <v>1347</v>
      </c>
      <c r="V96" t="s">
        <v>563</v>
      </c>
      <c r="W96">
        <v>16630</v>
      </c>
      <c r="X96">
        <v>0</v>
      </c>
      <c r="Y96">
        <v>3000</v>
      </c>
      <c r="Z96">
        <v>0</v>
      </c>
      <c r="AA96">
        <v>0</v>
      </c>
      <c r="AE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이향수 이향수 SE.306 투명 540216957624 0502-1355-3176 29100051943650</v>
      </c>
    </row>
    <row r="97" spans="1:31">
      <c r="A97">
        <v>96</v>
      </c>
      <c r="B97" t="s">
        <v>560</v>
      </c>
      <c r="C97" t="s">
        <v>562</v>
      </c>
      <c r="D97" t="s">
        <v>1348</v>
      </c>
      <c r="E97" s="59">
        <v>45453</v>
      </c>
      <c r="F97" t="s">
        <v>1348</v>
      </c>
      <c r="G97" t="s">
        <v>1349</v>
      </c>
      <c r="H97" t="s">
        <v>104</v>
      </c>
      <c r="I97" t="s">
        <v>351</v>
      </c>
      <c r="J97">
        <v>2</v>
      </c>
      <c r="K97">
        <v>7900</v>
      </c>
      <c r="L97">
        <v>3500</v>
      </c>
      <c r="M97">
        <v>0</v>
      </c>
      <c r="N97" s="59">
        <v>45451</v>
      </c>
      <c r="O97" t="s">
        <v>1350</v>
      </c>
      <c r="P97" t="s">
        <v>1212</v>
      </c>
      <c r="Q97" t="s">
        <v>1351</v>
      </c>
      <c r="R97" t="s">
        <v>561</v>
      </c>
      <c r="S97" s="59"/>
      <c r="T97" t="s">
        <v>1351</v>
      </c>
      <c r="U97" t="s">
        <v>1352</v>
      </c>
      <c r="V97" t="s">
        <v>564</v>
      </c>
      <c r="W97">
        <v>7700</v>
      </c>
      <c r="X97">
        <v>0</v>
      </c>
      <c r="Y97">
        <v>0</v>
      </c>
      <c r="Z97">
        <v>0</v>
      </c>
      <c r="AA97">
        <v>0</v>
      </c>
      <c r="AE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SE.111 투명 540216957565 0502-1490-2390 2100051837419</v>
      </c>
    </row>
    <row r="98" spans="1:31">
      <c r="A98">
        <v>97</v>
      </c>
      <c r="B98" t="s">
        <v>560</v>
      </c>
      <c r="C98" t="s">
        <v>562</v>
      </c>
      <c r="D98" t="s">
        <v>1348</v>
      </c>
      <c r="E98" s="59">
        <v>45453</v>
      </c>
      <c r="F98" t="s">
        <v>1348</v>
      </c>
      <c r="G98" t="s">
        <v>1349</v>
      </c>
      <c r="H98" t="s">
        <v>98</v>
      </c>
      <c r="I98" t="s">
        <v>351</v>
      </c>
      <c r="J98">
        <v>2</v>
      </c>
      <c r="K98">
        <v>7920</v>
      </c>
      <c r="L98">
        <v>0</v>
      </c>
      <c r="M98">
        <v>0</v>
      </c>
      <c r="N98" s="59">
        <v>45451</v>
      </c>
      <c r="O98" t="s">
        <v>1350</v>
      </c>
      <c r="P98" t="s">
        <v>1212</v>
      </c>
      <c r="Q98" t="s">
        <v>1351</v>
      </c>
      <c r="R98" t="s">
        <v>561</v>
      </c>
      <c r="S98" s="59"/>
      <c r="T98" t="s">
        <v>1351</v>
      </c>
      <c r="U98" t="s">
        <v>1352</v>
      </c>
      <c r="V98" t="s">
        <v>564</v>
      </c>
      <c r="W98">
        <v>12240</v>
      </c>
      <c r="X98">
        <v>1360</v>
      </c>
      <c r="Y98">
        <v>0</v>
      </c>
      <c r="Z98">
        <v>0</v>
      </c>
      <c r="AA98">
        <v>0</v>
      </c>
      <c r="AE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SE.114 투명 540216957565 0502-1490-2390 2100051837419</v>
      </c>
    </row>
    <row r="99" spans="1:31">
      <c r="A99">
        <v>98</v>
      </c>
      <c r="B99" t="s">
        <v>560</v>
      </c>
      <c r="C99" t="s">
        <v>562</v>
      </c>
      <c r="D99" t="s">
        <v>1348</v>
      </c>
      <c r="E99" s="59">
        <v>45453</v>
      </c>
      <c r="F99" t="s">
        <v>1348</v>
      </c>
      <c r="G99" t="s">
        <v>1349</v>
      </c>
      <c r="H99" t="s">
        <v>96</v>
      </c>
      <c r="I99" t="s">
        <v>351</v>
      </c>
      <c r="J99">
        <v>1</v>
      </c>
      <c r="K99">
        <v>3025</v>
      </c>
      <c r="L99">
        <v>0</v>
      </c>
      <c r="M99">
        <v>0</v>
      </c>
      <c r="N99" s="59">
        <v>45451</v>
      </c>
      <c r="O99" t="s">
        <v>1350</v>
      </c>
      <c r="P99" t="s">
        <v>1212</v>
      </c>
      <c r="Q99" t="s">
        <v>1351</v>
      </c>
      <c r="R99" t="s">
        <v>561</v>
      </c>
      <c r="S99" s="59"/>
      <c r="T99" t="s">
        <v>1351</v>
      </c>
      <c r="U99" t="s">
        <v>1352</v>
      </c>
      <c r="V99" t="s">
        <v>564</v>
      </c>
      <c r="W99">
        <v>5320</v>
      </c>
      <c r="X99">
        <v>0</v>
      </c>
      <c r="Y99">
        <v>0</v>
      </c>
      <c r="Z99">
        <v>0</v>
      </c>
      <c r="AA99">
        <v>0</v>
      </c>
      <c r="AE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SE.115 투명 540216957565 0502-1490-2390 2100051837419</v>
      </c>
    </row>
    <row r="100" spans="1:31">
      <c r="A100">
        <v>99</v>
      </c>
      <c r="B100" t="s">
        <v>560</v>
      </c>
      <c r="C100" t="s">
        <v>562</v>
      </c>
      <c r="D100" t="s">
        <v>1095</v>
      </c>
      <c r="E100" s="59">
        <v>45453</v>
      </c>
      <c r="F100" t="s">
        <v>1095</v>
      </c>
      <c r="G100" t="s">
        <v>1353</v>
      </c>
      <c r="H100" t="s">
        <v>129</v>
      </c>
      <c r="I100" t="s">
        <v>351</v>
      </c>
      <c r="J100">
        <v>20</v>
      </c>
      <c r="K100">
        <v>16700</v>
      </c>
      <c r="L100">
        <v>3500</v>
      </c>
      <c r="M100">
        <v>0</v>
      </c>
      <c r="N100" s="59">
        <v>45451</v>
      </c>
      <c r="O100" t="s">
        <v>1354</v>
      </c>
      <c r="P100" t="s">
        <v>1098</v>
      </c>
      <c r="Q100" t="s">
        <v>1355</v>
      </c>
      <c r="R100" t="s">
        <v>561</v>
      </c>
      <c r="S100" s="59"/>
      <c r="T100" t="s">
        <v>1355</v>
      </c>
      <c r="U100" t="s">
        <v>1100</v>
      </c>
      <c r="V100" t="s">
        <v>564</v>
      </c>
      <c r="W100">
        <v>23000</v>
      </c>
      <c r="X100">
        <v>0</v>
      </c>
      <c r="Y100">
        <v>3000</v>
      </c>
      <c r="Z100">
        <v>0</v>
      </c>
      <c r="AA100">
        <v>0</v>
      </c>
      <c r="AE1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540216957672 0502-5189-7894 21100052102927</v>
      </c>
    </row>
    <row r="101" spans="1:31">
      <c r="A101">
        <v>100</v>
      </c>
      <c r="B101" t="s">
        <v>560</v>
      </c>
      <c r="C101" t="s">
        <v>562</v>
      </c>
      <c r="D101" t="s">
        <v>1356</v>
      </c>
      <c r="E101" s="59">
        <v>45453</v>
      </c>
      <c r="F101" t="s">
        <v>1356</v>
      </c>
      <c r="G101" t="s">
        <v>1357</v>
      </c>
      <c r="H101" t="s">
        <v>44</v>
      </c>
      <c r="I101" t="s">
        <v>351</v>
      </c>
      <c r="J101">
        <v>1</v>
      </c>
      <c r="K101">
        <v>12900</v>
      </c>
      <c r="L101">
        <v>3000</v>
      </c>
      <c r="M101">
        <v>0</v>
      </c>
      <c r="N101" s="59">
        <v>45452</v>
      </c>
      <c r="O101" t="s">
        <v>1358</v>
      </c>
      <c r="P101" t="s">
        <v>1359</v>
      </c>
      <c r="Q101" t="s">
        <v>1360</v>
      </c>
      <c r="R101" t="s">
        <v>561</v>
      </c>
      <c r="S101" s="59"/>
      <c r="T101" t="s">
        <v>1360</v>
      </c>
      <c r="U101" t="s">
        <v>1361</v>
      </c>
      <c r="V101" t="s">
        <v>564</v>
      </c>
      <c r="W101">
        <v>17010</v>
      </c>
      <c r="X101">
        <v>0</v>
      </c>
      <c r="Y101">
        <v>3000</v>
      </c>
      <c r="Z101">
        <v>0</v>
      </c>
      <c r="AA101">
        <v>0</v>
      </c>
      <c r="AE1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박창보 박창보 SE.201 투명 540216957543 0504-4963-2948 22100051795908</v>
      </c>
    </row>
    <row r="102" spans="1:31">
      <c r="A102">
        <v>101</v>
      </c>
      <c r="B102" t="s">
        <v>560</v>
      </c>
      <c r="C102" t="s">
        <v>562</v>
      </c>
      <c r="D102" t="s">
        <v>1365</v>
      </c>
      <c r="E102" s="59">
        <v>45453</v>
      </c>
      <c r="F102" t="s">
        <v>1362</v>
      </c>
      <c r="G102" t="s">
        <v>1363</v>
      </c>
      <c r="H102" t="s">
        <v>82</v>
      </c>
      <c r="I102" t="s">
        <v>385</v>
      </c>
      <c r="J102">
        <v>2</v>
      </c>
      <c r="K102">
        <v>10980</v>
      </c>
      <c r="L102">
        <v>3500</v>
      </c>
      <c r="M102">
        <v>0</v>
      </c>
      <c r="N102" s="59">
        <v>45452</v>
      </c>
      <c r="O102" t="s">
        <v>1364</v>
      </c>
      <c r="P102" t="s">
        <v>1366</v>
      </c>
      <c r="Q102" t="s">
        <v>1367</v>
      </c>
      <c r="R102" t="s">
        <v>561</v>
      </c>
      <c r="S102" s="59"/>
      <c r="T102" t="s">
        <v>1367</v>
      </c>
      <c r="U102" t="s">
        <v>1368</v>
      </c>
      <c r="V102" t="s">
        <v>564</v>
      </c>
      <c r="W102">
        <v>12560</v>
      </c>
      <c r="X102">
        <v>680</v>
      </c>
      <c r="Y102">
        <v>0</v>
      </c>
      <c r="Z102">
        <v>0</v>
      </c>
      <c r="AA102">
        <v>0</v>
      </c>
      <c r="AE1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한동현 하노이맥주밤거리 SE.122 청색 540216957451 0502-4368-8242 13100052165268</v>
      </c>
    </row>
    <row r="103" spans="1:31">
      <c r="A103">
        <v>102</v>
      </c>
      <c r="B103" t="s">
        <v>560</v>
      </c>
      <c r="C103" t="s">
        <v>562</v>
      </c>
      <c r="D103" t="s">
        <v>1369</v>
      </c>
      <c r="E103" s="59">
        <v>45453</v>
      </c>
      <c r="F103" t="s">
        <v>1369</v>
      </c>
      <c r="G103" t="s">
        <v>1370</v>
      </c>
      <c r="H103" t="s">
        <v>34</v>
      </c>
      <c r="I103" t="s">
        <v>351</v>
      </c>
      <c r="J103">
        <v>1</v>
      </c>
      <c r="K103">
        <v>23300</v>
      </c>
      <c r="L103">
        <v>3500</v>
      </c>
      <c r="M103">
        <v>0</v>
      </c>
      <c r="N103" s="59">
        <v>45452</v>
      </c>
      <c r="O103" t="s">
        <v>1371</v>
      </c>
      <c r="P103" t="s">
        <v>1372</v>
      </c>
      <c r="Q103" t="s">
        <v>1373</v>
      </c>
      <c r="R103" t="s">
        <v>561</v>
      </c>
      <c r="S103" s="59"/>
      <c r="T103" t="s">
        <v>1373</v>
      </c>
      <c r="U103" t="s">
        <v>1374</v>
      </c>
      <c r="V103" t="s">
        <v>564</v>
      </c>
      <c r="W103">
        <v>34020</v>
      </c>
      <c r="X103">
        <v>0</v>
      </c>
      <c r="Y103">
        <v>3000</v>
      </c>
      <c r="Z103">
        <v>0</v>
      </c>
      <c r="AA103">
        <v>0</v>
      </c>
      <c r="AE1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김은희 김은희 SE.206 투명 530217935815 0502-4284-9467 23100052114583</v>
      </c>
    </row>
    <row r="104" spans="1:31">
      <c r="A104">
        <v>103</v>
      </c>
      <c r="B104" t="s">
        <v>560</v>
      </c>
      <c r="C104" t="s">
        <v>562</v>
      </c>
      <c r="D104" t="s">
        <v>1375</v>
      </c>
      <c r="E104" s="59">
        <v>45453</v>
      </c>
      <c r="F104" t="s">
        <v>1375</v>
      </c>
      <c r="G104" t="s">
        <v>1376</v>
      </c>
      <c r="H104" t="s">
        <v>133</v>
      </c>
      <c r="I104" t="s">
        <v>351</v>
      </c>
      <c r="J104">
        <v>40</v>
      </c>
      <c r="K104">
        <v>25500</v>
      </c>
      <c r="L104">
        <v>3500</v>
      </c>
      <c r="M104">
        <v>0</v>
      </c>
      <c r="N104" s="59">
        <v>45453</v>
      </c>
      <c r="O104" t="s">
        <v>1377</v>
      </c>
      <c r="P104" t="s">
        <v>687</v>
      </c>
      <c r="Q104" t="s">
        <v>1378</v>
      </c>
      <c r="R104" t="s">
        <v>561</v>
      </c>
      <c r="S104" s="59"/>
      <c r="T104" t="s">
        <v>1378</v>
      </c>
      <c r="U104" t="s">
        <v>1379</v>
      </c>
      <c r="V104" t="s">
        <v>1380</v>
      </c>
      <c r="W104">
        <v>37600</v>
      </c>
      <c r="X104">
        <v>0</v>
      </c>
      <c r="Y104">
        <v>0</v>
      </c>
      <c r="Z104">
        <v>0</v>
      </c>
      <c r="AA104">
        <v>0</v>
      </c>
      <c r="AE1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최희지 최희지 SE.101 투명 530217935760 0502-4218-4060 13100052294586</v>
      </c>
    </row>
    <row r="105" spans="1:31">
      <c r="A105">
        <v>104</v>
      </c>
      <c r="B105" t="s">
        <v>665</v>
      </c>
      <c r="C105" t="s">
        <v>562</v>
      </c>
      <c r="D105" t="s">
        <v>1384</v>
      </c>
      <c r="E105" s="59">
        <v>45453</v>
      </c>
      <c r="F105" t="s">
        <v>1381</v>
      </c>
      <c r="G105" t="s">
        <v>1382</v>
      </c>
      <c r="H105" t="s">
        <v>26</v>
      </c>
      <c r="I105" t="s">
        <v>351</v>
      </c>
      <c r="J105">
        <v>10</v>
      </c>
      <c r="K105">
        <v>0</v>
      </c>
      <c r="L105">
        <v>5500</v>
      </c>
      <c r="M105">
        <v>0</v>
      </c>
      <c r="N105" s="59">
        <v>45453</v>
      </c>
      <c r="O105" t="s">
        <v>1383</v>
      </c>
      <c r="P105" t="s">
        <v>1385</v>
      </c>
      <c r="Q105" t="s">
        <v>1386</v>
      </c>
      <c r="R105" t="s">
        <v>561</v>
      </c>
      <c r="S105" s="59"/>
      <c r="T105" t="s">
        <v>1386</v>
      </c>
      <c r="U105" t="s">
        <v>1387</v>
      </c>
      <c r="V105" t="s">
        <v>564</v>
      </c>
      <c r="W105">
        <v>230200</v>
      </c>
      <c r="X105">
        <v>0</v>
      </c>
      <c r="Y105">
        <v>0</v>
      </c>
      <c r="Z105">
        <v>0</v>
      </c>
      <c r="AA105">
        <v>0</v>
      </c>
      <c r="AE1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530217935804 0502-4691-3281 24061001</v>
      </c>
    </row>
    <row r="106" spans="1:31">
      <c r="A106">
        <v>105</v>
      </c>
      <c r="B106" t="s">
        <v>665</v>
      </c>
      <c r="C106" t="s">
        <v>562</v>
      </c>
      <c r="D106" t="s">
        <v>1391</v>
      </c>
      <c r="E106" s="59">
        <v>45453</v>
      </c>
      <c r="F106" t="s">
        <v>1388</v>
      </c>
      <c r="G106" t="s">
        <v>1389</v>
      </c>
      <c r="H106" t="s">
        <v>22</v>
      </c>
      <c r="I106" t="s">
        <v>351</v>
      </c>
      <c r="J106">
        <v>1</v>
      </c>
      <c r="K106">
        <v>0</v>
      </c>
      <c r="L106">
        <v>3000</v>
      </c>
      <c r="M106">
        <v>0</v>
      </c>
      <c r="N106" s="59">
        <v>45451</v>
      </c>
      <c r="O106" t="s">
        <v>1390</v>
      </c>
      <c r="P106" t="s">
        <v>1392</v>
      </c>
      <c r="Q106" t="s">
        <v>1393</v>
      </c>
      <c r="R106" t="s">
        <v>561</v>
      </c>
      <c r="S106" s="59"/>
      <c r="T106" t="s">
        <v>1393</v>
      </c>
      <c r="U106" t="s">
        <v>1394</v>
      </c>
      <c r="V106" t="s">
        <v>564</v>
      </c>
      <c r="W106">
        <v>19320</v>
      </c>
      <c r="X106">
        <v>0</v>
      </c>
      <c r="Y106">
        <v>3000</v>
      </c>
      <c r="Z106">
        <v>0</v>
      </c>
      <c r="AA106">
        <v>0</v>
      </c>
      <c r="AE1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이유미 권세희 SE.305 투명 540216957661 0502-4626-7359 29100051972880</v>
      </c>
    </row>
    <row r="107" spans="1:31">
      <c r="A107">
        <v>106</v>
      </c>
      <c r="B107" t="s">
        <v>665</v>
      </c>
      <c r="C107" t="s">
        <v>562</v>
      </c>
      <c r="D107" t="s">
        <v>1384</v>
      </c>
      <c r="E107" s="59">
        <v>45453</v>
      </c>
      <c r="F107" t="s">
        <v>1381</v>
      </c>
      <c r="G107" t="s">
        <v>1395</v>
      </c>
      <c r="H107" t="s">
        <v>26</v>
      </c>
      <c r="I107" t="s">
        <v>351</v>
      </c>
      <c r="J107">
        <v>10</v>
      </c>
      <c r="K107">
        <v>0</v>
      </c>
      <c r="L107">
        <v>0</v>
      </c>
      <c r="M107">
        <v>0</v>
      </c>
      <c r="N107" s="59">
        <v>45452</v>
      </c>
      <c r="O107" t="s">
        <v>1396</v>
      </c>
      <c r="P107" t="s">
        <v>1385</v>
      </c>
      <c r="Q107" t="s">
        <v>1386</v>
      </c>
      <c r="R107" t="s">
        <v>561</v>
      </c>
      <c r="S107" s="59"/>
      <c r="T107" t="s">
        <v>1386</v>
      </c>
      <c r="U107" t="s">
        <v>1387</v>
      </c>
      <c r="V107" t="s">
        <v>564</v>
      </c>
      <c r="W107">
        <v>230200</v>
      </c>
      <c r="X107">
        <v>0</v>
      </c>
      <c r="Y107">
        <v>0</v>
      </c>
      <c r="Z107">
        <v>0</v>
      </c>
      <c r="AA107">
        <v>0</v>
      </c>
      <c r="AE1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530217935734 0502-4691-3281 6100052038770</v>
      </c>
    </row>
    <row r="108" spans="1:31">
      <c r="A108">
        <v>107</v>
      </c>
      <c r="B108" t="s">
        <v>560</v>
      </c>
      <c r="C108" t="s">
        <v>559</v>
      </c>
      <c r="D108" t="s">
        <v>1397</v>
      </c>
      <c r="E108" s="59">
        <v>45453</v>
      </c>
      <c r="F108" t="s">
        <v>1397</v>
      </c>
      <c r="G108" t="s">
        <v>1398</v>
      </c>
      <c r="H108" t="s">
        <v>24</v>
      </c>
      <c r="I108" t="s">
        <v>351</v>
      </c>
      <c r="J108">
        <v>2</v>
      </c>
      <c r="K108">
        <v>22200</v>
      </c>
      <c r="L108">
        <v>3500</v>
      </c>
      <c r="M108">
        <v>0</v>
      </c>
      <c r="N108" s="59">
        <v>45452</v>
      </c>
      <c r="O108" t="s">
        <v>1399</v>
      </c>
      <c r="P108" t="s">
        <v>1400</v>
      </c>
      <c r="Q108" t="s">
        <v>1401</v>
      </c>
      <c r="R108" t="s">
        <v>561</v>
      </c>
      <c r="S108" s="59"/>
      <c r="T108" t="s">
        <v>1401</v>
      </c>
      <c r="U108" t="s">
        <v>1402</v>
      </c>
      <c r="W108">
        <v>27540</v>
      </c>
      <c r="X108">
        <v>3060</v>
      </c>
      <c r="Y108">
        <v>0</v>
      </c>
      <c r="Z108">
        <v>0</v>
      </c>
      <c r="AA108">
        <v>0</v>
      </c>
      <c r="AE1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SE.304 투명 540216957716 010-8636-4037 2024060990524471</v>
      </c>
    </row>
    <row r="109" spans="1:31">
      <c r="A109">
        <v>108</v>
      </c>
      <c r="B109" t="s">
        <v>560</v>
      </c>
      <c r="C109" t="s">
        <v>559</v>
      </c>
      <c r="D109" t="s">
        <v>1397</v>
      </c>
      <c r="E109" s="59">
        <v>45453</v>
      </c>
      <c r="F109" t="s">
        <v>1397</v>
      </c>
      <c r="G109" t="s">
        <v>1398</v>
      </c>
      <c r="H109" t="s">
        <v>18</v>
      </c>
      <c r="I109" t="s">
        <v>351</v>
      </c>
      <c r="J109">
        <v>1</v>
      </c>
      <c r="K109">
        <v>7260</v>
      </c>
      <c r="L109">
        <v>0</v>
      </c>
      <c r="M109">
        <v>0</v>
      </c>
      <c r="N109" s="59">
        <v>45452</v>
      </c>
      <c r="O109" t="s">
        <v>1403</v>
      </c>
      <c r="P109" t="s">
        <v>1400</v>
      </c>
      <c r="Q109" t="s">
        <v>1401</v>
      </c>
      <c r="R109" t="s">
        <v>561</v>
      </c>
      <c r="S109" s="59"/>
      <c r="T109" t="s">
        <v>1401</v>
      </c>
      <c r="U109" t="s">
        <v>1402</v>
      </c>
      <c r="W109">
        <v>10690</v>
      </c>
      <c r="X109">
        <v>1190</v>
      </c>
      <c r="Y109">
        <v>0</v>
      </c>
      <c r="Z109">
        <v>0</v>
      </c>
      <c r="AA109">
        <v>0</v>
      </c>
      <c r="AE1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SE.307 투명 540216957716 010-8636-4037 2024060990524461</v>
      </c>
    </row>
    <row r="110" spans="1:31">
      <c r="A110">
        <v>109</v>
      </c>
      <c r="B110" t="s">
        <v>560</v>
      </c>
      <c r="C110" t="s">
        <v>559</v>
      </c>
      <c r="D110" t="s">
        <v>1404</v>
      </c>
      <c r="E110" s="59">
        <v>45453</v>
      </c>
      <c r="F110" t="s">
        <v>1404</v>
      </c>
      <c r="G110" t="s">
        <v>1405</v>
      </c>
      <c r="H110" t="s">
        <v>34</v>
      </c>
      <c r="I110" t="s">
        <v>351</v>
      </c>
      <c r="J110">
        <v>1</v>
      </c>
      <c r="K110">
        <v>23300</v>
      </c>
      <c r="L110">
        <v>3500</v>
      </c>
      <c r="M110">
        <v>0</v>
      </c>
      <c r="N110" s="59">
        <v>45452</v>
      </c>
      <c r="O110" t="s">
        <v>1406</v>
      </c>
      <c r="P110" t="s">
        <v>1407</v>
      </c>
      <c r="Q110" t="s">
        <v>1408</v>
      </c>
      <c r="R110" t="s">
        <v>561</v>
      </c>
      <c r="S110" s="59"/>
      <c r="T110" t="s">
        <v>1408</v>
      </c>
      <c r="U110" t="s">
        <v>1409</v>
      </c>
      <c r="V110" t="s">
        <v>1114</v>
      </c>
      <c r="W110">
        <v>28620</v>
      </c>
      <c r="X110">
        <v>3180</v>
      </c>
      <c r="Y110">
        <v>3000</v>
      </c>
      <c r="Z110">
        <v>0</v>
      </c>
      <c r="AA110">
        <v>0</v>
      </c>
      <c r="AE1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윤혜영 윤혜영 SE.206 투명 540216957801 010-4599-0208 2024060970463081</v>
      </c>
    </row>
    <row r="111" spans="1:31">
      <c r="A111">
        <v>110</v>
      </c>
      <c r="B111" t="s">
        <v>560</v>
      </c>
      <c r="C111" t="s">
        <v>559</v>
      </c>
      <c r="D111" t="s">
        <v>1410</v>
      </c>
      <c r="E111" s="59">
        <v>45453</v>
      </c>
      <c r="F111" t="s">
        <v>1410</v>
      </c>
      <c r="G111" t="s">
        <v>1411</v>
      </c>
      <c r="H111" t="s">
        <v>20</v>
      </c>
      <c r="I111" t="s">
        <v>351</v>
      </c>
      <c r="J111">
        <v>4</v>
      </c>
      <c r="K111">
        <v>43120</v>
      </c>
      <c r="L111">
        <v>4400</v>
      </c>
      <c r="M111">
        <v>0</v>
      </c>
      <c r="N111" s="59">
        <v>45452</v>
      </c>
      <c r="O111" t="s">
        <v>1412</v>
      </c>
      <c r="P111" t="s">
        <v>1413</v>
      </c>
      <c r="Q111" t="s">
        <v>1414</v>
      </c>
      <c r="R111" t="s">
        <v>561</v>
      </c>
      <c r="S111" s="59"/>
      <c r="T111" t="s">
        <v>1414</v>
      </c>
      <c r="U111" t="s">
        <v>1415</v>
      </c>
      <c r="W111">
        <v>57000</v>
      </c>
      <c r="X111">
        <v>6360</v>
      </c>
      <c r="Y111">
        <v>0</v>
      </c>
      <c r="Z111">
        <v>0</v>
      </c>
      <c r="AA111">
        <v>0</v>
      </c>
      <c r="AE1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SE.306 투명 540216957510 010-3481-7254 2024060970394221</v>
      </c>
    </row>
    <row r="112" spans="1:31">
      <c r="A112">
        <v>111</v>
      </c>
      <c r="B112" t="s">
        <v>560</v>
      </c>
      <c r="C112" t="s">
        <v>559</v>
      </c>
      <c r="D112" t="s">
        <v>1419</v>
      </c>
      <c r="E112" s="59">
        <v>45453</v>
      </c>
      <c r="F112" t="s">
        <v>1416</v>
      </c>
      <c r="G112" t="s">
        <v>1417</v>
      </c>
      <c r="H112" t="s">
        <v>34</v>
      </c>
      <c r="I112" t="s">
        <v>351</v>
      </c>
      <c r="J112">
        <v>1</v>
      </c>
      <c r="K112">
        <v>23300</v>
      </c>
      <c r="L112">
        <v>3500</v>
      </c>
      <c r="M112">
        <v>0</v>
      </c>
      <c r="N112" s="59">
        <v>45451</v>
      </c>
      <c r="O112" t="s">
        <v>1418</v>
      </c>
      <c r="P112" t="s">
        <v>1420</v>
      </c>
      <c r="Q112" t="s">
        <v>1421</v>
      </c>
      <c r="R112" t="s">
        <v>561</v>
      </c>
      <c r="S112" s="59"/>
      <c r="T112" t="s">
        <v>1421</v>
      </c>
      <c r="U112" t="s">
        <v>1422</v>
      </c>
      <c r="W112">
        <v>28620</v>
      </c>
      <c r="X112">
        <v>3180</v>
      </c>
      <c r="Y112">
        <v>3000</v>
      </c>
      <c r="Z112">
        <v>0</v>
      </c>
      <c r="AA112">
        <v>0</v>
      </c>
      <c r="AE1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박일섭 소풍가다 SE.206 투명 530217935701 010-4812-3989 2024060843149951</v>
      </c>
    </row>
    <row r="113" spans="1:31">
      <c r="A113">
        <v>112</v>
      </c>
      <c r="B113" t="s">
        <v>665</v>
      </c>
      <c r="C113" t="s">
        <v>559</v>
      </c>
      <c r="D113" t="s">
        <v>1423</v>
      </c>
      <c r="E113" s="59">
        <v>45453</v>
      </c>
      <c r="F113" t="s">
        <v>1423</v>
      </c>
      <c r="G113" t="s">
        <v>1424</v>
      </c>
      <c r="H113" t="s">
        <v>18</v>
      </c>
      <c r="I113" t="s">
        <v>351</v>
      </c>
      <c r="J113">
        <v>1</v>
      </c>
      <c r="K113">
        <v>0</v>
      </c>
      <c r="L113">
        <v>3000</v>
      </c>
      <c r="M113">
        <v>0</v>
      </c>
      <c r="N113" s="59">
        <v>45452</v>
      </c>
      <c r="O113" t="s">
        <v>1425</v>
      </c>
      <c r="P113" t="s">
        <v>1426</v>
      </c>
      <c r="Q113" t="s">
        <v>1427</v>
      </c>
      <c r="R113" t="s">
        <v>561</v>
      </c>
      <c r="S113" s="59"/>
      <c r="T113" t="s">
        <v>1427</v>
      </c>
      <c r="U113" t="s">
        <v>1428</v>
      </c>
      <c r="W113">
        <v>10560</v>
      </c>
      <c r="X113">
        <v>0</v>
      </c>
      <c r="Y113">
        <v>3000</v>
      </c>
      <c r="Z113">
        <v>0</v>
      </c>
      <c r="AA113">
        <v>0</v>
      </c>
      <c r="AE1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심정훈 심정훈 SE.307 투명 540216957580 010-9011-7913 2024060974196421</v>
      </c>
    </row>
    <row r="114" spans="1:31">
      <c r="A114">
        <v>113</v>
      </c>
      <c r="B114" t="s">
        <v>665</v>
      </c>
      <c r="C114" t="s">
        <v>559</v>
      </c>
      <c r="D114" t="s">
        <v>1429</v>
      </c>
      <c r="E114" s="59">
        <v>45453</v>
      </c>
      <c r="F114" t="s">
        <v>1429</v>
      </c>
      <c r="G114" t="s">
        <v>1430</v>
      </c>
      <c r="H114" t="s">
        <v>20</v>
      </c>
      <c r="I114" t="s">
        <v>351</v>
      </c>
      <c r="J114">
        <v>1</v>
      </c>
      <c r="K114">
        <v>0</v>
      </c>
      <c r="L114">
        <v>3000</v>
      </c>
      <c r="M114">
        <v>0</v>
      </c>
      <c r="N114" s="59">
        <v>45450</v>
      </c>
      <c r="O114" t="s">
        <v>1431</v>
      </c>
      <c r="P114" t="s">
        <v>1432</v>
      </c>
      <c r="Q114" t="s">
        <v>1433</v>
      </c>
      <c r="R114" t="s">
        <v>561</v>
      </c>
      <c r="S114" s="59"/>
      <c r="T114" t="s">
        <v>1433</v>
      </c>
      <c r="U114" t="s">
        <v>1434</v>
      </c>
      <c r="W114">
        <v>14080</v>
      </c>
      <c r="X114">
        <v>0</v>
      </c>
      <c r="Y114">
        <v>3000</v>
      </c>
      <c r="Z114">
        <v>0</v>
      </c>
      <c r="AA114">
        <v>0</v>
      </c>
      <c r="AE1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이호준 이호준 SE.306 투명 540216957753 010-2665-5633 2024060728991501</v>
      </c>
    </row>
    <row r="115" spans="1:31">
      <c r="A115">
        <v>114</v>
      </c>
      <c r="B115" t="s">
        <v>665</v>
      </c>
      <c r="C115" t="s">
        <v>530</v>
      </c>
      <c r="E115" s="59">
        <v>45454</v>
      </c>
      <c r="F115" t="s">
        <v>1435</v>
      </c>
      <c r="G115" t="s">
        <v>1436</v>
      </c>
      <c r="H115" t="s">
        <v>529</v>
      </c>
      <c r="I115" t="s">
        <v>351</v>
      </c>
      <c r="J115">
        <v>1</v>
      </c>
      <c r="K115">
        <v>0</v>
      </c>
      <c r="L115">
        <v>3500</v>
      </c>
      <c r="M115">
        <v>0</v>
      </c>
      <c r="N115" s="59">
        <v>45454</v>
      </c>
      <c r="O115" t="s">
        <v>1669</v>
      </c>
      <c r="R115" t="s">
        <v>561</v>
      </c>
      <c r="S115" s="59"/>
      <c r="T115" t="s">
        <v>1437</v>
      </c>
      <c r="U115" t="s">
        <v>1438</v>
      </c>
      <c r="W115">
        <v>0</v>
      </c>
      <c r="X115">
        <v>0</v>
      </c>
      <c r="Y115">
        <v>0</v>
      </c>
      <c r="Z115">
        <v>0</v>
      </c>
      <c r="AA115">
        <v>0</v>
      </c>
      <c r="AE1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540218460281 010-3539-1432 45470670</v>
      </c>
    </row>
    <row r="116" spans="1:31">
      <c r="A116">
        <v>115</v>
      </c>
      <c r="B116" t="s">
        <v>665</v>
      </c>
      <c r="C116" t="s">
        <v>530</v>
      </c>
      <c r="E116" s="59">
        <v>45454</v>
      </c>
      <c r="F116" t="s">
        <v>1439</v>
      </c>
      <c r="G116" t="s">
        <v>1440</v>
      </c>
      <c r="H116" t="s">
        <v>529</v>
      </c>
      <c r="I116" t="s">
        <v>351</v>
      </c>
      <c r="J116">
        <v>1</v>
      </c>
      <c r="K116">
        <v>0</v>
      </c>
      <c r="L116">
        <v>0</v>
      </c>
      <c r="M116">
        <v>0</v>
      </c>
      <c r="N116" s="59">
        <v>45454</v>
      </c>
      <c r="O116" t="s">
        <v>1670</v>
      </c>
      <c r="R116" t="s">
        <v>561</v>
      </c>
      <c r="S116" s="59"/>
      <c r="T116" t="s">
        <v>1441</v>
      </c>
      <c r="U116" t="s">
        <v>1442</v>
      </c>
      <c r="W116">
        <v>0</v>
      </c>
      <c r="X116">
        <v>0</v>
      </c>
      <c r="Y116">
        <v>0</v>
      </c>
      <c r="Z116">
        <v>0</v>
      </c>
      <c r="AA116">
        <v>0</v>
      </c>
      <c r="AE1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540218448646 010-7511-6954 45470736</v>
      </c>
    </row>
    <row r="117" spans="1:31">
      <c r="A117">
        <v>116</v>
      </c>
      <c r="B117" t="s">
        <v>665</v>
      </c>
      <c r="C117" t="s">
        <v>530</v>
      </c>
      <c r="E117" s="59">
        <v>45454</v>
      </c>
      <c r="F117" t="s">
        <v>1443</v>
      </c>
      <c r="G117" t="s">
        <v>1444</v>
      </c>
      <c r="H117" t="s">
        <v>529</v>
      </c>
      <c r="I117" t="s">
        <v>351</v>
      </c>
      <c r="J117">
        <v>1</v>
      </c>
      <c r="K117">
        <v>0</v>
      </c>
      <c r="L117">
        <v>0</v>
      </c>
      <c r="M117">
        <v>0</v>
      </c>
      <c r="N117" s="59">
        <v>45454</v>
      </c>
      <c r="O117" t="s">
        <v>1671</v>
      </c>
      <c r="R117" t="s">
        <v>561</v>
      </c>
      <c r="S117" s="59"/>
      <c r="T117" t="s">
        <v>1445</v>
      </c>
      <c r="U117" t="s">
        <v>1446</v>
      </c>
      <c r="W117">
        <v>0</v>
      </c>
      <c r="X117">
        <v>0</v>
      </c>
      <c r="Y117">
        <v>0</v>
      </c>
      <c r="Z117">
        <v>0</v>
      </c>
      <c r="AA117">
        <v>0</v>
      </c>
      <c r="AE1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알프스채소 SE.1000 투명 540218442066 010-9321-7001 45470376</v>
      </c>
    </row>
    <row r="118" spans="1:31">
      <c r="A118">
        <v>117</v>
      </c>
      <c r="B118" t="s">
        <v>665</v>
      </c>
      <c r="C118" t="s">
        <v>530</v>
      </c>
      <c r="E118" s="59">
        <v>45454</v>
      </c>
      <c r="F118" t="s">
        <v>1439</v>
      </c>
      <c r="G118" t="s">
        <v>1447</v>
      </c>
      <c r="H118" t="s">
        <v>529</v>
      </c>
      <c r="I118" t="s">
        <v>351</v>
      </c>
      <c r="J118">
        <v>1</v>
      </c>
      <c r="K118">
        <v>0</v>
      </c>
      <c r="L118">
        <v>0</v>
      </c>
      <c r="M118">
        <v>0</v>
      </c>
      <c r="N118" s="59">
        <v>45454</v>
      </c>
      <c r="O118" t="s">
        <v>1672</v>
      </c>
      <c r="R118" t="s">
        <v>561</v>
      </c>
      <c r="S118" s="59"/>
      <c r="T118" t="s">
        <v>1441</v>
      </c>
      <c r="U118" t="s">
        <v>1442</v>
      </c>
      <c r="W118">
        <v>0</v>
      </c>
      <c r="X118">
        <v>0</v>
      </c>
      <c r="Y118">
        <v>0</v>
      </c>
      <c r="Z118">
        <v>0</v>
      </c>
      <c r="AA118">
        <v>0</v>
      </c>
      <c r="AE1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540218442103 010-7511-6954 45470581</v>
      </c>
    </row>
    <row r="119" spans="1:31">
      <c r="A119">
        <v>118</v>
      </c>
      <c r="B119" t="s">
        <v>665</v>
      </c>
      <c r="C119" t="s">
        <v>530</v>
      </c>
      <c r="E119" s="59">
        <v>45454</v>
      </c>
      <c r="F119" t="s">
        <v>1435</v>
      </c>
      <c r="G119" t="s">
        <v>1448</v>
      </c>
      <c r="H119" t="s">
        <v>529</v>
      </c>
      <c r="I119" t="s">
        <v>351</v>
      </c>
      <c r="J119">
        <v>1</v>
      </c>
      <c r="K119">
        <v>0</v>
      </c>
      <c r="L119">
        <v>0</v>
      </c>
      <c r="M119">
        <v>0</v>
      </c>
      <c r="N119" s="59">
        <v>45454</v>
      </c>
      <c r="O119" t="s">
        <v>1665</v>
      </c>
      <c r="R119" t="s">
        <v>561</v>
      </c>
      <c r="S119" s="59"/>
      <c r="T119" t="s">
        <v>1437</v>
      </c>
      <c r="U119" t="s">
        <v>1438</v>
      </c>
      <c r="W119">
        <v>0</v>
      </c>
      <c r="X119">
        <v>0</v>
      </c>
      <c r="Y119">
        <v>0</v>
      </c>
      <c r="Z119">
        <v>0</v>
      </c>
      <c r="AA119">
        <v>0</v>
      </c>
      <c r="AD119">
        <v>1</v>
      </c>
      <c r="AE1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540218442173 010-3539-1432 45470272</v>
      </c>
    </row>
    <row r="120" spans="1:31">
      <c r="A120">
        <v>119</v>
      </c>
      <c r="B120" t="s">
        <v>665</v>
      </c>
      <c r="C120" t="s">
        <v>530</v>
      </c>
      <c r="E120" s="59">
        <v>45454</v>
      </c>
      <c r="F120" t="s">
        <v>1449</v>
      </c>
      <c r="G120" t="s">
        <v>1450</v>
      </c>
      <c r="H120" t="s">
        <v>529</v>
      </c>
      <c r="I120" t="s">
        <v>351</v>
      </c>
      <c r="J120">
        <v>1</v>
      </c>
      <c r="K120">
        <v>0</v>
      </c>
      <c r="L120">
        <v>0</v>
      </c>
      <c r="M120">
        <v>0</v>
      </c>
      <c r="N120" s="59">
        <v>45454</v>
      </c>
      <c r="O120" t="s">
        <v>1673</v>
      </c>
      <c r="R120" t="s">
        <v>561</v>
      </c>
      <c r="S120" s="59"/>
      <c r="T120" t="s">
        <v>1451</v>
      </c>
      <c r="U120" t="s">
        <v>1452</v>
      </c>
      <c r="W120">
        <v>0</v>
      </c>
      <c r="X120">
        <v>0</v>
      </c>
      <c r="Y120">
        <v>0</v>
      </c>
      <c r="Z120">
        <v>0</v>
      </c>
      <c r="AA120">
        <v>0</v>
      </c>
      <c r="AE1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530219497014 010-4194-9303 45470139</v>
      </c>
    </row>
    <row r="121" spans="1:31">
      <c r="A121">
        <v>120</v>
      </c>
      <c r="B121" t="s">
        <v>665</v>
      </c>
      <c r="C121" t="s">
        <v>530</v>
      </c>
      <c r="E121" s="59">
        <v>45454</v>
      </c>
      <c r="F121" t="s">
        <v>1449</v>
      </c>
      <c r="G121" t="s">
        <v>1453</v>
      </c>
      <c r="H121" t="s">
        <v>529</v>
      </c>
      <c r="I121" t="s">
        <v>351</v>
      </c>
      <c r="J121">
        <v>1</v>
      </c>
      <c r="K121">
        <v>0</v>
      </c>
      <c r="L121">
        <v>0</v>
      </c>
      <c r="M121">
        <v>0</v>
      </c>
      <c r="N121" s="59">
        <v>45454</v>
      </c>
      <c r="O121" t="s">
        <v>1674</v>
      </c>
      <c r="R121" t="s">
        <v>561</v>
      </c>
      <c r="S121" s="59"/>
      <c r="T121" t="s">
        <v>1451</v>
      </c>
      <c r="U121" t="s">
        <v>1452</v>
      </c>
      <c r="W121">
        <v>0</v>
      </c>
      <c r="X121">
        <v>0</v>
      </c>
      <c r="Y121">
        <v>0</v>
      </c>
      <c r="Z121">
        <v>0</v>
      </c>
      <c r="AA121">
        <v>0</v>
      </c>
      <c r="AE1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540218431920 010-4194-9303 45470873</v>
      </c>
    </row>
    <row r="122" spans="1:31">
      <c r="A122">
        <v>121</v>
      </c>
      <c r="B122" t="s">
        <v>665</v>
      </c>
      <c r="C122" t="s">
        <v>530</v>
      </c>
      <c r="E122" s="59">
        <v>45454</v>
      </c>
      <c r="F122" t="s">
        <v>1449</v>
      </c>
      <c r="G122" t="s">
        <v>1454</v>
      </c>
      <c r="H122" t="s">
        <v>529</v>
      </c>
      <c r="I122" t="s">
        <v>351</v>
      </c>
      <c r="J122">
        <v>1</v>
      </c>
      <c r="K122">
        <v>0</v>
      </c>
      <c r="L122">
        <v>0</v>
      </c>
      <c r="M122">
        <v>0</v>
      </c>
      <c r="N122" s="59">
        <v>45454</v>
      </c>
      <c r="O122" t="s">
        <v>1675</v>
      </c>
      <c r="R122" t="s">
        <v>561</v>
      </c>
      <c r="S122" s="59"/>
      <c r="T122" t="s">
        <v>1451</v>
      </c>
      <c r="U122" t="s">
        <v>1452</v>
      </c>
      <c r="W122">
        <v>0</v>
      </c>
      <c r="X122">
        <v>0</v>
      </c>
      <c r="Y122">
        <v>0</v>
      </c>
      <c r="Z122">
        <v>0</v>
      </c>
      <c r="AA122">
        <v>0</v>
      </c>
      <c r="AE1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540218431964 010-4194-9303 45470966</v>
      </c>
    </row>
    <row r="123" spans="1:31">
      <c r="A123">
        <v>122</v>
      </c>
      <c r="B123" t="s">
        <v>560</v>
      </c>
      <c r="C123" t="s">
        <v>559</v>
      </c>
      <c r="D123" t="s">
        <v>1455</v>
      </c>
      <c r="E123" s="59">
        <v>45454</v>
      </c>
      <c r="F123" t="s">
        <v>1455</v>
      </c>
      <c r="G123" t="s">
        <v>1456</v>
      </c>
      <c r="H123" t="s">
        <v>52</v>
      </c>
      <c r="I123" t="s">
        <v>351</v>
      </c>
      <c r="J123">
        <v>100</v>
      </c>
      <c r="K123">
        <v>92400</v>
      </c>
      <c r="L123">
        <v>4400</v>
      </c>
      <c r="M123">
        <v>0</v>
      </c>
      <c r="N123" s="59">
        <v>45454</v>
      </c>
      <c r="O123" t="s">
        <v>1457</v>
      </c>
      <c r="P123" t="s">
        <v>1458</v>
      </c>
      <c r="Q123" t="s">
        <v>1459</v>
      </c>
      <c r="R123" t="s">
        <v>561</v>
      </c>
      <c r="S123" s="59"/>
      <c r="T123" t="s">
        <v>1460</v>
      </c>
      <c r="U123" t="s">
        <v>1461</v>
      </c>
      <c r="W123">
        <v>131000</v>
      </c>
      <c r="X123">
        <v>35000</v>
      </c>
      <c r="Y123">
        <v>0</v>
      </c>
      <c r="Z123">
        <v>0</v>
      </c>
      <c r="AA123">
        <v>0</v>
      </c>
      <c r="AE1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SE.137 투명 530219199805 010-5580-5662 2024061159500781</v>
      </c>
    </row>
    <row r="124" spans="1:31">
      <c r="A124">
        <v>123</v>
      </c>
      <c r="B124" t="s">
        <v>560</v>
      </c>
      <c r="C124" t="s">
        <v>559</v>
      </c>
      <c r="D124" t="s">
        <v>1465</v>
      </c>
      <c r="E124" s="59">
        <v>45454</v>
      </c>
      <c r="F124" t="s">
        <v>1462</v>
      </c>
      <c r="G124" t="s">
        <v>1463</v>
      </c>
      <c r="H124" t="s">
        <v>34</v>
      </c>
      <c r="I124" t="s">
        <v>351</v>
      </c>
      <c r="J124">
        <v>1</v>
      </c>
      <c r="K124">
        <v>23300</v>
      </c>
      <c r="L124">
        <v>3500</v>
      </c>
      <c r="M124">
        <v>0</v>
      </c>
      <c r="N124" s="59">
        <v>45454</v>
      </c>
      <c r="O124" t="s">
        <v>1464</v>
      </c>
      <c r="P124" t="s">
        <v>1466</v>
      </c>
      <c r="Q124" t="s">
        <v>1467</v>
      </c>
      <c r="R124" t="s">
        <v>561</v>
      </c>
      <c r="S124" s="59"/>
      <c r="T124" t="s">
        <v>1467</v>
      </c>
      <c r="U124" t="s">
        <v>1468</v>
      </c>
      <c r="W124">
        <v>28620</v>
      </c>
      <c r="X124">
        <v>3180</v>
      </c>
      <c r="Y124">
        <v>3000</v>
      </c>
      <c r="Z124">
        <v>0</v>
      </c>
      <c r="AA124">
        <v>0</v>
      </c>
      <c r="AE1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이승미 이승미(누피케이크) SE.206 투명 530219199794 010-8996-6731 2024061152406471</v>
      </c>
    </row>
    <row r="125" spans="1:31">
      <c r="A125">
        <v>124</v>
      </c>
      <c r="B125" t="s">
        <v>560</v>
      </c>
      <c r="C125" t="s">
        <v>559</v>
      </c>
      <c r="D125" t="s">
        <v>1472</v>
      </c>
      <c r="E125" s="59">
        <v>45454</v>
      </c>
      <c r="F125" t="s">
        <v>1469</v>
      </c>
      <c r="G125" t="s">
        <v>1470</v>
      </c>
      <c r="H125" t="s">
        <v>26</v>
      </c>
      <c r="I125" t="s">
        <v>351</v>
      </c>
      <c r="J125">
        <v>1</v>
      </c>
      <c r="K125">
        <v>18570</v>
      </c>
      <c r="L125">
        <v>3500</v>
      </c>
      <c r="M125">
        <v>0</v>
      </c>
      <c r="N125" s="59">
        <v>45454</v>
      </c>
      <c r="O125" t="s">
        <v>1471</v>
      </c>
      <c r="P125" t="s">
        <v>1473</v>
      </c>
      <c r="Q125" t="s">
        <v>1474</v>
      </c>
      <c r="R125" t="s">
        <v>561</v>
      </c>
      <c r="S125" s="59"/>
      <c r="T125" t="s">
        <v>1475</v>
      </c>
      <c r="U125" t="s">
        <v>1476</v>
      </c>
      <c r="W125">
        <v>22190</v>
      </c>
      <c r="X125">
        <v>2470</v>
      </c>
      <c r="Y125">
        <v>0</v>
      </c>
      <c r="Z125">
        <v>0</v>
      </c>
      <c r="AA125">
        <v>0</v>
      </c>
      <c r="AE1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SE.303 투명 530219199886 010-3168-6006 2024061149499101</v>
      </c>
    </row>
    <row r="126" spans="1:31">
      <c r="A126">
        <v>125</v>
      </c>
      <c r="B126" t="s">
        <v>560</v>
      </c>
      <c r="C126" t="s">
        <v>559</v>
      </c>
      <c r="D126" t="s">
        <v>1472</v>
      </c>
      <c r="E126" s="59">
        <v>45454</v>
      </c>
      <c r="F126" t="s">
        <v>1469</v>
      </c>
      <c r="G126" t="s">
        <v>1470</v>
      </c>
      <c r="H126" t="s">
        <v>84</v>
      </c>
      <c r="I126" t="s">
        <v>352</v>
      </c>
      <c r="J126">
        <v>1</v>
      </c>
      <c r="K126">
        <v>3410</v>
      </c>
      <c r="L126">
        <v>0</v>
      </c>
      <c r="M126">
        <v>0</v>
      </c>
      <c r="N126" s="59">
        <v>45454</v>
      </c>
      <c r="O126" t="s">
        <v>1477</v>
      </c>
      <c r="P126" t="s">
        <v>1473</v>
      </c>
      <c r="Q126" t="s">
        <v>1474</v>
      </c>
      <c r="R126" t="s">
        <v>561</v>
      </c>
      <c r="S126" s="59"/>
      <c r="T126" t="s">
        <v>1475</v>
      </c>
      <c r="U126" t="s">
        <v>1476</v>
      </c>
      <c r="W126">
        <v>5880</v>
      </c>
      <c r="X126">
        <v>0</v>
      </c>
      <c r="Y126">
        <v>0</v>
      </c>
      <c r="Z126">
        <v>0</v>
      </c>
      <c r="AA126">
        <v>0</v>
      </c>
      <c r="AE1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SE.121 검정 530219199886 010-3168-6006 2024061149499091</v>
      </c>
    </row>
    <row r="127" spans="1:31">
      <c r="A127">
        <v>126</v>
      </c>
      <c r="B127" t="s">
        <v>560</v>
      </c>
      <c r="C127" t="s">
        <v>559</v>
      </c>
      <c r="D127" t="s">
        <v>1472</v>
      </c>
      <c r="E127" s="59">
        <v>45454</v>
      </c>
      <c r="F127" t="s">
        <v>1469</v>
      </c>
      <c r="G127" t="s">
        <v>1470</v>
      </c>
      <c r="H127" t="s">
        <v>22</v>
      </c>
      <c r="I127" t="s">
        <v>351</v>
      </c>
      <c r="J127">
        <v>1</v>
      </c>
      <c r="K127">
        <v>12650</v>
      </c>
      <c r="L127">
        <v>0</v>
      </c>
      <c r="M127">
        <v>0</v>
      </c>
      <c r="N127" s="59">
        <v>45454</v>
      </c>
      <c r="O127" t="s">
        <v>1478</v>
      </c>
      <c r="P127" t="s">
        <v>1473</v>
      </c>
      <c r="Q127" t="s">
        <v>1474</v>
      </c>
      <c r="R127" t="s">
        <v>561</v>
      </c>
      <c r="S127" s="59"/>
      <c r="T127" t="s">
        <v>1475</v>
      </c>
      <c r="U127" t="s">
        <v>1476</v>
      </c>
      <c r="W127">
        <v>18630</v>
      </c>
      <c r="X127">
        <v>2070</v>
      </c>
      <c r="Y127">
        <v>0</v>
      </c>
      <c r="Z127">
        <v>0</v>
      </c>
      <c r="AA127">
        <v>0</v>
      </c>
      <c r="AE1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SE.305 투명 530219199886 010-3168-6006 2024061149499081</v>
      </c>
    </row>
    <row r="128" spans="1:31">
      <c r="A128">
        <v>127</v>
      </c>
      <c r="B128" t="s">
        <v>560</v>
      </c>
      <c r="C128" t="s">
        <v>559</v>
      </c>
      <c r="D128" t="s">
        <v>1482</v>
      </c>
      <c r="E128" s="59">
        <v>45454</v>
      </c>
      <c r="F128" t="s">
        <v>1479</v>
      </c>
      <c r="G128" t="s">
        <v>1480</v>
      </c>
      <c r="H128" t="s">
        <v>38</v>
      </c>
      <c r="I128" t="s">
        <v>351</v>
      </c>
      <c r="J128">
        <v>2</v>
      </c>
      <c r="K128">
        <v>33000</v>
      </c>
      <c r="L128">
        <v>4400</v>
      </c>
      <c r="M128">
        <v>0</v>
      </c>
      <c r="N128" s="59">
        <v>45453</v>
      </c>
      <c r="O128" t="s">
        <v>1481</v>
      </c>
      <c r="P128" t="s">
        <v>1483</v>
      </c>
      <c r="Q128" t="s">
        <v>1484</v>
      </c>
      <c r="R128" t="s">
        <v>561</v>
      </c>
      <c r="S128" s="59"/>
      <c r="T128" t="s">
        <v>1484</v>
      </c>
      <c r="U128" t="s">
        <v>1485</v>
      </c>
      <c r="V128" t="s">
        <v>1486</v>
      </c>
      <c r="W128">
        <v>42120</v>
      </c>
      <c r="X128">
        <v>4680</v>
      </c>
      <c r="Y128">
        <v>0</v>
      </c>
      <c r="Z128">
        <v>3000</v>
      </c>
      <c r="AA128">
        <v>0</v>
      </c>
      <c r="AE1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SE.204 투명 530219199816 010-4784-8940 2024061031222111</v>
      </c>
    </row>
    <row r="129" spans="1:31">
      <c r="A129">
        <v>128</v>
      </c>
      <c r="B129" t="s">
        <v>560</v>
      </c>
      <c r="C129" t="s">
        <v>559</v>
      </c>
      <c r="D129" t="s">
        <v>1482</v>
      </c>
      <c r="E129" s="59">
        <v>45454</v>
      </c>
      <c r="F129" t="s">
        <v>1479</v>
      </c>
      <c r="G129" t="s">
        <v>1480</v>
      </c>
      <c r="H129" t="s">
        <v>36</v>
      </c>
      <c r="I129" t="s">
        <v>351</v>
      </c>
      <c r="J129">
        <v>1</v>
      </c>
      <c r="K129">
        <v>16500</v>
      </c>
      <c r="L129">
        <v>0</v>
      </c>
      <c r="M129">
        <v>0</v>
      </c>
      <c r="N129" s="59">
        <v>45453</v>
      </c>
      <c r="O129" t="s">
        <v>1487</v>
      </c>
      <c r="P129" t="s">
        <v>1483</v>
      </c>
      <c r="Q129" t="s">
        <v>1484</v>
      </c>
      <c r="R129" t="s">
        <v>561</v>
      </c>
      <c r="S129" s="59"/>
      <c r="T129" t="s">
        <v>1484</v>
      </c>
      <c r="U129" t="s">
        <v>1485</v>
      </c>
      <c r="V129" t="s">
        <v>1486</v>
      </c>
      <c r="W129">
        <v>24300</v>
      </c>
      <c r="X129">
        <v>2700</v>
      </c>
      <c r="Y129">
        <v>0</v>
      </c>
      <c r="Z129">
        <v>3000</v>
      </c>
      <c r="AA129">
        <v>0</v>
      </c>
      <c r="AE1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SE.205 투명 530219199816 010-4784-8940 2024061031222101</v>
      </c>
    </row>
    <row r="130" spans="1:31">
      <c r="A130">
        <v>129</v>
      </c>
      <c r="B130" t="s">
        <v>560</v>
      </c>
      <c r="C130" t="s">
        <v>559</v>
      </c>
      <c r="D130" t="s">
        <v>1488</v>
      </c>
      <c r="E130" s="59">
        <v>45454</v>
      </c>
      <c r="F130" t="s">
        <v>1488</v>
      </c>
      <c r="G130" t="s">
        <v>1489</v>
      </c>
      <c r="H130" t="s">
        <v>242</v>
      </c>
      <c r="I130" t="s">
        <v>378</v>
      </c>
      <c r="J130">
        <v>30</v>
      </c>
      <c r="K130">
        <v>35750</v>
      </c>
      <c r="L130">
        <v>4400</v>
      </c>
      <c r="M130">
        <v>0</v>
      </c>
      <c r="N130" s="59">
        <v>45449</v>
      </c>
      <c r="O130" t="s">
        <v>1490</v>
      </c>
      <c r="P130" t="s">
        <v>1491</v>
      </c>
      <c r="Q130" t="s">
        <v>1492</v>
      </c>
      <c r="R130" t="s">
        <v>561</v>
      </c>
      <c r="S130" s="59"/>
      <c r="T130" t="s">
        <v>1492</v>
      </c>
      <c r="U130" t="s">
        <v>1493</v>
      </c>
      <c r="W130">
        <v>51000</v>
      </c>
      <c r="X130">
        <v>0</v>
      </c>
      <c r="Y130">
        <v>0</v>
      </c>
      <c r="Z130">
        <v>0</v>
      </c>
      <c r="AA130">
        <v>0</v>
      </c>
      <c r="AE1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SE.14 보라 540215391551 010-3999-4733 2024060675963021</v>
      </c>
    </row>
    <row r="131" spans="1:31">
      <c r="A131">
        <v>130</v>
      </c>
      <c r="B131" t="s">
        <v>560</v>
      </c>
      <c r="C131" t="s">
        <v>559</v>
      </c>
      <c r="D131" t="s">
        <v>1488</v>
      </c>
      <c r="E131" s="59">
        <v>45454</v>
      </c>
      <c r="F131" t="s">
        <v>1488</v>
      </c>
      <c r="G131" t="s">
        <v>1489</v>
      </c>
      <c r="H131" t="s">
        <v>206</v>
      </c>
      <c r="I131" t="s">
        <v>378</v>
      </c>
      <c r="J131">
        <v>2</v>
      </c>
      <c r="K131">
        <v>4730</v>
      </c>
      <c r="L131">
        <v>0</v>
      </c>
      <c r="M131">
        <v>0</v>
      </c>
      <c r="N131" s="59">
        <v>45449</v>
      </c>
      <c r="O131" t="s">
        <v>1494</v>
      </c>
      <c r="P131" t="s">
        <v>1491</v>
      </c>
      <c r="Q131" t="s">
        <v>1492</v>
      </c>
      <c r="R131" t="s">
        <v>561</v>
      </c>
      <c r="S131" s="59"/>
      <c r="T131" t="s">
        <v>1492</v>
      </c>
      <c r="U131" t="s">
        <v>1493</v>
      </c>
      <c r="W131">
        <v>7740</v>
      </c>
      <c r="X131">
        <v>0</v>
      </c>
      <c r="Y131">
        <v>0</v>
      </c>
      <c r="Z131">
        <v>0</v>
      </c>
      <c r="AA131">
        <v>0</v>
      </c>
      <c r="AE1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SE.22 보라 540215391551 010-3999-4733 2024060675963011</v>
      </c>
    </row>
    <row r="132" spans="1:31">
      <c r="A132">
        <v>131</v>
      </c>
      <c r="B132" t="s">
        <v>560</v>
      </c>
      <c r="C132" t="s">
        <v>562</v>
      </c>
      <c r="D132" t="s">
        <v>1495</v>
      </c>
      <c r="E132" s="59">
        <v>45454</v>
      </c>
      <c r="F132" t="s">
        <v>1495</v>
      </c>
      <c r="G132" t="s">
        <v>1496</v>
      </c>
      <c r="H132" t="s">
        <v>133</v>
      </c>
      <c r="I132" t="s">
        <v>351</v>
      </c>
      <c r="J132">
        <v>35</v>
      </c>
      <c r="K132">
        <v>22750</v>
      </c>
      <c r="L132">
        <v>3500</v>
      </c>
      <c r="M132">
        <v>0</v>
      </c>
      <c r="N132" s="59">
        <v>45453</v>
      </c>
      <c r="O132" t="s">
        <v>1497</v>
      </c>
      <c r="P132" t="s">
        <v>1498</v>
      </c>
      <c r="Q132" t="s">
        <v>1499</v>
      </c>
      <c r="R132" t="s">
        <v>561</v>
      </c>
      <c r="S132" s="59"/>
      <c r="T132" t="s">
        <v>1499</v>
      </c>
      <c r="U132" t="s">
        <v>1500</v>
      </c>
      <c r="V132" t="s">
        <v>564</v>
      </c>
      <c r="W132">
        <v>32900</v>
      </c>
      <c r="X132">
        <v>0</v>
      </c>
      <c r="Y132">
        <v>3000</v>
      </c>
      <c r="Z132">
        <v>0</v>
      </c>
      <c r="AA132">
        <v>0</v>
      </c>
      <c r="AE1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지연호 지연호 SE.101 투명 530219199864 0502-4967-1112 10100052200112</v>
      </c>
    </row>
    <row r="133" spans="1:31">
      <c r="A133">
        <v>132</v>
      </c>
      <c r="B133" t="s">
        <v>560</v>
      </c>
      <c r="C133" t="s">
        <v>562</v>
      </c>
      <c r="D133" t="s">
        <v>1501</v>
      </c>
      <c r="E133" s="59">
        <v>45454</v>
      </c>
      <c r="F133" t="s">
        <v>1501</v>
      </c>
      <c r="G133" t="s">
        <v>1502</v>
      </c>
      <c r="H133" t="s">
        <v>18</v>
      </c>
      <c r="I133" t="s">
        <v>351</v>
      </c>
      <c r="J133">
        <v>3</v>
      </c>
      <c r="K133">
        <v>25280</v>
      </c>
      <c r="L133">
        <v>3500</v>
      </c>
      <c r="M133">
        <v>0</v>
      </c>
      <c r="N133" s="59">
        <v>45453</v>
      </c>
      <c r="O133" t="s">
        <v>1503</v>
      </c>
      <c r="P133" t="s">
        <v>1504</v>
      </c>
      <c r="Q133" t="s">
        <v>1505</v>
      </c>
      <c r="R133" t="s">
        <v>561</v>
      </c>
      <c r="S133" s="59"/>
      <c r="T133" t="s">
        <v>1505</v>
      </c>
      <c r="U133" t="s">
        <v>1506</v>
      </c>
      <c r="V133" t="s">
        <v>564</v>
      </c>
      <c r="W133">
        <v>37410</v>
      </c>
      <c r="X133">
        <v>0</v>
      </c>
      <c r="Y133">
        <v>0</v>
      </c>
      <c r="Z133">
        <v>0</v>
      </c>
      <c r="AA133">
        <v>0</v>
      </c>
      <c r="AE1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한은희 한은희 SE.307 투명 530219199842 0502-1701-0094 3100052473841</v>
      </c>
    </row>
    <row r="134" spans="1:31">
      <c r="A134">
        <v>133</v>
      </c>
      <c r="B134" t="s">
        <v>560</v>
      </c>
      <c r="C134" t="s">
        <v>562</v>
      </c>
      <c r="D134" t="s">
        <v>1507</v>
      </c>
      <c r="E134" s="59">
        <v>45454</v>
      </c>
      <c r="F134" t="s">
        <v>1507</v>
      </c>
      <c r="G134" t="s">
        <v>1508</v>
      </c>
      <c r="H134" t="s">
        <v>98</v>
      </c>
      <c r="I134" t="s">
        <v>351</v>
      </c>
      <c r="J134">
        <v>5</v>
      </c>
      <c r="K134">
        <v>23300</v>
      </c>
      <c r="L134">
        <v>3500</v>
      </c>
      <c r="M134">
        <v>0</v>
      </c>
      <c r="N134" s="59">
        <v>45453</v>
      </c>
      <c r="O134" t="s">
        <v>1509</v>
      </c>
      <c r="P134" t="s">
        <v>1510</v>
      </c>
      <c r="Q134" t="s">
        <v>1511</v>
      </c>
      <c r="R134" t="s">
        <v>561</v>
      </c>
      <c r="S134" s="59"/>
      <c r="T134" t="s">
        <v>1511</v>
      </c>
      <c r="U134" t="s">
        <v>1512</v>
      </c>
      <c r="V134" t="s">
        <v>564</v>
      </c>
      <c r="W134">
        <v>30600</v>
      </c>
      <c r="X134">
        <v>3400</v>
      </c>
      <c r="Y134">
        <v>0</v>
      </c>
      <c r="Z134">
        <v>0</v>
      </c>
      <c r="AA134">
        <v>0</v>
      </c>
      <c r="AE1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김성주 김성주 SE.114 투명 540218123780 0502-4991-1148 23100052328356</v>
      </c>
    </row>
    <row r="135" spans="1:31">
      <c r="A135">
        <v>134</v>
      </c>
      <c r="B135" t="s">
        <v>560</v>
      </c>
      <c r="C135" t="s">
        <v>562</v>
      </c>
      <c r="D135" t="s">
        <v>1513</v>
      </c>
      <c r="E135" s="59">
        <v>45454</v>
      </c>
      <c r="F135" t="s">
        <v>1513</v>
      </c>
      <c r="G135" t="s">
        <v>1514</v>
      </c>
      <c r="H135" t="s">
        <v>129</v>
      </c>
      <c r="I135" t="s">
        <v>351</v>
      </c>
      <c r="J135">
        <v>1</v>
      </c>
      <c r="K135">
        <v>3660</v>
      </c>
      <c r="L135">
        <v>3000</v>
      </c>
      <c r="M135">
        <v>0</v>
      </c>
      <c r="N135" s="59">
        <v>45453</v>
      </c>
      <c r="O135" t="s">
        <v>1515</v>
      </c>
      <c r="P135" t="s">
        <v>1516</v>
      </c>
      <c r="Q135" t="s">
        <v>1517</v>
      </c>
      <c r="R135" t="s">
        <v>561</v>
      </c>
      <c r="S135" s="59"/>
      <c r="T135" t="s">
        <v>1517</v>
      </c>
      <c r="U135" t="s">
        <v>1518</v>
      </c>
      <c r="V135" t="s">
        <v>564</v>
      </c>
      <c r="W135">
        <v>1150</v>
      </c>
      <c r="X135">
        <v>0</v>
      </c>
      <c r="Y135">
        <v>3000</v>
      </c>
      <c r="Z135">
        <v>0</v>
      </c>
      <c r="AA135">
        <v>0</v>
      </c>
      <c r="AE1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박용곤 박용곤 SE.102 투명 530219199901 0502-4178-9340 9100052293792</v>
      </c>
    </row>
    <row r="136" spans="1:31">
      <c r="A136">
        <v>135</v>
      </c>
      <c r="B136" t="s">
        <v>665</v>
      </c>
      <c r="C136" t="s">
        <v>559</v>
      </c>
      <c r="D136" t="s">
        <v>1519</v>
      </c>
      <c r="E136" s="59">
        <v>45454</v>
      </c>
      <c r="F136" t="s">
        <v>1519</v>
      </c>
      <c r="G136" t="s">
        <v>1520</v>
      </c>
      <c r="H136" t="s">
        <v>26</v>
      </c>
      <c r="I136" t="s">
        <v>351</v>
      </c>
      <c r="J136">
        <v>2</v>
      </c>
      <c r="K136">
        <v>0</v>
      </c>
      <c r="L136">
        <v>4400</v>
      </c>
      <c r="M136">
        <v>0</v>
      </c>
      <c r="N136" s="59">
        <v>45453</v>
      </c>
      <c r="O136" t="s">
        <v>1521</v>
      </c>
      <c r="P136" t="s">
        <v>1522</v>
      </c>
      <c r="Q136" t="s">
        <v>1523</v>
      </c>
      <c r="R136" t="s">
        <v>561</v>
      </c>
      <c r="S136" s="59"/>
      <c r="T136" t="s">
        <v>1523</v>
      </c>
      <c r="U136" t="s">
        <v>1524</v>
      </c>
      <c r="W136">
        <v>43840</v>
      </c>
      <c r="X136">
        <v>0</v>
      </c>
      <c r="Y136">
        <v>0</v>
      </c>
      <c r="Z136">
        <v>0</v>
      </c>
      <c r="AA136">
        <v>0</v>
      </c>
      <c r="AE1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손현주 손현주 SE.303 투명 540218123824 010-9558-1417 2024061023906341</v>
      </c>
    </row>
    <row r="137" spans="1:31">
      <c r="A137">
        <v>136</v>
      </c>
      <c r="B137" t="s">
        <v>665</v>
      </c>
      <c r="C137" t="s">
        <v>559</v>
      </c>
      <c r="D137" t="s">
        <v>1528</v>
      </c>
      <c r="E137" s="59">
        <v>45454</v>
      </c>
      <c r="F137" t="s">
        <v>1525</v>
      </c>
      <c r="G137" t="s">
        <v>1526</v>
      </c>
      <c r="H137" t="s">
        <v>36</v>
      </c>
      <c r="I137" t="s">
        <v>351</v>
      </c>
      <c r="J137">
        <v>1</v>
      </c>
      <c r="K137">
        <v>0</v>
      </c>
      <c r="L137">
        <v>3500</v>
      </c>
      <c r="M137">
        <v>0</v>
      </c>
      <c r="N137" s="59">
        <v>45453</v>
      </c>
      <c r="O137" t="s">
        <v>1527</v>
      </c>
      <c r="P137" t="s">
        <v>1529</v>
      </c>
      <c r="Q137" t="s">
        <v>1530</v>
      </c>
      <c r="R137" t="s">
        <v>561</v>
      </c>
      <c r="S137" s="59"/>
      <c r="T137" t="s">
        <v>1530</v>
      </c>
      <c r="U137" t="s">
        <v>1531</v>
      </c>
      <c r="W137">
        <v>24000</v>
      </c>
      <c r="X137">
        <v>0</v>
      </c>
      <c r="Y137">
        <v>3000</v>
      </c>
      <c r="Z137">
        <v>0</v>
      </c>
      <c r="AA137">
        <v>0</v>
      </c>
      <c r="AE1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김성엽 윌로우(주) SE.205 투명 530219199912 010-9372-6698 2024061021846441</v>
      </c>
    </row>
    <row r="138" spans="1:31">
      <c r="A138">
        <v>137</v>
      </c>
      <c r="B138" t="s">
        <v>665</v>
      </c>
      <c r="C138" t="s">
        <v>559</v>
      </c>
      <c r="D138" t="s">
        <v>1532</v>
      </c>
      <c r="E138" s="59">
        <v>45454</v>
      </c>
      <c r="F138" t="s">
        <v>1532</v>
      </c>
      <c r="G138" t="s">
        <v>1533</v>
      </c>
      <c r="H138" t="s">
        <v>26</v>
      </c>
      <c r="I138" t="s">
        <v>351</v>
      </c>
      <c r="J138">
        <v>1</v>
      </c>
      <c r="K138">
        <v>0</v>
      </c>
      <c r="L138">
        <v>3500</v>
      </c>
      <c r="M138">
        <v>0</v>
      </c>
      <c r="N138" s="59">
        <v>45453</v>
      </c>
      <c r="O138" t="s">
        <v>1534</v>
      </c>
      <c r="P138" t="s">
        <v>1535</v>
      </c>
      <c r="Q138" t="s">
        <v>1536</v>
      </c>
      <c r="R138" t="s">
        <v>561</v>
      </c>
      <c r="S138" s="59"/>
      <c r="T138" t="s">
        <v>1536</v>
      </c>
      <c r="U138" t="s">
        <v>1537</v>
      </c>
      <c r="W138">
        <v>21920</v>
      </c>
      <c r="X138">
        <v>0</v>
      </c>
      <c r="Y138">
        <v>3000</v>
      </c>
      <c r="Z138">
        <v>0</v>
      </c>
      <c r="AA138">
        <v>0</v>
      </c>
      <c r="AE1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최슬기 최슬기 SE.303 투명 530219199831 010-8420-5958 2024061017985051</v>
      </c>
    </row>
    <row r="139" spans="1:31">
      <c r="A139">
        <v>138</v>
      </c>
      <c r="B139" t="s">
        <v>665</v>
      </c>
      <c r="C139" t="s">
        <v>530</v>
      </c>
      <c r="E139" s="59">
        <v>45455</v>
      </c>
      <c r="F139" t="s">
        <v>1538</v>
      </c>
      <c r="G139" t="s">
        <v>1539</v>
      </c>
      <c r="H139" t="s">
        <v>529</v>
      </c>
      <c r="I139" t="s">
        <v>351</v>
      </c>
      <c r="J139">
        <v>1</v>
      </c>
      <c r="K139">
        <v>0</v>
      </c>
      <c r="L139">
        <v>4400</v>
      </c>
      <c r="M139">
        <v>0</v>
      </c>
      <c r="N139" s="59">
        <v>45455</v>
      </c>
      <c r="O139" t="s">
        <v>1676</v>
      </c>
      <c r="R139" t="s">
        <v>561</v>
      </c>
      <c r="S139" s="59"/>
      <c r="T139" t="s">
        <v>1540</v>
      </c>
      <c r="U139" t="s">
        <v>1541</v>
      </c>
      <c r="W139">
        <v>0</v>
      </c>
      <c r="X139">
        <v>0</v>
      </c>
      <c r="Y139">
        <v>0</v>
      </c>
      <c r="Z139">
        <v>0</v>
      </c>
      <c r="AA139">
        <v>0</v>
      </c>
      <c r="AE1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최윤애 SE.1000 투명 530220372843 010-3358-2715 45470808</v>
      </c>
    </row>
    <row r="140" spans="1:31">
      <c r="A140">
        <v>139</v>
      </c>
      <c r="B140" t="s">
        <v>560</v>
      </c>
      <c r="C140" t="s">
        <v>562</v>
      </c>
      <c r="D140" t="s">
        <v>1542</v>
      </c>
      <c r="E140" s="59">
        <v>45455</v>
      </c>
      <c r="F140" t="s">
        <v>1542</v>
      </c>
      <c r="G140" t="s">
        <v>1543</v>
      </c>
      <c r="H140" t="s">
        <v>38</v>
      </c>
      <c r="I140" t="s">
        <v>351</v>
      </c>
      <c r="J140">
        <v>1</v>
      </c>
      <c r="K140">
        <v>17300</v>
      </c>
      <c r="L140">
        <v>3000</v>
      </c>
      <c r="M140">
        <v>0</v>
      </c>
      <c r="N140" s="59">
        <v>45455</v>
      </c>
      <c r="O140" t="s">
        <v>1544</v>
      </c>
      <c r="P140" t="s">
        <v>1545</v>
      </c>
      <c r="Q140" t="s">
        <v>1546</v>
      </c>
      <c r="R140" t="s">
        <v>561</v>
      </c>
      <c r="S140" s="59"/>
      <c r="T140" t="s">
        <v>1546</v>
      </c>
      <c r="U140" t="s">
        <v>1547</v>
      </c>
      <c r="V140" t="s">
        <v>563</v>
      </c>
      <c r="W140">
        <v>24570</v>
      </c>
      <c r="X140">
        <v>0</v>
      </c>
      <c r="Y140">
        <v>3000</v>
      </c>
      <c r="Z140">
        <v>0</v>
      </c>
      <c r="AA140">
        <v>0</v>
      </c>
      <c r="AE1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박희종 박희종 SE.204 투명 540219104841 0504-4978-6969 15100052626789</v>
      </c>
    </row>
    <row r="141" spans="1:31">
      <c r="A141">
        <v>140</v>
      </c>
      <c r="B141" t="s">
        <v>665</v>
      </c>
      <c r="C141" t="s">
        <v>562</v>
      </c>
      <c r="D141" t="s">
        <v>1548</v>
      </c>
      <c r="E141" s="59">
        <v>45455</v>
      </c>
      <c r="F141" t="s">
        <v>1548</v>
      </c>
      <c r="G141" t="s">
        <v>1549</v>
      </c>
      <c r="H141" t="s">
        <v>26</v>
      </c>
      <c r="I141" t="s">
        <v>351</v>
      </c>
      <c r="J141">
        <v>1</v>
      </c>
      <c r="K141">
        <v>0</v>
      </c>
      <c r="L141">
        <v>3000</v>
      </c>
      <c r="M141">
        <v>0</v>
      </c>
      <c r="N141" s="59">
        <v>45454</v>
      </c>
      <c r="O141" t="s">
        <v>1550</v>
      </c>
      <c r="P141" t="s">
        <v>1551</v>
      </c>
      <c r="Q141" t="s">
        <v>1552</v>
      </c>
      <c r="R141" t="s">
        <v>561</v>
      </c>
      <c r="S141" s="59"/>
      <c r="T141" t="s">
        <v>1552</v>
      </c>
      <c r="U141" t="s">
        <v>1553</v>
      </c>
      <c r="V141" t="s">
        <v>563</v>
      </c>
      <c r="W141">
        <v>23020</v>
      </c>
      <c r="X141">
        <v>0</v>
      </c>
      <c r="Y141">
        <v>3000</v>
      </c>
      <c r="Z141">
        <v>0</v>
      </c>
      <c r="AA141">
        <v>0</v>
      </c>
      <c r="AE1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김혜진 김혜진 SE.303 투명 540219105143 0502-5080-8204 7100052575971</v>
      </c>
    </row>
    <row r="142" spans="1:31">
      <c r="A142">
        <v>141</v>
      </c>
      <c r="B142" t="s">
        <v>560</v>
      </c>
      <c r="C142" t="s">
        <v>559</v>
      </c>
      <c r="D142" t="s">
        <v>1554</v>
      </c>
      <c r="E142" s="59">
        <v>45455</v>
      </c>
      <c r="F142" t="s">
        <v>1554</v>
      </c>
      <c r="G142" t="s">
        <v>1555</v>
      </c>
      <c r="H142" t="s">
        <v>18</v>
      </c>
      <c r="I142" t="s">
        <v>351</v>
      </c>
      <c r="J142">
        <v>1</v>
      </c>
      <c r="K142">
        <v>10260</v>
      </c>
      <c r="L142">
        <v>3000</v>
      </c>
      <c r="M142">
        <v>0</v>
      </c>
      <c r="N142" s="59">
        <v>45454</v>
      </c>
      <c r="O142" t="s">
        <v>1556</v>
      </c>
      <c r="P142" t="s">
        <v>1557</v>
      </c>
      <c r="Q142" t="s">
        <v>1558</v>
      </c>
      <c r="R142" t="s">
        <v>561</v>
      </c>
      <c r="S142" s="59"/>
      <c r="T142" t="s">
        <v>1558</v>
      </c>
      <c r="U142" t="s">
        <v>1559</v>
      </c>
      <c r="V142" t="s">
        <v>1181</v>
      </c>
      <c r="W142">
        <v>10690</v>
      </c>
      <c r="X142">
        <v>1190</v>
      </c>
      <c r="Y142">
        <v>3000</v>
      </c>
      <c r="Z142">
        <v>0</v>
      </c>
      <c r="AA142">
        <v>0</v>
      </c>
      <c r="AE1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김소희 김소희 SE.307 투명 540219104804 010-2254-5827 2024061171125061</v>
      </c>
    </row>
    <row r="143" spans="1:31">
      <c r="A143">
        <v>142</v>
      </c>
      <c r="B143" t="s">
        <v>560</v>
      </c>
      <c r="C143" t="s">
        <v>559</v>
      </c>
      <c r="D143" t="s">
        <v>1560</v>
      </c>
      <c r="E143" s="59">
        <v>45455</v>
      </c>
      <c r="F143" t="s">
        <v>1560</v>
      </c>
      <c r="G143" t="s">
        <v>1561</v>
      </c>
      <c r="H143" t="s">
        <v>246</v>
      </c>
      <c r="I143" t="s">
        <v>352</v>
      </c>
      <c r="J143">
        <v>50</v>
      </c>
      <c r="K143">
        <v>39900</v>
      </c>
      <c r="L143">
        <v>0</v>
      </c>
      <c r="M143">
        <v>0</v>
      </c>
      <c r="N143" s="59">
        <v>45454</v>
      </c>
      <c r="O143" t="s">
        <v>1562</v>
      </c>
      <c r="P143" t="s">
        <v>1563</v>
      </c>
      <c r="Q143" t="s">
        <v>1564</v>
      </c>
      <c r="R143" t="s">
        <v>561</v>
      </c>
      <c r="S143" s="59"/>
      <c r="T143" t="s">
        <v>1564</v>
      </c>
      <c r="U143" t="s">
        <v>1566</v>
      </c>
      <c r="V143" t="s">
        <v>1114</v>
      </c>
      <c r="W143">
        <v>65500</v>
      </c>
      <c r="X143">
        <v>0</v>
      </c>
      <c r="Y143">
        <v>0</v>
      </c>
      <c r="Z143">
        <v>0</v>
      </c>
      <c r="AA143">
        <v>0</v>
      </c>
      <c r="AE1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김태희 김태희 SE.13 검정 530220193050 010-5652-5279 2024061169075231</v>
      </c>
    </row>
    <row r="144" spans="1:31">
      <c r="A144">
        <v>143</v>
      </c>
      <c r="B144" t="s">
        <v>665</v>
      </c>
      <c r="C144" t="s">
        <v>559</v>
      </c>
      <c r="D144" t="s">
        <v>663</v>
      </c>
      <c r="E144" s="59">
        <v>45456</v>
      </c>
      <c r="F144" t="s">
        <v>663</v>
      </c>
      <c r="G144" t="s">
        <v>664</v>
      </c>
      <c r="H144" t="s">
        <v>18</v>
      </c>
      <c r="I144" t="s">
        <v>351</v>
      </c>
      <c r="J144">
        <v>1</v>
      </c>
      <c r="K144">
        <v>0</v>
      </c>
      <c r="L144">
        <v>3500</v>
      </c>
      <c r="M144">
        <v>0</v>
      </c>
      <c r="N144" s="59">
        <v>45456</v>
      </c>
      <c r="O144" t="s">
        <v>666</v>
      </c>
      <c r="P144" t="s">
        <v>667</v>
      </c>
      <c r="Q144" t="s">
        <v>668</v>
      </c>
      <c r="R144" t="s">
        <v>561</v>
      </c>
      <c r="S144" s="59"/>
      <c r="T144" t="s">
        <v>668</v>
      </c>
      <c r="U144" t="s">
        <v>669</v>
      </c>
      <c r="W144">
        <v>10560</v>
      </c>
      <c r="X144">
        <v>0</v>
      </c>
      <c r="Y144">
        <v>3000</v>
      </c>
      <c r="Z144">
        <v>0</v>
      </c>
      <c r="AA144">
        <v>0</v>
      </c>
      <c r="AE1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SE.307 투명 530221335166 010-8982-7060 2024061356909371</v>
      </c>
    </row>
    <row r="145" spans="1:31">
      <c r="A145">
        <v>144</v>
      </c>
      <c r="B145" t="s">
        <v>665</v>
      </c>
      <c r="C145" t="s">
        <v>559</v>
      </c>
      <c r="D145" t="s">
        <v>663</v>
      </c>
      <c r="E145" s="59">
        <v>45456</v>
      </c>
      <c r="F145" t="s">
        <v>663</v>
      </c>
      <c r="G145" t="s">
        <v>664</v>
      </c>
      <c r="H145" t="s">
        <v>90</v>
      </c>
      <c r="I145" t="s">
        <v>351</v>
      </c>
      <c r="J145">
        <v>1</v>
      </c>
      <c r="K145">
        <v>0</v>
      </c>
      <c r="L145">
        <v>0</v>
      </c>
      <c r="M145">
        <v>0</v>
      </c>
      <c r="N145" s="59">
        <v>45456</v>
      </c>
      <c r="O145" t="s">
        <v>670</v>
      </c>
      <c r="P145" t="s">
        <v>667</v>
      </c>
      <c r="Q145" t="s">
        <v>668</v>
      </c>
      <c r="R145" t="s">
        <v>561</v>
      </c>
      <c r="S145" s="59"/>
      <c r="T145" t="s">
        <v>668</v>
      </c>
      <c r="U145" t="s">
        <v>669</v>
      </c>
      <c r="W145">
        <v>3450</v>
      </c>
      <c r="X145">
        <v>0</v>
      </c>
      <c r="Y145">
        <v>0</v>
      </c>
      <c r="Z145">
        <v>0</v>
      </c>
      <c r="AA145">
        <v>0</v>
      </c>
      <c r="AE1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SE.118 투명 530221335166 010-8982-7060 2024061356909361</v>
      </c>
    </row>
    <row r="146" spans="1:31">
      <c r="A146">
        <v>145</v>
      </c>
      <c r="B146" t="s">
        <v>665</v>
      </c>
      <c r="C146" t="s">
        <v>562</v>
      </c>
      <c r="D146" t="s">
        <v>674</v>
      </c>
      <c r="E146" s="59">
        <v>45456</v>
      </c>
      <c r="F146" t="s">
        <v>671</v>
      </c>
      <c r="G146" t="s">
        <v>672</v>
      </c>
      <c r="H146" t="s">
        <v>34</v>
      </c>
      <c r="I146" t="s">
        <v>351</v>
      </c>
      <c r="J146">
        <v>2</v>
      </c>
      <c r="K146">
        <v>0</v>
      </c>
      <c r="L146">
        <v>4400</v>
      </c>
      <c r="M146">
        <v>0</v>
      </c>
      <c r="N146" s="59">
        <v>45455</v>
      </c>
      <c r="O146" t="s">
        <v>673</v>
      </c>
      <c r="P146" t="s">
        <v>786</v>
      </c>
      <c r="Q146" t="s">
        <v>787</v>
      </c>
      <c r="R146" t="s">
        <v>561</v>
      </c>
      <c r="S146" s="59"/>
      <c r="T146" t="s">
        <v>787</v>
      </c>
      <c r="U146" t="s">
        <v>675</v>
      </c>
      <c r="V146" t="s">
        <v>564</v>
      </c>
      <c r="W146">
        <v>60480</v>
      </c>
      <c r="X146">
        <v>0</v>
      </c>
      <c r="Y146">
        <v>0</v>
      </c>
      <c r="Z146">
        <v>0</v>
      </c>
      <c r="AA146">
        <v>0</v>
      </c>
      <c r="AE1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임수미 김윤철 SE.206 투명 540219665585 0504-4396-3157 2100052492074</v>
      </c>
    </row>
    <row r="147" spans="1:31">
      <c r="A147">
        <v>146</v>
      </c>
      <c r="B147" t="s">
        <v>665</v>
      </c>
      <c r="C147" t="s">
        <v>562</v>
      </c>
      <c r="D147" t="s">
        <v>679</v>
      </c>
      <c r="E147" s="59">
        <v>45456</v>
      </c>
      <c r="F147" t="s">
        <v>676</v>
      </c>
      <c r="G147" t="s">
        <v>677</v>
      </c>
      <c r="H147" t="s">
        <v>133</v>
      </c>
      <c r="I147" t="s">
        <v>351</v>
      </c>
      <c r="J147">
        <v>1</v>
      </c>
      <c r="K147">
        <v>0</v>
      </c>
      <c r="L147">
        <v>4400</v>
      </c>
      <c r="M147">
        <v>0</v>
      </c>
      <c r="N147" s="59">
        <v>45455</v>
      </c>
      <c r="O147" t="s">
        <v>678</v>
      </c>
      <c r="P147" t="s">
        <v>680</v>
      </c>
      <c r="Q147" t="s">
        <v>681</v>
      </c>
      <c r="R147" t="s">
        <v>561</v>
      </c>
      <c r="S147" s="59"/>
      <c r="T147" t="s">
        <v>681</v>
      </c>
      <c r="U147" t="s">
        <v>682</v>
      </c>
      <c r="V147" t="s">
        <v>564</v>
      </c>
      <c r="W147">
        <v>34000</v>
      </c>
      <c r="X147">
        <v>0</v>
      </c>
      <c r="Y147">
        <v>3000</v>
      </c>
      <c r="Z147">
        <v>0</v>
      </c>
      <c r="AA147">
        <v>0</v>
      </c>
      <c r="AD147">
        <v>10</v>
      </c>
      <c r="AE1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이해창 한희원, 황재호 SE.101 투명 540220210476 0502-5289-0466 21100052791268</v>
      </c>
    </row>
    <row r="148" spans="1:31">
      <c r="A148">
        <v>147</v>
      </c>
      <c r="B148" t="s">
        <v>665</v>
      </c>
      <c r="C148" t="s">
        <v>562</v>
      </c>
      <c r="D148" t="s">
        <v>684</v>
      </c>
      <c r="E148" s="59">
        <v>45456</v>
      </c>
      <c r="F148" t="s">
        <v>684</v>
      </c>
      <c r="G148" t="s">
        <v>685</v>
      </c>
      <c r="H148" t="s">
        <v>26</v>
      </c>
      <c r="I148" t="s">
        <v>351</v>
      </c>
      <c r="J148">
        <v>1</v>
      </c>
      <c r="K148">
        <v>0</v>
      </c>
      <c r="L148">
        <v>3000</v>
      </c>
      <c r="M148">
        <v>0</v>
      </c>
      <c r="N148" s="59">
        <v>45456</v>
      </c>
      <c r="O148" t="s">
        <v>686</v>
      </c>
      <c r="P148" t="s">
        <v>687</v>
      </c>
      <c r="Q148" t="s">
        <v>688</v>
      </c>
      <c r="R148" t="s">
        <v>561</v>
      </c>
      <c r="S148" s="59"/>
      <c r="T148" t="s">
        <v>688</v>
      </c>
      <c r="U148" t="s">
        <v>689</v>
      </c>
      <c r="V148" t="s">
        <v>563</v>
      </c>
      <c r="W148">
        <v>23020</v>
      </c>
      <c r="X148">
        <v>0</v>
      </c>
      <c r="Y148">
        <v>3000</v>
      </c>
      <c r="Z148">
        <v>0</v>
      </c>
      <c r="AA148">
        <v>0</v>
      </c>
      <c r="AE1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한현정 한현정 SE.303 투명 530220853916 0504-2702-6413 21100052895371</v>
      </c>
    </row>
    <row r="149" spans="1:31">
      <c r="A149">
        <v>148</v>
      </c>
      <c r="B149" t="s">
        <v>665</v>
      </c>
      <c r="C149" t="s">
        <v>530</v>
      </c>
      <c r="E149" s="59">
        <v>45456</v>
      </c>
      <c r="F149" t="s">
        <v>1567</v>
      </c>
      <c r="G149" t="s">
        <v>1568</v>
      </c>
      <c r="H149" t="s">
        <v>529</v>
      </c>
      <c r="I149" t="s">
        <v>351</v>
      </c>
      <c r="J149">
        <v>1</v>
      </c>
      <c r="K149">
        <v>0</v>
      </c>
      <c r="L149">
        <v>0</v>
      </c>
      <c r="M149">
        <v>0</v>
      </c>
      <c r="N149" s="59">
        <v>45456</v>
      </c>
      <c r="O149" t="s">
        <v>1677</v>
      </c>
      <c r="R149" t="s">
        <v>561</v>
      </c>
      <c r="S149" s="59"/>
      <c r="T149" t="s">
        <v>1569</v>
      </c>
      <c r="U149" t="s">
        <v>1570</v>
      </c>
      <c r="W149">
        <v>0</v>
      </c>
      <c r="X149">
        <v>0</v>
      </c>
      <c r="Y149">
        <v>0</v>
      </c>
      <c r="Z149">
        <v>0</v>
      </c>
      <c r="AA149">
        <v>0</v>
      </c>
      <c r="AD149">
        <v>1</v>
      </c>
      <c r="AE1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빅팜 주식회사 SE.1000 투명 530220762684 053-795-8868 45470469</v>
      </c>
    </row>
    <row r="150" spans="1:31">
      <c r="A150">
        <v>149</v>
      </c>
      <c r="B150" t="s">
        <v>560</v>
      </c>
      <c r="C150" t="s">
        <v>562</v>
      </c>
      <c r="D150" t="s">
        <v>690</v>
      </c>
      <c r="E150" s="59">
        <v>45456</v>
      </c>
      <c r="F150" t="s">
        <v>690</v>
      </c>
      <c r="G150" t="s">
        <v>691</v>
      </c>
      <c r="H150" t="s">
        <v>133</v>
      </c>
      <c r="I150" t="s">
        <v>351</v>
      </c>
      <c r="J150">
        <v>1</v>
      </c>
      <c r="K150">
        <v>3550</v>
      </c>
      <c r="L150">
        <v>3000</v>
      </c>
      <c r="M150">
        <v>0</v>
      </c>
      <c r="N150" s="59">
        <v>45455</v>
      </c>
      <c r="O150" t="s">
        <v>692</v>
      </c>
      <c r="P150" t="s">
        <v>693</v>
      </c>
      <c r="Q150" t="s">
        <v>694</v>
      </c>
      <c r="R150" t="s">
        <v>561</v>
      </c>
      <c r="S150" s="59"/>
      <c r="T150" t="s">
        <v>694</v>
      </c>
      <c r="U150" t="s">
        <v>695</v>
      </c>
      <c r="V150" t="s">
        <v>564</v>
      </c>
      <c r="W150">
        <v>940</v>
      </c>
      <c r="X150">
        <v>0</v>
      </c>
      <c r="Y150">
        <v>3000</v>
      </c>
      <c r="Z150">
        <v>0</v>
      </c>
      <c r="AA150">
        <v>0</v>
      </c>
      <c r="AE1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주인아 주인아 SE.101 투명 540219665552 0502-4878-0063 3100052835477</v>
      </c>
    </row>
    <row r="151" spans="1:31">
      <c r="A151">
        <v>150</v>
      </c>
      <c r="B151" t="s">
        <v>560</v>
      </c>
      <c r="C151" t="s">
        <v>562</v>
      </c>
      <c r="D151" t="s">
        <v>696</v>
      </c>
      <c r="E151" s="59">
        <v>45456</v>
      </c>
      <c r="F151" t="s">
        <v>696</v>
      </c>
      <c r="G151" t="s">
        <v>697</v>
      </c>
      <c r="H151" t="s">
        <v>129</v>
      </c>
      <c r="I151" t="s">
        <v>351</v>
      </c>
      <c r="J151">
        <v>20</v>
      </c>
      <c r="K151">
        <v>16700</v>
      </c>
      <c r="L151">
        <v>3500</v>
      </c>
      <c r="M151">
        <v>0</v>
      </c>
      <c r="N151" s="59">
        <v>45455</v>
      </c>
      <c r="O151" t="s">
        <v>698</v>
      </c>
      <c r="P151" t="s">
        <v>699</v>
      </c>
      <c r="Q151" t="s">
        <v>700</v>
      </c>
      <c r="R151" t="s">
        <v>561</v>
      </c>
      <c r="S151" s="59"/>
      <c r="T151" t="s">
        <v>700</v>
      </c>
      <c r="U151" t="s">
        <v>701</v>
      </c>
      <c r="V151" t="s">
        <v>563</v>
      </c>
      <c r="W151">
        <v>23000</v>
      </c>
      <c r="X151">
        <v>0</v>
      </c>
      <c r="Y151">
        <v>3000</v>
      </c>
      <c r="Z151">
        <v>0</v>
      </c>
      <c r="AA151">
        <v>0</v>
      </c>
      <c r="AE1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이성화 이성화 SE.102 투명 530220762706 0502-1357-0033 8100052791560</v>
      </c>
    </row>
    <row r="152" spans="1:31">
      <c r="A152">
        <v>151</v>
      </c>
      <c r="B152" t="s">
        <v>560</v>
      </c>
      <c r="C152" t="s">
        <v>562</v>
      </c>
      <c r="D152" t="s">
        <v>705</v>
      </c>
      <c r="E152" s="59">
        <v>45456</v>
      </c>
      <c r="F152" t="s">
        <v>702</v>
      </c>
      <c r="G152" t="s">
        <v>703</v>
      </c>
      <c r="H152" t="s">
        <v>50</v>
      </c>
      <c r="I152" t="s">
        <v>351</v>
      </c>
      <c r="J152">
        <v>5</v>
      </c>
      <c r="K152">
        <v>9600</v>
      </c>
      <c r="L152">
        <v>3000</v>
      </c>
      <c r="M152">
        <v>0</v>
      </c>
      <c r="N152" s="59">
        <v>45455</v>
      </c>
      <c r="O152" t="s">
        <v>704</v>
      </c>
      <c r="P152" t="s">
        <v>706</v>
      </c>
      <c r="Q152" t="s">
        <v>707</v>
      </c>
      <c r="R152" t="s">
        <v>561</v>
      </c>
      <c r="S152" s="59"/>
      <c r="T152" t="s">
        <v>707</v>
      </c>
      <c r="U152" t="s">
        <v>708</v>
      </c>
      <c r="V152" t="s">
        <v>563</v>
      </c>
      <c r="W152">
        <v>13400</v>
      </c>
      <c r="X152">
        <v>0</v>
      </c>
      <c r="Y152">
        <v>0</v>
      </c>
      <c r="Z152">
        <v>0</v>
      </c>
      <c r="AA152">
        <v>0</v>
      </c>
      <c r="AE1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530220762662 0504-4364-4215 10100052616179</v>
      </c>
    </row>
    <row r="153" spans="1:31">
      <c r="A153">
        <v>152</v>
      </c>
      <c r="B153" t="s">
        <v>560</v>
      </c>
      <c r="C153" t="s">
        <v>562</v>
      </c>
      <c r="D153" t="s">
        <v>709</v>
      </c>
      <c r="E153" s="59">
        <v>45456</v>
      </c>
      <c r="F153" t="s">
        <v>709</v>
      </c>
      <c r="G153" t="s">
        <v>710</v>
      </c>
      <c r="H153" t="s">
        <v>34</v>
      </c>
      <c r="I153" t="s">
        <v>351</v>
      </c>
      <c r="J153">
        <v>1</v>
      </c>
      <c r="K153">
        <v>23300</v>
      </c>
      <c r="L153">
        <v>3500</v>
      </c>
      <c r="M153">
        <v>0</v>
      </c>
      <c r="N153" s="59">
        <v>45455</v>
      </c>
      <c r="O153" t="s">
        <v>711</v>
      </c>
      <c r="P153" t="s">
        <v>712</v>
      </c>
      <c r="Q153" t="s">
        <v>713</v>
      </c>
      <c r="R153" t="s">
        <v>561</v>
      </c>
      <c r="S153" s="59"/>
      <c r="T153" t="s">
        <v>713</v>
      </c>
      <c r="U153" t="s">
        <v>714</v>
      </c>
      <c r="V153" t="s">
        <v>563</v>
      </c>
      <c r="W153">
        <v>34020</v>
      </c>
      <c r="X153">
        <v>0</v>
      </c>
      <c r="Y153">
        <v>3000</v>
      </c>
      <c r="Z153">
        <v>0</v>
      </c>
      <c r="AA153">
        <v>0</v>
      </c>
      <c r="AE1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김재성 김재성 SE.206 투명 540219665515 0502-5213-9023 28100052588127</v>
      </c>
    </row>
    <row r="154" spans="1:31">
      <c r="A154">
        <v>153</v>
      </c>
      <c r="B154" t="s">
        <v>560</v>
      </c>
      <c r="C154" t="s">
        <v>562</v>
      </c>
      <c r="D154" t="s">
        <v>715</v>
      </c>
      <c r="E154" s="59">
        <v>45456</v>
      </c>
      <c r="F154" t="s">
        <v>715</v>
      </c>
      <c r="G154" t="s">
        <v>716</v>
      </c>
      <c r="H154" t="s">
        <v>94</v>
      </c>
      <c r="I154" t="s">
        <v>351</v>
      </c>
      <c r="J154">
        <v>2</v>
      </c>
      <c r="K154">
        <v>11250</v>
      </c>
      <c r="L154">
        <v>3000</v>
      </c>
      <c r="M154">
        <v>0</v>
      </c>
      <c r="N154" s="59">
        <v>45455</v>
      </c>
      <c r="O154" t="s">
        <v>717</v>
      </c>
      <c r="P154" t="s">
        <v>718</v>
      </c>
      <c r="Q154" t="s">
        <v>719</v>
      </c>
      <c r="R154" t="s">
        <v>561</v>
      </c>
      <c r="S154" s="59"/>
      <c r="T154" t="s">
        <v>719</v>
      </c>
      <c r="U154" t="s">
        <v>720</v>
      </c>
      <c r="V154" t="s">
        <v>563</v>
      </c>
      <c r="W154">
        <v>14440</v>
      </c>
      <c r="X154">
        <v>0</v>
      </c>
      <c r="Y154">
        <v>3000</v>
      </c>
      <c r="Z154">
        <v>0</v>
      </c>
      <c r="AA154">
        <v>0</v>
      </c>
      <c r="AE1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박광용 박광용 SE.116 투명 540219665526 0502-4648-4892 9100052625136</v>
      </c>
    </row>
    <row r="155" spans="1:31">
      <c r="A155">
        <v>154</v>
      </c>
      <c r="B155" t="s">
        <v>560</v>
      </c>
      <c r="C155" t="s">
        <v>562</v>
      </c>
      <c r="D155" t="s">
        <v>721</v>
      </c>
      <c r="E155" s="59">
        <v>45456</v>
      </c>
      <c r="F155" t="s">
        <v>721</v>
      </c>
      <c r="G155" t="s">
        <v>722</v>
      </c>
      <c r="H155" t="s">
        <v>34</v>
      </c>
      <c r="I155" t="s">
        <v>351</v>
      </c>
      <c r="J155">
        <v>1</v>
      </c>
      <c r="K155">
        <v>23300</v>
      </c>
      <c r="L155">
        <v>3500</v>
      </c>
      <c r="M155">
        <v>0</v>
      </c>
      <c r="N155" s="59">
        <v>45455</v>
      </c>
      <c r="O155" t="s">
        <v>723</v>
      </c>
      <c r="P155" t="s">
        <v>724</v>
      </c>
      <c r="Q155" t="s">
        <v>725</v>
      </c>
      <c r="R155" t="s">
        <v>561</v>
      </c>
      <c r="S155" s="59"/>
      <c r="T155" t="s">
        <v>725</v>
      </c>
      <c r="U155" t="s">
        <v>726</v>
      </c>
      <c r="V155" t="s">
        <v>564</v>
      </c>
      <c r="W155">
        <v>34020</v>
      </c>
      <c r="X155">
        <v>0</v>
      </c>
      <c r="Y155">
        <v>3000</v>
      </c>
      <c r="Z155">
        <v>0</v>
      </c>
      <c r="AA155">
        <v>0</v>
      </c>
      <c r="AE1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김신 김신 SE.206 투명 530220762695 0502-4800-4396 19100052783568</v>
      </c>
    </row>
    <row r="156" spans="1:31">
      <c r="A156">
        <v>155</v>
      </c>
      <c r="B156" t="s">
        <v>560</v>
      </c>
      <c r="C156" t="s">
        <v>562</v>
      </c>
      <c r="D156" t="s">
        <v>727</v>
      </c>
      <c r="E156" s="59">
        <v>45456</v>
      </c>
      <c r="F156" t="s">
        <v>727</v>
      </c>
      <c r="G156" t="s">
        <v>728</v>
      </c>
      <c r="H156" t="s">
        <v>133</v>
      </c>
      <c r="I156" t="s">
        <v>351</v>
      </c>
      <c r="J156">
        <v>1</v>
      </c>
      <c r="K156">
        <v>3550</v>
      </c>
      <c r="L156">
        <v>3000</v>
      </c>
      <c r="M156">
        <v>0</v>
      </c>
      <c r="N156" s="59">
        <v>45455</v>
      </c>
      <c r="O156" t="s">
        <v>729</v>
      </c>
      <c r="P156" t="s">
        <v>730</v>
      </c>
      <c r="Q156" t="s">
        <v>731</v>
      </c>
      <c r="R156" t="s">
        <v>561</v>
      </c>
      <c r="S156" s="59"/>
      <c r="T156" t="s">
        <v>731</v>
      </c>
      <c r="U156" t="s">
        <v>732</v>
      </c>
      <c r="V156" t="s">
        <v>564</v>
      </c>
      <c r="W156">
        <v>940</v>
      </c>
      <c r="X156">
        <v>0</v>
      </c>
      <c r="Y156">
        <v>3000</v>
      </c>
      <c r="Z156">
        <v>0</v>
      </c>
      <c r="AA156">
        <v>0</v>
      </c>
      <c r="AE1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SE.101 투명 540219665530 0504-4373-2099 20100052706525</v>
      </c>
    </row>
    <row r="157" spans="1:31">
      <c r="A157">
        <v>156</v>
      </c>
      <c r="B157" t="s">
        <v>560</v>
      </c>
      <c r="C157" t="s">
        <v>562</v>
      </c>
      <c r="D157" t="s">
        <v>727</v>
      </c>
      <c r="E157" s="59">
        <v>45456</v>
      </c>
      <c r="F157" t="s">
        <v>727</v>
      </c>
      <c r="G157" t="s">
        <v>728</v>
      </c>
      <c r="H157" t="s">
        <v>125</v>
      </c>
      <c r="I157" t="s">
        <v>351</v>
      </c>
      <c r="J157">
        <v>1</v>
      </c>
      <c r="K157">
        <v>1100</v>
      </c>
      <c r="L157">
        <v>0</v>
      </c>
      <c r="M157">
        <v>0</v>
      </c>
      <c r="N157" s="59">
        <v>45455</v>
      </c>
      <c r="O157" t="s">
        <v>729</v>
      </c>
      <c r="P157" t="s">
        <v>730</v>
      </c>
      <c r="Q157" t="s">
        <v>731</v>
      </c>
      <c r="R157" t="s">
        <v>561</v>
      </c>
      <c r="S157" s="59"/>
      <c r="T157" t="s">
        <v>731</v>
      </c>
      <c r="U157" t="s">
        <v>732</v>
      </c>
      <c r="V157" t="s">
        <v>564</v>
      </c>
      <c r="W157">
        <v>1690</v>
      </c>
      <c r="X157">
        <v>190</v>
      </c>
      <c r="Y157">
        <v>0</v>
      </c>
      <c r="Z157">
        <v>0</v>
      </c>
      <c r="AA157">
        <v>0</v>
      </c>
      <c r="AE1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SE.103 투명 540219665530 0504-4373-2099 20100052706525</v>
      </c>
    </row>
    <row r="158" spans="1:31">
      <c r="A158">
        <v>157</v>
      </c>
      <c r="B158" t="s">
        <v>560</v>
      </c>
      <c r="C158" t="s">
        <v>562</v>
      </c>
      <c r="D158" t="s">
        <v>727</v>
      </c>
      <c r="E158" s="59">
        <v>45456</v>
      </c>
      <c r="F158" t="s">
        <v>727</v>
      </c>
      <c r="G158" t="s">
        <v>728</v>
      </c>
      <c r="H158" t="s">
        <v>118</v>
      </c>
      <c r="I158" t="s">
        <v>351</v>
      </c>
      <c r="J158">
        <v>1</v>
      </c>
      <c r="K158">
        <v>1650</v>
      </c>
      <c r="L158">
        <v>0</v>
      </c>
      <c r="M158">
        <v>0</v>
      </c>
      <c r="N158" s="59">
        <v>45455</v>
      </c>
      <c r="O158" t="s">
        <v>729</v>
      </c>
      <c r="P158" t="s">
        <v>730</v>
      </c>
      <c r="Q158" t="s">
        <v>731</v>
      </c>
      <c r="R158" t="s">
        <v>561</v>
      </c>
      <c r="S158" s="59"/>
      <c r="T158" t="s">
        <v>731</v>
      </c>
      <c r="U158" t="s">
        <v>732</v>
      </c>
      <c r="V158" t="s">
        <v>564</v>
      </c>
      <c r="W158">
        <v>2440</v>
      </c>
      <c r="X158">
        <v>440</v>
      </c>
      <c r="Y158">
        <v>0</v>
      </c>
      <c r="Z158">
        <v>0</v>
      </c>
      <c r="AA158">
        <v>0</v>
      </c>
      <c r="AE1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SE.105 투명 540219665530 0504-4373-2099 20100052706525</v>
      </c>
    </row>
    <row r="159" spans="1:31">
      <c r="A159">
        <v>158</v>
      </c>
      <c r="B159" t="s">
        <v>560</v>
      </c>
      <c r="C159" t="s">
        <v>562</v>
      </c>
      <c r="D159" t="s">
        <v>727</v>
      </c>
      <c r="E159" s="59">
        <v>45456</v>
      </c>
      <c r="F159" t="s">
        <v>727</v>
      </c>
      <c r="G159" t="s">
        <v>728</v>
      </c>
      <c r="H159" t="s">
        <v>129</v>
      </c>
      <c r="I159" t="s">
        <v>351</v>
      </c>
      <c r="J159">
        <v>1</v>
      </c>
      <c r="K159">
        <v>660</v>
      </c>
      <c r="L159">
        <v>0</v>
      </c>
      <c r="M159">
        <v>0</v>
      </c>
      <c r="N159" s="59">
        <v>45455</v>
      </c>
      <c r="O159" t="s">
        <v>729</v>
      </c>
      <c r="P159" t="s">
        <v>730</v>
      </c>
      <c r="Q159" t="s">
        <v>731</v>
      </c>
      <c r="R159" t="s">
        <v>561</v>
      </c>
      <c r="S159" s="59"/>
      <c r="T159" t="s">
        <v>731</v>
      </c>
      <c r="U159" t="s">
        <v>732</v>
      </c>
      <c r="V159" t="s">
        <v>564</v>
      </c>
      <c r="W159">
        <v>1150</v>
      </c>
      <c r="X159">
        <v>0</v>
      </c>
      <c r="Y159">
        <v>0</v>
      </c>
      <c r="Z159">
        <v>0</v>
      </c>
      <c r="AA159">
        <v>0</v>
      </c>
      <c r="AE1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SE.102 투명 540219665530 0504-4373-2099 20100052706525</v>
      </c>
    </row>
    <row r="160" spans="1:31">
      <c r="A160">
        <v>159</v>
      </c>
      <c r="B160" t="s">
        <v>560</v>
      </c>
      <c r="C160" t="s">
        <v>562</v>
      </c>
      <c r="D160" t="s">
        <v>727</v>
      </c>
      <c r="E160" s="59">
        <v>45456</v>
      </c>
      <c r="F160" t="s">
        <v>727</v>
      </c>
      <c r="G160" t="s">
        <v>728</v>
      </c>
      <c r="H160" t="s">
        <v>121</v>
      </c>
      <c r="I160" t="s">
        <v>351</v>
      </c>
      <c r="J160">
        <v>1</v>
      </c>
      <c r="K160">
        <v>1430</v>
      </c>
      <c r="L160">
        <v>0</v>
      </c>
      <c r="M160">
        <v>0</v>
      </c>
      <c r="N160" s="59">
        <v>45455</v>
      </c>
      <c r="O160" t="s">
        <v>729</v>
      </c>
      <c r="P160" t="s">
        <v>730</v>
      </c>
      <c r="Q160" t="s">
        <v>731</v>
      </c>
      <c r="R160" t="s">
        <v>561</v>
      </c>
      <c r="S160" s="59"/>
      <c r="T160" t="s">
        <v>731</v>
      </c>
      <c r="U160" t="s">
        <v>732</v>
      </c>
      <c r="V160" t="s">
        <v>564</v>
      </c>
      <c r="W160">
        <v>2570</v>
      </c>
      <c r="X160">
        <v>140</v>
      </c>
      <c r="Y160">
        <v>0</v>
      </c>
      <c r="Z160">
        <v>0</v>
      </c>
      <c r="AA160">
        <v>0</v>
      </c>
      <c r="AE1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SE.104 투명 540219665530 0504-4373-2099 20100052706525</v>
      </c>
    </row>
    <row r="161" spans="1:31">
      <c r="A161">
        <v>160</v>
      </c>
      <c r="B161" t="s">
        <v>560</v>
      </c>
      <c r="C161" t="s">
        <v>562</v>
      </c>
      <c r="D161" t="s">
        <v>733</v>
      </c>
      <c r="E161" s="59">
        <v>45456</v>
      </c>
      <c r="F161" t="s">
        <v>733</v>
      </c>
      <c r="G161" t="s">
        <v>734</v>
      </c>
      <c r="H161" t="s">
        <v>133</v>
      </c>
      <c r="I161" t="s">
        <v>351</v>
      </c>
      <c r="J161">
        <v>10</v>
      </c>
      <c r="K161">
        <v>8500</v>
      </c>
      <c r="L161">
        <v>3000</v>
      </c>
      <c r="M161">
        <v>0</v>
      </c>
      <c r="N161" s="59">
        <v>45455</v>
      </c>
      <c r="O161" t="s">
        <v>735</v>
      </c>
      <c r="P161" t="s">
        <v>736</v>
      </c>
      <c r="Q161" t="s">
        <v>737</v>
      </c>
      <c r="R161" t="s">
        <v>561</v>
      </c>
      <c r="S161" s="59"/>
      <c r="T161" t="s">
        <v>737</v>
      </c>
      <c r="U161" t="s">
        <v>738</v>
      </c>
      <c r="V161" t="s">
        <v>563</v>
      </c>
      <c r="W161">
        <v>9400</v>
      </c>
      <c r="X161">
        <v>0</v>
      </c>
      <c r="Y161">
        <v>3000</v>
      </c>
      <c r="Z161">
        <v>0</v>
      </c>
      <c r="AA161">
        <v>0</v>
      </c>
      <c r="AE1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라세림 라세림 SE.101 투명 540219665541 0502-4197-5787 14100052791852</v>
      </c>
    </row>
    <row r="162" spans="1:31">
      <c r="A162">
        <v>161</v>
      </c>
      <c r="B162" t="s">
        <v>560</v>
      </c>
      <c r="C162" t="s">
        <v>559</v>
      </c>
      <c r="D162" t="s">
        <v>739</v>
      </c>
      <c r="E162" s="59">
        <v>45456</v>
      </c>
      <c r="F162" t="s">
        <v>739</v>
      </c>
      <c r="G162" t="s">
        <v>740</v>
      </c>
      <c r="H162" t="s">
        <v>118</v>
      </c>
      <c r="I162" t="s">
        <v>351</v>
      </c>
      <c r="J162">
        <v>3</v>
      </c>
      <c r="K162">
        <v>7950</v>
      </c>
      <c r="L162">
        <v>3000</v>
      </c>
      <c r="M162">
        <v>0</v>
      </c>
      <c r="N162" s="59">
        <v>45455</v>
      </c>
      <c r="O162" t="s">
        <v>741</v>
      </c>
      <c r="P162" t="s">
        <v>742</v>
      </c>
      <c r="Q162" t="s">
        <v>743</v>
      </c>
      <c r="R162" t="s">
        <v>561</v>
      </c>
      <c r="S162" s="59"/>
      <c r="T162" t="s">
        <v>743</v>
      </c>
      <c r="U162" t="s">
        <v>745</v>
      </c>
      <c r="W162">
        <v>8340</v>
      </c>
      <c r="X162">
        <v>0</v>
      </c>
      <c r="Y162">
        <v>3000</v>
      </c>
      <c r="Z162">
        <v>0</v>
      </c>
      <c r="AA162">
        <v>0</v>
      </c>
      <c r="AE1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박희용 박희용 SE.105 투명 540219665563 010-4024-8302 2024061227356571</v>
      </c>
    </row>
    <row r="163" spans="1:31">
      <c r="A163">
        <v>162</v>
      </c>
      <c r="B163" t="s">
        <v>560</v>
      </c>
      <c r="C163" t="s">
        <v>559</v>
      </c>
      <c r="D163" t="s">
        <v>749</v>
      </c>
      <c r="E163" s="59">
        <v>45456</v>
      </c>
      <c r="F163" t="s">
        <v>746</v>
      </c>
      <c r="G163" t="s">
        <v>747</v>
      </c>
      <c r="H163" t="s">
        <v>24</v>
      </c>
      <c r="I163" t="s">
        <v>351</v>
      </c>
      <c r="J163">
        <v>3</v>
      </c>
      <c r="K163">
        <v>31550</v>
      </c>
      <c r="L163">
        <v>3500</v>
      </c>
      <c r="M163">
        <v>0</v>
      </c>
      <c r="N163" s="59">
        <v>45455</v>
      </c>
      <c r="O163" t="s">
        <v>748</v>
      </c>
      <c r="P163" t="s">
        <v>750</v>
      </c>
      <c r="Q163" t="s">
        <v>751</v>
      </c>
      <c r="R163" t="s">
        <v>561</v>
      </c>
      <c r="S163" s="59"/>
      <c r="T163" t="s">
        <v>752</v>
      </c>
      <c r="U163" t="s">
        <v>753</v>
      </c>
      <c r="W163">
        <v>41310</v>
      </c>
      <c r="X163">
        <v>4590</v>
      </c>
      <c r="Y163">
        <v>0</v>
      </c>
      <c r="Z163">
        <v>0</v>
      </c>
      <c r="AA163">
        <v>0</v>
      </c>
      <c r="AE1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박순애 담양한과 SE.304 투명 540219665596 061-383-8283 2024061224945501</v>
      </c>
    </row>
    <row r="164" spans="1:31">
      <c r="A164">
        <v>163</v>
      </c>
      <c r="B164" t="s">
        <v>560</v>
      </c>
      <c r="C164" t="s">
        <v>559</v>
      </c>
      <c r="D164" t="s">
        <v>754</v>
      </c>
      <c r="E164" s="59">
        <v>45456</v>
      </c>
      <c r="F164" t="s">
        <v>754</v>
      </c>
      <c r="G164" t="s">
        <v>755</v>
      </c>
      <c r="H164" t="s">
        <v>42</v>
      </c>
      <c r="I164" t="s">
        <v>351</v>
      </c>
      <c r="J164">
        <v>1</v>
      </c>
      <c r="K164">
        <v>14000</v>
      </c>
      <c r="L164">
        <v>3000</v>
      </c>
      <c r="M164">
        <v>0</v>
      </c>
      <c r="N164" s="59">
        <v>45455</v>
      </c>
      <c r="O164" t="s">
        <v>756</v>
      </c>
      <c r="P164" t="s">
        <v>757</v>
      </c>
      <c r="Q164" t="s">
        <v>758</v>
      </c>
      <c r="R164" t="s">
        <v>561</v>
      </c>
      <c r="S164" s="59"/>
      <c r="T164" t="s">
        <v>758</v>
      </c>
      <c r="U164" t="s">
        <v>759</v>
      </c>
      <c r="W164">
        <v>16200</v>
      </c>
      <c r="X164">
        <v>1800</v>
      </c>
      <c r="Y164">
        <v>3000</v>
      </c>
      <c r="Z164">
        <v>0</v>
      </c>
      <c r="AA164">
        <v>0</v>
      </c>
      <c r="AE1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540219665574 010-7631-2233 2024061218576421</v>
      </c>
    </row>
    <row r="165" spans="1:31">
      <c r="A165">
        <v>164</v>
      </c>
      <c r="B165" t="s">
        <v>665</v>
      </c>
      <c r="C165" t="s">
        <v>559</v>
      </c>
      <c r="D165" t="s">
        <v>1574</v>
      </c>
      <c r="E165" s="59">
        <v>45457</v>
      </c>
      <c r="F165" t="s">
        <v>1571</v>
      </c>
      <c r="G165" t="s">
        <v>1572</v>
      </c>
      <c r="H165" t="s">
        <v>22</v>
      </c>
      <c r="I165" t="s">
        <v>351</v>
      </c>
      <c r="J165">
        <v>2</v>
      </c>
      <c r="K165">
        <v>0</v>
      </c>
      <c r="L165">
        <v>4400</v>
      </c>
      <c r="M165">
        <v>0</v>
      </c>
      <c r="N165" s="59">
        <v>45457</v>
      </c>
      <c r="O165" t="s">
        <v>1573</v>
      </c>
      <c r="P165" t="s">
        <v>1575</v>
      </c>
      <c r="Q165" t="s">
        <v>1576</v>
      </c>
      <c r="R165" t="s">
        <v>561</v>
      </c>
      <c r="S165" s="59"/>
      <c r="T165" t="s">
        <v>1576</v>
      </c>
      <c r="U165" t="s">
        <v>1578</v>
      </c>
      <c r="W165">
        <v>36800</v>
      </c>
      <c r="X165">
        <v>0</v>
      </c>
      <c r="Y165">
        <v>0</v>
      </c>
      <c r="Z165">
        <v>0</v>
      </c>
      <c r="AA165">
        <v>0</v>
      </c>
      <c r="AE1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SE.305 투명 540220887192 010-5367-6762 2024061488329411</v>
      </c>
    </row>
    <row r="166" spans="1:31">
      <c r="A166">
        <v>165</v>
      </c>
      <c r="B166" t="s">
        <v>665</v>
      </c>
      <c r="C166" t="s">
        <v>559</v>
      </c>
      <c r="D166" t="s">
        <v>1574</v>
      </c>
      <c r="E166" s="59">
        <v>45457</v>
      </c>
      <c r="F166" t="s">
        <v>1571</v>
      </c>
      <c r="G166" t="s">
        <v>1572</v>
      </c>
      <c r="H166" t="s">
        <v>30</v>
      </c>
      <c r="I166" t="s">
        <v>351</v>
      </c>
      <c r="J166">
        <v>1</v>
      </c>
      <c r="K166">
        <v>0</v>
      </c>
      <c r="L166">
        <v>0</v>
      </c>
      <c r="M166">
        <v>0</v>
      </c>
      <c r="N166" s="59">
        <v>45457</v>
      </c>
      <c r="O166" t="s">
        <v>1579</v>
      </c>
      <c r="P166" t="s">
        <v>1575</v>
      </c>
      <c r="Q166" t="s">
        <v>1576</v>
      </c>
      <c r="R166" t="s">
        <v>561</v>
      </c>
      <c r="S166" s="59"/>
      <c r="T166" t="s">
        <v>1576</v>
      </c>
      <c r="U166" t="s">
        <v>1578</v>
      </c>
      <c r="W166">
        <v>10560</v>
      </c>
      <c r="X166">
        <v>0</v>
      </c>
      <c r="Y166">
        <v>0</v>
      </c>
      <c r="Z166">
        <v>0</v>
      </c>
      <c r="AA166">
        <v>0</v>
      </c>
      <c r="AE1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SE.301 투명 540220887192 010-5367-6762 2024061488329401</v>
      </c>
    </row>
    <row r="167" spans="1:31">
      <c r="A167">
        <v>166</v>
      </c>
      <c r="B167" t="s">
        <v>665</v>
      </c>
      <c r="C167" t="s">
        <v>559</v>
      </c>
      <c r="D167" t="s">
        <v>1574</v>
      </c>
      <c r="E167" s="59">
        <v>45457</v>
      </c>
      <c r="F167" t="s">
        <v>1571</v>
      </c>
      <c r="G167" t="s">
        <v>1572</v>
      </c>
      <c r="H167" t="s">
        <v>26</v>
      </c>
      <c r="I167" t="s">
        <v>351</v>
      </c>
      <c r="J167">
        <v>2</v>
      </c>
      <c r="K167">
        <v>0</v>
      </c>
      <c r="L167">
        <v>0</v>
      </c>
      <c r="M167">
        <v>0</v>
      </c>
      <c r="N167" s="59">
        <v>45457</v>
      </c>
      <c r="O167" t="s">
        <v>1580</v>
      </c>
      <c r="P167" t="s">
        <v>1575</v>
      </c>
      <c r="Q167" t="s">
        <v>1576</v>
      </c>
      <c r="R167" t="s">
        <v>561</v>
      </c>
      <c r="S167" s="59"/>
      <c r="T167" t="s">
        <v>1576</v>
      </c>
      <c r="U167" t="s">
        <v>1578</v>
      </c>
      <c r="W167">
        <v>43840</v>
      </c>
      <c r="X167">
        <v>0</v>
      </c>
      <c r="Y167">
        <v>0</v>
      </c>
      <c r="Z167">
        <v>0</v>
      </c>
      <c r="AA167">
        <v>0</v>
      </c>
      <c r="AE1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SE.303 투명 540220887192 010-5367-6762 2024061488329391</v>
      </c>
    </row>
    <row r="168" spans="1:31">
      <c r="A168">
        <v>167</v>
      </c>
      <c r="B168" t="s">
        <v>665</v>
      </c>
      <c r="C168" t="s">
        <v>559</v>
      </c>
      <c r="D168" t="s">
        <v>1581</v>
      </c>
      <c r="E168" s="59">
        <v>45457</v>
      </c>
      <c r="F168" t="s">
        <v>1581</v>
      </c>
      <c r="G168" t="s">
        <v>1582</v>
      </c>
      <c r="H168" t="s">
        <v>36</v>
      </c>
      <c r="I168" t="s">
        <v>351</v>
      </c>
      <c r="J168">
        <v>2</v>
      </c>
      <c r="K168">
        <v>0</v>
      </c>
      <c r="L168">
        <v>4400</v>
      </c>
      <c r="M168">
        <v>0</v>
      </c>
      <c r="N168" s="59">
        <v>45456</v>
      </c>
      <c r="O168" t="s">
        <v>1583</v>
      </c>
      <c r="P168" t="s">
        <v>1584</v>
      </c>
      <c r="Q168" t="s">
        <v>1585</v>
      </c>
      <c r="R168" t="s">
        <v>561</v>
      </c>
      <c r="S168" s="59"/>
      <c r="T168" t="s">
        <v>1585</v>
      </c>
      <c r="U168" t="s">
        <v>1586</v>
      </c>
      <c r="W168">
        <v>48000</v>
      </c>
      <c r="X168">
        <v>0</v>
      </c>
      <c r="Y168">
        <v>0</v>
      </c>
      <c r="Z168">
        <v>0</v>
      </c>
      <c r="AA168">
        <v>0</v>
      </c>
      <c r="AE1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정은혜 정은혜 SE.205 투명 530221962053 010-3652-1436 2024061366372881</v>
      </c>
    </row>
    <row r="169" spans="1:31">
      <c r="A169">
        <v>168</v>
      </c>
      <c r="B169" t="s">
        <v>560</v>
      </c>
      <c r="C169" t="s">
        <v>562</v>
      </c>
      <c r="D169" t="s">
        <v>1587</v>
      </c>
      <c r="E169" s="59">
        <v>45457</v>
      </c>
      <c r="F169" t="s">
        <v>1587</v>
      </c>
      <c r="G169" t="s">
        <v>1588</v>
      </c>
      <c r="H169" t="s">
        <v>34</v>
      </c>
      <c r="I169" t="s">
        <v>351</v>
      </c>
      <c r="J169">
        <v>1</v>
      </c>
      <c r="K169">
        <v>23300</v>
      </c>
      <c r="L169">
        <v>3500</v>
      </c>
      <c r="M169">
        <v>0</v>
      </c>
      <c r="N169" s="59">
        <v>45456</v>
      </c>
      <c r="O169" t="s">
        <v>1589</v>
      </c>
      <c r="P169" t="s">
        <v>1590</v>
      </c>
      <c r="Q169" t="s">
        <v>1591</v>
      </c>
      <c r="R169" t="s">
        <v>561</v>
      </c>
      <c r="S169" s="59"/>
      <c r="T169" t="s">
        <v>1591</v>
      </c>
      <c r="U169" t="s">
        <v>1592</v>
      </c>
      <c r="V169" t="s">
        <v>564</v>
      </c>
      <c r="W169">
        <v>34020</v>
      </c>
      <c r="X169">
        <v>0</v>
      </c>
      <c r="Y169">
        <v>3000</v>
      </c>
      <c r="Z169">
        <v>0</v>
      </c>
      <c r="AA169">
        <v>0</v>
      </c>
      <c r="AE1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이혜원 이혜원 SE.206 투명 530221956313 0502-1243-1345 15100052913982</v>
      </c>
    </row>
    <row r="170" spans="1:31">
      <c r="A170">
        <v>169</v>
      </c>
      <c r="B170" t="s">
        <v>560</v>
      </c>
      <c r="C170" t="s">
        <v>562</v>
      </c>
      <c r="D170" t="s">
        <v>1593</v>
      </c>
      <c r="E170" s="59">
        <v>45457</v>
      </c>
      <c r="F170" t="s">
        <v>1593</v>
      </c>
      <c r="G170" t="s">
        <v>1594</v>
      </c>
      <c r="H170" t="s">
        <v>52</v>
      </c>
      <c r="I170" t="s">
        <v>351</v>
      </c>
      <c r="J170">
        <v>8</v>
      </c>
      <c r="K170">
        <v>10540</v>
      </c>
      <c r="L170">
        <v>3500</v>
      </c>
      <c r="M170">
        <v>0</v>
      </c>
      <c r="N170" s="59">
        <v>45456</v>
      </c>
      <c r="O170" t="s">
        <v>1595</v>
      </c>
      <c r="P170" t="s">
        <v>1596</v>
      </c>
      <c r="Q170" t="s">
        <v>1597</v>
      </c>
      <c r="R170" t="s">
        <v>561</v>
      </c>
      <c r="S170" s="59"/>
      <c r="T170" t="s">
        <v>1597</v>
      </c>
      <c r="U170" t="s">
        <v>1598</v>
      </c>
      <c r="V170" t="s">
        <v>564</v>
      </c>
      <c r="W170">
        <v>13440</v>
      </c>
      <c r="X170">
        <v>0</v>
      </c>
      <c r="Y170">
        <v>0</v>
      </c>
      <c r="Z170">
        <v>0</v>
      </c>
      <c r="AA170">
        <v>0</v>
      </c>
      <c r="AE1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SE.137 투명 530221956405 0502-4691-6905 3100053050540</v>
      </c>
    </row>
    <row r="171" spans="1:31">
      <c r="A171">
        <v>170</v>
      </c>
      <c r="B171" t="s">
        <v>560</v>
      </c>
      <c r="C171" t="s">
        <v>562</v>
      </c>
      <c r="D171" t="s">
        <v>1593</v>
      </c>
      <c r="E171" s="59">
        <v>45457</v>
      </c>
      <c r="F171" t="s">
        <v>1593</v>
      </c>
      <c r="G171" t="s">
        <v>1594</v>
      </c>
      <c r="H171" t="s">
        <v>284</v>
      </c>
      <c r="I171" t="s">
        <v>351</v>
      </c>
      <c r="J171">
        <v>6</v>
      </c>
      <c r="K171">
        <v>7260</v>
      </c>
      <c r="L171">
        <v>0</v>
      </c>
      <c r="M171">
        <v>0</v>
      </c>
      <c r="N171" s="59">
        <v>45456</v>
      </c>
      <c r="O171" t="s">
        <v>1595</v>
      </c>
      <c r="P171" t="s">
        <v>1596</v>
      </c>
      <c r="Q171" t="s">
        <v>1597</v>
      </c>
      <c r="R171" t="s">
        <v>561</v>
      </c>
      <c r="S171" s="59"/>
      <c r="T171" t="s">
        <v>1597</v>
      </c>
      <c r="U171" t="s">
        <v>1598</v>
      </c>
      <c r="V171" t="s">
        <v>564</v>
      </c>
      <c r="W171">
        <v>11280</v>
      </c>
      <c r="X171">
        <v>1260</v>
      </c>
      <c r="Y171">
        <v>0</v>
      </c>
      <c r="Z171">
        <v>0</v>
      </c>
      <c r="AA171">
        <v>0</v>
      </c>
      <c r="AE1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SE.5 투명 530221956405 0502-4691-6905 3100053050540</v>
      </c>
    </row>
    <row r="172" spans="1:31">
      <c r="A172">
        <v>171</v>
      </c>
      <c r="B172" t="s">
        <v>560</v>
      </c>
      <c r="C172" t="s">
        <v>562</v>
      </c>
      <c r="D172" t="s">
        <v>1593</v>
      </c>
      <c r="E172" s="59">
        <v>45457</v>
      </c>
      <c r="F172" t="s">
        <v>1593</v>
      </c>
      <c r="G172" t="s">
        <v>1594</v>
      </c>
      <c r="H172" t="s">
        <v>129</v>
      </c>
      <c r="I172" t="s">
        <v>351</v>
      </c>
      <c r="J172">
        <v>9</v>
      </c>
      <c r="K172">
        <v>5940</v>
      </c>
      <c r="L172">
        <v>0</v>
      </c>
      <c r="M172">
        <v>0</v>
      </c>
      <c r="N172" s="59">
        <v>45456</v>
      </c>
      <c r="O172" t="s">
        <v>1595</v>
      </c>
      <c r="P172" t="s">
        <v>1596</v>
      </c>
      <c r="Q172" t="s">
        <v>1597</v>
      </c>
      <c r="R172" t="s">
        <v>561</v>
      </c>
      <c r="S172" s="59"/>
      <c r="T172" t="s">
        <v>1597</v>
      </c>
      <c r="U172" t="s">
        <v>1598</v>
      </c>
      <c r="V172" t="s">
        <v>564</v>
      </c>
      <c r="W172">
        <v>10350</v>
      </c>
      <c r="X172">
        <v>0</v>
      </c>
      <c r="Y172">
        <v>0</v>
      </c>
      <c r="Z172">
        <v>0</v>
      </c>
      <c r="AA172">
        <v>0</v>
      </c>
      <c r="AE1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SE.102 투명 530221956405 0502-4691-6905 3100053050540</v>
      </c>
    </row>
    <row r="173" spans="1:31">
      <c r="A173">
        <v>172</v>
      </c>
      <c r="B173" t="s">
        <v>560</v>
      </c>
      <c r="C173" t="s">
        <v>562</v>
      </c>
      <c r="D173" t="s">
        <v>1602</v>
      </c>
      <c r="E173" s="59">
        <v>45457</v>
      </c>
      <c r="F173" t="s">
        <v>1599</v>
      </c>
      <c r="G173" t="s">
        <v>1600</v>
      </c>
      <c r="H173" t="s">
        <v>125</v>
      </c>
      <c r="I173" t="s">
        <v>351</v>
      </c>
      <c r="J173">
        <v>10</v>
      </c>
      <c r="K173">
        <v>14000</v>
      </c>
      <c r="L173">
        <v>3000</v>
      </c>
      <c r="M173">
        <v>0</v>
      </c>
      <c r="N173" s="59">
        <v>45456</v>
      </c>
      <c r="O173" t="s">
        <v>1601</v>
      </c>
      <c r="P173" t="s">
        <v>1603</v>
      </c>
      <c r="Q173" t="s">
        <v>1604</v>
      </c>
      <c r="R173" t="s">
        <v>561</v>
      </c>
      <c r="S173" s="59"/>
      <c r="T173" t="s">
        <v>1604</v>
      </c>
      <c r="U173" t="s">
        <v>1605</v>
      </c>
      <c r="V173" t="s">
        <v>564</v>
      </c>
      <c r="W173">
        <v>16900</v>
      </c>
      <c r="X173">
        <v>1900</v>
      </c>
      <c r="Y173">
        <v>0</v>
      </c>
      <c r="Z173">
        <v>0</v>
      </c>
      <c r="AA173">
        <v>0</v>
      </c>
      <c r="AE1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김창우 아시아마트 SE.103 투명 530221956324 0504-4976-4213 5100052864365</v>
      </c>
    </row>
    <row r="174" spans="1:31">
      <c r="A174">
        <v>173</v>
      </c>
      <c r="B174" t="s">
        <v>560</v>
      </c>
      <c r="C174" t="s">
        <v>562</v>
      </c>
      <c r="D174" t="s">
        <v>1606</v>
      </c>
      <c r="E174" s="59">
        <v>45457</v>
      </c>
      <c r="F174" t="s">
        <v>1606</v>
      </c>
      <c r="G174" t="s">
        <v>1607</v>
      </c>
      <c r="H174" t="s">
        <v>98</v>
      </c>
      <c r="I174" t="s">
        <v>351</v>
      </c>
      <c r="J174">
        <v>3</v>
      </c>
      <c r="K174">
        <v>15380</v>
      </c>
      <c r="L174">
        <v>3500</v>
      </c>
      <c r="M174">
        <v>0</v>
      </c>
      <c r="N174" s="59">
        <v>45457</v>
      </c>
      <c r="O174" t="s">
        <v>1608</v>
      </c>
      <c r="P174" t="s">
        <v>1609</v>
      </c>
      <c r="Q174" t="s">
        <v>1610</v>
      </c>
      <c r="R174" t="s">
        <v>561</v>
      </c>
      <c r="S174" s="59"/>
      <c r="T174" t="s">
        <v>1610</v>
      </c>
      <c r="U174" t="s">
        <v>1611</v>
      </c>
      <c r="V174" t="s">
        <v>564</v>
      </c>
      <c r="W174">
        <v>20400</v>
      </c>
      <c r="X174">
        <v>0</v>
      </c>
      <c r="Y174">
        <v>0</v>
      </c>
      <c r="Z174">
        <v>0</v>
      </c>
      <c r="AA174">
        <v>0</v>
      </c>
      <c r="AE1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김명석 김명석 SE.114 투명 530221956346 0502-1771-0620 1100052867012</v>
      </c>
    </row>
    <row r="175" spans="1:31">
      <c r="A175">
        <v>174</v>
      </c>
      <c r="B175" t="s">
        <v>560</v>
      </c>
      <c r="C175" t="s">
        <v>559</v>
      </c>
      <c r="D175" t="s">
        <v>1612</v>
      </c>
      <c r="E175" s="59">
        <v>45457</v>
      </c>
      <c r="F175" t="s">
        <v>1612</v>
      </c>
      <c r="G175" t="s">
        <v>1613</v>
      </c>
      <c r="H175" t="s">
        <v>129</v>
      </c>
      <c r="I175" t="s">
        <v>351</v>
      </c>
      <c r="J175">
        <v>10</v>
      </c>
      <c r="K175">
        <v>9600</v>
      </c>
      <c r="L175">
        <v>3000</v>
      </c>
      <c r="M175">
        <v>0</v>
      </c>
      <c r="N175" s="59">
        <v>45457</v>
      </c>
      <c r="O175" t="s">
        <v>1614</v>
      </c>
      <c r="P175" t="s">
        <v>1615</v>
      </c>
      <c r="Q175" t="s">
        <v>1616</v>
      </c>
      <c r="R175" t="s">
        <v>561</v>
      </c>
      <c r="S175" s="59"/>
      <c r="T175" t="s">
        <v>1616</v>
      </c>
      <c r="U175" t="s">
        <v>1617</v>
      </c>
      <c r="V175" t="s">
        <v>1181</v>
      </c>
      <c r="W175">
        <v>10800</v>
      </c>
      <c r="X175">
        <v>0</v>
      </c>
      <c r="Y175">
        <v>3000</v>
      </c>
      <c r="Z175">
        <v>0</v>
      </c>
      <c r="AA175">
        <v>0</v>
      </c>
      <c r="AE1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노현주 노현주 SE.102 투명 530221956291 010-5624-9942 2024061482493251</v>
      </c>
    </row>
    <row r="176" spans="1:31">
      <c r="A176">
        <v>175</v>
      </c>
      <c r="B176" t="s">
        <v>560</v>
      </c>
      <c r="C176" t="s">
        <v>559</v>
      </c>
      <c r="D176" t="s">
        <v>1618</v>
      </c>
      <c r="E176" s="59">
        <v>45457</v>
      </c>
      <c r="F176" t="s">
        <v>1618</v>
      </c>
      <c r="G176" t="s">
        <v>1619</v>
      </c>
      <c r="H176" t="s">
        <v>34</v>
      </c>
      <c r="I176" t="s">
        <v>351</v>
      </c>
      <c r="J176">
        <v>1</v>
      </c>
      <c r="K176">
        <v>23300</v>
      </c>
      <c r="L176">
        <v>3500</v>
      </c>
      <c r="M176">
        <v>0</v>
      </c>
      <c r="N176" s="59">
        <v>45457</v>
      </c>
      <c r="O176" t="s">
        <v>1620</v>
      </c>
      <c r="P176" t="s">
        <v>1621</v>
      </c>
      <c r="Q176" t="s">
        <v>1622</v>
      </c>
      <c r="R176" t="s">
        <v>561</v>
      </c>
      <c r="S176" s="59"/>
      <c r="T176" t="s">
        <v>1622</v>
      </c>
      <c r="U176" t="s">
        <v>1623</v>
      </c>
      <c r="W176">
        <v>28620</v>
      </c>
      <c r="X176">
        <v>3180</v>
      </c>
      <c r="Y176">
        <v>0</v>
      </c>
      <c r="Z176">
        <v>0</v>
      </c>
      <c r="AA176">
        <v>0</v>
      </c>
      <c r="AE1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SE.206 투명 540220887284 010-7933-1436 2024061481330401</v>
      </c>
    </row>
    <row r="177" spans="1:31">
      <c r="A177">
        <v>176</v>
      </c>
      <c r="B177" t="s">
        <v>560</v>
      </c>
      <c r="C177" t="s">
        <v>559</v>
      </c>
      <c r="D177" t="s">
        <v>1618</v>
      </c>
      <c r="E177" s="59">
        <v>45457</v>
      </c>
      <c r="F177" t="s">
        <v>1618</v>
      </c>
      <c r="G177" t="s">
        <v>1619</v>
      </c>
      <c r="H177" t="s">
        <v>24</v>
      </c>
      <c r="I177" t="s">
        <v>351</v>
      </c>
      <c r="J177">
        <v>1</v>
      </c>
      <c r="K177">
        <v>9350</v>
      </c>
      <c r="L177">
        <v>0</v>
      </c>
      <c r="M177">
        <v>0</v>
      </c>
      <c r="N177" s="59">
        <v>45457</v>
      </c>
      <c r="O177" t="s">
        <v>1624</v>
      </c>
      <c r="P177" t="s">
        <v>1621</v>
      </c>
      <c r="Q177" t="s">
        <v>1622</v>
      </c>
      <c r="R177" t="s">
        <v>561</v>
      </c>
      <c r="S177" s="59"/>
      <c r="T177" t="s">
        <v>1622</v>
      </c>
      <c r="U177" t="s">
        <v>1623</v>
      </c>
      <c r="W177">
        <v>13770</v>
      </c>
      <c r="X177">
        <v>1530</v>
      </c>
      <c r="Y177">
        <v>0</v>
      </c>
      <c r="Z177">
        <v>0</v>
      </c>
      <c r="AA177">
        <v>0</v>
      </c>
      <c r="AE1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SE.304 투명 540220887284 010-7933-1436 2024061481330391</v>
      </c>
    </row>
    <row r="178" spans="1:31">
      <c r="A178">
        <v>177</v>
      </c>
      <c r="B178" t="s">
        <v>560</v>
      </c>
      <c r="C178" t="s">
        <v>559</v>
      </c>
      <c r="D178" t="s">
        <v>1625</v>
      </c>
      <c r="E178" s="59">
        <v>45457</v>
      </c>
      <c r="F178" t="s">
        <v>1625</v>
      </c>
      <c r="G178" t="s">
        <v>1626</v>
      </c>
      <c r="H178" t="s">
        <v>44</v>
      </c>
      <c r="I178" t="s">
        <v>351</v>
      </c>
      <c r="J178">
        <v>2</v>
      </c>
      <c r="K178">
        <v>24200</v>
      </c>
      <c r="L178">
        <v>4400</v>
      </c>
      <c r="M178">
        <v>0</v>
      </c>
      <c r="N178" s="59">
        <v>45456</v>
      </c>
      <c r="O178" t="s">
        <v>1627</v>
      </c>
      <c r="P178" t="s">
        <v>1628</v>
      </c>
      <c r="Q178" t="s">
        <v>1629</v>
      </c>
      <c r="R178" t="s">
        <v>561</v>
      </c>
      <c r="S178" s="59"/>
      <c r="T178" t="s">
        <v>1629</v>
      </c>
      <c r="U178" t="s">
        <v>1630</v>
      </c>
      <c r="W178">
        <v>29160</v>
      </c>
      <c r="X178">
        <v>3240</v>
      </c>
      <c r="Y178">
        <v>0</v>
      </c>
      <c r="Z178">
        <v>0</v>
      </c>
      <c r="AA178">
        <v>0</v>
      </c>
      <c r="AE1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SE.201 투명 540220887015 010-4184-2843 2024061363875971</v>
      </c>
    </row>
    <row r="179" spans="1:31">
      <c r="A179">
        <v>178</v>
      </c>
      <c r="B179" t="s">
        <v>560</v>
      </c>
      <c r="C179" t="s">
        <v>559</v>
      </c>
      <c r="D179" t="s">
        <v>1625</v>
      </c>
      <c r="E179" s="59">
        <v>45457</v>
      </c>
      <c r="F179" t="s">
        <v>1625</v>
      </c>
      <c r="G179" t="s">
        <v>1626</v>
      </c>
      <c r="H179" t="s">
        <v>34</v>
      </c>
      <c r="I179" t="s">
        <v>351</v>
      </c>
      <c r="J179">
        <v>1</v>
      </c>
      <c r="K179">
        <v>19800</v>
      </c>
      <c r="L179">
        <v>0</v>
      </c>
      <c r="M179">
        <v>0</v>
      </c>
      <c r="N179" s="59">
        <v>45456</v>
      </c>
      <c r="O179" t="s">
        <v>1631</v>
      </c>
      <c r="P179" t="s">
        <v>1628</v>
      </c>
      <c r="Q179" t="s">
        <v>1629</v>
      </c>
      <c r="R179" t="s">
        <v>561</v>
      </c>
      <c r="S179" s="59"/>
      <c r="T179" t="s">
        <v>1629</v>
      </c>
      <c r="U179" t="s">
        <v>1630</v>
      </c>
      <c r="W179">
        <v>28620</v>
      </c>
      <c r="X179">
        <v>3180</v>
      </c>
      <c r="Y179">
        <v>0</v>
      </c>
      <c r="Z179">
        <v>0</v>
      </c>
      <c r="AA179">
        <v>0</v>
      </c>
      <c r="AE1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SE.206 투명 540220887015 010-4184-2843 2024061363875961</v>
      </c>
    </row>
    <row r="180" spans="1:31">
      <c r="A180">
        <v>179</v>
      </c>
      <c r="B180" t="s">
        <v>665</v>
      </c>
      <c r="C180" t="s">
        <v>562</v>
      </c>
      <c r="D180" t="s">
        <v>1632</v>
      </c>
      <c r="E180" s="59">
        <v>45457</v>
      </c>
      <c r="F180" t="s">
        <v>1632</v>
      </c>
      <c r="G180" t="s">
        <v>1633</v>
      </c>
      <c r="H180" t="s">
        <v>34</v>
      </c>
      <c r="I180" t="s">
        <v>351</v>
      </c>
      <c r="J180">
        <v>1</v>
      </c>
      <c r="K180">
        <v>0</v>
      </c>
      <c r="L180">
        <v>3500</v>
      </c>
      <c r="M180">
        <v>0</v>
      </c>
      <c r="N180" s="59">
        <v>45457</v>
      </c>
      <c r="O180" t="s">
        <v>1634</v>
      </c>
      <c r="P180" t="s">
        <v>1635</v>
      </c>
      <c r="Q180" t="s">
        <v>1636</v>
      </c>
      <c r="R180" t="s">
        <v>561</v>
      </c>
      <c r="S180" s="59"/>
      <c r="T180" t="s">
        <v>1636</v>
      </c>
      <c r="U180" t="s">
        <v>1637</v>
      </c>
      <c r="V180" t="s">
        <v>564</v>
      </c>
      <c r="W180">
        <v>30240</v>
      </c>
      <c r="X180">
        <v>0</v>
      </c>
      <c r="Y180">
        <v>3000</v>
      </c>
      <c r="Z180">
        <v>0</v>
      </c>
      <c r="AA180">
        <v>0</v>
      </c>
      <c r="AE1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전경숙 전경숙 SE.206 투명 540220887030 0504-4937-7658 8100053068945</v>
      </c>
    </row>
    <row r="181" spans="1:31">
      <c r="A181">
        <v>180</v>
      </c>
      <c r="B181" t="s">
        <v>665</v>
      </c>
      <c r="C181" t="s">
        <v>530</v>
      </c>
      <c r="E181" s="59">
        <v>45470</v>
      </c>
      <c r="F181" t="s">
        <v>1688</v>
      </c>
      <c r="G181" t="s">
        <v>1689</v>
      </c>
      <c r="H181" t="s">
        <v>529</v>
      </c>
      <c r="I181" t="s">
        <v>351</v>
      </c>
      <c r="J181">
        <v>1</v>
      </c>
      <c r="K181">
        <v>0</v>
      </c>
      <c r="L181">
        <v>0</v>
      </c>
      <c r="M181">
        <v>1725</v>
      </c>
      <c r="N181" s="59">
        <v>45470</v>
      </c>
      <c r="O181" t="s">
        <v>1744</v>
      </c>
      <c r="R181" t="s">
        <v>561</v>
      </c>
      <c r="S181" s="59"/>
      <c r="T181" t="s">
        <v>1690</v>
      </c>
      <c r="U181" t="s">
        <v>1691</v>
      </c>
      <c r="W181">
        <v>0</v>
      </c>
      <c r="X181">
        <v>0</v>
      </c>
      <c r="Y181">
        <v>0</v>
      </c>
      <c r="Z181">
        <v>0</v>
      </c>
      <c r="AA181">
        <v>0</v>
      </c>
      <c r="AE1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원푸드치즈 SE.1000 투명 540230819072 010-5559-7848 45471595</v>
      </c>
    </row>
    <row r="182" spans="1:31">
      <c r="A182">
        <v>181</v>
      </c>
      <c r="B182" t="s">
        <v>665</v>
      </c>
      <c r="C182" t="s">
        <v>530</v>
      </c>
      <c r="E182" s="59">
        <v>45470</v>
      </c>
      <c r="F182" t="s">
        <v>1688</v>
      </c>
      <c r="G182" t="s">
        <v>1692</v>
      </c>
      <c r="H182" t="s">
        <v>529</v>
      </c>
      <c r="I182" t="s">
        <v>351</v>
      </c>
      <c r="J182">
        <v>1</v>
      </c>
      <c r="K182">
        <v>0</v>
      </c>
      <c r="L182">
        <v>0</v>
      </c>
      <c r="M182">
        <v>1725</v>
      </c>
      <c r="N182" s="59">
        <v>45470</v>
      </c>
      <c r="O182" t="s">
        <v>1745</v>
      </c>
      <c r="R182" t="s">
        <v>561</v>
      </c>
      <c r="S182" s="59"/>
      <c r="T182" t="s">
        <v>1690</v>
      </c>
      <c r="U182" t="s">
        <v>1691</v>
      </c>
      <c r="W182">
        <v>0</v>
      </c>
      <c r="X182">
        <v>0</v>
      </c>
      <c r="Y182">
        <v>0</v>
      </c>
      <c r="Z182">
        <v>0</v>
      </c>
      <c r="AA182">
        <v>0</v>
      </c>
      <c r="AE1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원푸드치즈 SE.1000 투명 530231485251 010-5559-7848 45471761</v>
      </c>
    </row>
    <row r="183" spans="1:31">
      <c r="A183">
        <v>182</v>
      </c>
      <c r="B183" t="s">
        <v>665</v>
      </c>
      <c r="C183" t="s">
        <v>530</v>
      </c>
      <c r="E183" s="59">
        <v>45470</v>
      </c>
      <c r="F183" t="s">
        <v>1693</v>
      </c>
      <c r="G183" t="s">
        <v>1694</v>
      </c>
      <c r="H183" t="s">
        <v>529</v>
      </c>
      <c r="I183" t="s">
        <v>351</v>
      </c>
      <c r="J183">
        <v>1</v>
      </c>
      <c r="K183">
        <v>0</v>
      </c>
      <c r="L183">
        <v>5500</v>
      </c>
      <c r="M183">
        <v>1925</v>
      </c>
      <c r="N183" s="59">
        <v>45470</v>
      </c>
      <c r="O183" t="s">
        <v>1746</v>
      </c>
      <c r="R183" t="s">
        <v>561</v>
      </c>
      <c r="S183" s="59"/>
      <c r="T183" t="s">
        <v>1695</v>
      </c>
      <c r="U183" t="s">
        <v>1696</v>
      </c>
      <c r="W183">
        <v>0</v>
      </c>
      <c r="X183">
        <v>0</v>
      </c>
      <c r="Y183">
        <v>0</v>
      </c>
      <c r="Z183">
        <v>0</v>
      </c>
      <c r="AA183">
        <v>0</v>
      </c>
      <c r="AE1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풍각시장떡방앗간 SE.1000 투명 530231427700 010-6507-6050 45471796</v>
      </c>
    </row>
    <row r="184" spans="1:31">
      <c r="A184">
        <v>183</v>
      </c>
      <c r="B184" t="s">
        <v>665</v>
      </c>
      <c r="C184" t="s">
        <v>530</v>
      </c>
      <c r="E184" s="59">
        <v>45470</v>
      </c>
      <c r="F184" t="s">
        <v>1697</v>
      </c>
      <c r="G184" t="s">
        <v>1698</v>
      </c>
      <c r="H184" t="s">
        <v>529</v>
      </c>
      <c r="I184" t="s">
        <v>351</v>
      </c>
      <c r="J184">
        <v>1</v>
      </c>
      <c r="K184">
        <v>0</v>
      </c>
      <c r="L184">
        <v>5500</v>
      </c>
      <c r="M184">
        <v>1925</v>
      </c>
      <c r="N184" s="59">
        <v>45470</v>
      </c>
      <c r="O184" t="s">
        <v>1747</v>
      </c>
      <c r="R184" t="s">
        <v>561</v>
      </c>
      <c r="S184" s="59"/>
      <c r="T184" t="s">
        <v>1699</v>
      </c>
      <c r="U184" t="s">
        <v>1700</v>
      </c>
      <c r="W184">
        <v>0</v>
      </c>
      <c r="X184">
        <v>0</v>
      </c>
      <c r="Y184">
        <v>0</v>
      </c>
      <c r="Z184">
        <v>0</v>
      </c>
      <c r="AA184">
        <v>0</v>
      </c>
      <c r="AE1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안광영 SE.1000 투명 530231406980 0502-4380-7008 45471451</v>
      </c>
    </row>
    <row r="185" spans="1:31">
      <c r="A185">
        <v>184</v>
      </c>
      <c r="B185" t="s">
        <v>560</v>
      </c>
      <c r="C185" t="s">
        <v>559</v>
      </c>
      <c r="D185" t="s">
        <v>1701</v>
      </c>
      <c r="E185" s="59">
        <v>45470</v>
      </c>
      <c r="F185" t="s">
        <v>1701</v>
      </c>
      <c r="G185" t="s">
        <v>1702</v>
      </c>
      <c r="H185" t="s">
        <v>34</v>
      </c>
      <c r="I185" t="s">
        <v>351</v>
      </c>
      <c r="J185">
        <v>1</v>
      </c>
      <c r="K185">
        <v>24260</v>
      </c>
      <c r="L185">
        <v>3500</v>
      </c>
      <c r="M185">
        <v>960</v>
      </c>
      <c r="N185" s="59">
        <v>45470</v>
      </c>
      <c r="O185" t="s">
        <v>1703</v>
      </c>
      <c r="P185" t="s">
        <v>1704</v>
      </c>
      <c r="Q185" t="s">
        <v>1705</v>
      </c>
      <c r="R185" t="s">
        <v>561</v>
      </c>
      <c r="S185" s="59"/>
      <c r="T185" t="s">
        <v>1705</v>
      </c>
      <c r="U185" t="s">
        <v>1706</v>
      </c>
      <c r="W185">
        <v>28620</v>
      </c>
      <c r="X185">
        <v>3180</v>
      </c>
      <c r="Y185">
        <v>3000</v>
      </c>
      <c r="Z185">
        <v>0</v>
      </c>
      <c r="AA185">
        <v>0</v>
      </c>
      <c r="AE1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정민수 정민수 SE.206 투명 530231260971 010-2571-1686 2024062786236251</v>
      </c>
    </row>
    <row r="186" spans="1:31">
      <c r="A186">
        <v>185</v>
      </c>
      <c r="B186" t="s">
        <v>560</v>
      </c>
      <c r="C186" t="s">
        <v>562</v>
      </c>
      <c r="D186" t="s">
        <v>1707</v>
      </c>
      <c r="E186" s="59">
        <v>45470</v>
      </c>
      <c r="F186" t="s">
        <v>1707</v>
      </c>
      <c r="G186" t="s">
        <v>1708</v>
      </c>
      <c r="H186" t="s">
        <v>38</v>
      </c>
      <c r="I186" t="s">
        <v>351</v>
      </c>
      <c r="J186">
        <v>1</v>
      </c>
      <c r="K186">
        <v>17300</v>
      </c>
      <c r="L186">
        <v>3000</v>
      </c>
      <c r="M186">
        <v>0</v>
      </c>
      <c r="N186" s="59">
        <v>45469</v>
      </c>
      <c r="O186" t="s">
        <v>1709</v>
      </c>
      <c r="P186" t="s">
        <v>944</v>
      </c>
      <c r="Q186" t="s">
        <v>1710</v>
      </c>
      <c r="R186" t="s">
        <v>561</v>
      </c>
      <c r="S186" s="59"/>
      <c r="T186" t="s">
        <v>1710</v>
      </c>
      <c r="U186" t="s">
        <v>1711</v>
      </c>
      <c r="V186" t="s">
        <v>1712</v>
      </c>
      <c r="W186">
        <v>24570</v>
      </c>
      <c r="X186">
        <v>0</v>
      </c>
      <c r="Y186">
        <v>3000</v>
      </c>
      <c r="Z186">
        <v>0</v>
      </c>
      <c r="AA186">
        <v>0</v>
      </c>
      <c r="AE1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정정은 정정은 SE.204 투명 530231261240 0502-1235-4497 18100054969300</v>
      </c>
    </row>
    <row r="187" spans="1:31">
      <c r="A187">
        <v>186</v>
      </c>
      <c r="B187" t="s">
        <v>560</v>
      </c>
      <c r="C187" t="s">
        <v>562</v>
      </c>
      <c r="D187" t="s">
        <v>1713</v>
      </c>
      <c r="E187" s="59">
        <v>45470</v>
      </c>
      <c r="F187" t="s">
        <v>1713</v>
      </c>
      <c r="G187" t="s">
        <v>1714</v>
      </c>
      <c r="H187" t="s">
        <v>34</v>
      </c>
      <c r="I187" t="s">
        <v>351</v>
      </c>
      <c r="J187">
        <v>3</v>
      </c>
      <c r="K187">
        <v>66625</v>
      </c>
      <c r="L187">
        <v>5500</v>
      </c>
      <c r="M187">
        <v>1725</v>
      </c>
      <c r="N187" s="59">
        <v>45469</v>
      </c>
      <c r="O187" t="s">
        <v>1715</v>
      </c>
      <c r="P187" t="s">
        <v>1716</v>
      </c>
      <c r="Q187" t="s">
        <v>1717</v>
      </c>
      <c r="R187" t="s">
        <v>561</v>
      </c>
      <c r="S187" s="59"/>
      <c r="T187" t="s">
        <v>1717</v>
      </c>
      <c r="U187" t="s">
        <v>1718</v>
      </c>
      <c r="V187" t="s">
        <v>564</v>
      </c>
      <c r="W187">
        <v>102060</v>
      </c>
      <c r="X187">
        <v>0</v>
      </c>
      <c r="Y187">
        <v>0</v>
      </c>
      <c r="Z187">
        <v>0</v>
      </c>
      <c r="AA187">
        <v>0</v>
      </c>
      <c r="AE1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지도선 지도선 SE.206 투명 540230609002 0502-1351-2335 16100055539055</v>
      </c>
    </row>
    <row r="188" spans="1:31">
      <c r="A188">
        <v>187</v>
      </c>
      <c r="B188" t="s">
        <v>560</v>
      </c>
      <c r="C188" t="s">
        <v>562</v>
      </c>
      <c r="D188" t="s">
        <v>1722</v>
      </c>
      <c r="E188" s="59">
        <v>45470</v>
      </c>
      <c r="F188" t="s">
        <v>1719</v>
      </c>
      <c r="G188" t="s">
        <v>1720</v>
      </c>
      <c r="H188" t="s">
        <v>118</v>
      </c>
      <c r="I188" t="s">
        <v>351</v>
      </c>
      <c r="J188">
        <v>5</v>
      </c>
      <c r="K188">
        <v>11250</v>
      </c>
      <c r="L188">
        <v>3000</v>
      </c>
      <c r="M188">
        <v>0</v>
      </c>
      <c r="N188" s="59">
        <v>45469</v>
      </c>
      <c r="O188" t="s">
        <v>1721</v>
      </c>
      <c r="P188" t="s">
        <v>1723</v>
      </c>
      <c r="Q188" t="s">
        <v>1724</v>
      </c>
      <c r="R188" t="s">
        <v>561</v>
      </c>
      <c r="S188" s="59"/>
      <c r="T188" t="s">
        <v>1724</v>
      </c>
      <c r="U188" t="s">
        <v>1725</v>
      </c>
      <c r="V188" t="s">
        <v>563</v>
      </c>
      <c r="W188">
        <v>12200</v>
      </c>
      <c r="X188">
        <v>2200</v>
      </c>
      <c r="Y188">
        <v>0</v>
      </c>
      <c r="Z188">
        <v>0</v>
      </c>
      <c r="AA188">
        <v>0</v>
      </c>
      <c r="AE1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김광희 박미진 SE.105 투명 530231261310 0502-4932-1081 1100054997164</v>
      </c>
    </row>
    <row r="189" spans="1:31">
      <c r="A189">
        <v>188</v>
      </c>
      <c r="B189" t="s">
        <v>560</v>
      </c>
      <c r="C189" t="s">
        <v>562</v>
      </c>
      <c r="D189" t="s">
        <v>1729</v>
      </c>
      <c r="E189" s="59">
        <v>45470</v>
      </c>
      <c r="F189" t="s">
        <v>1726</v>
      </c>
      <c r="G189" t="s">
        <v>1727</v>
      </c>
      <c r="H189" t="s">
        <v>133</v>
      </c>
      <c r="I189" t="s">
        <v>351</v>
      </c>
      <c r="J189">
        <v>1</v>
      </c>
      <c r="K189">
        <v>3550</v>
      </c>
      <c r="L189">
        <v>3000</v>
      </c>
      <c r="M189">
        <v>0</v>
      </c>
      <c r="N189" s="59">
        <v>45469</v>
      </c>
      <c r="O189" t="s">
        <v>1728</v>
      </c>
      <c r="P189" t="s">
        <v>1730</v>
      </c>
      <c r="Q189" t="s">
        <v>1731</v>
      </c>
      <c r="R189" t="s">
        <v>561</v>
      </c>
      <c r="S189" s="59"/>
      <c r="T189" t="s">
        <v>1731</v>
      </c>
      <c r="U189" t="s">
        <v>1732</v>
      </c>
      <c r="V189" t="s">
        <v>564</v>
      </c>
      <c r="W189">
        <v>940</v>
      </c>
      <c r="X189">
        <v>0</v>
      </c>
      <c r="Y189">
        <v>3000</v>
      </c>
      <c r="Z189">
        <v>0</v>
      </c>
      <c r="AA189">
        <v>0</v>
      </c>
      <c r="AE1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TONGTEJA SAIKHWAN 도정 SE.101 투명 540230609116 0504-4903-9752 32100055045837</v>
      </c>
    </row>
    <row r="190" spans="1:31">
      <c r="A190">
        <v>189</v>
      </c>
      <c r="B190" t="s">
        <v>560</v>
      </c>
      <c r="C190" t="s">
        <v>562</v>
      </c>
      <c r="D190" t="s">
        <v>1733</v>
      </c>
      <c r="E190" s="59">
        <v>45470</v>
      </c>
      <c r="F190" t="s">
        <v>1733</v>
      </c>
      <c r="G190" t="s">
        <v>1734</v>
      </c>
      <c r="H190" t="s">
        <v>129</v>
      </c>
      <c r="I190" t="s">
        <v>351</v>
      </c>
      <c r="J190">
        <v>10</v>
      </c>
      <c r="K190">
        <v>9600</v>
      </c>
      <c r="L190">
        <v>3000</v>
      </c>
      <c r="M190">
        <v>0</v>
      </c>
      <c r="N190" s="59">
        <v>45470</v>
      </c>
      <c r="O190" t="s">
        <v>1735</v>
      </c>
      <c r="P190" t="s">
        <v>1392</v>
      </c>
      <c r="Q190" t="s">
        <v>1736</v>
      </c>
      <c r="R190" t="s">
        <v>561</v>
      </c>
      <c r="S190" s="59"/>
      <c r="T190" t="s">
        <v>1736</v>
      </c>
      <c r="U190" t="s">
        <v>1737</v>
      </c>
      <c r="V190" t="s">
        <v>564</v>
      </c>
      <c r="W190">
        <v>11500</v>
      </c>
      <c r="X190">
        <v>0</v>
      </c>
      <c r="Y190">
        <v>3000</v>
      </c>
      <c r="Z190">
        <v>0</v>
      </c>
      <c r="AA190">
        <v>0</v>
      </c>
      <c r="AE1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전유미 전유미 SE.102 투명 530231261122 0502-5187-3908 29100055242652</v>
      </c>
    </row>
    <row r="191" spans="1:31">
      <c r="A191">
        <v>190</v>
      </c>
      <c r="B191" t="s">
        <v>560</v>
      </c>
      <c r="C191" t="s">
        <v>562</v>
      </c>
      <c r="D191" t="s">
        <v>1738</v>
      </c>
      <c r="E191" s="59">
        <v>45470</v>
      </c>
      <c r="F191" t="s">
        <v>1738</v>
      </c>
      <c r="G191" t="s">
        <v>1739</v>
      </c>
      <c r="H191" t="s">
        <v>20</v>
      </c>
      <c r="I191" t="s">
        <v>351</v>
      </c>
      <c r="J191">
        <v>1</v>
      </c>
      <c r="K191">
        <v>13680</v>
      </c>
      <c r="L191">
        <v>3500</v>
      </c>
      <c r="M191">
        <v>500</v>
      </c>
      <c r="N191" s="59">
        <v>45470</v>
      </c>
      <c r="O191" t="s">
        <v>1740</v>
      </c>
      <c r="P191" t="s">
        <v>1741</v>
      </c>
      <c r="Q191" t="s">
        <v>1742</v>
      </c>
      <c r="R191" t="s">
        <v>561</v>
      </c>
      <c r="S191" s="59"/>
      <c r="T191" t="s">
        <v>1742</v>
      </c>
      <c r="U191" t="s">
        <v>1743</v>
      </c>
      <c r="V191" t="s">
        <v>563</v>
      </c>
      <c r="W191">
        <v>16630</v>
      </c>
      <c r="X191">
        <v>0</v>
      </c>
      <c r="Y191">
        <v>0</v>
      </c>
      <c r="Z191">
        <v>0</v>
      </c>
      <c r="AA191">
        <v>0</v>
      </c>
      <c r="AE1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SE.306 투명 530231261494 0504-4379-3798 3100055392996</v>
      </c>
    </row>
    <row r="192" spans="1:31">
      <c r="A192">
        <v>191</v>
      </c>
      <c r="B192" t="s">
        <v>560</v>
      </c>
      <c r="C192" t="s">
        <v>562</v>
      </c>
      <c r="D192" t="s">
        <v>1738</v>
      </c>
      <c r="E192" s="59">
        <v>45470</v>
      </c>
      <c r="F192" t="s">
        <v>1738</v>
      </c>
      <c r="G192" t="s">
        <v>1739</v>
      </c>
      <c r="H192" t="s">
        <v>289</v>
      </c>
      <c r="I192" t="s">
        <v>352</v>
      </c>
      <c r="J192">
        <v>7</v>
      </c>
      <c r="K192">
        <v>7700</v>
      </c>
      <c r="L192">
        <v>0</v>
      </c>
      <c r="M192">
        <v>0</v>
      </c>
      <c r="N192" s="59">
        <v>45470</v>
      </c>
      <c r="O192" t="s">
        <v>1740</v>
      </c>
      <c r="P192" t="s">
        <v>1741</v>
      </c>
      <c r="Q192" t="s">
        <v>1742</v>
      </c>
      <c r="R192" t="s">
        <v>561</v>
      </c>
      <c r="S192" s="59"/>
      <c r="T192" t="s">
        <v>1742</v>
      </c>
      <c r="U192" t="s">
        <v>1743</v>
      </c>
      <c r="V192" t="s">
        <v>563</v>
      </c>
      <c r="W192">
        <v>13230</v>
      </c>
      <c r="X192">
        <v>0</v>
      </c>
      <c r="Y192">
        <v>0</v>
      </c>
      <c r="Z192">
        <v>0</v>
      </c>
      <c r="AA192">
        <v>0</v>
      </c>
      <c r="AE1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SE.4 검정 530231261494 0504-4379-3798 3100055392996</v>
      </c>
    </row>
    <row r="193" spans="1:31">
      <c r="A193">
        <v>192</v>
      </c>
      <c r="B193" t="s">
        <v>560</v>
      </c>
      <c r="C193" t="s">
        <v>562</v>
      </c>
      <c r="D193" t="s">
        <v>1738</v>
      </c>
      <c r="E193" s="59">
        <v>45470</v>
      </c>
      <c r="F193" t="s">
        <v>1738</v>
      </c>
      <c r="G193" t="s">
        <v>1739</v>
      </c>
      <c r="H193" t="s">
        <v>279</v>
      </c>
      <c r="I193" t="s">
        <v>352</v>
      </c>
      <c r="J193">
        <v>5</v>
      </c>
      <c r="K193">
        <v>3850</v>
      </c>
      <c r="L193">
        <v>0</v>
      </c>
      <c r="M193">
        <v>0</v>
      </c>
      <c r="N193" s="59">
        <v>45470</v>
      </c>
      <c r="O193" t="s">
        <v>1740</v>
      </c>
      <c r="P193" t="s">
        <v>1741</v>
      </c>
      <c r="Q193" t="s">
        <v>1742</v>
      </c>
      <c r="R193" t="s">
        <v>561</v>
      </c>
      <c r="S193" s="59"/>
      <c r="T193" t="s">
        <v>1742</v>
      </c>
      <c r="U193" t="s">
        <v>1743</v>
      </c>
      <c r="V193" t="s">
        <v>563</v>
      </c>
      <c r="W193">
        <v>5700</v>
      </c>
      <c r="X193">
        <v>1050</v>
      </c>
      <c r="Y193">
        <v>0</v>
      </c>
      <c r="Z193">
        <v>0</v>
      </c>
      <c r="AA193">
        <v>0</v>
      </c>
      <c r="AE1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정위화 정위화 SE.6 검정 530231261494 0504-4379-3798 3100055392996</v>
      </c>
    </row>
    <row r="194" spans="1:31">
      <c r="A194">
        <v>193</v>
      </c>
      <c r="B194" t="s">
        <v>560</v>
      </c>
      <c r="C194" t="s">
        <v>562</v>
      </c>
      <c r="D194" t="s">
        <v>1748</v>
      </c>
      <c r="E194" s="59">
        <v>45471</v>
      </c>
      <c r="F194" t="s">
        <v>1748</v>
      </c>
      <c r="G194" t="s">
        <v>1749</v>
      </c>
      <c r="H194" t="s">
        <v>133</v>
      </c>
      <c r="I194" t="s">
        <v>351</v>
      </c>
      <c r="J194">
        <v>10</v>
      </c>
      <c r="K194">
        <v>8500</v>
      </c>
      <c r="L194">
        <v>3000</v>
      </c>
      <c r="M194">
        <v>0</v>
      </c>
      <c r="N194" s="59">
        <v>45470</v>
      </c>
      <c r="O194" t="s">
        <v>1750</v>
      </c>
      <c r="P194" t="s">
        <v>1751</v>
      </c>
      <c r="Q194" t="s">
        <v>1752</v>
      </c>
      <c r="R194" t="s">
        <v>561</v>
      </c>
      <c r="S194" s="59"/>
      <c r="T194" t="s">
        <v>1752</v>
      </c>
      <c r="U194" t="s">
        <v>1753</v>
      </c>
      <c r="V194" t="s">
        <v>563</v>
      </c>
      <c r="W194">
        <v>9400</v>
      </c>
      <c r="X194">
        <v>0</v>
      </c>
      <c r="Y194">
        <v>3000</v>
      </c>
      <c r="Z194">
        <v>0</v>
      </c>
      <c r="AA194">
        <v>0</v>
      </c>
      <c r="AE1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오형관 오형관 SE.101 투명 530231893653 0504-4373-1644 11100055181678</v>
      </c>
    </row>
    <row r="195" spans="1:31">
      <c r="A195">
        <v>194</v>
      </c>
      <c r="B195" t="s">
        <v>560</v>
      </c>
      <c r="C195" t="s">
        <v>562</v>
      </c>
      <c r="D195" t="s">
        <v>1754</v>
      </c>
      <c r="E195" s="59">
        <v>45471</v>
      </c>
      <c r="F195" t="s">
        <v>1754</v>
      </c>
      <c r="G195" t="s">
        <v>1755</v>
      </c>
      <c r="H195" t="s">
        <v>34</v>
      </c>
      <c r="I195" t="s">
        <v>351</v>
      </c>
      <c r="J195">
        <v>1</v>
      </c>
      <c r="K195">
        <v>24260</v>
      </c>
      <c r="L195">
        <v>3500</v>
      </c>
      <c r="M195">
        <v>960</v>
      </c>
      <c r="N195" s="59">
        <v>45470</v>
      </c>
      <c r="O195" t="s">
        <v>1756</v>
      </c>
      <c r="P195" t="s">
        <v>1757</v>
      </c>
      <c r="Q195" t="s">
        <v>1758</v>
      </c>
      <c r="R195" t="s">
        <v>561</v>
      </c>
      <c r="S195" s="59"/>
      <c r="T195" t="s">
        <v>1758</v>
      </c>
      <c r="U195" t="s">
        <v>1759</v>
      </c>
      <c r="V195" t="s">
        <v>1760</v>
      </c>
      <c r="W195">
        <v>34020</v>
      </c>
      <c r="X195">
        <v>0</v>
      </c>
      <c r="Y195">
        <v>3000</v>
      </c>
      <c r="Z195">
        <v>0</v>
      </c>
      <c r="AA195">
        <v>0</v>
      </c>
      <c r="AE1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홍선미 홍선미 SE.206 투명 530231893712 0504-2726-7898 26100055150714</v>
      </c>
    </row>
    <row r="196" spans="1:31">
      <c r="A196">
        <v>195</v>
      </c>
      <c r="B196" t="s">
        <v>560</v>
      </c>
      <c r="C196" t="s">
        <v>562</v>
      </c>
      <c r="D196" t="s">
        <v>1764</v>
      </c>
      <c r="E196" s="59">
        <v>45471</v>
      </c>
      <c r="F196" t="s">
        <v>1761</v>
      </c>
      <c r="G196" t="s">
        <v>1762</v>
      </c>
      <c r="H196" t="s">
        <v>125</v>
      </c>
      <c r="I196" t="s">
        <v>351</v>
      </c>
      <c r="J196">
        <v>1</v>
      </c>
      <c r="K196">
        <v>4100</v>
      </c>
      <c r="L196">
        <v>3000</v>
      </c>
      <c r="M196">
        <v>0</v>
      </c>
      <c r="N196" s="59">
        <v>45470</v>
      </c>
      <c r="O196" t="s">
        <v>1763</v>
      </c>
      <c r="P196" t="s">
        <v>1765</v>
      </c>
      <c r="Q196" t="s">
        <v>1766</v>
      </c>
      <c r="R196" t="s">
        <v>561</v>
      </c>
      <c r="S196" s="59"/>
      <c r="T196" t="s">
        <v>1766</v>
      </c>
      <c r="U196" t="s">
        <v>1767</v>
      </c>
      <c r="V196" t="s">
        <v>564</v>
      </c>
      <c r="W196">
        <v>1690</v>
      </c>
      <c r="X196">
        <v>190</v>
      </c>
      <c r="Y196">
        <v>3000</v>
      </c>
      <c r="Z196">
        <v>0</v>
      </c>
      <c r="AA196">
        <v>0</v>
      </c>
      <c r="AE1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최회정 최회정(아델플라워) SE.103 투명 530231893686 0502-5282-3979 30100055460417</v>
      </c>
    </row>
    <row r="197" spans="1:31">
      <c r="A197">
        <v>196</v>
      </c>
      <c r="B197" t="s">
        <v>560</v>
      </c>
      <c r="C197" t="s">
        <v>562</v>
      </c>
      <c r="D197" t="s">
        <v>1771</v>
      </c>
      <c r="E197" s="59">
        <v>45471</v>
      </c>
      <c r="F197" t="s">
        <v>1768</v>
      </c>
      <c r="G197" t="s">
        <v>1769</v>
      </c>
      <c r="H197" t="s">
        <v>34</v>
      </c>
      <c r="I197" t="s">
        <v>351</v>
      </c>
      <c r="J197">
        <v>2</v>
      </c>
      <c r="K197">
        <v>45725</v>
      </c>
      <c r="L197">
        <v>4400</v>
      </c>
      <c r="M197">
        <v>1725</v>
      </c>
      <c r="N197" s="59">
        <v>45471</v>
      </c>
      <c r="O197" t="s">
        <v>1770</v>
      </c>
      <c r="P197" t="s">
        <v>1772</v>
      </c>
      <c r="Q197" t="s">
        <v>1773</v>
      </c>
      <c r="R197" t="s">
        <v>561</v>
      </c>
      <c r="S197" s="59"/>
      <c r="T197" t="s">
        <v>1773</v>
      </c>
      <c r="U197" t="s">
        <v>1774</v>
      </c>
      <c r="V197" t="s">
        <v>1775</v>
      </c>
      <c r="W197">
        <v>68040</v>
      </c>
      <c r="X197">
        <v>0</v>
      </c>
      <c r="Y197">
        <v>0</v>
      </c>
      <c r="Z197">
        <v>0</v>
      </c>
      <c r="AA197">
        <v>0</v>
      </c>
      <c r="AE1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김미경 가게 SE.206 투명 530231893616 0502-1767-0174 9100055295464</v>
      </c>
    </row>
    <row r="198" spans="1:31">
      <c r="A198">
        <v>197</v>
      </c>
      <c r="B198" t="s">
        <v>560</v>
      </c>
      <c r="C198" t="s">
        <v>562</v>
      </c>
      <c r="D198" t="s">
        <v>1771</v>
      </c>
      <c r="E198" s="59">
        <v>45471</v>
      </c>
      <c r="F198" t="s">
        <v>1771</v>
      </c>
      <c r="G198" t="s">
        <v>1776</v>
      </c>
      <c r="H198" t="s">
        <v>98</v>
      </c>
      <c r="I198" t="s">
        <v>351</v>
      </c>
      <c r="J198">
        <v>3</v>
      </c>
      <c r="K198">
        <v>14880</v>
      </c>
      <c r="L198">
        <v>3000</v>
      </c>
      <c r="M198">
        <v>0</v>
      </c>
      <c r="N198" s="59">
        <v>45471</v>
      </c>
      <c r="O198" t="s">
        <v>1777</v>
      </c>
      <c r="P198" t="s">
        <v>1778</v>
      </c>
      <c r="Q198" t="s">
        <v>1779</v>
      </c>
      <c r="R198" t="s">
        <v>561</v>
      </c>
      <c r="S198" s="59"/>
      <c r="T198" t="s">
        <v>1779</v>
      </c>
      <c r="U198" t="s">
        <v>1780</v>
      </c>
      <c r="V198" t="s">
        <v>564</v>
      </c>
      <c r="W198">
        <v>18360</v>
      </c>
      <c r="X198">
        <v>2040</v>
      </c>
      <c r="Y198">
        <v>0</v>
      </c>
      <c r="Z198">
        <v>0</v>
      </c>
      <c r="AA198">
        <v>0</v>
      </c>
      <c r="AE1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김미경 김미경 SE.114 투명 540231368023 0504-4388-9946 26100055285612</v>
      </c>
    </row>
    <row r="199" spans="1:31">
      <c r="A199">
        <v>198</v>
      </c>
      <c r="B199" t="s">
        <v>560</v>
      </c>
      <c r="C199" t="s">
        <v>562</v>
      </c>
      <c r="D199" t="s">
        <v>1784</v>
      </c>
      <c r="E199" s="59">
        <v>45471</v>
      </c>
      <c r="F199" t="s">
        <v>1781</v>
      </c>
      <c r="G199" t="s">
        <v>1782</v>
      </c>
      <c r="H199" t="s">
        <v>133</v>
      </c>
      <c r="I199" t="s">
        <v>351</v>
      </c>
      <c r="J199">
        <v>50</v>
      </c>
      <c r="K199">
        <v>31500</v>
      </c>
      <c r="L199">
        <v>3500</v>
      </c>
      <c r="M199">
        <v>500</v>
      </c>
      <c r="N199" s="59">
        <v>45471</v>
      </c>
      <c r="O199" t="s">
        <v>1783</v>
      </c>
      <c r="P199" t="s">
        <v>1785</v>
      </c>
      <c r="Q199" t="s">
        <v>1786</v>
      </c>
      <c r="R199" t="s">
        <v>561</v>
      </c>
      <c r="S199" s="59"/>
      <c r="T199" t="s">
        <v>1786</v>
      </c>
      <c r="U199" t="s">
        <v>1787</v>
      </c>
      <c r="V199" t="s">
        <v>563</v>
      </c>
      <c r="W199">
        <v>47000</v>
      </c>
      <c r="X199">
        <v>0</v>
      </c>
      <c r="Y199">
        <v>0</v>
      </c>
      <c r="Z199">
        <v>0</v>
      </c>
      <c r="AA199">
        <v>0</v>
      </c>
      <c r="AE1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정순자 별난만두 대방점 SE.101 투명 540231581630 0502-4930-8538 25100055502169</v>
      </c>
    </row>
    <row r="200" spans="1:31">
      <c r="A200">
        <v>199</v>
      </c>
      <c r="B200" t="s">
        <v>560</v>
      </c>
      <c r="C200" t="s">
        <v>562</v>
      </c>
      <c r="D200" t="s">
        <v>1791</v>
      </c>
      <c r="E200" s="59">
        <v>45471</v>
      </c>
      <c r="F200" t="s">
        <v>1788</v>
      </c>
      <c r="G200" t="s">
        <v>1789</v>
      </c>
      <c r="H200" t="s">
        <v>133</v>
      </c>
      <c r="I200" t="s">
        <v>351</v>
      </c>
      <c r="J200">
        <v>50</v>
      </c>
      <c r="K200">
        <v>31500</v>
      </c>
      <c r="L200">
        <v>3500</v>
      </c>
      <c r="M200">
        <v>500</v>
      </c>
      <c r="N200" s="59">
        <v>45471</v>
      </c>
      <c r="O200" t="s">
        <v>1790</v>
      </c>
      <c r="P200" t="s">
        <v>1792</v>
      </c>
      <c r="Q200" t="s">
        <v>1793</v>
      </c>
      <c r="R200" t="s">
        <v>561</v>
      </c>
      <c r="S200" s="59"/>
      <c r="T200" t="s">
        <v>1793</v>
      </c>
      <c r="U200" t="s">
        <v>1794</v>
      </c>
      <c r="V200" t="s">
        <v>563</v>
      </c>
      <c r="W200">
        <v>47000</v>
      </c>
      <c r="X200">
        <v>0</v>
      </c>
      <c r="Y200">
        <v>0</v>
      </c>
      <c r="Z200">
        <v>0</v>
      </c>
      <c r="AA200">
        <v>0</v>
      </c>
      <c r="AE2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유선정 더짬뽕 SE.101 투명 530232233945 0502-1616-8643 31100055514203</v>
      </c>
    </row>
    <row r="201" spans="1:31">
      <c r="A201">
        <v>200</v>
      </c>
      <c r="B201" t="s">
        <v>665</v>
      </c>
      <c r="C201" t="s">
        <v>559</v>
      </c>
      <c r="D201" t="s">
        <v>1795</v>
      </c>
      <c r="E201" s="59">
        <v>45471</v>
      </c>
      <c r="F201" t="s">
        <v>1795</v>
      </c>
      <c r="G201" t="s">
        <v>1796</v>
      </c>
      <c r="H201" t="s">
        <v>26</v>
      </c>
      <c r="I201" t="s">
        <v>351</v>
      </c>
      <c r="J201">
        <v>1</v>
      </c>
      <c r="K201">
        <v>0</v>
      </c>
      <c r="L201">
        <v>3000</v>
      </c>
      <c r="M201">
        <v>0</v>
      </c>
      <c r="N201" s="59">
        <v>45471</v>
      </c>
      <c r="O201" t="s">
        <v>1797</v>
      </c>
      <c r="P201" t="s">
        <v>1798</v>
      </c>
      <c r="Q201" t="s">
        <v>1799</v>
      </c>
      <c r="R201" t="s">
        <v>561</v>
      </c>
      <c r="S201" s="59"/>
      <c r="T201" t="s">
        <v>1799</v>
      </c>
      <c r="U201" t="s">
        <v>1800</v>
      </c>
      <c r="W201">
        <v>21920</v>
      </c>
      <c r="X201">
        <v>0</v>
      </c>
      <c r="Y201">
        <v>3000</v>
      </c>
      <c r="Z201">
        <v>0</v>
      </c>
      <c r="AA201">
        <v>0</v>
      </c>
      <c r="AE2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김승남 김승남 SE.303 투명 530231893760 010-3150-4866 2024062826899731</v>
      </c>
    </row>
    <row r="202" spans="1:31">
      <c r="A202">
        <v>201</v>
      </c>
      <c r="B202" t="s">
        <v>665</v>
      </c>
      <c r="C202" t="s">
        <v>559</v>
      </c>
      <c r="D202" t="s">
        <v>1801</v>
      </c>
      <c r="E202" s="59">
        <v>45471</v>
      </c>
      <c r="F202" t="s">
        <v>1801</v>
      </c>
      <c r="G202" t="s">
        <v>1802</v>
      </c>
      <c r="H202" t="s">
        <v>80</v>
      </c>
      <c r="I202" t="s">
        <v>351</v>
      </c>
      <c r="J202">
        <v>4</v>
      </c>
      <c r="K202">
        <v>0</v>
      </c>
      <c r="L202">
        <v>3500</v>
      </c>
      <c r="M202">
        <v>500</v>
      </c>
      <c r="N202" s="59">
        <v>45470</v>
      </c>
      <c r="O202" t="s">
        <v>1803</v>
      </c>
      <c r="P202" t="s">
        <v>1804</v>
      </c>
      <c r="Q202" t="s">
        <v>1805</v>
      </c>
      <c r="R202" t="s">
        <v>561</v>
      </c>
      <c r="S202" s="59"/>
      <c r="T202" t="s">
        <v>1805</v>
      </c>
      <c r="U202" t="s">
        <v>1807</v>
      </c>
      <c r="W202">
        <v>18840</v>
      </c>
      <c r="X202">
        <v>0</v>
      </c>
      <c r="Y202">
        <v>3000</v>
      </c>
      <c r="Z202">
        <v>0</v>
      </c>
      <c r="AA202">
        <v>0</v>
      </c>
      <c r="AE2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김진진 김진진 SE.123 투명 530231893745 010-8200-8734 2024062793986211</v>
      </c>
    </row>
    <row r="203" spans="1:31">
      <c r="A203">
        <v>202</v>
      </c>
      <c r="B203" t="s">
        <v>665</v>
      </c>
      <c r="C203" t="s">
        <v>562</v>
      </c>
      <c r="D203" t="s">
        <v>1808</v>
      </c>
      <c r="E203" s="59">
        <v>45471</v>
      </c>
      <c r="F203" t="s">
        <v>1808</v>
      </c>
      <c r="G203" t="s">
        <v>1809</v>
      </c>
      <c r="H203" t="s">
        <v>26</v>
      </c>
      <c r="I203" t="s">
        <v>351</v>
      </c>
      <c r="J203">
        <v>2</v>
      </c>
      <c r="K203">
        <v>0</v>
      </c>
      <c r="L203">
        <v>3500</v>
      </c>
      <c r="M203">
        <v>500</v>
      </c>
      <c r="N203" s="59">
        <v>45470</v>
      </c>
      <c r="O203" t="s">
        <v>1810</v>
      </c>
      <c r="P203" t="s">
        <v>1811</v>
      </c>
      <c r="Q203" t="s">
        <v>1812</v>
      </c>
      <c r="R203" t="s">
        <v>561</v>
      </c>
      <c r="S203" s="59"/>
      <c r="T203" t="s">
        <v>1812</v>
      </c>
      <c r="U203" t="s">
        <v>1813</v>
      </c>
      <c r="V203" t="s">
        <v>564</v>
      </c>
      <c r="W203">
        <v>46040</v>
      </c>
      <c r="X203">
        <v>0</v>
      </c>
      <c r="Y203">
        <v>0</v>
      </c>
      <c r="Z203">
        <v>0</v>
      </c>
      <c r="AA203">
        <v>0</v>
      </c>
      <c r="AE2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홍성준 홍성준 SE.303 투명 530232095695 0502-4553-5512 28100055162767</v>
      </c>
    </row>
    <row r="204" spans="1:31">
      <c r="A204">
        <v>203</v>
      </c>
      <c r="B204" t="s">
        <v>665</v>
      </c>
      <c r="C204" t="s">
        <v>562</v>
      </c>
      <c r="D204" t="s">
        <v>1814</v>
      </c>
      <c r="E204" s="59">
        <v>45471</v>
      </c>
      <c r="F204" t="s">
        <v>1814</v>
      </c>
      <c r="G204" t="s">
        <v>1815</v>
      </c>
      <c r="H204" t="s">
        <v>133</v>
      </c>
      <c r="I204" t="s">
        <v>351</v>
      </c>
      <c r="J204">
        <v>1</v>
      </c>
      <c r="K204">
        <v>0</v>
      </c>
      <c r="L204">
        <v>3000</v>
      </c>
      <c r="M204">
        <v>0</v>
      </c>
      <c r="N204" s="59">
        <v>45470</v>
      </c>
      <c r="O204" t="s">
        <v>1816</v>
      </c>
      <c r="P204" t="s">
        <v>1817</v>
      </c>
      <c r="Q204" t="s">
        <v>1818</v>
      </c>
      <c r="R204" t="s">
        <v>561</v>
      </c>
      <c r="S204" s="59"/>
      <c r="T204" t="s">
        <v>1818</v>
      </c>
      <c r="U204" t="s">
        <v>1819</v>
      </c>
      <c r="V204" t="s">
        <v>563</v>
      </c>
      <c r="W204">
        <v>8700</v>
      </c>
      <c r="X204">
        <v>0</v>
      </c>
      <c r="Y204">
        <v>3000</v>
      </c>
      <c r="Z204">
        <v>0</v>
      </c>
      <c r="AA204">
        <v>0</v>
      </c>
      <c r="AD204">
        <v>10</v>
      </c>
      <c r="AE2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현철민 현철민 SE.101 투명 530231893675 0504-4331-2401 32100055173641</v>
      </c>
    </row>
    <row r="205" spans="1:31">
      <c r="A205">
        <v>204</v>
      </c>
      <c r="B205" t="s">
        <v>665</v>
      </c>
      <c r="C205" t="s">
        <v>562</v>
      </c>
      <c r="D205" t="s">
        <v>1820</v>
      </c>
      <c r="E205" s="59">
        <v>45471</v>
      </c>
      <c r="F205" t="s">
        <v>1820</v>
      </c>
      <c r="G205" t="s">
        <v>1821</v>
      </c>
      <c r="H205" t="s">
        <v>22</v>
      </c>
      <c r="I205" t="s">
        <v>351</v>
      </c>
      <c r="J205">
        <v>2</v>
      </c>
      <c r="K205">
        <v>0</v>
      </c>
      <c r="L205">
        <v>3500</v>
      </c>
      <c r="M205">
        <v>960</v>
      </c>
      <c r="N205" s="59">
        <v>45470</v>
      </c>
      <c r="O205" t="s">
        <v>1822</v>
      </c>
      <c r="P205" t="s">
        <v>1823</v>
      </c>
      <c r="Q205" t="s">
        <v>1824</v>
      </c>
      <c r="R205" t="s">
        <v>561</v>
      </c>
      <c r="S205" s="59"/>
      <c r="T205" t="s">
        <v>1824</v>
      </c>
      <c r="U205" t="s">
        <v>1825</v>
      </c>
      <c r="V205" t="s">
        <v>563</v>
      </c>
      <c r="W205">
        <v>38640</v>
      </c>
      <c r="X205">
        <v>0</v>
      </c>
      <c r="Y205">
        <v>0</v>
      </c>
      <c r="Z205">
        <v>0</v>
      </c>
      <c r="AA205">
        <v>0</v>
      </c>
      <c r="AE2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정희라 정희라 SE.305 투명 540231214185 0502-4569-5278 23100055329532</v>
      </c>
    </row>
    <row r="206" spans="1:31">
      <c r="A206">
        <v>205</v>
      </c>
      <c r="B206" t="s">
        <v>665</v>
      </c>
      <c r="C206" t="s">
        <v>530</v>
      </c>
      <c r="D206" t="s">
        <v>1826</v>
      </c>
      <c r="E206" s="59">
        <v>45474</v>
      </c>
      <c r="F206" t="s">
        <v>1826</v>
      </c>
      <c r="G206" t="s">
        <v>1827</v>
      </c>
      <c r="H206" t="s">
        <v>529</v>
      </c>
      <c r="I206" t="s">
        <v>351</v>
      </c>
      <c r="J206">
        <v>1</v>
      </c>
      <c r="K206">
        <v>0</v>
      </c>
      <c r="L206">
        <v>3500</v>
      </c>
      <c r="M206">
        <v>500</v>
      </c>
      <c r="N206" s="59">
        <v>45474</v>
      </c>
      <c r="O206" t="s">
        <v>1913</v>
      </c>
      <c r="R206" t="s">
        <v>561</v>
      </c>
      <c r="S206" s="59"/>
      <c r="T206" t="s">
        <v>1828</v>
      </c>
      <c r="U206" t="s">
        <v>1829</v>
      </c>
      <c r="W206">
        <v>0</v>
      </c>
      <c r="X206">
        <v>0</v>
      </c>
      <c r="Y206">
        <v>0</v>
      </c>
      <c r="Z206">
        <v>0</v>
      </c>
      <c r="AA206">
        <v>0</v>
      </c>
      <c r="AE2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박성호 박성호 SE.1000 투명 530234201450 010-9472-2082 45475139</v>
      </c>
    </row>
    <row r="207" spans="1:31">
      <c r="A207">
        <v>206</v>
      </c>
      <c r="B207" t="s">
        <v>665</v>
      </c>
      <c r="C207" t="s">
        <v>530</v>
      </c>
      <c r="D207" t="s">
        <v>1830</v>
      </c>
      <c r="E207" s="59">
        <v>45474</v>
      </c>
      <c r="F207" t="s">
        <v>1830</v>
      </c>
      <c r="G207" t="s">
        <v>1831</v>
      </c>
      <c r="H207" t="s">
        <v>529</v>
      </c>
      <c r="I207" t="s">
        <v>351</v>
      </c>
      <c r="J207">
        <v>1</v>
      </c>
      <c r="K207">
        <v>0</v>
      </c>
      <c r="L207">
        <v>4400</v>
      </c>
      <c r="M207">
        <v>1725</v>
      </c>
      <c r="N207" s="59">
        <v>45474</v>
      </c>
      <c r="O207" t="s">
        <v>1914</v>
      </c>
      <c r="R207" t="s">
        <v>561</v>
      </c>
      <c r="S207" s="59"/>
      <c r="T207" t="s">
        <v>1832</v>
      </c>
      <c r="U207" t="s">
        <v>1833</v>
      </c>
      <c r="W207">
        <v>0</v>
      </c>
      <c r="X207">
        <v>0</v>
      </c>
      <c r="Y207">
        <v>0</v>
      </c>
      <c r="Z207">
        <v>0</v>
      </c>
      <c r="AA207">
        <v>0</v>
      </c>
      <c r="AE2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최윤희 최윤희 SE.1000 투명 530234169692 010-3359-7631 45475211</v>
      </c>
    </row>
    <row r="208" spans="1:31">
      <c r="A208">
        <v>207</v>
      </c>
      <c r="B208" t="s">
        <v>560</v>
      </c>
      <c r="C208" t="s">
        <v>559</v>
      </c>
      <c r="D208" t="s">
        <v>1837</v>
      </c>
      <c r="E208" s="59">
        <v>45474</v>
      </c>
      <c r="F208" t="s">
        <v>1834</v>
      </c>
      <c r="G208" t="s">
        <v>1835</v>
      </c>
      <c r="H208" t="s">
        <v>82</v>
      </c>
      <c r="I208" t="s">
        <v>385</v>
      </c>
      <c r="J208">
        <v>5</v>
      </c>
      <c r="K208">
        <v>24825</v>
      </c>
      <c r="L208">
        <v>4400</v>
      </c>
      <c r="M208">
        <v>1725</v>
      </c>
      <c r="N208" s="59">
        <v>45474</v>
      </c>
      <c r="O208" t="s">
        <v>1836</v>
      </c>
      <c r="P208" t="s">
        <v>1838</v>
      </c>
      <c r="Q208" t="s">
        <v>1839</v>
      </c>
      <c r="R208" t="s">
        <v>561</v>
      </c>
      <c r="S208" s="59"/>
      <c r="T208" t="s">
        <v>1840</v>
      </c>
      <c r="U208" t="s">
        <v>1841</v>
      </c>
      <c r="W208">
        <v>38150</v>
      </c>
      <c r="X208">
        <v>0</v>
      </c>
      <c r="Y208">
        <v>0</v>
      </c>
      <c r="Z208">
        <v>0</v>
      </c>
      <c r="AA208">
        <v>0</v>
      </c>
      <c r="AE2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장수미 이태현 SE.122 청색 530234194855 0502-3408-8159 2024070143975511</v>
      </c>
    </row>
    <row r="209" spans="1:31">
      <c r="A209">
        <v>208</v>
      </c>
      <c r="B209" t="s">
        <v>560</v>
      </c>
      <c r="C209" t="s">
        <v>559</v>
      </c>
      <c r="D209" t="s">
        <v>1842</v>
      </c>
      <c r="E209" s="59">
        <v>45474</v>
      </c>
      <c r="F209" t="s">
        <v>1842</v>
      </c>
      <c r="G209" t="s">
        <v>1843</v>
      </c>
      <c r="H209" t="s">
        <v>257</v>
      </c>
      <c r="I209" t="s">
        <v>351</v>
      </c>
      <c r="J209">
        <v>20</v>
      </c>
      <c r="K209">
        <v>29225</v>
      </c>
      <c r="L209">
        <v>4400</v>
      </c>
      <c r="M209">
        <v>1725</v>
      </c>
      <c r="N209" s="59">
        <v>45474</v>
      </c>
      <c r="O209" t="s">
        <v>1844</v>
      </c>
      <c r="P209" t="s">
        <v>1845</v>
      </c>
      <c r="Q209" t="s">
        <v>1846</v>
      </c>
      <c r="R209" t="s">
        <v>561</v>
      </c>
      <c r="S209" s="59"/>
      <c r="T209" t="s">
        <v>1846</v>
      </c>
      <c r="U209" t="s">
        <v>1847</v>
      </c>
      <c r="W209">
        <v>37800</v>
      </c>
      <c r="X209">
        <v>0</v>
      </c>
      <c r="Y209">
        <v>0</v>
      </c>
      <c r="Z209">
        <v>0</v>
      </c>
      <c r="AA209">
        <v>0</v>
      </c>
      <c r="AE2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최은주 최은주 SE.10 투명 530234066431 010-9995-3456 2024070136071681</v>
      </c>
    </row>
    <row r="210" spans="1:31">
      <c r="A210">
        <v>209</v>
      </c>
      <c r="B210" t="s">
        <v>560</v>
      </c>
      <c r="C210" t="s">
        <v>559</v>
      </c>
      <c r="D210" t="s">
        <v>1848</v>
      </c>
      <c r="E210" s="59">
        <v>45474</v>
      </c>
      <c r="F210" t="s">
        <v>1848</v>
      </c>
      <c r="G210" t="s">
        <v>1849</v>
      </c>
      <c r="H210" t="s">
        <v>133</v>
      </c>
      <c r="I210" t="s">
        <v>351</v>
      </c>
      <c r="J210">
        <v>20</v>
      </c>
      <c r="K210">
        <v>14000</v>
      </c>
      <c r="L210">
        <v>3000</v>
      </c>
      <c r="M210">
        <v>0</v>
      </c>
      <c r="N210" s="59">
        <v>45474</v>
      </c>
      <c r="O210" t="s">
        <v>1850</v>
      </c>
      <c r="P210" t="s">
        <v>1851</v>
      </c>
      <c r="Q210" t="s">
        <v>1852</v>
      </c>
      <c r="R210" t="s">
        <v>561</v>
      </c>
      <c r="S210" s="59"/>
      <c r="T210" t="s">
        <v>1852</v>
      </c>
      <c r="U210" t="s">
        <v>1853</v>
      </c>
      <c r="W210">
        <v>17000</v>
      </c>
      <c r="X210">
        <v>1000</v>
      </c>
      <c r="Y210">
        <v>3000</v>
      </c>
      <c r="Z210">
        <v>0</v>
      </c>
      <c r="AA210">
        <v>0</v>
      </c>
      <c r="AE2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강지송 강지송 SE.101 투명 530234048430 010-6228-0069 2024070135937241</v>
      </c>
    </row>
    <row r="211" spans="1:31">
      <c r="A211">
        <v>210</v>
      </c>
      <c r="B211" t="s">
        <v>560</v>
      </c>
      <c r="C211" t="s">
        <v>559</v>
      </c>
      <c r="D211" t="s">
        <v>1854</v>
      </c>
      <c r="E211" s="59">
        <v>45474</v>
      </c>
      <c r="F211" t="s">
        <v>1854</v>
      </c>
      <c r="G211" t="s">
        <v>1855</v>
      </c>
      <c r="H211" t="s">
        <v>80</v>
      </c>
      <c r="I211" t="s">
        <v>351</v>
      </c>
      <c r="J211">
        <v>4</v>
      </c>
      <c r="K211">
        <v>18100</v>
      </c>
      <c r="L211">
        <v>3500</v>
      </c>
      <c r="M211">
        <v>960</v>
      </c>
      <c r="N211" s="59">
        <v>45474</v>
      </c>
      <c r="O211" t="s">
        <v>1856</v>
      </c>
      <c r="P211" t="s">
        <v>1857</v>
      </c>
      <c r="Q211" t="s">
        <v>1858</v>
      </c>
      <c r="R211" t="s">
        <v>561</v>
      </c>
      <c r="S211" s="59"/>
      <c r="T211" t="s">
        <v>1858</v>
      </c>
      <c r="U211" t="s">
        <v>1859</v>
      </c>
      <c r="W211">
        <v>25680</v>
      </c>
      <c r="X211">
        <v>0</v>
      </c>
      <c r="Y211">
        <v>3000</v>
      </c>
      <c r="Z211">
        <v>0</v>
      </c>
      <c r="AA211">
        <v>0</v>
      </c>
      <c r="AE2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조정선 조정선 SE.123 투명 530233820473 010-2221-4368 2024070130590481</v>
      </c>
    </row>
    <row r="212" spans="1:31">
      <c r="A212">
        <v>211</v>
      </c>
      <c r="B212" t="s">
        <v>560</v>
      </c>
      <c r="C212" t="s">
        <v>559</v>
      </c>
      <c r="D212" t="s">
        <v>1863</v>
      </c>
      <c r="E212" s="59">
        <v>45474</v>
      </c>
      <c r="F212" t="s">
        <v>1860</v>
      </c>
      <c r="G212" t="s">
        <v>1861</v>
      </c>
      <c r="H212" t="s">
        <v>88</v>
      </c>
      <c r="I212" t="s">
        <v>351</v>
      </c>
      <c r="J212">
        <v>3</v>
      </c>
      <c r="K212">
        <v>15880</v>
      </c>
      <c r="L212">
        <v>3500</v>
      </c>
      <c r="M212">
        <v>500</v>
      </c>
      <c r="N212" s="59">
        <v>45473</v>
      </c>
      <c r="O212" t="s">
        <v>1862</v>
      </c>
      <c r="P212" t="s">
        <v>1864</v>
      </c>
      <c r="Q212" t="s">
        <v>1865</v>
      </c>
      <c r="R212" t="s">
        <v>561</v>
      </c>
      <c r="S212" s="59"/>
      <c r="T212" t="s">
        <v>1866</v>
      </c>
      <c r="U212" t="s">
        <v>1867</v>
      </c>
      <c r="W212">
        <v>23340</v>
      </c>
      <c r="X212">
        <v>0</v>
      </c>
      <c r="Y212">
        <v>3000</v>
      </c>
      <c r="Z212">
        <v>0</v>
      </c>
      <c r="AA212">
        <v>0</v>
      </c>
      <c r="AE2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박규태 최정현 SE.119 투명 540233162182 010-6774-0386 2024063080032631</v>
      </c>
    </row>
    <row r="213" spans="1:31">
      <c r="A213">
        <v>212</v>
      </c>
      <c r="B213" t="s">
        <v>560</v>
      </c>
      <c r="C213" t="s">
        <v>559</v>
      </c>
      <c r="D213" t="s">
        <v>1868</v>
      </c>
      <c r="E213" s="59">
        <v>45474</v>
      </c>
      <c r="F213" t="s">
        <v>1868</v>
      </c>
      <c r="G213" t="s">
        <v>1869</v>
      </c>
      <c r="H213" t="s">
        <v>84</v>
      </c>
      <c r="I213" t="s">
        <v>351</v>
      </c>
      <c r="J213">
        <v>1</v>
      </c>
      <c r="K213">
        <v>9535</v>
      </c>
      <c r="L213">
        <v>4400</v>
      </c>
      <c r="M213">
        <v>1725</v>
      </c>
      <c r="N213" s="59">
        <v>45471</v>
      </c>
      <c r="O213" t="s">
        <v>1870</v>
      </c>
      <c r="P213" t="s">
        <v>1871</v>
      </c>
      <c r="Q213" t="s">
        <v>1872</v>
      </c>
      <c r="R213" t="s">
        <v>561</v>
      </c>
      <c r="S213" s="59"/>
      <c r="T213" t="s">
        <v>1872</v>
      </c>
      <c r="U213" t="s">
        <v>1873</v>
      </c>
      <c r="V213" t="s">
        <v>1874</v>
      </c>
      <c r="W213">
        <v>5880</v>
      </c>
      <c r="X213">
        <v>0</v>
      </c>
      <c r="Y213">
        <v>0</v>
      </c>
      <c r="Z213">
        <v>0</v>
      </c>
      <c r="AA213">
        <v>0</v>
      </c>
      <c r="AE2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SE.121 투명 530233820322 010-8286-2920 2024062847963251</v>
      </c>
    </row>
    <row r="214" spans="1:31">
      <c r="A214">
        <v>213</v>
      </c>
      <c r="B214" t="s">
        <v>560</v>
      </c>
      <c r="C214" t="s">
        <v>559</v>
      </c>
      <c r="D214" t="s">
        <v>1868</v>
      </c>
      <c r="E214" s="59">
        <v>45474</v>
      </c>
      <c r="F214" t="s">
        <v>1868</v>
      </c>
      <c r="G214" t="s">
        <v>1869</v>
      </c>
      <c r="H214" t="s">
        <v>34</v>
      </c>
      <c r="I214" t="s">
        <v>351</v>
      </c>
      <c r="J214">
        <v>2</v>
      </c>
      <c r="K214">
        <v>39600</v>
      </c>
      <c r="L214">
        <v>0</v>
      </c>
      <c r="M214">
        <v>0</v>
      </c>
      <c r="N214" s="59">
        <v>45471</v>
      </c>
      <c r="O214" t="s">
        <v>1875</v>
      </c>
      <c r="P214" t="s">
        <v>1871</v>
      </c>
      <c r="Q214" t="s">
        <v>1872</v>
      </c>
      <c r="R214" t="s">
        <v>561</v>
      </c>
      <c r="S214" s="59"/>
      <c r="T214" t="s">
        <v>1872</v>
      </c>
      <c r="U214" t="s">
        <v>1873</v>
      </c>
      <c r="V214" t="s">
        <v>1874</v>
      </c>
      <c r="W214">
        <v>57240</v>
      </c>
      <c r="X214">
        <v>6360</v>
      </c>
      <c r="Y214">
        <v>0</v>
      </c>
      <c r="Z214">
        <v>0</v>
      </c>
      <c r="AA214">
        <v>0</v>
      </c>
      <c r="AE2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SE.206 투명 530233820322 010-8286-2920 2024062847963241</v>
      </c>
    </row>
    <row r="215" spans="1:31">
      <c r="A215">
        <v>214</v>
      </c>
      <c r="B215" t="s">
        <v>560</v>
      </c>
      <c r="C215" t="s">
        <v>559</v>
      </c>
      <c r="D215" t="s">
        <v>1868</v>
      </c>
      <c r="E215" s="59">
        <v>45474</v>
      </c>
      <c r="F215" t="s">
        <v>1868</v>
      </c>
      <c r="G215" t="s">
        <v>1869</v>
      </c>
      <c r="H215" t="s">
        <v>22</v>
      </c>
      <c r="I215" t="s">
        <v>351</v>
      </c>
      <c r="J215">
        <v>1</v>
      </c>
      <c r="K215">
        <v>12650</v>
      </c>
      <c r="L215">
        <v>0</v>
      </c>
      <c r="M215">
        <v>0</v>
      </c>
      <c r="N215" s="59">
        <v>45471</v>
      </c>
      <c r="O215" t="s">
        <v>1876</v>
      </c>
      <c r="P215" t="s">
        <v>1871</v>
      </c>
      <c r="Q215" t="s">
        <v>1872</v>
      </c>
      <c r="R215" t="s">
        <v>561</v>
      </c>
      <c r="S215" s="59"/>
      <c r="T215" t="s">
        <v>1872</v>
      </c>
      <c r="U215" t="s">
        <v>1873</v>
      </c>
      <c r="V215" t="s">
        <v>1874</v>
      </c>
      <c r="W215">
        <v>18630</v>
      </c>
      <c r="X215">
        <v>2070</v>
      </c>
      <c r="Y215">
        <v>0</v>
      </c>
      <c r="Z215">
        <v>0</v>
      </c>
      <c r="AA215">
        <v>0</v>
      </c>
      <c r="AE2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SE.305 투명 530233820322 010-8286-2920 2024062847963231</v>
      </c>
    </row>
    <row r="216" spans="1:31">
      <c r="A216">
        <v>215</v>
      </c>
      <c r="B216" t="s">
        <v>560</v>
      </c>
      <c r="C216" t="s">
        <v>562</v>
      </c>
      <c r="D216" t="s">
        <v>1880</v>
      </c>
      <c r="E216" s="59">
        <v>45474</v>
      </c>
      <c r="F216" t="s">
        <v>1877</v>
      </c>
      <c r="G216" t="s">
        <v>1878</v>
      </c>
      <c r="H216" t="s">
        <v>74</v>
      </c>
      <c r="I216" t="s">
        <v>351</v>
      </c>
      <c r="J216">
        <v>2</v>
      </c>
      <c r="K216">
        <v>6080</v>
      </c>
      <c r="L216">
        <v>3000</v>
      </c>
      <c r="M216">
        <v>0</v>
      </c>
      <c r="N216" s="59">
        <v>45472</v>
      </c>
      <c r="O216" t="s">
        <v>1879</v>
      </c>
      <c r="P216" t="s">
        <v>1881</v>
      </c>
      <c r="Q216" t="s">
        <v>1882</v>
      </c>
      <c r="R216" t="s">
        <v>561</v>
      </c>
      <c r="S216" s="59"/>
      <c r="T216" t="s">
        <v>1882</v>
      </c>
      <c r="U216" t="s">
        <v>1883</v>
      </c>
      <c r="V216" t="s">
        <v>1884</v>
      </c>
      <c r="W216">
        <v>4160</v>
      </c>
      <c r="X216">
        <v>1040</v>
      </c>
      <c r="Y216">
        <v>0</v>
      </c>
      <c r="Z216">
        <v>0</v>
      </c>
      <c r="AA216">
        <v>0</v>
      </c>
      <c r="AE2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SE.126 투명 540233163103 0502-1320-4716 2100055481461</v>
      </c>
    </row>
    <row r="217" spans="1:31">
      <c r="A217">
        <v>216</v>
      </c>
      <c r="B217" t="s">
        <v>560</v>
      </c>
      <c r="C217" t="s">
        <v>562</v>
      </c>
      <c r="D217" t="s">
        <v>1880</v>
      </c>
      <c r="E217" s="59">
        <v>45474</v>
      </c>
      <c r="F217" t="s">
        <v>1877</v>
      </c>
      <c r="G217" t="s">
        <v>1878</v>
      </c>
      <c r="H217" t="s">
        <v>125</v>
      </c>
      <c r="I217" t="s">
        <v>351</v>
      </c>
      <c r="J217">
        <v>1</v>
      </c>
      <c r="K217">
        <v>1100</v>
      </c>
      <c r="L217">
        <v>0</v>
      </c>
      <c r="M217">
        <v>0</v>
      </c>
      <c r="N217" s="59">
        <v>45472</v>
      </c>
      <c r="O217" t="s">
        <v>1879</v>
      </c>
      <c r="P217" t="s">
        <v>1881</v>
      </c>
      <c r="Q217" t="s">
        <v>1882</v>
      </c>
      <c r="R217" t="s">
        <v>561</v>
      </c>
      <c r="S217" s="59"/>
      <c r="T217" t="s">
        <v>1882</v>
      </c>
      <c r="U217" t="s">
        <v>1883</v>
      </c>
      <c r="V217" t="s">
        <v>1884</v>
      </c>
      <c r="W217">
        <v>1690</v>
      </c>
      <c r="X217">
        <v>190</v>
      </c>
      <c r="Y217">
        <v>0</v>
      </c>
      <c r="Z217">
        <v>0</v>
      </c>
      <c r="AA217">
        <v>0</v>
      </c>
      <c r="AE2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SE.103 투명 540233163103 0502-1320-4716 2100055481461</v>
      </c>
    </row>
    <row r="218" spans="1:31">
      <c r="A218">
        <v>217</v>
      </c>
      <c r="B218" t="s">
        <v>560</v>
      </c>
      <c r="C218" t="s">
        <v>562</v>
      </c>
      <c r="D218" t="s">
        <v>1880</v>
      </c>
      <c r="E218" s="59">
        <v>45474</v>
      </c>
      <c r="F218" t="s">
        <v>1877</v>
      </c>
      <c r="G218" t="s">
        <v>1878</v>
      </c>
      <c r="H218" t="s">
        <v>50</v>
      </c>
      <c r="I218" t="s">
        <v>351</v>
      </c>
      <c r="J218">
        <v>2</v>
      </c>
      <c r="K218">
        <v>2640</v>
      </c>
      <c r="L218">
        <v>0</v>
      </c>
      <c r="M218">
        <v>0</v>
      </c>
      <c r="N218" s="59">
        <v>45472</v>
      </c>
      <c r="O218" t="s">
        <v>1879</v>
      </c>
      <c r="P218" t="s">
        <v>1881</v>
      </c>
      <c r="Q218" t="s">
        <v>1882</v>
      </c>
      <c r="R218" t="s">
        <v>561</v>
      </c>
      <c r="S218" s="59"/>
      <c r="T218" t="s">
        <v>1882</v>
      </c>
      <c r="U218" t="s">
        <v>1883</v>
      </c>
      <c r="V218" t="s">
        <v>1884</v>
      </c>
      <c r="W218">
        <v>5360</v>
      </c>
      <c r="X218">
        <v>0</v>
      </c>
      <c r="Y218">
        <v>0</v>
      </c>
      <c r="Z218">
        <v>0</v>
      </c>
      <c r="AA218">
        <v>0</v>
      </c>
      <c r="AE2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SE.138 투명 540233163103 0502-1320-4716 2100055481461</v>
      </c>
    </row>
    <row r="219" spans="1:31">
      <c r="A219">
        <v>218</v>
      </c>
      <c r="B219" t="s">
        <v>560</v>
      </c>
      <c r="C219" t="s">
        <v>562</v>
      </c>
      <c r="D219" t="s">
        <v>1885</v>
      </c>
      <c r="E219" s="59">
        <v>45474</v>
      </c>
      <c r="F219" t="s">
        <v>1885</v>
      </c>
      <c r="G219" t="s">
        <v>1886</v>
      </c>
      <c r="H219" t="s">
        <v>133</v>
      </c>
      <c r="I219" t="s">
        <v>351</v>
      </c>
      <c r="J219">
        <v>40</v>
      </c>
      <c r="K219">
        <v>26000</v>
      </c>
      <c r="L219">
        <v>3500</v>
      </c>
      <c r="M219">
        <v>500</v>
      </c>
      <c r="N219" s="59">
        <v>45473</v>
      </c>
      <c r="O219" t="s">
        <v>1887</v>
      </c>
      <c r="P219" t="s">
        <v>937</v>
      </c>
      <c r="Q219" t="s">
        <v>1888</v>
      </c>
      <c r="R219" t="s">
        <v>561</v>
      </c>
      <c r="S219" s="59"/>
      <c r="T219" t="s">
        <v>1888</v>
      </c>
      <c r="U219" t="s">
        <v>1889</v>
      </c>
      <c r="V219" t="s">
        <v>1890</v>
      </c>
      <c r="W219">
        <v>37600</v>
      </c>
      <c r="X219">
        <v>0</v>
      </c>
      <c r="Y219">
        <v>0</v>
      </c>
      <c r="Z219">
        <v>3000</v>
      </c>
      <c r="AA219">
        <v>0</v>
      </c>
      <c r="AE2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김민성 김민성 SE.101 투명 530233820414 0502-4452-4261 6100055662930</v>
      </c>
    </row>
    <row r="220" spans="1:31">
      <c r="A220">
        <v>219</v>
      </c>
      <c r="B220" t="s">
        <v>560</v>
      </c>
      <c r="C220" t="s">
        <v>562</v>
      </c>
      <c r="D220" t="s">
        <v>1891</v>
      </c>
      <c r="E220" s="59">
        <v>45474</v>
      </c>
      <c r="F220" t="s">
        <v>1891</v>
      </c>
      <c r="G220" t="s">
        <v>1892</v>
      </c>
      <c r="H220" t="s">
        <v>94</v>
      </c>
      <c r="I220" t="s">
        <v>351</v>
      </c>
      <c r="J220">
        <v>1</v>
      </c>
      <c r="K220">
        <v>7125</v>
      </c>
      <c r="L220">
        <v>3000</v>
      </c>
      <c r="M220">
        <v>0</v>
      </c>
      <c r="N220" s="59">
        <v>45473</v>
      </c>
      <c r="O220" t="s">
        <v>1893</v>
      </c>
      <c r="P220" t="s">
        <v>1894</v>
      </c>
      <c r="Q220" t="s">
        <v>1895</v>
      </c>
      <c r="R220" t="s">
        <v>561</v>
      </c>
      <c r="S220" s="59"/>
      <c r="T220" t="s">
        <v>1895</v>
      </c>
      <c r="U220" t="s">
        <v>1896</v>
      </c>
      <c r="V220" t="s">
        <v>564</v>
      </c>
      <c r="W220">
        <v>7220</v>
      </c>
      <c r="X220">
        <v>0</v>
      </c>
      <c r="Y220">
        <v>3000</v>
      </c>
      <c r="Z220">
        <v>0</v>
      </c>
      <c r="AA220">
        <v>0</v>
      </c>
      <c r="AE2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한선미 한선미 SE.116 투명 530233820532 0502-1748-1140 14100055840760</v>
      </c>
    </row>
    <row r="221" spans="1:31">
      <c r="A221">
        <v>220</v>
      </c>
      <c r="B221" t="s">
        <v>560</v>
      </c>
      <c r="C221" t="s">
        <v>562</v>
      </c>
      <c r="D221" t="s">
        <v>1897</v>
      </c>
      <c r="E221" s="59">
        <v>45474</v>
      </c>
      <c r="F221" t="s">
        <v>1897</v>
      </c>
      <c r="G221" t="s">
        <v>1898</v>
      </c>
      <c r="H221" t="s">
        <v>133</v>
      </c>
      <c r="I221" t="s">
        <v>351</v>
      </c>
      <c r="J221">
        <v>30</v>
      </c>
      <c r="K221">
        <v>20500</v>
      </c>
      <c r="L221">
        <v>3500</v>
      </c>
      <c r="M221">
        <v>500</v>
      </c>
      <c r="N221" s="59">
        <v>45474</v>
      </c>
      <c r="O221" t="s">
        <v>1899</v>
      </c>
      <c r="P221" t="s">
        <v>1772</v>
      </c>
      <c r="Q221" t="s">
        <v>1900</v>
      </c>
      <c r="R221" t="s">
        <v>561</v>
      </c>
      <c r="S221" s="59"/>
      <c r="T221" t="s">
        <v>1900</v>
      </c>
      <c r="U221" t="s">
        <v>1901</v>
      </c>
      <c r="V221" t="s">
        <v>1902</v>
      </c>
      <c r="W221">
        <v>28200</v>
      </c>
      <c r="X221">
        <v>0</v>
      </c>
      <c r="Y221">
        <v>3000</v>
      </c>
      <c r="Z221">
        <v>0</v>
      </c>
      <c r="AA221">
        <v>0</v>
      </c>
      <c r="AE2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최정인 최정인 SE.101 투명 530233820226 0502-5089-8663 1100055780140</v>
      </c>
    </row>
    <row r="222" spans="1:31">
      <c r="A222">
        <v>221</v>
      </c>
      <c r="B222" t="s">
        <v>665</v>
      </c>
      <c r="C222" t="s">
        <v>562</v>
      </c>
      <c r="D222" t="s">
        <v>1903</v>
      </c>
      <c r="E222" s="59">
        <v>45474</v>
      </c>
      <c r="F222" t="s">
        <v>1903</v>
      </c>
      <c r="G222" t="s">
        <v>1904</v>
      </c>
      <c r="H222" t="s">
        <v>34</v>
      </c>
      <c r="I222" t="s">
        <v>351</v>
      </c>
      <c r="J222">
        <v>1</v>
      </c>
      <c r="K222">
        <v>0</v>
      </c>
      <c r="L222">
        <v>3500</v>
      </c>
      <c r="M222">
        <v>960</v>
      </c>
      <c r="N222" s="59">
        <v>45474</v>
      </c>
      <c r="O222" t="s">
        <v>1905</v>
      </c>
      <c r="P222" t="s">
        <v>1906</v>
      </c>
      <c r="Q222" t="s">
        <v>1907</v>
      </c>
      <c r="R222" t="s">
        <v>561</v>
      </c>
      <c r="S222" s="59"/>
      <c r="T222" t="s">
        <v>1907</v>
      </c>
      <c r="U222" t="s">
        <v>1908</v>
      </c>
      <c r="V222" t="s">
        <v>1909</v>
      </c>
      <c r="W222">
        <v>30240</v>
      </c>
      <c r="X222">
        <v>0</v>
      </c>
      <c r="Y222">
        <v>3000</v>
      </c>
      <c r="Z222">
        <v>0</v>
      </c>
      <c r="AA222">
        <v>0</v>
      </c>
      <c r="AE2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정지영 정지영 SE.206 투명 540233161692 0502-4798-7277 29100055903890</v>
      </c>
    </row>
    <row r="223" spans="1:31">
      <c r="A223">
        <v>227</v>
      </c>
      <c r="B223" t="s">
        <v>665</v>
      </c>
      <c r="C223" t="s">
        <v>530</v>
      </c>
      <c r="D223" t="s">
        <v>1915</v>
      </c>
      <c r="E223" s="59">
        <v>45475</v>
      </c>
      <c r="F223" t="s">
        <v>1915</v>
      </c>
      <c r="G223" t="s">
        <v>1916</v>
      </c>
      <c r="H223" t="s">
        <v>529</v>
      </c>
      <c r="I223" t="s">
        <v>351</v>
      </c>
      <c r="J223">
        <v>1</v>
      </c>
      <c r="K223">
        <v>0</v>
      </c>
      <c r="L223">
        <v>5700</v>
      </c>
      <c r="M223">
        <v>1725</v>
      </c>
      <c r="N223" s="59">
        <v>45475</v>
      </c>
      <c r="O223" t="s">
        <v>1938</v>
      </c>
      <c r="R223" t="s">
        <v>561</v>
      </c>
      <c r="S223" s="59"/>
      <c r="T223" t="s">
        <v>1917</v>
      </c>
      <c r="U223" t="s">
        <v>1918</v>
      </c>
      <c r="W223">
        <v>0</v>
      </c>
      <c r="X223">
        <v>0</v>
      </c>
      <c r="Y223">
        <v>0</v>
      </c>
      <c r="Z223">
        <v>0</v>
      </c>
      <c r="AA223">
        <v>0</v>
      </c>
      <c r="AE2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540234498143 010-9233-8113 45476807</v>
      </c>
    </row>
    <row r="224" spans="1:31">
      <c r="A224">
        <v>228</v>
      </c>
      <c r="B224" t="s">
        <v>665</v>
      </c>
      <c r="C224" t="s">
        <v>530</v>
      </c>
      <c r="D224" t="s">
        <v>1915</v>
      </c>
      <c r="E224" s="59">
        <v>45475</v>
      </c>
      <c r="F224" t="s">
        <v>1915</v>
      </c>
      <c r="G224" t="s">
        <v>1919</v>
      </c>
      <c r="H224" t="s">
        <v>529</v>
      </c>
      <c r="I224" t="s">
        <v>351</v>
      </c>
      <c r="J224">
        <v>1</v>
      </c>
      <c r="K224">
        <v>0</v>
      </c>
      <c r="L224">
        <v>5700</v>
      </c>
      <c r="M224">
        <v>1725</v>
      </c>
      <c r="N224" s="59">
        <v>45475</v>
      </c>
      <c r="O224" t="s">
        <v>1939</v>
      </c>
      <c r="R224" t="s">
        <v>561</v>
      </c>
      <c r="S224" s="59"/>
      <c r="T224" t="s">
        <v>1917</v>
      </c>
      <c r="U224" t="s">
        <v>1918</v>
      </c>
      <c r="W224">
        <v>0</v>
      </c>
      <c r="X224">
        <v>0</v>
      </c>
      <c r="Y224">
        <v>0</v>
      </c>
      <c r="Z224">
        <v>0</v>
      </c>
      <c r="AA224">
        <v>0</v>
      </c>
      <c r="AE2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2대건어물상회 2대건어물상회 SE.1000 투명 530235183992 010-9233-8113 45476925</v>
      </c>
    </row>
    <row r="225" spans="1:31">
      <c r="A225">
        <v>229</v>
      </c>
      <c r="B225" t="s">
        <v>665</v>
      </c>
      <c r="C225" t="s">
        <v>559</v>
      </c>
      <c r="D225" t="s">
        <v>1920</v>
      </c>
      <c r="E225" s="59">
        <v>45475</v>
      </c>
      <c r="F225" t="s">
        <v>1920</v>
      </c>
      <c r="G225" t="s">
        <v>1921</v>
      </c>
      <c r="H225" t="s">
        <v>18</v>
      </c>
      <c r="I225" t="s">
        <v>351</v>
      </c>
      <c r="J225">
        <v>1</v>
      </c>
      <c r="K225">
        <v>0</v>
      </c>
      <c r="L225">
        <v>3000</v>
      </c>
      <c r="M225">
        <v>0</v>
      </c>
      <c r="N225" s="59">
        <v>45475</v>
      </c>
      <c r="O225" t="s">
        <v>1922</v>
      </c>
      <c r="P225" t="s">
        <v>1923</v>
      </c>
      <c r="Q225" t="s">
        <v>1924</v>
      </c>
      <c r="R225" t="s">
        <v>561</v>
      </c>
      <c r="S225" s="59"/>
      <c r="T225" t="s">
        <v>1924</v>
      </c>
      <c r="U225" t="s">
        <v>1925</v>
      </c>
      <c r="W225">
        <v>10560</v>
      </c>
      <c r="X225">
        <v>0</v>
      </c>
      <c r="Y225">
        <v>3000</v>
      </c>
      <c r="Z225">
        <v>0</v>
      </c>
      <c r="AA225">
        <v>0</v>
      </c>
      <c r="AE2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이호영 이호영 SE.307 투명 540234304405 010-5142-0868 2024070278357301</v>
      </c>
    </row>
    <row r="226" spans="1:31">
      <c r="A226">
        <v>230</v>
      </c>
      <c r="B226" t="s">
        <v>560</v>
      </c>
      <c r="C226" t="s">
        <v>559</v>
      </c>
      <c r="D226" t="s">
        <v>1929</v>
      </c>
      <c r="E226" s="59">
        <v>45475</v>
      </c>
      <c r="F226" t="s">
        <v>1926</v>
      </c>
      <c r="G226" t="s">
        <v>1927</v>
      </c>
      <c r="H226" t="s">
        <v>34</v>
      </c>
      <c r="I226" t="s">
        <v>351</v>
      </c>
      <c r="J226">
        <v>1</v>
      </c>
      <c r="K226">
        <v>24260</v>
      </c>
      <c r="L226">
        <v>3500</v>
      </c>
      <c r="M226">
        <v>960</v>
      </c>
      <c r="N226" s="59">
        <v>45475</v>
      </c>
      <c r="O226" t="s">
        <v>1928</v>
      </c>
      <c r="P226" t="s">
        <v>1930</v>
      </c>
      <c r="Q226" t="s">
        <v>1931</v>
      </c>
      <c r="R226" t="s">
        <v>561</v>
      </c>
      <c r="S226" s="59"/>
      <c r="T226" t="s">
        <v>1931</v>
      </c>
      <c r="U226" t="s">
        <v>1932</v>
      </c>
      <c r="W226">
        <v>28620</v>
      </c>
      <c r="X226">
        <v>3180</v>
      </c>
      <c r="Y226">
        <v>3000</v>
      </c>
      <c r="Z226">
        <v>0</v>
      </c>
      <c r="AA226">
        <v>0</v>
      </c>
      <c r="AE2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김현제 호박이네 SE.206 투명 540234304416 010-2441-4237 2024070272955171</v>
      </c>
    </row>
    <row r="227" spans="1:31">
      <c r="A227">
        <v>231</v>
      </c>
      <c r="B227" t="s">
        <v>560</v>
      </c>
      <c r="C227" t="s">
        <v>562</v>
      </c>
      <c r="D227" t="s">
        <v>1933</v>
      </c>
      <c r="E227" s="59">
        <v>45475</v>
      </c>
      <c r="F227" t="s">
        <v>1933</v>
      </c>
      <c r="G227" t="s">
        <v>1934</v>
      </c>
      <c r="H227" t="s">
        <v>34</v>
      </c>
      <c r="I227" t="s">
        <v>351</v>
      </c>
      <c r="J227">
        <v>1</v>
      </c>
      <c r="K227">
        <v>24260</v>
      </c>
      <c r="L227">
        <v>3500</v>
      </c>
      <c r="M227">
        <v>960</v>
      </c>
      <c r="N227" s="59">
        <v>45474</v>
      </c>
      <c r="O227" t="s">
        <v>1935</v>
      </c>
      <c r="P227" t="s">
        <v>786</v>
      </c>
      <c r="Q227" t="s">
        <v>1936</v>
      </c>
      <c r="R227" t="s">
        <v>561</v>
      </c>
      <c r="S227" s="59"/>
      <c r="T227" t="s">
        <v>1936</v>
      </c>
      <c r="U227" t="s">
        <v>1937</v>
      </c>
      <c r="V227" t="s">
        <v>564</v>
      </c>
      <c r="W227">
        <v>34020</v>
      </c>
      <c r="X227">
        <v>0</v>
      </c>
      <c r="Y227">
        <v>0</v>
      </c>
      <c r="Z227">
        <v>0</v>
      </c>
      <c r="AA227">
        <v>0</v>
      </c>
      <c r="AE2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정수아 정수아 SE.206 투명 540234304383 0502-4847-3857 1100055842018</v>
      </c>
    </row>
    <row r="228" spans="1:31">
      <c r="A228">
        <v>232</v>
      </c>
      <c r="B228" t="s">
        <v>560</v>
      </c>
      <c r="C228" t="s">
        <v>1135</v>
      </c>
      <c r="E228" s="59">
        <v>45476</v>
      </c>
      <c r="F228" t="s">
        <v>1944</v>
      </c>
      <c r="G228" t="s">
        <v>1943</v>
      </c>
      <c r="H228" t="s">
        <v>84</v>
      </c>
      <c r="I228" t="s">
        <v>351</v>
      </c>
      <c r="J228">
        <v>1</v>
      </c>
      <c r="K228">
        <v>0</v>
      </c>
      <c r="L228">
        <v>3000</v>
      </c>
      <c r="M228">
        <v>0</v>
      </c>
      <c r="N228" s="59">
        <v>45476</v>
      </c>
      <c r="O228" t="s">
        <v>1942</v>
      </c>
      <c r="R228" t="s">
        <v>561</v>
      </c>
      <c r="S228" s="59"/>
      <c r="T228" t="s">
        <v>1945</v>
      </c>
      <c r="U228" t="s">
        <v>1946</v>
      </c>
      <c r="W228">
        <v>0</v>
      </c>
      <c r="X228">
        <v>0</v>
      </c>
      <c r="Y228">
        <v>0</v>
      </c>
      <c r="Z228">
        <v>0</v>
      </c>
      <c r="AA228">
        <v>0</v>
      </c>
      <c r="AE2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Yeonseo SE.121 투명 530236054932 010-9731-2583 24070304</v>
      </c>
    </row>
    <row r="229" spans="1:31">
      <c r="A229">
        <v>233</v>
      </c>
      <c r="B229" t="s">
        <v>560</v>
      </c>
      <c r="C229" t="s">
        <v>562</v>
      </c>
      <c r="D229" t="s">
        <v>1338</v>
      </c>
      <c r="E229" s="59">
        <v>45476</v>
      </c>
      <c r="F229" t="s">
        <v>1954</v>
      </c>
      <c r="G229" t="s">
        <v>1953</v>
      </c>
      <c r="H229" t="s">
        <v>133</v>
      </c>
      <c r="I229" t="s">
        <v>351</v>
      </c>
      <c r="J229">
        <v>10</v>
      </c>
      <c r="K229">
        <v>8500</v>
      </c>
      <c r="L229">
        <v>3000</v>
      </c>
      <c r="M229">
        <v>0</v>
      </c>
      <c r="N229" s="59">
        <v>45475</v>
      </c>
      <c r="O229" t="s">
        <v>1951</v>
      </c>
      <c r="P229" t="s">
        <v>1339</v>
      </c>
      <c r="Q229" t="s">
        <v>1952</v>
      </c>
      <c r="R229" t="s">
        <v>561</v>
      </c>
      <c r="S229" s="59"/>
      <c r="T229" t="s">
        <v>1952</v>
      </c>
      <c r="U229" t="s">
        <v>1955</v>
      </c>
      <c r="V229" t="s">
        <v>564</v>
      </c>
      <c r="W229">
        <v>9400</v>
      </c>
      <c r="X229">
        <v>0</v>
      </c>
      <c r="Y229">
        <v>3000</v>
      </c>
      <c r="Z229">
        <v>0</v>
      </c>
      <c r="AA229">
        <v>0</v>
      </c>
      <c r="AE2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김유리 정원준 SE.101 투명 540235118052 0502-5269-2320 3100056334515</v>
      </c>
    </row>
    <row r="230" spans="1:31">
      <c r="A230">
        <v>234</v>
      </c>
      <c r="B230" t="s">
        <v>560</v>
      </c>
      <c r="C230" t="s">
        <v>562</v>
      </c>
      <c r="D230" t="s">
        <v>1957</v>
      </c>
      <c r="E230" s="59">
        <v>45476</v>
      </c>
      <c r="F230" t="s">
        <v>1961</v>
      </c>
      <c r="G230" t="s">
        <v>1960</v>
      </c>
      <c r="H230" t="s">
        <v>34</v>
      </c>
      <c r="I230" t="s">
        <v>351</v>
      </c>
      <c r="J230">
        <v>2</v>
      </c>
      <c r="K230">
        <v>45725</v>
      </c>
      <c r="L230">
        <v>4400</v>
      </c>
      <c r="M230">
        <v>1725</v>
      </c>
      <c r="N230" s="59">
        <v>45475</v>
      </c>
      <c r="O230" t="s">
        <v>1956</v>
      </c>
      <c r="P230" t="s">
        <v>1958</v>
      </c>
      <c r="Q230" t="s">
        <v>1959</v>
      </c>
      <c r="R230" t="s">
        <v>561</v>
      </c>
      <c r="S230" s="59"/>
      <c r="T230" t="s">
        <v>1959</v>
      </c>
      <c r="U230" t="s">
        <v>1962</v>
      </c>
      <c r="V230" t="s">
        <v>564</v>
      </c>
      <c r="W230">
        <v>68040</v>
      </c>
      <c r="X230">
        <v>0</v>
      </c>
      <c r="Y230">
        <v>0</v>
      </c>
      <c r="Z230">
        <v>0</v>
      </c>
      <c r="AA230">
        <v>0</v>
      </c>
      <c r="AE2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김성희 기뜬정 SE.206 투명 540235118004 0502-4794-5434 22100055883722</v>
      </c>
    </row>
    <row r="231" spans="1:31">
      <c r="A231">
        <v>235</v>
      </c>
      <c r="B231" t="s">
        <v>560</v>
      </c>
      <c r="C231" t="s">
        <v>562</v>
      </c>
      <c r="D231" t="s">
        <v>1964</v>
      </c>
      <c r="E231" s="59">
        <v>45476</v>
      </c>
      <c r="F231" t="s">
        <v>1964</v>
      </c>
      <c r="G231" t="s">
        <v>1967</v>
      </c>
      <c r="H231" t="s">
        <v>118</v>
      </c>
      <c r="I231" t="s">
        <v>351</v>
      </c>
      <c r="J231">
        <v>2</v>
      </c>
      <c r="K231">
        <v>6300</v>
      </c>
      <c r="L231">
        <v>3000</v>
      </c>
      <c r="M231">
        <v>0</v>
      </c>
      <c r="N231" s="59">
        <v>45476</v>
      </c>
      <c r="O231" t="s">
        <v>1963</v>
      </c>
      <c r="P231" t="s">
        <v>1965</v>
      </c>
      <c r="Q231" t="s">
        <v>1966</v>
      </c>
      <c r="R231" t="s">
        <v>561</v>
      </c>
      <c r="S231" s="59"/>
      <c r="T231" t="s">
        <v>1966</v>
      </c>
      <c r="U231" t="s">
        <v>1968</v>
      </c>
      <c r="V231" t="s">
        <v>1969</v>
      </c>
      <c r="W231">
        <v>4880</v>
      </c>
      <c r="X231">
        <v>880</v>
      </c>
      <c r="Y231">
        <v>0</v>
      </c>
      <c r="Z231">
        <v>0</v>
      </c>
      <c r="AA231">
        <v>0</v>
      </c>
      <c r="AE2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정명희 정명희 SE.105 투명 530235880282 0502-1252-5859 19100056325072</v>
      </c>
    </row>
    <row r="232" spans="1:31">
      <c r="A232">
        <v>236</v>
      </c>
      <c r="B232" t="s">
        <v>560</v>
      </c>
      <c r="C232" t="s">
        <v>562</v>
      </c>
      <c r="D232" t="s">
        <v>1964</v>
      </c>
      <c r="E232" s="59">
        <v>45476</v>
      </c>
      <c r="F232" t="s">
        <v>1964</v>
      </c>
      <c r="G232" t="s">
        <v>1967</v>
      </c>
      <c r="H232" t="s">
        <v>112</v>
      </c>
      <c r="I232" t="s">
        <v>351</v>
      </c>
      <c r="J232">
        <v>2</v>
      </c>
      <c r="K232">
        <v>4312</v>
      </c>
      <c r="L232">
        <v>0</v>
      </c>
      <c r="M232">
        <v>0</v>
      </c>
      <c r="N232" s="59">
        <v>45476</v>
      </c>
      <c r="O232" t="s">
        <v>1963</v>
      </c>
      <c r="P232" t="s">
        <v>1965</v>
      </c>
      <c r="Q232" t="s">
        <v>1966</v>
      </c>
      <c r="R232" t="s">
        <v>561</v>
      </c>
      <c r="S232" s="59"/>
      <c r="T232" t="s">
        <v>1966</v>
      </c>
      <c r="U232" t="s">
        <v>1968</v>
      </c>
      <c r="V232" t="s">
        <v>1969</v>
      </c>
      <c r="W232">
        <v>7660</v>
      </c>
      <c r="X232">
        <v>420</v>
      </c>
      <c r="Y232">
        <v>0</v>
      </c>
      <c r="Z232">
        <v>0</v>
      </c>
      <c r="AA232">
        <v>0</v>
      </c>
      <c r="AE2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정명희 정명희 SE.107 투명 530235880282 0502-1252-5859 19100056325072</v>
      </c>
    </row>
    <row r="233" spans="1:31">
      <c r="A233">
        <v>237</v>
      </c>
      <c r="B233" t="s">
        <v>560</v>
      </c>
      <c r="C233" t="s">
        <v>562</v>
      </c>
      <c r="D233" t="s">
        <v>1971</v>
      </c>
      <c r="E233" s="59">
        <v>45476</v>
      </c>
      <c r="F233" t="s">
        <v>1975</v>
      </c>
      <c r="G233" t="s">
        <v>1974</v>
      </c>
      <c r="H233" t="s">
        <v>36</v>
      </c>
      <c r="I233" t="s">
        <v>351</v>
      </c>
      <c r="J233">
        <v>2</v>
      </c>
      <c r="K233">
        <v>39125</v>
      </c>
      <c r="L233">
        <v>4400</v>
      </c>
      <c r="M233">
        <v>1725</v>
      </c>
      <c r="N233" s="59">
        <v>45476</v>
      </c>
      <c r="O233" t="s">
        <v>1970</v>
      </c>
      <c r="P233" t="s">
        <v>1972</v>
      </c>
      <c r="Q233" t="s">
        <v>1973</v>
      </c>
      <c r="R233" t="s">
        <v>561</v>
      </c>
      <c r="S233" s="59"/>
      <c r="T233" t="s">
        <v>1973</v>
      </c>
      <c r="U233" t="s">
        <v>1976</v>
      </c>
      <c r="V233" t="s">
        <v>1977</v>
      </c>
      <c r="W233">
        <v>56700</v>
      </c>
      <c r="X233">
        <v>0</v>
      </c>
      <c r="Y233">
        <v>0</v>
      </c>
      <c r="Z233">
        <v>0</v>
      </c>
      <c r="AA233">
        <v>0</v>
      </c>
      <c r="AE2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진정란 이창우 SE.205 투명 530235880175 0502-4464-3856 22100055957453</v>
      </c>
    </row>
    <row r="234" spans="1:31">
      <c r="A234">
        <v>238</v>
      </c>
      <c r="B234" t="s">
        <v>560</v>
      </c>
      <c r="C234" t="s">
        <v>562</v>
      </c>
      <c r="D234" t="s">
        <v>1979</v>
      </c>
      <c r="E234" s="59">
        <v>45476</v>
      </c>
      <c r="F234" t="s">
        <v>1979</v>
      </c>
      <c r="G234" t="s">
        <v>1982</v>
      </c>
      <c r="H234" t="s">
        <v>125</v>
      </c>
      <c r="I234" t="s">
        <v>351</v>
      </c>
      <c r="J234">
        <v>3</v>
      </c>
      <c r="K234">
        <v>6300</v>
      </c>
      <c r="L234">
        <v>3000</v>
      </c>
      <c r="M234">
        <v>0</v>
      </c>
      <c r="N234" s="59">
        <v>45476</v>
      </c>
      <c r="O234" t="s">
        <v>1978</v>
      </c>
      <c r="P234" t="s">
        <v>1980</v>
      </c>
      <c r="Q234" t="s">
        <v>1981</v>
      </c>
      <c r="R234" t="s">
        <v>561</v>
      </c>
      <c r="S234" s="59"/>
      <c r="T234" t="s">
        <v>1981</v>
      </c>
      <c r="U234" t="s">
        <v>1983</v>
      </c>
      <c r="V234" t="s">
        <v>564</v>
      </c>
      <c r="W234">
        <v>5070</v>
      </c>
      <c r="X234">
        <v>570</v>
      </c>
      <c r="Y234">
        <v>3000</v>
      </c>
      <c r="Z234">
        <v>0</v>
      </c>
      <c r="AA234">
        <v>0</v>
      </c>
      <c r="AE2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한상열 한상열 SE.103 투명 530235888236 0502-1701-3054 21100056382795</v>
      </c>
    </row>
    <row r="235" spans="1:31">
      <c r="A235">
        <v>239</v>
      </c>
      <c r="B235" t="s">
        <v>560</v>
      </c>
      <c r="C235" t="s">
        <v>559</v>
      </c>
      <c r="D235" t="s">
        <v>1985</v>
      </c>
      <c r="E235" s="59">
        <v>45476</v>
      </c>
      <c r="F235" t="s">
        <v>1985</v>
      </c>
      <c r="G235" t="s">
        <v>1988</v>
      </c>
      <c r="H235" t="s">
        <v>98</v>
      </c>
      <c r="I235" t="s">
        <v>351</v>
      </c>
      <c r="J235">
        <v>5</v>
      </c>
      <c r="K235">
        <v>24260</v>
      </c>
      <c r="L235">
        <v>3500</v>
      </c>
      <c r="M235">
        <v>960</v>
      </c>
      <c r="N235" s="59">
        <v>45476</v>
      </c>
      <c r="O235" t="s">
        <v>1984</v>
      </c>
      <c r="P235" t="s">
        <v>1986</v>
      </c>
      <c r="Q235" t="s">
        <v>1987</v>
      </c>
      <c r="R235" t="s">
        <v>561</v>
      </c>
      <c r="S235" s="59"/>
      <c r="T235" t="s">
        <v>1987</v>
      </c>
      <c r="U235" t="s">
        <v>1989</v>
      </c>
      <c r="W235">
        <v>42100</v>
      </c>
      <c r="X235">
        <v>0</v>
      </c>
      <c r="Y235">
        <v>0</v>
      </c>
      <c r="Z235">
        <v>0</v>
      </c>
      <c r="AA235">
        <v>0</v>
      </c>
      <c r="AE2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김하민 김하민 SE.114 투명 530235880223 010-3528-3529 2024070318330941</v>
      </c>
    </row>
    <row r="236" spans="1:31">
      <c r="A236">
        <v>240</v>
      </c>
      <c r="B236" t="s">
        <v>560</v>
      </c>
      <c r="C236" t="s">
        <v>559</v>
      </c>
      <c r="D236" t="s">
        <v>1991</v>
      </c>
      <c r="E236" s="59">
        <v>45476</v>
      </c>
      <c r="F236" t="s">
        <v>1991</v>
      </c>
      <c r="G236" t="s">
        <v>1994</v>
      </c>
      <c r="H236" t="s">
        <v>133</v>
      </c>
      <c r="I236" t="s">
        <v>351</v>
      </c>
      <c r="J236">
        <v>60</v>
      </c>
      <c r="K236">
        <v>37460</v>
      </c>
      <c r="L236">
        <v>3500</v>
      </c>
      <c r="M236">
        <v>960</v>
      </c>
      <c r="N236" s="59">
        <v>45475</v>
      </c>
      <c r="O236" t="s">
        <v>1990</v>
      </c>
      <c r="P236" t="s">
        <v>1992</v>
      </c>
      <c r="Q236" t="s">
        <v>1993</v>
      </c>
      <c r="R236" t="s">
        <v>561</v>
      </c>
      <c r="S236" s="59"/>
      <c r="T236" t="s">
        <v>1993</v>
      </c>
      <c r="U236" t="s">
        <v>1995</v>
      </c>
      <c r="V236" t="s">
        <v>1114</v>
      </c>
      <c r="W236">
        <v>51000</v>
      </c>
      <c r="X236">
        <v>3000</v>
      </c>
      <c r="Y236">
        <v>0</v>
      </c>
      <c r="Z236">
        <v>0</v>
      </c>
      <c r="AA236">
        <v>0</v>
      </c>
      <c r="AE2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최선 최선 SE.101 투명 540235117971 010-8758-3680 2024070298520721</v>
      </c>
    </row>
    <row r="237" spans="1:31">
      <c r="A237">
        <v>241</v>
      </c>
      <c r="B237" t="s">
        <v>560</v>
      </c>
      <c r="C237" t="s">
        <v>559</v>
      </c>
      <c r="D237" t="s">
        <v>1854</v>
      </c>
      <c r="E237" s="59">
        <v>45476</v>
      </c>
      <c r="F237" t="s">
        <v>1854</v>
      </c>
      <c r="G237" t="s">
        <v>1997</v>
      </c>
      <c r="H237" t="s">
        <v>80</v>
      </c>
      <c r="I237" t="s">
        <v>351</v>
      </c>
      <c r="J237">
        <v>4</v>
      </c>
      <c r="K237">
        <v>18100</v>
      </c>
      <c r="L237">
        <v>3500</v>
      </c>
      <c r="M237">
        <v>960</v>
      </c>
      <c r="N237" s="59">
        <v>45475</v>
      </c>
      <c r="O237" t="s">
        <v>1996</v>
      </c>
      <c r="P237" t="s">
        <v>1857</v>
      </c>
      <c r="Q237" t="s">
        <v>1858</v>
      </c>
      <c r="R237" t="s">
        <v>561</v>
      </c>
      <c r="S237" s="59"/>
      <c r="T237" t="s">
        <v>1858</v>
      </c>
      <c r="U237" t="s">
        <v>1998</v>
      </c>
      <c r="W237">
        <v>25680</v>
      </c>
      <c r="X237">
        <v>0</v>
      </c>
      <c r="Y237">
        <v>3000</v>
      </c>
      <c r="Z237">
        <v>0</v>
      </c>
      <c r="AA237">
        <v>0</v>
      </c>
      <c r="AE2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조정선 조정선 SE.123 투명 530235944936 010-2221-4368 2024070292061831</v>
      </c>
    </row>
    <row r="238" spans="1:31">
      <c r="A238">
        <v>242</v>
      </c>
      <c r="B238" t="s">
        <v>665</v>
      </c>
      <c r="C238" t="s">
        <v>559</v>
      </c>
      <c r="D238" t="s">
        <v>2000</v>
      </c>
      <c r="E238" s="59">
        <v>45476</v>
      </c>
      <c r="F238" t="s">
        <v>2000</v>
      </c>
      <c r="G238" t="s">
        <v>2003</v>
      </c>
      <c r="H238" t="s">
        <v>34</v>
      </c>
      <c r="I238" t="s">
        <v>351</v>
      </c>
      <c r="J238">
        <v>1</v>
      </c>
      <c r="K238">
        <v>0</v>
      </c>
      <c r="L238">
        <v>3500</v>
      </c>
      <c r="M238">
        <v>960</v>
      </c>
      <c r="N238" s="59">
        <v>45475</v>
      </c>
      <c r="O238" t="s">
        <v>1999</v>
      </c>
      <c r="P238" t="s">
        <v>2001</v>
      </c>
      <c r="Q238" t="s">
        <v>2002</v>
      </c>
      <c r="R238" t="s">
        <v>561</v>
      </c>
      <c r="S238" s="59"/>
      <c r="T238" t="s">
        <v>2002</v>
      </c>
      <c r="U238" t="s">
        <v>2004</v>
      </c>
      <c r="W238">
        <v>28400</v>
      </c>
      <c r="X238">
        <v>0</v>
      </c>
      <c r="Y238">
        <v>3000</v>
      </c>
      <c r="Z238">
        <v>0</v>
      </c>
      <c r="AA238">
        <v>0</v>
      </c>
      <c r="AE2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류남순 류남순 SE.206 투명 530235880315 010-2413-4951 2024070294591121</v>
      </c>
    </row>
    <row r="239" spans="1:31">
      <c r="A239">
        <v>243</v>
      </c>
      <c r="B239" t="s">
        <v>665</v>
      </c>
      <c r="C239" t="s">
        <v>530</v>
      </c>
      <c r="D239" t="s">
        <v>1947</v>
      </c>
      <c r="E239" s="59">
        <v>45476</v>
      </c>
      <c r="F239" t="s">
        <v>1947</v>
      </c>
      <c r="G239" t="s">
        <v>1948</v>
      </c>
      <c r="H239" t="s">
        <v>529</v>
      </c>
      <c r="I239" t="s">
        <v>351</v>
      </c>
      <c r="J239">
        <v>1</v>
      </c>
      <c r="K239">
        <v>0</v>
      </c>
      <c r="L239">
        <v>3500</v>
      </c>
      <c r="M239">
        <v>500</v>
      </c>
      <c r="N239" s="59">
        <v>45476</v>
      </c>
      <c r="O239" t="s">
        <v>2005</v>
      </c>
      <c r="R239" t="s">
        <v>561</v>
      </c>
      <c r="S239" s="59"/>
      <c r="T239" t="s">
        <v>1949</v>
      </c>
      <c r="U239" t="s">
        <v>1950</v>
      </c>
      <c r="W239">
        <v>0</v>
      </c>
      <c r="X239">
        <v>0</v>
      </c>
      <c r="Y239">
        <v>0</v>
      </c>
      <c r="Z239">
        <v>0</v>
      </c>
      <c r="AA239">
        <v>0</v>
      </c>
      <c r="AE2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남원 튀밥 남원 튀밥 SE.1000 투명 540235230273 010-2898-5252 45481835</v>
      </c>
    </row>
    <row r="240" spans="1:31">
      <c r="A240">
        <v>244</v>
      </c>
      <c r="B240" t="s">
        <v>560</v>
      </c>
      <c r="C240" t="s">
        <v>562</v>
      </c>
      <c r="D240" t="s">
        <v>2006</v>
      </c>
      <c r="E240" s="59">
        <v>45477</v>
      </c>
      <c r="F240" t="s">
        <v>2006</v>
      </c>
      <c r="G240" t="s">
        <v>2007</v>
      </c>
      <c r="H240" t="s">
        <v>18</v>
      </c>
      <c r="I240" t="s">
        <v>351</v>
      </c>
      <c r="J240">
        <v>1</v>
      </c>
      <c r="K240">
        <v>10260</v>
      </c>
      <c r="L240">
        <v>3000</v>
      </c>
      <c r="M240">
        <v>0</v>
      </c>
      <c r="N240" s="59">
        <v>45476</v>
      </c>
      <c r="O240" t="s">
        <v>2008</v>
      </c>
      <c r="P240" t="s">
        <v>2009</v>
      </c>
      <c r="Q240" t="s">
        <v>2010</v>
      </c>
      <c r="R240" t="s">
        <v>561</v>
      </c>
      <c r="S240" s="59"/>
      <c r="T240" t="s">
        <v>2010</v>
      </c>
      <c r="U240" t="s">
        <v>2011</v>
      </c>
      <c r="V240" t="s">
        <v>564</v>
      </c>
      <c r="W240">
        <v>12470</v>
      </c>
      <c r="X240">
        <v>0</v>
      </c>
      <c r="Y240">
        <v>3000</v>
      </c>
      <c r="Z240">
        <v>0</v>
      </c>
      <c r="AA240">
        <v>0</v>
      </c>
      <c r="AE2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정은주 정은주 SE.307 투명 530236762282 0502-4744-6062 4100056454957</v>
      </c>
    </row>
    <row r="241" spans="1:31">
      <c r="A241">
        <v>245</v>
      </c>
      <c r="B241" t="s">
        <v>560</v>
      </c>
      <c r="C241" t="s">
        <v>562</v>
      </c>
      <c r="D241" t="s">
        <v>2012</v>
      </c>
      <c r="E241" s="59">
        <v>45477</v>
      </c>
      <c r="F241" t="s">
        <v>2012</v>
      </c>
      <c r="G241" t="s">
        <v>2013</v>
      </c>
      <c r="H241" t="s">
        <v>133</v>
      </c>
      <c r="I241" t="s">
        <v>351</v>
      </c>
      <c r="J241">
        <v>50</v>
      </c>
      <c r="K241">
        <v>31500</v>
      </c>
      <c r="L241">
        <v>3500</v>
      </c>
      <c r="M241">
        <v>500</v>
      </c>
      <c r="N241" s="59">
        <v>45476</v>
      </c>
      <c r="O241" t="s">
        <v>2014</v>
      </c>
      <c r="P241" t="s">
        <v>2015</v>
      </c>
      <c r="Q241" t="s">
        <v>2016</v>
      </c>
      <c r="R241" t="s">
        <v>561</v>
      </c>
      <c r="S241" s="59"/>
      <c r="T241" t="s">
        <v>2016</v>
      </c>
      <c r="U241" t="s">
        <v>2017</v>
      </c>
      <c r="V241" t="s">
        <v>2018</v>
      </c>
      <c r="W241">
        <v>47000</v>
      </c>
      <c r="X241">
        <v>0</v>
      </c>
      <c r="Y241">
        <v>0</v>
      </c>
      <c r="Z241">
        <v>0</v>
      </c>
      <c r="AA241">
        <v>0</v>
      </c>
      <c r="AE2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조종근 조종근 SE.101 투명 530236762142 0502-1797-9472 25100056468113</v>
      </c>
    </row>
    <row r="242" spans="1:31">
      <c r="A242">
        <v>246</v>
      </c>
      <c r="B242" t="s">
        <v>560</v>
      </c>
      <c r="C242" t="s">
        <v>562</v>
      </c>
      <c r="D242" t="s">
        <v>2019</v>
      </c>
      <c r="E242" s="59">
        <v>45477</v>
      </c>
      <c r="F242" t="s">
        <v>2019</v>
      </c>
      <c r="G242" t="s">
        <v>2020</v>
      </c>
      <c r="H242" t="s">
        <v>34</v>
      </c>
      <c r="I242" t="s">
        <v>351</v>
      </c>
      <c r="J242">
        <v>1</v>
      </c>
      <c r="K242">
        <v>25925</v>
      </c>
      <c r="L242">
        <v>4400</v>
      </c>
      <c r="M242">
        <v>1725</v>
      </c>
      <c r="N242" s="59">
        <v>45476</v>
      </c>
      <c r="O242" t="s">
        <v>2021</v>
      </c>
      <c r="P242" t="s">
        <v>2022</v>
      </c>
      <c r="Q242" t="s">
        <v>2023</v>
      </c>
      <c r="R242" t="s">
        <v>561</v>
      </c>
      <c r="S242" s="59"/>
      <c r="T242" t="s">
        <v>2023</v>
      </c>
      <c r="U242" t="s">
        <v>2024</v>
      </c>
      <c r="V242" t="s">
        <v>2025</v>
      </c>
      <c r="W242">
        <v>34020</v>
      </c>
      <c r="X242">
        <v>0</v>
      </c>
      <c r="Y242">
        <v>0</v>
      </c>
      <c r="Z242">
        <v>0</v>
      </c>
      <c r="AA242">
        <v>0</v>
      </c>
      <c r="AE2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남후희 남후희 SE.206 투명 530236777096 0502-4659-4970 18100056279307</v>
      </c>
    </row>
    <row r="243" spans="1:31">
      <c r="A243">
        <v>247</v>
      </c>
      <c r="B243" t="s">
        <v>560</v>
      </c>
      <c r="C243" t="s">
        <v>562</v>
      </c>
      <c r="D243" t="s">
        <v>2019</v>
      </c>
      <c r="E243" s="59">
        <v>45477</v>
      </c>
      <c r="F243" t="s">
        <v>2019</v>
      </c>
      <c r="G243" t="s">
        <v>2020</v>
      </c>
      <c r="H243" t="s">
        <v>36</v>
      </c>
      <c r="I243" t="s">
        <v>351</v>
      </c>
      <c r="J243">
        <v>1</v>
      </c>
      <c r="K243">
        <v>16500</v>
      </c>
      <c r="L243">
        <v>0</v>
      </c>
      <c r="M243">
        <v>0</v>
      </c>
      <c r="N243" s="59">
        <v>45476</v>
      </c>
      <c r="O243" t="s">
        <v>2021</v>
      </c>
      <c r="P243" t="s">
        <v>2022</v>
      </c>
      <c r="Q243" t="s">
        <v>2023</v>
      </c>
      <c r="R243" t="s">
        <v>561</v>
      </c>
      <c r="S243" s="59"/>
      <c r="T243" t="s">
        <v>2023</v>
      </c>
      <c r="U243" t="s">
        <v>2024</v>
      </c>
      <c r="V243" t="s">
        <v>2025</v>
      </c>
      <c r="W243">
        <v>28350</v>
      </c>
      <c r="X243">
        <v>0</v>
      </c>
      <c r="Y243">
        <v>0</v>
      </c>
      <c r="Z243">
        <v>0</v>
      </c>
      <c r="AA243">
        <v>0</v>
      </c>
      <c r="AE2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남후희 남후희 SE.205 투명 530236777096 0502-4659-4970 18100056279307</v>
      </c>
    </row>
    <row r="244" spans="1:31">
      <c r="A244">
        <v>248</v>
      </c>
      <c r="B244" t="s">
        <v>560</v>
      </c>
      <c r="C244" t="s">
        <v>562</v>
      </c>
      <c r="D244" t="s">
        <v>2029</v>
      </c>
      <c r="E244" s="59">
        <v>45477</v>
      </c>
      <c r="F244" t="s">
        <v>2026</v>
      </c>
      <c r="G244" t="s">
        <v>2027</v>
      </c>
      <c r="H244" t="s">
        <v>98</v>
      </c>
      <c r="I244" t="s">
        <v>351</v>
      </c>
      <c r="J244">
        <v>10</v>
      </c>
      <c r="K244">
        <v>45725</v>
      </c>
      <c r="L244">
        <v>4400</v>
      </c>
      <c r="M244">
        <v>1725</v>
      </c>
      <c r="N244" s="59">
        <v>45477</v>
      </c>
      <c r="O244" t="s">
        <v>2028</v>
      </c>
      <c r="P244" t="s">
        <v>2030</v>
      </c>
      <c r="Q244" t="s">
        <v>2031</v>
      </c>
      <c r="R244" t="s">
        <v>561</v>
      </c>
      <c r="S244" s="59"/>
      <c r="T244" t="s">
        <v>2031</v>
      </c>
      <c r="U244" t="s">
        <v>2032</v>
      </c>
      <c r="V244" t="s">
        <v>563</v>
      </c>
      <c r="W244">
        <v>61200</v>
      </c>
      <c r="X244">
        <v>6800</v>
      </c>
      <c r="Y244">
        <v>0</v>
      </c>
      <c r="Z244">
        <v>0</v>
      </c>
      <c r="AA244">
        <v>0</v>
      </c>
      <c r="AE2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엄예린 김용선 SE.114 투명 530236762245 0504-4388-4263 17100056436419</v>
      </c>
    </row>
    <row r="245" spans="1:31">
      <c r="A245">
        <v>249</v>
      </c>
      <c r="B245" t="s">
        <v>560</v>
      </c>
      <c r="C245" t="s">
        <v>562</v>
      </c>
      <c r="D245" t="s">
        <v>2033</v>
      </c>
      <c r="E245" s="59">
        <v>45477</v>
      </c>
      <c r="F245" t="s">
        <v>2033</v>
      </c>
      <c r="G245" t="s">
        <v>2034</v>
      </c>
      <c r="H245" t="s">
        <v>34</v>
      </c>
      <c r="I245" t="s">
        <v>351</v>
      </c>
      <c r="J245">
        <v>1</v>
      </c>
      <c r="K245">
        <v>24260</v>
      </c>
      <c r="L245">
        <v>3500</v>
      </c>
      <c r="M245">
        <v>960</v>
      </c>
      <c r="N245" s="59">
        <v>45477</v>
      </c>
      <c r="O245" t="s">
        <v>2035</v>
      </c>
      <c r="P245" t="s">
        <v>1332</v>
      </c>
      <c r="Q245" t="s">
        <v>2036</v>
      </c>
      <c r="R245" t="s">
        <v>561</v>
      </c>
      <c r="S245" s="59"/>
      <c r="T245" t="s">
        <v>2036</v>
      </c>
      <c r="U245" t="s">
        <v>2037</v>
      </c>
      <c r="V245" t="s">
        <v>564</v>
      </c>
      <c r="W245">
        <v>34020</v>
      </c>
      <c r="X245">
        <v>0</v>
      </c>
      <c r="Y245">
        <v>3000</v>
      </c>
      <c r="Z245">
        <v>0</v>
      </c>
      <c r="AA245">
        <v>0</v>
      </c>
      <c r="AE2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이봄 이봄 SE.206 투명 540236035785 0502-4750-5501 3100056634290</v>
      </c>
    </row>
    <row r="246" spans="1:31">
      <c r="A246">
        <v>250</v>
      </c>
      <c r="B246" t="s">
        <v>665</v>
      </c>
      <c r="C246" t="s">
        <v>562</v>
      </c>
      <c r="D246" t="s">
        <v>2038</v>
      </c>
      <c r="E246" s="59">
        <v>45477</v>
      </c>
      <c r="F246" t="s">
        <v>2038</v>
      </c>
      <c r="G246" t="s">
        <v>2039</v>
      </c>
      <c r="H246" t="s">
        <v>133</v>
      </c>
      <c r="I246" t="s">
        <v>351</v>
      </c>
      <c r="J246">
        <v>1</v>
      </c>
      <c r="K246">
        <v>0</v>
      </c>
      <c r="L246">
        <v>3000</v>
      </c>
      <c r="M246">
        <v>0</v>
      </c>
      <c r="N246" s="59">
        <v>45476</v>
      </c>
      <c r="O246" t="s">
        <v>2040</v>
      </c>
      <c r="P246" t="s">
        <v>2041</v>
      </c>
      <c r="Q246" t="s">
        <v>2042</v>
      </c>
      <c r="R246" t="s">
        <v>561</v>
      </c>
      <c r="S246" s="59"/>
      <c r="T246" t="s">
        <v>2042</v>
      </c>
      <c r="U246" t="s">
        <v>2043</v>
      </c>
      <c r="V246" t="s">
        <v>564</v>
      </c>
      <c r="W246">
        <v>17300</v>
      </c>
      <c r="X246">
        <v>0</v>
      </c>
      <c r="Y246">
        <v>3000</v>
      </c>
      <c r="Z246">
        <v>0</v>
      </c>
      <c r="AA246">
        <v>0</v>
      </c>
      <c r="AE2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이수언 이수언 SE.101 투명 540236035903 0502-1691-8097 16100056825742</v>
      </c>
    </row>
    <row r="247" spans="1:31">
      <c r="A247">
        <v>251</v>
      </c>
      <c r="B247" t="s">
        <v>665</v>
      </c>
      <c r="C247" t="s">
        <v>562</v>
      </c>
      <c r="D247" t="s">
        <v>2044</v>
      </c>
      <c r="E247" s="59">
        <v>45477</v>
      </c>
      <c r="F247" t="s">
        <v>2044</v>
      </c>
      <c r="G247" t="s">
        <v>2045</v>
      </c>
      <c r="H247" t="s">
        <v>38</v>
      </c>
      <c r="I247" t="s">
        <v>351</v>
      </c>
      <c r="J247">
        <v>1</v>
      </c>
      <c r="K247">
        <v>0</v>
      </c>
      <c r="L247">
        <v>3000</v>
      </c>
      <c r="M247">
        <v>0</v>
      </c>
      <c r="N247" s="59">
        <v>45477</v>
      </c>
      <c r="O247" t="s">
        <v>2046</v>
      </c>
      <c r="P247" t="s">
        <v>2047</v>
      </c>
      <c r="Q247" t="s">
        <v>2048</v>
      </c>
      <c r="R247" t="s">
        <v>561</v>
      </c>
      <c r="S247" s="59"/>
      <c r="T247" t="s">
        <v>2048</v>
      </c>
      <c r="U247" t="s">
        <v>2049</v>
      </c>
      <c r="V247" t="s">
        <v>563</v>
      </c>
      <c r="W247">
        <v>21840</v>
      </c>
      <c r="X247">
        <v>0</v>
      </c>
      <c r="Y247">
        <v>3000</v>
      </c>
      <c r="Z247">
        <v>0</v>
      </c>
      <c r="AA247">
        <v>0</v>
      </c>
      <c r="AE2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성현주 성현주 SE.204 투명 540236035962 0502-1650-0833 25100056543194</v>
      </c>
    </row>
    <row r="248" spans="1:31">
      <c r="A248">
        <v>252</v>
      </c>
      <c r="B248" t="s">
        <v>665</v>
      </c>
      <c r="C248" t="s">
        <v>559</v>
      </c>
      <c r="D248" t="s">
        <v>2050</v>
      </c>
      <c r="E248" s="59">
        <v>45477</v>
      </c>
      <c r="F248" t="s">
        <v>2050</v>
      </c>
      <c r="G248" t="s">
        <v>2051</v>
      </c>
      <c r="H248" t="s">
        <v>36</v>
      </c>
      <c r="I248" t="s">
        <v>351</v>
      </c>
      <c r="J248">
        <v>1</v>
      </c>
      <c r="K248">
        <v>0</v>
      </c>
      <c r="L248">
        <v>3500</v>
      </c>
      <c r="M248">
        <v>960</v>
      </c>
      <c r="N248" s="59">
        <v>45477</v>
      </c>
      <c r="O248" t="s">
        <v>2052</v>
      </c>
      <c r="P248" t="s">
        <v>2053</v>
      </c>
      <c r="Q248" t="s">
        <v>2054</v>
      </c>
      <c r="R248" t="s">
        <v>561</v>
      </c>
      <c r="S248" s="59"/>
      <c r="T248" t="s">
        <v>2054</v>
      </c>
      <c r="U248" t="s">
        <v>2055</v>
      </c>
      <c r="V248" t="s">
        <v>1114</v>
      </c>
      <c r="W248">
        <v>24000</v>
      </c>
      <c r="X248">
        <v>0</v>
      </c>
      <c r="Y248">
        <v>3000</v>
      </c>
      <c r="Z248">
        <v>0</v>
      </c>
      <c r="AA248">
        <v>0</v>
      </c>
      <c r="AE2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선종현 선종현 SE.205 투명 530236762271 010-3150-6530 2024070464832651</v>
      </c>
    </row>
    <row r="249" spans="1:31">
      <c r="A249">
        <v>253</v>
      </c>
      <c r="B249" t="s">
        <v>665</v>
      </c>
      <c r="C249" t="s">
        <v>559</v>
      </c>
      <c r="D249" t="s">
        <v>2056</v>
      </c>
      <c r="E249" s="59">
        <v>45477</v>
      </c>
      <c r="F249" t="s">
        <v>2056</v>
      </c>
      <c r="G249" t="s">
        <v>2057</v>
      </c>
      <c r="H249" t="s">
        <v>86</v>
      </c>
      <c r="I249" t="s">
        <v>351</v>
      </c>
      <c r="J249">
        <v>1</v>
      </c>
      <c r="K249">
        <v>0</v>
      </c>
      <c r="L249">
        <v>3500</v>
      </c>
      <c r="M249">
        <v>960</v>
      </c>
      <c r="N249" s="59">
        <v>45476</v>
      </c>
      <c r="O249" t="s">
        <v>2058</v>
      </c>
      <c r="P249" t="s">
        <v>2059</v>
      </c>
      <c r="Q249" t="s">
        <v>2060</v>
      </c>
      <c r="R249" t="s">
        <v>561</v>
      </c>
      <c r="S249" s="59"/>
      <c r="T249" t="s">
        <v>2060</v>
      </c>
      <c r="U249" t="s">
        <v>2062</v>
      </c>
      <c r="W249">
        <v>6000</v>
      </c>
      <c r="X249">
        <v>0</v>
      </c>
      <c r="Y249">
        <v>3000</v>
      </c>
      <c r="Z249">
        <v>0</v>
      </c>
      <c r="AA249">
        <v>0</v>
      </c>
      <c r="AE2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이종헌 이종헌 SE.120 투명 540236035925 010-4630-8055 2024070345210801</v>
      </c>
    </row>
    <row r="250" spans="1:31">
      <c r="A250">
        <v>254</v>
      </c>
      <c r="B250" t="s">
        <v>665</v>
      </c>
      <c r="C250" t="s">
        <v>559</v>
      </c>
      <c r="D250" t="s">
        <v>2056</v>
      </c>
      <c r="E250" s="59">
        <v>45477</v>
      </c>
      <c r="F250" t="s">
        <v>2056</v>
      </c>
      <c r="G250" t="s">
        <v>2057</v>
      </c>
      <c r="H250" t="s">
        <v>34</v>
      </c>
      <c r="I250" t="s">
        <v>351</v>
      </c>
      <c r="J250">
        <v>1</v>
      </c>
      <c r="K250">
        <v>0</v>
      </c>
      <c r="L250">
        <v>0</v>
      </c>
      <c r="M250">
        <v>0</v>
      </c>
      <c r="N250" s="59">
        <v>45476</v>
      </c>
      <c r="O250" t="s">
        <v>2063</v>
      </c>
      <c r="P250" t="s">
        <v>2059</v>
      </c>
      <c r="Q250" t="s">
        <v>2060</v>
      </c>
      <c r="R250" t="s">
        <v>561</v>
      </c>
      <c r="S250" s="59"/>
      <c r="T250" t="s">
        <v>2060</v>
      </c>
      <c r="U250" t="s">
        <v>2062</v>
      </c>
      <c r="W250">
        <v>28400</v>
      </c>
      <c r="X250">
        <v>0</v>
      </c>
      <c r="Y250">
        <v>0</v>
      </c>
      <c r="Z250">
        <v>0</v>
      </c>
      <c r="AA250">
        <v>0</v>
      </c>
      <c r="AE2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이종헌 이종헌 SE.206 투명 540236035925 010-4630-8055 2024070345210791</v>
      </c>
    </row>
    <row r="251" spans="1:31">
      <c r="A251">
        <v>255</v>
      </c>
      <c r="B251" t="s">
        <v>560</v>
      </c>
      <c r="C251" t="s">
        <v>559</v>
      </c>
      <c r="D251" t="s">
        <v>2067</v>
      </c>
      <c r="E251" s="59">
        <v>45477</v>
      </c>
      <c r="F251" t="s">
        <v>2064</v>
      </c>
      <c r="G251" t="s">
        <v>2065</v>
      </c>
      <c r="H251" t="s">
        <v>22</v>
      </c>
      <c r="I251" t="s">
        <v>351</v>
      </c>
      <c r="J251">
        <v>1</v>
      </c>
      <c r="K251">
        <v>15650</v>
      </c>
      <c r="L251">
        <v>3000</v>
      </c>
      <c r="M251">
        <v>0</v>
      </c>
      <c r="N251" s="59">
        <v>45476</v>
      </c>
      <c r="O251" t="s">
        <v>2066</v>
      </c>
      <c r="P251" t="s">
        <v>2068</v>
      </c>
      <c r="Q251" t="s">
        <v>2069</v>
      </c>
      <c r="R251" t="s">
        <v>561</v>
      </c>
      <c r="S251" s="59"/>
      <c r="T251" t="s">
        <v>2069</v>
      </c>
      <c r="U251" t="s">
        <v>2070</v>
      </c>
      <c r="W251">
        <v>18630</v>
      </c>
      <c r="X251">
        <v>2070</v>
      </c>
      <c r="Y251">
        <v>3000</v>
      </c>
      <c r="Z251">
        <v>0</v>
      </c>
      <c r="AA251">
        <v>0</v>
      </c>
      <c r="AE2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김소연 청년떡집 SE.305 투명 530236762116 010-7927-9040 2024070337364121</v>
      </c>
    </row>
    <row r="252" spans="1:31">
      <c r="A252">
        <v>256</v>
      </c>
      <c r="B252" t="s">
        <v>560</v>
      </c>
      <c r="C252" t="s">
        <v>1135</v>
      </c>
      <c r="E252" s="59">
        <v>45478</v>
      </c>
      <c r="F252" t="s">
        <v>2071</v>
      </c>
      <c r="G252" t="s">
        <v>2072</v>
      </c>
      <c r="H252" t="s">
        <v>90</v>
      </c>
      <c r="I252" t="s">
        <v>351</v>
      </c>
      <c r="J252">
        <v>1</v>
      </c>
      <c r="K252">
        <v>0</v>
      </c>
      <c r="L252">
        <v>3000</v>
      </c>
      <c r="M252">
        <v>0</v>
      </c>
      <c r="N252" s="59">
        <v>45478</v>
      </c>
      <c r="O252" t="s">
        <v>2073</v>
      </c>
      <c r="R252" t="s">
        <v>561</v>
      </c>
      <c r="S252" s="59"/>
      <c r="T252" t="s">
        <v>2074</v>
      </c>
      <c r="U252" t="s">
        <v>2075</v>
      </c>
      <c r="W252">
        <v>0</v>
      </c>
      <c r="X252">
        <v>0</v>
      </c>
      <c r="Y252">
        <v>0</v>
      </c>
      <c r="Z252">
        <v>0</v>
      </c>
      <c r="AA252">
        <v>0</v>
      </c>
      <c r="AE2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정해린 SE.118 투명 530237817366 010-5012-0297 24070502</v>
      </c>
    </row>
    <row r="253" spans="1:31">
      <c r="A253">
        <v>257</v>
      </c>
      <c r="B253" t="s">
        <v>560</v>
      </c>
      <c r="C253" t="s">
        <v>1135</v>
      </c>
      <c r="E253" s="59">
        <v>45478</v>
      </c>
      <c r="F253" t="s">
        <v>2076</v>
      </c>
      <c r="G253" t="s">
        <v>2077</v>
      </c>
      <c r="H253" t="s">
        <v>84</v>
      </c>
      <c r="I253" t="s">
        <v>351</v>
      </c>
      <c r="J253">
        <v>1</v>
      </c>
      <c r="K253">
        <v>0</v>
      </c>
      <c r="L253">
        <v>3000</v>
      </c>
      <c r="M253">
        <v>0</v>
      </c>
      <c r="N253" s="59">
        <v>45478</v>
      </c>
      <c r="O253" t="s">
        <v>2078</v>
      </c>
      <c r="R253" t="s">
        <v>561</v>
      </c>
      <c r="S253" s="59"/>
      <c r="T253" t="s">
        <v>2079</v>
      </c>
      <c r="U253" t="s">
        <v>2080</v>
      </c>
      <c r="W253">
        <v>0</v>
      </c>
      <c r="X253">
        <v>0</v>
      </c>
      <c r="Y253">
        <v>0</v>
      </c>
      <c r="Z253">
        <v>0</v>
      </c>
      <c r="AA253">
        <v>0</v>
      </c>
      <c r="AE2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손원효 SE.121 투명 530237660356 010-8081-5991 24070501</v>
      </c>
    </row>
    <row r="254" spans="1:31">
      <c r="A254">
        <v>258</v>
      </c>
      <c r="B254" t="s">
        <v>665</v>
      </c>
      <c r="C254" t="s">
        <v>562</v>
      </c>
      <c r="D254" t="s">
        <v>2081</v>
      </c>
      <c r="E254" s="59">
        <v>45478</v>
      </c>
      <c r="F254" t="s">
        <v>2081</v>
      </c>
      <c r="G254" t="s">
        <v>2082</v>
      </c>
      <c r="H254" t="s">
        <v>133</v>
      </c>
      <c r="I254" t="s">
        <v>351</v>
      </c>
      <c r="J254">
        <v>1</v>
      </c>
      <c r="K254">
        <v>0</v>
      </c>
      <c r="L254">
        <v>3000</v>
      </c>
      <c r="M254">
        <v>0</v>
      </c>
      <c r="N254" s="59">
        <v>45478</v>
      </c>
      <c r="O254" t="s">
        <v>2083</v>
      </c>
      <c r="P254" t="s">
        <v>2084</v>
      </c>
      <c r="Q254" t="s">
        <v>2085</v>
      </c>
      <c r="R254" t="s">
        <v>561</v>
      </c>
      <c r="S254" s="59"/>
      <c r="T254" t="s">
        <v>2085</v>
      </c>
      <c r="U254" t="s">
        <v>2086</v>
      </c>
      <c r="V254" t="s">
        <v>563</v>
      </c>
      <c r="W254">
        <v>8700</v>
      </c>
      <c r="X254">
        <v>0</v>
      </c>
      <c r="Y254">
        <v>3000</v>
      </c>
      <c r="Z254">
        <v>0</v>
      </c>
      <c r="AA254">
        <v>0</v>
      </c>
      <c r="AE2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하흥수 하흥수 SE.101 투명 540237151670 0502-1774-4813 2100056483163</v>
      </c>
    </row>
    <row r="255" spans="1:31">
      <c r="A255">
        <v>259</v>
      </c>
      <c r="B255" t="s">
        <v>560</v>
      </c>
      <c r="C255" t="s">
        <v>562</v>
      </c>
      <c r="D255" t="s">
        <v>2087</v>
      </c>
      <c r="E255" s="59">
        <v>45478</v>
      </c>
      <c r="F255" t="s">
        <v>2087</v>
      </c>
      <c r="G255" t="s">
        <v>2088</v>
      </c>
      <c r="H255" t="s">
        <v>133</v>
      </c>
      <c r="I255" t="s">
        <v>351</v>
      </c>
      <c r="J255">
        <v>1</v>
      </c>
      <c r="K255">
        <v>3550</v>
      </c>
      <c r="L255">
        <v>3000</v>
      </c>
      <c r="M255">
        <v>0</v>
      </c>
      <c r="N255" s="59">
        <v>45478</v>
      </c>
      <c r="O255" t="s">
        <v>2089</v>
      </c>
      <c r="P255" t="s">
        <v>2090</v>
      </c>
      <c r="Q255" t="s">
        <v>2091</v>
      </c>
      <c r="R255" t="s">
        <v>561</v>
      </c>
      <c r="S255" s="59"/>
      <c r="T255" t="s">
        <v>2091</v>
      </c>
      <c r="U255" t="s">
        <v>2092</v>
      </c>
      <c r="V255" t="s">
        <v>563</v>
      </c>
      <c r="W255">
        <v>940</v>
      </c>
      <c r="X255">
        <v>0</v>
      </c>
      <c r="Y255">
        <v>3000</v>
      </c>
      <c r="Z255">
        <v>0</v>
      </c>
      <c r="AA255">
        <v>0</v>
      </c>
      <c r="AE2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안승명 안승명 SE.101 투명 540237089753 0502-5083-9355 7100056733926</v>
      </c>
    </row>
    <row r="256" spans="1:31">
      <c r="A256">
        <v>260</v>
      </c>
      <c r="B256" t="s">
        <v>665</v>
      </c>
      <c r="C256" t="s">
        <v>559</v>
      </c>
      <c r="D256" t="s">
        <v>2093</v>
      </c>
      <c r="E256" s="59">
        <v>45478</v>
      </c>
      <c r="F256" t="s">
        <v>2093</v>
      </c>
      <c r="G256" t="s">
        <v>2094</v>
      </c>
      <c r="H256" t="s">
        <v>20</v>
      </c>
      <c r="I256" t="s">
        <v>351</v>
      </c>
      <c r="J256">
        <v>3</v>
      </c>
      <c r="K256">
        <v>0</v>
      </c>
      <c r="L256">
        <v>3500</v>
      </c>
      <c r="M256">
        <v>500</v>
      </c>
      <c r="N256" s="59">
        <v>45478</v>
      </c>
      <c r="O256" t="s">
        <v>2095</v>
      </c>
      <c r="P256" t="s">
        <v>2096</v>
      </c>
      <c r="Q256" t="s">
        <v>2097</v>
      </c>
      <c r="R256" t="s">
        <v>561</v>
      </c>
      <c r="S256" s="59"/>
      <c r="T256" t="s">
        <v>2097</v>
      </c>
      <c r="U256" t="s">
        <v>2098</v>
      </c>
      <c r="W256">
        <v>42240</v>
      </c>
      <c r="X256">
        <v>0</v>
      </c>
      <c r="Y256">
        <v>0</v>
      </c>
      <c r="Z256">
        <v>0</v>
      </c>
      <c r="AA256">
        <v>0</v>
      </c>
      <c r="AE2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이문정 이문정 SE.306 투명 530237660161 010-8916-0444 2024070516330191</v>
      </c>
    </row>
    <row r="257" spans="1:31">
      <c r="A257">
        <v>261</v>
      </c>
      <c r="B257" t="s">
        <v>665</v>
      </c>
      <c r="C257" t="s">
        <v>559</v>
      </c>
      <c r="D257" t="s">
        <v>2099</v>
      </c>
      <c r="E257" s="59">
        <v>45478</v>
      </c>
      <c r="F257" t="s">
        <v>2099</v>
      </c>
      <c r="G257" t="s">
        <v>2100</v>
      </c>
      <c r="H257" t="s">
        <v>34</v>
      </c>
      <c r="I257" t="s">
        <v>351</v>
      </c>
      <c r="J257">
        <v>1</v>
      </c>
      <c r="K257">
        <v>0</v>
      </c>
      <c r="L257">
        <v>3500</v>
      </c>
      <c r="M257">
        <v>960</v>
      </c>
      <c r="N257" s="59">
        <v>45477</v>
      </c>
      <c r="O257" t="s">
        <v>2101</v>
      </c>
      <c r="P257" t="s">
        <v>2102</v>
      </c>
      <c r="Q257" t="s">
        <v>2103</v>
      </c>
      <c r="R257" t="s">
        <v>561</v>
      </c>
      <c r="S257" s="59"/>
      <c r="T257" t="s">
        <v>2103</v>
      </c>
      <c r="U257" t="s">
        <v>2104</v>
      </c>
      <c r="W257">
        <v>28400</v>
      </c>
      <c r="X257">
        <v>0</v>
      </c>
      <c r="Y257">
        <v>3000</v>
      </c>
      <c r="Z257">
        <v>0</v>
      </c>
      <c r="AA257">
        <v>0</v>
      </c>
      <c r="AE2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이규대 이규대 SE.206 투명 530237660275 010-9466-5974 2024070484070071</v>
      </c>
    </row>
    <row r="258" spans="1:31">
      <c r="A258">
        <v>262</v>
      </c>
      <c r="B258" t="s">
        <v>665</v>
      </c>
      <c r="C258" t="s">
        <v>559</v>
      </c>
      <c r="D258" t="s">
        <v>2105</v>
      </c>
      <c r="E258" s="59">
        <v>45478</v>
      </c>
      <c r="F258" t="s">
        <v>2105</v>
      </c>
      <c r="G258" t="s">
        <v>2106</v>
      </c>
      <c r="H258" t="s">
        <v>34</v>
      </c>
      <c r="I258" t="s">
        <v>351</v>
      </c>
      <c r="J258">
        <v>1</v>
      </c>
      <c r="K258">
        <v>0</v>
      </c>
      <c r="L258">
        <v>3500</v>
      </c>
      <c r="M258">
        <v>960</v>
      </c>
      <c r="N258" s="59">
        <v>45477</v>
      </c>
      <c r="O258" t="s">
        <v>2107</v>
      </c>
      <c r="P258" t="s">
        <v>2108</v>
      </c>
      <c r="Q258" t="s">
        <v>2109</v>
      </c>
      <c r="R258" t="s">
        <v>561</v>
      </c>
      <c r="S258" s="59"/>
      <c r="T258" t="s">
        <v>2109</v>
      </c>
      <c r="U258" t="s">
        <v>2110</v>
      </c>
      <c r="W258">
        <v>28400</v>
      </c>
      <c r="X258">
        <v>0</v>
      </c>
      <c r="Y258">
        <v>3000</v>
      </c>
      <c r="Z258">
        <v>0</v>
      </c>
      <c r="AA258">
        <v>0</v>
      </c>
      <c r="AE2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송현 송현 SE.206 투명 530237660673 010-4512-2037 2024070473713181</v>
      </c>
    </row>
    <row r="259" spans="1:31">
      <c r="A259">
        <v>263</v>
      </c>
      <c r="B259" t="s">
        <v>560</v>
      </c>
      <c r="C259" t="s">
        <v>559</v>
      </c>
      <c r="D259" t="s">
        <v>2111</v>
      </c>
      <c r="E259" s="59">
        <v>45478</v>
      </c>
      <c r="F259" t="s">
        <v>2111</v>
      </c>
      <c r="G259" t="s">
        <v>2112</v>
      </c>
      <c r="H259" t="s">
        <v>34</v>
      </c>
      <c r="I259" t="s">
        <v>351</v>
      </c>
      <c r="J259">
        <v>1</v>
      </c>
      <c r="K259">
        <v>24260</v>
      </c>
      <c r="L259">
        <v>3500</v>
      </c>
      <c r="M259">
        <v>960</v>
      </c>
      <c r="N259" s="59">
        <v>45478</v>
      </c>
      <c r="O259" t="s">
        <v>2113</v>
      </c>
      <c r="P259" t="s">
        <v>2114</v>
      </c>
      <c r="Q259" t="s">
        <v>2115</v>
      </c>
      <c r="R259" t="s">
        <v>561</v>
      </c>
      <c r="S259" s="59"/>
      <c r="T259" t="s">
        <v>2115</v>
      </c>
      <c r="U259" t="s">
        <v>2116</v>
      </c>
      <c r="W259">
        <v>28620</v>
      </c>
      <c r="X259">
        <v>3180</v>
      </c>
      <c r="Y259">
        <v>0</v>
      </c>
      <c r="Z259">
        <v>0</v>
      </c>
      <c r="AA259">
        <v>0</v>
      </c>
      <c r="AE2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이득호 이득호 SE.206 투명 530237660765 010-7474-0715 2024070594612951</v>
      </c>
    </row>
    <row r="260" spans="1:31">
      <c r="A260">
        <v>264</v>
      </c>
      <c r="B260" t="s">
        <v>560</v>
      </c>
      <c r="C260" t="s">
        <v>559</v>
      </c>
      <c r="D260" t="s">
        <v>2111</v>
      </c>
      <c r="E260" s="59">
        <v>45478</v>
      </c>
      <c r="F260" t="s">
        <v>2111</v>
      </c>
      <c r="G260" t="s">
        <v>2112</v>
      </c>
      <c r="H260" t="s">
        <v>82</v>
      </c>
      <c r="I260" t="s">
        <v>385</v>
      </c>
      <c r="J260">
        <v>1</v>
      </c>
      <c r="K260">
        <v>3740</v>
      </c>
      <c r="L260">
        <v>0</v>
      </c>
      <c r="M260">
        <v>0</v>
      </c>
      <c r="N260" s="59">
        <v>45478</v>
      </c>
      <c r="O260" t="s">
        <v>2117</v>
      </c>
      <c r="P260" t="s">
        <v>2114</v>
      </c>
      <c r="Q260" t="s">
        <v>2115</v>
      </c>
      <c r="R260" t="s">
        <v>561</v>
      </c>
      <c r="S260" s="59"/>
      <c r="T260" t="s">
        <v>2115</v>
      </c>
      <c r="U260" t="s">
        <v>2116</v>
      </c>
      <c r="W260">
        <v>6910</v>
      </c>
      <c r="X260">
        <v>0</v>
      </c>
      <c r="Y260">
        <v>0</v>
      </c>
      <c r="Z260">
        <v>0</v>
      </c>
      <c r="AA260">
        <v>0</v>
      </c>
      <c r="AE2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이득호 이득호 SE.122 청색 530237660765 010-7474-0715 2024070594612941</v>
      </c>
    </row>
    <row r="261" spans="1:31">
      <c r="A261">
        <v>265</v>
      </c>
      <c r="B261" t="s">
        <v>560</v>
      </c>
      <c r="C261" t="s">
        <v>559</v>
      </c>
      <c r="D261" t="s">
        <v>2118</v>
      </c>
      <c r="E261" s="59">
        <v>45478</v>
      </c>
      <c r="F261" t="s">
        <v>2118</v>
      </c>
      <c r="G261" t="s">
        <v>2119</v>
      </c>
      <c r="H261" t="s">
        <v>22</v>
      </c>
      <c r="I261" t="s">
        <v>351</v>
      </c>
      <c r="J261">
        <v>1</v>
      </c>
      <c r="K261">
        <v>15650</v>
      </c>
      <c r="L261">
        <v>3000</v>
      </c>
      <c r="M261">
        <v>0</v>
      </c>
      <c r="N261" s="59">
        <v>45477</v>
      </c>
      <c r="O261" t="s">
        <v>2120</v>
      </c>
      <c r="P261" t="s">
        <v>2121</v>
      </c>
      <c r="Q261" t="s">
        <v>2122</v>
      </c>
      <c r="R261" t="s">
        <v>561</v>
      </c>
      <c r="S261" s="59"/>
      <c r="T261" t="s">
        <v>2122</v>
      </c>
      <c r="U261" t="s">
        <v>2123</v>
      </c>
      <c r="V261" t="s">
        <v>1181</v>
      </c>
      <c r="W261">
        <v>18630</v>
      </c>
      <c r="X261">
        <v>2070</v>
      </c>
      <c r="Y261">
        <v>3000</v>
      </c>
      <c r="Z261">
        <v>0</v>
      </c>
      <c r="AA261">
        <v>0</v>
      </c>
      <c r="AE2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홍설윤 홍설윤 SE.305 투명 530237660426 010-5110-3854 2024070486937791</v>
      </c>
    </row>
    <row r="262" spans="1:31">
      <c r="A262">
        <v>266</v>
      </c>
      <c r="B262" t="s">
        <v>560</v>
      </c>
      <c r="C262" t="s">
        <v>559</v>
      </c>
      <c r="D262" t="s">
        <v>2124</v>
      </c>
      <c r="E262" s="59">
        <v>45478</v>
      </c>
      <c r="F262" t="s">
        <v>2124</v>
      </c>
      <c r="G262" t="s">
        <v>2125</v>
      </c>
      <c r="H262" t="s">
        <v>133</v>
      </c>
      <c r="I262" t="s">
        <v>351</v>
      </c>
      <c r="J262">
        <v>4</v>
      </c>
      <c r="K262">
        <v>5200</v>
      </c>
      <c r="L262">
        <v>3000</v>
      </c>
      <c r="M262">
        <v>0</v>
      </c>
      <c r="N262" s="59">
        <v>45477</v>
      </c>
      <c r="O262" t="s">
        <v>2126</v>
      </c>
      <c r="P262" t="s">
        <v>2127</v>
      </c>
      <c r="Q262" t="s">
        <v>2128</v>
      </c>
      <c r="R262" t="s">
        <v>561</v>
      </c>
      <c r="S262" s="59"/>
      <c r="T262" t="s">
        <v>2128</v>
      </c>
      <c r="U262" t="s">
        <v>2129</v>
      </c>
      <c r="V262" t="s">
        <v>1181</v>
      </c>
      <c r="W262">
        <v>3400</v>
      </c>
      <c r="X262">
        <v>200</v>
      </c>
      <c r="Y262">
        <v>3000</v>
      </c>
      <c r="Z262">
        <v>0</v>
      </c>
      <c r="AA262">
        <v>0</v>
      </c>
      <c r="AE2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이지은 이지은 SE.101 투명 530237660091 010-3759-3662 2024070478759601</v>
      </c>
    </row>
    <row r="263" spans="1:31">
      <c r="A263">
        <v>267</v>
      </c>
      <c r="B263" t="s">
        <v>560</v>
      </c>
      <c r="C263" t="s">
        <v>559</v>
      </c>
      <c r="D263" t="s">
        <v>2124</v>
      </c>
      <c r="E263" s="59">
        <v>45478</v>
      </c>
      <c r="F263" t="s">
        <v>2124</v>
      </c>
      <c r="G263" t="s">
        <v>2125</v>
      </c>
      <c r="H263" t="s">
        <v>125</v>
      </c>
      <c r="I263" t="s">
        <v>351</v>
      </c>
      <c r="J263">
        <v>4</v>
      </c>
      <c r="K263">
        <v>4400</v>
      </c>
      <c r="L263">
        <v>0</v>
      </c>
      <c r="M263">
        <v>0</v>
      </c>
      <c r="N263" s="59">
        <v>45477</v>
      </c>
      <c r="O263" t="s">
        <v>2130</v>
      </c>
      <c r="P263" t="s">
        <v>2127</v>
      </c>
      <c r="Q263" t="s">
        <v>2128</v>
      </c>
      <c r="R263" t="s">
        <v>561</v>
      </c>
      <c r="S263" s="59"/>
      <c r="T263" t="s">
        <v>2128</v>
      </c>
      <c r="U263" t="s">
        <v>2129</v>
      </c>
      <c r="V263" t="s">
        <v>1181</v>
      </c>
      <c r="W263">
        <v>7200</v>
      </c>
      <c r="X263">
        <v>0</v>
      </c>
      <c r="Y263">
        <v>0</v>
      </c>
      <c r="Z263">
        <v>0</v>
      </c>
      <c r="AA263">
        <v>0</v>
      </c>
      <c r="AE2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이지은 이지은 SE.103 투명 530237660091 010-3759-3662 2024070478759591</v>
      </c>
    </row>
    <row r="264" spans="1:31">
      <c r="A264">
        <v>268</v>
      </c>
      <c r="B264" t="s">
        <v>560</v>
      </c>
      <c r="C264" t="s">
        <v>559</v>
      </c>
      <c r="D264" t="s">
        <v>2131</v>
      </c>
      <c r="E264" s="59">
        <v>45478</v>
      </c>
      <c r="F264" t="s">
        <v>2131</v>
      </c>
      <c r="G264" t="s">
        <v>2132</v>
      </c>
      <c r="H264" t="s">
        <v>24</v>
      </c>
      <c r="I264" t="s">
        <v>351</v>
      </c>
      <c r="J264">
        <v>2</v>
      </c>
      <c r="K264">
        <v>22700</v>
      </c>
      <c r="L264">
        <v>3500</v>
      </c>
      <c r="M264">
        <v>500</v>
      </c>
      <c r="N264" s="59">
        <v>45477</v>
      </c>
      <c r="O264" t="s">
        <v>2133</v>
      </c>
      <c r="P264" t="s">
        <v>2134</v>
      </c>
      <c r="Q264" t="s">
        <v>2135</v>
      </c>
      <c r="R264" t="s">
        <v>561</v>
      </c>
      <c r="S264" s="59"/>
      <c r="T264" t="s">
        <v>2135</v>
      </c>
      <c r="U264" t="s">
        <v>2137</v>
      </c>
      <c r="W264">
        <v>27540</v>
      </c>
      <c r="X264">
        <v>3060</v>
      </c>
      <c r="Y264">
        <v>3000</v>
      </c>
      <c r="Z264">
        <v>0</v>
      </c>
      <c r="AA264">
        <v>0</v>
      </c>
      <c r="AE2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홍경자 홍경자 SE.304 투명 530237660500 010-2902-6833 2024070474476831</v>
      </c>
    </row>
    <row r="265" spans="1:31">
      <c r="A265">
        <v>269</v>
      </c>
      <c r="B265" t="s">
        <v>665</v>
      </c>
      <c r="C265" t="s">
        <v>530</v>
      </c>
      <c r="D265" t="s">
        <v>2138</v>
      </c>
      <c r="E265" s="59">
        <v>45481</v>
      </c>
      <c r="F265" t="s">
        <v>2138</v>
      </c>
      <c r="G265" t="s">
        <v>2139</v>
      </c>
      <c r="H265" t="s">
        <v>529</v>
      </c>
      <c r="I265" t="s">
        <v>351</v>
      </c>
      <c r="J265">
        <v>1</v>
      </c>
      <c r="K265">
        <v>0</v>
      </c>
      <c r="L265">
        <v>5700</v>
      </c>
      <c r="M265">
        <v>1725</v>
      </c>
      <c r="N265" s="59">
        <v>45481</v>
      </c>
      <c r="O265" t="s">
        <v>2371</v>
      </c>
      <c r="R265" t="s">
        <v>561</v>
      </c>
      <c r="S265" s="59"/>
      <c r="T265" t="s">
        <v>2140</v>
      </c>
      <c r="U265" t="s">
        <v>2141</v>
      </c>
      <c r="W265">
        <v>0</v>
      </c>
      <c r="X265">
        <v>0</v>
      </c>
      <c r="Y265">
        <v>0</v>
      </c>
      <c r="Z265">
        <v>0</v>
      </c>
      <c r="AA265">
        <v>0</v>
      </c>
      <c r="AE2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창마을수산 창마을수산 SE.1000 투명 530239717741 010-4044-4971 45485892</v>
      </c>
    </row>
    <row r="266" spans="1:31">
      <c r="A266">
        <v>270</v>
      </c>
      <c r="B266" t="s">
        <v>665</v>
      </c>
      <c r="C266" t="s">
        <v>530</v>
      </c>
      <c r="D266" t="s">
        <v>2138</v>
      </c>
      <c r="E266" s="59">
        <v>45481</v>
      </c>
      <c r="F266" t="s">
        <v>2138</v>
      </c>
      <c r="G266" t="s">
        <v>2142</v>
      </c>
      <c r="H266" t="s">
        <v>529</v>
      </c>
      <c r="I266" t="s">
        <v>351</v>
      </c>
      <c r="J266">
        <v>1</v>
      </c>
      <c r="K266">
        <v>0</v>
      </c>
      <c r="L266">
        <v>5700</v>
      </c>
      <c r="M266">
        <v>1725</v>
      </c>
      <c r="N266" s="59">
        <v>45481</v>
      </c>
      <c r="O266" t="s">
        <v>2372</v>
      </c>
      <c r="R266" t="s">
        <v>561</v>
      </c>
      <c r="S266" s="59"/>
      <c r="T266" t="s">
        <v>2140</v>
      </c>
      <c r="U266" t="s">
        <v>2141</v>
      </c>
      <c r="W266">
        <v>0</v>
      </c>
      <c r="X266">
        <v>0</v>
      </c>
      <c r="Y266">
        <v>0</v>
      </c>
      <c r="Z266">
        <v>0</v>
      </c>
      <c r="AA266">
        <v>0</v>
      </c>
      <c r="AE2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창마을수산 창마을수산 SE.1000 투명 540239024704 010-4044-4971 45485179</v>
      </c>
    </row>
    <row r="267" spans="1:31">
      <c r="A267">
        <v>271</v>
      </c>
      <c r="B267" t="s">
        <v>665</v>
      </c>
      <c r="C267" t="s">
        <v>530</v>
      </c>
      <c r="D267" t="s">
        <v>2143</v>
      </c>
      <c r="E267" s="59">
        <v>45481</v>
      </c>
      <c r="F267" t="s">
        <v>2143</v>
      </c>
      <c r="G267" t="s">
        <v>2144</v>
      </c>
      <c r="H267" t="s">
        <v>529</v>
      </c>
      <c r="I267" t="s">
        <v>351</v>
      </c>
      <c r="J267">
        <v>1</v>
      </c>
      <c r="K267">
        <v>0</v>
      </c>
      <c r="L267">
        <v>5500</v>
      </c>
      <c r="M267">
        <v>1925</v>
      </c>
      <c r="N267" s="59">
        <v>45481</v>
      </c>
      <c r="O267" t="s">
        <v>2373</v>
      </c>
      <c r="R267" t="s">
        <v>561</v>
      </c>
      <c r="S267" s="59"/>
      <c r="T267" t="s">
        <v>2145</v>
      </c>
      <c r="U267" t="s">
        <v>2146</v>
      </c>
      <c r="W267">
        <v>0</v>
      </c>
      <c r="X267">
        <v>0</v>
      </c>
      <c r="Y267">
        <v>0</v>
      </c>
      <c r="Z267">
        <v>0</v>
      </c>
      <c r="AA267">
        <v>0</v>
      </c>
      <c r="AE2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김영섭 김영섭 SE.1000 투명 530239375360 010-4857-1212 45485778</v>
      </c>
    </row>
    <row r="268" spans="1:31">
      <c r="A268">
        <v>272</v>
      </c>
      <c r="B268" t="s">
        <v>560</v>
      </c>
      <c r="C268" t="s">
        <v>559</v>
      </c>
      <c r="D268" t="s">
        <v>754</v>
      </c>
      <c r="E268" s="59">
        <v>45481</v>
      </c>
      <c r="F268" t="s">
        <v>754</v>
      </c>
      <c r="G268" t="s">
        <v>2147</v>
      </c>
      <c r="H268" t="s">
        <v>42</v>
      </c>
      <c r="I268" t="s">
        <v>351</v>
      </c>
      <c r="J268">
        <v>1</v>
      </c>
      <c r="K268">
        <v>14500</v>
      </c>
      <c r="L268">
        <v>3000</v>
      </c>
      <c r="M268">
        <v>500</v>
      </c>
      <c r="N268" s="59">
        <v>45481</v>
      </c>
      <c r="O268" t="s">
        <v>2148</v>
      </c>
      <c r="P268" t="s">
        <v>757</v>
      </c>
      <c r="Q268" t="s">
        <v>758</v>
      </c>
      <c r="R268" t="s">
        <v>561</v>
      </c>
      <c r="S268" s="59"/>
      <c r="T268" t="s">
        <v>758</v>
      </c>
      <c r="U268" t="s">
        <v>759</v>
      </c>
      <c r="W268">
        <v>16200</v>
      </c>
      <c r="X268">
        <v>1800</v>
      </c>
      <c r="Y268">
        <v>3000</v>
      </c>
      <c r="Z268">
        <v>0</v>
      </c>
      <c r="AA268">
        <v>0</v>
      </c>
      <c r="AE2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530239363725 010-7631-2233 2024070815735771</v>
      </c>
    </row>
    <row r="269" spans="1:31">
      <c r="A269">
        <v>273</v>
      </c>
      <c r="B269" t="s">
        <v>560</v>
      </c>
      <c r="C269" t="s">
        <v>559</v>
      </c>
      <c r="D269" t="s">
        <v>2149</v>
      </c>
      <c r="E269" s="59">
        <v>45481</v>
      </c>
      <c r="F269" t="s">
        <v>2149</v>
      </c>
      <c r="G269" t="s">
        <v>2150</v>
      </c>
      <c r="H269" t="s">
        <v>36</v>
      </c>
      <c r="I269" t="s">
        <v>351</v>
      </c>
      <c r="J269">
        <v>1</v>
      </c>
      <c r="K269">
        <v>20960</v>
      </c>
      <c r="L269">
        <v>3500</v>
      </c>
      <c r="M269">
        <v>960</v>
      </c>
      <c r="N269" s="59">
        <v>45481</v>
      </c>
      <c r="O269" t="s">
        <v>2151</v>
      </c>
      <c r="P269" t="s">
        <v>2152</v>
      </c>
      <c r="Q269" t="s">
        <v>2153</v>
      </c>
      <c r="R269" t="s">
        <v>561</v>
      </c>
      <c r="S269" s="59"/>
      <c r="T269" t="s">
        <v>2153</v>
      </c>
      <c r="U269" t="s">
        <v>2154</v>
      </c>
      <c r="W269">
        <v>24300</v>
      </c>
      <c r="X269">
        <v>2700</v>
      </c>
      <c r="Y269">
        <v>3000</v>
      </c>
      <c r="Z269">
        <v>0</v>
      </c>
      <c r="AA269">
        <v>0</v>
      </c>
      <c r="AE2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이정은 이정은 SE.205 투명 530239363364 010-8741-6825 2024070812347761</v>
      </c>
    </row>
    <row r="270" spans="1:31">
      <c r="A270">
        <v>274</v>
      </c>
      <c r="B270" t="s">
        <v>560</v>
      </c>
      <c r="C270" t="s">
        <v>559</v>
      </c>
      <c r="D270" t="s">
        <v>2155</v>
      </c>
      <c r="E270" s="59">
        <v>45481</v>
      </c>
      <c r="F270" t="s">
        <v>2155</v>
      </c>
      <c r="G270" t="s">
        <v>2156</v>
      </c>
      <c r="H270" t="s">
        <v>38</v>
      </c>
      <c r="I270" t="s">
        <v>351</v>
      </c>
      <c r="J270">
        <v>1</v>
      </c>
      <c r="K270">
        <v>18260</v>
      </c>
      <c r="L270">
        <v>3000</v>
      </c>
      <c r="M270">
        <v>960</v>
      </c>
      <c r="N270" s="59">
        <v>45481</v>
      </c>
      <c r="O270" t="s">
        <v>2157</v>
      </c>
      <c r="P270" t="s">
        <v>2158</v>
      </c>
      <c r="Q270" t="s">
        <v>2159</v>
      </c>
      <c r="R270" t="s">
        <v>561</v>
      </c>
      <c r="S270" s="59"/>
      <c r="T270" t="s">
        <v>2159</v>
      </c>
      <c r="U270" t="s">
        <v>2160</v>
      </c>
      <c r="W270">
        <v>21060</v>
      </c>
      <c r="X270">
        <v>2340</v>
      </c>
      <c r="Y270">
        <v>3000</v>
      </c>
      <c r="Z270">
        <v>0</v>
      </c>
      <c r="AA270">
        <v>0</v>
      </c>
      <c r="AE2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서아영 서아영 SE.204 투명 540238772450 010-3116-9588 2024070810603991</v>
      </c>
    </row>
    <row r="271" spans="1:31">
      <c r="A271">
        <v>275</v>
      </c>
      <c r="B271" t="s">
        <v>560</v>
      </c>
      <c r="C271" t="s">
        <v>559</v>
      </c>
      <c r="D271" t="s">
        <v>2161</v>
      </c>
      <c r="E271" s="59">
        <v>45481</v>
      </c>
      <c r="F271" t="s">
        <v>2161</v>
      </c>
      <c r="G271" t="s">
        <v>2162</v>
      </c>
      <c r="H271" t="s">
        <v>206</v>
      </c>
      <c r="I271" t="s">
        <v>361</v>
      </c>
      <c r="J271">
        <v>2</v>
      </c>
      <c r="K271">
        <v>7730</v>
      </c>
      <c r="L271">
        <v>3000</v>
      </c>
      <c r="M271">
        <v>0</v>
      </c>
      <c r="N271" s="59">
        <v>45480</v>
      </c>
      <c r="O271" t="s">
        <v>2163</v>
      </c>
      <c r="P271" t="s">
        <v>2164</v>
      </c>
      <c r="Q271" t="s">
        <v>2165</v>
      </c>
      <c r="R271" t="s">
        <v>561</v>
      </c>
      <c r="S271" s="59"/>
      <c r="T271" t="s">
        <v>2166</v>
      </c>
      <c r="U271" t="s">
        <v>2167</v>
      </c>
      <c r="V271" t="s">
        <v>2168</v>
      </c>
      <c r="W271">
        <v>7740</v>
      </c>
      <c r="X271">
        <v>0</v>
      </c>
      <c r="Y271">
        <v>3000</v>
      </c>
      <c r="Z271">
        <v>0</v>
      </c>
      <c r="AA271">
        <v>0</v>
      </c>
      <c r="AE2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곽도성 곽도성 SE.22 빨강 530239363611 0502-3817-3369 2024070787797221</v>
      </c>
    </row>
    <row r="272" spans="1:31">
      <c r="A272">
        <v>276</v>
      </c>
      <c r="B272" t="s">
        <v>560</v>
      </c>
      <c r="C272" t="s">
        <v>559</v>
      </c>
      <c r="D272" t="s">
        <v>1285</v>
      </c>
      <c r="E272" s="59">
        <v>45481</v>
      </c>
      <c r="F272" t="s">
        <v>1285</v>
      </c>
      <c r="G272" t="s">
        <v>2169</v>
      </c>
      <c r="H272" t="s">
        <v>38</v>
      </c>
      <c r="I272" t="s">
        <v>351</v>
      </c>
      <c r="J272">
        <v>1</v>
      </c>
      <c r="K272">
        <v>18260</v>
      </c>
      <c r="L272">
        <v>3000</v>
      </c>
      <c r="M272">
        <v>960</v>
      </c>
      <c r="N272" s="59">
        <v>45479</v>
      </c>
      <c r="O272" t="s">
        <v>2170</v>
      </c>
      <c r="P272" t="s">
        <v>2171</v>
      </c>
      <c r="Q272" t="s">
        <v>2172</v>
      </c>
      <c r="R272" t="s">
        <v>561</v>
      </c>
      <c r="S272" s="59"/>
      <c r="T272" t="s">
        <v>2172</v>
      </c>
      <c r="U272" t="s">
        <v>2173</v>
      </c>
      <c r="W272">
        <v>21060</v>
      </c>
      <c r="X272">
        <v>2340</v>
      </c>
      <c r="Y272">
        <v>3000</v>
      </c>
      <c r="Z272">
        <v>0</v>
      </c>
      <c r="AA272">
        <v>0</v>
      </c>
      <c r="AE2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김서영 김서영 SE.204 투명 540238772612 010-4343-9887 2024070644460931</v>
      </c>
    </row>
    <row r="273" spans="1:31">
      <c r="A273">
        <v>277</v>
      </c>
      <c r="B273" t="s">
        <v>560</v>
      </c>
      <c r="C273" t="s">
        <v>562</v>
      </c>
      <c r="D273" t="s">
        <v>2174</v>
      </c>
      <c r="E273" s="59">
        <v>45481</v>
      </c>
      <c r="F273" t="s">
        <v>2174</v>
      </c>
      <c r="G273" t="s">
        <v>2175</v>
      </c>
      <c r="H273" t="s">
        <v>125</v>
      </c>
      <c r="I273" t="s">
        <v>351</v>
      </c>
      <c r="J273">
        <v>6</v>
      </c>
      <c r="K273">
        <v>9600</v>
      </c>
      <c r="L273">
        <v>3000</v>
      </c>
      <c r="M273">
        <v>0</v>
      </c>
      <c r="N273" s="59">
        <v>45478</v>
      </c>
      <c r="O273" t="s">
        <v>2176</v>
      </c>
      <c r="P273" t="s">
        <v>2177</v>
      </c>
      <c r="Q273" t="s">
        <v>2178</v>
      </c>
      <c r="R273" t="s">
        <v>561</v>
      </c>
      <c r="S273" s="59"/>
      <c r="T273" t="s">
        <v>2178</v>
      </c>
      <c r="U273" t="s">
        <v>2179</v>
      </c>
      <c r="V273" t="s">
        <v>564</v>
      </c>
      <c r="W273">
        <v>10140</v>
      </c>
      <c r="X273">
        <v>1140</v>
      </c>
      <c r="Y273">
        <v>0</v>
      </c>
      <c r="Z273">
        <v>0</v>
      </c>
      <c r="AA273">
        <v>0</v>
      </c>
      <c r="AE2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윤정아 윤정아 SE.103 투명 540238771562 0502-4322-9254 29100056754338</v>
      </c>
    </row>
    <row r="274" spans="1:31">
      <c r="A274">
        <v>278</v>
      </c>
      <c r="B274" t="s">
        <v>560</v>
      </c>
      <c r="C274" t="s">
        <v>562</v>
      </c>
      <c r="D274" t="s">
        <v>2180</v>
      </c>
      <c r="E274" s="59">
        <v>45481</v>
      </c>
      <c r="F274" t="s">
        <v>2180</v>
      </c>
      <c r="G274" t="s">
        <v>2181</v>
      </c>
      <c r="H274" t="s">
        <v>133</v>
      </c>
      <c r="I274" t="s">
        <v>351</v>
      </c>
      <c r="J274">
        <v>2</v>
      </c>
      <c r="K274">
        <v>4100</v>
      </c>
      <c r="L274">
        <v>3000</v>
      </c>
      <c r="M274">
        <v>0</v>
      </c>
      <c r="N274" s="59">
        <v>45479</v>
      </c>
      <c r="O274" t="s">
        <v>2182</v>
      </c>
      <c r="P274" t="s">
        <v>2183</v>
      </c>
      <c r="Q274" t="s">
        <v>2184</v>
      </c>
      <c r="R274" t="s">
        <v>561</v>
      </c>
      <c r="S274" s="59"/>
      <c r="T274" t="s">
        <v>2184</v>
      </c>
      <c r="U274" t="s">
        <v>2185</v>
      </c>
      <c r="V274" t="s">
        <v>564</v>
      </c>
      <c r="W274">
        <v>1880</v>
      </c>
      <c r="X274">
        <v>0</v>
      </c>
      <c r="Y274">
        <v>0</v>
      </c>
      <c r="Z274">
        <v>0</v>
      </c>
      <c r="AA274">
        <v>0</v>
      </c>
      <c r="AE2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강성태 강성태 SE.101 투명 540238772321 0502-4275-7432 31100056858846</v>
      </c>
    </row>
    <row r="275" spans="1:31">
      <c r="A275">
        <v>279</v>
      </c>
      <c r="B275" t="s">
        <v>560</v>
      </c>
      <c r="C275" t="s">
        <v>562</v>
      </c>
      <c r="D275" t="s">
        <v>2180</v>
      </c>
      <c r="E275" s="59">
        <v>45481</v>
      </c>
      <c r="F275" t="s">
        <v>2180</v>
      </c>
      <c r="G275" t="s">
        <v>2181</v>
      </c>
      <c r="H275" t="s">
        <v>125</v>
      </c>
      <c r="I275" t="s">
        <v>351</v>
      </c>
      <c r="J275">
        <v>2</v>
      </c>
      <c r="K275">
        <v>2200</v>
      </c>
      <c r="L275">
        <v>0</v>
      </c>
      <c r="M275">
        <v>0</v>
      </c>
      <c r="N275" s="59">
        <v>45479</v>
      </c>
      <c r="O275" t="s">
        <v>2182</v>
      </c>
      <c r="P275" t="s">
        <v>2183</v>
      </c>
      <c r="Q275" t="s">
        <v>2184</v>
      </c>
      <c r="R275" t="s">
        <v>561</v>
      </c>
      <c r="S275" s="59"/>
      <c r="T275" t="s">
        <v>2184</v>
      </c>
      <c r="U275" t="s">
        <v>2185</v>
      </c>
      <c r="V275" t="s">
        <v>564</v>
      </c>
      <c r="W275">
        <v>3380</v>
      </c>
      <c r="X275">
        <v>380</v>
      </c>
      <c r="Y275">
        <v>0</v>
      </c>
      <c r="Z275">
        <v>0</v>
      </c>
      <c r="AA275">
        <v>0</v>
      </c>
      <c r="AE2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강성태 강성태 SE.103 투명 540238772321 0502-4275-7432 31100056858846</v>
      </c>
    </row>
    <row r="276" spans="1:31">
      <c r="A276">
        <v>280</v>
      </c>
      <c r="B276" t="s">
        <v>560</v>
      </c>
      <c r="C276" t="s">
        <v>562</v>
      </c>
      <c r="D276" t="s">
        <v>2180</v>
      </c>
      <c r="E276" s="59">
        <v>45481</v>
      </c>
      <c r="F276" t="s">
        <v>2180</v>
      </c>
      <c r="G276" t="s">
        <v>2181</v>
      </c>
      <c r="H276" t="s">
        <v>118</v>
      </c>
      <c r="I276" t="s">
        <v>351</v>
      </c>
      <c r="J276">
        <v>2</v>
      </c>
      <c r="K276">
        <v>3300</v>
      </c>
      <c r="L276">
        <v>0</v>
      </c>
      <c r="M276">
        <v>0</v>
      </c>
      <c r="N276" s="59">
        <v>45479</v>
      </c>
      <c r="O276" t="s">
        <v>2182</v>
      </c>
      <c r="P276" t="s">
        <v>2183</v>
      </c>
      <c r="Q276" t="s">
        <v>2184</v>
      </c>
      <c r="R276" t="s">
        <v>561</v>
      </c>
      <c r="S276" s="59"/>
      <c r="T276" t="s">
        <v>2184</v>
      </c>
      <c r="U276" t="s">
        <v>2185</v>
      </c>
      <c r="V276" t="s">
        <v>564</v>
      </c>
      <c r="W276">
        <v>4880</v>
      </c>
      <c r="X276">
        <v>880</v>
      </c>
      <c r="Y276">
        <v>0</v>
      </c>
      <c r="Z276">
        <v>0</v>
      </c>
      <c r="AA276">
        <v>0</v>
      </c>
      <c r="AE2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강성태 강성태 SE.105 투명 540238772321 0502-4275-7432 31100056858846</v>
      </c>
    </row>
    <row r="277" spans="1:31">
      <c r="A277">
        <v>281</v>
      </c>
      <c r="B277" t="s">
        <v>560</v>
      </c>
      <c r="C277" t="s">
        <v>562</v>
      </c>
      <c r="D277" t="s">
        <v>1771</v>
      </c>
      <c r="E277" s="59">
        <v>45481</v>
      </c>
      <c r="F277" t="s">
        <v>1771</v>
      </c>
      <c r="G277" t="s">
        <v>2186</v>
      </c>
      <c r="H277" t="s">
        <v>98</v>
      </c>
      <c r="I277" t="s">
        <v>351</v>
      </c>
      <c r="J277">
        <v>4</v>
      </c>
      <c r="K277">
        <v>20300</v>
      </c>
      <c r="L277">
        <v>3500</v>
      </c>
      <c r="M277">
        <v>960</v>
      </c>
      <c r="N277" s="59">
        <v>45479</v>
      </c>
      <c r="O277" t="s">
        <v>2187</v>
      </c>
      <c r="P277" t="s">
        <v>1778</v>
      </c>
      <c r="Q277" t="s">
        <v>2188</v>
      </c>
      <c r="R277" t="s">
        <v>561</v>
      </c>
      <c r="S277" s="59"/>
      <c r="T277" t="s">
        <v>2188</v>
      </c>
      <c r="U277" t="s">
        <v>1780</v>
      </c>
      <c r="V277" t="s">
        <v>564</v>
      </c>
      <c r="W277">
        <v>24480</v>
      </c>
      <c r="X277">
        <v>2720</v>
      </c>
      <c r="Y277">
        <v>0</v>
      </c>
      <c r="Z277">
        <v>0</v>
      </c>
      <c r="AA277">
        <v>0</v>
      </c>
      <c r="AE2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김미경 김미경 SE.114 투명 540238771691 0502-4597-7534 26100056687349</v>
      </c>
    </row>
    <row r="278" spans="1:31">
      <c r="A278">
        <v>282</v>
      </c>
      <c r="B278" t="s">
        <v>560</v>
      </c>
      <c r="C278" t="s">
        <v>562</v>
      </c>
      <c r="D278" t="s">
        <v>2189</v>
      </c>
      <c r="E278" s="59">
        <v>45481</v>
      </c>
      <c r="F278" t="s">
        <v>2189</v>
      </c>
      <c r="G278" t="s">
        <v>2190</v>
      </c>
      <c r="H278" t="s">
        <v>106</v>
      </c>
      <c r="I278" t="s">
        <v>351</v>
      </c>
      <c r="J278">
        <v>10</v>
      </c>
      <c r="K278">
        <v>17330</v>
      </c>
      <c r="L278">
        <v>3500</v>
      </c>
      <c r="M278">
        <v>960</v>
      </c>
      <c r="N278" s="59">
        <v>45480</v>
      </c>
      <c r="O278" t="s">
        <v>2191</v>
      </c>
      <c r="P278" t="s">
        <v>2192</v>
      </c>
      <c r="Q278" t="s">
        <v>2193</v>
      </c>
      <c r="R278" t="s">
        <v>561</v>
      </c>
      <c r="S278" s="59"/>
      <c r="T278" t="s">
        <v>2193</v>
      </c>
      <c r="U278" t="s">
        <v>2194</v>
      </c>
      <c r="V278" t="s">
        <v>564</v>
      </c>
      <c r="W278">
        <v>22500</v>
      </c>
      <c r="X278">
        <v>0</v>
      </c>
      <c r="Y278">
        <v>0</v>
      </c>
      <c r="Z278">
        <v>0</v>
      </c>
      <c r="AA278">
        <v>0</v>
      </c>
      <c r="AE2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이철희 이철희 SE.110 투명 540238771934 0502-1786-4204 24100056864533</v>
      </c>
    </row>
    <row r="279" spans="1:31">
      <c r="A279">
        <v>283</v>
      </c>
      <c r="B279" t="s">
        <v>560</v>
      </c>
      <c r="C279" t="s">
        <v>562</v>
      </c>
      <c r="D279" t="s">
        <v>2189</v>
      </c>
      <c r="E279" s="59">
        <v>45481</v>
      </c>
      <c r="F279" t="s">
        <v>2189</v>
      </c>
      <c r="G279" t="s">
        <v>2190</v>
      </c>
      <c r="H279" t="s">
        <v>104</v>
      </c>
      <c r="I279" t="s">
        <v>351</v>
      </c>
      <c r="J279">
        <v>10</v>
      </c>
      <c r="K279">
        <v>22000</v>
      </c>
      <c r="L279">
        <v>0</v>
      </c>
      <c r="M279">
        <v>0</v>
      </c>
      <c r="N279" s="59">
        <v>45480</v>
      </c>
      <c r="O279" t="s">
        <v>2191</v>
      </c>
      <c r="P279" t="s">
        <v>2192</v>
      </c>
      <c r="Q279" t="s">
        <v>2193</v>
      </c>
      <c r="R279" t="s">
        <v>561</v>
      </c>
      <c r="S279" s="59"/>
      <c r="T279" t="s">
        <v>2193</v>
      </c>
      <c r="U279" t="s">
        <v>2194</v>
      </c>
      <c r="V279" t="s">
        <v>564</v>
      </c>
      <c r="W279">
        <v>38500</v>
      </c>
      <c r="X279">
        <v>0</v>
      </c>
      <c r="Y279">
        <v>0</v>
      </c>
      <c r="Z279">
        <v>0</v>
      </c>
      <c r="AA279">
        <v>0</v>
      </c>
      <c r="AE2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이철희 이철희 SE.111 투명 540238771934 0502-1786-4204 24100056864533</v>
      </c>
    </row>
    <row r="280" spans="1:31">
      <c r="A280">
        <v>284</v>
      </c>
      <c r="B280" t="s">
        <v>560</v>
      </c>
      <c r="C280" t="s">
        <v>562</v>
      </c>
      <c r="D280" t="s">
        <v>2195</v>
      </c>
      <c r="E280" s="59">
        <v>45481</v>
      </c>
      <c r="F280" t="s">
        <v>2195</v>
      </c>
      <c r="G280" t="s">
        <v>2196</v>
      </c>
      <c r="H280" t="s">
        <v>18</v>
      </c>
      <c r="I280" t="s">
        <v>351</v>
      </c>
      <c r="J280">
        <v>1</v>
      </c>
      <c r="K280">
        <v>10260</v>
      </c>
      <c r="L280">
        <v>3000</v>
      </c>
      <c r="M280">
        <v>0</v>
      </c>
      <c r="N280" s="59">
        <v>45480</v>
      </c>
      <c r="O280" t="s">
        <v>2197</v>
      </c>
      <c r="P280" t="s">
        <v>693</v>
      </c>
      <c r="Q280" t="s">
        <v>2198</v>
      </c>
      <c r="R280" t="s">
        <v>561</v>
      </c>
      <c r="S280" s="59"/>
      <c r="T280" t="s">
        <v>2198</v>
      </c>
      <c r="U280" t="s">
        <v>2199</v>
      </c>
      <c r="V280" t="s">
        <v>564</v>
      </c>
      <c r="W280">
        <v>12470</v>
      </c>
      <c r="X280">
        <v>0</v>
      </c>
      <c r="Y280">
        <v>3000</v>
      </c>
      <c r="Z280">
        <v>0</v>
      </c>
      <c r="AA280">
        <v>0</v>
      </c>
      <c r="AE2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정주영 정주영 SE.307 투명 530239363471 0502-4130-8473 15100057020979</v>
      </c>
    </row>
    <row r="281" spans="1:31">
      <c r="A281">
        <v>285</v>
      </c>
      <c r="B281" t="s">
        <v>560</v>
      </c>
      <c r="C281" t="s">
        <v>562</v>
      </c>
      <c r="D281" t="s">
        <v>2200</v>
      </c>
      <c r="E281" s="59">
        <v>45481</v>
      </c>
      <c r="F281" t="s">
        <v>2200</v>
      </c>
      <c r="G281" t="s">
        <v>2201</v>
      </c>
      <c r="H281" t="s">
        <v>118</v>
      </c>
      <c r="I281" t="s">
        <v>351</v>
      </c>
      <c r="J281">
        <v>9</v>
      </c>
      <c r="K281">
        <v>18850</v>
      </c>
      <c r="L281">
        <v>3500</v>
      </c>
      <c r="M281">
        <v>500</v>
      </c>
      <c r="N281" s="59">
        <v>45481</v>
      </c>
      <c r="O281" t="s">
        <v>2202</v>
      </c>
      <c r="P281" t="s">
        <v>2203</v>
      </c>
      <c r="Q281" t="s">
        <v>2204</v>
      </c>
      <c r="R281" t="s">
        <v>561</v>
      </c>
      <c r="S281" s="59"/>
      <c r="T281" t="s">
        <v>2204</v>
      </c>
      <c r="U281" t="s">
        <v>2205</v>
      </c>
      <c r="V281" t="s">
        <v>564</v>
      </c>
      <c r="W281">
        <v>21960</v>
      </c>
      <c r="X281">
        <v>3960</v>
      </c>
      <c r="Y281">
        <v>0</v>
      </c>
      <c r="Z281">
        <v>0</v>
      </c>
      <c r="AA281">
        <v>0</v>
      </c>
      <c r="AE2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박선화 박선화 SE.105 투명 540238772236 0502-4524-7787 31100057178602</v>
      </c>
    </row>
    <row r="282" spans="1:31">
      <c r="A282">
        <v>286</v>
      </c>
      <c r="B282" t="s">
        <v>560</v>
      </c>
      <c r="C282" t="s">
        <v>562</v>
      </c>
      <c r="D282" t="s">
        <v>2206</v>
      </c>
      <c r="E282" s="59">
        <v>45481</v>
      </c>
      <c r="F282" t="s">
        <v>2206</v>
      </c>
      <c r="G282" t="s">
        <v>2207</v>
      </c>
      <c r="H282" t="s">
        <v>34</v>
      </c>
      <c r="I282" t="s">
        <v>351</v>
      </c>
      <c r="J282">
        <v>2</v>
      </c>
      <c r="K282">
        <v>44960</v>
      </c>
      <c r="L282">
        <v>4400</v>
      </c>
      <c r="M282">
        <v>960</v>
      </c>
      <c r="N282" s="59">
        <v>45481</v>
      </c>
      <c r="O282" t="s">
        <v>2208</v>
      </c>
      <c r="P282" t="s">
        <v>2209</v>
      </c>
      <c r="Q282" t="s">
        <v>2210</v>
      </c>
      <c r="R282" t="s">
        <v>561</v>
      </c>
      <c r="S282" s="59"/>
      <c r="T282" t="s">
        <v>2210</v>
      </c>
      <c r="U282" t="s">
        <v>2211</v>
      </c>
      <c r="V282" t="s">
        <v>564</v>
      </c>
      <c r="W282">
        <v>68040</v>
      </c>
      <c r="X282">
        <v>0</v>
      </c>
      <c r="Y282">
        <v>0</v>
      </c>
      <c r="Z282">
        <v>0</v>
      </c>
      <c r="AA282">
        <v>0</v>
      </c>
      <c r="AE2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장윤혜 장윤혜 SE.206 투명 540238771794 0502-1742-9671 17100057117357</v>
      </c>
    </row>
    <row r="283" spans="1:31">
      <c r="A283">
        <v>287</v>
      </c>
      <c r="B283" t="s">
        <v>665</v>
      </c>
      <c r="C283" t="s">
        <v>562</v>
      </c>
      <c r="D283" t="s">
        <v>2215</v>
      </c>
      <c r="E283" s="59">
        <v>45481</v>
      </c>
      <c r="F283" t="s">
        <v>2212</v>
      </c>
      <c r="G283" t="s">
        <v>2213</v>
      </c>
      <c r="H283" t="s">
        <v>40</v>
      </c>
      <c r="I283" t="s">
        <v>351</v>
      </c>
      <c r="J283">
        <v>1</v>
      </c>
      <c r="K283">
        <v>0</v>
      </c>
      <c r="L283">
        <v>3000</v>
      </c>
      <c r="M283">
        <v>0</v>
      </c>
      <c r="N283" s="59">
        <v>45480</v>
      </c>
      <c r="O283" t="s">
        <v>2214</v>
      </c>
      <c r="P283" t="s">
        <v>2216</v>
      </c>
      <c r="Q283" t="s">
        <v>2217</v>
      </c>
      <c r="R283" t="s">
        <v>561</v>
      </c>
      <c r="S283" s="59"/>
      <c r="T283" t="s">
        <v>2217</v>
      </c>
      <c r="U283" t="s">
        <v>2218</v>
      </c>
      <c r="V283" t="s">
        <v>564</v>
      </c>
      <c r="W283">
        <v>18480</v>
      </c>
      <c r="X283">
        <v>0</v>
      </c>
      <c r="Y283">
        <v>3000</v>
      </c>
      <c r="Z283">
        <v>0</v>
      </c>
      <c r="AA283">
        <v>0</v>
      </c>
      <c r="AE2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유민영 류민영 SE.203 투명 540238771363 0502-4648-9543 22100056632073</v>
      </c>
    </row>
    <row r="284" spans="1:31">
      <c r="A284">
        <v>288</v>
      </c>
      <c r="B284" t="s">
        <v>665</v>
      </c>
      <c r="C284" t="s">
        <v>559</v>
      </c>
      <c r="D284" t="s">
        <v>2219</v>
      </c>
      <c r="E284" s="59">
        <v>45481</v>
      </c>
      <c r="F284" t="s">
        <v>2219</v>
      </c>
      <c r="G284" t="s">
        <v>2220</v>
      </c>
      <c r="H284" t="s">
        <v>38</v>
      </c>
      <c r="I284" t="s">
        <v>351</v>
      </c>
      <c r="J284">
        <v>1</v>
      </c>
      <c r="K284">
        <v>0</v>
      </c>
      <c r="L284">
        <v>3000</v>
      </c>
      <c r="M284">
        <v>0</v>
      </c>
      <c r="N284" s="59">
        <v>45478</v>
      </c>
      <c r="O284" t="s">
        <v>2221</v>
      </c>
      <c r="P284" t="s">
        <v>2222</v>
      </c>
      <c r="Q284" t="s">
        <v>2223</v>
      </c>
      <c r="R284" t="s">
        <v>561</v>
      </c>
      <c r="S284" s="59"/>
      <c r="T284" t="s">
        <v>2223</v>
      </c>
      <c r="U284" t="s">
        <v>2224</v>
      </c>
      <c r="V284" t="s">
        <v>2225</v>
      </c>
      <c r="W284">
        <v>20800</v>
      </c>
      <c r="X284">
        <v>0</v>
      </c>
      <c r="Y284">
        <v>3000</v>
      </c>
      <c r="Z284">
        <v>0</v>
      </c>
      <c r="AA284">
        <v>0</v>
      </c>
      <c r="AE2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최예진 최예진 SE.204 투명 540238771422 010-8648-7656 2024070532020131</v>
      </c>
    </row>
    <row r="285" spans="1:31">
      <c r="A285">
        <v>289</v>
      </c>
      <c r="B285" t="s">
        <v>665</v>
      </c>
      <c r="C285" t="s">
        <v>559</v>
      </c>
      <c r="D285" t="s">
        <v>2226</v>
      </c>
      <c r="E285" s="59">
        <v>45481</v>
      </c>
      <c r="F285" t="s">
        <v>2226</v>
      </c>
      <c r="G285" t="s">
        <v>2227</v>
      </c>
      <c r="H285" t="s">
        <v>52</v>
      </c>
      <c r="I285" t="s">
        <v>351</v>
      </c>
      <c r="J285">
        <v>30</v>
      </c>
      <c r="K285">
        <v>0</v>
      </c>
      <c r="L285">
        <v>3500</v>
      </c>
      <c r="M285">
        <v>500</v>
      </c>
      <c r="N285" s="59">
        <v>45478</v>
      </c>
      <c r="O285" t="s">
        <v>2228</v>
      </c>
      <c r="P285" t="s">
        <v>2229</v>
      </c>
      <c r="Q285" t="s">
        <v>2230</v>
      </c>
      <c r="R285" t="s">
        <v>561</v>
      </c>
      <c r="S285" s="59"/>
      <c r="T285" t="s">
        <v>2230</v>
      </c>
      <c r="U285" t="s">
        <v>2231</v>
      </c>
      <c r="V285" t="s">
        <v>2232</v>
      </c>
      <c r="W285">
        <v>40800</v>
      </c>
      <c r="X285">
        <v>0</v>
      </c>
      <c r="Y285">
        <v>0</v>
      </c>
      <c r="Z285">
        <v>0</v>
      </c>
      <c r="AA285">
        <v>0</v>
      </c>
      <c r="AE2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김다인 김다인 SE.137 투명 540238772096 010-3946-7305 2024070528346681</v>
      </c>
    </row>
    <row r="286" spans="1:31">
      <c r="A286">
        <v>290</v>
      </c>
      <c r="B286" t="s">
        <v>665</v>
      </c>
      <c r="C286" t="s">
        <v>559</v>
      </c>
      <c r="D286" t="s">
        <v>2353</v>
      </c>
      <c r="E286" s="59">
        <v>45482</v>
      </c>
      <c r="F286" t="s">
        <v>2350</v>
      </c>
      <c r="G286" t="s">
        <v>2351</v>
      </c>
      <c r="H286" t="s">
        <v>34</v>
      </c>
      <c r="I286" t="s">
        <v>351</v>
      </c>
      <c r="J286">
        <v>2</v>
      </c>
      <c r="K286">
        <v>0</v>
      </c>
      <c r="L286">
        <v>4400</v>
      </c>
      <c r="M286">
        <v>1725</v>
      </c>
      <c r="N286" s="59">
        <v>45482</v>
      </c>
      <c r="O286" t="s">
        <v>2352</v>
      </c>
      <c r="P286" t="s">
        <v>2354</v>
      </c>
      <c r="Q286" t="s">
        <v>2355</v>
      </c>
      <c r="R286" t="s">
        <v>561</v>
      </c>
      <c r="S286" s="59"/>
      <c r="T286" t="s">
        <v>2355</v>
      </c>
      <c r="U286" t="s">
        <v>2357</v>
      </c>
      <c r="W286">
        <v>56800</v>
      </c>
      <c r="X286">
        <v>0</v>
      </c>
      <c r="Y286">
        <v>0</v>
      </c>
      <c r="Z286">
        <v>0</v>
      </c>
      <c r="AA286">
        <v>0</v>
      </c>
      <c r="AE2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임주형 임태숙 SE.206 투명 540240087606 010-2651-2690 2024070960745931</v>
      </c>
    </row>
    <row r="287" spans="1:31">
      <c r="A287">
        <v>291</v>
      </c>
      <c r="B287" t="s">
        <v>665</v>
      </c>
      <c r="C287" t="s">
        <v>559</v>
      </c>
      <c r="D287" t="s">
        <v>2234</v>
      </c>
      <c r="E287" s="59">
        <v>45482</v>
      </c>
      <c r="F287" t="s">
        <v>2234</v>
      </c>
      <c r="G287" t="s">
        <v>2235</v>
      </c>
      <c r="H287" t="s">
        <v>38</v>
      </c>
      <c r="I287" t="s">
        <v>351</v>
      </c>
      <c r="J287">
        <v>1</v>
      </c>
      <c r="K287">
        <v>0</v>
      </c>
      <c r="L287">
        <v>3000</v>
      </c>
      <c r="M287">
        <v>0</v>
      </c>
      <c r="N287" s="59">
        <v>45482</v>
      </c>
      <c r="O287" t="s">
        <v>2236</v>
      </c>
      <c r="P287" t="s">
        <v>2237</v>
      </c>
      <c r="Q287" t="s">
        <v>2238</v>
      </c>
      <c r="R287" t="s">
        <v>561</v>
      </c>
      <c r="S287" s="59"/>
      <c r="T287" t="s">
        <v>2238</v>
      </c>
      <c r="U287" t="s">
        <v>2239</v>
      </c>
      <c r="W287">
        <v>20800</v>
      </c>
      <c r="X287">
        <v>0</v>
      </c>
      <c r="Y287">
        <v>3000</v>
      </c>
      <c r="Z287">
        <v>0</v>
      </c>
      <c r="AA287">
        <v>0</v>
      </c>
      <c r="AE2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이수연 이수연 SE.204 투명 540239927041 010-3675-5181 2024070952172011</v>
      </c>
    </row>
    <row r="288" spans="1:31">
      <c r="A288">
        <v>292</v>
      </c>
      <c r="B288" t="s">
        <v>665</v>
      </c>
      <c r="C288" t="s">
        <v>559</v>
      </c>
      <c r="D288" t="s">
        <v>2243</v>
      </c>
      <c r="E288" s="59">
        <v>45482</v>
      </c>
      <c r="F288" t="s">
        <v>2240</v>
      </c>
      <c r="G288" t="s">
        <v>2241</v>
      </c>
      <c r="H288" t="s">
        <v>149</v>
      </c>
      <c r="I288" t="s">
        <v>351</v>
      </c>
      <c r="J288">
        <v>2</v>
      </c>
      <c r="K288">
        <v>0</v>
      </c>
      <c r="L288">
        <v>3000</v>
      </c>
      <c r="M288">
        <v>0</v>
      </c>
      <c r="N288" s="59">
        <v>45482</v>
      </c>
      <c r="O288" t="s">
        <v>2242</v>
      </c>
      <c r="P288" t="s">
        <v>2244</v>
      </c>
      <c r="Q288" t="s">
        <v>2245</v>
      </c>
      <c r="R288" t="s">
        <v>561</v>
      </c>
      <c r="S288" s="59"/>
      <c r="T288" t="s">
        <v>2245</v>
      </c>
      <c r="U288" t="s">
        <v>2246</v>
      </c>
      <c r="W288">
        <v>4500</v>
      </c>
      <c r="X288">
        <v>0</v>
      </c>
      <c r="Y288">
        <v>3000</v>
      </c>
      <c r="Z288">
        <v>0</v>
      </c>
      <c r="AA288">
        <v>0</v>
      </c>
      <c r="AE2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최필녀 이양순 SE.37 투명 540239927181 010-9531-5681 2024070942684221</v>
      </c>
    </row>
    <row r="289" spans="1:31">
      <c r="A289">
        <v>293</v>
      </c>
      <c r="B289" t="s">
        <v>560</v>
      </c>
      <c r="C289" t="s">
        <v>562</v>
      </c>
      <c r="D289" t="s">
        <v>2247</v>
      </c>
      <c r="E289" s="59">
        <v>45482</v>
      </c>
      <c r="F289" t="s">
        <v>2247</v>
      </c>
      <c r="G289" t="s">
        <v>2248</v>
      </c>
      <c r="H289" t="s">
        <v>133</v>
      </c>
      <c r="I289" t="s">
        <v>351</v>
      </c>
      <c r="J289">
        <v>5</v>
      </c>
      <c r="K289">
        <v>5750</v>
      </c>
      <c r="L289">
        <v>3000</v>
      </c>
      <c r="M289">
        <v>0</v>
      </c>
      <c r="N289" s="59">
        <v>45481</v>
      </c>
      <c r="O289" t="s">
        <v>2249</v>
      </c>
      <c r="P289" t="s">
        <v>2250</v>
      </c>
      <c r="Q289" t="s">
        <v>2251</v>
      </c>
      <c r="R289" t="s">
        <v>561</v>
      </c>
      <c r="S289" s="59"/>
      <c r="T289" t="s">
        <v>2251</v>
      </c>
      <c r="U289" t="s">
        <v>2252</v>
      </c>
      <c r="V289" t="s">
        <v>564</v>
      </c>
      <c r="W289">
        <v>4700</v>
      </c>
      <c r="X289">
        <v>0</v>
      </c>
      <c r="Y289">
        <v>3000</v>
      </c>
      <c r="Z289">
        <v>0</v>
      </c>
      <c r="AA289">
        <v>0</v>
      </c>
      <c r="AE2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오인순 오인순 SE.101 투명 540239926982 0502-1770-8398 26100057015828</v>
      </c>
    </row>
    <row r="290" spans="1:31">
      <c r="A290">
        <v>294</v>
      </c>
      <c r="B290" t="s">
        <v>560</v>
      </c>
      <c r="C290" t="s">
        <v>562</v>
      </c>
      <c r="D290" t="s">
        <v>2256</v>
      </c>
      <c r="E290" s="59">
        <v>45482</v>
      </c>
      <c r="F290" t="s">
        <v>2253</v>
      </c>
      <c r="G290" t="s">
        <v>2254</v>
      </c>
      <c r="H290" t="s">
        <v>24</v>
      </c>
      <c r="I290" t="s">
        <v>351</v>
      </c>
      <c r="J290">
        <v>1</v>
      </c>
      <c r="K290">
        <v>12350</v>
      </c>
      <c r="L290">
        <v>3000</v>
      </c>
      <c r="M290">
        <v>0</v>
      </c>
      <c r="N290" s="59">
        <v>45481</v>
      </c>
      <c r="O290" t="s">
        <v>2255</v>
      </c>
      <c r="P290" t="s">
        <v>2257</v>
      </c>
      <c r="Q290" t="s">
        <v>2258</v>
      </c>
      <c r="R290" t="s">
        <v>561</v>
      </c>
      <c r="S290" s="59"/>
      <c r="T290" t="s">
        <v>2258</v>
      </c>
      <c r="U290" t="s">
        <v>2259</v>
      </c>
      <c r="V290" t="s">
        <v>2260</v>
      </c>
      <c r="W290">
        <v>16880</v>
      </c>
      <c r="X290">
        <v>0</v>
      </c>
      <c r="Y290">
        <v>3000</v>
      </c>
      <c r="Z290">
        <v>0</v>
      </c>
      <c r="AA290">
        <v>0</v>
      </c>
      <c r="AE2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최재원 K한방병원 5층 데스크 SE.304 투명 540239927262 0502-1350-8637 15100057235668</v>
      </c>
    </row>
    <row r="291" spans="1:31">
      <c r="A291">
        <v>295</v>
      </c>
      <c r="B291" t="s">
        <v>560</v>
      </c>
      <c r="C291" t="s">
        <v>562</v>
      </c>
      <c r="D291" t="s">
        <v>2261</v>
      </c>
      <c r="E291" s="59">
        <v>45482</v>
      </c>
      <c r="F291" t="s">
        <v>2261</v>
      </c>
      <c r="G291" t="s">
        <v>2262</v>
      </c>
      <c r="H291" t="s">
        <v>118</v>
      </c>
      <c r="I291" t="s">
        <v>351</v>
      </c>
      <c r="J291">
        <v>4</v>
      </c>
      <c r="K291">
        <v>9600</v>
      </c>
      <c r="L291">
        <v>3000</v>
      </c>
      <c r="M291">
        <v>0</v>
      </c>
      <c r="N291" s="59">
        <v>45482</v>
      </c>
      <c r="O291" t="s">
        <v>2263</v>
      </c>
      <c r="P291" t="s">
        <v>944</v>
      </c>
      <c r="Q291" t="s">
        <v>2264</v>
      </c>
      <c r="R291" t="s">
        <v>561</v>
      </c>
      <c r="S291" s="59"/>
      <c r="T291" t="s">
        <v>2264</v>
      </c>
      <c r="U291" t="s">
        <v>2265</v>
      </c>
      <c r="V291" t="s">
        <v>564</v>
      </c>
      <c r="W291">
        <v>9760</v>
      </c>
      <c r="X291">
        <v>1760</v>
      </c>
      <c r="Y291">
        <v>0</v>
      </c>
      <c r="Z291">
        <v>0</v>
      </c>
      <c r="AA291">
        <v>0</v>
      </c>
      <c r="AE2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전미란 전미란 SE.105 투명 540239926864 0504-2759-2903 17100057279634</v>
      </c>
    </row>
    <row r="292" spans="1:31">
      <c r="A292">
        <v>296</v>
      </c>
      <c r="B292" t="s">
        <v>560</v>
      </c>
      <c r="C292" t="s">
        <v>562</v>
      </c>
      <c r="D292" t="s">
        <v>2266</v>
      </c>
      <c r="E292" s="59">
        <v>45482</v>
      </c>
      <c r="F292" t="s">
        <v>2266</v>
      </c>
      <c r="G292" t="s">
        <v>2267</v>
      </c>
      <c r="H292" t="s">
        <v>34</v>
      </c>
      <c r="I292" t="s">
        <v>351</v>
      </c>
      <c r="J292">
        <v>1</v>
      </c>
      <c r="K292">
        <v>24260</v>
      </c>
      <c r="L292">
        <v>3500</v>
      </c>
      <c r="M292">
        <v>960</v>
      </c>
      <c r="N292" s="59">
        <v>45482</v>
      </c>
      <c r="O292" t="s">
        <v>2268</v>
      </c>
      <c r="P292" t="s">
        <v>2269</v>
      </c>
      <c r="Q292" t="s">
        <v>2270</v>
      </c>
      <c r="R292" t="s">
        <v>561</v>
      </c>
      <c r="S292" s="59"/>
      <c r="T292" t="s">
        <v>2270</v>
      </c>
      <c r="U292" t="s">
        <v>2271</v>
      </c>
      <c r="V292" t="s">
        <v>564</v>
      </c>
      <c r="W292">
        <v>34020</v>
      </c>
      <c r="X292">
        <v>0</v>
      </c>
      <c r="Y292">
        <v>3000</v>
      </c>
      <c r="Z292">
        <v>0</v>
      </c>
      <c r="AA292">
        <v>0</v>
      </c>
      <c r="AE2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박양숙 박양숙 SE.206 투명 540239926923 0502-1701-0280 14100057341645</v>
      </c>
    </row>
    <row r="293" spans="1:31">
      <c r="A293">
        <v>297</v>
      </c>
      <c r="B293" t="s">
        <v>560</v>
      </c>
      <c r="C293" t="s">
        <v>559</v>
      </c>
      <c r="D293" t="s">
        <v>2272</v>
      </c>
      <c r="E293" s="59">
        <v>45482</v>
      </c>
      <c r="F293" t="s">
        <v>2272</v>
      </c>
      <c r="G293" t="s">
        <v>2273</v>
      </c>
      <c r="H293" t="s">
        <v>82</v>
      </c>
      <c r="I293" t="s">
        <v>351</v>
      </c>
      <c r="J293">
        <v>3</v>
      </c>
      <c r="K293">
        <v>15220</v>
      </c>
      <c r="L293">
        <v>3500</v>
      </c>
      <c r="M293">
        <v>500</v>
      </c>
      <c r="N293" s="59">
        <v>45482</v>
      </c>
      <c r="O293" t="s">
        <v>2274</v>
      </c>
      <c r="P293" t="s">
        <v>2275</v>
      </c>
      <c r="Q293" t="s">
        <v>2276</v>
      </c>
      <c r="R293" t="s">
        <v>561</v>
      </c>
      <c r="S293" s="59"/>
      <c r="T293" t="s">
        <v>2276</v>
      </c>
      <c r="U293" t="s">
        <v>2277</v>
      </c>
      <c r="W293">
        <v>22890</v>
      </c>
      <c r="X293">
        <v>0</v>
      </c>
      <c r="Y293">
        <v>3000</v>
      </c>
      <c r="Z293">
        <v>0</v>
      </c>
      <c r="AA293">
        <v>0</v>
      </c>
      <c r="AE2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박수영 박수영 SE.122 투명 540239927306 010-2047-3889 2024070955460561</v>
      </c>
    </row>
    <row r="294" spans="1:31">
      <c r="A294">
        <v>298</v>
      </c>
      <c r="B294" t="s">
        <v>665</v>
      </c>
      <c r="C294" t="s">
        <v>562</v>
      </c>
      <c r="D294" t="s">
        <v>2278</v>
      </c>
      <c r="E294" s="59">
        <v>45482</v>
      </c>
      <c r="F294" t="s">
        <v>2278</v>
      </c>
      <c r="G294" t="s">
        <v>2279</v>
      </c>
      <c r="H294" t="s">
        <v>34</v>
      </c>
      <c r="I294" t="s">
        <v>351</v>
      </c>
      <c r="J294">
        <v>1</v>
      </c>
      <c r="K294">
        <v>0</v>
      </c>
      <c r="L294">
        <v>3500</v>
      </c>
      <c r="M294">
        <v>960</v>
      </c>
      <c r="N294" s="59">
        <v>45481</v>
      </c>
      <c r="O294" t="s">
        <v>2280</v>
      </c>
      <c r="P294" t="s">
        <v>2281</v>
      </c>
      <c r="Q294" t="s">
        <v>2282</v>
      </c>
      <c r="R294" t="s">
        <v>561</v>
      </c>
      <c r="S294" s="59"/>
      <c r="T294" t="s">
        <v>2282</v>
      </c>
      <c r="U294" t="s">
        <v>2283</v>
      </c>
      <c r="V294" t="s">
        <v>563</v>
      </c>
      <c r="W294">
        <v>30240</v>
      </c>
      <c r="X294">
        <v>0</v>
      </c>
      <c r="Y294">
        <v>3000</v>
      </c>
      <c r="Z294">
        <v>0</v>
      </c>
      <c r="AA294">
        <v>0</v>
      </c>
      <c r="AE2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김보라 김보라 SE.206 투명 540239926794 0502-4453-7710 22100056881873</v>
      </c>
    </row>
    <row r="295" spans="1:31">
      <c r="A295">
        <v>299</v>
      </c>
      <c r="B295" t="s">
        <v>665</v>
      </c>
      <c r="C295" t="s">
        <v>562</v>
      </c>
      <c r="D295" t="s">
        <v>2284</v>
      </c>
      <c r="E295" s="59">
        <v>45482</v>
      </c>
      <c r="F295" t="s">
        <v>2284</v>
      </c>
      <c r="G295" t="s">
        <v>2285</v>
      </c>
      <c r="H295" t="s">
        <v>36</v>
      </c>
      <c r="I295" t="s">
        <v>351</v>
      </c>
      <c r="J295">
        <v>1</v>
      </c>
      <c r="K295">
        <v>0</v>
      </c>
      <c r="L295">
        <v>3000</v>
      </c>
      <c r="M295">
        <v>960</v>
      </c>
      <c r="N295" s="59">
        <v>45482</v>
      </c>
      <c r="O295" t="s">
        <v>2286</v>
      </c>
      <c r="P295" t="s">
        <v>1366</v>
      </c>
      <c r="Q295" t="s">
        <v>2287</v>
      </c>
      <c r="R295" t="s">
        <v>561</v>
      </c>
      <c r="S295" s="59"/>
      <c r="T295" t="s">
        <v>2287</v>
      </c>
      <c r="U295" t="s">
        <v>2288</v>
      </c>
      <c r="V295" t="s">
        <v>2289</v>
      </c>
      <c r="W295">
        <v>25200</v>
      </c>
      <c r="X295">
        <v>0</v>
      </c>
      <c r="Y295">
        <v>3000</v>
      </c>
      <c r="Z295">
        <v>0</v>
      </c>
      <c r="AA295">
        <v>0</v>
      </c>
      <c r="AE2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이소영 이소영 SE.205 투명 540239927236 0504-4341-3558 5100057202248</v>
      </c>
    </row>
    <row r="296" spans="1:31">
      <c r="A296">
        <v>300</v>
      </c>
      <c r="B296" t="s">
        <v>560</v>
      </c>
      <c r="C296" t="s">
        <v>562</v>
      </c>
      <c r="D296" t="s">
        <v>2358</v>
      </c>
      <c r="E296" s="59">
        <v>45483</v>
      </c>
      <c r="F296" t="s">
        <v>2358</v>
      </c>
      <c r="G296" t="s">
        <v>2359</v>
      </c>
      <c r="H296" t="s">
        <v>34</v>
      </c>
      <c r="I296" t="s">
        <v>351</v>
      </c>
      <c r="J296">
        <v>1</v>
      </c>
      <c r="K296">
        <v>24260</v>
      </c>
      <c r="L296">
        <v>3500</v>
      </c>
      <c r="M296">
        <v>960</v>
      </c>
      <c r="N296" s="59">
        <v>45482</v>
      </c>
      <c r="O296" t="s">
        <v>2360</v>
      </c>
      <c r="P296" t="s">
        <v>2361</v>
      </c>
      <c r="Q296" t="s">
        <v>2362</v>
      </c>
      <c r="R296" t="s">
        <v>561</v>
      </c>
      <c r="S296" s="59"/>
      <c r="T296" t="s">
        <v>2362</v>
      </c>
      <c r="U296" t="s">
        <v>2363</v>
      </c>
      <c r="V296" t="s">
        <v>563</v>
      </c>
      <c r="W296">
        <v>34020</v>
      </c>
      <c r="X296">
        <v>0</v>
      </c>
      <c r="Y296">
        <v>3000</v>
      </c>
      <c r="Z296">
        <v>0</v>
      </c>
      <c r="AA296">
        <v>0</v>
      </c>
      <c r="AE2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김헌영 김헌영 SE.206 투명 530241379681 0502-4665-3555 28100057214575</v>
      </c>
    </row>
    <row r="297" spans="1:31">
      <c r="A297">
        <v>301</v>
      </c>
      <c r="B297" t="s">
        <v>560</v>
      </c>
      <c r="C297" t="s">
        <v>562</v>
      </c>
      <c r="D297" t="s">
        <v>2293</v>
      </c>
      <c r="E297" s="59">
        <v>45483</v>
      </c>
      <c r="F297" t="s">
        <v>2290</v>
      </c>
      <c r="G297" t="s">
        <v>2291</v>
      </c>
      <c r="H297" t="s">
        <v>34</v>
      </c>
      <c r="I297" t="s">
        <v>351</v>
      </c>
      <c r="J297">
        <v>1</v>
      </c>
      <c r="K297">
        <v>24260</v>
      </c>
      <c r="L297">
        <v>3500</v>
      </c>
      <c r="M297">
        <v>960</v>
      </c>
      <c r="N297" s="59">
        <v>45482</v>
      </c>
      <c r="O297" t="s">
        <v>2292</v>
      </c>
      <c r="P297" t="s">
        <v>2294</v>
      </c>
      <c r="Q297" t="s">
        <v>2295</v>
      </c>
      <c r="R297" t="s">
        <v>561</v>
      </c>
      <c r="S297" s="59"/>
      <c r="T297" t="s">
        <v>2295</v>
      </c>
      <c r="U297" t="s">
        <v>2296</v>
      </c>
      <c r="V297" t="s">
        <v>564</v>
      </c>
      <c r="W297">
        <v>34020</v>
      </c>
      <c r="X297">
        <v>0</v>
      </c>
      <c r="Y297">
        <v>3000</v>
      </c>
      <c r="Z297">
        <v>0</v>
      </c>
      <c r="AA297">
        <v>0</v>
      </c>
      <c r="AE2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김민정 로와이드 압구정 SE.206 투명 530241379703 0502-4969-3523 29100057372145</v>
      </c>
    </row>
    <row r="298" spans="1:31">
      <c r="A298">
        <v>302</v>
      </c>
      <c r="B298" t="s">
        <v>560</v>
      </c>
      <c r="C298" t="s">
        <v>559</v>
      </c>
      <c r="D298" t="s">
        <v>2297</v>
      </c>
      <c r="E298" s="59">
        <v>45483</v>
      </c>
      <c r="F298" t="s">
        <v>2297</v>
      </c>
      <c r="G298" t="s">
        <v>2298</v>
      </c>
      <c r="H298" t="s">
        <v>22</v>
      </c>
      <c r="I298" t="s">
        <v>351</v>
      </c>
      <c r="J298">
        <v>2</v>
      </c>
      <c r="K298">
        <v>29760</v>
      </c>
      <c r="L298">
        <v>3500</v>
      </c>
      <c r="M298">
        <v>960</v>
      </c>
      <c r="N298" s="59">
        <v>45482</v>
      </c>
      <c r="O298" t="s">
        <v>2299</v>
      </c>
      <c r="P298" t="s">
        <v>2300</v>
      </c>
      <c r="Q298" t="s">
        <v>2301</v>
      </c>
      <c r="R298" t="s">
        <v>561</v>
      </c>
      <c r="S298" s="59"/>
      <c r="T298" t="s">
        <v>2301</v>
      </c>
      <c r="U298" t="s">
        <v>2302</v>
      </c>
      <c r="W298">
        <v>37260</v>
      </c>
      <c r="X298">
        <v>4140</v>
      </c>
      <c r="Y298">
        <v>0</v>
      </c>
      <c r="Z298">
        <v>0</v>
      </c>
      <c r="AA298">
        <v>0</v>
      </c>
      <c r="AE2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남윤정 남윤정 SE.305 투명 530241379736 010-7546-4654 2024070961461731</v>
      </c>
    </row>
    <row r="299" spans="1:31">
      <c r="A299">
        <v>303</v>
      </c>
      <c r="B299" t="s">
        <v>560</v>
      </c>
      <c r="C299" t="s">
        <v>562</v>
      </c>
      <c r="D299" t="s">
        <v>2364</v>
      </c>
      <c r="E299" s="59">
        <v>45484</v>
      </c>
      <c r="F299" t="s">
        <v>2364</v>
      </c>
      <c r="G299" t="s">
        <v>2365</v>
      </c>
      <c r="H299" t="s">
        <v>38</v>
      </c>
      <c r="I299" t="s">
        <v>351</v>
      </c>
      <c r="J299">
        <v>1</v>
      </c>
      <c r="K299">
        <v>18260</v>
      </c>
      <c r="L299">
        <v>3000</v>
      </c>
      <c r="M299">
        <v>960</v>
      </c>
      <c r="N299" s="59">
        <v>45484</v>
      </c>
      <c r="O299" t="s">
        <v>2366</v>
      </c>
      <c r="P299" t="s">
        <v>2367</v>
      </c>
      <c r="Q299" t="s">
        <v>2368</v>
      </c>
      <c r="R299" t="s">
        <v>561</v>
      </c>
      <c r="S299" s="59"/>
      <c r="T299" t="s">
        <v>2368</v>
      </c>
      <c r="U299" t="s">
        <v>2369</v>
      </c>
      <c r="V299" t="s">
        <v>564</v>
      </c>
      <c r="W299">
        <v>24570</v>
      </c>
      <c r="X299">
        <v>0</v>
      </c>
      <c r="Y299">
        <v>3000</v>
      </c>
      <c r="Z299">
        <v>0</v>
      </c>
      <c r="AA299">
        <v>0</v>
      </c>
      <c r="AE2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최성욱 최성욱 SE.204 투명 530242284394 010-812-0737 17100057673636</v>
      </c>
    </row>
    <row r="300" spans="1:31">
      <c r="A300">
        <v>304</v>
      </c>
      <c r="B300" t="s">
        <v>560</v>
      </c>
      <c r="C300" t="s">
        <v>562</v>
      </c>
      <c r="D300" t="s">
        <v>2303</v>
      </c>
      <c r="E300" s="59">
        <v>45484</v>
      </c>
      <c r="F300" t="s">
        <v>2303</v>
      </c>
      <c r="G300" t="s">
        <v>2304</v>
      </c>
      <c r="H300" t="s">
        <v>94</v>
      </c>
      <c r="I300" t="s">
        <v>351</v>
      </c>
      <c r="J300">
        <v>1</v>
      </c>
      <c r="K300">
        <v>8085</v>
      </c>
      <c r="L300">
        <v>3000</v>
      </c>
      <c r="M300">
        <v>960</v>
      </c>
      <c r="N300" s="59">
        <v>45484</v>
      </c>
      <c r="O300" t="s">
        <v>2305</v>
      </c>
      <c r="P300" t="s">
        <v>2306</v>
      </c>
      <c r="Q300" t="s">
        <v>2307</v>
      </c>
      <c r="R300" t="s">
        <v>561</v>
      </c>
      <c r="S300" s="59"/>
      <c r="T300" t="s">
        <v>2307</v>
      </c>
      <c r="U300" t="s">
        <v>2308</v>
      </c>
      <c r="V300" t="s">
        <v>564</v>
      </c>
      <c r="W300">
        <v>7220</v>
      </c>
      <c r="X300">
        <v>0</v>
      </c>
      <c r="Y300">
        <v>3000</v>
      </c>
      <c r="Z300">
        <v>0</v>
      </c>
      <c r="AA300">
        <v>0</v>
      </c>
      <c r="AE3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이현준 이현준 SE.116 투명 530242433774 0502-4230-6719 6100057646459</v>
      </c>
    </row>
    <row r="301" spans="1:31">
      <c r="A301">
        <v>305</v>
      </c>
      <c r="B301" t="s">
        <v>665</v>
      </c>
      <c r="C301" t="s">
        <v>530</v>
      </c>
      <c r="D301" t="s">
        <v>2309</v>
      </c>
      <c r="E301" s="59">
        <v>45484</v>
      </c>
      <c r="F301" t="s">
        <v>2309</v>
      </c>
      <c r="G301" t="s">
        <v>2310</v>
      </c>
      <c r="H301" t="s">
        <v>529</v>
      </c>
      <c r="I301" t="s">
        <v>351</v>
      </c>
      <c r="J301">
        <v>1</v>
      </c>
      <c r="K301">
        <v>0</v>
      </c>
      <c r="L301">
        <v>3500</v>
      </c>
      <c r="M301">
        <v>500</v>
      </c>
      <c r="N301" s="59">
        <v>45484</v>
      </c>
      <c r="O301" t="s">
        <v>2374</v>
      </c>
      <c r="R301" t="s">
        <v>561</v>
      </c>
      <c r="S301" s="59"/>
      <c r="T301" t="s">
        <v>2311</v>
      </c>
      <c r="U301" t="s">
        <v>2312</v>
      </c>
      <c r="W301">
        <v>0</v>
      </c>
      <c r="X301">
        <v>0</v>
      </c>
      <c r="Y301">
        <v>0</v>
      </c>
      <c r="Z301">
        <v>0</v>
      </c>
      <c r="AA301">
        <v>0</v>
      </c>
      <c r="AE3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이경석 이경석 SE.1000 투명 540241677343 010-7900-7611 45485141</v>
      </c>
    </row>
    <row r="302" spans="1:31">
      <c r="A302">
        <v>306</v>
      </c>
      <c r="B302" t="s">
        <v>665</v>
      </c>
      <c r="C302" t="s">
        <v>530</v>
      </c>
      <c r="D302" t="s">
        <v>2313</v>
      </c>
      <c r="E302" s="59">
        <v>45484</v>
      </c>
      <c r="F302" t="s">
        <v>2313</v>
      </c>
      <c r="G302" t="s">
        <v>2314</v>
      </c>
      <c r="H302" t="s">
        <v>529</v>
      </c>
      <c r="I302" t="s">
        <v>351</v>
      </c>
      <c r="J302">
        <v>1</v>
      </c>
      <c r="K302">
        <v>0</v>
      </c>
      <c r="L302">
        <v>4400</v>
      </c>
      <c r="M302">
        <v>1725</v>
      </c>
      <c r="N302" s="59">
        <v>45484</v>
      </c>
      <c r="O302" t="s">
        <v>2375</v>
      </c>
      <c r="R302" t="s">
        <v>561</v>
      </c>
      <c r="S302" s="59"/>
      <c r="T302" t="s">
        <v>2315</v>
      </c>
      <c r="U302" t="s">
        <v>2316</v>
      </c>
      <c r="W302">
        <v>0</v>
      </c>
      <c r="X302">
        <v>0</v>
      </c>
      <c r="Y302">
        <v>0</v>
      </c>
      <c r="Z302">
        <v>0</v>
      </c>
      <c r="AA302">
        <v>0</v>
      </c>
      <c r="AE3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백산슈퍼 백산슈퍼 SE.1000 투명 530242284291 010-8975-8045 45485893</v>
      </c>
    </row>
    <row r="303" spans="1:31">
      <c r="A303">
        <v>307</v>
      </c>
      <c r="B303" t="s">
        <v>665</v>
      </c>
      <c r="C303" t="s">
        <v>559</v>
      </c>
      <c r="D303" t="s">
        <v>2317</v>
      </c>
      <c r="E303" s="59">
        <v>45484</v>
      </c>
      <c r="F303" t="s">
        <v>2317</v>
      </c>
      <c r="G303" t="s">
        <v>2318</v>
      </c>
      <c r="H303" t="s">
        <v>22</v>
      </c>
      <c r="I303" t="s">
        <v>351</v>
      </c>
      <c r="J303">
        <v>1</v>
      </c>
      <c r="K303">
        <v>0</v>
      </c>
      <c r="L303">
        <v>3000</v>
      </c>
      <c r="M303">
        <v>0</v>
      </c>
      <c r="N303" s="59">
        <v>45484</v>
      </c>
      <c r="O303" t="s">
        <v>2319</v>
      </c>
      <c r="P303" t="s">
        <v>2320</v>
      </c>
      <c r="Q303" t="s">
        <v>2321</v>
      </c>
      <c r="R303" t="s">
        <v>561</v>
      </c>
      <c r="S303" s="59"/>
      <c r="T303" t="s">
        <v>2322</v>
      </c>
      <c r="U303" t="s">
        <v>2323</v>
      </c>
      <c r="W303">
        <v>18400</v>
      </c>
      <c r="X303">
        <v>0</v>
      </c>
      <c r="Y303">
        <v>3000</v>
      </c>
      <c r="Z303">
        <v>0</v>
      </c>
      <c r="AA303">
        <v>0</v>
      </c>
      <c r="AE3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박상명 박상명 SE.305 투명 540241612313 0502-3722-1521 2024071140920891</v>
      </c>
    </row>
    <row r="304" spans="1:31">
      <c r="A304">
        <v>308</v>
      </c>
      <c r="B304" t="s">
        <v>665</v>
      </c>
      <c r="C304" t="s">
        <v>559</v>
      </c>
      <c r="D304" t="s">
        <v>2324</v>
      </c>
      <c r="E304" s="59">
        <v>45484</v>
      </c>
      <c r="F304" t="s">
        <v>2324</v>
      </c>
      <c r="G304" t="s">
        <v>2325</v>
      </c>
      <c r="H304" t="s">
        <v>26</v>
      </c>
      <c r="I304" t="s">
        <v>351</v>
      </c>
      <c r="J304">
        <v>1</v>
      </c>
      <c r="K304">
        <v>0</v>
      </c>
      <c r="L304">
        <v>3500</v>
      </c>
      <c r="M304">
        <v>500</v>
      </c>
      <c r="N304" s="59">
        <v>45483</v>
      </c>
      <c r="O304" t="s">
        <v>2326</v>
      </c>
      <c r="P304" t="s">
        <v>2327</v>
      </c>
      <c r="Q304" t="s">
        <v>2328</v>
      </c>
      <c r="R304" t="s">
        <v>561</v>
      </c>
      <c r="S304" s="59"/>
      <c r="T304" t="s">
        <v>2328</v>
      </c>
      <c r="U304" t="s">
        <v>2329</v>
      </c>
      <c r="W304">
        <v>21920</v>
      </c>
      <c r="X304">
        <v>0</v>
      </c>
      <c r="Y304">
        <v>3000</v>
      </c>
      <c r="Z304">
        <v>0</v>
      </c>
      <c r="AA304">
        <v>0</v>
      </c>
      <c r="AE3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이유순 이유순 SE.303 투명 530242383492 010-2330-8938 2024071028926681</v>
      </c>
    </row>
    <row r="305" spans="1:31">
      <c r="A305">
        <v>309</v>
      </c>
      <c r="B305" t="s">
        <v>665</v>
      </c>
      <c r="C305" t="s">
        <v>559</v>
      </c>
      <c r="D305" t="s">
        <v>2330</v>
      </c>
      <c r="E305" s="59">
        <v>45484</v>
      </c>
      <c r="F305" t="s">
        <v>2330</v>
      </c>
      <c r="G305" t="s">
        <v>2331</v>
      </c>
      <c r="H305" t="s">
        <v>106</v>
      </c>
      <c r="I305" t="s">
        <v>351</v>
      </c>
      <c r="J305">
        <v>50</v>
      </c>
      <c r="K305">
        <v>0</v>
      </c>
      <c r="L305">
        <v>5700</v>
      </c>
      <c r="M305">
        <v>1725</v>
      </c>
      <c r="N305" s="59">
        <v>45483</v>
      </c>
      <c r="O305" t="s">
        <v>2332</v>
      </c>
      <c r="P305" t="s">
        <v>2333</v>
      </c>
      <c r="Q305" t="s">
        <v>2334</v>
      </c>
      <c r="R305" t="s">
        <v>561</v>
      </c>
      <c r="S305" s="59"/>
      <c r="T305" t="s">
        <v>2334</v>
      </c>
      <c r="U305" t="s">
        <v>2335</v>
      </c>
      <c r="V305" t="s">
        <v>2336</v>
      </c>
      <c r="W305">
        <v>97000</v>
      </c>
      <c r="X305">
        <v>78000</v>
      </c>
      <c r="Y305">
        <v>0</v>
      </c>
      <c r="Z305">
        <v>3000</v>
      </c>
      <c r="AA305">
        <v>0</v>
      </c>
      <c r="AE3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김서주 김서주 SE.110 투명 530242383481 010-9756-3725 2024071022377321</v>
      </c>
    </row>
    <row r="306" spans="1:31">
      <c r="A306">
        <v>310</v>
      </c>
      <c r="B306" t="s">
        <v>665</v>
      </c>
      <c r="C306" t="s">
        <v>559</v>
      </c>
      <c r="D306" t="s">
        <v>2337</v>
      </c>
      <c r="E306" s="59">
        <v>45484</v>
      </c>
      <c r="F306" t="s">
        <v>2337</v>
      </c>
      <c r="G306" t="s">
        <v>2338</v>
      </c>
      <c r="H306" t="s">
        <v>90</v>
      </c>
      <c r="I306" t="s">
        <v>351</v>
      </c>
      <c r="J306">
        <v>1</v>
      </c>
      <c r="K306">
        <v>0</v>
      </c>
      <c r="L306">
        <v>3000</v>
      </c>
      <c r="M306">
        <v>0</v>
      </c>
      <c r="N306" s="59">
        <v>45483</v>
      </c>
      <c r="O306" t="s">
        <v>2339</v>
      </c>
      <c r="P306" t="s">
        <v>2340</v>
      </c>
      <c r="Q306" t="s">
        <v>2341</v>
      </c>
      <c r="R306" t="s">
        <v>561</v>
      </c>
      <c r="S306" s="59"/>
      <c r="T306" t="s">
        <v>2341</v>
      </c>
      <c r="U306" t="s">
        <v>2342</v>
      </c>
      <c r="W306">
        <v>3450</v>
      </c>
      <c r="X306">
        <v>0</v>
      </c>
      <c r="Y306">
        <v>3000</v>
      </c>
      <c r="Z306">
        <v>0</v>
      </c>
      <c r="AA306">
        <v>0</v>
      </c>
      <c r="AE3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정여정 정여정 SE.118 투명 540241612162 010-8592-5519 2024071019860031</v>
      </c>
    </row>
    <row r="307" spans="1:31">
      <c r="A307">
        <v>311</v>
      </c>
      <c r="B307" t="s">
        <v>665</v>
      </c>
      <c r="C307" t="s">
        <v>559</v>
      </c>
      <c r="D307" t="s">
        <v>2337</v>
      </c>
      <c r="E307" s="59">
        <v>45484</v>
      </c>
      <c r="F307" t="s">
        <v>2337</v>
      </c>
      <c r="G307" t="s">
        <v>2338</v>
      </c>
      <c r="H307" t="s">
        <v>44</v>
      </c>
      <c r="I307" t="s">
        <v>351</v>
      </c>
      <c r="J307">
        <v>1</v>
      </c>
      <c r="K307">
        <v>0</v>
      </c>
      <c r="L307">
        <v>0</v>
      </c>
      <c r="M307">
        <v>0</v>
      </c>
      <c r="N307" s="59">
        <v>45483</v>
      </c>
      <c r="O307" t="s">
        <v>2343</v>
      </c>
      <c r="P307" t="s">
        <v>2340</v>
      </c>
      <c r="Q307" t="s">
        <v>2341</v>
      </c>
      <c r="R307" t="s">
        <v>561</v>
      </c>
      <c r="S307" s="59"/>
      <c r="T307" t="s">
        <v>2341</v>
      </c>
      <c r="U307" t="s">
        <v>2342</v>
      </c>
      <c r="W307">
        <v>14400</v>
      </c>
      <c r="X307">
        <v>0</v>
      </c>
      <c r="Y307">
        <v>0</v>
      </c>
      <c r="Z307">
        <v>0</v>
      </c>
      <c r="AA307">
        <v>0</v>
      </c>
      <c r="AE3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정여정 정여정 SE.201 투명 540241612162 010-8592-5519 2024071019860021</v>
      </c>
    </row>
    <row r="308" spans="1:31">
      <c r="A308">
        <v>312</v>
      </c>
      <c r="B308" t="s">
        <v>560</v>
      </c>
      <c r="C308" t="s">
        <v>559</v>
      </c>
      <c r="D308" t="s">
        <v>2344</v>
      </c>
      <c r="E308" s="59">
        <v>45484</v>
      </c>
      <c r="F308" t="s">
        <v>2344</v>
      </c>
      <c r="G308" t="s">
        <v>2345</v>
      </c>
      <c r="H308" t="s">
        <v>125</v>
      </c>
      <c r="I308" t="s">
        <v>351</v>
      </c>
      <c r="J308">
        <v>20</v>
      </c>
      <c r="K308">
        <v>26000</v>
      </c>
      <c r="L308">
        <v>3500</v>
      </c>
      <c r="M308">
        <v>500</v>
      </c>
      <c r="N308" s="59">
        <v>45483</v>
      </c>
      <c r="O308" t="s">
        <v>2346</v>
      </c>
      <c r="P308" t="s">
        <v>2347</v>
      </c>
      <c r="Q308" t="s">
        <v>2348</v>
      </c>
      <c r="R308" t="s">
        <v>561</v>
      </c>
      <c r="S308" s="59"/>
      <c r="T308" t="s">
        <v>2348</v>
      </c>
      <c r="U308" t="s">
        <v>2349</v>
      </c>
      <c r="W308">
        <v>36000</v>
      </c>
      <c r="X308">
        <v>0</v>
      </c>
      <c r="Y308">
        <v>0</v>
      </c>
      <c r="Z308">
        <v>0</v>
      </c>
      <c r="AA308">
        <v>0</v>
      </c>
      <c r="AE3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김은경 김은경 SE.103 투명 540241612276 010-8585-9589 2024071017135221</v>
      </c>
    </row>
    <row r="309" spans="1:31">
      <c r="A309">
        <v>313</v>
      </c>
      <c r="B309" t="s">
        <v>665</v>
      </c>
      <c r="C309" t="s">
        <v>530</v>
      </c>
      <c r="D309" t="s">
        <v>2376</v>
      </c>
      <c r="E309" s="59">
        <v>45485</v>
      </c>
      <c r="F309" t="s">
        <v>2376</v>
      </c>
      <c r="G309" t="s">
        <v>2377</v>
      </c>
      <c r="H309" t="s">
        <v>529</v>
      </c>
      <c r="I309" t="s">
        <v>351</v>
      </c>
      <c r="J309">
        <v>1</v>
      </c>
      <c r="K309">
        <v>0</v>
      </c>
      <c r="L309">
        <v>4400</v>
      </c>
      <c r="M309">
        <v>1725</v>
      </c>
      <c r="N309" s="59">
        <v>45485</v>
      </c>
      <c r="O309" t="s">
        <v>2388</v>
      </c>
      <c r="R309" t="s">
        <v>561</v>
      </c>
      <c r="S309" s="59"/>
      <c r="T309" t="s">
        <v>2378</v>
      </c>
      <c r="U309" t="s">
        <v>2379</v>
      </c>
      <c r="W309">
        <v>0</v>
      </c>
      <c r="X309">
        <v>0</v>
      </c>
      <c r="Y309">
        <v>0</v>
      </c>
      <c r="Z309">
        <v>0</v>
      </c>
      <c r="AA309">
        <v>0</v>
      </c>
      <c r="AE3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윤해수 윤해수 SE.1000 투명 540242569386 010-6565-3386 45488812</v>
      </c>
    </row>
    <row r="310" spans="1:31">
      <c r="A310">
        <v>314</v>
      </c>
      <c r="B310" t="s">
        <v>560</v>
      </c>
      <c r="C310" t="s">
        <v>562</v>
      </c>
      <c r="D310" t="s">
        <v>2380</v>
      </c>
      <c r="E310" s="59">
        <v>45485</v>
      </c>
      <c r="F310" t="s">
        <v>2380</v>
      </c>
      <c r="G310" t="s">
        <v>2381</v>
      </c>
      <c r="H310" t="s">
        <v>24</v>
      </c>
      <c r="I310" t="s">
        <v>351</v>
      </c>
      <c r="J310">
        <v>1</v>
      </c>
      <c r="K310">
        <v>13350</v>
      </c>
      <c r="L310">
        <v>3500</v>
      </c>
      <c r="M310">
        <v>500</v>
      </c>
      <c r="N310" s="59">
        <v>45485</v>
      </c>
      <c r="O310" t="s">
        <v>2382</v>
      </c>
      <c r="P310" t="s">
        <v>2383</v>
      </c>
      <c r="Q310" t="s">
        <v>2384</v>
      </c>
      <c r="R310" t="s">
        <v>561</v>
      </c>
      <c r="S310" s="59"/>
      <c r="T310" t="s">
        <v>2384</v>
      </c>
      <c r="U310" t="s">
        <v>2385</v>
      </c>
      <c r="V310" t="s">
        <v>564</v>
      </c>
      <c r="W310">
        <v>16880</v>
      </c>
      <c r="X310">
        <v>0</v>
      </c>
      <c r="Y310">
        <v>0</v>
      </c>
      <c r="Z310">
        <v>0</v>
      </c>
      <c r="AA310">
        <v>0</v>
      </c>
      <c r="AE3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최충일 최충일 SE.304 투명 540242569353 0502-1420-2178 30100058004531</v>
      </c>
    </row>
    <row r="311" spans="1:31">
      <c r="A311">
        <v>315</v>
      </c>
      <c r="B311" t="s">
        <v>560</v>
      </c>
      <c r="C311" t="s">
        <v>562</v>
      </c>
      <c r="D311" t="s">
        <v>2380</v>
      </c>
      <c r="E311" s="59">
        <v>45485</v>
      </c>
      <c r="F311" t="s">
        <v>2380</v>
      </c>
      <c r="G311" t="s">
        <v>2381</v>
      </c>
      <c r="H311" t="s">
        <v>22</v>
      </c>
      <c r="I311" t="s">
        <v>351</v>
      </c>
      <c r="J311">
        <v>1</v>
      </c>
      <c r="K311">
        <v>12650</v>
      </c>
      <c r="L311">
        <v>0</v>
      </c>
      <c r="M311">
        <v>0</v>
      </c>
      <c r="N311" s="59">
        <v>45485</v>
      </c>
      <c r="O311" t="s">
        <v>2382</v>
      </c>
      <c r="P311" t="s">
        <v>2383</v>
      </c>
      <c r="Q311" t="s">
        <v>2384</v>
      </c>
      <c r="R311" t="s">
        <v>561</v>
      </c>
      <c r="S311" s="59"/>
      <c r="T311" t="s">
        <v>2384</v>
      </c>
      <c r="U311" t="s">
        <v>2385</v>
      </c>
      <c r="V311" t="s">
        <v>564</v>
      </c>
      <c r="W311">
        <v>21740</v>
      </c>
      <c r="X311">
        <v>0</v>
      </c>
      <c r="Y311">
        <v>0</v>
      </c>
      <c r="Z311">
        <v>0</v>
      </c>
      <c r="AA311">
        <v>0</v>
      </c>
      <c r="AE3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최충일 최충일 SE.305 투명 540242569353 0502-1420-2178 30100058004531</v>
      </c>
    </row>
    <row r="312" spans="1:31">
      <c r="A312">
        <v>316</v>
      </c>
      <c r="B312" t="s">
        <v>560</v>
      </c>
      <c r="C312" t="s">
        <v>562</v>
      </c>
      <c r="D312" t="s">
        <v>2380</v>
      </c>
      <c r="E312" s="59">
        <v>45485</v>
      </c>
      <c r="F312" t="s">
        <v>2380</v>
      </c>
      <c r="G312" t="s">
        <v>2381</v>
      </c>
      <c r="H312" t="s">
        <v>18</v>
      </c>
      <c r="I312" t="s">
        <v>351</v>
      </c>
      <c r="J312">
        <v>1</v>
      </c>
      <c r="K312">
        <v>7260</v>
      </c>
      <c r="L312">
        <v>0</v>
      </c>
      <c r="M312">
        <v>0</v>
      </c>
      <c r="N312" s="59">
        <v>45485</v>
      </c>
      <c r="O312" t="s">
        <v>2382</v>
      </c>
      <c r="P312" t="s">
        <v>2383</v>
      </c>
      <c r="Q312" t="s">
        <v>2384</v>
      </c>
      <c r="R312" t="s">
        <v>561</v>
      </c>
      <c r="S312" s="59"/>
      <c r="T312" t="s">
        <v>2384</v>
      </c>
      <c r="U312" t="s">
        <v>2385</v>
      </c>
      <c r="V312" t="s">
        <v>564</v>
      </c>
      <c r="W312">
        <v>12470</v>
      </c>
      <c r="X312">
        <v>0</v>
      </c>
      <c r="Y312">
        <v>0</v>
      </c>
      <c r="Z312">
        <v>0</v>
      </c>
      <c r="AA312">
        <v>0</v>
      </c>
      <c r="AE3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최충일 최충일 SE.307 투명 540242569353 0502-1420-2178 30100058004531</v>
      </c>
    </row>
    <row r="313" spans="1:31">
      <c r="A313">
        <v>317</v>
      </c>
      <c r="B313" t="s">
        <v>560</v>
      </c>
      <c r="C313" t="s">
        <v>559</v>
      </c>
      <c r="D313" t="s">
        <v>2067</v>
      </c>
      <c r="E313" s="59">
        <v>45485</v>
      </c>
      <c r="F313" t="s">
        <v>2064</v>
      </c>
      <c r="G313" t="s">
        <v>2386</v>
      </c>
      <c r="H313" t="s">
        <v>22</v>
      </c>
      <c r="I313" t="s">
        <v>351</v>
      </c>
      <c r="J313">
        <v>1</v>
      </c>
      <c r="K313">
        <v>15650</v>
      </c>
      <c r="L313">
        <v>3000</v>
      </c>
      <c r="M313">
        <v>0</v>
      </c>
      <c r="N313" s="59">
        <v>45484</v>
      </c>
      <c r="O313" t="s">
        <v>2387</v>
      </c>
      <c r="P313" t="s">
        <v>2068</v>
      </c>
      <c r="Q313" t="s">
        <v>2069</v>
      </c>
      <c r="R313" t="s">
        <v>561</v>
      </c>
      <c r="S313" s="59"/>
      <c r="T313" t="s">
        <v>2069</v>
      </c>
      <c r="U313" t="s">
        <v>2070</v>
      </c>
      <c r="W313">
        <v>18630</v>
      </c>
      <c r="X313">
        <v>2070</v>
      </c>
      <c r="Y313">
        <v>3000</v>
      </c>
      <c r="Z313">
        <v>0</v>
      </c>
      <c r="AA313">
        <v>0</v>
      </c>
      <c r="AE3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김소연 청년떡집 SE.305 투명 540242569390 010-7927-9040 2024071154290551</v>
      </c>
    </row>
    <row r="314" spans="1:31">
      <c r="A314">
        <v>318</v>
      </c>
      <c r="B314" t="s">
        <v>560</v>
      </c>
      <c r="C314" t="s">
        <v>559</v>
      </c>
      <c r="D314" t="s">
        <v>1275</v>
      </c>
      <c r="E314" s="59">
        <v>45488</v>
      </c>
      <c r="F314" t="s">
        <v>1275</v>
      </c>
      <c r="G314" t="s">
        <v>2390</v>
      </c>
      <c r="H314" t="s">
        <v>112</v>
      </c>
      <c r="I314" t="s">
        <v>351</v>
      </c>
      <c r="J314">
        <v>1</v>
      </c>
      <c r="K314">
        <v>5156</v>
      </c>
      <c r="L314">
        <v>3000</v>
      </c>
      <c r="M314">
        <v>0</v>
      </c>
      <c r="N314" s="59">
        <v>45488</v>
      </c>
      <c r="O314" t="s">
        <v>2391</v>
      </c>
      <c r="P314" t="s">
        <v>1278</v>
      </c>
      <c r="Q314" t="s">
        <v>1279</v>
      </c>
      <c r="R314" t="s">
        <v>561</v>
      </c>
      <c r="S314" s="59"/>
      <c r="T314" t="s">
        <v>1280</v>
      </c>
      <c r="U314" t="s">
        <v>1281</v>
      </c>
      <c r="W314">
        <v>3330</v>
      </c>
      <c r="X314">
        <v>0</v>
      </c>
      <c r="Y314">
        <v>3000</v>
      </c>
      <c r="Z314">
        <v>0</v>
      </c>
      <c r="AA314">
        <v>0</v>
      </c>
      <c r="AE3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530245080592 010-4696-2023 2024071583000101</v>
      </c>
    </row>
    <row r="315" spans="1:31">
      <c r="A315">
        <v>319</v>
      </c>
      <c r="B315" t="s">
        <v>560</v>
      </c>
      <c r="C315" t="s">
        <v>559</v>
      </c>
      <c r="D315" t="s">
        <v>1275</v>
      </c>
      <c r="E315" s="59">
        <v>45488</v>
      </c>
      <c r="F315" t="s">
        <v>1275</v>
      </c>
      <c r="G315" t="s">
        <v>2390</v>
      </c>
      <c r="H315" t="s">
        <v>118</v>
      </c>
      <c r="I315" t="s">
        <v>351</v>
      </c>
      <c r="J315">
        <v>2</v>
      </c>
      <c r="K315">
        <v>3300</v>
      </c>
      <c r="L315">
        <v>0</v>
      </c>
      <c r="M315">
        <v>0</v>
      </c>
      <c r="N315" s="59">
        <v>45488</v>
      </c>
      <c r="O315" t="s">
        <v>2392</v>
      </c>
      <c r="P315" t="s">
        <v>1278</v>
      </c>
      <c r="Q315" t="s">
        <v>1279</v>
      </c>
      <c r="R315" t="s">
        <v>561</v>
      </c>
      <c r="S315" s="59"/>
      <c r="T315" t="s">
        <v>1280</v>
      </c>
      <c r="U315" t="s">
        <v>1281</v>
      </c>
      <c r="W315">
        <v>5560</v>
      </c>
      <c r="X315">
        <v>0</v>
      </c>
      <c r="Y315">
        <v>0</v>
      </c>
      <c r="Z315">
        <v>0</v>
      </c>
      <c r="AA315">
        <v>0</v>
      </c>
      <c r="AE3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530245080592 010-4696-2023 2024071583000091</v>
      </c>
    </row>
    <row r="316" spans="1:31">
      <c r="A316">
        <v>320</v>
      </c>
      <c r="B316" t="s">
        <v>560</v>
      </c>
      <c r="C316" t="s">
        <v>559</v>
      </c>
      <c r="D316" t="s">
        <v>1275</v>
      </c>
      <c r="E316" s="59">
        <v>45488</v>
      </c>
      <c r="F316" t="s">
        <v>1275</v>
      </c>
      <c r="G316" t="s">
        <v>2390</v>
      </c>
      <c r="H316" t="s">
        <v>125</v>
      </c>
      <c r="I316" t="s">
        <v>351</v>
      </c>
      <c r="J316">
        <v>1</v>
      </c>
      <c r="K316">
        <v>1100</v>
      </c>
      <c r="L316">
        <v>0</v>
      </c>
      <c r="M316">
        <v>0</v>
      </c>
      <c r="N316" s="59">
        <v>45488</v>
      </c>
      <c r="O316" t="s">
        <v>2393</v>
      </c>
      <c r="P316" t="s">
        <v>1278</v>
      </c>
      <c r="Q316" t="s">
        <v>1279</v>
      </c>
      <c r="R316" t="s">
        <v>561</v>
      </c>
      <c r="S316" s="59"/>
      <c r="T316" t="s">
        <v>1280</v>
      </c>
      <c r="U316" t="s">
        <v>1281</v>
      </c>
      <c r="W316">
        <v>1800</v>
      </c>
      <c r="X316">
        <v>0</v>
      </c>
      <c r="Y316">
        <v>0</v>
      </c>
      <c r="Z316">
        <v>0</v>
      </c>
      <c r="AA316">
        <v>0</v>
      </c>
      <c r="AE3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530245080592 010-4696-2023 2024071583000081</v>
      </c>
    </row>
    <row r="317" spans="1:31">
      <c r="A317">
        <v>321</v>
      </c>
      <c r="B317" t="s">
        <v>560</v>
      </c>
      <c r="C317" t="s">
        <v>559</v>
      </c>
      <c r="D317" t="s">
        <v>2067</v>
      </c>
      <c r="E317" s="59">
        <v>45488</v>
      </c>
      <c r="F317" t="s">
        <v>2394</v>
      </c>
      <c r="G317" t="s">
        <v>2395</v>
      </c>
      <c r="H317" t="s">
        <v>22</v>
      </c>
      <c r="I317" t="s">
        <v>351</v>
      </c>
      <c r="J317">
        <v>3</v>
      </c>
      <c r="K317">
        <v>41950</v>
      </c>
      <c r="L317">
        <v>3500</v>
      </c>
      <c r="M317">
        <v>500</v>
      </c>
      <c r="N317" s="59">
        <v>45488</v>
      </c>
      <c r="O317" t="s">
        <v>2396</v>
      </c>
      <c r="P317" t="s">
        <v>2068</v>
      </c>
      <c r="Q317" t="s">
        <v>2069</v>
      </c>
      <c r="R317" t="s">
        <v>561</v>
      </c>
      <c r="S317" s="59"/>
      <c r="T317" t="s">
        <v>2069</v>
      </c>
      <c r="U317" t="s">
        <v>2397</v>
      </c>
      <c r="W317">
        <v>55890</v>
      </c>
      <c r="X317">
        <v>6210</v>
      </c>
      <c r="Y317">
        <v>0</v>
      </c>
      <c r="Z317">
        <v>0</v>
      </c>
      <c r="AA317">
        <v>0</v>
      </c>
      <c r="AE3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김소연 아머드프레시 부천공장 SE.305 투명 530245080496 010-7927-9040 2024071573427721</v>
      </c>
    </row>
    <row r="318" spans="1:31">
      <c r="A318">
        <v>322</v>
      </c>
      <c r="B318" t="s">
        <v>560</v>
      </c>
      <c r="C318" t="s">
        <v>559</v>
      </c>
      <c r="D318" t="s">
        <v>2398</v>
      </c>
      <c r="E318" s="59">
        <v>45488</v>
      </c>
      <c r="F318" t="s">
        <v>2398</v>
      </c>
      <c r="G318" t="s">
        <v>2399</v>
      </c>
      <c r="H318" t="s">
        <v>118</v>
      </c>
      <c r="I318" t="s">
        <v>351</v>
      </c>
      <c r="J318">
        <v>1</v>
      </c>
      <c r="K318">
        <v>4650</v>
      </c>
      <c r="L318">
        <v>3000</v>
      </c>
      <c r="M318">
        <v>0</v>
      </c>
      <c r="N318" s="59">
        <v>45487</v>
      </c>
      <c r="O318" t="s">
        <v>2400</v>
      </c>
      <c r="P318" t="s">
        <v>2401</v>
      </c>
      <c r="Q318" t="s">
        <v>2402</v>
      </c>
      <c r="R318" t="s">
        <v>561</v>
      </c>
      <c r="S318" s="59"/>
      <c r="T318" t="s">
        <v>2402</v>
      </c>
      <c r="U318" t="s">
        <v>2404</v>
      </c>
      <c r="W318">
        <v>2780</v>
      </c>
      <c r="X318">
        <v>0</v>
      </c>
      <c r="Y318">
        <v>3000</v>
      </c>
      <c r="Z318">
        <v>0</v>
      </c>
      <c r="AA318">
        <v>0</v>
      </c>
      <c r="AE3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장철심 장철심 SE.105 투명 530245081056 010-9334-5269 2024071451420001</v>
      </c>
    </row>
    <row r="319" spans="1:31">
      <c r="A319">
        <v>323</v>
      </c>
      <c r="B319" t="s">
        <v>560</v>
      </c>
      <c r="C319" t="s">
        <v>559</v>
      </c>
      <c r="D319" t="s">
        <v>2398</v>
      </c>
      <c r="E319" s="59">
        <v>45488</v>
      </c>
      <c r="F319" t="s">
        <v>2398</v>
      </c>
      <c r="G319" t="s">
        <v>2399</v>
      </c>
      <c r="H319" t="s">
        <v>125</v>
      </c>
      <c r="I319" t="s">
        <v>351</v>
      </c>
      <c r="J319">
        <v>1</v>
      </c>
      <c r="K319">
        <v>1100</v>
      </c>
      <c r="L319">
        <v>0</v>
      </c>
      <c r="M319">
        <v>0</v>
      </c>
      <c r="N319" s="59">
        <v>45487</v>
      </c>
      <c r="O319" t="s">
        <v>2405</v>
      </c>
      <c r="P319" t="s">
        <v>2401</v>
      </c>
      <c r="Q319" t="s">
        <v>2402</v>
      </c>
      <c r="R319" t="s">
        <v>561</v>
      </c>
      <c r="S319" s="59"/>
      <c r="T319" t="s">
        <v>2402</v>
      </c>
      <c r="U319" t="s">
        <v>2404</v>
      </c>
      <c r="W319">
        <v>1800</v>
      </c>
      <c r="X319">
        <v>0</v>
      </c>
      <c r="Y319">
        <v>0</v>
      </c>
      <c r="Z319">
        <v>0</v>
      </c>
      <c r="AA319">
        <v>0</v>
      </c>
      <c r="AE3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장철심 장철심 SE.103 투명 530245081056 010-9334-5269 2024071451419991</v>
      </c>
    </row>
    <row r="320" spans="1:31">
      <c r="A320">
        <v>324</v>
      </c>
      <c r="B320" t="s">
        <v>560</v>
      </c>
      <c r="C320" t="s">
        <v>559</v>
      </c>
      <c r="D320" t="s">
        <v>2398</v>
      </c>
      <c r="E320" s="59">
        <v>45488</v>
      </c>
      <c r="F320" t="s">
        <v>2398</v>
      </c>
      <c r="G320" t="s">
        <v>2399</v>
      </c>
      <c r="H320" t="s">
        <v>112</v>
      </c>
      <c r="I320" t="s">
        <v>351</v>
      </c>
      <c r="J320">
        <v>1</v>
      </c>
      <c r="K320">
        <v>2156</v>
      </c>
      <c r="L320">
        <v>0</v>
      </c>
      <c r="M320">
        <v>0</v>
      </c>
      <c r="N320" s="59">
        <v>45487</v>
      </c>
      <c r="O320" t="s">
        <v>2406</v>
      </c>
      <c r="P320" t="s">
        <v>2401</v>
      </c>
      <c r="Q320" t="s">
        <v>2402</v>
      </c>
      <c r="R320" t="s">
        <v>561</v>
      </c>
      <c r="S320" s="59"/>
      <c r="T320" t="s">
        <v>2402</v>
      </c>
      <c r="U320" t="s">
        <v>2404</v>
      </c>
      <c r="W320">
        <v>3330</v>
      </c>
      <c r="X320">
        <v>0</v>
      </c>
      <c r="Y320">
        <v>0</v>
      </c>
      <c r="Z320">
        <v>0</v>
      </c>
      <c r="AA320">
        <v>0</v>
      </c>
      <c r="AE3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장철심 장철심 SE.107 투명 530245081056 010-9334-5269 2024071451419981</v>
      </c>
    </row>
    <row r="321" spans="1:31">
      <c r="A321">
        <v>325</v>
      </c>
      <c r="B321" t="s">
        <v>560</v>
      </c>
      <c r="C321" t="s">
        <v>559</v>
      </c>
      <c r="D321" t="s">
        <v>2398</v>
      </c>
      <c r="E321" s="59">
        <v>45488</v>
      </c>
      <c r="F321" t="s">
        <v>2398</v>
      </c>
      <c r="G321" t="s">
        <v>2399</v>
      </c>
      <c r="H321" t="s">
        <v>74</v>
      </c>
      <c r="I321" t="s">
        <v>351</v>
      </c>
      <c r="J321">
        <v>1</v>
      </c>
      <c r="K321">
        <v>1540</v>
      </c>
      <c r="L321">
        <v>0</v>
      </c>
      <c r="M321">
        <v>0</v>
      </c>
      <c r="N321" s="59">
        <v>45487</v>
      </c>
      <c r="O321" t="s">
        <v>2407</v>
      </c>
      <c r="P321" t="s">
        <v>2401</v>
      </c>
      <c r="Q321" t="s">
        <v>2402</v>
      </c>
      <c r="R321" t="s">
        <v>561</v>
      </c>
      <c r="S321" s="59"/>
      <c r="T321" t="s">
        <v>2402</v>
      </c>
      <c r="U321" t="s">
        <v>2404</v>
      </c>
      <c r="W321">
        <v>2250</v>
      </c>
      <c r="X321">
        <v>600</v>
      </c>
      <c r="Y321">
        <v>0</v>
      </c>
      <c r="Z321">
        <v>0</v>
      </c>
      <c r="AA321">
        <v>0</v>
      </c>
      <c r="AE3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장철심 장철심 SE.126 투명 530245081056 010-9334-5269 2024071451419971</v>
      </c>
    </row>
    <row r="322" spans="1:31">
      <c r="A322">
        <v>326</v>
      </c>
      <c r="B322" t="s">
        <v>560</v>
      </c>
      <c r="C322" t="s">
        <v>559</v>
      </c>
      <c r="D322" t="s">
        <v>2411</v>
      </c>
      <c r="E322" s="59">
        <v>45488</v>
      </c>
      <c r="F322" t="s">
        <v>2408</v>
      </c>
      <c r="G322" t="s">
        <v>2409</v>
      </c>
      <c r="H322" t="s">
        <v>36</v>
      </c>
      <c r="I322" t="s">
        <v>351</v>
      </c>
      <c r="J322">
        <v>2</v>
      </c>
      <c r="K322">
        <v>39125</v>
      </c>
      <c r="L322">
        <v>4400</v>
      </c>
      <c r="M322">
        <v>1725</v>
      </c>
      <c r="N322" s="59">
        <v>45486</v>
      </c>
      <c r="O322" t="s">
        <v>2410</v>
      </c>
      <c r="P322" t="s">
        <v>2412</v>
      </c>
      <c r="Q322" t="s">
        <v>2413</v>
      </c>
      <c r="R322" t="s">
        <v>561</v>
      </c>
      <c r="S322" s="59"/>
      <c r="T322" t="s">
        <v>2414</v>
      </c>
      <c r="U322" t="s">
        <v>2415</v>
      </c>
      <c r="W322">
        <v>48600</v>
      </c>
      <c r="X322">
        <v>5400</v>
      </c>
      <c r="Y322">
        <v>0</v>
      </c>
      <c r="Z322">
        <v>0</v>
      </c>
      <c r="AA322">
        <v>0</v>
      </c>
      <c r="AE3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신용일 백지만 합 SE.205 투명 540244458292 010-9727-8190 2024071326270861</v>
      </c>
    </row>
    <row r="323" spans="1:31">
      <c r="A323">
        <v>327</v>
      </c>
      <c r="B323" t="s">
        <v>665</v>
      </c>
      <c r="C323" t="s">
        <v>559</v>
      </c>
      <c r="D323" t="s">
        <v>2419</v>
      </c>
      <c r="E323" s="59">
        <v>45488</v>
      </c>
      <c r="F323" t="s">
        <v>2416</v>
      </c>
      <c r="G323" t="s">
        <v>2417</v>
      </c>
      <c r="H323" t="s">
        <v>24</v>
      </c>
      <c r="I323" t="s">
        <v>351</v>
      </c>
      <c r="J323">
        <v>1</v>
      </c>
      <c r="K323">
        <v>0</v>
      </c>
      <c r="L323">
        <v>3000</v>
      </c>
      <c r="M323">
        <v>0</v>
      </c>
      <c r="N323" s="59">
        <v>45488</v>
      </c>
      <c r="O323" t="s">
        <v>2418</v>
      </c>
      <c r="P323" t="s">
        <v>2420</v>
      </c>
      <c r="Q323" t="s">
        <v>2421</v>
      </c>
      <c r="R323" t="s">
        <v>561</v>
      </c>
      <c r="S323" s="59"/>
      <c r="T323" t="s">
        <v>2421</v>
      </c>
      <c r="U323" t="s">
        <v>2422</v>
      </c>
      <c r="V323" t="s">
        <v>2423</v>
      </c>
      <c r="W323">
        <v>13600</v>
      </c>
      <c r="X323">
        <v>0</v>
      </c>
      <c r="Y323">
        <v>3000</v>
      </c>
      <c r="Z323">
        <v>0</v>
      </c>
      <c r="AA323">
        <v>0</v>
      </c>
      <c r="AE3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박민지 별시루떡공방 SE.304 투명 530245080743 010-5545-0508 2024071564332141</v>
      </c>
    </row>
    <row r="324" spans="1:31">
      <c r="A324">
        <v>328</v>
      </c>
      <c r="B324" t="s">
        <v>560</v>
      </c>
      <c r="C324" t="s">
        <v>562</v>
      </c>
      <c r="D324" t="s">
        <v>2427</v>
      </c>
      <c r="E324" s="59">
        <v>45488</v>
      </c>
      <c r="F324" t="s">
        <v>2424</v>
      </c>
      <c r="G324" t="s">
        <v>2425</v>
      </c>
      <c r="H324" t="s">
        <v>125</v>
      </c>
      <c r="I324" t="s">
        <v>351</v>
      </c>
      <c r="J324">
        <v>6</v>
      </c>
      <c r="K324">
        <v>9600</v>
      </c>
      <c r="L324">
        <v>3000</v>
      </c>
      <c r="M324">
        <v>0</v>
      </c>
      <c r="N324" s="59">
        <v>45485</v>
      </c>
      <c r="O324" t="s">
        <v>2426</v>
      </c>
      <c r="P324" t="s">
        <v>2428</v>
      </c>
      <c r="Q324" t="s">
        <v>2429</v>
      </c>
      <c r="R324" t="s">
        <v>561</v>
      </c>
      <c r="S324" s="59"/>
      <c r="T324" t="s">
        <v>2429</v>
      </c>
      <c r="U324" t="s">
        <v>2430</v>
      </c>
      <c r="V324" t="s">
        <v>2431</v>
      </c>
      <c r="W324">
        <v>10140</v>
      </c>
      <c r="X324">
        <v>1140</v>
      </c>
      <c r="Y324">
        <v>0</v>
      </c>
      <c r="Z324">
        <v>0</v>
      </c>
      <c r="AA324">
        <v>0</v>
      </c>
      <c r="AE3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박은경 설유환 SE.103 투명 530245088583 0502-4533-4392 5100057835681</v>
      </c>
    </row>
    <row r="325" spans="1:31">
      <c r="A325">
        <v>329</v>
      </c>
      <c r="B325" t="s">
        <v>560</v>
      </c>
      <c r="C325" t="s">
        <v>562</v>
      </c>
      <c r="D325" t="s">
        <v>2435</v>
      </c>
      <c r="E325" s="59">
        <v>45488</v>
      </c>
      <c r="F325" t="s">
        <v>2432</v>
      </c>
      <c r="G325" t="s">
        <v>2433</v>
      </c>
      <c r="H325" t="s">
        <v>104</v>
      </c>
      <c r="I325" t="s">
        <v>351</v>
      </c>
      <c r="J325">
        <v>5</v>
      </c>
      <c r="K325">
        <v>14000</v>
      </c>
      <c r="L325">
        <v>3000</v>
      </c>
      <c r="M325">
        <v>0</v>
      </c>
      <c r="N325" s="59">
        <v>45485</v>
      </c>
      <c r="O325" t="s">
        <v>2434</v>
      </c>
      <c r="P325" t="s">
        <v>2436</v>
      </c>
      <c r="Q325" t="s">
        <v>2437</v>
      </c>
      <c r="R325" t="s">
        <v>561</v>
      </c>
      <c r="S325" s="59"/>
      <c r="T325" t="s">
        <v>2437</v>
      </c>
      <c r="U325" t="s">
        <v>2438</v>
      </c>
      <c r="V325" t="s">
        <v>564</v>
      </c>
      <c r="W325">
        <v>19250</v>
      </c>
      <c r="X325">
        <v>0</v>
      </c>
      <c r="Y325">
        <v>0</v>
      </c>
      <c r="Z325">
        <v>0</v>
      </c>
      <c r="AA325">
        <v>0</v>
      </c>
      <c r="AE3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유은숙 구옥주 SE.111 투명 540244458093 0502-4631-2513 21100058025507</v>
      </c>
    </row>
    <row r="326" spans="1:31">
      <c r="A326">
        <v>330</v>
      </c>
      <c r="B326" t="s">
        <v>560</v>
      </c>
      <c r="C326" t="s">
        <v>562</v>
      </c>
      <c r="D326" t="s">
        <v>2435</v>
      </c>
      <c r="E326" s="59">
        <v>45488</v>
      </c>
      <c r="F326" t="s">
        <v>2432</v>
      </c>
      <c r="G326" t="s">
        <v>2433</v>
      </c>
      <c r="H326" t="s">
        <v>98</v>
      </c>
      <c r="I326" t="s">
        <v>351</v>
      </c>
      <c r="J326">
        <v>1</v>
      </c>
      <c r="K326">
        <v>3960</v>
      </c>
      <c r="L326">
        <v>0</v>
      </c>
      <c r="M326">
        <v>0</v>
      </c>
      <c r="N326" s="59">
        <v>45485</v>
      </c>
      <c r="O326" t="s">
        <v>2434</v>
      </c>
      <c r="P326" t="s">
        <v>2436</v>
      </c>
      <c r="Q326" t="s">
        <v>2437</v>
      </c>
      <c r="R326" t="s">
        <v>561</v>
      </c>
      <c r="S326" s="59"/>
      <c r="T326" t="s">
        <v>2437</v>
      </c>
      <c r="U326" t="s">
        <v>2438</v>
      </c>
      <c r="V326" t="s">
        <v>564</v>
      </c>
      <c r="W326">
        <v>6120</v>
      </c>
      <c r="X326">
        <v>680</v>
      </c>
      <c r="Y326">
        <v>0</v>
      </c>
      <c r="Z326">
        <v>0</v>
      </c>
      <c r="AA326">
        <v>0</v>
      </c>
      <c r="AE3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유은숙 구옥주 SE.114 투명 540244458093 0502-4631-2513 21100058025507</v>
      </c>
    </row>
    <row r="327" spans="1:31">
      <c r="A327">
        <v>331</v>
      </c>
      <c r="B327" t="s">
        <v>560</v>
      </c>
      <c r="C327" t="s">
        <v>562</v>
      </c>
      <c r="D327" t="s">
        <v>950</v>
      </c>
      <c r="E327" s="59">
        <v>45488</v>
      </c>
      <c r="F327" t="s">
        <v>947</v>
      </c>
      <c r="G327" t="s">
        <v>2439</v>
      </c>
      <c r="H327" t="s">
        <v>48</v>
      </c>
      <c r="I327" t="s">
        <v>351</v>
      </c>
      <c r="J327">
        <v>1</v>
      </c>
      <c r="K327">
        <v>4760</v>
      </c>
      <c r="L327">
        <v>3000</v>
      </c>
      <c r="M327">
        <v>0</v>
      </c>
      <c r="N327" s="59">
        <v>45485</v>
      </c>
      <c r="O327" t="s">
        <v>2440</v>
      </c>
      <c r="P327" t="s">
        <v>951</v>
      </c>
      <c r="Q327" t="s">
        <v>2441</v>
      </c>
      <c r="R327" t="s">
        <v>561</v>
      </c>
      <c r="S327" s="59"/>
      <c r="T327" t="s">
        <v>2441</v>
      </c>
      <c r="U327" t="s">
        <v>953</v>
      </c>
      <c r="V327" t="s">
        <v>563</v>
      </c>
      <c r="W327">
        <v>3250</v>
      </c>
      <c r="X327">
        <v>0</v>
      </c>
      <c r="Y327">
        <v>0</v>
      </c>
      <c r="Z327">
        <v>0</v>
      </c>
      <c r="AA327">
        <v>0</v>
      </c>
      <c r="AE3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SE.139 투명 530245080861 0502-1267-8011 29100057988309</v>
      </c>
    </row>
    <row r="328" spans="1:31">
      <c r="A328">
        <v>332</v>
      </c>
      <c r="B328" t="s">
        <v>560</v>
      </c>
      <c r="C328" t="s">
        <v>562</v>
      </c>
      <c r="D328" t="s">
        <v>950</v>
      </c>
      <c r="E328" s="59">
        <v>45488</v>
      </c>
      <c r="F328" t="s">
        <v>947</v>
      </c>
      <c r="G328" t="s">
        <v>2439</v>
      </c>
      <c r="H328" t="s">
        <v>50</v>
      </c>
      <c r="I328" t="s">
        <v>351</v>
      </c>
      <c r="J328">
        <v>1</v>
      </c>
      <c r="K328">
        <v>1320</v>
      </c>
      <c r="L328">
        <v>0</v>
      </c>
      <c r="M328">
        <v>0</v>
      </c>
      <c r="N328" s="59">
        <v>45485</v>
      </c>
      <c r="O328" t="s">
        <v>2440</v>
      </c>
      <c r="P328" t="s">
        <v>951</v>
      </c>
      <c r="Q328" t="s">
        <v>2441</v>
      </c>
      <c r="R328" t="s">
        <v>561</v>
      </c>
      <c r="S328" s="59"/>
      <c r="T328" t="s">
        <v>2441</v>
      </c>
      <c r="U328" t="s">
        <v>953</v>
      </c>
      <c r="V328" t="s">
        <v>563</v>
      </c>
      <c r="W328">
        <v>2680</v>
      </c>
      <c r="X328">
        <v>0</v>
      </c>
      <c r="Y328">
        <v>0</v>
      </c>
      <c r="Z328">
        <v>0</v>
      </c>
      <c r="AA328">
        <v>0</v>
      </c>
      <c r="AE3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SE.138 투명 530245080861 0502-1267-8011 29100057988309</v>
      </c>
    </row>
    <row r="329" spans="1:31">
      <c r="A329">
        <v>333</v>
      </c>
      <c r="B329" t="s">
        <v>560</v>
      </c>
      <c r="C329" t="s">
        <v>562</v>
      </c>
      <c r="D329" t="s">
        <v>950</v>
      </c>
      <c r="E329" s="59">
        <v>45488</v>
      </c>
      <c r="F329" t="s">
        <v>947</v>
      </c>
      <c r="G329" t="s">
        <v>2439</v>
      </c>
      <c r="H329" t="s">
        <v>112</v>
      </c>
      <c r="I329" t="s">
        <v>351</v>
      </c>
      <c r="J329">
        <v>1</v>
      </c>
      <c r="K329">
        <v>2156</v>
      </c>
      <c r="L329">
        <v>0</v>
      </c>
      <c r="M329">
        <v>0</v>
      </c>
      <c r="N329" s="59">
        <v>45485</v>
      </c>
      <c r="O329" t="s">
        <v>2440</v>
      </c>
      <c r="P329" t="s">
        <v>951</v>
      </c>
      <c r="Q329" t="s">
        <v>2441</v>
      </c>
      <c r="R329" t="s">
        <v>561</v>
      </c>
      <c r="S329" s="59"/>
      <c r="T329" t="s">
        <v>2441</v>
      </c>
      <c r="U329" t="s">
        <v>953</v>
      </c>
      <c r="V329" t="s">
        <v>563</v>
      </c>
      <c r="W329">
        <v>3830</v>
      </c>
      <c r="X329">
        <v>210</v>
      </c>
      <c r="Y329">
        <v>0</v>
      </c>
      <c r="Z329">
        <v>0</v>
      </c>
      <c r="AA329">
        <v>0</v>
      </c>
      <c r="AE3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SE.107 투명 530245080861 0502-1267-8011 29100057988309</v>
      </c>
    </row>
    <row r="330" spans="1:31">
      <c r="A330">
        <v>334</v>
      </c>
      <c r="B330" t="s">
        <v>560</v>
      </c>
      <c r="C330" t="s">
        <v>562</v>
      </c>
      <c r="D330" t="s">
        <v>2442</v>
      </c>
      <c r="E330" s="59">
        <v>45488</v>
      </c>
      <c r="F330" t="s">
        <v>2442</v>
      </c>
      <c r="G330" t="s">
        <v>2443</v>
      </c>
      <c r="H330" t="s">
        <v>98</v>
      </c>
      <c r="I330" t="s">
        <v>351</v>
      </c>
      <c r="J330">
        <v>10</v>
      </c>
      <c r="K330">
        <v>47025</v>
      </c>
      <c r="L330">
        <v>5500</v>
      </c>
      <c r="M330">
        <v>1925</v>
      </c>
      <c r="N330" s="59">
        <v>45486</v>
      </c>
      <c r="O330" t="s">
        <v>2444</v>
      </c>
      <c r="P330" t="s">
        <v>2445</v>
      </c>
      <c r="Q330" t="s">
        <v>2446</v>
      </c>
      <c r="R330" t="s">
        <v>561</v>
      </c>
      <c r="S330" s="59"/>
      <c r="T330" t="s">
        <v>2446</v>
      </c>
      <c r="U330" t="s">
        <v>2447</v>
      </c>
      <c r="V330" t="s">
        <v>563</v>
      </c>
      <c r="W330">
        <v>61200</v>
      </c>
      <c r="X330">
        <v>6800</v>
      </c>
      <c r="Y330">
        <v>0</v>
      </c>
      <c r="Z330">
        <v>0</v>
      </c>
      <c r="AA330">
        <v>0</v>
      </c>
      <c r="AE3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장명숙 장명숙 SE.114 투명 540244644525 0502-4670-4963 30100058159333</v>
      </c>
    </row>
    <row r="331" spans="1:31">
      <c r="A331">
        <v>335</v>
      </c>
      <c r="B331" t="s">
        <v>560</v>
      </c>
      <c r="C331" t="s">
        <v>562</v>
      </c>
      <c r="D331" t="s">
        <v>705</v>
      </c>
      <c r="E331" s="59">
        <v>45488</v>
      </c>
      <c r="F331" t="s">
        <v>702</v>
      </c>
      <c r="G331" t="s">
        <v>2448</v>
      </c>
      <c r="H331" t="s">
        <v>50</v>
      </c>
      <c r="I331" t="s">
        <v>351</v>
      </c>
      <c r="J331">
        <v>5</v>
      </c>
      <c r="K331">
        <v>9600</v>
      </c>
      <c r="L331">
        <v>3000</v>
      </c>
      <c r="M331">
        <v>0</v>
      </c>
      <c r="N331" s="59">
        <v>45486</v>
      </c>
      <c r="O331" t="s">
        <v>2449</v>
      </c>
      <c r="P331" t="s">
        <v>706</v>
      </c>
      <c r="Q331" t="s">
        <v>2450</v>
      </c>
      <c r="R331" t="s">
        <v>561</v>
      </c>
      <c r="S331" s="59"/>
      <c r="T331" t="s">
        <v>2450</v>
      </c>
      <c r="U331" t="s">
        <v>708</v>
      </c>
      <c r="V331" t="s">
        <v>563</v>
      </c>
      <c r="W331">
        <v>13400</v>
      </c>
      <c r="X331">
        <v>0</v>
      </c>
      <c r="Y331">
        <v>3000</v>
      </c>
      <c r="Z331">
        <v>0</v>
      </c>
      <c r="AA331">
        <v>0</v>
      </c>
      <c r="AE3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540244457964 0502-4980-1986 10100058001852</v>
      </c>
    </row>
    <row r="332" spans="1:31">
      <c r="A332">
        <v>336</v>
      </c>
      <c r="B332" t="s">
        <v>560</v>
      </c>
      <c r="C332" t="s">
        <v>562</v>
      </c>
      <c r="D332" t="s">
        <v>2454</v>
      </c>
      <c r="E332" s="59">
        <v>45488</v>
      </c>
      <c r="F332" t="s">
        <v>2451</v>
      </c>
      <c r="G332" t="s">
        <v>2452</v>
      </c>
      <c r="H332" t="s">
        <v>98</v>
      </c>
      <c r="I332" t="s">
        <v>351</v>
      </c>
      <c r="J332">
        <v>2</v>
      </c>
      <c r="K332">
        <v>10920</v>
      </c>
      <c r="L332">
        <v>3000</v>
      </c>
      <c r="M332">
        <v>0</v>
      </c>
      <c r="N332" s="59">
        <v>45486</v>
      </c>
      <c r="O332" t="s">
        <v>2453</v>
      </c>
      <c r="P332" t="s">
        <v>2455</v>
      </c>
      <c r="Q332" t="s">
        <v>2456</v>
      </c>
      <c r="R332" t="s">
        <v>561</v>
      </c>
      <c r="S332" s="59"/>
      <c r="T332" t="s">
        <v>2456</v>
      </c>
      <c r="U332" t="s">
        <v>2457</v>
      </c>
      <c r="V332" t="s">
        <v>564</v>
      </c>
      <c r="W332">
        <v>12240</v>
      </c>
      <c r="X332">
        <v>1360</v>
      </c>
      <c r="Y332">
        <v>0</v>
      </c>
      <c r="Z332">
        <v>0</v>
      </c>
      <c r="AA332">
        <v>0</v>
      </c>
      <c r="AE3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신정숙 김태연 SE.114 투명 530245080006 0502-4296-0661 13100058164010</v>
      </c>
    </row>
    <row r="333" spans="1:31">
      <c r="A333">
        <v>337</v>
      </c>
      <c r="B333" t="s">
        <v>560</v>
      </c>
      <c r="C333" t="s">
        <v>562</v>
      </c>
      <c r="D333" t="s">
        <v>2461</v>
      </c>
      <c r="E333" s="59">
        <v>45488</v>
      </c>
      <c r="F333" t="s">
        <v>2458</v>
      </c>
      <c r="G333" t="s">
        <v>2459</v>
      </c>
      <c r="H333" t="s">
        <v>125</v>
      </c>
      <c r="I333" t="s">
        <v>351</v>
      </c>
      <c r="J333">
        <v>1</v>
      </c>
      <c r="K333">
        <v>4100</v>
      </c>
      <c r="L333">
        <v>3000</v>
      </c>
      <c r="M333">
        <v>0</v>
      </c>
      <c r="N333" s="59">
        <v>45486</v>
      </c>
      <c r="O333" t="s">
        <v>2460</v>
      </c>
      <c r="P333" t="s">
        <v>2445</v>
      </c>
      <c r="Q333" t="s">
        <v>2462</v>
      </c>
      <c r="R333" t="s">
        <v>561</v>
      </c>
      <c r="S333" s="59"/>
      <c r="T333" t="s">
        <v>2462</v>
      </c>
      <c r="U333" t="s">
        <v>2463</v>
      </c>
      <c r="V333" t="s">
        <v>564</v>
      </c>
      <c r="W333">
        <v>1690</v>
      </c>
      <c r="X333">
        <v>190</v>
      </c>
      <c r="Y333">
        <v>3000</v>
      </c>
      <c r="Z333">
        <v>0</v>
      </c>
      <c r="AA333">
        <v>0</v>
      </c>
      <c r="AE3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류지선 최순자 SE.103 투명 530245079914 0504-4331-0832 10100058044726</v>
      </c>
    </row>
    <row r="334" spans="1:31">
      <c r="A334">
        <v>338</v>
      </c>
      <c r="B334" t="s">
        <v>560</v>
      </c>
      <c r="C334" t="s">
        <v>562</v>
      </c>
      <c r="D334" t="s">
        <v>2464</v>
      </c>
      <c r="E334" s="59">
        <v>45488</v>
      </c>
      <c r="F334" t="s">
        <v>2464</v>
      </c>
      <c r="G334" t="s">
        <v>2465</v>
      </c>
      <c r="H334" t="s">
        <v>36</v>
      </c>
      <c r="I334" t="s">
        <v>351</v>
      </c>
      <c r="J334">
        <v>1</v>
      </c>
      <c r="K334">
        <v>20500</v>
      </c>
      <c r="L334">
        <v>3500</v>
      </c>
      <c r="M334">
        <v>500</v>
      </c>
      <c r="N334" s="59">
        <v>45487</v>
      </c>
      <c r="O334" t="s">
        <v>2466</v>
      </c>
      <c r="P334" t="s">
        <v>2467</v>
      </c>
      <c r="Q334" t="s">
        <v>2468</v>
      </c>
      <c r="R334" t="s">
        <v>561</v>
      </c>
      <c r="S334" s="59"/>
      <c r="T334" t="s">
        <v>2468</v>
      </c>
      <c r="U334" t="s">
        <v>2469</v>
      </c>
      <c r="V334" t="s">
        <v>564</v>
      </c>
      <c r="W334">
        <v>28350</v>
      </c>
      <c r="X334">
        <v>0</v>
      </c>
      <c r="Y334">
        <v>3000</v>
      </c>
      <c r="Z334">
        <v>0</v>
      </c>
      <c r="AA334">
        <v>0</v>
      </c>
      <c r="AE3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박혜련 박혜련 SE.205 투명 530245079472 0504-2769-9297 8100058425170</v>
      </c>
    </row>
    <row r="335" spans="1:31">
      <c r="A335">
        <v>339</v>
      </c>
      <c r="B335" t="s">
        <v>665</v>
      </c>
      <c r="C335" t="s">
        <v>559</v>
      </c>
      <c r="D335" t="s">
        <v>2470</v>
      </c>
      <c r="E335" s="59">
        <v>45489</v>
      </c>
      <c r="F335" t="s">
        <v>2470</v>
      </c>
      <c r="G335" t="s">
        <v>2471</v>
      </c>
      <c r="H335" t="s">
        <v>24</v>
      </c>
      <c r="I335" t="s">
        <v>351</v>
      </c>
      <c r="J335">
        <v>1</v>
      </c>
      <c r="K335">
        <v>0</v>
      </c>
      <c r="L335">
        <v>3500</v>
      </c>
      <c r="M335">
        <v>960</v>
      </c>
      <c r="N335" s="59">
        <v>45489</v>
      </c>
      <c r="O335" t="s">
        <v>2472</v>
      </c>
      <c r="P335" t="s">
        <v>2473</v>
      </c>
      <c r="Q335" t="s">
        <v>2474</v>
      </c>
      <c r="R335" t="s">
        <v>561</v>
      </c>
      <c r="S335" s="59"/>
      <c r="T335" t="s">
        <v>2474</v>
      </c>
      <c r="U335" t="s">
        <v>2475</v>
      </c>
      <c r="W335">
        <v>13600</v>
      </c>
      <c r="X335">
        <v>0</v>
      </c>
      <c r="Y335">
        <v>0</v>
      </c>
      <c r="Z335">
        <v>0</v>
      </c>
      <c r="AA335">
        <v>0</v>
      </c>
      <c r="AE3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박동희 박동희 SE.304 투명 530246008571 010-2851-1007 2024071628202001</v>
      </c>
    </row>
    <row r="336" spans="1:31">
      <c r="A336">
        <v>340</v>
      </c>
      <c r="B336" t="s">
        <v>665</v>
      </c>
      <c r="C336" t="s">
        <v>559</v>
      </c>
      <c r="D336" t="s">
        <v>2470</v>
      </c>
      <c r="E336" s="59">
        <v>45489</v>
      </c>
      <c r="F336" t="s">
        <v>2470</v>
      </c>
      <c r="G336" t="s">
        <v>2471</v>
      </c>
      <c r="H336" t="s">
        <v>26</v>
      </c>
      <c r="I336" t="s">
        <v>351</v>
      </c>
      <c r="J336">
        <v>1</v>
      </c>
      <c r="K336">
        <v>0</v>
      </c>
      <c r="L336">
        <v>0</v>
      </c>
      <c r="M336">
        <v>0</v>
      </c>
      <c r="N336" s="59">
        <v>45489</v>
      </c>
      <c r="O336" t="s">
        <v>2476</v>
      </c>
      <c r="P336" t="s">
        <v>2473</v>
      </c>
      <c r="Q336" t="s">
        <v>2474</v>
      </c>
      <c r="R336" t="s">
        <v>561</v>
      </c>
      <c r="S336" s="59"/>
      <c r="T336" t="s">
        <v>2474</v>
      </c>
      <c r="U336" t="s">
        <v>2475</v>
      </c>
      <c r="W336">
        <v>21920</v>
      </c>
      <c r="X336">
        <v>0</v>
      </c>
      <c r="Y336">
        <v>0</v>
      </c>
      <c r="Z336">
        <v>0</v>
      </c>
      <c r="AA336">
        <v>0</v>
      </c>
      <c r="AE3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박동희 박동희 SE.303 투명 530246008571 010-2851-1007 2024071628201991</v>
      </c>
    </row>
    <row r="337" spans="1:31">
      <c r="A337">
        <v>341</v>
      </c>
      <c r="B337" t="s">
        <v>665</v>
      </c>
      <c r="C337" t="s">
        <v>559</v>
      </c>
      <c r="D337" t="s">
        <v>2470</v>
      </c>
      <c r="E337" s="59">
        <v>45489</v>
      </c>
      <c r="F337" t="s">
        <v>2470</v>
      </c>
      <c r="G337" t="s">
        <v>2471</v>
      </c>
      <c r="H337" t="s">
        <v>30</v>
      </c>
      <c r="I337" t="s">
        <v>351</v>
      </c>
      <c r="J337">
        <v>1</v>
      </c>
      <c r="K337">
        <v>0</v>
      </c>
      <c r="L337">
        <v>0</v>
      </c>
      <c r="M337">
        <v>0</v>
      </c>
      <c r="N337" s="59">
        <v>45489</v>
      </c>
      <c r="O337" t="s">
        <v>2477</v>
      </c>
      <c r="P337" t="s">
        <v>2473</v>
      </c>
      <c r="Q337" t="s">
        <v>2474</v>
      </c>
      <c r="R337" t="s">
        <v>561</v>
      </c>
      <c r="S337" s="59"/>
      <c r="T337" t="s">
        <v>2474</v>
      </c>
      <c r="U337" t="s">
        <v>2475</v>
      </c>
      <c r="W337">
        <v>10560</v>
      </c>
      <c r="X337">
        <v>0</v>
      </c>
      <c r="Y337">
        <v>0</v>
      </c>
      <c r="Z337">
        <v>0</v>
      </c>
      <c r="AA337">
        <v>0</v>
      </c>
      <c r="AE3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박동희 박동희 SE.301 투명 530246008571 010-2851-1007 2024071628201981</v>
      </c>
    </row>
    <row r="338" spans="1:31">
      <c r="A338">
        <v>342</v>
      </c>
      <c r="B338" t="s">
        <v>665</v>
      </c>
      <c r="C338" t="s">
        <v>559</v>
      </c>
      <c r="D338" t="s">
        <v>2478</v>
      </c>
      <c r="E338" s="59">
        <v>45489</v>
      </c>
      <c r="F338" t="s">
        <v>2478</v>
      </c>
      <c r="G338" t="s">
        <v>2479</v>
      </c>
      <c r="H338" t="s">
        <v>22</v>
      </c>
      <c r="I338" t="s">
        <v>351</v>
      </c>
      <c r="J338">
        <v>1</v>
      </c>
      <c r="K338">
        <v>0</v>
      </c>
      <c r="L338">
        <v>3000</v>
      </c>
      <c r="M338">
        <v>0</v>
      </c>
      <c r="N338" s="59">
        <v>45489</v>
      </c>
      <c r="O338" t="s">
        <v>2480</v>
      </c>
      <c r="P338" t="s">
        <v>2481</v>
      </c>
      <c r="Q338" t="s">
        <v>2482</v>
      </c>
      <c r="R338" t="s">
        <v>561</v>
      </c>
      <c r="S338" s="59"/>
      <c r="T338" t="s">
        <v>2482</v>
      </c>
      <c r="U338" t="s">
        <v>2483</v>
      </c>
      <c r="W338">
        <v>18400</v>
      </c>
      <c r="X338">
        <v>0</v>
      </c>
      <c r="Y338">
        <v>3000</v>
      </c>
      <c r="Z338">
        <v>0</v>
      </c>
      <c r="AA338">
        <v>0</v>
      </c>
      <c r="AE3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이유라 이유라 SE.305 투명 530246008486 010-2027-0013 2024071618723771</v>
      </c>
    </row>
    <row r="339" spans="1:31">
      <c r="A339">
        <v>343</v>
      </c>
      <c r="B339" t="s">
        <v>560</v>
      </c>
      <c r="C339" t="s">
        <v>559</v>
      </c>
      <c r="D339" t="s">
        <v>2487</v>
      </c>
      <c r="E339" s="59">
        <v>45489</v>
      </c>
      <c r="F339" t="s">
        <v>2484</v>
      </c>
      <c r="G339" t="s">
        <v>2485</v>
      </c>
      <c r="H339" t="s">
        <v>242</v>
      </c>
      <c r="I339" t="s">
        <v>378</v>
      </c>
      <c r="J339">
        <v>1</v>
      </c>
      <c r="K339">
        <v>7170</v>
      </c>
      <c r="L339">
        <v>4400</v>
      </c>
      <c r="M339">
        <v>1725</v>
      </c>
      <c r="N339" s="59">
        <v>45489</v>
      </c>
      <c r="O339" t="s">
        <v>2486</v>
      </c>
      <c r="P339" t="s">
        <v>2488</v>
      </c>
      <c r="Q339" t="s">
        <v>2489</v>
      </c>
      <c r="R339" t="s">
        <v>561</v>
      </c>
      <c r="S339" s="59"/>
      <c r="T339" t="s">
        <v>2490</v>
      </c>
      <c r="U339" t="s">
        <v>2491</v>
      </c>
      <c r="W339">
        <v>1700</v>
      </c>
      <c r="X339">
        <v>0</v>
      </c>
      <c r="Y339">
        <v>3000</v>
      </c>
      <c r="Z339">
        <v>0</v>
      </c>
      <c r="AA339">
        <v>0</v>
      </c>
      <c r="AE3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SE.14 보라 530246008490 010-2468-2187 2024071617057861</v>
      </c>
    </row>
    <row r="340" spans="1:31">
      <c r="A340">
        <v>344</v>
      </c>
      <c r="B340" t="s">
        <v>560</v>
      </c>
      <c r="C340" t="s">
        <v>559</v>
      </c>
      <c r="D340" t="s">
        <v>2487</v>
      </c>
      <c r="E340" s="59">
        <v>45489</v>
      </c>
      <c r="F340" t="s">
        <v>2484</v>
      </c>
      <c r="G340" t="s">
        <v>2485</v>
      </c>
      <c r="H340" t="s">
        <v>242</v>
      </c>
      <c r="I340" t="s">
        <v>351</v>
      </c>
      <c r="J340">
        <v>1</v>
      </c>
      <c r="K340">
        <v>1045</v>
      </c>
      <c r="L340">
        <v>0</v>
      </c>
      <c r="M340">
        <v>0</v>
      </c>
      <c r="N340" s="59">
        <v>45489</v>
      </c>
      <c r="O340" t="s">
        <v>2492</v>
      </c>
      <c r="P340" t="s">
        <v>2488</v>
      </c>
      <c r="Q340" t="s">
        <v>2489</v>
      </c>
      <c r="R340" t="s">
        <v>561</v>
      </c>
      <c r="S340" s="59"/>
      <c r="T340" t="s">
        <v>2490</v>
      </c>
      <c r="U340" t="s">
        <v>2491</v>
      </c>
      <c r="W340">
        <v>1700</v>
      </c>
      <c r="X340">
        <v>0</v>
      </c>
      <c r="Y340">
        <v>0</v>
      </c>
      <c r="Z340">
        <v>0</v>
      </c>
      <c r="AA340">
        <v>0</v>
      </c>
      <c r="AE3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SE.14 투명 530246008490 010-2468-2187 2024071617057851</v>
      </c>
    </row>
    <row r="341" spans="1:31">
      <c r="A341">
        <v>345</v>
      </c>
      <c r="B341" t="s">
        <v>560</v>
      </c>
      <c r="C341" t="s">
        <v>559</v>
      </c>
      <c r="D341" t="s">
        <v>2487</v>
      </c>
      <c r="E341" s="59">
        <v>45489</v>
      </c>
      <c r="F341" t="s">
        <v>2484</v>
      </c>
      <c r="G341" t="s">
        <v>2485</v>
      </c>
      <c r="H341" t="s">
        <v>242</v>
      </c>
      <c r="I341" t="s">
        <v>366</v>
      </c>
      <c r="J341">
        <v>1</v>
      </c>
      <c r="K341">
        <v>1045</v>
      </c>
      <c r="L341">
        <v>0</v>
      </c>
      <c r="M341">
        <v>0</v>
      </c>
      <c r="N341" s="59">
        <v>45489</v>
      </c>
      <c r="O341" t="s">
        <v>2493</v>
      </c>
      <c r="P341" t="s">
        <v>2488</v>
      </c>
      <c r="Q341" t="s">
        <v>2489</v>
      </c>
      <c r="R341" t="s">
        <v>561</v>
      </c>
      <c r="S341" s="59"/>
      <c r="T341" t="s">
        <v>2490</v>
      </c>
      <c r="U341" t="s">
        <v>2491</v>
      </c>
      <c r="W341">
        <v>1700</v>
      </c>
      <c r="X341">
        <v>0</v>
      </c>
      <c r="Y341">
        <v>0</v>
      </c>
      <c r="Z341">
        <v>0</v>
      </c>
      <c r="AA341">
        <v>0</v>
      </c>
      <c r="AE3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SE.14 청백 530246008490 010-2468-2187 2024071617057841</v>
      </c>
    </row>
    <row r="342" spans="1:31">
      <c r="A342">
        <v>346</v>
      </c>
      <c r="B342" t="s">
        <v>560</v>
      </c>
      <c r="C342" t="s">
        <v>559</v>
      </c>
      <c r="D342" t="s">
        <v>2487</v>
      </c>
      <c r="E342" s="59">
        <v>45489</v>
      </c>
      <c r="F342" t="s">
        <v>2484</v>
      </c>
      <c r="G342" t="s">
        <v>2485</v>
      </c>
      <c r="H342" t="s">
        <v>242</v>
      </c>
      <c r="I342" t="s">
        <v>373</v>
      </c>
      <c r="J342">
        <v>1</v>
      </c>
      <c r="K342">
        <v>1045</v>
      </c>
      <c r="L342">
        <v>0</v>
      </c>
      <c r="M342">
        <v>0</v>
      </c>
      <c r="N342" s="59">
        <v>45489</v>
      </c>
      <c r="O342" t="s">
        <v>2494</v>
      </c>
      <c r="P342" t="s">
        <v>2488</v>
      </c>
      <c r="Q342" t="s">
        <v>2489</v>
      </c>
      <c r="R342" t="s">
        <v>561</v>
      </c>
      <c r="S342" s="59"/>
      <c r="T342" t="s">
        <v>2490</v>
      </c>
      <c r="U342" t="s">
        <v>2491</v>
      </c>
      <c r="W342">
        <v>1700</v>
      </c>
      <c r="X342">
        <v>0</v>
      </c>
      <c r="Y342">
        <v>0</v>
      </c>
      <c r="Z342">
        <v>0</v>
      </c>
      <c r="AA342">
        <v>0</v>
      </c>
      <c r="AE3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SE.14 유백 530246008490 010-2468-2187 2024071617057831</v>
      </c>
    </row>
    <row r="343" spans="1:31">
      <c r="A343">
        <v>347</v>
      </c>
      <c r="B343" t="s">
        <v>560</v>
      </c>
      <c r="C343" t="s">
        <v>559</v>
      </c>
      <c r="D343" t="s">
        <v>2487</v>
      </c>
      <c r="E343" s="59">
        <v>45489</v>
      </c>
      <c r="F343" t="s">
        <v>2484</v>
      </c>
      <c r="G343" t="s">
        <v>2485</v>
      </c>
      <c r="H343" t="s">
        <v>176</v>
      </c>
      <c r="I343" t="s">
        <v>352</v>
      </c>
      <c r="J343">
        <v>1</v>
      </c>
      <c r="K343">
        <v>4620</v>
      </c>
      <c r="L343">
        <v>0</v>
      </c>
      <c r="M343">
        <v>0</v>
      </c>
      <c r="N343" s="59">
        <v>45489</v>
      </c>
      <c r="O343" t="s">
        <v>2495</v>
      </c>
      <c r="P343" t="s">
        <v>2488</v>
      </c>
      <c r="Q343" t="s">
        <v>2489</v>
      </c>
      <c r="R343" t="s">
        <v>561</v>
      </c>
      <c r="S343" s="59"/>
      <c r="T343" t="s">
        <v>2490</v>
      </c>
      <c r="U343" t="s">
        <v>2491</v>
      </c>
      <c r="W343">
        <v>7560</v>
      </c>
      <c r="X343">
        <v>0</v>
      </c>
      <c r="Y343">
        <v>0</v>
      </c>
      <c r="Z343">
        <v>0</v>
      </c>
      <c r="AA343">
        <v>0</v>
      </c>
      <c r="AE3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SE.28 검정 530246008490 010-2468-2187 2024071617057821</v>
      </c>
    </row>
    <row r="344" spans="1:31">
      <c r="A344">
        <v>348</v>
      </c>
      <c r="B344" t="s">
        <v>560</v>
      </c>
      <c r="C344" t="s">
        <v>559</v>
      </c>
      <c r="D344" t="s">
        <v>2487</v>
      </c>
      <c r="E344" s="59">
        <v>45489</v>
      </c>
      <c r="F344" t="s">
        <v>2484</v>
      </c>
      <c r="G344" t="s">
        <v>2485</v>
      </c>
      <c r="H344" t="s">
        <v>176</v>
      </c>
      <c r="I344" t="s">
        <v>373</v>
      </c>
      <c r="J344">
        <v>1</v>
      </c>
      <c r="K344">
        <v>4620</v>
      </c>
      <c r="L344">
        <v>0</v>
      </c>
      <c r="M344">
        <v>0</v>
      </c>
      <c r="N344" s="59">
        <v>45489</v>
      </c>
      <c r="O344" t="s">
        <v>2496</v>
      </c>
      <c r="P344" t="s">
        <v>2488</v>
      </c>
      <c r="Q344" t="s">
        <v>2489</v>
      </c>
      <c r="R344" t="s">
        <v>561</v>
      </c>
      <c r="S344" s="59"/>
      <c r="T344" t="s">
        <v>2490</v>
      </c>
      <c r="U344" t="s">
        <v>2491</v>
      </c>
      <c r="W344">
        <v>7560</v>
      </c>
      <c r="X344">
        <v>0</v>
      </c>
      <c r="Y344">
        <v>0</v>
      </c>
      <c r="Z344">
        <v>0</v>
      </c>
      <c r="AA344">
        <v>0</v>
      </c>
      <c r="AE3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이수아 김영근 SE.28 유백 530246008490 010-2468-2187 2024071617057811</v>
      </c>
    </row>
    <row r="345" spans="1:31">
      <c r="A345">
        <v>349</v>
      </c>
      <c r="B345" t="s">
        <v>560</v>
      </c>
      <c r="C345" t="s">
        <v>562</v>
      </c>
      <c r="D345" t="s">
        <v>2497</v>
      </c>
      <c r="E345" s="59">
        <v>45489</v>
      </c>
      <c r="F345" t="s">
        <v>2497</v>
      </c>
      <c r="G345" t="s">
        <v>2498</v>
      </c>
      <c r="H345" t="s">
        <v>82</v>
      </c>
      <c r="I345" t="s">
        <v>385</v>
      </c>
      <c r="J345">
        <v>1</v>
      </c>
      <c r="K345">
        <v>6740</v>
      </c>
      <c r="L345">
        <v>3000</v>
      </c>
      <c r="M345">
        <v>0</v>
      </c>
      <c r="N345" s="59">
        <v>45489</v>
      </c>
      <c r="O345" t="s">
        <v>2499</v>
      </c>
      <c r="P345" t="s">
        <v>2500</v>
      </c>
      <c r="Q345" t="s">
        <v>2501</v>
      </c>
      <c r="R345" t="s">
        <v>561</v>
      </c>
      <c r="S345" s="59"/>
      <c r="T345" t="s">
        <v>2501</v>
      </c>
      <c r="U345" t="s">
        <v>2502</v>
      </c>
      <c r="V345" t="s">
        <v>564</v>
      </c>
      <c r="W345">
        <v>6280</v>
      </c>
      <c r="X345">
        <v>340</v>
      </c>
      <c r="Y345">
        <v>3000</v>
      </c>
      <c r="Z345">
        <v>0</v>
      </c>
      <c r="AA345">
        <v>0</v>
      </c>
      <c r="AE3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임선영 임선영 SE.122 청색 530246008512 0502-1725-7479 2100058329991</v>
      </c>
    </row>
    <row r="346" spans="1:31">
      <c r="A346">
        <v>350</v>
      </c>
      <c r="B346" t="s">
        <v>560</v>
      </c>
      <c r="C346" t="s">
        <v>559</v>
      </c>
      <c r="D346" t="s">
        <v>2503</v>
      </c>
      <c r="E346" s="59">
        <v>45490</v>
      </c>
      <c r="F346" t="s">
        <v>2503</v>
      </c>
      <c r="G346" t="s">
        <v>2504</v>
      </c>
      <c r="H346" t="s">
        <v>34</v>
      </c>
      <c r="I346" t="s">
        <v>351</v>
      </c>
      <c r="J346">
        <v>1</v>
      </c>
      <c r="K346">
        <v>24260</v>
      </c>
      <c r="L346">
        <v>3500</v>
      </c>
      <c r="M346">
        <v>960</v>
      </c>
      <c r="N346" s="59">
        <v>45490</v>
      </c>
      <c r="O346" t="s">
        <v>2505</v>
      </c>
      <c r="P346" t="s">
        <v>2506</v>
      </c>
      <c r="Q346" t="s">
        <v>2507</v>
      </c>
      <c r="R346" t="s">
        <v>561</v>
      </c>
      <c r="S346" s="59"/>
      <c r="T346" t="s">
        <v>2507</v>
      </c>
      <c r="U346" t="s">
        <v>2508</v>
      </c>
      <c r="W346">
        <v>28620</v>
      </c>
      <c r="X346">
        <v>3180</v>
      </c>
      <c r="Y346">
        <v>3000</v>
      </c>
      <c r="Z346">
        <v>0</v>
      </c>
      <c r="AA346">
        <v>0</v>
      </c>
      <c r="AE3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이종운 이종운 SE.206 투명 530247151111 010-9660-7119 2024071774762961</v>
      </c>
    </row>
    <row r="347" spans="1:31">
      <c r="A347">
        <v>351</v>
      </c>
      <c r="B347" t="s">
        <v>560</v>
      </c>
      <c r="C347" t="s">
        <v>559</v>
      </c>
      <c r="D347" t="s">
        <v>2509</v>
      </c>
      <c r="E347" s="59">
        <v>45490</v>
      </c>
      <c r="F347" t="s">
        <v>2509</v>
      </c>
      <c r="G347" t="s">
        <v>2510</v>
      </c>
      <c r="H347" t="s">
        <v>80</v>
      </c>
      <c r="I347" t="s">
        <v>385</v>
      </c>
      <c r="J347">
        <v>1</v>
      </c>
      <c r="K347">
        <v>6410</v>
      </c>
      <c r="L347">
        <v>3000</v>
      </c>
      <c r="M347">
        <v>0</v>
      </c>
      <c r="N347" s="59">
        <v>45490</v>
      </c>
      <c r="O347" t="s">
        <v>2511</v>
      </c>
      <c r="P347" t="s">
        <v>2512</v>
      </c>
      <c r="Q347" t="s">
        <v>2513</v>
      </c>
      <c r="R347" t="s">
        <v>561</v>
      </c>
      <c r="S347" s="59"/>
      <c r="T347" t="s">
        <v>2513</v>
      </c>
      <c r="U347" t="s">
        <v>2514</v>
      </c>
      <c r="W347">
        <v>6900</v>
      </c>
      <c r="X347">
        <v>0</v>
      </c>
      <c r="Y347">
        <v>3000</v>
      </c>
      <c r="Z347">
        <v>0</v>
      </c>
      <c r="AA347">
        <v>0</v>
      </c>
      <c r="AE3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박영애 박영애 SE.123 청색 540246266506 010-6339-2010 2024071762203761</v>
      </c>
    </row>
    <row r="348" spans="1:31">
      <c r="A348">
        <v>352</v>
      </c>
      <c r="B348" t="s">
        <v>560</v>
      </c>
      <c r="C348" t="s">
        <v>559</v>
      </c>
      <c r="D348" t="s">
        <v>2518</v>
      </c>
      <c r="E348" s="59">
        <v>45490</v>
      </c>
      <c r="F348" t="s">
        <v>2515</v>
      </c>
      <c r="G348" t="s">
        <v>2516</v>
      </c>
      <c r="H348" t="s">
        <v>34</v>
      </c>
      <c r="I348" t="s">
        <v>351</v>
      </c>
      <c r="J348">
        <v>1</v>
      </c>
      <c r="K348">
        <v>24260</v>
      </c>
      <c r="L348">
        <v>3500</v>
      </c>
      <c r="M348">
        <v>960</v>
      </c>
      <c r="N348" s="59">
        <v>45489</v>
      </c>
      <c r="O348" t="s">
        <v>2517</v>
      </c>
      <c r="P348" t="s">
        <v>2519</v>
      </c>
      <c r="Q348" t="s">
        <v>2520</v>
      </c>
      <c r="R348" t="s">
        <v>561</v>
      </c>
      <c r="S348" s="59"/>
      <c r="T348" t="s">
        <v>2520</v>
      </c>
      <c r="U348" t="s">
        <v>2521</v>
      </c>
      <c r="V348" t="s">
        <v>2522</v>
      </c>
      <c r="W348">
        <v>28620</v>
      </c>
      <c r="X348">
        <v>3180</v>
      </c>
      <c r="Y348">
        <v>3000</v>
      </c>
      <c r="Z348">
        <v>0</v>
      </c>
      <c r="AA348">
        <v>0</v>
      </c>
      <c r="AE3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김인숙 인사동상회 SE.206 투명 540246266613 010-5142-3543 2024071647704061</v>
      </c>
    </row>
    <row r="349" spans="1:31">
      <c r="A349">
        <v>353</v>
      </c>
      <c r="B349" t="s">
        <v>560</v>
      </c>
      <c r="C349" t="s">
        <v>559</v>
      </c>
      <c r="D349" t="s">
        <v>2523</v>
      </c>
      <c r="E349" s="59">
        <v>45490</v>
      </c>
      <c r="F349" t="s">
        <v>2523</v>
      </c>
      <c r="G349" t="s">
        <v>2524</v>
      </c>
      <c r="H349" t="s">
        <v>78</v>
      </c>
      <c r="I349" t="s">
        <v>351</v>
      </c>
      <c r="J349">
        <v>1</v>
      </c>
      <c r="K349">
        <v>6740</v>
      </c>
      <c r="L349">
        <v>3000</v>
      </c>
      <c r="M349">
        <v>0</v>
      </c>
      <c r="N349" s="59">
        <v>45489</v>
      </c>
      <c r="O349" t="s">
        <v>2525</v>
      </c>
      <c r="P349" t="s">
        <v>2526</v>
      </c>
      <c r="Q349" t="s">
        <v>2527</v>
      </c>
      <c r="R349" t="s">
        <v>561</v>
      </c>
      <c r="S349" s="59"/>
      <c r="T349" t="s">
        <v>2527</v>
      </c>
      <c r="U349" t="s">
        <v>2528</v>
      </c>
      <c r="V349" t="s">
        <v>2529</v>
      </c>
      <c r="W349">
        <v>7330</v>
      </c>
      <c r="X349">
        <v>0</v>
      </c>
      <c r="Y349">
        <v>3000</v>
      </c>
      <c r="Z349">
        <v>0</v>
      </c>
      <c r="AA349">
        <v>0</v>
      </c>
      <c r="AE3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구본근 구본근 SE.124 투명 530246913240 010-2018-1799 2024071640864971</v>
      </c>
    </row>
    <row r="350" spans="1:31">
      <c r="A350">
        <v>354</v>
      </c>
      <c r="B350" t="s">
        <v>665</v>
      </c>
      <c r="C350" t="s">
        <v>530</v>
      </c>
      <c r="D350" t="s">
        <v>2530</v>
      </c>
      <c r="E350" s="59">
        <v>45490</v>
      </c>
      <c r="F350" t="s">
        <v>2530</v>
      </c>
      <c r="G350" t="s">
        <v>2531</v>
      </c>
      <c r="H350" t="s">
        <v>529</v>
      </c>
      <c r="I350" t="s">
        <v>351</v>
      </c>
      <c r="J350">
        <v>1</v>
      </c>
      <c r="K350">
        <v>0</v>
      </c>
      <c r="L350">
        <v>5500</v>
      </c>
      <c r="M350">
        <v>1925</v>
      </c>
      <c r="N350" s="59">
        <v>45490</v>
      </c>
      <c r="O350" t="s">
        <v>2573</v>
      </c>
      <c r="R350" t="s">
        <v>561</v>
      </c>
      <c r="S350" s="59"/>
      <c r="T350" t="s">
        <v>2532</v>
      </c>
      <c r="U350" t="s">
        <v>2533</v>
      </c>
      <c r="W350">
        <v>0</v>
      </c>
      <c r="X350">
        <v>0</v>
      </c>
      <c r="Y350">
        <v>0</v>
      </c>
      <c r="Z350">
        <v>0</v>
      </c>
      <c r="AA350">
        <v>0</v>
      </c>
      <c r="AE3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102동 104호 102동 104호 SE.1000 투명 540246404561 010-2711-6914 45491295</v>
      </c>
    </row>
    <row r="351" spans="1:31">
      <c r="A351">
        <v>355</v>
      </c>
      <c r="B351" t="s">
        <v>560</v>
      </c>
      <c r="C351" t="s">
        <v>562</v>
      </c>
      <c r="D351" t="s">
        <v>2534</v>
      </c>
      <c r="E351" s="59">
        <v>45490</v>
      </c>
      <c r="F351" t="s">
        <v>2534</v>
      </c>
      <c r="G351" t="s">
        <v>2535</v>
      </c>
      <c r="H351" t="s">
        <v>34</v>
      </c>
      <c r="I351" t="s">
        <v>351</v>
      </c>
      <c r="J351">
        <v>1</v>
      </c>
      <c r="K351">
        <v>24260</v>
      </c>
      <c r="L351">
        <v>3500</v>
      </c>
      <c r="M351">
        <v>960</v>
      </c>
      <c r="N351" s="59">
        <v>45489</v>
      </c>
      <c r="O351" t="s">
        <v>2536</v>
      </c>
      <c r="P351" t="s">
        <v>2537</v>
      </c>
      <c r="Q351" t="s">
        <v>2538</v>
      </c>
      <c r="R351" t="s">
        <v>561</v>
      </c>
      <c r="S351" s="59"/>
      <c r="T351" t="s">
        <v>2538</v>
      </c>
      <c r="U351" t="s">
        <v>2539</v>
      </c>
      <c r="V351" t="s">
        <v>2540</v>
      </c>
      <c r="W351">
        <v>34020</v>
      </c>
      <c r="X351">
        <v>0</v>
      </c>
      <c r="Y351">
        <v>3000</v>
      </c>
      <c r="Z351">
        <v>0</v>
      </c>
      <c r="AA351">
        <v>0</v>
      </c>
      <c r="AE3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이순덕 이순덕 SE.206 투명 530246913424 0504-2761-3586 23100058585050</v>
      </c>
    </row>
    <row r="352" spans="1:31">
      <c r="A352">
        <v>356</v>
      </c>
      <c r="B352" t="s">
        <v>560</v>
      </c>
      <c r="C352" t="s">
        <v>562</v>
      </c>
      <c r="D352" t="s">
        <v>2541</v>
      </c>
      <c r="E352" s="59">
        <v>45490</v>
      </c>
      <c r="F352" t="s">
        <v>2541</v>
      </c>
      <c r="G352" t="s">
        <v>2542</v>
      </c>
      <c r="H352" t="s">
        <v>125</v>
      </c>
      <c r="I352" t="s">
        <v>351</v>
      </c>
      <c r="J352">
        <v>1</v>
      </c>
      <c r="K352">
        <v>4100</v>
      </c>
      <c r="L352">
        <v>3000</v>
      </c>
      <c r="M352">
        <v>0</v>
      </c>
      <c r="N352" s="59">
        <v>45489</v>
      </c>
      <c r="O352" t="s">
        <v>2543</v>
      </c>
      <c r="P352" t="s">
        <v>2428</v>
      </c>
      <c r="Q352" t="s">
        <v>2544</v>
      </c>
      <c r="R352" t="s">
        <v>561</v>
      </c>
      <c r="S352" s="59"/>
      <c r="T352" t="s">
        <v>2544</v>
      </c>
      <c r="U352" t="s">
        <v>2545</v>
      </c>
      <c r="V352" t="s">
        <v>2546</v>
      </c>
      <c r="W352">
        <v>1690</v>
      </c>
      <c r="X352">
        <v>190</v>
      </c>
      <c r="Y352">
        <v>3000</v>
      </c>
      <c r="Z352">
        <v>0</v>
      </c>
      <c r="AA352">
        <v>0</v>
      </c>
      <c r="AE3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정은영 정은영 SE.103 투명 530246913203 0504-4918-7754 6100058588041</v>
      </c>
    </row>
    <row r="353" spans="1:31">
      <c r="A353">
        <v>357</v>
      </c>
      <c r="B353" t="s">
        <v>560</v>
      </c>
      <c r="C353" t="s">
        <v>562</v>
      </c>
      <c r="D353" t="s">
        <v>2547</v>
      </c>
      <c r="E353" s="59">
        <v>45490</v>
      </c>
      <c r="F353" t="s">
        <v>2547</v>
      </c>
      <c r="G353" t="s">
        <v>2548</v>
      </c>
      <c r="H353" t="s">
        <v>125</v>
      </c>
      <c r="I353" t="s">
        <v>351</v>
      </c>
      <c r="J353">
        <v>1</v>
      </c>
      <c r="K353">
        <v>4100</v>
      </c>
      <c r="L353">
        <v>3000</v>
      </c>
      <c r="M353">
        <v>0</v>
      </c>
      <c r="N353" s="59">
        <v>45490</v>
      </c>
      <c r="O353" t="s">
        <v>2549</v>
      </c>
      <c r="P353" t="s">
        <v>2550</v>
      </c>
      <c r="Q353" t="s">
        <v>2551</v>
      </c>
      <c r="R353" t="s">
        <v>561</v>
      </c>
      <c r="S353" s="59"/>
      <c r="T353" t="s">
        <v>2551</v>
      </c>
      <c r="U353" t="s">
        <v>2552</v>
      </c>
      <c r="V353" t="s">
        <v>563</v>
      </c>
      <c r="W353">
        <v>1690</v>
      </c>
      <c r="X353">
        <v>190</v>
      </c>
      <c r="Y353">
        <v>3000</v>
      </c>
      <c r="Z353">
        <v>0</v>
      </c>
      <c r="AA353">
        <v>0</v>
      </c>
      <c r="AE3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신은미 신은미 SE.103 투명 540246266683 0504-4914-6245 15100058741545</v>
      </c>
    </row>
    <row r="354" spans="1:31">
      <c r="A354">
        <v>358</v>
      </c>
      <c r="B354" t="s">
        <v>665</v>
      </c>
      <c r="C354" t="s">
        <v>559</v>
      </c>
      <c r="D354" t="s">
        <v>2553</v>
      </c>
      <c r="E354" s="59">
        <v>45490</v>
      </c>
      <c r="F354" t="s">
        <v>2553</v>
      </c>
      <c r="G354" t="s">
        <v>2554</v>
      </c>
      <c r="H354" t="s">
        <v>18</v>
      </c>
      <c r="I354" t="s">
        <v>351</v>
      </c>
      <c r="J354">
        <v>1</v>
      </c>
      <c r="K354">
        <v>0</v>
      </c>
      <c r="L354">
        <v>3000</v>
      </c>
      <c r="M354">
        <v>0</v>
      </c>
      <c r="N354" s="59">
        <v>45490</v>
      </c>
      <c r="O354" t="s">
        <v>2555</v>
      </c>
      <c r="P354" t="s">
        <v>2556</v>
      </c>
      <c r="Q354" t="s">
        <v>2557</v>
      </c>
      <c r="R354" t="s">
        <v>561</v>
      </c>
      <c r="S354" s="59"/>
      <c r="T354" t="s">
        <v>2557</v>
      </c>
      <c r="U354" t="s">
        <v>2558</v>
      </c>
      <c r="V354" t="s">
        <v>2559</v>
      </c>
      <c r="W354">
        <v>10560</v>
      </c>
      <c r="X354">
        <v>0</v>
      </c>
      <c r="Y354">
        <v>3000</v>
      </c>
      <c r="Z354">
        <v>0</v>
      </c>
      <c r="AA354">
        <v>0</v>
      </c>
      <c r="AE3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김병윤 김병윤 SE.307 투명 540246266753 010-9181-9436 2024071756794201</v>
      </c>
    </row>
    <row r="355" spans="1:31">
      <c r="A355">
        <v>359</v>
      </c>
      <c r="B355" t="s">
        <v>665</v>
      </c>
      <c r="C355" t="s">
        <v>559</v>
      </c>
      <c r="D355" t="s">
        <v>2560</v>
      </c>
      <c r="E355" s="59">
        <v>45490</v>
      </c>
      <c r="F355" t="s">
        <v>2560</v>
      </c>
      <c r="G355" t="s">
        <v>2561</v>
      </c>
      <c r="H355" t="s">
        <v>125</v>
      </c>
      <c r="I355" t="s">
        <v>351</v>
      </c>
      <c r="J355">
        <v>3</v>
      </c>
      <c r="K355">
        <v>0</v>
      </c>
      <c r="L355">
        <v>3000</v>
      </c>
      <c r="M355">
        <v>0</v>
      </c>
      <c r="N355" s="59">
        <v>45490</v>
      </c>
      <c r="O355" t="s">
        <v>2562</v>
      </c>
      <c r="P355" t="s">
        <v>2563</v>
      </c>
      <c r="Q355" t="s">
        <v>2564</v>
      </c>
      <c r="R355" t="s">
        <v>561</v>
      </c>
      <c r="S355" s="59"/>
      <c r="T355" t="s">
        <v>2564</v>
      </c>
      <c r="U355" t="s">
        <v>2566</v>
      </c>
      <c r="W355">
        <v>4950</v>
      </c>
      <c r="X355">
        <v>3870</v>
      </c>
      <c r="Y355">
        <v>3000</v>
      </c>
      <c r="Z355">
        <v>0</v>
      </c>
      <c r="AA355">
        <v>0</v>
      </c>
      <c r="AE3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육수경 육수경 SE.103 투명 530246913516 010-7747-1021 2024071754458891</v>
      </c>
    </row>
    <row r="356" spans="1:31">
      <c r="A356">
        <v>360</v>
      </c>
      <c r="B356" t="s">
        <v>665</v>
      </c>
      <c r="C356" t="s">
        <v>559</v>
      </c>
      <c r="D356" t="s">
        <v>2567</v>
      </c>
      <c r="E356" s="59">
        <v>45490</v>
      </c>
      <c r="F356" t="s">
        <v>2567</v>
      </c>
      <c r="G356" t="s">
        <v>2568</v>
      </c>
      <c r="H356" t="s">
        <v>38</v>
      </c>
      <c r="I356" t="s">
        <v>351</v>
      </c>
      <c r="J356">
        <v>1</v>
      </c>
      <c r="K356">
        <v>0</v>
      </c>
      <c r="L356">
        <v>3000</v>
      </c>
      <c r="M356">
        <v>0</v>
      </c>
      <c r="N356" s="59">
        <v>45489</v>
      </c>
      <c r="O356" t="s">
        <v>2569</v>
      </c>
      <c r="P356" t="s">
        <v>2570</v>
      </c>
      <c r="Q356" t="s">
        <v>2571</v>
      </c>
      <c r="R356" t="s">
        <v>561</v>
      </c>
      <c r="S356" s="59"/>
      <c r="T356" t="s">
        <v>2571</v>
      </c>
      <c r="U356" t="s">
        <v>2572</v>
      </c>
      <c r="W356">
        <v>20800</v>
      </c>
      <c r="X356">
        <v>0</v>
      </c>
      <c r="Y356">
        <v>3000</v>
      </c>
      <c r="Z356">
        <v>0</v>
      </c>
      <c r="AA356">
        <v>0</v>
      </c>
      <c r="AE3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김민진 김민진 SE.204 투명 530246913306 010-3931-0480 2024071647079321</v>
      </c>
    </row>
    <row r="357" spans="1:31">
      <c r="A357">
        <v>361</v>
      </c>
      <c r="B357" t="s">
        <v>665</v>
      </c>
      <c r="C357" t="s">
        <v>530</v>
      </c>
      <c r="D357" t="s">
        <v>2574</v>
      </c>
      <c r="E357" s="59">
        <v>45491</v>
      </c>
      <c r="F357" t="s">
        <v>2574</v>
      </c>
      <c r="G357" t="s">
        <v>2575</v>
      </c>
      <c r="H357" t="s">
        <v>529</v>
      </c>
      <c r="I357" t="s">
        <v>351</v>
      </c>
      <c r="J357">
        <v>1</v>
      </c>
      <c r="K357">
        <v>0</v>
      </c>
      <c r="L357">
        <v>5700</v>
      </c>
      <c r="M357">
        <v>1925</v>
      </c>
      <c r="N357" s="59">
        <v>45491</v>
      </c>
      <c r="O357" t="s">
        <v>2597</v>
      </c>
      <c r="R357" t="s">
        <v>561</v>
      </c>
      <c r="S357" s="59"/>
      <c r="T357" t="s">
        <v>2576</v>
      </c>
      <c r="U357" t="s">
        <v>2577</v>
      </c>
      <c r="W357">
        <v>0</v>
      </c>
      <c r="X357">
        <v>0</v>
      </c>
      <c r="Y357">
        <v>0</v>
      </c>
      <c r="Z357">
        <v>0</v>
      </c>
      <c r="AA357">
        <v>0</v>
      </c>
      <c r="AE3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대구지업사 대구지업사 SE.1000 투명 530247876160 054-372-3056 45492586</v>
      </c>
    </row>
    <row r="358" spans="1:31">
      <c r="A358">
        <v>362</v>
      </c>
      <c r="B358" t="s">
        <v>665</v>
      </c>
      <c r="C358" t="s">
        <v>530</v>
      </c>
      <c r="D358" t="s">
        <v>2578</v>
      </c>
      <c r="E358" s="59">
        <v>45491</v>
      </c>
      <c r="F358" t="s">
        <v>2578</v>
      </c>
      <c r="G358" t="s">
        <v>2579</v>
      </c>
      <c r="H358" t="s">
        <v>529</v>
      </c>
      <c r="I358" t="s">
        <v>351</v>
      </c>
      <c r="J358">
        <v>3</v>
      </c>
      <c r="K358">
        <v>0</v>
      </c>
      <c r="L358">
        <v>5700</v>
      </c>
      <c r="M358">
        <v>1925</v>
      </c>
      <c r="N358" s="59">
        <v>45491</v>
      </c>
      <c r="O358" t="s">
        <v>2598</v>
      </c>
      <c r="R358" t="s">
        <v>561</v>
      </c>
      <c r="S358" s="59"/>
      <c r="T358" t="s">
        <v>2580</v>
      </c>
      <c r="U358" t="s">
        <v>2581</v>
      </c>
      <c r="W358">
        <v>0</v>
      </c>
      <c r="X358">
        <v>0</v>
      </c>
      <c r="Y358">
        <v>0</v>
      </c>
      <c r="Z358">
        <v>0</v>
      </c>
      <c r="AA358">
        <v>0</v>
      </c>
      <c r="AE3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쌀굽당 쌀굽당 SE.1000 투명 540247110010 010-9401-5599 45492270</v>
      </c>
    </row>
    <row r="359" spans="1:31">
      <c r="A359">
        <v>363</v>
      </c>
      <c r="B359" t="s">
        <v>560</v>
      </c>
      <c r="C359" t="s">
        <v>562</v>
      </c>
      <c r="D359" t="s">
        <v>2582</v>
      </c>
      <c r="E359" s="59">
        <v>45491</v>
      </c>
      <c r="F359" t="s">
        <v>2582</v>
      </c>
      <c r="G359" t="s">
        <v>2583</v>
      </c>
      <c r="H359" t="s">
        <v>36</v>
      </c>
      <c r="I359" t="s">
        <v>351</v>
      </c>
      <c r="J359">
        <v>1</v>
      </c>
      <c r="K359">
        <v>20960</v>
      </c>
      <c r="L359">
        <v>3500</v>
      </c>
      <c r="M359">
        <v>960</v>
      </c>
      <c r="N359" s="59">
        <v>45491</v>
      </c>
      <c r="O359" t="s">
        <v>2584</v>
      </c>
      <c r="P359" t="s">
        <v>2585</v>
      </c>
      <c r="Q359" t="s">
        <v>2586</v>
      </c>
      <c r="R359" t="s">
        <v>561</v>
      </c>
      <c r="S359" s="59"/>
      <c r="T359" t="s">
        <v>2586</v>
      </c>
      <c r="U359" t="s">
        <v>2587</v>
      </c>
      <c r="V359" t="s">
        <v>564</v>
      </c>
      <c r="W359">
        <v>28350</v>
      </c>
      <c r="X359">
        <v>0</v>
      </c>
      <c r="Y359">
        <v>3000</v>
      </c>
      <c r="Z359">
        <v>3000</v>
      </c>
      <c r="AA359">
        <v>0</v>
      </c>
      <c r="AE3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이정심 이정심 SE.205 투명 530247742003 0502-4413-2888 29100058947133</v>
      </c>
    </row>
    <row r="360" spans="1:31">
      <c r="A360">
        <v>364</v>
      </c>
      <c r="B360" t="s">
        <v>665</v>
      </c>
      <c r="C360" t="s">
        <v>562</v>
      </c>
      <c r="D360" t="s">
        <v>1211</v>
      </c>
      <c r="E360" s="59">
        <v>45491</v>
      </c>
      <c r="F360" t="s">
        <v>1208</v>
      </c>
      <c r="G360" t="s">
        <v>2588</v>
      </c>
      <c r="H360" t="s">
        <v>18</v>
      </c>
      <c r="I360" t="s">
        <v>351</v>
      </c>
      <c r="J360">
        <v>10</v>
      </c>
      <c r="K360">
        <v>0</v>
      </c>
      <c r="L360">
        <v>5700</v>
      </c>
      <c r="M360">
        <v>1925</v>
      </c>
      <c r="N360" s="59">
        <v>45490</v>
      </c>
      <c r="O360" t="s">
        <v>2589</v>
      </c>
      <c r="P360" t="s">
        <v>1212</v>
      </c>
      <c r="Q360" t="s">
        <v>2590</v>
      </c>
      <c r="R360" t="s">
        <v>561</v>
      </c>
      <c r="S360" s="59"/>
      <c r="T360" t="s">
        <v>2590</v>
      </c>
      <c r="U360" t="s">
        <v>1214</v>
      </c>
      <c r="V360" t="s">
        <v>564</v>
      </c>
      <c r="W360">
        <v>110900</v>
      </c>
      <c r="X360">
        <v>0</v>
      </c>
      <c r="Y360">
        <v>0</v>
      </c>
      <c r="Z360">
        <v>0</v>
      </c>
      <c r="AA360">
        <v>0</v>
      </c>
      <c r="AE3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SE.307 투명 530247742051 0502-1697-5077 29100058860863</v>
      </c>
    </row>
    <row r="361" spans="1:31">
      <c r="A361">
        <v>365</v>
      </c>
      <c r="B361" t="s">
        <v>560</v>
      </c>
      <c r="C361" t="s">
        <v>559</v>
      </c>
      <c r="D361" t="s">
        <v>2591</v>
      </c>
      <c r="E361" s="59">
        <v>45491</v>
      </c>
      <c r="F361" t="s">
        <v>2591</v>
      </c>
      <c r="G361" t="s">
        <v>2592</v>
      </c>
      <c r="H361" t="s">
        <v>206</v>
      </c>
      <c r="I361" t="s">
        <v>351</v>
      </c>
      <c r="J361">
        <v>10</v>
      </c>
      <c r="K361">
        <v>29775</v>
      </c>
      <c r="L361">
        <v>4400</v>
      </c>
      <c r="M361">
        <v>1725</v>
      </c>
      <c r="N361" s="59">
        <v>45490</v>
      </c>
      <c r="O361" t="s">
        <v>2593</v>
      </c>
      <c r="P361" t="s">
        <v>2594</v>
      </c>
      <c r="Q361" t="s">
        <v>2595</v>
      </c>
      <c r="R361" t="s">
        <v>561</v>
      </c>
      <c r="S361" s="59"/>
      <c r="T361" t="s">
        <v>2595</v>
      </c>
      <c r="U361" t="s">
        <v>2596</v>
      </c>
      <c r="W361">
        <v>38700</v>
      </c>
      <c r="X361">
        <v>0</v>
      </c>
      <c r="Y361">
        <v>0</v>
      </c>
      <c r="Z361">
        <v>0</v>
      </c>
      <c r="AA361">
        <v>0</v>
      </c>
      <c r="AE3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오은혜 오은혜 SE.22 투명 530247799252 010-5164-2085 2024071786378811</v>
      </c>
    </row>
    <row r="362" spans="1:31">
      <c r="A362">
        <v>366</v>
      </c>
      <c r="B362" t="s">
        <v>560</v>
      </c>
      <c r="C362" t="s">
        <v>562</v>
      </c>
      <c r="D362" t="s">
        <v>2599</v>
      </c>
      <c r="E362" s="59">
        <v>45492</v>
      </c>
      <c r="F362" t="s">
        <v>2599</v>
      </c>
      <c r="G362" t="s">
        <v>2600</v>
      </c>
      <c r="H362" t="s">
        <v>125</v>
      </c>
      <c r="I362" t="s">
        <v>351</v>
      </c>
      <c r="J362">
        <v>12</v>
      </c>
      <c r="K362">
        <v>16200</v>
      </c>
      <c r="L362">
        <v>3000</v>
      </c>
      <c r="M362">
        <v>0</v>
      </c>
      <c r="N362" s="59">
        <v>45491</v>
      </c>
      <c r="O362" t="s">
        <v>2601</v>
      </c>
      <c r="P362" t="s">
        <v>2602</v>
      </c>
      <c r="Q362" t="s">
        <v>2603</v>
      </c>
      <c r="R362" t="s">
        <v>561</v>
      </c>
      <c r="S362" s="59"/>
      <c r="T362" t="s">
        <v>2603</v>
      </c>
      <c r="U362" t="s">
        <v>2604</v>
      </c>
      <c r="V362" t="s">
        <v>564</v>
      </c>
      <c r="W362">
        <v>20280</v>
      </c>
      <c r="X362">
        <v>2280</v>
      </c>
      <c r="Y362">
        <v>0</v>
      </c>
      <c r="Z362">
        <v>0</v>
      </c>
      <c r="AA362">
        <v>0</v>
      </c>
      <c r="AE3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양영숙 양영숙 SE.103 투명 540247965001 0502-4639-5050 30100059148174</v>
      </c>
    </row>
    <row r="363" spans="1:31">
      <c r="A363">
        <v>367</v>
      </c>
      <c r="B363" t="s">
        <v>560</v>
      </c>
      <c r="C363" t="s">
        <v>559</v>
      </c>
      <c r="D363" t="s">
        <v>2605</v>
      </c>
      <c r="E363" s="59">
        <v>45492</v>
      </c>
      <c r="F363" t="s">
        <v>2605</v>
      </c>
      <c r="G363" t="s">
        <v>2606</v>
      </c>
      <c r="H363" t="s">
        <v>211</v>
      </c>
      <c r="I363" t="s">
        <v>352</v>
      </c>
      <c r="J363">
        <v>5</v>
      </c>
      <c r="K363">
        <v>9985</v>
      </c>
      <c r="L363">
        <v>3000</v>
      </c>
      <c r="M363">
        <v>0</v>
      </c>
      <c r="N363" s="59">
        <v>45491</v>
      </c>
      <c r="O363" t="s">
        <v>2607</v>
      </c>
      <c r="P363" t="s">
        <v>2608</v>
      </c>
      <c r="Q363" t="s">
        <v>2609</v>
      </c>
      <c r="R363" t="s">
        <v>561</v>
      </c>
      <c r="S363" s="59"/>
      <c r="T363" t="s">
        <v>2609</v>
      </c>
      <c r="U363" t="s">
        <v>2610</v>
      </c>
      <c r="W363">
        <v>11450</v>
      </c>
      <c r="X363">
        <v>0</v>
      </c>
      <c r="Y363">
        <v>3000</v>
      </c>
      <c r="Z363">
        <v>0</v>
      </c>
      <c r="AA363">
        <v>0</v>
      </c>
      <c r="AE3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이승태 이승태 SE.20 검정 540247964986 010-4723-4000 2024071827247611</v>
      </c>
    </row>
    <row r="364" spans="1:31">
      <c r="A364">
        <v>368</v>
      </c>
      <c r="B364" t="s">
        <v>665</v>
      </c>
      <c r="C364" t="s">
        <v>559</v>
      </c>
      <c r="D364" t="s">
        <v>2611</v>
      </c>
      <c r="E364" s="59">
        <v>45492</v>
      </c>
      <c r="F364" t="s">
        <v>2611</v>
      </c>
      <c r="G364" t="s">
        <v>2612</v>
      </c>
      <c r="H364" t="s">
        <v>34</v>
      </c>
      <c r="I364" t="s">
        <v>351</v>
      </c>
      <c r="J364">
        <v>1</v>
      </c>
      <c r="K364">
        <v>0</v>
      </c>
      <c r="L364">
        <v>3500</v>
      </c>
      <c r="M364">
        <v>960</v>
      </c>
      <c r="N364" s="59">
        <v>45491</v>
      </c>
      <c r="O364" t="s">
        <v>2613</v>
      </c>
      <c r="P364" t="s">
        <v>2614</v>
      </c>
      <c r="Q364" t="s">
        <v>2615</v>
      </c>
      <c r="R364" t="s">
        <v>561</v>
      </c>
      <c r="S364" s="59"/>
      <c r="T364" t="s">
        <v>2615</v>
      </c>
      <c r="U364" t="s">
        <v>2617</v>
      </c>
      <c r="W364">
        <v>28400</v>
      </c>
      <c r="X364">
        <v>0</v>
      </c>
      <c r="Y364">
        <v>3000</v>
      </c>
      <c r="Z364">
        <v>0</v>
      </c>
      <c r="AA364">
        <v>0</v>
      </c>
      <c r="AE3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정은경 정은경 SE.206 투명 540247964964 010-4609-7322 2024071818881881</v>
      </c>
    </row>
    <row r="365" spans="1:31">
      <c r="A365">
        <v>369</v>
      </c>
      <c r="B365" t="s">
        <v>665</v>
      </c>
      <c r="C365" t="s">
        <v>530</v>
      </c>
      <c r="D365" t="s">
        <v>2618</v>
      </c>
      <c r="E365" s="59">
        <v>45495</v>
      </c>
      <c r="F365" t="s">
        <v>2618</v>
      </c>
      <c r="G365" t="s">
        <v>2619</v>
      </c>
      <c r="H365" t="s">
        <v>529</v>
      </c>
      <c r="I365" t="s">
        <v>351</v>
      </c>
      <c r="J365">
        <v>1</v>
      </c>
      <c r="K365">
        <v>0</v>
      </c>
      <c r="L365">
        <v>4400</v>
      </c>
      <c r="M365">
        <v>1725</v>
      </c>
      <c r="N365" s="59">
        <v>45495</v>
      </c>
      <c r="O365" t="s">
        <v>2718</v>
      </c>
      <c r="R365" t="s">
        <v>561</v>
      </c>
      <c r="S365" s="59"/>
      <c r="T365" t="s">
        <v>2620</v>
      </c>
      <c r="U365" t="s">
        <v>2621</v>
      </c>
      <c r="W365">
        <v>0</v>
      </c>
      <c r="X365">
        <v>0</v>
      </c>
      <c r="Y365">
        <v>0</v>
      </c>
      <c r="Z365">
        <v>0</v>
      </c>
      <c r="AA365">
        <v>0</v>
      </c>
      <c r="AE3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남상기 남상기 SE.1000 투명 540249969996 010-4732-3388 45502622</v>
      </c>
    </row>
    <row r="366" spans="1:31">
      <c r="A366">
        <v>370</v>
      </c>
      <c r="B366" t="s">
        <v>665</v>
      </c>
      <c r="C366" t="s">
        <v>530</v>
      </c>
      <c r="D366" t="s">
        <v>2622</v>
      </c>
      <c r="E366" s="59">
        <v>45495</v>
      </c>
      <c r="F366" t="s">
        <v>2622</v>
      </c>
      <c r="G366" t="s">
        <v>2623</v>
      </c>
      <c r="H366" t="s">
        <v>529</v>
      </c>
      <c r="I366" t="s">
        <v>351</v>
      </c>
      <c r="J366">
        <v>1</v>
      </c>
      <c r="K366">
        <v>0</v>
      </c>
      <c r="L366">
        <v>4400</v>
      </c>
      <c r="M366">
        <v>1725</v>
      </c>
      <c r="N366" s="59">
        <v>45495</v>
      </c>
      <c r="O366" t="s">
        <v>2719</v>
      </c>
      <c r="R366" t="s">
        <v>561</v>
      </c>
      <c r="S366" s="59"/>
      <c r="T366" t="s">
        <v>2378</v>
      </c>
      <c r="U366" t="s">
        <v>2379</v>
      </c>
      <c r="W366">
        <v>0</v>
      </c>
      <c r="X366">
        <v>0</v>
      </c>
      <c r="Y366">
        <v>0</v>
      </c>
      <c r="Z366">
        <v>0</v>
      </c>
      <c r="AA366">
        <v>0</v>
      </c>
      <c r="AE3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윤혜숙 윤혜숙 SE.1000 투명 530250668261 010-6565-3386 45502977</v>
      </c>
    </row>
    <row r="367" spans="1:31">
      <c r="A367">
        <v>371</v>
      </c>
      <c r="B367" t="s">
        <v>560</v>
      </c>
      <c r="C367" t="s">
        <v>562</v>
      </c>
      <c r="D367" t="s">
        <v>2624</v>
      </c>
      <c r="E367" s="59">
        <v>45495</v>
      </c>
      <c r="F367" t="s">
        <v>2624</v>
      </c>
      <c r="G367" t="s">
        <v>2625</v>
      </c>
      <c r="H367" t="s">
        <v>94</v>
      </c>
      <c r="I367" t="s">
        <v>351</v>
      </c>
      <c r="J367">
        <v>1</v>
      </c>
      <c r="K367">
        <v>7125</v>
      </c>
      <c r="L367">
        <v>3000</v>
      </c>
      <c r="M367">
        <v>0</v>
      </c>
      <c r="N367" s="59">
        <v>45492</v>
      </c>
      <c r="O367" t="s">
        <v>2626</v>
      </c>
      <c r="P367" t="s">
        <v>2627</v>
      </c>
      <c r="Q367" t="s">
        <v>2628</v>
      </c>
      <c r="R367" t="s">
        <v>561</v>
      </c>
      <c r="S367" s="59"/>
      <c r="T367" t="s">
        <v>2628</v>
      </c>
      <c r="U367" t="s">
        <v>2629</v>
      </c>
      <c r="V367" t="s">
        <v>2630</v>
      </c>
      <c r="W367">
        <v>7220</v>
      </c>
      <c r="X367">
        <v>0</v>
      </c>
      <c r="Y367">
        <v>3000</v>
      </c>
      <c r="Z367">
        <v>0</v>
      </c>
      <c r="AA367">
        <v>0</v>
      </c>
      <c r="AE3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임주태 임주태 SE.116 투명 540249682392 0504-2738-6918 32100059040310</v>
      </c>
    </row>
    <row r="368" spans="1:31">
      <c r="A368">
        <v>372</v>
      </c>
      <c r="B368" t="s">
        <v>560</v>
      </c>
      <c r="C368" t="s">
        <v>562</v>
      </c>
      <c r="D368" t="s">
        <v>2631</v>
      </c>
      <c r="E368" s="59">
        <v>45495</v>
      </c>
      <c r="F368" t="s">
        <v>2631</v>
      </c>
      <c r="G368" t="s">
        <v>2632</v>
      </c>
      <c r="H368" t="s">
        <v>211</v>
      </c>
      <c r="I368" t="s">
        <v>352</v>
      </c>
      <c r="J368">
        <v>15</v>
      </c>
      <c r="K368">
        <v>27080</v>
      </c>
      <c r="L368">
        <v>4400</v>
      </c>
      <c r="M368">
        <v>1725</v>
      </c>
      <c r="N368" s="59">
        <v>45492</v>
      </c>
      <c r="O368" t="s">
        <v>2633</v>
      </c>
      <c r="P368" t="s">
        <v>2634</v>
      </c>
      <c r="Q368" t="s">
        <v>2635</v>
      </c>
      <c r="R368" t="s">
        <v>561</v>
      </c>
      <c r="S368" s="59"/>
      <c r="T368" t="s">
        <v>2635</v>
      </c>
      <c r="U368" t="s">
        <v>2636</v>
      </c>
      <c r="V368" t="s">
        <v>564</v>
      </c>
      <c r="W368">
        <v>31800</v>
      </c>
      <c r="X368">
        <v>5700</v>
      </c>
      <c r="Y368">
        <v>0</v>
      </c>
      <c r="Z368">
        <v>0</v>
      </c>
      <c r="AA368">
        <v>0</v>
      </c>
      <c r="AE3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김미희 김미희 SE.20 검정 530250363050 0502-5123-1226 9100059066025</v>
      </c>
    </row>
    <row r="369" spans="1:31">
      <c r="A369">
        <v>373</v>
      </c>
      <c r="B369" t="s">
        <v>560</v>
      </c>
      <c r="C369" t="s">
        <v>562</v>
      </c>
      <c r="D369" t="s">
        <v>2637</v>
      </c>
      <c r="E369" s="59">
        <v>45495</v>
      </c>
      <c r="F369" t="s">
        <v>2637</v>
      </c>
      <c r="G369" t="s">
        <v>2638</v>
      </c>
      <c r="H369" t="s">
        <v>34</v>
      </c>
      <c r="I369" t="s">
        <v>351</v>
      </c>
      <c r="J369">
        <v>2</v>
      </c>
      <c r="K369">
        <v>45725</v>
      </c>
      <c r="L369">
        <v>4400</v>
      </c>
      <c r="M369">
        <v>1725</v>
      </c>
      <c r="N369" s="59">
        <v>45493</v>
      </c>
      <c r="O369" t="s">
        <v>2639</v>
      </c>
      <c r="P369" t="s">
        <v>2640</v>
      </c>
      <c r="Q369" t="s">
        <v>2641</v>
      </c>
      <c r="R369" t="s">
        <v>561</v>
      </c>
      <c r="S369" s="59"/>
      <c r="T369" t="s">
        <v>2641</v>
      </c>
      <c r="U369" t="s">
        <v>2642</v>
      </c>
      <c r="V369" t="s">
        <v>563</v>
      </c>
      <c r="W369">
        <v>68040</v>
      </c>
      <c r="X369">
        <v>0</v>
      </c>
      <c r="Y369">
        <v>0</v>
      </c>
      <c r="Z369">
        <v>0</v>
      </c>
      <c r="AA369">
        <v>0</v>
      </c>
      <c r="AE3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정서해 정서해 SE.206 투명 530250363536 0502-5068-4906 13100059312845</v>
      </c>
    </row>
    <row r="370" spans="1:31">
      <c r="A370">
        <v>374</v>
      </c>
      <c r="B370" t="s">
        <v>560</v>
      </c>
      <c r="C370" t="s">
        <v>562</v>
      </c>
      <c r="D370" t="s">
        <v>2643</v>
      </c>
      <c r="E370" s="59">
        <v>45495</v>
      </c>
      <c r="F370" t="s">
        <v>2643</v>
      </c>
      <c r="G370" t="s">
        <v>2644</v>
      </c>
      <c r="H370" t="s">
        <v>98</v>
      </c>
      <c r="I370" t="s">
        <v>351</v>
      </c>
      <c r="J370">
        <v>1</v>
      </c>
      <c r="K370">
        <v>6960</v>
      </c>
      <c r="L370">
        <v>3000</v>
      </c>
      <c r="M370">
        <v>0</v>
      </c>
      <c r="N370" s="59">
        <v>45495</v>
      </c>
      <c r="O370" t="s">
        <v>2645</v>
      </c>
      <c r="P370" t="s">
        <v>1817</v>
      </c>
      <c r="Q370" t="s">
        <v>2646</v>
      </c>
      <c r="R370" t="s">
        <v>561</v>
      </c>
      <c r="S370" s="59"/>
      <c r="T370" t="s">
        <v>2646</v>
      </c>
      <c r="U370" t="s">
        <v>2647</v>
      </c>
      <c r="V370" t="s">
        <v>563</v>
      </c>
      <c r="W370">
        <v>6120</v>
      </c>
      <c r="X370">
        <v>680</v>
      </c>
      <c r="Y370">
        <v>3000</v>
      </c>
      <c r="Z370">
        <v>0</v>
      </c>
      <c r="AA370">
        <v>0</v>
      </c>
      <c r="AE3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김정애 김정애 SE.114 투명 530250363212 0504-1867-8715 18100059449745</v>
      </c>
    </row>
    <row r="371" spans="1:31">
      <c r="A371">
        <v>375</v>
      </c>
      <c r="B371" t="s">
        <v>560</v>
      </c>
      <c r="C371" t="s">
        <v>562</v>
      </c>
      <c r="D371" t="s">
        <v>2648</v>
      </c>
      <c r="E371" s="59">
        <v>45495</v>
      </c>
      <c r="F371" t="s">
        <v>2648</v>
      </c>
      <c r="G371" t="s">
        <v>2649</v>
      </c>
      <c r="H371" t="s">
        <v>98</v>
      </c>
      <c r="I371" t="s">
        <v>351</v>
      </c>
      <c r="J371">
        <v>3</v>
      </c>
      <c r="K371">
        <v>16340</v>
      </c>
      <c r="L371">
        <v>3500</v>
      </c>
      <c r="M371">
        <v>960</v>
      </c>
      <c r="N371" s="59">
        <v>45495</v>
      </c>
      <c r="O371" t="s">
        <v>2650</v>
      </c>
      <c r="P371" t="s">
        <v>2651</v>
      </c>
      <c r="Q371" t="s">
        <v>2652</v>
      </c>
      <c r="R371" t="s">
        <v>561</v>
      </c>
      <c r="S371" s="59"/>
      <c r="T371" t="s">
        <v>2652</v>
      </c>
      <c r="U371" t="s">
        <v>2653</v>
      </c>
      <c r="V371" t="s">
        <v>564</v>
      </c>
      <c r="W371">
        <v>18360</v>
      </c>
      <c r="X371">
        <v>2040</v>
      </c>
      <c r="Y371">
        <v>0</v>
      </c>
      <c r="Z371">
        <v>0</v>
      </c>
      <c r="AA371">
        <v>0</v>
      </c>
      <c r="AE3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이용철 이용철 SE.114 투명 540249682123 0504-1878-3148 17100059573286</v>
      </c>
    </row>
    <row r="372" spans="1:31">
      <c r="A372">
        <v>376</v>
      </c>
      <c r="B372" t="s">
        <v>560</v>
      </c>
      <c r="C372" t="s">
        <v>562</v>
      </c>
      <c r="D372" t="s">
        <v>2654</v>
      </c>
      <c r="E372" s="59">
        <v>45495</v>
      </c>
      <c r="F372" t="s">
        <v>2654</v>
      </c>
      <c r="G372" t="s">
        <v>2655</v>
      </c>
      <c r="H372" t="s">
        <v>34</v>
      </c>
      <c r="I372" t="s">
        <v>351</v>
      </c>
      <c r="J372">
        <v>1</v>
      </c>
      <c r="K372">
        <v>24260</v>
      </c>
      <c r="L372">
        <v>3500</v>
      </c>
      <c r="M372">
        <v>960</v>
      </c>
      <c r="N372" s="59">
        <v>45495</v>
      </c>
      <c r="O372" t="s">
        <v>2656</v>
      </c>
      <c r="P372" t="s">
        <v>2657</v>
      </c>
      <c r="Q372" t="s">
        <v>2658</v>
      </c>
      <c r="R372" t="s">
        <v>561</v>
      </c>
      <c r="S372" s="59"/>
      <c r="T372" t="s">
        <v>2658</v>
      </c>
      <c r="U372" t="s">
        <v>2659</v>
      </c>
      <c r="V372" t="s">
        <v>564</v>
      </c>
      <c r="W372">
        <v>34020</v>
      </c>
      <c r="X372">
        <v>0</v>
      </c>
      <c r="Y372">
        <v>3000</v>
      </c>
      <c r="Z372">
        <v>0</v>
      </c>
      <c r="AA372">
        <v>0</v>
      </c>
      <c r="AE3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이덕영 이덕영 SE.206 투명 540249682075 0502-4773-6154 12100059451455</v>
      </c>
    </row>
    <row r="373" spans="1:31">
      <c r="A373">
        <v>377</v>
      </c>
      <c r="B373" t="s">
        <v>560</v>
      </c>
      <c r="C373" t="s">
        <v>559</v>
      </c>
      <c r="D373" t="s">
        <v>1472</v>
      </c>
      <c r="E373" s="59">
        <v>45495</v>
      </c>
      <c r="F373" t="s">
        <v>1469</v>
      </c>
      <c r="G373" t="s">
        <v>2660</v>
      </c>
      <c r="H373" t="s">
        <v>26</v>
      </c>
      <c r="I373" t="s">
        <v>351</v>
      </c>
      <c r="J373">
        <v>2</v>
      </c>
      <c r="K373">
        <v>34140</v>
      </c>
      <c r="L373">
        <v>3500</v>
      </c>
      <c r="M373">
        <v>500</v>
      </c>
      <c r="N373" s="59">
        <v>45495</v>
      </c>
      <c r="O373" t="s">
        <v>2661</v>
      </c>
      <c r="P373" t="s">
        <v>1473</v>
      </c>
      <c r="Q373" t="s">
        <v>1474</v>
      </c>
      <c r="R373" t="s">
        <v>561</v>
      </c>
      <c r="S373" s="59"/>
      <c r="T373" t="s">
        <v>1475</v>
      </c>
      <c r="U373" t="s">
        <v>1476</v>
      </c>
      <c r="V373" t="s">
        <v>2662</v>
      </c>
      <c r="W373">
        <v>44380</v>
      </c>
      <c r="X373">
        <v>4940</v>
      </c>
      <c r="Y373">
        <v>0</v>
      </c>
      <c r="Z373">
        <v>0</v>
      </c>
      <c r="AA373">
        <v>0</v>
      </c>
      <c r="AE3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SE.303 투명 540249681434 010-3168-6006 2024072240638251</v>
      </c>
    </row>
    <row r="374" spans="1:31">
      <c r="A374">
        <v>378</v>
      </c>
      <c r="B374" t="s">
        <v>560</v>
      </c>
      <c r="C374" t="s">
        <v>559</v>
      </c>
      <c r="D374" t="s">
        <v>1410</v>
      </c>
      <c r="E374" s="59">
        <v>45495</v>
      </c>
      <c r="F374" t="s">
        <v>1410</v>
      </c>
      <c r="G374" t="s">
        <v>2663</v>
      </c>
      <c r="H374" t="s">
        <v>20</v>
      </c>
      <c r="I374" t="s">
        <v>351</v>
      </c>
      <c r="J374">
        <v>4</v>
      </c>
      <c r="K374">
        <v>42720</v>
      </c>
      <c r="L374">
        <v>3500</v>
      </c>
      <c r="M374">
        <v>500</v>
      </c>
      <c r="N374" s="59">
        <v>45494</v>
      </c>
      <c r="O374" t="s">
        <v>2664</v>
      </c>
      <c r="P374" t="s">
        <v>1413</v>
      </c>
      <c r="Q374" t="s">
        <v>1414</v>
      </c>
      <c r="R374" t="s">
        <v>561</v>
      </c>
      <c r="S374" s="59"/>
      <c r="T374" t="s">
        <v>1414</v>
      </c>
      <c r="U374" t="s">
        <v>1415</v>
      </c>
      <c r="W374">
        <v>57000</v>
      </c>
      <c r="X374">
        <v>6360</v>
      </c>
      <c r="Y374">
        <v>0</v>
      </c>
      <c r="Z374">
        <v>0</v>
      </c>
      <c r="AA374">
        <v>0</v>
      </c>
      <c r="AE3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SE.306 투명 530250363621 010-3481-7254 2024072115036631</v>
      </c>
    </row>
    <row r="375" spans="1:31">
      <c r="A375">
        <v>379</v>
      </c>
      <c r="B375" t="s">
        <v>560</v>
      </c>
      <c r="C375" t="s">
        <v>559</v>
      </c>
      <c r="D375" t="s">
        <v>2668</v>
      </c>
      <c r="E375" s="59">
        <v>45495</v>
      </c>
      <c r="F375" t="s">
        <v>2665</v>
      </c>
      <c r="G375" t="s">
        <v>2666</v>
      </c>
      <c r="H375" t="s">
        <v>40</v>
      </c>
      <c r="I375" t="s">
        <v>351</v>
      </c>
      <c r="J375">
        <v>1</v>
      </c>
      <c r="K375">
        <v>15100</v>
      </c>
      <c r="L375">
        <v>3000</v>
      </c>
      <c r="M375">
        <v>0</v>
      </c>
      <c r="N375" s="59">
        <v>45493</v>
      </c>
      <c r="O375" t="s">
        <v>2667</v>
      </c>
      <c r="P375" t="s">
        <v>2669</v>
      </c>
      <c r="Q375" t="s">
        <v>2670</v>
      </c>
      <c r="R375" t="s">
        <v>561</v>
      </c>
      <c r="S375" s="59"/>
      <c r="T375" t="s">
        <v>2670</v>
      </c>
      <c r="U375" t="s">
        <v>2671</v>
      </c>
      <c r="W375">
        <v>17820</v>
      </c>
      <c r="X375">
        <v>1980</v>
      </c>
      <c r="Y375">
        <v>3000</v>
      </c>
      <c r="Z375">
        <v>0</v>
      </c>
      <c r="AA375">
        <v>0</v>
      </c>
      <c r="AE3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홍다솜 구움집 SE.203 투명 540249681596 010-7321-6011 2024072088627801</v>
      </c>
    </row>
    <row r="376" spans="1:31">
      <c r="A376">
        <v>380</v>
      </c>
      <c r="B376" t="s">
        <v>560</v>
      </c>
      <c r="C376" t="s">
        <v>559</v>
      </c>
      <c r="D376" t="s">
        <v>1269</v>
      </c>
      <c r="E376" s="59">
        <v>45495</v>
      </c>
      <c r="F376" t="s">
        <v>1269</v>
      </c>
      <c r="G376" t="s">
        <v>2672</v>
      </c>
      <c r="H376" t="s">
        <v>224</v>
      </c>
      <c r="I376" t="s">
        <v>366</v>
      </c>
      <c r="J376">
        <v>4</v>
      </c>
      <c r="K376">
        <v>8172</v>
      </c>
      <c r="L376">
        <v>3000</v>
      </c>
      <c r="M376">
        <v>0</v>
      </c>
      <c r="N376" s="59">
        <v>45493</v>
      </c>
      <c r="O376" t="s">
        <v>2673</v>
      </c>
      <c r="P376" t="s">
        <v>1272</v>
      </c>
      <c r="Q376" t="s">
        <v>1273</v>
      </c>
      <c r="R376" t="s">
        <v>561</v>
      </c>
      <c r="S376" s="59"/>
      <c r="T376" t="s">
        <v>1273</v>
      </c>
      <c r="U376" t="s">
        <v>1274</v>
      </c>
      <c r="W376">
        <v>8480</v>
      </c>
      <c r="X376">
        <v>0</v>
      </c>
      <c r="Y376">
        <v>3000</v>
      </c>
      <c r="Z376">
        <v>0</v>
      </c>
      <c r="AA376">
        <v>0</v>
      </c>
      <c r="AE3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530250363562 010-3712-4033 2024072077846271</v>
      </c>
    </row>
    <row r="377" spans="1:31">
      <c r="A377">
        <v>381</v>
      </c>
      <c r="B377" t="s">
        <v>560</v>
      </c>
      <c r="C377" t="s">
        <v>559</v>
      </c>
      <c r="D377" t="s">
        <v>1269</v>
      </c>
      <c r="E377" s="59">
        <v>45495</v>
      </c>
      <c r="F377" t="s">
        <v>1269</v>
      </c>
      <c r="G377" t="s">
        <v>2672</v>
      </c>
      <c r="H377" t="s">
        <v>265</v>
      </c>
      <c r="I377" t="s">
        <v>373</v>
      </c>
      <c r="J377">
        <v>1</v>
      </c>
      <c r="K377">
        <v>770</v>
      </c>
      <c r="L377">
        <v>0</v>
      </c>
      <c r="M377">
        <v>0</v>
      </c>
      <c r="N377" s="59">
        <v>45493</v>
      </c>
      <c r="O377" t="s">
        <v>2674</v>
      </c>
      <c r="P377" t="s">
        <v>1272</v>
      </c>
      <c r="Q377" t="s">
        <v>1273</v>
      </c>
      <c r="R377" t="s">
        <v>561</v>
      </c>
      <c r="S377" s="59"/>
      <c r="T377" t="s">
        <v>1273</v>
      </c>
      <c r="U377" t="s">
        <v>1274</v>
      </c>
      <c r="W377">
        <v>1260</v>
      </c>
      <c r="X377">
        <v>0</v>
      </c>
      <c r="Y377">
        <v>0</v>
      </c>
      <c r="Z377">
        <v>0</v>
      </c>
      <c r="AA377">
        <v>0</v>
      </c>
      <c r="AE3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SE.9 유백 530250363562 010-3712-4033 2024072077846261</v>
      </c>
    </row>
    <row r="378" spans="1:31">
      <c r="A378">
        <v>382</v>
      </c>
      <c r="B378" t="s">
        <v>560</v>
      </c>
      <c r="C378" t="s">
        <v>559</v>
      </c>
      <c r="D378" t="s">
        <v>1404</v>
      </c>
      <c r="E378" s="59">
        <v>45495</v>
      </c>
      <c r="F378" t="s">
        <v>2675</v>
      </c>
      <c r="G378" t="s">
        <v>2676</v>
      </c>
      <c r="H378" t="s">
        <v>34</v>
      </c>
      <c r="I378" t="s">
        <v>351</v>
      </c>
      <c r="J378">
        <v>2</v>
      </c>
      <c r="K378">
        <v>45725</v>
      </c>
      <c r="L378">
        <v>4400</v>
      </c>
      <c r="M378">
        <v>1725</v>
      </c>
      <c r="N378" s="59">
        <v>45493</v>
      </c>
      <c r="O378" t="s">
        <v>2677</v>
      </c>
      <c r="P378" t="s">
        <v>1407</v>
      </c>
      <c r="Q378" t="s">
        <v>1408</v>
      </c>
      <c r="R378" t="s">
        <v>561</v>
      </c>
      <c r="S378" s="59"/>
      <c r="T378" t="s">
        <v>1408</v>
      </c>
      <c r="U378" t="s">
        <v>2678</v>
      </c>
      <c r="V378" t="s">
        <v>1114</v>
      </c>
      <c r="W378">
        <v>57240</v>
      </c>
      <c r="X378">
        <v>6360</v>
      </c>
      <c r="Y378">
        <v>0</v>
      </c>
      <c r="Z378">
        <v>0</v>
      </c>
      <c r="AA378">
        <v>0</v>
      </c>
      <c r="AE3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윤혜영 주식회사 편(윤혜영) SE.206 투명 530250362781 010-4599-0208 2024072069799231</v>
      </c>
    </row>
    <row r="379" spans="1:31">
      <c r="A379">
        <v>383</v>
      </c>
      <c r="B379" t="s">
        <v>665</v>
      </c>
      <c r="C379" t="s">
        <v>559</v>
      </c>
      <c r="D379" t="s">
        <v>2679</v>
      </c>
      <c r="E379" s="59">
        <v>45495</v>
      </c>
      <c r="F379" t="s">
        <v>2679</v>
      </c>
      <c r="G379" t="s">
        <v>2680</v>
      </c>
      <c r="H379" t="s">
        <v>22</v>
      </c>
      <c r="I379" t="s">
        <v>351</v>
      </c>
      <c r="J379">
        <v>1</v>
      </c>
      <c r="K379">
        <v>0</v>
      </c>
      <c r="L379">
        <v>3000</v>
      </c>
      <c r="M379">
        <v>0</v>
      </c>
      <c r="N379" s="59">
        <v>45494</v>
      </c>
      <c r="O379" t="s">
        <v>2681</v>
      </c>
      <c r="P379" t="s">
        <v>2682</v>
      </c>
      <c r="Q379" t="s">
        <v>2683</v>
      </c>
      <c r="R379" t="s">
        <v>561</v>
      </c>
      <c r="S379" s="59"/>
      <c r="T379" t="s">
        <v>2683</v>
      </c>
      <c r="U379" t="s">
        <v>2684</v>
      </c>
      <c r="W379">
        <v>18400</v>
      </c>
      <c r="X379">
        <v>0</v>
      </c>
      <c r="Y379">
        <v>3000</v>
      </c>
      <c r="Z379">
        <v>0</v>
      </c>
      <c r="AA379">
        <v>0</v>
      </c>
      <c r="AE3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이선영 이선영 SE.305 투명 530250362840 010-8915-3305 2024072129836821</v>
      </c>
    </row>
    <row r="380" spans="1:31">
      <c r="A380">
        <v>384</v>
      </c>
      <c r="B380" t="s">
        <v>665</v>
      </c>
      <c r="C380" t="s">
        <v>559</v>
      </c>
      <c r="D380" t="s">
        <v>2685</v>
      </c>
      <c r="E380" s="59">
        <v>45495</v>
      </c>
      <c r="F380" t="s">
        <v>2685</v>
      </c>
      <c r="G380" t="s">
        <v>2686</v>
      </c>
      <c r="H380" t="s">
        <v>34</v>
      </c>
      <c r="I380" t="s">
        <v>351</v>
      </c>
      <c r="J380">
        <v>1</v>
      </c>
      <c r="K380">
        <v>0</v>
      </c>
      <c r="L380">
        <v>3000</v>
      </c>
      <c r="M380">
        <v>960</v>
      </c>
      <c r="N380" s="59">
        <v>45494</v>
      </c>
      <c r="O380" t="s">
        <v>2687</v>
      </c>
      <c r="P380" t="s">
        <v>2688</v>
      </c>
      <c r="Q380" t="s">
        <v>2689</v>
      </c>
      <c r="R380" t="s">
        <v>561</v>
      </c>
      <c r="S380" s="59"/>
      <c r="T380" t="s">
        <v>2689</v>
      </c>
      <c r="U380" t="s">
        <v>2690</v>
      </c>
      <c r="W380">
        <v>28400</v>
      </c>
      <c r="X380">
        <v>0</v>
      </c>
      <c r="Y380">
        <v>3000</v>
      </c>
      <c r="Z380">
        <v>0</v>
      </c>
      <c r="AA380">
        <v>0</v>
      </c>
      <c r="AE3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조윤정 조윤정 SE.206 투명 530250363164 010-7170-7337 2024072119663221</v>
      </c>
    </row>
    <row r="381" spans="1:31">
      <c r="A381">
        <v>385</v>
      </c>
      <c r="B381" t="s">
        <v>665</v>
      </c>
      <c r="C381" t="s">
        <v>559</v>
      </c>
      <c r="D381" t="s">
        <v>2691</v>
      </c>
      <c r="E381" s="59">
        <v>45495</v>
      </c>
      <c r="F381" t="s">
        <v>2691</v>
      </c>
      <c r="G381" t="s">
        <v>2692</v>
      </c>
      <c r="H381" t="s">
        <v>40</v>
      </c>
      <c r="I381" t="s">
        <v>351</v>
      </c>
      <c r="J381">
        <v>2</v>
      </c>
      <c r="K381">
        <v>0</v>
      </c>
      <c r="L381">
        <v>3500</v>
      </c>
      <c r="M381">
        <v>500</v>
      </c>
      <c r="N381" s="59">
        <v>45493</v>
      </c>
      <c r="O381" t="s">
        <v>2693</v>
      </c>
      <c r="P381" t="s">
        <v>2694</v>
      </c>
      <c r="Q381" t="s">
        <v>2695</v>
      </c>
      <c r="R381" t="s">
        <v>561</v>
      </c>
      <c r="S381" s="59"/>
      <c r="T381" t="s">
        <v>2695</v>
      </c>
      <c r="U381" t="s">
        <v>2696</v>
      </c>
      <c r="W381">
        <v>35200</v>
      </c>
      <c r="X381">
        <v>0</v>
      </c>
      <c r="Y381">
        <v>0</v>
      </c>
      <c r="Z381">
        <v>0</v>
      </c>
      <c r="AA381">
        <v>0</v>
      </c>
      <c r="AE3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전묘숙 전묘숙 SE.203 투명 530250362685 010-8446-6075 2024072070693821</v>
      </c>
    </row>
    <row r="382" spans="1:31">
      <c r="A382">
        <v>386</v>
      </c>
      <c r="B382" t="s">
        <v>665</v>
      </c>
      <c r="C382" t="s">
        <v>559</v>
      </c>
      <c r="D382" t="s">
        <v>2697</v>
      </c>
      <c r="E382" s="59">
        <v>45495</v>
      </c>
      <c r="F382" t="s">
        <v>2697</v>
      </c>
      <c r="G382" t="s">
        <v>2698</v>
      </c>
      <c r="H382" t="s">
        <v>36</v>
      </c>
      <c r="I382" t="s">
        <v>351</v>
      </c>
      <c r="J382">
        <v>2</v>
      </c>
      <c r="K382">
        <v>0</v>
      </c>
      <c r="L382">
        <v>4400</v>
      </c>
      <c r="M382">
        <v>1650</v>
      </c>
      <c r="N382" s="59">
        <v>45492</v>
      </c>
      <c r="O382" t="s">
        <v>2699</v>
      </c>
      <c r="P382" t="s">
        <v>2700</v>
      </c>
      <c r="Q382" t="s">
        <v>2701</v>
      </c>
      <c r="R382" t="s">
        <v>561</v>
      </c>
      <c r="S382" s="59"/>
      <c r="T382" t="s">
        <v>2701</v>
      </c>
      <c r="U382" t="s">
        <v>2702</v>
      </c>
      <c r="W382">
        <v>48000</v>
      </c>
      <c r="X382">
        <v>0</v>
      </c>
      <c r="Y382">
        <v>0</v>
      </c>
      <c r="Z382">
        <v>0</v>
      </c>
      <c r="AA382">
        <v>0</v>
      </c>
      <c r="AE3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전성우 전성우 SE.205 투명 540249681541 010-4814-1848 2024071957255941</v>
      </c>
    </row>
    <row r="383" spans="1:31">
      <c r="A383">
        <v>387</v>
      </c>
      <c r="B383" t="s">
        <v>665</v>
      </c>
      <c r="C383" t="s">
        <v>562</v>
      </c>
      <c r="D383" t="s">
        <v>2703</v>
      </c>
      <c r="E383" s="59">
        <v>45495</v>
      </c>
      <c r="F383" t="s">
        <v>2703</v>
      </c>
      <c r="G383" t="s">
        <v>2704</v>
      </c>
      <c r="H383" t="s">
        <v>42</v>
      </c>
      <c r="I383" t="s">
        <v>351</v>
      </c>
      <c r="J383">
        <v>1</v>
      </c>
      <c r="K383">
        <v>0</v>
      </c>
      <c r="L383">
        <v>3000</v>
      </c>
      <c r="M383">
        <v>0</v>
      </c>
      <c r="N383" s="59">
        <v>45492</v>
      </c>
      <c r="O383" t="s">
        <v>2705</v>
      </c>
      <c r="P383" t="s">
        <v>2706</v>
      </c>
      <c r="Q383" t="s">
        <v>2707</v>
      </c>
      <c r="R383" t="s">
        <v>561</v>
      </c>
      <c r="S383" s="59"/>
      <c r="T383" t="s">
        <v>2707</v>
      </c>
      <c r="U383" t="s">
        <v>2708</v>
      </c>
      <c r="V383" t="s">
        <v>563</v>
      </c>
      <c r="W383">
        <v>16800</v>
      </c>
      <c r="X383">
        <v>0</v>
      </c>
      <c r="Y383">
        <v>3000</v>
      </c>
      <c r="Z383">
        <v>0</v>
      </c>
      <c r="AA383">
        <v>0</v>
      </c>
      <c r="AE3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김채원 김채원 SE.202 투명 530250362431 0502-1634-6438 8100059293636</v>
      </c>
    </row>
    <row r="384" spans="1:31">
      <c r="A384">
        <v>388</v>
      </c>
      <c r="B384" t="s">
        <v>665</v>
      </c>
      <c r="C384" t="s">
        <v>562</v>
      </c>
      <c r="D384" t="s">
        <v>2712</v>
      </c>
      <c r="E384" s="59">
        <v>45495</v>
      </c>
      <c r="F384" t="s">
        <v>2709</v>
      </c>
      <c r="G384" t="s">
        <v>2710</v>
      </c>
      <c r="H384" t="s">
        <v>36</v>
      </c>
      <c r="I384" t="s">
        <v>351</v>
      </c>
      <c r="J384">
        <v>1</v>
      </c>
      <c r="K384">
        <v>0</v>
      </c>
      <c r="L384">
        <v>3000</v>
      </c>
      <c r="M384">
        <v>0</v>
      </c>
      <c r="N384" s="59">
        <v>45492</v>
      </c>
      <c r="O384" t="s">
        <v>2711</v>
      </c>
      <c r="P384" t="s">
        <v>2041</v>
      </c>
      <c r="Q384" t="s">
        <v>2713</v>
      </c>
      <c r="R384" t="s">
        <v>561</v>
      </c>
      <c r="S384" s="59"/>
      <c r="T384" t="s">
        <v>2713</v>
      </c>
      <c r="U384" t="s">
        <v>2714</v>
      </c>
      <c r="V384" t="s">
        <v>564</v>
      </c>
      <c r="W384">
        <v>25200</v>
      </c>
      <c r="X384">
        <v>0</v>
      </c>
      <c r="Y384">
        <v>3000</v>
      </c>
      <c r="Z384">
        <v>0</v>
      </c>
      <c r="AA384">
        <v>0</v>
      </c>
      <c r="AE3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김유나 소당케이크 SE.205 투명 540249682226 0502-4961-7801 17100059182767</v>
      </c>
    </row>
    <row r="385" spans="1:31">
      <c r="A385">
        <v>389</v>
      </c>
      <c r="B385" t="s">
        <v>665</v>
      </c>
      <c r="C385" t="s">
        <v>562</v>
      </c>
      <c r="D385" t="s">
        <v>679</v>
      </c>
      <c r="E385" s="59">
        <v>45495</v>
      </c>
      <c r="F385" t="s">
        <v>676</v>
      </c>
      <c r="G385" t="s">
        <v>2715</v>
      </c>
      <c r="H385" t="s">
        <v>133</v>
      </c>
      <c r="I385" t="s">
        <v>351</v>
      </c>
      <c r="J385">
        <v>1</v>
      </c>
      <c r="K385">
        <v>0</v>
      </c>
      <c r="L385">
        <v>3500</v>
      </c>
      <c r="M385">
        <v>500</v>
      </c>
      <c r="N385" s="59">
        <v>45494</v>
      </c>
      <c r="O385" t="s">
        <v>2716</v>
      </c>
      <c r="P385" t="s">
        <v>680</v>
      </c>
      <c r="Q385" t="s">
        <v>2717</v>
      </c>
      <c r="R385" t="s">
        <v>561</v>
      </c>
      <c r="S385" s="59"/>
      <c r="T385" t="s">
        <v>2717</v>
      </c>
      <c r="U385" t="s">
        <v>682</v>
      </c>
      <c r="V385" t="s">
        <v>564</v>
      </c>
      <c r="W385">
        <v>34000</v>
      </c>
      <c r="X385">
        <v>0</v>
      </c>
      <c r="Y385">
        <v>3000</v>
      </c>
      <c r="Z385">
        <v>0</v>
      </c>
      <c r="AA385">
        <v>0</v>
      </c>
      <c r="AE3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이해창 한희원, 황재호 SE.101 투명 540249682355 0502-1670-6356 21100059617796</v>
      </c>
    </row>
    <row r="386" spans="1:31">
      <c r="A386">
        <v>390</v>
      </c>
      <c r="B386" t="s">
        <v>665</v>
      </c>
      <c r="C386" t="s">
        <v>530</v>
      </c>
      <c r="D386" t="s">
        <v>2618</v>
      </c>
      <c r="E386" s="59">
        <v>45496</v>
      </c>
      <c r="F386" t="s">
        <v>2618</v>
      </c>
      <c r="G386" t="s">
        <v>2720</v>
      </c>
      <c r="H386" t="s">
        <v>529</v>
      </c>
      <c r="I386" t="s">
        <v>351</v>
      </c>
      <c r="J386">
        <v>1</v>
      </c>
      <c r="K386">
        <v>0</v>
      </c>
      <c r="L386">
        <v>3500</v>
      </c>
      <c r="M386">
        <v>500</v>
      </c>
      <c r="N386" s="59">
        <v>45496</v>
      </c>
      <c r="O386" t="s">
        <v>2766</v>
      </c>
      <c r="R386" t="s">
        <v>561</v>
      </c>
      <c r="S386" s="59"/>
      <c r="T386" t="s">
        <v>2620</v>
      </c>
      <c r="U386" t="s">
        <v>2621</v>
      </c>
      <c r="W386">
        <v>0</v>
      </c>
      <c r="X386">
        <v>0</v>
      </c>
      <c r="Y386">
        <v>0</v>
      </c>
      <c r="Z386">
        <v>0</v>
      </c>
      <c r="AA386">
        <v>0</v>
      </c>
      <c r="AE3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남상기 남상기 SE.1000 투명 530251628856 010-4732-3388 45502457</v>
      </c>
    </row>
    <row r="387" spans="1:31">
      <c r="A387">
        <v>391</v>
      </c>
      <c r="B387" t="s">
        <v>665</v>
      </c>
      <c r="C387" t="s">
        <v>530</v>
      </c>
      <c r="D387" t="s">
        <v>2721</v>
      </c>
      <c r="E387" s="59">
        <v>45496</v>
      </c>
      <c r="F387" t="s">
        <v>2721</v>
      </c>
      <c r="G387" t="s">
        <v>2722</v>
      </c>
      <c r="H387" t="s">
        <v>529</v>
      </c>
      <c r="I387" t="s">
        <v>351</v>
      </c>
      <c r="J387">
        <v>1</v>
      </c>
      <c r="K387">
        <v>0</v>
      </c>
      <c r="L387">
        <v>3500</v>
      </c>
      <c r="M387">
        <v>1725</v>
      </c>
      <c r="N387" s="59">
        <v>45496</v>
      </c>
      <c r="O387" t="s">
        <v>2767</v>
      </c>
      <c r="R387" t="s">
        <v>561</v>
      </c>
      <c r="S387" s="59"/>
      <c r="T387" t="s">
        <v>2723</v>
      </c>
      <c r="U387" t="s">
        <v>2724</v>
      </c>
      <c r="W387">
        <v>0</v>
      </c>
      <c r="X387">
        <v>0</v>
      </c>
      <c r="Y387">
        <v>0</v>
      </c>
      <c r="Z387">
        <v>0</v>
      </c>
      <c r="AA387">
        <v>0</v>
      </c>
      <c r="AE3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만복이쭈꾸미 만복이쭈꾸미 SE.1000 투명 530251609304 010-3521-7661 45502390</v>
      </c>
    </row>
    <row r="388" spans="1:31">
      <c r="A388">
        <v>392</v>
      </c>
      <c r="B388" t="s">
        <v>665</v>
      </c>
      <c r="C388" t="s">
        <v>562</v>
      </c>
      <c r="D388" t="s">
        <v>2728</v>
      </c>
      <c r="E388" s="59">
        <v>45496</v>
      </c>
      <c r="F388" t="s">
        <v>2725</v>
      </c>
      <c r="G388" t="s">
        <v>2726</v>
      </c>
      <c r="H388" t="s">
        <v>34</v>
      </c>
      <c r="I388" t="s">
        <v>351</v>
      </c>
      <c r="J388">
        <v>1</v>
      </c>
      <c r="K388">
        <v>0</v>
      </c>
      <c r="L388">
        <v>3500</v>
      </c>
      <c r="M388">
        <v>960</v>
      </c>
      <c r="N388" s="59">
        <v>45496</v>
      </c>
      <c r="O388" t="s">
        <v>2727</v>
      </c>
      <c r="P388" t="s">
        <v>2729</v>
      </c>
      <c r="Q388" t="s">
        <v>2730</v>
      </c>
      <c r="R388" t="s">
        <v>561</v>
      </c>
      <c r="S388" s="59"/>
      <c r="T388" t="s">
        <v>2730</v>
      </c>
      <c r="U388" t="s">
        <v>2731</v>
      </c>
      <c r="V388" t="s">
        <v>2732</v>
      </c>
      <c r="W388">
        <v>30240</v>
      </c>
      <c r="X388">
        <v>0</v>
      </c>
      <c r="Y388">
        <v>3000</v>
      </c>
      <c r="Z388">
        <v>0</v>
      </c>
      <c r="AA388">
        <v>0</v>
      </c>
      <c r="AE3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유담연 제일요리학원 SE.206 투명 530251514616 0502-5046-2578 30100059938877</v>
      </c>
    </row>
    <row r="389" spans="1:31">
      <c r="A389">
        <v>393</v>
      </c>
      <c r="B389" t="s">
        <v>560</v>
      </c>
      <c r="C389" t="s">
        <v>562</v>
      </c>
      <c r="D389" t="s">
        <v>2736</v>
      </c>
      <c r="E389" s="59">
        <v>45496</v>
      </c>
      <c r="F389" t="s">
        <v>2733</v>
      </c>
      <c r="G389" t="s">
        <v>2734</v>
      </c>
      <c r="H389" t="s">
        <v>98</v>
      </c>
      <c r="I389" t="s">
        <v>351</v>
      </c>
      <c r="J389">
        <v>2</v>
      </c>
      <c r="K389">
        <v>10920</v>
      </c>
      <c r="L389">
        <v>3500</v>
      </c>
      <c r="M389">
        <v>0</v>
      </c>
      <c r="N389" s="59">
        <v>45495</v>
      </c>
      <c r="O389" t="s">
        <v>2735</v>
      </c>
      <c r="P389" t="s">
        <v>2737</v>
      </c>
      <c r="Q389" t="s">
        <v>2738</v>
      </c>
      <c r="R389" t="s">
        <v>561</v>
      </c>
      <c r="S389" s="59"/>
      <c r="T389" t="s">
        <v>2738</v>
      </c>
      <c r="U389" t="s">
        <v>2739</v>
      </c>
      <c r="V389" t="s">
        <v>564</v>
      </c>
      <c r="W389">
        <v>12240</v>
      </c>
      <c r="X389">
        <v>1360</v>
      </c>
      <c r="Y389">
        <v>0</v>
      </c>
      <c r="Z389">
        <v>0</v>
      </c>
      <c r="AA389">
        <v>0</v>
      </c>
      <c r="AE3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JIN HONG JI 김동렬 SE.114 투명 540250716421 0502-4282-0139 15100059649366</v>
      </c>
    </row>
    <row r="390" spans="1:31">
      <c r="A390">
        <v>394</v>
      </c>
      <c r="B390" t="s">
        <v>560</v>
      </c>
      <c r="C390" t="s">
        <v>562</v>
      </c>
      <c r="D390" t="s">
        <v>2740</v>
      </c>
      <c r="E390" s="59">
        <v>45496</v>
      </c>
      <c r="F390" t="s">
        <v>2740</v>
      </c>
      <c r="G390" t="s">
        <v>2741</v>
      </c>
      <c r="H390" t="s">
        <v>34</v>
      </c>
      <c r="I390" t="s">
        <v>351</v>
      </c>
      <c r="J390">
        <v>1</v>
      </c>
      <c r="K390">
        <v>24260</v>
      </c>
      <c r="L390">
        <v>3500</v>
      </c>
      <c r="M390">
        <v>960</v>
      </c>
      <c r="N390" s="59">
        <v>45496</v>
      </c>
      <c r="O390" t="s">
        <v>2742</v>
      </c>
      <c r="P390" t="s">
        <v>2743</v>
      </c>
      <c r="Q390" t="s">
        <v>2744</v>
      </c>
      <c r="R390" t="s">
        <v>561</v>
      </c>
      <c r="S390" s="59"/>
      <c r="T390" t="s">
        <v>2744</v>
      </c>
      <c r="U390" t="s">
        <v>2745</v>
      </c>
      <c r="V390" t="s">
        <v>2746</v>
      </c>
      <c r="W390">
        <v>34020</v>
      </c>
      <c r="X390">
        <v>0</v>
      </c>
      <c r="Y390">
        <v>3000</v>
      </c>
      <c r="Z390">
        <v>0</v>
      </c>
      <c r="AA390">
        <v>0</v>
      </c>
      <c r="AE3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김순희 김순희 SE.206 투명 530251442133 0502-1317-7704 2100059574553</v>
      </c>
    </row>
    <row r="391" spans="1:31">
      <c r="A391">
        <v>395</v>
      </c>
      <c r="B391" t="s">
        <v>560</v>
      </c>
      <c r="C391" t="s">
        <v>562</v>
      </c>
      <c r="D391" t="s">
        <v>2293</v>
      </c>
      <c r="E391" s="59">
        <v>45496</v>
      </c>
      <c r="F391" t="s">
        <v>2747</v>
      </c>
      <c r="G391" t="s">
        <v>2748</v>
      </c>
      <c r="H391" t="s">
        <v>34</v>
      </c>
      <c r="I391" t="s">
        <v>351</v>
      </c>
      <c r="J391">
        <v>1</v>
      </c>
      <c r="K391">
        <v>24260</v>
      </c>
      <c r="L391">
        <v>3500</v>
      </c>
      <c r="M391">
        <v>960</v>
      </c>
      <c r="N391" s="59">
        <v>45496</v>
      </c>
      <c r="O391" t="s">
        <v>2749</v>
      </c>
      <c r="P391" t="s">
        <v>2294</v>
      </c>
      <c r="Q391" t="s">
        <v>2750</v>
      </c>
      <c r="R391" t="s">
        <v>561</v>
      </c>
      <c r="S391" s="59"/>
      <c r="T391" t="s">
        <v>2750</v>
      </c>
      <c r="U391" t="s">
        <v>2751</v>
      </c>
      <c r="V391" t="s">
        <v>564</v>
      </c>
      <c r="W391">
        <v>34020</v>
      </c>
      <c r="X391">
        <v>0</v>
      </c>
      <c r="Y391">
        <v>3000</v>
      </c>
      <c r="Z391">
        <v>0</v>
      </c>
      <c r="AA391">
        <v>0</v>
      </c>
      <c r="AE3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김민정 서울숲 LOWIDE SE.206 투명 540250791752 0502-4413-8911 29100059815098</v>
      </c>
    </row>
    <row r="392" spans="1:31">
      <c r="A392">
        <v>396</v>
      </c>
      <c r="B392" t="s">
        <v>560</v>
      </c>
      <c r="C392" t="s">
        <v>559</v>
      </c>
      <c r="D392" t="s">
        <v>2752</v>
      </c>
      <c r="E392" s="59">
        <v>45496</v>
      </c>
      <c r="F392" t="s">
        <v>2752</v>
      </c>
      <c r="G392" t="s">
        <v>2753</v>
      </c>
      <c r="H392" t="s">
        <v>36</v>
      </c>
      <c r="I392" t="s">
        <v>351</v>
      </c>
      <c r="J392">
        <v>1</v>
      </c>
      <c r="K392">
        <v>20500</v>
      </c>
      <c r="L392">
        <v>3500</v>
      </c>
      <c r="M392">
        <v>500</v>
      </c>
      <c r="N392" s="59">
        <v>45496</v>
      </c>
      <c r="O392" t="s">
        <v>2754</v>
      </c>
      <c r="P392" t="s">
        <v>2755</v>
      </c>
      <c r="Q392" t="s">
        <v>2756</v>
      </c>
      <c r="R392" t="s">
        <v>561</v>
      </c>
      <c r="S392" s="59"/>
      <c r="T392" t="s">
        <v>2756</v>
      </c>
      <c r="U392" t="s">
        <v>2758</v>
      </c>
      <c r="V392" t="s">
        <v>2759</v>
      </c>
      <c r="W392">
        <v>24300</v>
      </c>
      <c r="X392">
        <v>2700</v>
      </c>
      <c r="Y392">
        <v>3000</v>
      </c>
      <c r="Z392">
        <v>0</v>
      </c>
      <c r="AA392">
        <v>0</v>
      </c>
      <c r="AE3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김형중 김형중 SE.205 투명 530251442262 010-5645-0613 2024072384480781</v>
      </c>
    </row>
    <row r="393" spans="1:31">
      <c r="A393">
        <v>397</v>
      </c>
      <c r="B393" t="s">
        <v>665</v>
      </c>
      <c r="C393" t="s">
        <v>559</v>
      </c>
      <c r="D393" t="s">
        <v>2760</v>
      </c>
      <c r="E393" s="59">
        <v>45496</v>
      </c>
      <c r="F393" t="s">
        <v>2760</v>
      </c>
      <c r="G393" t="s">
        <v>2761</v>
      </c>
      <c r="H393" t="s">
        <v>44</v>
      </c>
      <c r="I393" t="s">
        <v>351</v>
      </c>
      <c r="J393">
        <v>1</v>
      </c>
      <c r="K393">
        <v>0</v>
      </c>
      <c r="L393">
        <v>3500</v>
      </c>
      <c r="M393">
        <v>0</v>
      </c>
      <c r="N393" s="59">
        <v>45495</v>
      </c>
      <c r="O393" t="s">
        <v>2762</v>
      </c>
      <c r="P393" t="s">
        <v>2763</v>
      </c>
      <c r="Q393" t="s">
        <v>2764</v>
      </c>
      <c r="R393" t="s">
        <v>561</v>
      </c>
      <c r="S393" s="59"/>
      <c r="T393" t="s">
        <v>2764</v>
      </c>
      <c r="U393" t="s">
        <v>2765</v>
      </c>
      <c r="W393">
        <v>14400</v>
      </c>
      <c r="X393">
        <v>0</v>
      </c>
      <c r="Y393">
        <v>3000</v>
      </c>
      <c r="Z393">
        <v>0</v>
      </c>
      <c r="AA393">
        <v>0</v>
      </c>
      <c r="AE3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염유라 염유라 SE.201 투명 540250716454 010-2461-4215 2024072264820581</v>
      </c>
    </row>
    <row r="394" spans="1:31">
      <c r="A394">
        <v>398</v>
      </c>
      <c r="B394" t="s">
        <v>665</v>
      </c>
      <c r="C394" t="s">
        <v>530</v>
      </c>
      <c r="D394" t="s">
        <v>2768</v>
      </c>
      <c r="E394" s="59">
        <v>45497</v>
      </c>
      <c r="F394" t="s">
        <v>2768</v>
      </c>
      <c r="G394" t="s">
        <v>2769</v>
      </c>
      <c r="H394" t="s">
        <v>529</v>
      </c>
      <c r="I394" t="s">
        <v>351</v>
      </c>
      <c r="J394">
        <v>1</v>
      </c>
      <c r="K394">
        <v>0</v>
      </c>
      <c r="L394">
        <v>5500</v>
      </c>
      <c r="M394">
        <v>1925</v>
      </c>
      <c r="N394" s="59">
        <v>45497</v>
      </c>
      <c r="O394" t="s">
        <v>2808</v>
      </c>
      <c r="R394" t="s">
        <v>561</v>
      </c>
      <c r="S394" s="59"/>
      <c r="T394" t="s">
        <v>2770</v>
      </c>
      <c r="U394" t="s">
        <v>2771</v>
      </c>
      <c r="W394">
        <v>0</v>
      </c>
      <c r="X394">
        <v>0</v>
      </c>
      <c r="Y394">
        <v>0</v>
      </c>
      <c r="Z394">
        <v>0</v>
      </c>
      <c r="AA394">
        <v>0</v>
      </c>
      <c r="AE3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준베이커리  준베이커리  SE.1000 투명 540251656952 010-5487-2358 45502198</v>
      </c>
    </row>
    <row r="395" spans="1:31">
      <c r="A395">
        <v>401</v>
      </c>
      <c r="B395" t="s">
        <v>560</v>
      </c>
      <c r="C395" t="s">
        <v>559</v>
      </c>
      <c r="D395" t="s">
        <v>1455</v>
      </c>
      <c r="E395" s="59">
        <v>45497</v>
      </c>
      <c r="F395" t="s">
        <v>1455</v>
      </c>
      <c r="G395" t="s">
        <v>2772</v>
      </c>
      <c r="H395" t="s">
        <v>52</v>
      </c>
      <c r="I395" t="s">
        <v>351</v>
      </c>
      <c r="J395">
        <v>100</v>
      </c>
      <c r="K395">
        <v>95425</v>
      </c>
      <c r="L395">
        <v>5500</v>
      </c>
      <c r="M395">
        <v>1925</v>
      </c>
      <c r="N395" s="59">
        <v>45497</v>
      </c>
      <c r="O395" t="s">
        <v>2773</v>
      </c>
      <c r="P395" t="s">
        <v>1458</v>
      </c>
      <c r="Q395" t="s">
        <v>1459</v>
      </c>
      <c r="R395" t="s">
        <v>561</v>
      </c>
      <c r="S395" s="59"/>
      <c r="T395" t="s">
        <v>1460</v>
      </c>
      <c r="U395" t="s">
        <v>1461</v>
      </c>
      <c r="W395">
        <v>131000</v>
      </c>
      <c r="X395">
        <v>35000</v>
      </c>
      <c r="Y395">
        <v>0</v>
      </c>
      <c r="Z395">
        <v>0</v>
      </c>
      <c r="AA395">
        <v>0</v>
      </c>
      <c r="AE3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SE.137 투명 530252350652 010-5580-5662 2024072425765921</v>
      </c>
    </row>
    <row r="396" spans="1:31">
      <c r="A396">
        <v>402</v>
      </c>
      <c r="B396" t="s">
        <v>560</v>
      </c>
      <c r="C396" t="s">
        <v>559</v>
      </c>
      <c r="D396" t="s">
        <v>1455</v>
      </c>
      <c r="E396" s="59">
        <v>45497</v>
      </c>
      <c r="F396" t="s">
        <v>1455</v>
      </c>
      <c r="G396" t="s">
        <v>2772</v>
      </c>
      <c r="H396" t="s">
        <v>82</v>
      </c>
      <c r="I396" t="s">
        <v>351</v>
      </c>
      <c r="J396">
        <v>2</v>
      </c>
      <c r="K396">
        <v>7480</v>
      </c>
      <c r="L396">
        <v>0</v>
      </c>
      <c r="M396">
        <v>0</v>
      </c>
      <c r="N396" s="59">
        <v>45497</v>
      </c>
      <c r="O396" t="s">
        <v>2774</v>
      </c>
      <c r="P396" t="s">
        <v>1458</v>
      </c>
      <c r="Q396" t="s">
        <v>1459</v>
      </c>
      <c r="R396" t="s">
        <v>561</v>
      </c>
      <c r="S396" s="59"/>
      <c r="T396" t="s">
        <v>1460</v>
      </c>
      <c r="U396" t="s">
        <v>1461</v>
      </c>
      <c r="W396">
        <v>15260</v>
      </c>
      <c r="X396">
        <v>0</v>
      </c>
      <c r="Y396">
        <v>0</v>
      </c>
      <c r="Z396">
        <v>0</v>
      </c>
      <c r="AA396">
        <v>0</v>
      </c>
      <c r="AE3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SE.122 투명 530252350652 010-5580-5662 2024072425765911</v>
      </c>
    </row>
    <row r="397" spans="1:31">
      <c r="A397">
        <v>403</v>
      </c>
      <c r="B397" t="s">
        <v>560</v>
      </c>
      <c r="C397" t="s">
        <v>559</v>
      </c>
      <c r="D397" t="s">
        <v>2778</v>
      </c>
      <c r="E397" s="59">
        <v>45497</v>
      </c>
      <c r="F397" t="s">
        <v>2775</v>
      </c>
      <c r="G397" t="s">
        <v>2776</v>
      </c>
      <c r="H397" t="s">
        <v>217</v>
      </c>
      <c r="I397" t="s">
        <v>351</v>
      </c>
      <c r="J397">
        <v>50</v>
      </c>
      <c r="K397">
        <v>73425</v>
      </c>
      <c r="L397">
        <v>5700</v>
      </c>
      <c r="M397">
        <v>1725</v>
      </c>
      <c r="N397" s="59">
        <v>45496</v>
      </c>
      <c r="O397" t="s">
        <v>2777</v>
      </c>
      <c r="P397" t="s">
        <v>2779</v>
      </c>
      <c r="Q397" t="s">
        <v>2780</v>
      </c>
      <c r="R397" t="s">
        <v>561</v>
      </c>
      <c r="S397" s="59"/>
      <c r="T397" t="s">
        <v>2781</v>
      </c>
      <c r="U397" t="s">
        <v>2782</v>
      </c>
      <c r="V397" t="s">
        <v>2783</v>
      </c>
      <c r="W397">
        <v>131000</v>
      </c>
      <c r="X397">
        <v>0</v>
      </c>
      <c r="Y397">
        <v>0</v>
      </c>
      <c r="Z397">
        <v>0</v>
      </c>
      <c r="AA397">
        <v>0</v>
      </c>
      <c r="AE3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우창화 윤정현 SE.19 투명 540251465314 0502-3237-2261 2024072396678031</v>
      </c>
    </row>
    <row r="398" spans="1:31">
      <c r="A398">
        <v>404</v>
      </c>
      <c r="B398" t="s">
        <v>665</v>
      </c>
      <c r="C398" t="s">
        <v>559</v>
      </c>
      <c r="D398" t="s">
        <v>2784</v>
      </c>
      <c r="E398" s="59">
        <v>45497</v>
      </c>
      <c r="F398" t="s">
        <v>2784</v>
      </c>
      <c r="G398" t="s">
        <v>2785</v>
      </c>
      <c r="H398" t="s">
        <v>34</v>
      </c>
      <c r="I398" t="s">
        <v>351</v>
      </c>
      <c r="J398">
        <v>1</v>
      </c>
      <c r="K398">
        <v>0</v>
      </c>
      <c r="L398">
        <v>3500</v>
      </c>
      <c r="M398">
        <v>960</v>
      </c>
      <c r="N398" s="59">
        <v>45497</v>
      </c>
      <c r="O398" t="s">
        <v>2786</v>
      </c>
      <c r="P398" t="s">
        <v>2787</v>
      </c>
      <c r="Q398" t="s">
        <v>2788</v>
      </c>
      <c r="R398" t="s">
        <v>561</v>
      </c>
      <c r="S398" s="59"/>
      <c r="T398" t="s">
        <v>2788</v>
      </c>
      <c r="U398" t="s">
        <v>2789</v>
      </c>
      <c r="W398">
        <v>28400</v>
      </c>
      <c r="X398">
        <v>0</v>
      </c>
      <c r="Y398">
        <v>3000</v>
      </c>
      <c r="Z398">
        <v>0</v>
      </c>
      <c r="AA398">
        <v>0</v>
      </c>
      <c r="AE3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김현수 김현수 SE.206 투명 530252233310 010-5882-5709 2024072427380801</v>
      </c>
    </row>
    <row r="399" spans="1:31">
      <c r="A399">
        <v>405</v>
      </c>
      <c r="B399" t="s">
        <v>560</v>
      </c>
      <c r="C399" t="s">
        <v>562</v>
      </c>
      <c r="D399" t="s">
        <v>2790</v>
      </c>
      <c r="E399" s="59">
        <v>45497</v>
      </c>
      <c r="F399" t="s">
        <v>2790</v>
      </c>
      <c r="G399" t="s">
        <v>2791</v>
      </c>
      <c r="H399" t="s">
        <v>211</v>
      </c>
      <c r="I399" t="s">
        <v>351</v>
      </c>
      <c r="J399">
        <v>8</v>
      </c>
      <c r="K399">
        <v>15176</v>
      </c>
      <c r="L399">
        <v>3500</v>
      </c>
      <c r="M399">
        <v>500</v>
      </c>
      <c r="N399" s="59">
        <v>45496</v>
      </c>
      <c r="O399" t="s">
        <v>2792</v>
      </c>
      <c r="P399" t="s">
        <v>2793</v>
      </c>
      <c r="Q399" t="s">
        <v>2794</v>
      </c>
      <c r="R399" t="s">
        <v>561</v>
      </c>
      <c r="S399" s="59"/>
      <c r="T399" t="s">
        <v>2794</v>
      </c>
      <c r="U399" t="s">
        <v>2795</v>
      </c>
      <c r="V399" t="s">
        <v>563</v>
      </c>
      <c r="W399">
        <v>20000</v>
      </c>
      <c r="X399">
        <v>0</v>
      </c>
      <c r="Y399">
        <v>0</v>
      </c>
      <c r="Z399">
        <v>0</v>
      </c>
      <c r="AA399">
        <v>0</v>
      </c>
      <c r="AE3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서혜리 서혜리 SE.20 투명 530252304323 0502-4693-7429 18100059752089</v>
      </c>
    </row>
    <row r="400" spans="1:31">
      <c r="A400">
        <v>406</v>
      </c>
      <c r="B400" t="s">
        <v>560</v>
      </c>
      <c r="C400" t="s">
        <v>562</v>
      </c>
      <c r="D400" t="s">
        <v>2790</v>
      </c>
      <c r="E400" s="59">
        <v>45497</v>
      </c>
      <c r="F400" t="s">
        <v>2790</v>
      </c>
      <c r="G400" t="s">
        <v>2791</v>
      </c>
      <c r="H400" t="s">
        <v>284</v>
      </c>
      <c r="I400" t="s">
        <v>351</v>
      </c>
      <c r="J400">
        <v>5</v>
      </c>
      <c r="K400">
        <v>6050</v>
      </c>
      <c r="L400">
        <v>0</v>
      </c>
      <c r="M400">
        <v>0</v>
      </c>
      <c r="N400" s="59">
        <v>45496</v>
      </c>
      <c r="O400" t="s">
        <v>2792</v>
      </c>
      <c r="P400" t="s">
        <v>2793</v>
      </c>
      <c r="Q400" t="s">
        <v>2794</v>
      </c>
      <c r="R400" t="s">
        <v>561</v>
      </c>
      <c r="S400" s="59"/>
      <c r="T400" t="s">
        <v>2794</v>
      </c>
      <c r="U400" t="s">
        <v>2795</v>
      </c>
      <c r="V400" t="s">
        <v>563</v>
      </c>
      <c r="W400">
        <v>9400</v>
      </c>
      <c r="X400">
        <v>1050</v>
      </c>
      <c r="Y400">
        <v>0</v>
      </c>
      <c r="Z400">
        <v>0</v>
      </c>
      <c r="AA400">
        <v>0</v>
      </c>
      <c r="AE4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서혜리 서혜리 SE.5 투명 530252304323 0502-4693-7429 18100059752089</v>
      </c>
    </row>
    <row r="401" spans="1:31">
      <c r="A401">
        <v>407</v>
      </c>
      <c r="B401" t="s">
        <v>560</v>
      </c>
      <c r="C401" t="s">
        <v>562</v>
      </c>
      <c r="D401" t="s">
        <v>2796</v>
      </c>
      <c r="E401" s="59">
        <v>45497</v>
      </c>
      <c r="F401" t="s">
        <v>2796</v>
      </c>
      <c r="G401" t="s">
        <v>2797</v>
      </c>
      <c r="H401" t="s">
        <v>82</v>
      </c>
      <c r="I401" t="s">
        <v>385</v>
      </c>
      <c r="J401">
        <v>1</v>
      </c>
      <c r="K401">
        <v>6740</v>
      </c>
      <c r="L401">
        <v>3000</v>
      </c>
      <c r="M401">
        <v>0</v>
      </c>
      <c r="N401" s="59">
        <v>45496</v>
      </c>
      <c r="O401" t="s">
        <v>2798</v>
      </c>
      <c r="P401" t="s">
        <v>786</v>
      </c>
      <c r="Q401" t="s">
        <v>2799</v>
      </c>
      <c r="R401" t="s">
        <v>561</v>
      </c>
      <c r="S401" s="59"/>
      <c r="T401" t="s">
        <v>2799</v>
      </c>
      <c r="U401" t="s">
        <v>2800</v>
      </c>
      <c r="V401" t="s">
        <v>564</v>
      </c>
      <c r="W401">
        <v>6280</v>
      </c>
      <c r="X401">
        <v>340</v>
      </c>
      <c r="Y401">
        <v>3000</v>
      </c>
      <c r="Z401">
        <v>0</v>
      </c>
      <c r="AA401">
        <v>0</v>
      </c>
      <c r="AE4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변흥수 변흥수 SE.122 청색 530252233155 0502-1819-4829 18100059770870</v>
      </c>
    </row>
    <row r="402" spans="1:31">
      <c r="A402">
        <v>408</v>
      </c>
      <c r="B402" t="s">
        <v>665</v>
      </c>
      <c r="C402" t="s">
        <v>562</v>
      </c>
      <c r="D402" t="s">
        <v>2804</v>
      </c>
      <c r="E402" s="59">
        <v>45497</v>
      </c>
      <c r="F402" t="s">
        <v>2801</v>
      </c>
      <c r="G402" t="s">
        <v>2802</v>
      </c>
      <c r="H402" t="s">
        <v>133</v>
      </c>
      <c r="I402" t="s">
        <v>351</v>
      </c>
      <c r="J402">
        <v>1</v>
      </c>
      <c r="K402">
        <v>0</v>
      </c>
      <c r="L402">
        <v>3500</v>
      </c>
      <c r="M402">
        <v>500</v>
      </c>
      <c r="N402" s="59">
        <v>45496</v>
      </c>
      <c r="O402" t="s">
        <v>2803</v>
      </c>
      <c r="P402" t="s">
        <v>2805</v>
      </c>
      <c r="Q402" t="s">
        <v>2806</v>
      </c>
      <c r="R402" t="s">
        <v>561</v>
      </c>
      <c r="S402" s="59"/>
      <c r="T402" t="s">
        <v>2806</v>
      </c>
      <c r="U402" t="s">
        <v>2807</v>
      </c>
      <c r="V402" t="s">
        <v>564</v>
      </c>
      <c r="W402">
        <v>34000</v>
      </c>
      <c r="X402">
        <v>0</v>
      </c>
      <c r="Y402">
        <v>3000</v>
      </c>
      <c r="Z402">
        <v>0</v>
      </c>
      <c r="AA402">
        <v>0</v>
      </c>
      <c r="AE4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Matsongkram Natcha 구평아시아마트 (낫차) SE.101 투명 530252233236 0502-4305-4574 31100059959774</v>
      </c>
    </row>
    <row r="403" spans="1:31">
      <c r="A403">
        <v>409</v>
      </c>
      <c r="B403" t="s">
        <v>560</v>
      </c>
      <c r="C403" t="s">
        <v>562</v>
      </c>
      <c r="D403" t="s">
        <v>2810</v>
      </c>
      <c r="E403" s="59">
        <v>45498</v>
      </c>
      <c r="F403" t="s">
        <v>2810</v>
      </c>
      <c r="G403" t="s">
        <v>2811</v>
      </c>
      <c r="H403" t="s">
        <v>34</v>
      </c>
      <c r="I403" t="s">
        <v>351</v>
      </c>
      <c r="J403">
        <v>1</v>
      </c>
      <c r="K403">
        <v>24260</v>
      </c>
      <c r="L403">
        <v>3500</v>
      </c>
      <c r="M403">
        <v>960</v>
      </c>
      <c r="N403" s="59">
        <v>45497</v>
      </c>
      <c r="O403" t="s">
        <v>2812</v>
      </c>
      <c r="P403" t="s">
        <v>2813</v>
      </c>
      <c r="Q403" t="s">
        <v>2814</v>
      </c>
      <c r="R403" t="s">
        <v>561</v>
      </c>
      <c r="S403" s="59"/>
      <c r="T403" t="s">
        <v>2814</v>
      </c>
      <c r="U403" t="s">
        <v>2815</v>
      </c>
      <c r="V403" t="s">
        <v>564</v>
      </c>
      <c r="W403">
        <v>34020</v>
      </c>
      <c r="X403">
        <v>0</v>
      </c>
      <c r="Y403">
        <v>3000</v>
      </c>
      <c r="Z403">
        <v>0</v>
      </c>
      <c r="AA403">
        <v>0</v>
      </c>
      <c r="AE4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김동귀 김동귀 SE.206 투명 540252355386 0502-4641-2424 11100059952044</v>
      </c>
    </row>
    <row r="404" spans="1:31">
      <c r="A404">
        <v>410</v>
      </c>
      <c r="B404" t="s">
        <v>560</v>
      </c>
      <c r="C404" t="s">
        <v>562</v>
      </c>
      <c r="D404" t="s">
        <v>2816</v>
      </c>
      <c r="E404" s="59">
        <v>45498</v>
      </c>
      <c r="F404" t="s">
        <v>2816</v>
      </c>
      <c r="G404" t="s">
        <v>2817</v>
      </c>
      <c r="H404" t="s">
        <v>125</v>
      </c>
      <c r="I404" t="s">
        <v>351</v>
      </c>
      <c r="J404">
        <v>6</v>
      </c>
      <c r="K404">
        <v>9600</v>
      </c>
      <c r="L404">
        <v>3000</v>
      </c>
      <c r="M404">
        <v>0</v>
      </c>
      <c r="N404" s="59">
        <v>45497</v>
      </c>
      <c r="O404" t="s">
        <v>2818</v>
      </c>
      <c r="P404" t="s">
        <v>1105</v>
      </c>
      <c r="Q404" t="s">
        <v>2819</v>
      </c>
      <c r="R404" t="s">
        <v>561</v>
      </c>
      <c r="S404" s="59"/>
      <c r="T404" t="s">
        <v>2819</v>
      </c>
      <c r="U404" t="s">
        <v>2820</v>
      </c>
      <c r="V404" t="s">
        <v>563</v>
      </c>
      <c r="W404">
        <v>10140</v>
      </c>
      <c r="X404">
        <v>1140</v>
      </c>
      <c r="Y404">
        <v>0</v>
      </c>
      <c r="Z404">
        <v>0</v>
      </c>
      <c r="AA404">
        <v>0</v>
      </c>
      <c r="AE4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김정욱 김정욱 SE.103 투명 530253102754 0502-1235-7425 10100059968095</v>
      </c>
    </row>
    <row r="405" spans="1:31">
      <c r="A405">
        <v>411</v>
      </c>
      <c r="B405" t="s">
        <v>560</v>
      </c>
      <c r="C405" t="s">
        <v>562</v>
      </c>
      <c r="D405" t="s">
        <v>2824</v>
      </c>
      <c r="E405" s="59">
        <v>45498</v>
      </c>
      <c r="F405" t="s">
        <v>2821</v>
      </c>
      <c r="G405" t="s">
        <v>2822</v>
      </c>
      <c r="H405" t="s">
        <v>98</v>
      </c>
      <c r="I405" t="s">
        <v>351</v>
      </c>
      <c r="J405">
        <v>1</v>
      </c>
      <c r="K405">
        <v>6960</v>
      </c>
      <c r="L405">
        <v>3000</v>
      </c>
      <c r="M405">
        <v>0</v>
      </c>
      <c r="N405" s="59">
        <v>45497</v>
      </c>
      <c r="O405" t="s">
        <v>2823</v>
      </c>
      <c r="P405" t="s">
        <v>1817</v>
      </c>
      <c r="Q405" t="s">
        <v>2825</v>
      </c>
      <c r="R405" t="s">
        <v>561</v>
      </c>
      <c r="S405" s="59"/>
      <c r="T405" t="s">
        <v>2825</v>
      </c>
      <c r="U405" t="s">
        <v>2826</v>
      </c>
      <c r="V405" t="s">
        <v>564</v>
      </c>
      <c r="W405">
        <v>6120</v>
      </c>
      <c r="X405">
        <v>680</v>
      </c>
      <c r="Y405">
        <v>3000</v>
      </c>
      <c r="Z405">
        <v>0</v>
      </c>
      <c r="AA405">
        <v>0</v>
      </c>
      <c r="AE4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임효영 배효열 SE.114 투명 540252355412 0502-4190-4954 5100059979515</v>
      </c>
    </row>
    <row r="406" spans="1:31">
      <c r="A406">
        <v>412</v>
      </c>
      <c r="B406" t="s">
        <v>560</v>
      </c>
      <c r="C406" t="s">
        <v>562</v>
      </c>
      <c r="D406" t="s">
        <v>2830</v>
      </c>
      <c r="E406" s="59">
        <v>45498</v>
      </c>
      <c r="F406" t="s">
        <v>2827</v>
      </c>
      <c r="G406" t="s">
        <v>2828</v>
      </c>
      <c r="H406" t="s">
        <v>74</v>
      </c>
      <c r="I406" t="s">
        <v>351</v>
      </c>
      <c r="J406">
        <v>3</v>
      </c>
      <c r="K406">
        <v>7620</v>
      </c>
      <c r="L406">
        <v>3000</v>
      </c>
      <c r="M406">
        <v>0</v>
      </c>
      <c r="N406" s="59">
        <v>45498</v>
      </c>
      <c r="O406" t="s">
        <v>2829</v>
      </c>
      <c r="P406" t="s">
        <v>2831</v>
      </c>
      <c r="Q406" t="s">
        <v>2832</v>
      </c>
      <c r="R406" t="s">
        <v>561</v>
      </c>
      <c r="S406" s="59"/>
      <c r="T406" t="s">
        <v>2832</v>
      </c>
      <c r="U406" t="s">
        <v>2833</v>
      </c>
      <c r="V406" t="s">
        <v>563</v>
      </c>
      <c r="W406">
        <v>6240</v>
      </c>
      <c r="X406">
        <v>1560</v>
      </c>
      <c r="Y406">
        <v>0</v>
      </c>
      <c r="Z406">
        <v>0</v>
      </c>
      <c r="AA406">
        <v>0</v>
      </c>
      <c r="AE4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박대희 린 SE.126 투명 530253167725 0502-1818-6080 18100059997482</v>
      </c>
    </row>
    <row r="407" spans="1:31">
      <c r="A407">
        <v>413</v>
      </c>
      <c r="B407" t="s">
        <v>560</v>
      </c>
      <c r="C407" t="s">
        <v>562</v>
      </c>
      <c r="D407" t="s">
        <v>2830</v>
      </c>
      <c r="E407" s="59">
        <v>45498</v>
      </c>
      <c r="F407" t="s">
        <v>2827</v>
      </c>
      <c r="G407" t="s">
        <v>2828</v>
      </c>
      <c r="H407" t="s">
        <v>76</v>
      </c>
      <c r="I407" t="s">
        <v>351</v>
      </c>
      <c r="J407">
        <v>3</v>
      </c>
      <c r="K407">
        <v>3300</v>
      </c>
      <c r="L407">
        <v>0</v>
      </c>
      <c r="M407">
        <v>0</v>
      </c>
      <c r="N407" s="59">
        <v>45498</v>
      </c>
      <c r="O407" t="s">
        <v>2829</v>
      </c>
      <c r="P407" t="s">
        <v>2831</v>
      </c>
      <c r="Q407" t="s">
        <v>2832</v>
      </c>
      <c r="R407" t="s">
        <v>561</v>
      </c>
      <c r="S407" s="59"/>
      <c r="T407" t="s">
        <v>2832</v>
      </c>
      <c r="U407" t="s">
        <v>2833</v>
      </c>
      <c r="V407" t="s">
        <v>563</v>
      </c>
      <c r="W407">
        <v>5790</v>
      </c>
      <c r="X407">
        <v>0</v>
      </c>
      <c r="Y407">
        <v>0</v>
      </c>
      <c r="Z407">
        <v>0</v>
      </c>
      <c r="AA407">
        <v>0</v>
      </c>
      <c r="AE4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박대희 린 SE.125 투명 530253167725 0502-1818-6080 18100059997482</v>
      </c>
    </row>
    <row r="408" spans="1:31">
      <c r="A408">
        <v>414</v>
      </c>
      <c r="B408" t="s">
        <v>560</v>
      </c>
      <c r="C408" t="s">
        <v>562</v>
      </c>
      <c r="D408" t="s">
        <v>2834</v>
      </c>
      <c r="E408" s="59">
        <v>45498</v>
      </c>
      <c r="F408" t="s">
        <v>2834</v>
      </c>
      <c r="G408" t="s">
        <v>2835</v>
      </c>
      <c r="H408" t="s">
        <v>98</v>
      </c>
      <c r="I408" t="s">
        <v>351</v>
      </c>
      <c r="J408">
        <v>1</v>
      </c>
      <c r="K408">
        <v>6960</v>
      </c>
      <c r="L408">
        <v>3000</v>
      </c>
      <c r="M408">
        <v>0</v>
      </c>
      <c r="N408" s="59">
        <v>45498</v>
      </c>
      <c r="O408" t="s">
        <v>2836</v>
      </c>
      <c r="P408" t="s">
        <v>2837</v>
      </c>
      <c r="Q408" t="s">
        <v>2838</v>
      </c>
      <c r="R408" t="s">
        <v>561</v>
      </c>
      <c r="S408" s="59"/>
      <c r="T408" t="s">
        <v>2838</v>
      </c>
      <c r="U408" t="s">
        <v>2839</v>
      </c>
      <c r="V408" t="s">
        <v>563</v>
      </c>
      <c r="W408">
        <v>6120</v>
      </c>
      <c r="X408">
        <v>680</v>
      </c>
      <c r="Y408">
        <v>3000</v>
      </c>
      <c r="Z408">
        <v>0</v>
      </c>
      <c r="AA408">
        <v>0</v>
      </c>
      <c r="AE4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박성섭 박성섭 SE.114 투명 530253102802 0502-4540-9286 10100060042441</v>
      </c>
    </row>
    <row r="409" spans="1:31">
      <c r="A409">
        <v>415</v>
      </c>
      <c r="B409" t="s">
        <v>560</v>
      </c>
      <c r="C409" t="s">
        <v>562</v>
      </c>
      <c r="D409" t="s">
        <v>2843</v>
      </c>
      <c r="E409" s="59">
        <v>45498</v>
      </c>
      <c r="F409" t="s">
        <v>2840</v>
      </c>
      <c r="G409" t="s">
        <v>2841</v>
      </c>
      <c r="H409" t="s">
        <v>18</v>
      </c>
      <c r="I409" t="s">
        <v>351</v>
      </c>
      <c r="J409">
        <v>3</v>
      </c>
      <c r="K409">
        <v>25780</v>
      </c>
      <c r="L409">
        <v>3500</v>
      </c>
      <c r="M409">
        <v>500</v>
      </c>
      <c r="N409" s="59">
        <v>45498</v>
      </c>
      <c r="O409" t="s">
        <v>2842</v>
      </c>
      <c r="P409" t="s">
        <v>2844</v>
      </c>
      <c r="Q409" t="s">
        <v>2845</v>
      </c>
      <c r="R409" t="s">
        <v>561</v>
      </c>
      <c r="S409" s="59"/>
      <c r="T409" t="s">
        <v>2845</v>
      </c>
      <c r="U409" t="s">
        <v>2846</v>
      </c>
      <c r="V409" t="s">
        <v>564</v>
      </c>
      <c r="W409">
        <v>37410</v>
      </c>
      <c r="X409">
        <v>0</v>
      </c>
      <c r="Y409">
        <v>0</v>
      </c>
      <c r="Z409">
        <v>0</v>
      </c>
      <c r="AA409">
        <v>0</v>
      </c>
      <c r="AE4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고은미 고운미 SE.307 투명 530253102824 0502-1839-4843 3100060328930</v>
      </c>
    </row>
    <row r="410" spans="1:31">
      <c r="A410">
        <v>416</v>
      </c>
      <c r="B410" t="s">
        <v>560</v>
      </c>
      <c r="C410" t="s">
        <v>562</v>
      </c>
      <c r="D410" t="s">
        <v>2847</v>
      </c>
      <c r="E410" s="59">
        <v>45498</v>
      </c>
      <c r="F410" t="s">
        <v>2847</v>
      </c>
      <c r="G410" t="s">
        <v>2848</v>
      </c>
      <c r="H410" t="s">
        <v>34</v>
      </c>
      <c r="I410" t="s">
        <v>351</v>
      </c>
      <c r="J410">
        <v>1</v>
      </c>
      <c r="K410">
        <v>23800</v>
      </c>
      <c r="L410">
        <v>3500</v>
      </c>
      <c r="M410">
        <v>500</v>
      </c>
      <c r="N410" s="59">
        <v>45498</v>
      </c>
      <c r="O410" t="s">
        <v>2849</v>
      </c>
      <c r="P410" t="s">
        <v>2850</v>
      </c>
      <c r="Q410" t="s">
        <v>2851</v>
      </c>
      <c r="R410" t="s">
        <v>561</v>
      </c>
      <c r="S410" s="59"/>
      <c r="T410" t="s">
        <v>2851</v>
      </c>
      <c r="U410" t="s">
        <v>2852</v>
      </c>
      <c r="V410" t="s">
        <v>564</v>
      </c>
      <c r="W410">
        <v>34020</v>
      </c>
      <c r="X410">
        <v>0</v>
      </c>
      <c r="Y410">
        <v>3000</v>
      </c>
      <c r="Z410">
        <v>0</v>
      </c>
      <c r="AA410">
        <v>0</v>
      </c>
      <c r="AE4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이경구 이경구 SE.206 투명 540252355390 0502-1234-4101 12100060005856</v>
      </c>
    </row>
    <row r="411" spans="1:31">
      <c r="A411">
        <v>417</v>
      </c>
      <c r="B411" t="s">
        <v>560</v>
      </c>
      <c r="C411" t="s">
        <v>562</v>
      </c>
      <c r="D411" t="s">
        <v>2856</v>
      </c>
      <c r="E411" s="59">
        <v>45498</v>
      </c>
      <c r="F411" t="s">
        <v>2853</v>
      </c>
      <c r="G411" t="s">
        <v>2854</v>
      </c>
      <c r="H411" t="s">
        <v>18</v>
      </c>
      <c r="I411" t="s">
        <v>351</v>
      </c>
      <c r="J411">
        <v>1</v>
      </c>
      <c r="K411">
        <v>10260</v>
      </c>
      <c r="L411">
        <v>3000</v>
      </c>
      <c r="M411">
        <v>0</v>
      </c>
      <c r="N411" s="59">
        <v>45498</v>
      </c>
      <c r="O411" t="s">
        <v>2855</v>
      </c>
      <c r="P411" t="s">
        <v>2857</v>
      </c>
      <c r="Q411" t="s">
        <v>2858</v>
      </c>
      <c r="R411" t="s">
        <v>561</v>
      </c>
      <c r="S411" s="59"/>
      <c r="T411" t="s">
        <v>2858</v>
      </c>
      <c r="U411" t="s">
        <v>2859</v>
      </c>
      <c r="V411" t="s">
        <v>564</v>
      </c>
      <c r="W411">
        <v>12470</v>
      </c>
      <c r="X411">
        <v>0</v>
      </c>
      <c r="Y411">
        <v>3000</v>
      </c>
      <c r="Z411">
        <v>0</v>
      </c>
      <c r="AA411">
        <v>0</v>
      </c>
      <c r="AE4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손보미나 손보미나 화과자 SE.307 투명 530253102846 0502-4419-4018 10100060090604</v>
      </c>
    </row>
    <row r="412" spans="1:31">
      <c r="A412">
        <v>418</v>
      </c>
      <c r="B412" t="s">
        <v>560</v>
      </c>
      <c r="C412" t="s">
        <v>559</v>
      </c>
      <c r="D412" t="s">
        <v>2860</v>
      </c>
      <c r="E412" s="59">
        <v>45498</v>
      </c>
      <c r="F412" t="s">
        <v>2860</v>
      </c>
      <c r="G412" t="s">
        <v>2861</v>
      </c>
      <c r="H412" t="s">
        <v>18</v>
      </c>
      <c r="I412" t="s">
        <v>351</v>
      </c>
      <c r="J412">
        <v>1</v>
      </c>
      <c r="K412">
        <v>10260</v>
      </c>
      <c r="L412">
        <v>3000</v>
      </c>
      <c r="M412">
        <v>0</v>
      </c>
      <c r="N412" s="59">
        <v>45498</v>
      </c>
      <c r="O412" t="s">
        <v>2862</v>
      </c>
      <c r="P412" t="s">
        <v>2863</v>
      </c>
      <c r="Q412" t="s">
        <v>2864</v>
      </c>
      <c r="R412" t="s">
        <v>561</v>
      </c>
      <c r="S412" s="59"/>
      <c r="T412" t="s">
        <v>2864</v>
      </c>
      <c r="U412" t="s">
        <v>2865</v>
      </c>
      <c r="W412">
        <v>10690</v>
      </c>
      <c r="X412">
        <v>1190</v>
      </c>
      <c r="Y412">
        <v>3000</v>
      </c>
      <c r="Z412">
        <v>0</v>
      </c>
      <c r="AA412">
        <v>0</v>
      </c>
      <c r="AE4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이서현 이서현 SE.307 투명 540252355445 010-6656-9464 2024072560965711</v>
      </c>
    </row>
    <row r="413" spans="1:31">
      <c r="A413">
        <v>419</v>
      </c>
      <c r="B413" t="s">
        <v>560</v>
      </c>
      <c r="C413" t="s">
        <v>559</v>
      </c>
      <c r="D413" t="s">
        <v>2866</v>
      </c>
      <c r="E413" s="59">
        <v>45498</v>
      </c>
      <c r="F413" t="s">
        <v>2866</v>
      </c>
      <c r="G413" t="s">
        <v>2867</v>
      </c>
      <c r="H413" t="s">
        <v>204</v>
      </c>
      <c r="I413" t="s">
        <v>373</v>
      </c>
      <c r="J413">
        <v>5</v>
      </c>
      <c r="K413">
        <v>16100</v>
      </c>
      <c r="L413">
        <v>3500</v>
      </c>
      <c r="M413">
        <v>500</v>
      </c>
      <c r="N413" s="59">
        <v>45497</v>
      </c>
      <c r="O413" t="s">
        <v>2868</v>
      </c>
      <c r="P413" t="s">
        <v>2869</v>
      </c>
      <c r="Q413" t="s">
        <v>2870</v>
      </c>
      <c r="R413" t="s">
        <v>561</v>
      </c>
      <c r="S413" s="59"/>
      <c r="T413" t="s">
        <v>2870</v>
      </c>
      <c r="U413" t="s">
        <v>2871</v>
      </c>
      <c r="W413">
        <v>19800</v>
      </c>
      <c r="X413">
        <v>0</v>
      </c>
      <c r="Y413">
        <v>3000</v>
      </c>
      <c r="Z413">
        <v>0</v>
      </c>
      <c r="AA413">
        <v>0</v>
      </c>
      <c r="AE4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김진호 김진호 SE.23 유백 530253167740 010-5153-7793 2024072446553691</v>
      </c>
    </row>
    <row r="414" spans="1:31">
      <c r="A414">
        <v>420</v>
      </c>
      <c r="B414" t="s">
        <v>560</v>
      </c>
      <c r="C414" t="s">
        <v>559</v>
      </c>
      <c r="D414" t="s">
        <v>2872</v>
      </c>
      <c r="E414" s="59">
        <v>45498</v>
      </c>
      <c r="F414" t="s">
        <v>2872</v>
      </c>
      <c r="G414" t="s">
        <v>2873</v>
      </c>
      <c r="H414" t="s">
        <v>72</v>
      </c>
      <c r="I414" t="s">
        <v>351</v>
      </c>
      <c r="J414">
        <v>5</v>
      </c>
      <c r="K414">
        <v>11625</v>
      </c>
      <c r="L414">
        <v>5700</v>
      </c>
      <c r="M414">
        <v>1725</v>
      </c>
      <c r="N414" s="59">
        <v>45493</v>
      </c>
      <c r="O414" t="s">
        <v>2874</v>
      </c>
      <c r="P414" t="s">
        <v>2875</v>
      </c>
      <c r="Q414" t="s">
        <v>2876</v>
      </c>
      <c r="R414" t="s">
        <v>561</v>
      </c>
      <c r="S414" s="59"/>
      <c r="T414" t="s">
        <v>2876</v>
      </c>
      <c r="U414" t="s">
        <v>2877</v>
      </c>
      <c r="W414">
        <v>14800</v>
      </c>
      <c r="X414">
        <v>3950</v>
      </c>
      <c r="Y414">
        <v>0</v>
      </c>
      <c r="Z414">
        <v>0</v>
      </c>
      <c r="AA414">
        <v>0</v>
      </c>
      <c r="AE4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손연경 손연경 SE.127 투명 540249681493 010-5062-4608 2024072078524771</v>
      </c>
    </row>
    <row r="415" spans="1:31">
      <c r="A415">
        <v>421</v>
      </c>
      <c r="B415" t="s">
        <v>560</v>
      </c>
      <c r="C415" t="s">
        <v>559</v>
      </c>
      <c r="D415" t="s">
        <v>2872</v>
      </c>
      <c r="E415" s="59">
        <v>45498</v>
      </c>
      <c r="F415" t="s">
        <v>2872</v>
      </c>
      <c r="G415" t="s">
        <v>2873</v>
      </c>
      <c r="H415" t="s">
        <v>66</v>
      </c>
      <c r="I415" t="s">
        <v>351</v>
      </c>
      <c r="J415">
        <v>5</v>
      </c>
      <c r="K415">
        <v>16500</v>
      </c>
      <c r="L415">
        <v>0</v>
      </c>
      <c r="M415">
        <v>0</v>
      </c>
      <c r="N415" s="59">
        <v>45493</v>
      </c>
      <c r="O415" t="s">
        <v>2878</v>
      </c>
      <c r="P415" t="s">
        <v>2875</v>
      </c>
      <c r="Q415" t="s">
        <v>2876</v>
      </c>
      <c r="R415" t="s">
        <v>561</v>
      </c>
      <c r="S415" s="59"/>
      <c r="T415" t="s">
        <v>2876</v>
      </c>
      <c r="U415" t="s">
        <v>2877</v>
      </c>
      <c r="W415">
        <v>24550</v>
      </c>
      <c r="X415">
        <v>6950</v>
      </c>
      <c r="Y415">
        <v>0</v>
      </c>
      <c r="Z415">
        <v>0</v>
      </c>
      <c r="AA415">
        <v>0</v>
      </c>
      <c r="AE4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손연경 손연경 SE.130 투명 540249681493 010-5062-4608 2024072078524761</v>
      </c>
    </row>
    <row r="416" spans="1:31">
      <c r="A416">
        <v>422</v>
      </c>
      <c r="B416" t="s">
        <v>665</v>
      </c>
      <c r="C416" t="s">
        <v>530</v>
      </c>
      <c r="D416" t="s">
        <v>2879</v>
      </c>
      <c r="E416" s="59">
        <v>45499</v>
      </c>
      <c r="F416" t="s">
        <v>2879</v>
      </c>
      <c r="G416" t="s">
        <v>2880</v>
      </c>
      <c r="H416" t="s">
        <v>529</v>
      </c>
      <c r="I416" t="s">
        <v>351</v>
      </c>
      <c r="J416">
        <v>1</v>
      </c>
      <c r="K416">
        <v>0</v>
      </c>
      <c r="L416">
        <v>5700</v>
      </c>
      <c r="M416">
        <v>1725</v>
      </c>
      <c r="N416" s="59">
        <v>45499</v>
      </c>
      <c r="O416" t="s">
        <v>2918</v>
      </c>
      <c r="R416" t="s">
        <v>561</v>
      </c>
      <c r="S416" s="59"/>
      <c r="T416" t="s">
        <v>2881</v>
      </c>
      <c r="U416" t="s">
        <v>2882</v>
      </c>
      <c r="W416">
        <v>0</v>
      </c>
      <c r="X416">
        <v>0</v>
      </c>
      <c r="Y416">
        <v>0</v>
      </c>
      <c r="Z416">
        <v>0</v>
      </c>
      <c r="AA416">
        <v>0</v>
      </c>
      <c r="AE4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오복슈퍼(김재환) 오복슈퍼(김재환) SE.1000 투명 530253933562 010-3456-9748 45502710</v>
      </c>
    </row>
    <row r="417" spans="1:31">
      <c r="A417">
        <v>423</v>
      </c>
      <c r="B417" t="s">
        <v>560</v>
      </c>
      <c r="C417" t="s">
        <v>1135</v>
      </c>
      <c r="E417" s="59">
        <v>45499</v>
      </c>
      <c r="F417" t="s">
        <v>2883</v>
      </c>
      <c r="G417" t="s">
        <v>2884</v>
      </c>
      <c r="H417" t="s">
        <v>88</v>
      </c>
      <c r="I417" t="s">
        <v>351</v>
      </c>
      <c r="J417">
        <v>1</v>
      </c>
      <c r="K417">
        <v>0</v>
      </c>
      <c r="L417">
        <v>3000</v>
      </c>
      <c r="M417">
        <v>0</v>
      </c>
      <c r="N417" s="59">
        <v>45499</v>
      </c>
      <c r="O417" t="s">
        <v>2885</v>
      </c>
      <c r="R417" t="s">
        <v>561</v>
      </c>
      <c r="S417" s="59"/>
      <c r="T417" t="s">
        <v>2886</v>
      </c>
      <c r="U417" t="s">
        <v>2887</v>
      </c>
      <c r="W417">
        <v>0</v>
      </c>
      <c r="X417">
        <v>0</v>
      </c>
      <c r="Y417">
        <v>0</v>
      </c>
      <c r="Z417">
        <v>0</v>
      </c>
      <c r="AA417">
        <v>0</v>
      </c>
      <c r="AE4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고객님 SE.119 투명 530253860714 010-4569-2658 24072601</v>
      </c>
    </row>
    <row r="418" spans="1:31">
      <c r="A418">
        <v>424</v>
      </c>
      <c r="B418" t="s">
        <v>560</v>
      </c>
      <c r="C418" t="s">
        <v>559</v>
      </c>
      <c r="D418" t="s">
        <v>1929</v>
      </c>
      <c r="E418" s="59">
        <v>45499</v>
      </c>
      <c r="F418" t="s">
        <v>1926</v>
      </c>
      <c r="G418" t="s">
        <v>2888</v>
      </c>
      <c r="H418" t="s">
        <v>34</v>
      </c>
      <c r="I418" t="s">
        <v>351</v>
      </c>
      <c r="J418">
        <v>1</v>
      </c>
      <c r="K418">
        <v>25160</v>
      </c>
      <c r="L418">
        <v>4400</v>
      </c>
      <c r="M418">
        <v>960</v>
      </c>
      <c r="N418" s="59">
        <v>45499</v>
      </c>
      <c r="O418" t="s">
        <v>2889</v>
      </c>
      <c r="P418" t="s">
        <v>1930</v>
      </c>
      <c r="Q418" t="s">
        <v>1931</v>
      </c>
      <c r="R418" t="s">
        <v>561</v>
      </c>
      <c r="S418" s="59"/>
      <c r="T418" t="s">
        <v>1931</v>
      </c>
      <c r="U418" t="s">
        <v>1932</v>
      </c>
      <c r="W418">
        <v>28620</v>
      </c>
      <c r="X418">
        <v>3180</v>
      </c>
      <c r="Y418">
        <v>3000</v>
      </c>
      <c r="Z418">
        <v>0</v>
      </c>
      <c r="AA418">
        <v>0</v>
      </c>
      <c r="AE4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김현제 호박이네 SE.206 투명 530253892553 010-2441-4237 2024072616840101</v>
      </c>
    </row>
    <row r="419" spans="1:31">
      <c r="A419">
        <v>425</v>
      </c>
      <c r="B419" t="s">
        <v>560</v>
      </c>
      <c r="C419" t="s">
        <v>559</v>
      </c>
      <c r="D419" t="s">
        <v>2893</v>
      </c>
      <c r="E419" s="59">
        <v>45499</v>
      </c>
      <c r="F419" t="s">
        <v>2890</v>
      </c>
      <c r="G419" t="s">
        <v>2891</v>
      </c>
      <c r="H419" t="s">
        <v>34</v>
      </c>
      <c r="I419" t="s">
        <v>351</v>
      </c>
      <c r="J419">
        <v>1</v>
      </c>
      <c r="K419">
        <v>24260</v>
      </c>
      <c r="L419">
        <v>3500</v>
      </c>
      <c r="M419">
        <v>960</v>
      </c>
      <c r="N419" s="59">
        <v>45499</v>
      </c>
      <c r="O419" t="s">
        <v>2892</v>
      </c>
      <c r="P419" t="s">
        <v>2894</v>
      </c>
      <c r="Q419" t="s">
        <v>2895</v>
      </c>
      <c r="R419" t="s">
        <v>561</v>
      </c>
      <c r="S419" s="59"/>
      <c r="T419" t="s">
        <v>2895</v>
      </c>
      <c r="U419" t="s">
        <v>2896</v>
      </c>
      <c r="W419">
        <v>28620</v>
      </c>
      <c r="X419">
        <v>3180</v>
      </c>
      <c r="Y419">
        <v>3000</v>
      </c>
      <c r="Z419">
        <v>0</v>
      </c>
      <c r="AA419">
        <v>0</v>
      </c>
      <c r="AE4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유정순 빛고을시루 SE.206 투명 530253860014 010-4352-8998 2024072612787691</v>
      </c>
    </row>
    <row r="420" spans="1:31">
      <c r="A420">
        <v>426</v>
      </c>
      <c r="B420" t="s">
        <v>560</v>
      </c>
      <c r="C420" t="s">
        <v>559</v>
      </c>
      <c r="D420" t="s">
        <v>2897</v>
      </c>
      <c r="E420" s="59">
        <v>45499</v>
      </c>
      <c r="F420" t="s">
        <v>2897</v>
      </c>
      <c r="G420" t="s">
        <v>2898</v>
      </c>
      <c r="H420" t="s">
        <v>18</v>
      </c>
      <c r="I420" t="s">
        <v>351</v>
      </c>
      <c r="J420">
        <v>1</v>
      </c>
      <c r="K420">
        <v>11720</v>
      </c>
      <c r="L420">
        <v>3500</v>
      </c>
      <c r="M420">
        <v>960</v>
      </c>
      <c r="N420" s="59">
        <v>45499</v>
      </c>
      <c r="O420" t="s">
        <v>2899</v>
      </c>
      <c r="P420" t="s">
        <v>2900</v>
      </c>
      <c r="Q420" t="s">
        <v>2901</v>
      </c>
      <c r="R420" t="s">
        <v>561</v>
      </c>
      <c r="S420" s="59"/>
      <c r="T420" t="s">
        <v>2901</v>
      </c>
      <c r="U420" t="s">
        <v>2903</v>
      </c>
      <c r="W420">
        <v>10690</v>
      </c>
      <c r="X420">
        <v>1190</v>
      </c>
      <c r="Y420">
        <v>3000</v>
      </c>
      <c r="Z420">
        <v>0</v>
      </c>
      <c r="AA420">
        <v>0</v>
      </c>
      <c r="AE4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박외숙 박외숙 SE.307 투명 530253860541 010-2476-4569 2024072612567461</v>
      </c>
    </row>
    <row r="421" spans="1:31">
      <c r="A421">
        <v>427</v>
      </c>
      <c r="B421" t="s">
        <v>560</v>
      </c>
      <c r="C421" t="s">
        <v>559</v>
      </c>
      <c r="D421" t="s">
        <v>2897</v>
      </c>
      <c r="E421" s="59">
        <v>45499</v>
      </c>
      <c r="F421" t="s">
        <v>2897</v>
      </c>
      <c r="G421" t="s">
        <v>2898</v>
      </c>
      <c r="H421" t="s">
        <v>38</v>
      </c>
      <c r="I421" t="s">
        <v>351</v>
      </c>
      <c r="J421">
        <v>1</v>
      </c>
      <c r="K421">
        <v>14300</v>
      </c>
      <c r="L421">
        <v>0</v>
      </c>
      <c r="M421">
        <v>0</v>
      </c>
      <c r="N421" s="59">
        <v>45499</v>
      </c>
      <c r="O421" t="s">
        <v>2904</v>
      </c>
      <c r="P421" t="s">
        <v>2900</v>
      </c>
      <c r="Q421" t="s">
        <v>2901</v>
      </c>
      <c r="R421" t="s">
        <v>561</v>
      </c>
      <c r="S421" s="59"/>
      <c r="T421" t="s">
        <v>2901</v>
      </c>
      <c r="U421" t="s">
        <v>2903</v>
      </c>
      <c r="W421">
        <v>21060</v>
      </c>
      <c r="X421">
        <v>2340</v>
      </c>
      <c r="Y421">
        <v>0</v>
      </c>
      <c r="Z421">
        <v>0</v>
      </c>
      <c r="AA421">
        <v>0</v>
      </c>
      <c r="AE4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박외숙 박외숙 SE.204 투명 530253860541 010-2476-4569 2024072612199741</v>
      </c>
    </row>
    <row r="422" spans="1:31">
      <c r="A422">
        <v>428</v>
      </c>
      <c r="B422" t="s">
        <v>560</v>
      </c>
      <c r="C422" t="s">
        <v>562</v>
      </c>
      <c r="D422" t="s">
        <v>2905</v>
      </c>
      <c r="E422" s="59">
        <v>45499</v>
      </c>
      <c r="F422" t="s">
        <v>2905</v>
      </c>
      <c r="G422" t="s">
        <v>2906</v>
      </c>
      <c r="H422" t="s">
        <v>231</v>
      </c>
      <c r="I422" t="s">
        <v>351</v>
      </c>
      <c r="J422">
        <v>1</v>
      </c>
      <c r="K422">
        <v>5210</v>
      </c>
      <c r="L422">
        <v>3500</v>
      </c>
      <c r="M422">
        <v>500</v>
      </c>
      <c r="N422" s="59">
        <v>45498</v>
      </c>
      <c r="O422" t="s">
        <v>2907</v>
      </c>
      <c r="P422" t="s">
        <v>2908</v>
      </c>
      <c r="Q422" t="s">
        <v>2909</v>
      </c>
      <c r="R422" t="s">
        <v>561</v>
      </c>
      <c r="S422" s="59"/>
      <c r="T422" t="s">
        <v>2909</v>
      </c>
      <c r="U422" t="s">
        <v>2910</v>
      </c>
      <c r="V422" t="s">
        <v>564</v>
      </c>
      <c r="W422">
        <v>2240</v>
      </c>
      <c r="X422">
        <v>0</v>
      </c>
      <c r="Y422">
        <v>0</v>
      </c>
      <c r="Z422">
        <v>0</v>
      </c>
      <c r="AA422">
        <v>0</v>
      </c>
      <c r="AE4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정지혜 정지혜 SE.17 투명 530253860132 0502-5325-4373 19100060316477</v>
      </c>
    </row>
    <row r="423" spans="1:31">
      <c r="A423">
        <v>429</v>
      </c>
      <c r="B423" t="s">
        <v>560</v>
      </c>
      <c r="C423" t="s">
        <v>562</v>
      </c>
      <c r="D423" t="s">
        <v>2905</v>
      </c>
      <c r="E423" s="59">
        <v>45499</v>
      </c>
      <c r="F423" t="s">
        <v>2905</v>
      </c>
      <c r="G423" t="s">
        <v>2906</v>
      </c>
      <c r="H423" t="s">
        <v>237</v>
      </c>
      <c r="I423" t="s">
        <v>352</v>
      </c>
      <c r="J423">
        <v>1</v>
      </c>
      <c r="K423">
        <v>1375</v>
      </c>
      <c r="L423">
        <v>0</v>
      </c>
      <c r="M423">
        <v>0</v>
      </c>
      <c r="N423" s="59">
        <v>45498</v>
      </c>
      <c r="O423" t="s">
        <v>2907</v>
      </c>
      <c r="P423" t="s">
        <v>2908</v>
      </c>
      <c r="Q423" t="s">
        <v>2909</v>
      </c>
      <c r="R423" t="s">
        <v>561</v>
      </c>
      <c r="S423" s="59"/>
      <c r="T423" t="s">
        <v>2909</v>
      </c>
      <c r="U423" t="s">
        <v>2910</v>
      </c>
      <c r="V423" t="s">
        <v>564</v>
      </c>
      <c r="W423">
        <v>2530</v>
      </c>
      <c r="X423">
        <v>0</v>
      </c>
      <c r="Y423">
        <v>0</v>
      </c>
      <c r="Z423">
        <v>0</v>
      </c>
      <c r="AA423">
        <v>0</v>
      </c>
      <c r="AE4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정지혜 정지혜 SE.16 검정 530253860132 0502-5325-4373 19100060316477</v>
      </c>
    </row>
    <row r="424" spans="1:31">
      <c r="A424">
        <v>430</v>
      </c>
      <c r="B424" t="s">
        <v>560</v>
      </c>
      <c r="C424" t="s">
        <v>562</v>
      </c>
      <c r="D424" t="s">
        <v>2905</v>
      </c>
      <c r="E424" s="59">
        <v>45499</v>
      </c>
      <c r="F424" t="s">
        <v>2905</v>
      </c>
      <c r="G424" t="s">
        <v>2906</v>
      </c>
      <c r="H424" t="s">
        <v>204</v>
      </c>
      <c r="I424" t="s">
        <v>352</v>
      </c>
      <c r="J424">
        <v>1</v>
      </c>
      <c r="K424">
        <v>2420</v>
      </c>
      <c r="L424">
        <v>0</v>
      </c>
      <c r="M424">
        <v>0</v>
      </c>
      <c r="N424" s="59">
        <v>45498</v>
      </c>
      <c r="O424" t="s">
        <v>2907</v>
      </c>
      <c r="P424" t="s">
        <v>2908</v>
      </c>
      <c r="Q424" t="s">
        <v>2909</v>
      </c>
      <c r="R424" t="s">
        <v>561</v>
      </c>
      <c r="S424" s="59"/>
      <c r="T424" t="s">
        <v>2909</v>
      </c>
      <c r="U424" t="s">
        <v>2910</v>
      </c>
      <c r="V424" t="s">
        <v>564</v>
      </c>
      <c r="W424">
        <v>3890</v>
      </c>
      <c r="X424">
        <v>0</v>
      </c>
      <c r="Y424">
        <v>0</v>
      </c>
      <c r="Z424">
        <v>0</v>
      </c>
      <c r="AA424">
        <v>0</v>
      </c>
      <c r="AE4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정지혜 정지혜 SE.23 검정 530253860132 0502-5325-4373 19100060316477</v>
      </c>
    </row>
    <row r="425" spans="1:31">
      <c r="A425">
        <v>431</v>
      </c>
      <c r="B425" t="s">
        <v>560</v>
      </c>
      <c r="C425" t="s">
        <v>562</v>
      </c>
      <c r="D425" t="s">
        <v>2905</v>
      </c>
      <c r="E425" s="59">
        <v>45499</v>
      </c>
      <c r="F425" t="s">
        <v>2905</v>
      </c>
      <c r="G425" t="s">
        <v>2906</v>
      </c>
      <c r="H425" t="s">
        <v>211</v>
      </c>
      <c r="I425" t="s">
        <v>352</v>
      </c>
      <c r="J425">
        <v>1</v>
      </c>
      <c r="K425">
        <v>1397</v>
      </c>
      <c r="L425">
        <v>0</v>
      </c>
      <c r="M425">
        <v>0</v>
      </c>
      <c r="N425" s="59">
        <v>45498</v>
      </c>
      <c r="O425" t="s">
        <v>2907</v>
      </c>
      <c r="P425" t="s">
        <v>2908</v>
      </c>
      <c r="Q425" t="s">
        <v>2909</v>
      </c>
      <c r="R425" t="s">
        <v>561</v>
      </c>
      <c r="S425" s="59"/>
      <c r="T425" t="s">
        <v>2909</v>
      </c>
      <c r="U425" t="s">
        <v>2910</v>
      </c>
      <c r="V425" t="s">
        <v>564</v>
      </c>
      <c r="W425">
        <v>2120</v>
      </c>
      <c r="X425">
        <v>380</v>
      </c>
      <c r="Y425">
        <v>0</v>
      </c>
      <c r="Z425">
        <v>0</v>
      </c>
      <c r="AA425">
        <v>0</v>
      </c>
      <c r="AE4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정지혜 정지혜 SE.20 검정 530253860132 0502-5325-4373 19100060316477</v>
      </c>
    </row>
    <row r="426" spans="1:31">
      <c r="A426">
        <v>432</v>
      </c>
      <c r="B426" t="s">
        <v>560</v>
      </c>
      <c r="C426" t="s">
        <v>562</v>
      </c>
      <c r="D426" t="s">
        <v>2914</v>
      </c>
      <c r="E426" s="59">
        <v>45499</v>
      </c>
      <c r="F426" t="s">
        <v>2911</v>
      </c>
      <c r="G426" t="s">
        <v>2912</v>
      </c>
      <c r="H426" t="s">
        <v>125</v>
      </c>
      <c r="I426" t="s">
        <v>351</v>
      </c>
      <c r="J426">
        <v>6</v>
      </c>
      <c r="K426">
        <v>9600</v>
      </c>
      <c r="L426">
        <v>3000</v>
      </c>
      <c r="M426">
        <v>0</v>
      </c>
      <c r="N426" s="59">
        <v>45498</v>
      </c>
      <c r="O426" t="s">
        <v>2913</v>
      </c>
      <c r="P426" t="s">
        <v>1730</v>
      </c>
      <c r="Q426" t="s">
        <v>2915</v>
      </c>
      <c r="R426" t="s">
        <v>561</v>
      </c>
      <c r="S426" s="59"/>
      <c r="T426" t="s">
        <v>2915</v>
      </c>
      <c r="U426" t="s">
        <v>2916</v>
      </c>
      <c r="V426" t="s">
        <v>2917</v>
      </c>
      <c r="W426">
        <v>11280</v>
      </c>
      <c r="X426">
        <v>0</v>
      </c>
      <c r="Y426">
        <v>0</v>
      </c>
      <c r="Z426">
        <v>0</v>
      </c>
      <c r="AA426">
        <v>0</v>
      </c>
      <c r="AE4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황희선 김은주 SE.103 투명 530253860224 0502-5350-9659 19100060344764</v>
      </c>
    </row>
    <row r="427" spans="1:31">
      <c r="A427">
        <v>433</v>
      </c>
      <c r="B427" t="s">
        <v>665</v>
      </c>
      <c r="C427" t="s">
        <v>530</v>
      </c>
      <c r="D427" t="s">
        <v>1310</v>
      </c>
      <c r="E427" s="59">
        <v>45502</v>
      </c>
      <c r="F427" t="s">
        <v>1310</v>
      </c>
      <c r="G427" t="s">
        <v>2921</v>
      </c>
      <c r="H427" t="s">
        <v>529</v>
      </c>
      <c r="I427" t="s">
        <v>351</v>
      </c>
      <c r="J427">
        <v>1</v>
      </c>
      <c r="K427">
        <v>0</v>
      </c>
      <c r="L427">
        <v>4400</v>
      </c>
      <c r="M427">
        <v>1725</v>
      </c>
      <c r="N427" s="59">
        <v>45502</v>
      </c>
      <c r="O427" t="s">
        <v>2983</v>
      </c>
      <c r="R427" t="s">
        <v>561</v>
      </c>
      <c r="S427" s="59"/>
      <c r="T427" t="s">
        <v>1312</v>
      </c>
      <c r="U427" t="s">
        <v>2922</v>
      </c>
      <c r="W427">
        <v>0</v>
      </c>
      <c r="X427">
        <v>0</v>
      </c>
      <c r="Y427">
        <v>0</v>
      </c>
      <c r="Z427">
        <v>0</v>
      </c>
      <c r="AA427">
        <v>0</v>
      </c>
      <c r="AE4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동해수산 동해수산 SE.1000 투명 530255755076 010-6313-8011 45503298</v>
      </c>
    </row>
    <row r="428" spans="1:31">
      <c r="A428">
        <v>435</v>
      </c>
      <c r="B428" t="s">
        <v>665</v>
      </c>
      <c r="C428" t="s">
        <v>530</v>
      </c>
      <c r="D428" t="s">
        <v>2923</v>
      </c>
      <c r="E428" s="59">
        <v>45502</v>
      </c>
      <c r="F428" t="s">
        <v>2923</v>
      </c>
      <c r="G428" t="s">
        <v>2924</v>
      </c>
      <c r="H428" t="s">
        <v>529</v>
      </c>
      <c r="I428" t="s">
        <v>351</v>
      </c>
      <c r="J428">
        <v>1</v>
      </c>
      <c r="K428">
        <v>0</v>
      </c>
      <c r="L428">
        <v>4400</v>
      </c>
      <c r="M428">
        <v>1725</v>
      </c>
      <c r="N428" s="59">
        <v>45502</v>
      </c>
      <c r="O428" t="s">
        <v>2984</v>
      </c>
      <c r="R428" t="s">
        <v>561</v>
      </c>
      <c r="S428" s="59"/>
      <c r="T428" t="s">
        <v>2925</v>
      </c>
      <c r="U428" t="s">
        <v>2926</v>
      </c>
      <c r="W428">
        <v>0</v>
      </c>
      <c r="X428">
        <v>0</v>
      </c>
      <c r="Y428">
        <v>0</v>
      </c>
      <c r="Z428">
        <v>0</v>
      </c>
      <c r="AA428">
        <v>0</v>
      </c>
      <c r="AE4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할매김밥 할매김밥 SE.1000 투명 540254930476 010-4780-5857 45503671</v>
      </c>
    </row>
    <row r="429" spans="1:31">
      <c r="A429">
        <v>436</v>
      </c>
      <c r="B429" t="s">
        <v>560</v>
      </c>
      <c r="C429" t="s">
        <v>1135</v>
      </c>
      <c r="E429" s="59">
        <v>45502</v>
      </c>
      <c r="F429" t="s">
        <v>2927</v>
      </c>
      <c r="G429" t="s">
        <v>2928</v>
      </c>
      <c r="H429" t="s">
        <v>82</v>
      </c>
      <c r="I429" t="s">
        <v>351</v>
      </c>
      <c r="J429">
        <v>1</v>
      </c>
      <c r="K429">
        <v>0</v>
      </c>
      <c r="L429">
        <v>3000</v>
      </c>
      <c r="M429">
        <v>0</v>
      </c>
      <c r="N429" s="59">
        <v>45502</v>
      </c>
      <c r="O429" t="s">
        <v>2929</v>
      </c>
      <c r="R429" t="s">
        <v>561</v>
      </c>
      <c r="S429" s="59"/>
      <c r="T429" t="s">
        <v>2930</v>
      </c>
      <c r="U429" t="s">
        <v>2931</v>
      </c>
      <c r="W429">
        <v>0</v>
      </c>
      <c r="X429">
        <v>0</v>
      </c>
      <c r="Y429">
        <v>0</v>
      </c>
      <c r="Z429">
        <v>0</v>
      </c>
      <c r="AA429">
        <v>0</v>
      </c>
      <c r="AE4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김경화 SE.122 투명 540255008121 010-6248-1510 24072902</v>
      </c>
    </row>
    <row r="430" spans="1:31">
      <c r="A430">
        <v>437</v>
      </c>
      <c r="B430" t="s">
        <v>560</v>
      </c>
      <c r="C430" t="s">
        <v>562</v>
      </c>
      <c r="D430" t="s">
        <v>2932</v>
      </c>
      <c r="E430" s="59">
        <v>45502</v>
      </c>
      <c r="F430" t="s">
        <v>2932</v>
      </c>
      <c r="G430" t="s">
        <v>2933</v>
      </c>
      <c r="H430" t="s">
        <v>98</v>
      </c>
      <c r="I430" t="s">
        <v>351</v>
      </c>
      <c r="J430">
        <v>1</v>
      </c>
      <c r="K430">
        <v>6960</v>
      </c>
      <c r="L430">
        <v>3000</v>
      </c>
      <c r="M430">
        <v>0</v>
      </c>
      <c r="N430" s="59">
        <v>45499</v>
      </c>
      <c r="O430" t="s">
        <v>2934</v>
      </c>
      <c r="P430" t="s">
        <v>1817</v>
      </c>
      <c r="Q430" t="s">
        <v>2935</v>
      </c>
      <c r="R430" t="s">
        <v>561</v>
      </c>
      <c r="S430" s="59"/>
      <c r="T430" t="s">
        <v>2935</v>
      </c>
      <c r="U430" t="s">
        <v>2936</v>
      </c>
      <c r="V430" t="s">
        <v>564</v>
      </c>
      <c r="W430">
        <v>6120</v>
      </c>
      <c r="X430">
        <v>680</v>
      </c>
      <c r="Y430">
        <v>3000</v>
      </c>
      <c r="Z430">
        <v>0</v>
      </c>
      <c r="AA430">
        <v>0</v>
      </c>
      <c r="AE4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김종숙 김종숙 SE.114 투명 540254825863 0502-5490-7083 32100060276241</v>
      </c>
    </row>
    <row r="431" spans="1:31">
      <c r="A431">
        <v>438</v>
      </c>
      <c r="B431" t="s">
        <v>560</v>
      </c>
      <c r="C431" t="s">
        <v>562</v>
      </c>
      <c r="D431" t="s">
        <v>1057</v>
      </c>
      <c r="E431" s="59">
        <v>45502</v>
      </c>
      <c r="F431" t="s">
        <v>1057</v>
      </c>
      <c r="G431" t="s">
        <v>2937</v>
      </c>
      <c r="H431" t="s">
        <v>98</v>
      </c>
      <c r="I431" t="s">
        <v>351</v>
      </c>
      <c r="J431">
        <v>1</v>
      </c>
      <c r="K431">
        <v>6960</v>
      </c>
      <c r="L431">
        <v>3000</v>
      </c>
      <c r="M431">
        <v>0</v>
      </c>
      <c r="N431" s="59">
        <v>45501</v>
      </c>
      <c r="O431" t="s">
        <v>2938</v>
      </c>
      <c r="P431" t="s">
        <v>2939</v>
      </c>
      <c r="Q431" t="s">
        <v>2940</v>
      </c>
      <c r="R431" t="s">
        <v>561</v>
      </c>
      <c r="S431" s="59"/>
      <c r="T431" t="s">
        <v>2940</v>
      </c>
      <c r="U431" t="s">
        <v>2941</v>
      </c>
      <c r="V431" t="s">
        <v>564</v>
      </c>
      <c r="W431">
        <v>6120</v>
      </c>
      <c r="X431">
        <v>680</v>
      </c>
      <c r="Y431">
        <v>3000</v>
      </c>
      <c r="Z431">
        <v>0</v>
      </c>
      <c r="AA431">
        <v>0</v>
      </c>
      <c r="AE4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이은주 이은주 SE.114 투명 540254825911 0502-1815-3566 7100060720278</v>
      </c>
    </row>
    <row r="432" spans="1:31">
      <c r="A432">
        <v>439</v>
      </c>
      <c r="B432" t="s">
        <v>560</v>
      </c>
      <c r="C432" t="s">
        <v>562</v>
      </c>
      <c r="D432" t="s">
        <v>2942</v>
      </c>
      <c r="E432" s="59">
        <v>45502</v>
      </c>
      <c r="F432" t="s">
        <v>2942</v>
      </c>
      <c r="G432" t="s">
        <v>2943</v>
      </c>
      <c r="H432" t="s">
        <v>98</v>
      </c>
      <c r="I432" t="s">
        <v>351</v>
      </c>
      <c r="J432">
        <v>3</v>
      </c>
      <c r="K432">
        <v>14880</v>
      </c>
      <c r="L432">
        <v>3000</v>
      </c>
      <c r="M432">
        <v>0</v>
      </c>
      <c r="N432" s="59">
        <v>45501</v>
      </c>
      <c r="O432" t="s">
        <v>2944</v>
      </c>
      <c r="P432" t="s">
        <v>2945</v>
      </c>
      <c r="Q432" t="s">
        <v>2946</v>
      </c>
      <c r="R432" t="s">
        <v>561</v>
      </c>
      <c r="S432" s="59"/>
      <c r="T432" t="s">
        <v>2946</v>
      </c>
      <c r="U432" t="s">
        <v>2947</v>
      </c>
      <c r="V432" t="s">
        <v>564</v>
      </c>
      <c r="W432">
        <v>18360</v>
      </c>
      <c r="X432">
        <v>2040</v>
      </c>
      <c r="Y432">
        <v>0</v>
      </c>
      <c r="Z432">
        <v>0</v>
      </c>
      <c r="AA432">
        <v>0</v>
      </c>
      <c r="AE4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옥우림 옥우림 SE.114 투명 530255649236 0502-5413-4131 29100060657588</v>
      </c>
    </row>
    <row r="433" spans="1:31">
      <c r="A433">
        <v>440</v>
      </c>
      <c r="B433" t="s">
        <v>560</v>
      </c>
      <c r="C433" t="s">
        <v>562</v>
      </c>
      <c r="D433" t="s">
        <v>2948</v>
      </c>
      <c r="E433" s="59">
        <v>45502</v>
      </c>
      <c r="F433" t="s">
        <v>2948</v>
      </c>
      <c r="G433" t="s">
        <v>2949</v>
      </c>
      <c r="H433" t="s">
        <v>98</v>
      </c>
      <c r="I433" t="s">
        <v>351</v>
      </c>
      <c r="J433">
        <v>1</v>
      </c>
      <c r="K433">
        <v>6960</v>
      </c>
      <c r="L433">
        <v>3000</v>
      </c>
      <c r="M433">
        <v>0</v>
      </c>
      <c r="N433" s="59">
        <v>45502</v>
      </c>
      <c r="O433" t="s">
        <v>2950</v>
      </c>
      <c r="P433" t="s">
        <v>2192</v>
      </c>
      <c r="Q433" t="s">
        <v>2951</v>
      </c>
      <c r="R433" t="s">
        <v>561</v>
      </c>
      <c r="S433" s="59"/>
      <c r="T433" t="s">
        <v>2951</v>
      </c>
      <c r="U433" t="s">
        <v>2952</v>
      </c>
      <c r="V433" t="s">
        <v>564</v>
      </c>
      <c r="W433">
        <v>6120</v>
      </c>
      <c r="X433">
        <v>680</v>
      </c>
      <c r="Y433">
        <v>3000</v>
      </c>
      <c r="Z433">
        <v>0</v>
      </c>
      <c r="AA433">
        <v>0</v>
      </c>
      <c r="AE4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이중화 이중화 SE.114 투명 530255526681 0502-4897-1737 12100060627483</v>
      </c>
    </row>
    <row r="434" spans="1:31">
      <c r="A434">
        <v>441</v>
      </c>
      <c r="B434" t="s">
        <v>560</v>
      </c>
      <c r="C434" t="s">
        <v>562</v>
      </c>
      <c r="D434" t="s">
        <v>2953</v>
      </c>
      <c r="E434" s="59">
        <v>45502</v>
      </c>
      <c r="F434" t="s">
        <v>2953</v>
      </c>
      <c r="G434" t="s">
        <v>2954</v>
      </c>
      <c r="H434" t="s">
        <v>36</v>
      </c>
      <c r="I434" t="s">
        <v>351</v>
      </c>
      <c r="J434">
        <v>1</v>
      </c>
      <c r="K434">
        <v>20960</v>
      </c>
      <c r="L434">
        <v>3500</v>
      </c>
      <c r="M434">
        <v>960</v>
      </c>
      <c r="N434" s="59">
        <v>45502</v>
      </c>
      <c r="O434" t="s">
        <v>2955</v>
      </c>
      <c r="P434" t="s">
        <v>2956</v>
      </c>
      <c r="Q434" t="s">
        <v>2957</v>
      </c>
      <c r="R434" t="s">
        <v>561</v>
      </c>
      <c r="S434" s="59"/>
      <c r="T434" t="s">
        <v>2957</v>
      </c>
      <c r="U434" t="s">
        <v>2958</v>
      </c>
      <c r="V434" t="s">
        <v>2959</v>
      </c>
      <c r="W434">
        <v>28350</v>
      </c>
      <c r="X434">
        <v>0</v>
      </c>
      <c r="Y434">
        <v>3000</v>
      </c>
      <c r="Z434">
        <v>0</v>
      </c>
      <c r="AA434">
        <v>0</v>
      </c>
      <c r="AE4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봉명숙 봉명숙 SE.205 투명 530255526773 0502-4653-6074 22100060481911</v>
      </c>
    </row>
    <row r="435" spans="1:31">
      <c r="A435">
        <v>442</v>
      </c>
      <c r="B435" t="s">
        <v>560</v>
      </c>
      <c r="C435" t="s">
        <v>559</v>
      </c>
      <c r="D435" t="s">
        <v>2960</v>
      </c>
      <c r="E435" s="59">
        <v>45502</v>
      </c>
      <c r="F435" t="s">
        <v>2960</v>
      </c>
      <c r="G435" t="s">
        <v>2961</v>
      </c>
      <c r="H435" t="s">
        <v>211</v>
      </c>
      <c r="I435" t="s">
        <v>351</v>
      </c>
      <c r="J435">
        <v>25</v>
      </c>
      <c r="K435">
        <v>41050</v>
      </c>
      <c r="L435">
        <v>4400</v>
      </c>
      <c r="M435">
        <v>1725</v>
      </c>
      <c r="N435" s="59">
        <v>45502</v>
      </c>
      <c r="O435" t="s">
        <v>2962</v>
      </c>
      <c r="P435" t="s">
        <v>2963</v>
      </c>
      <c r="Q435" t="s">
        <v>2964</v>
      </c>
      <c r="R435" t="s">
        <v>561</v>
      </c>
      <c r="S435" s="59"/>
      <c r="T435" t="s">
        <v>2964</v>
      </c>
      <c r="U435" t="s">
        <v>2965</v>
      </c>
      <c r="W435">
        <v>57250</v>
      </c>
      <c r="X435">
        <v>0</v>
      </c>
      <c r="Y435">
        <v>0</v>
      </c>
      <c r="Z435">
        <v>0</v>
      </c>
      <c r="AA435">
        <v>0</v>
      </c>
      <c r="AE4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화성옥 화성옥 SE.20 투명 540254826073 010-4653-9996 2024072998592641</v>
      </c>
    </row>
    <row r="436" spans="1:31">
      <c r="A436">
        <v>443</v>
      </c>
      <c r="B436" t="s">
        <v>560</v>
      </c>
      <c r="C436" t="s">
        <v>559</v>
      </c>
      <c r="D436" t="s">
        <v>739</v>
      </c>
      <c r="E436" s="59">
        <v>45502</v>
      </c>
      <c r="F436" t="s">
        <v>739</v>
      </c>
      <c r="G436" t="s">
        <v>2966</v>
      </c>
      <c r="H436" t="s">
        <v>112</v>
      </c>
      <c r="I436" t="s">
        <v>351</v>
      </c>
      <c r="J436">
        <v>4</v>
      </c>
      <c r="K436">
        <v>11624</v>
      </c>
      <c r="L436">
        <v>3000</v>
      </c>
      <c r="M436">
        <v>0</v>
      </c>
      <c r="N436" s="59">
        <v>45501</v>
      </c>
      <c r="O436" t="s">
        <v>2967</v>
      </c>
      <c r="P436" t="s">
        <v>742</v>
      </c>
      <c r="Q436" t="s">
        <v>743</v>
      </c>
      <c r="R436" t="s">
        <v>561</v>
      </c>
      <c r="S436" s="59"/>
      <c r="T436" t="s">
        <v>743</v>
      </c>
      <c r="U436" t="s">
        <v>745</v>
      </c>
      <c r="W436">
        <v>13320</v>
      </c>
      <c r="X436">
        <v>0</v>
      </c>
      <c r="Y436">
        <v>3000</v>
      </c>
      <c r="Z436">
        <v>0</v>
      </c>
      <c r="AA436">
        <v>0</v>
      </c>
      <c r="AE4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박희용 박희용 SE.107 투명 530255527042 010-4024-8302 2024072874865401</v>
      </c>
    </row>
    <row r="437" spans="1:31">
      <c r="A437">
        <v>444</v>
      </c>
      <c r="B437" t="s">
        <v>665</v>
      </c>
      <c r="C437" t="s">
        <v>559</v>
      </c>
      <c r="D437" t="s">
        <v>1015</v>
      </c>
      <c r="E437" s="59">
        <v>45502</v>
      </c>
      <c r="F437" t="s">
        <v>1012</v>
      </c>
      <c r="G437" t="s">
        <v>2968</v>
      </c>
      <c r="H437" t="s">
        <v>24</v>
      </c>
      <c r="I437" t="s">
        <v>351</v>
      </c>
      <c r="J437">
        <v>1</v>
      </c>
      <c r="K437">
        <v>0</v>
      </c>
      <c r="L437">
        <v>3000</v>
      </c>
      <c r="M437">
        <v>0</v>
      </c>
      <c r="N437" s="59">
        <v>45502</v>
      </c>
      <c r="O437" t="s">
        <v>2969</v>
      </c>
      <c r="P437" t="s">
        <v>1016</v>
      </c>
      <c r="Q437" t="s">
        <v>1017</v>
      </c>
      <c r="R437" t="s">
        <v>561</v>
      </c>
      <c r="S437" s="59"/>
      <c r="T437" t="s">
        <v>1017</v>
      </c>
      <c r="U437" t="s">
        <v>1018</v>
      </c>
      <c r="W437">
        <v>13600</v>
      </c>
      <c r="X437">
        <v>0</v>
      </c>
      <c r="Y437">
        <v>3000</v>
      </c>
      <c r="Z437">
        <v>0</v>
      </c>
      <c r="AA437">
        <v>0</v>
      </c>
      <c r="AE4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SE.304 투명 530255526935 010-9518-2588 2024072995492361</v>
      </c>
    </row>
    <row r="438" spans="1:31">
      <c r="A438">
        <v>445</v>
      </c>
      <c r="B438" t="s">
        <v>665</v>
      </c>
      <c r="C438" t="s">
        <v>559</v>
      </c>
      <c r="D438" t="s">
        <v>2970</v>
      </c>
      <c r="E438" s="59">
        <v>45502</v>
      </c>
      <c r="F438" t="s">
        <v>2970</v>
      </c>
      <c r="G438" t="s">
        <v>2971</v>
      </c>
      <c r="H438" t="s">
        <v>22</v>
      </c>
      <c r="I438" t="s">
        <v>351</v>
      </c>
      <c r="J438">
        <v>1</v>
      </c>
      <c r="K438">
        <v>0</v>
      </c>
      <c r="L438">
        <v>3000</v>
      </c>
      <c r="M438">
        <v>0</v>
      </c>
      <c r="N438" s="59">
        <v>45499</v>
      </c>
      <c r="O438" t="s">
        <v>2972</v>
      </c>
      <c r="P438" t="s">
        <v>2973</v>
      </c>
      <c r="Q438" t="s">
        <v>2974</v>
      </c>
      <c r="R438" t="s">
        <v>561</v>
      </c>
      <c r="S438" s="59"/>
      <c r="T438" t="s">
        <v>2974</v>
      </c>
      <c r="U438" t="s">
        <v>2975</v>
      </c>
      <c r="W438">
        <v>18400</v>
      </c>
      <c r="X438">
        <v>0</v>
      </c>
      <c r="Y438">
        <v>3000</v>
      </c>
      <c r="Z438">
        <v>0</v>
      </c>
      <c r="AA438">
        <v>0</v>
      </c>
      <c r="AE4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김용준 김용준 SE.305 투명 530255527473 010-4387-0100 2024072629132811</v>
      </c>
    </row>
    <row r="439" spans="1:31">
      <c r="A439">
        <v>446</v>
      </c>
      <c r="B439" t="s">
        <v>665</v>
      </c>
      <c r="C439" t="s">
        <v>562</v>
      </c>
      <c r="D439" t="s">
        <v>2979</v>
      </c>
      <c r="E439" s="59">
        <v>45502</v>
      </c>
      <c r="F439" t="s">
        <v>2976</v>
      </c>
      <c r="G439" t="s">
        <v>2977</v>
      </c>
      <c r="H439" t="s">
        <v>22</v>
      </c>
      <c r="I439" t="s">
        <v>351</v>
      </c>
      <c r="J439">
        <v>1</v>
      </c>
      <c r="K439">
        <v>0</v>
      </c>
      <c r="L439">
        <v>3000</v>
      </c>
      <c r="M439">
        <v>0</v>
      </c>
      <c r="N439" s="59">
        <v>45500</v>
      </c>
      <c r="O439" t="s">
        <v>2978</v>
      </c>
      <c r="P439" t="s">
        <v>2980</v>
      </c>
      <c r="Q439" t="s">
        <v>2981</v>
      </c>
      <c r="R439" t="s">
        <v>561</v>
      </c>
      <c r="S439" s="59"/>
      <c r="T439" t="s">
        <v>2981</v>
      </c>
      <c r="U439" t="s">
        <v>2982</v>
      </c>
      <c r="V439" t="s">
        <v>563</v>
      </c>
      <c r="W439">
        <v>19320</v>
      </c>
      <c r="X439">
        <v>0</v>
      </c>
      <c r="Y439">
        <v>3000</v>
      </c>
      <c r="Z439">
        <v>0</v>
      </c>
      <c r="AA439">
        <v>0</v>
      </c>
      <c r="AE4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장미란 한가람 에프앤비 SE.305 투명 540254826025 0502-1562-8691 6100060431160</v>
      </c>
    </row>
    <row r="440" spans="1:31">
      <c r="A440">
        <v>447</v>
      </c>
      <c r="B440" t="s">
        <v>665</v>
      </c>
      <c r="C440" t="s">
        <v>530</v>
      </c>
      <c r="D440" t="s">
        <v>2530</v>
      </c>
      <c r="E440" s="59">
        <v>45503</v>
      </c>
      <c r="F440" t="s">
        <v>2530</v>
      </c>
      <c r="G440" t="s">
        <v>2985</v>
      </c>
      <c r="H440" t="s">
        <v>529</v>
      </c>
      <c r="I440" t="s">
        <v>351</v>
      </c>
      <c r="J440">
        <v>1</v>
      </c>
      <c r="K440">
        <v>0</v>
      </c>
      <c r="L440">
        <v>5500</v>
      </c>
      <c r="M440">
        <v>1925</v>
      </c>
      <c r="N440" s="59">
        <v>45503</v>
      </c>
      <c r="O440" t="s">
        <v>3012</v>
      </c>
      <c r="R440" t="s">
        <v>561</v>
      </c>
      <c r="S440" s="59"/>
      <c r="T440" t="s">
        <v>2532</v>
      </c>
      <c r="U440" t="s">
        <v>2533</v>
      </c>
      <c r="W440">
        <v>0</v>
      </c>
      <c r="X440">
        <v>0</v>
      </c>
      <c r="Y440">
        <v>0</v>
      </c>
      <c r="Z440">
        <v>0</v>
      </c>
      <c r="AA440">
        <v>0</v>
      </c>
      <c r="AE4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102동 104호 102동 104호 SE.1000 투명 540255689593 010-2711-6914 45504823</v>
      </c>
    </row>
    <row r="441" spans="1:31">
      <c r="A441">
        <v>448</v>
      </c>
      <c r="B441" t="s">
        <v>665</v>
      </c>
      <c r="C441" t="s">
        <v>530</v>
      </c>
      <c r="D441" t="s">
        <v>2622</v>
      </c>
      <c r="E441" s="59">
        <v>45503</v>
      </c>
      <c r="F441" t="s">
        <v>2622</v>
      </c>
      <c r="G441" t="s">
        <v>2986</v>
      </c>
      <c r="H441" t="s">
        <v>529</v>
      </c>
      <c r="I441" t="s">
        <v>351</v>
      </c>
      <c r="J441">
        <v>1</v>
      </c>
      <c r="K441">
        <v>0</v>
      </c>
      <c r="L441">
        <v>5700</v>
      </c>
      <c r="M441">
        <v>1725</v>
      </c>
      <c r="N441" s="59">
        <v>45503</v>
      </c>
      <c r="O441" t="s">
        <v>3013</v>
      </c>
      <c r="R441" t="s">
        <v>561</v>
      </c>
      <c r="S441" s="59"/>
      <c r="T441" t="s">
        <v>2378</v>
      </c>
      <c r="U441" t="s">
        <v>2379</v>
      </c>
      <c r="W441">
        <v>0</v>
      </c>
      <c r="X441">
        <v>0</v>
      </c>
      <c r="Y441">
        <v>0</v>
      </c>
      <c r="Z441">
        <v>0</v>
      </c>
      <c r="AA441">
        <v>0</v>
      </c>
      <c r="AE4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윤혜숙 윤혜숙 SE.1000 투명 530256471471 010-6565-3386 45504390</v>
      </c>
    </row>
    <row r="442" spans="1:31">
      <c r="A442">
        <v>449</v>
      </c>
      <c r="B442" t="s">
        <v>665</v>
      </c>
      <c r="C442" t="s">
        <v>530</v>
      </c>
      <c r="D442" t="s">
        <v>2987</v>
      </c>
      <c r="E442" s="59">
        <v>45503</v>
      </c>
      <c r="F442" t="s">
        <v>2987</v>
      </c>
      <c r="G442" t="s">
        <v>2988</v>
      </c>
      <c r="H442" t="s">
        <v>529</v>
      </c>
      <c r="I442" t="s">
        <v>351</v>
      </c>
      <c r="J442">
        <v>1</v>
      </c>
      <c r="K442">
        <v>0</v>
      </c>
      <c r="L442">
        <v>4400</v>
      </c>
      <c r="M442">
        <v>1725</v>
      </c>
      <c r="N442" s="59">
        <v>45503</v>
      </c>
      <c r="O442" t="s">
        <v>3014</v>
      </c>
      <c r="R442" t="s">
        <v>561</v>
      </c>
      <c r="S442" s="59"/>
      <c r="T442" t="s">
        <v>2989</v>
      </c>
      <c r="U442" t="s">
        <v>2990</v>
      </c>
      <c r="W442">
        <v>0</v>
      </c>
      <c r="X442">
        <v>0</v>
      </c>
      <c r="Y442">
        <v>0</v>
      </c>
      <c r="Z442">
        <v>0</v>
      </c>
      <c r="AA442">
        <v>0</v>
      </c>
      <c r="AE4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풍년떡방앗간 풍년떡방앗간 SE.1000 투명 530256411691 010-4991-6489 45504618</v>
      </c>
    </row>
    <row r="443" spans="1:31">
      <c r="A443">
        <v>450</v>
      </c>
      <c r="B443" t="s">
        <v>560</v>
      </c>
      <c r="C443" t="s">
        <v>562</v>
      </c>
      <c r="D443" t="s">
        <v>2991</v>
      </c>
      <c r="E443" s="59">
        <v>45503</v>
      </c>
      <c r="F443" t="s">
        <v>2991</v>
      </c>
      <c r="G443" t="s">
        <v>2996</v>
      </c>
      <c r="H443" t="s">
        <v>38</v>
      </c>
      <c r="I443" t="s">
        <v>351</v>
      </c>
      <c r="J443">
        <v>5</v>
      </c>
      <c r="K443">
        <v>78925</v>
      </c>
      <c r="L443">
        <v>5700</v>
      </c>
      <c r="M443">
        <v>1725</v>
      </c>
      <c r="N443" s="59">
        <v>45502</v>
      </c>
      <c r="O443" t="s">
        <v>2997</v>
      </c>
      <c r="P443" t="s">
        <v>2992</v>
      </c>
      <c r="Q443" t="s">
        <v>2993</v>
      </c>
      <c r="R443" t="s">
        <v>561</v>
      </c>
      <c r="S443" s="59"/>
      <c r="T443" t="s">
        <v>2993</v>
      </c>
      <c r="U443" t="s">
        <v>2994</v>
      </c>
      <c r="V443" t="s">
        <v>2995</v>
      </c>
      <c r="W443">
        <v>122850</v>
      </c>
      <c r="X443">
        <v>0</v>
      </c>
      <c r="Y443">
        <v>0</v>
      </c>
      <c r="Z443">
        <v>0</v>
      </c>
      <c r="AA443">
        <v>0</v>
      </c>
      <c r="AE4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김묘정 김묘정 SE.204 투명 530256411654 0504-4996-1386 2100060676072</v>
      </c>
    </row>
    <row r="444" spans="1:31">
      <c r="A444">
        <v>451</v>
      </c>
      <c r="B444" t="s">
        <v>560</v>
      </c>
      <c r="C444" t="s">
        <v>559</v>
      </c>
      <c r="D444" t="s">
        <v>2998</v>
      </c>
      <c r="E444" s="59">
        <v>45503</v>
      </c>
      <c r="F444" t="s">
        <v>2998</v>
      </c>
      <c r="G444" t="s">
        <v>2999</v>
      </c>
      <c r="H444" t="s">
        <v>265</v>
      </c>
      <c r="I444" t="s">
        <v>367</v>
      </c>
      <c r="J444">
        <v>40</v>
      </c>
      <c r="K444">
        <v>38225</v>
      </c>
      <c r="L444">
        <v>5700</v>
      </c>
      <c r="M444">
        <v>1725</v>
      </c>
      <c r="N444" s="59">
        <v>45503</v>
      </c>
      <c r="O444" t="s">
        <v>3000</v>
      </c>
      <c r="P444" t="s">
        <v>3001</v>
      </c>
      <c r="Q444" t="s">
        <v>3002</v>
      </c>
      <c r="R444" t="s">
        <v>561</v>
      </c>
      <c r="S444" s="59"/>
      <c r="T444" t="s">
        <v>3002</v>
      </c>
      <c r="U444" t="s">
        <v>3003</v>
      </c>
      <c r="W444">
        <v>50400</v>
      </c>
      <c r="X444">
        <v>0</v>
      </c>
      <c r="Y444">
        <v>0</v>
      </c>
      <c r="Z444">
        <v>0</v>
      </c>
      <c r="AA444">
        <v>0</v>
      </c>
      <c r="AE4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송은홍 송은홍 SE.9 노랑 540255654976 010-3123-1104 2024073046463511</v>
      </c>
    </row>
    <row r="445" spans="1:31">
      <c r="A445">
        <v>452</v>
      </c>
      <c r="B445" t="s">
        <v>560</v>
      </c>
      <c r="C445" t="s">
        <v>559</v>
      </c>
      <c r="D445" t="s">
        <v>2998</v>
      </c>
      <c r="E445" s="59">
        <v>45503</v>
      </c>
      <c r="F445" t="s">
        <v>2998</v>
      </c>
      <c r="G445" t="s">
        <v>2999</v>
      </c>
      <c r="H445" t="s">
        <v>289</v>
      </c>
      <c r="I445" t="s">
        <v>352</v>
      </c>
      <c r="J445">
        <v>30</v>
      </c>
      <c r="K445">
        <v>33000</v>
      </c>
      <c r="L445">
        <v>0</v>
      </c>
      <c r="M445">
        <v>0</v>
      </c>
      <c r="N445" s="59">
        <v>45503</v>
      </c>
      <c r="O445" t="s">
        <v>3004</v>
      </c>
      <c r="P445" t="s">
        <v>3001</v>
      </c>
      <c r="Q445" t="s">
        <v>3002</v>
      </c>
      <c r="R445" t="s">
        <v>561</v>
      </c>
      <c r="S445" s="59"/>
      <c r="T445" t="s">
        <v>3002</v>
      </c>
      <c r="U445" t="s">
        <v>3003</v>
      </c>
      <c r="W445">
        <v>66300</v>
      </c>
      <c r="X445">
        <v>0</v>
      </c>
      <c r="Y445">
        <v>0</v>
      </c>
      <c r="Z445">
        <v>0</v>
      </c>
      <c r="AA445">
        <v>0</v>
      </c>
      <c r="AE4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송은홍 송은홍 SE.4 검정 540255654976 010-3123-1104 2024073046463501</v>
      </c>
    </row>
    <row r="446" spans="1:31">
      <c r="A446">
        <v>453</v>
      </c>
      <c r="B446" t="s">
        <v>560</v>
      </c>
      <c r="C446" t="s">
        <v>559</v>
      </c>
      <c r="D446" t="s">
        <v>3005</v>
      </c>
      <c r="E446" s="59">
        <v>45503</v>
      </c>
      <c r="F446" t="s">
        <v>3005</v>
      </c>
      <c r="G446" t="s">
        <v>3006</v>
      </c>
      <c r="H446" t="s">
        <v>34</v>
      </c>
      <c r="I446" t="s">
        <v>351</v>
      </c>
      <c r="J446">
        <v>2</v>
      </c>
      <c r="K446">
        <v>45725</v>
      </c>
      <c r="L446">
        <v>4400</v>
      </c>
      <c r="M446">
        <v>1725</v>
      </c>
      <c r="N446" s="59">
        <v>45502</v>
      </c>
      <c r="O446" t="s">
        <v>3007</v>
      </c>
      <c r="P446" t="s">
        <v>3008</v>
      </c>
      <c r="Q446" t="s">
        <v>3009</v>
      </c>
      <c r="R446" t="s">
        <v>561</v>
      </c>
      <c r="S446" s="59"/>
      <c r="T446" t="s">
        <v>3009</v>
      </c>
      <c r="U446" t="s">
        <v>3010</v>
      </c>
      <c r="V446" t="s">
        <v>3011</v>
      </c>
      <c r="W446">
        <v>57240</v>
      </c>
      <c r="X446">
        <v>6360</v>
      </c>
      <c r="Y446">
        <v>0</v>
      </c>
      <c r="Z446">
        <v>3000</v>
      </c>
      <c r="AA446">
        <v>0</v>
      </c>
      <c r="AE4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고충봉 고충봉 SE.206 투명 530256411632 010-2693-2717 2024072926792121</v>
      </c>
    </row>
    <row r="447" spans="1:31">
      <c r="A447">
        <v>454</v>
      </c>
      <c r="B447" t="s">
        <v>560</v>
      </c>
      <c r="C447" t="s">
        <v>562</v>
      </c>
      <c r="D447" t="s">
        <v>3018</v>
      </c>
      <c r="E447" s="59">
        <v>45504</v>
      </c>
      <c r="F447" t="s">
        <v>3015</v>
      </c>
      <c r="G447" t="s">
        <v>3016</v>
      </c>
      <c r="H447" t="s">
        <v>98</v>
      </c>
      <c r="I447" t="s">
        <v>351</v>
      </c>
      <c r="J447">
        <v>1</v>
      </c>
      <c r="K447">
        <v>6960</v>
      </c>
      <c r="L447">
        <v>3000</v>
      </c>
      <c r="M447">
        <v>0</v>
      </c>
      <c r="N447" s="59">
        <v>45503</v>
      </c>
      <c r="O447" t="s">
        <v>3017</v>
      </c>
      <c r="P447" t="s">
        <v>3019</v>
      </c>
      <c r="Q447" t="s">
        <v>3020</v>
      </c>
      <c r="R447" t="s">
        <v>561</v>
      </c>
      <c r="S447" s="59"/>
      <c r="T447" t="s">
        <v>3020</v>
      </c>
      <c r="U447" t="s">
        <v>3021</v>
      </c>
      <c r="V447" t="s">
        <v>564</v>
      </c>
      <c r="W447">
        <v>6120</v>
      </c>
      <c r="X447">
        <v>680</v>
      </c>
      <c r="Y447">
        <v>3000</v>
      </c>
      <c r="Z447">
        <v>0</v>
      </c>
      <c r="AA447">
        <v>0</v>
      </c>
      <c r="AE4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이정협 정미향 SE.114 투명 530257146293 0502-7886-3953 25100061119184</v>
      </c>
    </row>
    <row r="448" spans="1:31">
      <c r="A448">
        <v>455</v>
      </c>
      <c r="B448" t="s">
        <v>560</v>
      </c>
      <c r="C448" t="s">
        <v>562</v>
      </c>
      <c r="D448" t="s">
        <v>1057</v>
      </c>
      <c r="E448" s="59">
        <v>45504</v>
      </c>
      <c r="F448" t="s">
        <v>3022</v>
      </c>
      <c r="G448" t="s">
        <v>3023</v>
      </c>
      <c r="H448" t="s">
        <v>82</v>
      </c>
      <c r="I448" t="s">
        <v>385</v>
      </c>
      <c r="J448">
        <v>3</v>
      </c>
      <c r="K448">
        <v>14720</v>
      </c>
      <c r="L448">
        <v>3500</v>
      </c>
      <c r="M448">
        <v>0</v>
      </c>
      <c r="N448" s="59">
        <v>45503</v>
      </c>
      <c r="O448" t="s">
        <v>3024</v>
      </c>
      <c r="P448" t="s">
        <v>2657</v>
      </c>
      <c r="Q448" t="s">
        <v>3025</v>
      </c>
      <c r="R448" t="s">
        <v>561</v>
      </c>
      <c r="S448" s="59"/>
      <c r="T448" t="s">
        <v>3025</v>
      </c>
      <c r="U448" t="s">
        <v>3026</v>
      </c>
      <c r="V448" t="s">
        <v>564</v>
      </c>
      <c r="W448">
        <v>18840</v>
      </c>
      <c r="X448">
        <v>1020</v>
      </c>
      <c r="Y448">
        <v>0</v>
      </c>
      <c r="Z448">
        <v>0</v>
      </c>
      <c r="AA448">
        <v>0</v>
      </c>
      <c r="AE4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이은주 에코카페 SE.122 청색 540256378920 0502-7938-6182 32100060961997</v>
      </c>
    </row>
    <row r="449" spans="1:31">
      <c r="A449">
        <v>456</v>
      </c>
      <c r="B449" t="s">
        <v>560</v>
      </c>
      <c r="C449" t="s">
        <v>562</v>
      </c>
      <c r="D449" t="s">
        <v>3030</v>
      </c>
      <c r="E449" s="59">
        <v>45504</v>
      </c>
      <c r="F449" t="s">
        <v>3027</v>
      </c>
      <c r="G449" t="s">
        <v>3028</v>
      </c>
      <c r="H449" t="s">
        <v>104</v>
      </c>
      <c r="I449" t="s">
        <v>351</v>
      </c>
      <c r="J449">
        <v>1</v>
      </c>
      <c r="K449">
        <v>5200</v>
      </c>
      <c r="L449">
        <v>3000</v>
      </c>
      <c r="M449">
        <v>0</v>
      </c>
      <c r="N449" s="59">
        <v>45504</v>
      </c>
      <c r="O449" t="s">
        <v>3029</v>
      </c>
      <c r="P449" t="s">
        <v>3031</v>
      </c>
      <c r="Q449" t="s">
        <v>3032</v>
      </c>
      <c r="R449" t="s">
        <v>561</v>
      </c>
      <c r="S449" s="59"/>
      <c r="T449" t="s">
        <v>3032</v>
      </c>
      <c r="U449" t="s">
        <v>3033</v>
      </c>
      <c r="V449" t="s">
        <v>3034</v>
      </c>
      <c r="W449">
        <v>3850</v>
      </c>
      <c r="X449">
        <v>0</v>
      </c>
      <c r="Y449">
        <v>3000</v>
      </c>
      <c r="Z449">
        <v>0</v>
      </c>
      <c r="AA449">
        <v>0</v>
      </c>
      <c r="AE4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남미라 김혜숙 SE.111 투명 540256378673 0502-7957-1103 3100061285805</v>
      </c>
    </row>
    <row r="450" spans="1:31">
      <c r="A450">
        <v>457</v>
      </c>
      <c r="B450" t="s">
        <v>560</v>
      </c>
      <c r="C450" t="s">
        <v>562</v>
      </c>
      <c r="D450" t="s">
        <v>3035</v>
      </c>
      <c r="E450" s="59">
        <v>45504</v>
      </c>
      <c r="F450" t="s">
        <v>3035</v>
      </c>
      <c r="G450" t="s">
        <v>3036</v>
      </c>
      <c r="H450" t="s">
        <v>98</v>
      </c>
      <c r="I450" t="s">
        <v>351</v>
      </c>
      <c r="J450">
        <v>3</v>
      </c>
      <c r="K450">
        <v>14880</v>
      </c>
      <c r="L450">
        <v>3000</v>
      </c>
      <c r="M450">
        <v>0</v>
      </c>
      <c r="N450" s="59">
        <v>45504</v>
      </c>
      <c r="O450" t="s">
        <v>3037</v>
      </c>
      <c r="P450" t="s">
        <v>2367</v>
      </c>
      <c r="Q450" t="s">
        <v>3038</v>
      </c>
      <c r="R450" t="s">
        <v>561</v>
      </c>
      <c r="S450" s="59"/>
      <c r="T450" t="s">
        <v>3038</v>
      </c>
      <c r="U450" t="s">
        <v>3039</v>
      </c>
      <c r="V450" t="s">
        <v>564</v>
      </c>
      <c r="W450">
        <v>18360</v>
      </c>
      <c r="X450">
        <v>2040</v>
      </c>
      <c r="Y450">
        <v>0</v>
      </c>
      <c r="Z450">
        <v>0</v>
      </c>
      <c r="AA450">
        <v>0</v>
      </c>
      <c r="AE4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홍연옥 홍연옥 SE.114 투명 540256378566 0502-7978-5759 9100061047952</v>
      </c>
    </row>
    <row r="451" spans="1:31">
      <c r="A451">
        <v>458</v>
      </c>
      <c r="B451" t="s">
        <v>560</v>
      </c>
      <c r="C451" t="s">
        <v>562</v>
      </c>
      <c r="D451" t="s">
        <v>3040</v>
      </c>
      <c r="E451" s="59">
        <v>45504</v>
      </c>
      <c r="F451" t="s">
        <v>3040</v>
      </c>
      <c r="G451" t="s">
        <v>3041</v>
      </c>
      <c r="H451" t="s">
        <v>211</v>
      </c>
      <c r="I451" t="s">
        <v>366</v>
      </c>
      <c r="J451">
        <v>10</v>
      </c>
      <c r="K451">
        <v>18370</v>
      </c>
      <c r="L451">
        <v>4400</v>
      </c>
      <c r="M451">
        <v>0</v>
      </c>
      <c r="N451" s="59">
        <v>45504</v>
      </c>
      <c r="O451" t="s">
        <v>3042</v>
      </c>
      <c r="P451" t="s">
        <v>1212</v>
      </c>
      <c r="Q451" t="s">
        <v>3043</v>
      </c>
      <c r="R451" t="s">
        <v>561</v>
      </c>
      <c r="S451" s="59"/>
      <c r="T451" t="s">
        <v>3043</v>
      </c>
      <c r="U451" t="s">
        <v>3044</v>
      </c>
      <c r="V451" t="s">
        <v>563</v>
      </c>
      <c r="W451">
        <v>21200</v>
      </c>
      <c r="X451">
        <v>3800</v>
      </c>
      <c r="Y451">
        <v>0</v>
      </c>
      <c r="Z451">
        <v>0</v>
      </c>
      <c r="AA451">
        <v>0</v>
      </c>
      <c r="AE4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고현주 고현주 SE.20 청백 540256615096 0502-1842-0057 22100060878784</v>
      </c>
    </row>
    <row r="452" spans="1:31">
      <c r="A452">
        <v>459</v>
      </c>
      <c r="B452" t="s">
        <v>560</v>
      </c>
      <c r="C452" t="s">
        <v>559</v>
      </c>
      <c r="D452" t="s">
        <v>3048</v>
      </c>
      <c r="E452" s="59">
        <v>45504</v>
      </c>
      <c r="F452" t="s">
        <v>3045</v>
      </c>
      <c r="G452" t="s">
        <v>3046</v>
      </c>
      <c r="H452" t="s">
        <v>206</v>
      </c>
      <c r="I452" t="s">
        <v>378</v>
      </c>
      <c r="J452">
        <v>1</v>
      </c>
      <c r="K452">
        <v>5365</v>
      </c>
      <c r="L452">
        <v>3000</v>
      </c>
      <c r="M452">
        <v>0</v>
      </c>
      <c r="N452" s="59">
        <v>45504</v>
      </c>
      <c r="O452" t="s">
        <v>3047</v>
      </c>
      <c r="P452" t="s">
        <v>3049</v>
      </c>
      <c r="Q452" t="s">
        <v>3050</v>
      </c>
      <c r="R452" t="s">
        <v>561</v>
      </c>
      <c r="S452" s="59"/>
      <c r="T452" t="s">
        <v>3051</v>
      </c>
      <c r="U452" t="s">
        <v>3052</v>
      </c>
      <c r="V452" t="s">
        <v>3053</v>
      </c>
      <c r="W452">
        <v>3870</v>
      </c>
      <c r="X452">
        <v>0</v>
      </c>
      <c r="Y452">
        <v>3000</v>
      </c>
      <c r="Z452">
        <v>0</v>
      </c>
      <c r="AA452">
        <v>0</v>
      </c>
      <c r="AE4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신동익 동 SE.22 보라 530257146794 0502-3246-3665 2024073182012511</v>
      </c>
    </row>
    <row r="453" spans="1:31">
      <c r="A453">
        <v>460</v>
      </c>
      <c r="B453" t="s">
        <v>560</v>
      </c>
      <c r="C453" t="s">
        <v>559</v>
      </c>
      <c r="D453" t="s">
        <v>3048</v>
      </c>
      <c r="E453" s="59">
        <v>45504</v>
      </c>
      <c r="F453" t="s">
        <v>3045</v>
      </c>
      <c r="G453" t="s">
        <v>3046</v>
      </c>
      <c r="H453" t="s">
        <v>242</v>
      </c>
      <c r="I453" t="s">
        <v>378</v>
      </c>
      <c r="J453">
        <v>1</v>
      </c>
      <c r="K453">
        <v>1045</v>
      </c>
      <c r="L453">
        <v>0</v>
      </c>
      <c r="M453">
        <v>0</v>
      </c>
      <c r="N453" s="59">
        <v>45504</v>
      </c>
      <c r="O453" t="s">
        <v>3054</v>
      </c>
      <c r="P453" t="s">
        <v>3049</v>
      </c>
      <c r="Q453" t="s">
        <v>3050</v>
      </c>
      <c r="R453" t="s">
        <v>561</v>
      </c>
      <c r="S453" s="59"/>
      <c r="T453" t="s">
        <v>3051</v>
      </c>
      <c r="U453" t="s">
        <v>3052</v>
      </c>
      <c r="V453" t="s">
        <v>3053</v>
      </c>
      <c r="W453">
        <v>1700</v>
      </c>
      <c r="X453">
        <v>0</v>
      </c>
      <c r="Y453">
        <v>0</v>
      </c>
      <c r="Z453">
        <v>0</v>
      </c>
      <c r="AA453">
        <v>0</v>
      </c>
      <c r="AE4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신동익 동 SE.14 보라 530257146794 0502-3246-3665 2024073182012491</v>
      </c>
    </row>
    <row r="454" spans="1:31">
      <c r="A454">
        <v>461</v>
      </c>
      <c r="B454" t="s">
        <v>560</v>
      </c>
      <c r="C454" t="s">
        <v>559</v>
      </c>
      <c r="D454" t="s">
        <v>3058</v>
      </c>
      <c r="E454" s="59">
        <v>45504</v>
      </c>
      <c r="F454" t="s">
        <v>3055</v>
      </c>
      <c r="G454" t="s">
        <v>3056</v>
      </c>
      <c r="H454" t="s">
        <v>176</v>
      </c>
      <c r="I454" t="s">
        <v>352</v>
      </c>
      <c r="J454">
        <v>1</v>
      </c>
      <c r="K454">
        <v>9020</v>
      </c>
      <c r="L454">
        <v>4400</v>
      </c>
      <c r="M454">
        <v>0</v>
      </c>
      <c r="N454" s="59">
        <v>45502</v>
      </c>
      <c r="O454" t="s">
        <v>3057</v>
      </c>
      <c r="P454" t="s">
        <v>3059</v>
      </c>
      <c r="Q454" t="s">
        <v>3060</v>
      </c>
      <c r="R454" t="s">
        <v>561</v>
      </c>
      <c r="S454" s="59"/>
      <c r="T454" t="s">
        <v>3061</v>
      </c>
      <c r="U454" t="s">
        <v>3062</v>
      </c>
      <c r="W454">
        <v>7560</v>
      </c>
      <c r="X454">
        <v>0</v>
      </c>
      <c r="Y454">
        <v>0</v>
      </c>
      <c r="Z454">
        <v>0</v>
      </c>
      <c r="AA454">
        <v>0</v>
      </c>
      <c r="AE4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서은정 관리사무소 SE.28 검정 540256424652 053-587-0667 2024072926439181</v>
      </c>
    </row>
    <row r="455" spans="1:31">
      <c r="A455">
        <v>462</v>
      </c>
      <c r="B455" t="s">
        <v>560</v>
      </c>
      <c r="C455" t="s">
        <v>559</v>
      </c>
      <c r="D455" t="s">
        <v>3058</v>
      </c>
      <c r="E455" s="59">
        <v>45504</v>
      </c>
      <c r="F455" t="s">
        <v>3055</v>
      </c>
      <c r="G455" t="s">
        <v>3056</v>
      </c>
      <c r="H455" t="s">
        <v>180</v>
      </c>
      <c r="I455" t="s">
        <v>352</v>
      </c>
      <c r="J455">
        <v>4</v>
      </c>
      <c r="K455">
        <v>14080</v>
      </c>
      <c r="L455">
        <v>0</v>
      </c>
      <c r="M455">
        <v>0</v>
      </c>
      <c r="N455" s="59">
        <v>45502</v>
      </c>
      <c r="O455" t="s">
        <v>3063</v>
      </c>
      <c r="P455" t="s">
        <v>3059</v>
      </c>
      <c r="Q455" t="s">
        <v>3060</v>
      </c>
      <c r="R455" t="s">
        <v>561</v>
      </c>
      <c r="S455" s="59"/>
      <c r="T455" t="s">
        <v>3061</v>
      </c>
      <c r="U455" t="s">
        <v>3062</v>
      </c>
      <c r="W455">
        <v>23040</v>
      </c>
      <c r="X455">
        <v>0</v>
      </c>
      <c r="Y455">
        <v>0</v>
      </c>
      <c r="Z455">
        <v>0</v>
      </c>
      <c r="AA455">
        <v>0</v>
      </c>
      <c r="AE4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서은정 관리사무소 SE.27 검정 540256424652 053-587-0667 2024072926439171</v>
      </c>
    </row>
    <row r="456" spans="1:31">
      <c r="A456">
        <v>463</v>
      </c>
      <c r="B456" t="s">
        <v>560</v>
      </c>
      <c r="C456" t="s">
        <v>559</v>
      </c>
      <c r="D456" t="s">
        <v>3058</v>
      </c>
      <c r="E456" s="59">
        <v>45504</v>
      </c>
      <c r="F456" t="s">
        <v>3055</v>
      </c>
      <c r="G456" t="s">
        <v>3056</v>
      </c>
      <c r="H456" t="s">
        <v>206</v>
      </c>
      <c r="I456" t="s">
        <v>352</v>
      </c>
      <c r="J456">
        <v>2</v>
      </c>
      <c r="K456">
        <v>4730</v>
      </c>
      <c r="L456">
        <v>0</v>
      </c>
      <c r="M456">
        <v>0</v>
      </c>
      <c r="N456" s="59">
        <v>45502</v>
      </c>
      <c r="O456" t="s">
        <v>3064</v>
      </c>
      <c r="P456" t="s">
        <v>3059</v>
      </c>
      <c r="Q456" t="s">
        <v>3060</v>
      </c>
      <c r="R456" t="s">
        <v>561</v>
      </c>
      <c r="S456" s="59"/>
      <c r="T456" t="s">
        <v>3061</v>
      </c>
      <c r="U456" t="s">
        <v>3062</v>
      </c>
      <c r="W456">
        <v>7740</v>
      </c>
      <c r="X456">
        <v>0</v>
      </c>
      <c r="Y456">
        <v>0</v>
      </c>
      <c r="Z456">
        <v>0</v>
      </c>
      <c r="AA456">
        <v>0</v>
      </c>
      <c r="AE4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서은정 관리사무소 SE.22 검정 540256424652 053-587-0667 2024072926439161</v>
      </c>
    </row>
    <row r="457" spans="1:31">
      <c r="A457">
        <v>464</v>
      </c>
      <c r="B457" t="s">
        <v>665</v>
      </c>
      <c r="C457" t="s">
        <v>562</v>
      </c>
      <c r="D457" t="s">
        <v>3065</v>
      </c>
      <c r="E457" s="59">
        <v>45504</v>
      </c>
      <c r="F457" t="s">
        <v>3065</v>
      </c>
      <c r="G457" t="s">
        <v>3066</v>
      </c>
      <c r="H457" t="s">
        <v>133</v>
      </c>
      <c r="I457" t="s">
        <v>351</v>
      </c>
      <c r="J457">
        <v>3</v>
      </c>
      <c r="K457">
        <v>0</v>
      </c>
      <c r="L457">
        <v>3500</v>
      </c>
      <c r="M457">
        <v>0</v>
      </c>
      <c r="N457" s="59">
        <v>45503</v>
      </c>
      <c r="O457" t="s">
        <v>3067</v>
      </c>
      <c r="P457" t="s">
        <v>1366</v>
      </c>
      <c r="Q457" t="s">
        <v>3068</v>
      </c>
      <c r="R457" t="s">
        <v>561</v>
      </c>
      <c r="S457" s="59"/>
      <c r="T457" t="s">
        <v>3068</v>
      </c>
      <c r="U457" t="s">
        <v>3069</v>
      </c>
      <c r="V457" t="s">
        <v>564</v>
      </c>
      <c r="W457">
        <v>51900</v>
      </c>
      <c r="X457">
        <v>0</v>
      </c>
      <c r="Y457">
        <v>0</v>
      </c>
      <c r="Z457">
        <v>0</v>
      </c>
      <c r="AA457">
        <v>0</v>
      </c>
      <c r="AE4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김선학 김선학 SE.101 투명 530257146831 0502-7860-1983 13100061054998</v>
      </c>
    </row>
    <row r="458" spans="1:31">
      <c r="A458">
        <v>465</v>
      </c>
      <c r="B458" t="s">
        <v>665</v>
      </c>
      <c r="C458" t="s">
        <v>559</v>
      </c>
      <c r="D458" t="s">
        <v>3073</v>
      </c>
      <c r="E458" s="59">
        <v>45510</v>
      </c>
      <c r="F458" t="s">
        <v>3070</v>
      </c>
      <c r="G458" t="s">
        <v>3071</v>
      </c>
      <c r="H458" t="s">
        <v>22</v>
      </c>
      <c r="I458" t="s">
        <v>351</v>
      </c>
      <c r="J458">
        <v>1</v>
      </c>
      <c r="K458">
        <v>0</v>
      </c>
      <c r="L458">
        <v>3000</v>
      </c>
      <c r="M458">
        <v>0</v>
      </c>
      <c r="N458" s="59">
        <v>45510</v>
      </c>
      <c r="O458" t="s">
        <v>3072</v>
      </c>
      <c r="P458" t="s">
        <v>3074</v>
      </c>
      <c r="Q458" t="s">
        <v>3075</v>
      </c>
      <c r="R458" t="s">
        <v>561</v>
      </c>
      <c r="S458" s="59"/>
      <c r="T458" t="s">
        <v>3075</v>
      </c>
      <c r="U458" t="s">
        <v>3076</v>
      </c>
      <c r="V458" t="s">
        <v>1181</v>
      </c>
      <c r="W458">
        <v>18400</v>
      </c>
      <c r="X458">
        <v>0</v>
      </c>
      <c r="Y458">
        <v>3000</v>
      </c>
      <c r="Z458">
        <v>0</v>
      </c>
      <c r="AA458">
        <v>0</v>
      </c>
      <c r="AE4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전성아 떡봄시루 SE.305 투명 540260504020 010-2839-0833 2024080626713851</v>
      </c>
    </row>
    <row r="459" spans="1:31">
      <c r="A459">
        <v>466</v>
      </c>
      <c r="B459" t="s">
        <v>665</v>
      </c>
      <c r="C459" t="s">
        <v>559</v>
      </c>
      <c r="D459" t="s">
        <v>3077</v>
      </c>
      <c r="E459" s="59">
        <v>45510</v>
      </c>
      <c r="F459" t="s">
        <v>3077</v>
      </c>
      <c r="G459" t="s">
        <v>3078</v>
      </c>
      <c r="H459" t="s">
        <v>26</v>
      </c>
      <c r="I459" t="s">
        <v>351</v>
      </c>
      <c r="J459">
        <v>1</v>
      </c>
      <c r="K459">
        <v>0</v>
      </c>
      <c r="L459">
        <v>3000</v>
      </c>
      <c r="M459">
        <v>0</v>
      </c>
      <c r="N459" s="59">
        <v>45510</v>
      </c>
      <c r="O459" t="s">
        <v>3079</v>
      </c>
      <c r="P459" t="s">
        <v>3080</v>
      </c>
      <c r="Q459" t="s">
        <v>3081</v>
      </c>
      <c r="R459" t="s">
        <v>561</v>
      </c>
      <c r="S459" s="59"/>
      <c r="T459" t="s">
        <v>3081</v>
      </c>
      <c r="U459" t="s">
        <v>3082</v>
      </c>
      <c r="W459">
        <v>21920</v>
      </c>
      <c r="X459">
        <v>0</v>
      </c>
      <c r="Y459">
        <v>3000</v>
      </c>
      <c r="Z459">
        <v>0</v>
      </c>
      <c r="AA459">
        <v>0</v>
      </c>
      <c r="AE4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이효정 이효정 SE.303 투명 540260353881 010-6488-3965 2024080621907051</v>
      </c>
    </row>
    <row r="460" spans="1:31">
      <c r="A460">
        <v>467</v>
      </c>
      <c r="B460" t="s">
        <v>665</v>
      </c>
      <c r="C460" t="s">
        <v>559</v>
      </c>
      <c r="D460" t="s">
        <v>3086</v>
      </c>
      <c r="E460" s="59">
        <v>45510</v>
      </c>
      <c r="F460" t="s">
        <v>3083</v>
      </c>
      <c r="G460" t="s">
        <v>3084</v>
      </c>
      <c r="H460" t="s">
        <v>82</v>
      </c>
      <c r="I460" t="s">
        <v>351</v>
      </c>
      <c r="J460">
        <v>7</v>
      </c>
      <c r="K460">
        <v>0</v>
      </c>
      <c r="L460">
        <v>4400</v>
      </c>
      <c r="M460">
        <v>1725</v>
      </c>
      <c r="N460" s="59">
        <v>45509</v>
      </c>
      <c r="O460" t="s">
        <v>3085</v>
      </c>
      <c r="P460" t="s">
        <v>3087</v>
      </c>
      <c r="Q460" t="s">
        <v>3088</v>
      </c>
      <c r="R460" t="s">
        <v>561</v>
      </c>
      <c r="S460" s="59"/>
      <c r="T460" t="s">
        <v>3088</v>
      </c>
      <c r="U460" t="s">
        <v>3089</v>
      </c>
      <c r="W460">
        <v>36330</v>
      </c>
      <c r="X460">
        <v>0</v>
      </c>
      <c r="Y460">
        <v>0</v>
      </c>
      <c r="Z460">
        <v>0</v>
      </c>
      <c r="AA460">
        <v>0</v>
      </c>
      <c r="AE4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김경자 (주)수미가 SE.122 투명 540260391176 010-5409-5955 2024080588556631</v>
      </c>
    </row>
    <row r="461" spans="1:31">
      <c r="A461">
        <v>468</v>
      </c>
      <c r="B461" t="s">
        <v>560</v>
      </c>
      <c r="C461" t="s">
        <v>559</v>
      </c>
      <c r="D461" t="s">
        <v>3090</v>
      </c>
      <c r="E461" s="59">
        <v>45510</v>
      </c>
      <c r="F461" t="s">
        <v>3090</v>
      </c>
      <c r="G461" t="s">
        <v>3091</v>
      </c>
      <c r="H461" t="s">
        <v>239</v>
      </c>
      <c r="I461" t="s">
        <v>352</v>
      </c>
      <c r="J461">
        <v>25</v>
      </c>
      <c r="K461">
        <v>37750</v>
      </c>
      <c r="L461">
        <v>4400</v>
      </c>
      <c r="M461">
        <v>1725</v>
      </c>
      <c r="N461" s="59">
        <v>45510</v>
      </c>
      <c r="O461" t="s">
        <v>3092</v>
      </c>
      <c r="P461" t="s">
        <v>3093</v>
      </c>
      <c r="Q461" t="s">
        <v>3094</v>
      </c>
      <c r="R461" t="s">
        <v>561</v>
      </c>
      <c r="S461" s="59"/>
      <c r="T461" t="s">
        <v>3094</v>
      </c>
      <c r="U461" t="s">
        <v>3095</v>
      </c>
      <c r="W461">
        <v>51750</v>
      </c>
      <c r="X461">
        <v>0</v>
      </c>
      <c r="Y461">
        <v>0</v>
      </c>
      <c r="Z461">
        <v>0</v>
      </c>
      <c r="AA461">
        <v>0</v>
      </c>
      <c r="AE4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박준학 박준학 SE.15 검정 540260504075 010-9310-6786 2024080626547591</v>
      </c>
    </row>
    <row r="462" spans="1:31">
      <c r="A462">
        <v>469</v>
      </c>
      <c r="B462" t="s">
        <v>560</v>
      </c>
      <c r="C462" t="s">
        <v>559</v>
      </c>
      <c r="D462" t="s">
        <v>3096</v>
      </c>
      <c r="E462" s="59">
        <v>45510</v>
      </c>
      <c r="F462" t="s">
        <v>3096</v>
      </c>
      <c r="G462" t="s">
        <v>3097</v>
      </c>
      <c r="H462" t="s">
        <v>289</v>
      </c>
      <c r="I462" t="s">
        <v>351</v>
      </c>
      <c r="J462">
        <v>11</v>
      </c>
      <c r="K462">
        <v>18225</v>
      </c>
      <c r="L462">
        <v>4400</v>
      </c>
      <c r="M462">
        <v>1725</v>
      </c>
      <c r="N462" s="59">
        <v>45506</v>
      </c>
      <c r="O462" t="s">
        <v>3098</v>
      </c>
      <c r="P462" t="s">
        <v>3099</v>
      </c>
      <c r="Q462" t="s">
        <v>3100</v>
      </c>
      <c r="R462" t="s">
        <v>561</v>
      </c>
      <c r="S462" s="59"/>
      <c r="T462" t="s">
        <v>3100</v>
      </c>
      <c r="U462" t="s">
        <v>3101</v>
      </c>
      <c r="V462" t="s">
        <v>1181</v>
      </c>
      <c r="W462">
        <v>24310</v>
      </c>
      <c r="X462">
        <v>0</v>
      </c>
      <c r="Y462">
        <v>0</v>
      </c>
      <c r="Z462">
        <v>0</v>
      </c>
      <c r="AA462">
        <v>0</v>
      </c>
      <c r="AE4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신윤정 신윤정 SE.4 투명 540260529813 010-9106-9697 2024080265294291</v>
      </c>
    </row>
    <row r="463" spans="1:31">
      <c r="A463">
        <v>470</v>
      </c>
      <c r="B463" t="s">
        <v>560</v>
      </c>
      <c r="C463" t="s">
        <v>559</v>
      </c>
      <c r="D463" t="s">
        <v>3096</v>
      </c>
      <c r="E463" s="59">
        <v>45510</v>
      </c>
      <c r="F463" t="s">
        <v>3096</v>
      </c>
      <c r="G463" t="s">
        <v>3097</v>
      </c>
      <c r="H463" t="s">
        <v>289</v>
      </c>
      <c r="I463" t="s">
        <v>352</v>
      </c>
      <c r="J463">
        <v>5</v>
      </c>
      <c r="K463">
        <v>5500</v>
      </c>
      <c r="L463">
        <v>0</v>
      </c>
      <c r="M463">
        <v>0</v>
      </c>
      <c r="N463" s="59">
        <v>45506</v>
      </c>
      <c r="O463" t="s">
        <v>3102</v>
      </c>
      <c r="P463" t="s">
        <v>3099</v>
      </c>
      <c r="Q463" t="s">
        <v>3100</v>
      </c>
      <c r="R463" t="s">
        <v>561</v>
      </c>
      <c r="S463" s="59"/>
      <c r="T463" t="s">
        <v>3100</v>
      </c>
      <c r="U463" t="s">
        <v>3101</v>
      </c>
      <c r="V463" t="s">
        <v>1181</v>
      </c>
      <c r="W463">
        <v>11050</v>
      </c>
      <c r="X463">
        <v>0</v>
      </c>
      <c r="Y463">
        <v>0</v>
      </c>
      <c r="Z463">
        <v>0</v>
      </c>
      <c r="AA463">
        <v>0</v>
      </c>
      <c r="AE4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신윤정 신윤정 SE.4 검정 540260529813 010-9106-9697 2024080265294281</v>
      </c>
    </row>
    <row r="464" spans="1:31">
      <c r="A464">
        <v>471</v>
      </c>
      <c r="B464" t="s">
        <v>560</v>
      </c>
      <c r="C464" t="s">
        <v>559</v>
      </c>
      <c r="D464" t="s">
        <v>3103</v>
      </c>
      <c r="E464" s="59">
        <v>45510</v>
      </c>
      <c r="F464" t="s">
        <v>3103</v>
      </c>
      <c r="G464" t="s">
        <v>3104</v>
      </c>
      <c r="H464" t="s">
        <v>98</v>
      </c>
      <c r="I464" t="s">
        <v>351</v>
      </c>
      <c r="J464">
        <v>2</v>
      </c>
      <c r="K464">
        <v>10920</v>
      </c>
      <c r="L464">
        <v>3000</v>
      </c>
      <c r="M464">
        <v>0</v>
      </c>
      <c r="N464" s="59">
        <v>45504</v>
      </c>
      <c r="O464" t="s">
        <v>3105</v>
      </c>
      <c r="P464" t="s">
        <v>3106</v>
      </c>
      <c r="Q464" t="s">
        <v>3107</v>
      </c>
      <c r="R464" t="s">
        <v>561</v>
      </c>
      <c r="S464" s="59"/>
      <c r="T464" t="s">
        <v>3107</v>
      </c>
      <c r="U464" t="s">
        <v>3108</v>
      </c>
      <c r="W464">
        <v>16840</v>
      </c>
      <c r="X464">
        <v>0</v>
      </c>
      <c r="Y464">
        <v>3000</v>
      </c>
      <c r="Z464">
        <v>0</v>
      </c>
      <c r="AA464">
        <v>0</v>
      </c>
      <c r="AE4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김희영 김희영 SE.114 투명 540260529802 010-9035-6915 2024073114139721</v>
      </c>
    </row>
    <row r="465" spans="1:31">
      <c r="A465">
        <v>472</v>
      </c>
      <c r="B465" t="s">
        <v>560</v>
      </c>
      <c r="C465" t="s">
        <v>562</v>
      </c>
      <c r="D465" t="s">
        <v>3109</v>
      </c>
      <c r="E465" s="59">
        <v>45510</v>
      </c>
      <c r="F465" t="s">
        <v>3109</v>
      </c>
      <c r="G465" t="s">
        <v>3110</v>
      </c>
      <c r="H465" t="s">
        <v>121</v>
      </c>
      <c r="I465" t="s">
        <v>351</v>
      </c>
      <c r="J465">
        <v>5</v>
      </c>
      <c r="K465">
        <v>10150</v>
      </c>
      <c r="L465">
        <v>3000</v>
      </c>
      <c r="M465">
        <v>0</v>
      </c>
      <c r="N465" s="59">
        <v>45509</v>
      </c>
      <c r="O465" t="s">
        <v>3111</v>
      </c>
      <c r="P465" t="s">
        <v>3112</v>
      </c>
      <c r="Q465" t="s">
        <v>3113</v>
      </c>
      <c r="R465" t="s">
        <v>561</v>
      </c>
      <c r="S465" s="59"/>
      <c r="T465" t="s">
        <v>3113</v>
      </c>
      <c r="U465" t="s">
        <v>3114</v>
      </c>
      <c r="V465" t="s">
        <v>563</v>
      </c>
      <c r="W465">
        <v>13550</v>
      </c>
      <c r="X465">
        <v>0</v>
      </c>
      <c r="Y465">
        <v>3000</v>
      </c>
      <c r="Z465">
        <v>0</v>
      </c>
      <c r="AA465">
        <v>0</v>
      </c>
      <c r="AE4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박윤수 박윤수 SE.104 투명 530261125255 0502-1786-4033 15100062132920</v>
      </c>
    </row>
    <row r="466" spans="1:31">
      <c r="A466">
        <v>473</v>
      </c>
      <c r="B466" t="s">
        <v>560</v>
      </c>
      <c r="C466" t="s">
        <v>562</v>
      </c>
      <c r="D466" t="s">
        <v>3118</v>
      </c>
      <c r="E466" s="59">
        <v>45510</v>
      </c>
      <c r="F466" t="s">
        <v>3115</v>
      </c>
      <c r="G466" t="s">
        <v>3116</v>
      </c>
      <c r="H466" t="s">
        <v>34</v>
      </c>
      <c r="I466" t="s">
        <v>351</v>
      </c>
      <c r="J466">
        <v>1</v>
      </c>
      <c r="K466">
        <v>24260</v>
      </c>
      <c r="L466">
        <v>3500</v>
      </c>
      <c r="M466">
        <v>960</v>
      </c>
      <c r="N466" s="59">
        <v>45509</v>
      </c>
      <c r="O466" t="s">
        <v>3117</v>
      </c>
      <c r="P466" t="s">
        <v>3119</v>
      </c>
      <c r="Q466" t="s">
        <v>3120</v>
      </c>
      <c r="R466" t="s">
        <v>561</v>
      </c>
      <c r="S466" s="59"/>
      <c r="T466" t="s">
        <v>3120</v>
      </c>
      <c r="U466" t="s">
        <v>3121</v>
      </c>
      <c r="V466" t="s">
        <v>564</v>
      </c>
      <c r="W466">
        <v>34020</v>
      </c>
      <c r="X466">
        <v>0</v>
      </c>
      <c r="Y466">
        <v>3000</v>
      </c>
      <c r="Z466">
        <v>0</v>
      </c>
      <c r="AA466">
        <v>0</v>
      </c>
      <c r="AE4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강정자 유수연 SE.206 투명 530261101190 0502-4299-4473 1100062046263</v>
      </c>
    </row>
    <row r="467" spans="1:31">
      <c r="A467">
        <v>474</v>
      </c>
      <c r="B467" t="s">
        <v>560</v>
      </c>
      <c r="C467" t="s">
        <v>562</v>
      </c>
      <c r="D467" t="s">
        <v>3122</v>
      </c>
      <c r="E467" s="59">
        <v>45510</v>
      </c>
      <c r="F467" t="s">
        <v>3122</v>
      </c>
      <c r="G467" t="s">
        <v>3123</v>
      </c>
      <c r="H467" t="s">
        <v>104</v>
      </c>
      <c r="I467" t="s">
        <v>351</v>
      </c>
      <c r="J467">
        <v>1</v>
      </c>
      <c r="K467">
        <v>5200</v>
      </c>
      <c r="L467">
        <v>3000</v>
      </c>
      <c r="M467">
        <v>0</v>
      </c>
      <c r="N467" s="59">
        <v>45510</v>
      </c>
      <c r="O467" t="s">
        <v>3124</v>
      </c>
      <c r="P467" t="s">
        <v>3125</v>
      </c>
      <c r="Q467" t="s">
        <v>3126</v>
      </c>
      <c r="R467" t="s">
        <v>561</v>
      </c>
      <c r="S467" s="59"/>
      <c r="T467" t="s">
        <v>3126</v>
      </c>
      <c r="U467" t="s">
        <v>3127</v>
      </c>
      <c r="V467" t="s">
        <v>564</v>
      </c>
      <c r="W467">
        <v>3850</v>
      </c>
      <c r="X467">
        <v>0</v>
      </c>
      <c r="Y467">
        <v>0</v>
      </c>
      <c r="Z467">
        <v>0</v>
      </c>
      <c r="AA467">
        <v>0</v>
      </c>
      <c r="AE4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임휘수 임휘수 SE.111 투명 530261101175 0502-7847-9025 23100062187448</v>
      </c>
    </row>
    <row r="468" spans="1:31">
      <c r="A468">
        <v>475</v>
      </c>
      <c r="B468" t="s">
        <v>560</v>
      </c>
      <c r="C468" t="s">
        <v>562</v>
      </c>
      <c r="D468" t="s">
        <v>3122</v>
      </c>
      <c r="E468" s="59">
        <v>45510</v>
      </c>
      <c r="F468" t="s">
        <v>3122</v>
      </c>
      <c r="G468" t="s">
        <v>3123</v>
      </c>
      <c r="H468" t="s">
        <v>98</v>
      </c>
      <c r="I468" t="s">
        <v>351</v>
      </c>
      <c r="J468">
        <v>1</v>
      </c>
      <c r="K468">
        <v>3960</v>
      </c>
      <c r="L468">
        <v>0</v>
      </c>
      <c r="M468">
        <v>0</v>
      </c>
      <c r="N468" s="59">
        <v>45510</v>
      </c>
      <c r="O468" t="s">
        <v>3124</v>
      </c>
      <c r="P468" t="s">
        <v>3125</v>
      </c>
      <c r="Q468" t="s">
        <v>3126</v>
      </c>
      <c r="R468" t="s">
        <v>561</v>
      </c>
      <c r="S468" s="59"/>
      <c r="T468" t="s">
        <v>3126</v>
      </c>
      <c r="U468" t="s">
        <v>3127</v>
      </c>
      <c r="V468" t="s">
        <v>564</v>
      </c>
      <c r="W468">
        <v>6800</v>
      </c>
      <c r="X468">
        <v>0</v>
      </c>
      <c r="Y468">
        <v>0</v>
      </c>
      <c r="Z468">
        <v>0</v>
      </c>
      <c r="AA468">
        <v>0</v>
      </c>
      <c r="AE4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임휘수 임휘수 SE.114 투명 530261101175 0502-7847-9025 23100062187448</v>
      </c>
    </row>
    <row r="469" spans="1:31">
      <c r="A469">
        <v>476</v>
      </c>
      <c r="B469" t="s">
        <v>665</v>
      </c>
      <c r="C469" t="s">
        <v>530</v>
      </c>
      <c r="D469" t="s">
        <v>2138</v>
      </c>
      <c r="E469" s="59">
        <v>45516</v>
      </c>
      <c r="F469" t="s">
        <v>2138</v>
      </c>
      <c r="G469" t="s">
        <v>3129</v>
      </c>
      <c r="H469" t="s">
        <v>529</v>
      </c>
      <c r="I469" t="s">
        <v>351</v>
      </c>
      <c r="J469">
        <v>1</v>
      </c>
      <c r="K469">
        <v>0</v>
      </c>
      <c r="L469">
        <v>4400</v>
      </c>
      <c r="M469">
        <v>1725</v>
      </c>
      <c r="N469" s="59">
        <v>45516</v>
      </c>
      <c r="O469" t="s">
        <v>3405</v>
      </c>
      <c r="R469" t="s">
        <v>561</v>
      </c>
      <c r="S469" s="59"/>
      <c r="T469" t="s">
        <v>2140</v>
      </c>
      <c r="U469" t="s">
        <v>2141</v>
      </c>
      <c r="W469">
        <v>0</v>
      </c>
      <c r="X469">
        <v>0</v>
      </c>
      <c r="Y469">
        <v>0</v>
      </c>
      <c r="Z469">
        <v>0</v>
      </c>
      <c r="AA469">
        <v>0</v>
      </c>
      <c r="AE4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창마을수산 창마을수산 SE.1000 투명 540264909886 010-4044-4971 45517387</v>
      </c>
    </row>
    <row r="470" spans="1:31">
      <c r="A470">
        <v>477</v>
      </c>
      <c r="B470" t="s">
        <v>665</v>
      </c>
      <c r="C470" t="s">
        <v>530</v>
      </c>
      <c r="D470" t="s">
        <v>2138</v>
      </c>
      <c r="E470" s="59">
        <v>45516</v>
      </c>
      <c r="F470" t="s">
        <v>2138</v>
      </c>
      <c r="G470" t="s">
        <v>3130</v>
      </c>
      <c r="H470" t="s">
        <v>529</v>
      </c>
      <c r="I470" t="s">
        <v>351</v>
      </c>
      <c r="J470">
        <v>1</v>
      </c>
      <c r="K470">
        <v>0</v>
      </c>
      <c r="L470">
        <v>5700</v>
      </c>
      <c r="M470">
        <v>1725</v>
      </c>
      <c r="N470" s="59">
        <v>45516</v>
      </c>
      <c r="O470" t="s">
        <v>3406</v>
      </c>
      <c r="R470" t="s">
        <v>561</v>
      </c>
      <c r="S470" s="59"/>
      <c r="T470" t="s">
        <v>2140</v>
      </c>
      <c r="U470" t="s">
        <v>2141</v>
      </c>
      <c r="W470">
        <v>0</v>
      </c>
      <c r="X470">
        <v>0</v>
      </c>
      <c r="Y470">
        <v>0</v>
      </c>
      <c r="Z470">
        <v>0</v>
      </c>
      <c r="AA470">
        <v>0</v>
      </c>
      <c r="AE4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창마을수산 창마을수산 SE.1000 투명 530265684451 010-4044-4971 45517630</v>
      </c>
    </row>
    <row r="471" spans="1:31">
      <c r="A471">
        <v>478</v>
      </c>
      <c r="B471" t="s">
        <v>665</v>
      </c>
      <c r="C471" t="s">
        <v>530</v>
      </c>
      <c r="D471" t="s">
        <v>2138</v>
      </c>
      <c r="E471" s="59">
        <v>45516</v>
      </c>
      <c r="F471" t="s">
        <v>2138</v>
      </c>
      <c r="G471" t="s">
        <v>3131</v>
      </c>
      <c r="H471" t="s">
        <v>529</v>
      </c>
      <c r="I471" t="s">
        <v>351</v>
      </c>
      <c r="J471">
        <v>1</v>
      </c>
      <c r="K471">
        <v>0</v>
      </c>
      <c r="L471">
        <v>5700</v>
      </c>
      <c r="M471">
        <v>1725</v>
      </c>
      <c r="N471" s="59">
        <v>45516</v>
      </c>
      <c r="O471" t="s">
        <v>3407</v>
      </c>
      <c r="R471" t="s">
        <v>561</v>
      </c>
      <c r="S471" s="59"/>
      <c r="T471" t="s">
        <v>2140</v>
      </c>
      <c r="U471" t="s">
        <v>2141</v>
      </c>
      <c r="W471">
        <v>0</v>
      </c>
      <c r="X471">
        <v>0</v>
      </c>
      <c r="Y471">
        <v>0</v>
      </c>
      <c r="Z471">
        <v>0</v>
      </c>
      <c r="AA471">
        <v>0</v>
      </c>
      <c r="AE4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창마을수산 창마을수산 SE.1000 투명 540264909875 010-4044-4971 45517450</v>
      </c>
    </row>
    <row r="472" spans="1:31">
      <c r="A472">
        <v>479</v>
      </c>
      <c r="B472" t="s">
        <v>665</v>
      </c>
      <c r="C472" t="s">
        <v>530</v>
      </c>
      <c r="D472" t="s">
        <v>3132</v>
      </c>
      <c r="E472" s="59">
        <v>45516</v>
      </c>
      <c r="F472" t="s">
        <v>3132</v>
      </c>
      <c r="G472" t="s">
        <v>3133</v>
      </c>
      <c r="H472" t="s">
        <v>529</v>
      </c>
      <c r="I472" t="s">
        <v>351</v>
      </c>
      <c r="J472">
        <v>1</v>
      </c>
      <c r="K472">
        <v>0</v>
      </c>
      <c r="L472">
        <v>3000</v>
      </c>
      <c r="M472">
        <v>0</v>
      </c>
      <c r="N472" s="59">
        <v>45516</v>
      </c>
      <c r="O472" t="s">
        <v>3408</v>
      </c>
      <c r="R472" t="s">
        <v>561</v>
      </c>
      <c r="S472" s="59"/>
      <c r="T472" t="s">
        <v>3134</v>
      </c>
      <c r="U472" t="s">
        <v>3135</v>
      </c>
      <c r="W472">
        <v>0</v>
      </c>
      <c r="X472">
        <v>0</v>
      </c>
      <c r="Y472">
        <v>0</v>
      </c>
      <c r="Z472">
        <v>0</v>
      </c>
      <c r="AA472">
        <v>0</v>
      </c>
      <c r="AE4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월성참기름 월성참기름 SE.1000 투명 530265670716 010-2042-5123 45517533</v>
      </c>
    </row>
    <row r="473" spans="1:31">
      <c r="A473">
        <v>480</v>
      </c>
      <c r="B473" t="s">
        <v>665</v>
      </c>
      <c r="C473" t="s">
        <v>530</v>
      </c>
      <c r="D473" t="s">
        <v>3136</v>
      </c>
      <c r="E473" s="59">
        <v>45513</v>
      </c>
      <c r="F473" t="s">
        <v>3136</v>
      </c>
      <c r="G473" t="s">
        <v>3137</v>
      </c>
      <c r="H473" t="s">
        <v>529</v>
      </c>
      <c r="I473" t="s">
        <v>351</v>
      </c>
      <c r="J473">
        <v>1</v>
      </c>
      <c r="K473">
        <v>0</v>
      </c>
      <c r="L473">
        <v>3000</v>
      </c>
      <c r="M473">
        <v>0</v>
      </c>
      <c r="N473" s="59">
        <v>45513</v>
      </c>
      <c r="O473" t="s">
        <v>3409</v>
      </c>
      <c r="R473" t="s">
        <v>561</v>
      </c>
      <c r="S473" s="59"/>
      <c r="T473" t="s">
        <v>3138</v>
      </c>
      <c r="U473" t="s">
        <v>3139</v>
      </c>
      <c r="W473">
        <v>0</v>
      </c>
      <c r="X473">
        <v>0</v>
      </c>
      <c r="Y473">
        <v>0</v>
      </c>
      <c r="Z473">
        <v>0</v>
      </c>
      <c r="AA473">
        <v>0</v>
      </c>
      <c r="AE4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탁현태 탁현태 SE.1000 투명 530263909273 010-9375-6262 45517841</v>
      </c>
    </row>
    <row r="474" spans="1:31">
      <c r="A474">
        <v>481</v>
      </c>
      <c r="B474" t="s">
        <v>665</v>
      </c>
      <c r="C474" t="s">
        <v>530</v>
      </c>
      <c r="D474" t="s">
        <v>3140</v>
      </c>
      <c r="E474" s="59">
        <v>45513</v>
      </c>
      <c r="F474" t="s">
        <v>3140</v>
      </c>
      <c r="G474" t="s">
        <v>3141</v>
      </c>
      <c r="H474" t="s">
        <v>529</v>
      </c>
      <c r="I474" t="s">
        <v>351</v>
      </c>
      <c r="J474">
        <v>1</v>
      </c>
      <c r="K474">
        <v>0</v>
      </c>
      <c r="L474">
        <v>5700</v>
      </c>
      <c r="M474">
        <v>1725</v>
      </c>
      <c r="N474" s="59">
        <v>45513</v>
      </c>
      <c r="O474" t="s">
        <v>3410</v>
      </c>
      <c r="R474" t="s">
        <v>561</v>
      </c>
      <c r="S474" s="59"/>
      <c r="T474" t="s">
        <v>3142</v>
      </c>
      <c r="U474" t="s">
        <v>3143</v>
      </c>
      <c r="W474">
        <v>0</v>
      </c>
      <c r="X474">
        <v>0</v>
      </c>
      <c r="Y474">
        <v>0</v>
      </c>
      <c r="Z474">
        <v>0</v>
      </c>
      <c r="AA474">
        <v>0</v>
      </c>
      <c r="AE4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장팔리 김집 장팔리 김집 SE.1000 투명 530263909295 010-6675-2459 45517760</v>
      </c>
    </row>
    <row r="475" spans="1:31">
      <c r="A475">
        <v>482</v>
      </c>
      <c r="B475" t="s">
        <v>665</v>
      </c>
      <c r="C475" t="s">
        <v>530</v>
      </c>
      <c r="D475" t="s">
        <v>3140</v>
      </c>
      <c r="E475" s="59">
        <v>45513</v>
      </c>
      <c r="F475" t="s">
        <v>3140</v>
      </c>
      <c r="G475" t="s">
        <v>3144</v>
      </c>
      <c r="H475" t="s">
        <v>529</v>
      </c>
      <c r="I475" t="s">
        <v>351</v>
      </c>
      <c r="J475">
        <v>1</v>
      </c>
      <c r="K475">
        <v>0</v>
      </c>
      <c r="L475">
        <v>5700</v>
      </c>
      <c r="M475">
        <v>1725</v>
      </c>
      <c r="N475" s="59">
        <v>45513</v>
      </c>
      <c r="O475" t="s">
        <v>3411</v>
      </c>
      <c r="R475" t="s">
        <v>561</v>
      </c>
      <c r="S475" s="59"/>
      <c r="T475" t="s">
        <v>3142</v>
      </c>
      <c r="U475" t="s">
        <v>3143</v>
      </c>
      <c r="W475">
        <v>0</v>
      </c>
      <c r="X475">
        <v>0</v>
      </c>
      <c r="Y475">
        <v>0</v>
      </c>
      <c r="Z475">
        <v>0</v>
      </c>
      <c r="AA475">
        <v>0</v>
      </c>
      <c r="AE4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장팔리 김집 장팔리 김집 SE.1000 투명 530263909251 010-6675-2459 45517855</v>
      </c>
    </row>
    <row r="476" spans="1:31">
      <c r="A476">
        <v>483</v>
      </c>
      <c r="B476" t="s">
        <v>665</v>
      </c>
      <c r="C476" t="s">
        <v>530</v>
      </c>
      <c r="D476" t="s">
        <v>1567</v>
      </c>
      <c r="E476" s="59">
        <v>45512</v>
      </c>
      <c r="F476" t="s">
        <v>1567</v>
      </c>
      <c r="G476" t="s">
        <v>3145</v>
      </c>
      <c r="H476" t="s">
        <v>529</v>
      </c>
      <c r="I476" t="s">
        <v>351</v>
      </c>
      <c r="J476">
        <v>1</v>
      </c>
      <c r="K476">
        <v>0</v>
      </c>
      <c r="L476">
        <v>5500</v>
      </c>
      <c r="M476">
        <v>1925</v>
      </c>
      <c r="N476" s="59">
        <v>45512</v>
      </c>
      <c r="O476" t="s">
        <v>3412</v>
      </c>
      <c r="R476" t="s">
        <v>561</v>
      </c>
      <c r="S476" s="59"/>
      <c r="T476" t="s">
        <v>1569</v>
      </c>
      <c r="U476" t="s">
        <v>1570</v>
      </c>
      <c r="W476">
        <v>0</v>
      </c>
      <c r="X476">
        <v>0</v>
      </c>
      <c r="Y476">
        <v>0</v>
      </c>
      <c r="Z476">
        <v>0</v>
      </c>
      <c r="AA476">
        <v>0</v>
      </c>
      <c r="AE4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빅팜 주식회사 빅팜 주식회사 SE.1000 투명 530262971564 053-795-8868 45517406</v>
      </c>
    </row>
    <row r="477" spans="1:31">
      <c r="A477">
        <v>484</v>
      </c>
      <c r="B477" t="s">
        <v>665</v>
      </c>
      <c r="C477" t="s">
        <v>530</v>
      </c>
      <c r="D477" t="s">
        <v>1567</v>
      </c>
      <c r="E477" s="59">
        <v>45512</v>
      </c>
      <c r="F477" t="s">
        <v>1567</v>
      </c>
      <c r="G477" t="s">
        <v>3146</v>
      </c>
      <c r="H477" t="s">
        <v>529</v>
      </c>
      <c r="I477" t="s">
        <v>351</v>
      </c>
      <c r="J477">
        <v>1</v>
      </c>
      <c r="K477">
        <v>0</v>
      </c>
      <c r="L477">
        <v>5500</v>
      </c>
      <c r="M477">
        <v>1925</v>
      </c>
      <c r="N477" s="59">
        <v>45512</v>
      </c>
      <c r="O477" t="s">
        <v>3413</v>
      </c>
      <c r="R477" t="s">
        <v>561</v>
      </c>
      <c r="S477" s="59"/>
      <c r="T477" t="s">
        <v>1569</v>
      </c>
      <c r="U477" t="s">
        <v>1570</v>
      </c>
      <c r="W477">
        <v>0</v>
      </c>
      <c r="X477">
        <v>0</v>
      </c>
      <c r="Y477">
        <v>0</v>
      </c>
      <c r="Z477">
        <v>0</v>
      </c>
      <c r="AA477">
        <v>0</v>
      </c>
      <c r="AE4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빅팜 주식회사 빅팜 주식회사 SE.1000 투명 530262971306 053-795-8868 45517130</v>
      </c>
    </row>
    <row r="478" spans="1:31">
      <c r="A478">
        <v>485</v>
      </c>
      <c r="B478" t="s">
        <v>665</v>
      </c>
      <c r="C478" t="s">
        <v>530</v>
      </c>
      <c r="D478" t="s">
        <v>1567</v>
      </c>
      <c r="E478" s="59">
        <v>45512</v>
      </c>
      <c r="F478" t="s">
        <v>1567</v>
      </c>
      <c r="G478" t="s">
        <v>3147</v>
      </c>
      <c r="H478" t="s">
        <v>529</v>
      </c>
      <c r="I478" t="s">
        <v>351</v>
      </c>
      <c r="J478">
        <v>1</v>
      </c>
      <c r="K478">
        <v>0</v>
      </c>
      <c r="L478">
        <v>5500</v>
      </c>
      <c r="M478">
        <v>1925</v>
      </c>
      <c r="N478" s="59">
        <v>45512</v>
      </c>
      <c r="O478" t="s">
        <v>3414</v>
      </c>
      <c r="R478" t="s">
        <v>561</v>
      </c>
      <c r="S478" s="59"/>
      <c r="T478" t="s">
        <v>1569</v>
      </c>
      <c r="U478" t="s">
        <v>1570</v>
      </c>
      <c r="W478">
        <v>0</v>
      </c>
      <c r="X478">
        <v>0</v>
      </c>
      <c r="Y478">
        <v>0</v>
      </c>
      <c r="Z478">
        <v>0</v>
      </c>
      <c r="AA478">
        <v>0</v>
      </c>
      <c r="AE4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빅팜 주식회사 빅팜 주식회사 SE.1000 투명 530262971435 053-795-8868 45517909</v>
      </c>
    </row>
    <row r="479" spans="1:31">
      <c r="A479">
        <v>486</v>
      </c>
      <c r="B479" t="s">
        <v>560</v>
      </c>
      <c r="C479" t="s">
        <v>1135</v>
      </c>
      <c r="E479" s="59">
        <v>45516</v>
      </c>
      <c r="F479" t="s">
        <v>3148</v>
      </c>
      <c r="G479" t="s">
        <v>3149</v>
      </c>
      <c r="H479" t="s">
        <v>86</v>
      </c>
      <c r="I479" t="s">
        <v>351</v>
      </c>
      <c r="J479">
        <v>1</v>
      </c>
      <c r="K479">
        <v>0</v>
      </c>
      <c r="L479">
        <v>3000</v>
      </c>
      <c r="M479">
        <v>0</v>
      </c>
      <c r="N479" s="59">
        <v>45516</v>
      </c>
      <c r="O479" t="s">
        <v>3150</v>
      </c>
      <c r="R479" t="s">
        <v>561</v>
      </c>
      <c r="S479" s="59"/>
      <c r="T479" t="s">
        <v>3151</v>
      </c>
      <c r="U479" t="s">
        <v>3152</v>
      </c>
      <c r="W479">
        <v>0</v>
      </c>
      <c r="X479">
        <v>0</v>
      </c>
      <c r="Y479">
        <v>0</v>
      </c>
      <c r="Z479">
        <v>0</v>
      </c>
      <c r="AA479">
        <v>0</v>
      </c>
      <c r="AE4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다희 SE.120 투명 540264708511 010-8008-3841 20240812</v>
      </c>
    </row>
    <row r="480" spans="1:31">
      <c r="A480">
        <v>487</v>
      </c>
      <c r="B480" t="s">
        <v>665</v>
      </c>
      <c r="C480" t="s">
        <v>559</v>
      </c>
      <c r="D480" t="s">
        <v>2124</v>
      </c>
      <c r="E480" s="59">
        <v>45516</v>
      </c>
      <c r="F480" t="s">
        <v>3153</v>
      </c>
      <c r="G480" t="s">
        <v>3154</v>
      </c>
      <c r="H480" t="s">
        <v>42</v>
      </c>
      <c r="I480" t="s">
        <v>351</v>
      </c>
      <c r="J480">
        <v>1</v>
      </c>
      <c r="K480">
        <v>0</v>
      </c>
      <c r="L480">
        <v>3500</v>
      </c>
      <c r="M480">
        <v>960</v>
      </c>
      <c r="N480" s="59">
        <v>45516</v>
      </c>
      <c r="O480" t="s">
        <v>3155</v>
      </c>
      <c r="P480" t="s">
        <v>3156</v>
      </c>
      <c r="Q480" t="s">
        <v>3157</v>
      </c>
      <c r="R480" t="s">
        <v>561</v>
      </c>
      <c r="S480" s="59"/>
      <c r="T480" t="s">
        <v>3158</v>
      </c>
      <c r="U480" t="s">
        <v>3159</v>
      </c>
      <c r="V480" t="s">
        <v>1181</v>
      </c>
      <c r="W480">
        <v>16000</v>
      </c>
      <c r="X480">
        <v>0</v>
      </c>
      <c r="Y480">
        <v>3000</v>
      </c>
      <c r="Z480">
        <v>0</v>
      </c>
      <c r="AA480">
        <v>0</v>
      </c>
      <c r="AE4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이지은 정규일 SE.202 투명 530265317780 010-9169-0055 2024081245124931</v>
      </c>
    </row>
    <row r="481" spans="1:31">
      <c r="A481">
        <v>488</v>
      </c>
      <c r="B481" t="s">
        <v>665</v>
      </c>
      <c r="C481" t="s">
        <v>559</v>
      </c>
      <c r="D481" t="s">
        <v>3160</v>
      </c>
      <c r="E481" s="59">
        <v>45516</v>
      </c>
      <c r="F481" t="s">
        <v>3160</v>
      </c>
      <c r="G481" t="s">
        <v>3161</v>
      </c>
      <c r="H481" t="s">
        <v>36</v>
      </c>
      <c r="I481" t="s">
        <v>351</v>
      </c>
      <c r="J481">
        <v>2</v>
      </c>
      <c r="K481">
        <v>0</v>
      </c>
      <c r="L481">
        <v>4400</v>
      </c>
      <c r="M481">
        <v>1725</v>
      </c>
      <c r="N481" s="59">
        <v>45513</v>
      </c>
      <c r="O481" t="s">
        <v>3162</v>
      </c>
      <c r="P481" t="s">
        <v>1704</v>
      </c>
      <c r="Q481" t="s">
        <v>3163</v>
      </c>
      <c r="R481" t="s">
        <v>561</v>
      </c>
      <c r="S481" s="59"/>
      <c r="T481" t="s">
        <v>3163</v>
      </c>
      <c r="U481" t="s">
        <v>3164</v>
      </c>
      <c r="W481">
        <v>48000</v>
      </c>
      <c r="X481">
        <v>0</v>
      </c>
      <c r="Y481">
        <v>0</v>
      </c>
      <c r="Z481">
        <v>0</v>
      </c>
      <c r="AA481">
        <v>0</v>
      </c>
      <c r="AE4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유상우 유상우 SE.205 투명 530265317824 010-2549-2386 2024080962314721</v>
      </c>
    </row>
    <row r="482" spans="1:31">
      <c r="A482">
        <v>489</v>
      </c>
      <c r="B482" t="s">
        <v>665</v>
      </c>
      <c r="C482" t="s">
        <v>559</v>
      </c>
      <c r="D482" t="s">
        <v>3165</v>
      </c>
      <c r="E482" s="59">
        <v>45516</v>
      </c>
      <c r="F482" t="s">
        <v>3165</v>
      </c>
      <c r="G482" t="s">
        <v>3166</v>
      </c>
      <c r="H482" t="s">
        <v>34</v>
      </c>
      <c r="I482" t="s">
        <v>351</v>
      </c>
      <c r="J482">
        <v>1</v>
      </c>
      <c r="K482">
        <v>0</v>
      </c>
      <c r="L482">
        <v>3500</v>
      </c>
      <c r="M482">
        <v>960</v>
      </c>
      <c r="N482" s="59">
        <v>45513</v>
      </c>
      <c r="O482" t="s">
        <v>3167</v>
      </c>
      <c r="P482" t="s">
        <v>3168</v>
      </c>
      <c r="Q482" t="s">
        <v>3169</v>
      </c>
      <c r="R482" t="s">
        <v>561</v>
      </c>
      <c r="S482" s="59"/>
      <c r="T482" t="s">
        <v>3169</v>
      </c>
      <c r="U482" t="s">
        <v>3170</v>
      </c>
      <c r="W482">
        <v>28400</v>
      </c>
      <c r="X482">
        <v>0</v>
      </c>
      <c r="Y482">
        <v>3000</v>
      </c>
      <c r="Z482">
        <v>0</v>
      </c>
      <c r="AA482">
        <v>0</v>
      </c>
      <c r="AE4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이정환 이정환 SE.206 투명 530265296964 010-9413-0854 2024080960792431</v>
      </c>
    </row>
    <row r="483" spans="1:31">
      <c r="A483">
        <v>490</v>
      </c>
      <c r="B483" t="s">
        <v>665</v>
      </c>
      <c r="C483" t="s">
        <v>559</v>
      </c>
      <c r="D483" t="s">
        <v>3174</v>
      </c>
      <c r="E483" s="59">
        <v>45513</v>
      </c>
      <c r="F483" t="s">
        <v>3171</v>
      </c>
      <c r="G483" t="s">
        <v>3172</v>
      </c>
      <c r="H483" t="s">
        <v>18</v>
      </c>
      <c r="I483" t="s">
        <v>351</v>
      </c>
      <c r="J483">
        <v>1</v>
      </c>
      <c r="K483">
        <v>0</v>
      </c>
      <c r="L483">
        <v>3000</v>
      </c>
      <c r="M483">
        <v>0</v>
      </c>
      <c r="N483" s="59">
        <v>45513</v>
      </c>
      <c r="O483" t="s">
        <v>3173</v>
      </c>
      <c r="P483" t="s">
        <v>3175</v>
      </c>
      <c r="Q483" t="s">
        <v>3176</v>
      </c>
      <c r="R483" t="s">
        <v>561</v>
      </c>
      <c r="S483" s="59"/>
      <c r="T483" t="s">
        <v>3176</v>
      </c>
      <c r="U483" t="s">
        <v>3177</v>
      </c>
      <c r="W483">
        <v>10560</v>
      </c>
      <c r="X483">
        <v>0</v>
      </c>
      <c r="Y483">
        <v>3000</v>
      </c>
      <c r="Z483">
        <v>0</v>
      </c>
      <c r="AA483">
        <v>0</v>
      </c>
      <c r="AE4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윤숙영 가윤제 SE.307 투명 540262842296 010-3246-3870 2024080945231461</v>
      </c>
    </row>
    <row r="484" spans="1:31">
      <c r="A484">
        <v>491</v>
      </c>
      <c r="B484" t="s">
        <v>665</v>
      </c>
      <c r="C484" t="s">
        <v>559</v>
      </c>
      <c r="D484" t="s">
        <v>3178</v>
      </c>
      <c r="E484" s="59">
        <v>45511</v>
      </c>
      <c r="F484" t="s">
        <v>3178</v>
      </c>
      <c r="G484" t="s">
        <v>3179</v>
      </c>
      <c r="H484" t="s">
        <v>26</v>
      </c>
      <c r="I484" t="s">
        <v>351</v>
      </c>
      <c r="J484">
        <v>1</v>
      </c>
      <c r="K484">
        <v>0</v>
      </c>
      <c r="L484">
        <v>3000</v>
      </c>
      <c r="M484">
        <v>0</v>
      </c>
      <c r="N484" s="59">
        <v>45510</v>
      </c>
      <c r="O484" t="s">
        <v>3180</v>
      </c>
      <c r="P484" t="s">
        <v>3181</v>
      </c>
      <c r="Q484" t="s">
        <v>3182</v>
      </c>
      <c r="R484" t="s">
        <v>561</v>
      </c>
      <c r="S484" s="59"/>
      <c r="T484" t="s">
        <v>3182</v>
      </c>
      <c r="U484" t="s">
        <v>3184</v>
      </c>
      <c r="W484">
        <v>21920</v>
      </c>
      <c r="X484">
        <v>0</v>
      </c>
      <c r="Y484">
        <v>3000</v>
      </c>
      <c r="Z484">
        <v>0</v>
      </c>
      <c r="AA484">
        <v>0</v>
      </c>
      <c r="AE4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임원규 임원규 SE.303 투명 540261353750 010-4750-9991 2024080637098551</v>
      </c>
    </row>
    <row r="485" spans="1:31">
      <c r="A485">
        <v>492</v>
      </c>
      <c r="B485" t="s">
        <v>560</v>
      </c>
      <c r="C485" t="s">
        <v>559</v>
      </c>
      <c r="D485" t="s">
        <v>3187</v>
      </c>
      <c r="E485" s="59">
        <v>45511</v>
      </c>
      <c r="F485" t="s">
        <v>3185</v>
      </c>
      <c r="G485" t="s">
        <v>3186</v>
      </c>
      <c r="H485" t="s">
        <v>217</v>
      </c>
      <c r="I485" t="s">
        <v>351</v>
      </c>
      <c r="J485">
        <v>1</v>
      </c>
      <c r="K485">
        <v>8745</v>
      </c>
      <c r="L485">
        <v>5500</v>
      </c>
      <c r="M485">
        <v>1925</v>
      </c>
      <c r="N485" s="59">
        <v>45511</v>
      </c>
      <c r="O485" t="s">
        <v>3415</v>
      </c>
      <c r="P485" t="s">
        <v>3188</v>
      </c>
      <c r="Q485" t="s">
        <v>3189</v>
      </c>
      <c r="R485" t="s">
        <v>561</v>
      </c>
      <c r="S485" s="59"/>
      <c r="T485" t="s">
        <v>3190</v>
      </c>
      <c r="U485" t="s">
        <v>3191</v>
      </c>
      <c r="W485">
        <v>0</v>
      </c>
      <c r="X485">
        <v>0</v>
      </c>
      <c r="Y485">
        <v>0</v>
      </c>
      <c r="Z485">
        <v>0</v>
      </c>
      <c r="AA485">
        <v>0</v>
      </c>
      <c r="AE4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양승혁 김예지 SE.19 투명 540261403236 010-6749-0327 45517438</v>
      </c>
    </row>
    <row r="486" spans="1:31">
      <c r="A486">
        <v>493</v>
      </c>
      <c r="B486" t="s">
        <v>560</v>
      </c>
      <c r="C486" t="s">
        <v>559</v>
      </c>
      <c r="D486" t="s">
        <v>3192</v>
      </c>
      <c r="E486" s="59">
        <v>45516</v>
      </c>
      <c r="F486" t="s">
        <v>3192</v>
      </c>
      <c r="G486" t="s">
        <v>3193</v>
      </c>
      <c r="H486" t="s">
        <v>211</v>
      </c>
      <c r="I486" t="s">
        <v>352</v>
      </c>
      <c r="J486">
        <v>10</v>
      </c>
      <c r="K486">
        <v>20095</v>
      </c>
      <c r="L486">
        <v>4400</v>
      </c>
      <c r="M486">
        <v>1725</v>
      </c>
      <c r="N486" s="59">
        <v>45516</v>
      </c>
      <c r="O486" t="s">
        <v>3194</v>
      </c>
      <c r="P486" t="s">
        <v>3195</v>
      </c>
      <c r="Q486" t="s">
        <v>3196</v>
      </c>
      <c r="R486" t="s">
        <v>561</v>
      </c>
      <c r="S486" s="59"/>
      <c r="T486" t="s">
        <v>3196</v>
      </c>
      <c r="U486" t="s">
        <v>3197</v>
      </c>
      <c r="W486">
        <v>22900</v>
      </c>
      <c r="X486">
        <v>0</v>
      </c>
      <c r="Y486">
        <v>0</v>
      </c>
      <c r="Z486">
        <v>0</v>
      </c>
      <c r="AA486">
        <v>0</v>
      </c>
      <c r="AE4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SE.20 검정 530265661981 010-3429-0612 2024081244656371</v>
      </c>
    </row>
    <row r="487" spans="1:31">
      <c r="A487">
        <v>494</v>
      </c>
      <c r="B487" t="s">
        <v>560</v>
      </c>
      <c r="C487" t="s">
        <v>559</v>
      </c>
      <c r="D487" t="s">
        <v>3192</v>
      </c>
      <c r="E487" s="59">
        <v>45516</v>
      </c>
      <c r="F487" t="s">
        <v>3192</v>
      </c>
      <c r="G487" t="s">
        <v>3193</v>
      </c>
      <c r="H487" t="s">
        <v>211</v>
      </c>
      <c r="I487" t="s">
        <v>361</v>
      </c>
      <c r="J487">
        <v>10</v>
      </c>
      <c r="K487">
        <v>13970</v>
      </c>
      <c r="L487">
        <v>0</v>
      </c>
      <c r="M487">
        <v>0</v>
      </c>
      <c r="N487" s="59">
        <v>45516</v>
      </c>
      <c r="O487" t="s">
        <v>3198</v>
      </c>
      <c r="P487" t="s">
        <v>3195</v>
      </c>
      <c r="Q487" t="s">
        <v>3196</v>
      </c>
      <c r="R487" t="s">
        <v>561</v>
      </c>
      <c r="S487" s="59"/>
      <c r="T487" t="s">
        <v>3196</v>
      </c>
      <c r="U487" t="s">
        <v>3197</v>
      </c>
      <c r="W487">
        <v>22900</v>
      </c>
      <c r="X487">
        <v>0</v>
      </c>
      <c r="Y487">
        <v>0</v>
      </c>
      <c r="Z487">
        <v>0</v>
      </c>
      <c r="AA487">
        <v>0</v>
      </c>
      <c r="AE4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SE.20 빨강 530265661981 010-3429-0612 2024081244656361</v>
      </c>
    </row>
    <row r="488" spans="1:31">
      <c r="A488">
        <v>495</v>
      </c>
      <c r="B488" t="s">
        <v>560</v>
      </c>
      <c r="C488" t="s">
        <v>559</v>
      </c>
      <c r="D488" t="s">
        <v>3192</v>
      </c>
      <c r="E488" s="59">
        <v>45516</v>
      </c>
      <c r="F488" t="s">
        <v>3192</v>
      </c>
      <c r="G488" t="s">
        <v>3193</v>
      </c>
      <c r="H488" t="s">
        <v>204</v>
      </c>
      <c r="I488" t="s">
        <v>361</v>
      </c>
      <c r="J488">
        <v>2</v>
      </c>
      <c r="K488">
        <v>4840</v>
      </c>
      <c r="L488">
        <v>0</v>
      </c>
      <c r="M488">
        <v>0</v>
      </c>
      <c r="N488" s="59">
        <v>45516</v>
      </c>
      <c r="O488" t="s">
        <v>3199</v>
      </c>
      <c r="P488" t="s">
        <v>3195</v>
      </c>
      <c r="Q488" t="s">
        <v>3196</v>
      </c>
      <c r="R488" t="s">
        <v>561</v>
      </c>
      <c r="S488" s="59"/>
      <c r="T488" t="s">
        <v>3196</v>
      </c>
      <c r="U488" t="s">
        <v>3197</v>
      </c>
      <c r="W488">
        <v>7920</v>
      </c>
      <c r="X488">
        <v>0</v>
      </c>
      <c r="Y488">
        <v>0</v>
      </c>
      <c r="Z488">
        <v>0</v>
      </c>
      <c r="AA488">
        <v>0</v>
      </c>
      <c r="AE4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SE.23 빨강 530265661981 010-3429-0612 2024081244656351</v>
      </c>
    </row>
    <row r="489" spans="1:31">
      <c r="A489">
        <v>496</v>
      </c>
      <c r="B489" t="s">
        <v>560</v>
      </c>
      <c r="C489" t="s">
        <v>559</v>
      </c>
      <c r="D489" t="s">
        <v>3192</v>
      </c>
      <c r="E489" s="59">
        <v>45516</v>
      </c>
      <c r="F489" t="s">
        <v>3192</v>
      </c>
      <c r="G489" t="s">
        <v>3193</v>
      </c>
      <c r="H489" t="s">
        <v>246</v>
      </c>
      <c r="I489" t="s">
        <v>351</v>
      </c>
      <c r="J489">
        <v>5</v>
      </c>
      <c r="K489">
        <v>3990</v>
      </c>
      <c r="L489">
        <v>0</v>
      </c>
      <c r="M489">
        <v>0</v>
      </c>
      <c r="N489" s="59">
        <v>45516</v>
      </c>
      <c r="O489" t="s">
        <v>3200</v>
      </c>
      <c r="P489" t="s">
        <v>3195</v>
      </c>
      <c r="Q489" t="s">
        <v>3196</v>
      </c>
      <c r="R489" t="s">
        <v>561</v>
      </c>
      <c r="S489" s="59"/>
      <c r="T489" t="s">
        <v>3196</v>
      </c>
      <c r="U489" t="s">
        <v>3197</v>
      </c>
      <c r="W489">
        <v>6550</v>
      </c>
      <c r="X489">
        <v>0</v>
      </c>
      <c r="Y489">
        <v>0</v>
      </c>
      <c r="Z489">
        <v>0</v>
      </c>
      <c r="AA489">
        <v>0</v>
      </c>
      <c r="AE4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SE.13 투명 530265661981 010-3429-0612 2024081244656341</v>
      </c>
    </row>
    <row r="490" spans="1:31">
      <c r="A490">
        <v>497</v>
      </c>
      <c r="B490" t="s">
        <v>560</v>
      </c>
      <c r="C490" t="s">
        <v>559</v>
      </c>
      <c r="D490" t="s">
        <v>3201</v>
      </c>
      <c r="E490" s="59">
        <v>45516</v>
      </c>
      <c r="F490" t="s">
        <v>3201</v>
      </c>
      <c r="G490" t="s">
        <v>3202</v>
      </c>
      <c r="H490" t="s">
        <v>80</v>
      </c>
      <c r="I490" t="s">
        <v>351</v>
      </c>
      <c r="J490">
        <v>6</v>
      </c>
      <c r="K490">
        <v>24920</v>
      </c>
      <c r="L490">
        <v>3500</v>
      </c>
      <c r="M490">
        <v>960</v>
      </c>
      <c r="N490" s="59">
        <v>45516</v>
      </c>
      <c r="O490" t="s">
        <v>3203</v>
      </c>
      <c r="P490" t="s">
        <v>3204</v>
      </c>
      <c r="Q490" t="s">
        <v>3205</v>
      </c>
      <c r="R490" t="s">
        <v>561</v>
      </c>
      <c r="S490" s="59"/>
      <c r="T490" t="s">
        <v>3205</v>
      </c>
      <c r="U490" t="s">
        <v>3206</v>
      </c>
      <c r="W490">
        <v>38520</v>
      </c>
      <c r="X490">
        <v>0</v>
      </c>
      <c r="Y490">
        <v>0</v>
      </c>
      <c r="Z490">
        <v>0</v>
      </c>
      <c r="AA490">
        <v>0</v>
      </c>
      <c r="AE4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박가은 박가은 SE.123 투명 530265652881 010-3677-4223 2024081241310381</v>
      </c>
    </row>
    <row r="491" spans="1:31">
      <c r="A491">
        <v>498</v>
      </c>
      <c r="B491" t="s">
        <v>560</v>
      </c>
      <c r="C491" t="s">
        <v>559</v>
      </c>
      <c r="D491" t="s">
        <v>1073</v>
      </c>
      <c r="E491" s="59">
        <v>45516</v>
      </c>
      <c r="F491" t="s">
        <v>1073</v>
      </c>
      <c r="G491" t="s">
        <v>3207</v>
      </c>
      <c r="H491" t="s">
        <v>118</v>
      </c>
      <c r="I491" t="s">
        <v>351</v>
      </c>
      <c r="J491">
        <v>10</v>
      </c>
      <c r="K491">
        <v>19500</v>
      </c>
      <c r="L491">
        <v>3000</v>
      </c>
      <c r="M491">
        <v>0</v>
      </c>
      <c r="N491" s="59">
        <v>45515</v>
      </c>
      <c r="O491" t="s">
        <v>3208</v>
      </c>
      <c r="P491" t="s">
        <v>1076</v>
      </c>
      <c r="Q491" t="s">
        <v>1077</v>
      </c>
      <c r="R491" t="s">
        <v>561</v>
      </c>
      <c r="S491" s="59"/>
      <c r="T491" t="s">
        <v>1077</v>
      </c>
      <c r="U491" t="s">
        <v>3209</v>
      </c>
      <c r="W491">
        <v>27800</v>
      </c>
      <c r="X491">
        <v>0</v>
      </c>
      <c r="Y491">
        <v>3000</v>
      </c>
      <c r="Z491">
        <v>0</v>
      </c>
      <c r="AA491">
        <v>0</v>
      </c>
      <c r="AE4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오충석 오충석 SE.105 투명 540264839061 010-9873-1982 2024081199734581</v>
      </c>
    </row>
    <row r="492" spans="1:31">
      <c r="A492">
        <v>499</v>
      </c>
      <c r="B492" t="s">
        <v>560</v>
      </c>
      <c r="C492" t="s">
        <v>559</v>
      </c>
      <c r="D492" t="s">
        <v>3210</v>
      </c>
      <c r="E492" s="59">
        <v>45516</v>
      </c>
      <c r="F492" t="s">
        <v>3210</v>
      </c>
      <c r="G492" t="s">
        <v>3211</v>
      </c>
      <c r="H492" t="s">
        <v>204</v>
      </c>
      <c r="I492" t="s">
        <v>373</v>
      </c>
      <c r="J492">
        <v>4</v>
      </c>
      <c r="K492">
        <v>12680</v>
      </c>
      <c r="L492">
        <v>3000</v>
      </c>
      <c r="M492">
        <v>0</v>
      </c>
      <c r="N492" s="59">
        <v>45514</v>
      </c>
      <c r="O492" t="s">
        <v>3212</v>
      </c>
      <c r="P492" t="s">
        <v>3213</v>
      </c>
      <c r="Q492" t="s">
        <v>3214</v>
      </c>
      <c r="R492" t="s">
        <v>561</v>
      </c>
      <c r="S492" s="59"/>
      <c r="T492" t="s">
        <v>3214</v>
      </c>
      <c r="U492" t="s">
        <v>3215</v>
      </c>
      <c r="W492">
        <v>15840</v>
      </c>
      <c r="X492">
        <v>0</v>
      </c>
      <c r="Y492">
        <v>3000</v>
      </c>
      <c r="Z492">
        <v>0</v>
      </c>
      <c r="AA492">
        <v>0</v>
      </c>
      <c r="AE4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최상록 최상록 SE.23 유백 530265626734 010-8600-0693 2024081087781531</v>
      </c>
    </row>
    <row r="493" spans="1:31">
      <c r="A493">
        <v>500</v>
      </c>
      <c r="B493" t="s">
        <v>560</v>
      </c>
      <c r="C493" t="s">
        <v>559</v>
      </c>
      <c r="D493" t="s">
        <v>3219</v>
      </c>
      <c r="E493" s="59">
        <v>45516</v>
      </c>
      <c r="F493" t="s">
        <v>3216</v>
      </c>
      <c r="G493" t="s">
        <v>3217</v>
      </c>
      <c r="H493" t="s">
        <v>211</v>
      </c>
      <c r="I493" t="s">
        <v>351</v>
      </c>
      <c r="J493">
        <v>15</v>
      </c>
      <c r="K493">
        <v>27080</v>
      </c>
      <c r="L493">
        <v>4400</v>
      </c>
      <c r="M493">
        <v>1725</v>
      </c>
      <c r="N493" s="59">
        <v>45514</v>
      </c>
      <c r="O493" t="s">
        <v>3218</v>
      </c>
      <c r="P493" t="s">
        <v>3220</v>
      </c>
      <c r="Q493" t="s">
        <v>3221</v>
      </c>
      <c r="R493" t="s">
        <v>561</v>
      </c>
      <c r="S493" s="59"/>
      <c r="T493" t="s">
        <v>3222</v>
      </c>
      <c r="U493" t="s">
        <v>3223</v>
      </c>
      <c r="W493">
        <v>34350</v>
      </c>
      <c r="X493">
        <v>0</v>
      </c>
      <c r="Y493">
        <v>0</v>
      </c>
      <c r="Z493">
        <v>0</v>
      </c>
      <c r="AA493">
        <v>0</v>
      </c>
      <c r="AE4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염인희 옛날보리밥 SE.20 투명 540264838991 010-2888-4265 2024081073159221</v>
      </c>
    </row>
    <row r="494" spans="1:31">
      <c r="A494">
        <v>501</v>
      </c>
      <c r="B494" t="s">
        <v>560</v>
      </c>
      <c r="C494" t="s">
        <v>559</v>
      </c>
      <c r="D494" t="s">
        <v>3219</v>
      </c>
      <c r="E494" s="59">
        <v>45516</v>
      </c>
      <c r="F494" t="s">
        <v>3216</v>
      </c>
      <c r="G494" t="s">
        <v>3217</v>
      </c>
      <c r="H494" t="s">
        <v>237</v>
      </c>
      <c r="I494" t="s">
        <v>373</v>
      </c>
      <c r="J494">
        <v>10</v>
      </c>
      <c r="K494">
        <v>13750</v>
      </c>
      <c r="L494">
        <v>0</v>
      </c>
      <c r="M494">
        <v>0</v>
      </c>
      <c r="N494" s="59">
        <v>45514</v>
      </c>
      <c r="O494" t="s">
        <v>3224</v>
      </c>
      <c r="P494" t="s">
        <v>3220</v>
      </c>
      <c r="Q494" t="s">
        <v>3221</v>
      </c>
      <c r="R494" t="s">
        <v>561</v>
      </c>
      <c r="S494" s="59"/>
      <c r="T494" t="s">
        <v>3222</v>
      </c>
      <c r="U494" t="s">
        <v>3223</v>
      </c>
      <c r="W494">
        <v>22500</v>
      </c>
      <c r="X494">
        <v>0</v>
      </c>
      <c r="Y494">
        <v>0</v>
      </c>
      <c r="Z494">
        <v>0</v>
      </c>
      <c r="AA494">
        <v>0</v>
      </c>
      <c r="AE4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염인희 옛날보리밥 SE.16 유백 540264838991 010-2888-4265 2024081073159211</v>
      </c>
    </row>
    <row r="495" spans="1:31">
      <c r="A495">
        <v>502</v>
      </c>
      <c r="B495" t="s">
        <v>560</v>
      </c>
      <c r="C495" t="s">
        <v>559</v>
      </c>
      <c r="D495" t="s">
        <v>3228</v>
      </c>
      <c r="E495" s="59">
        <v>45513</v>
      </c>
      <c r="F495" t="s">
        <v>3225</v>
      </c>
      <c r="G495" t="s">
        <v>3226</v>
      </c>
      <c r="H495" t="s">
        <v>34</v>
      </c>
      <c r="I495" t="s">
        <v>351</v>
      </c>
      <c r="J495">
        <v>1</v>
      </c>
      <c r="K495">
        <v>24260</v>
      </c>
      <c r="L495">
        <v>3500</v>
      </c>
      <c r="M495">
        <v>960</v>
      </c>
      <c r="N495" s="59">
        <v>45513</v>
      </c>
      <c r="O495" t="s">
        <v>3227</v>
      </c>
      <c r="P495" t="s">
        <v>3229</v>
      </c>
      <c r="Q495" t="s">
        <v>3230</v>
      </c>
      <c r="R495" t="s">
        <v>561</v>
      </c>
      <c r="S495" s="59"/>
      <c r="T495" t="s">
        <v>3231</v>
      </c>
      <c r="U495" t="s">
        <v>3232</v>
      </c>
      <c r="W495">
        <v>28620</v>
      </c>
      <c r="X495">
        <v>3180</v>
      </c>
      <c r="Y495">
        <v>3000</v>
      </c>
      <c r="Z495">
        <v>0</v>
      </c>
      <c r="AA495">
        <v>0</v>
      </c>
      <c r="AE4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유환열 문화제빵 SE.206 투명 540262938583 0502-3758-2992 2024080951587481</v>
      </c>
    </row>
    <row r="496" spans="1:31">
      <c r="A496">
        <v>503</v>
      </c>
      <c r="B496" t="s">
        <v>560</v>
      </c>
      <c r="C496" t="s">
        <v>559</v>
      </c>
      <c r="D496" t="s">
        <v>880</v>
      </c>
      <c r="E496" s="59">
        <v>45513</v>
      </c>
      <c r="F496" t="s">
        <v>880</v>
      </c>
      <c r="G496" t="s">
        <v>3233</v>
      </c>
      <c r="H496" t="s">
        <v>34</v>
      </c>
      <c r="I496" t="s">
        <v>351</v>
      </c>
      <c r="J496">
        <v>1</v>
      </c>
      <c r="K496">
        <v>25925</v>
      </c>
      <c r="L496">
        <v>4400</v>
      </c>
      <c r="M496">
        <v>1725</v>
      </c>
      <c r="N496" s="59">
        <v>45513</v>
      </c>
      <c r="O496" t="s">
        <v>3234</v>
      </c>
      <c r="P496" t="s">
        <v>883</v>
      </c>
      <c r="Q496" t="s">
        <v>884</v>
      </c>
      <c r="R496" t="s">
        <v>561</v>
      </c>
      <c r="S496" s="59"/>
      <c r="T496" t="s">
        <v>884</v>
      </c>
      <c r="U496" t="s">
        <v>885</v>
      </c>
      <c r="W496">
        <v>28620</v>
      </c>
      <c r="X496">
        <v>3180</v>
      </c>
      <c r="Y496">
        <v>0</v>
      </c>
      <c r="Z496">
        <v>0</v>
      </c>
      <c r="AA496">
        <v>0</v>
      </c>
      <c r="AE4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SE.206 투명 540262938616 010-8865-8843 2024080949581571</v>
      </c>
    </row>
    <row r="497" spans="1:31">
      <c r="A497">
        <v>504</v>
      </c>
      <c r="B497" t="s">
        <v>560</v>
      </c>
      <c r="C497" t="s">
        <v>559</v>
      </c>
      <c r="D497" t="s">
        <v>880</v>
      </c>
      <c r="E497" s="59">
        <v>45513</v>
      </c>
      <c r="F497" t="s">
        <v>880</v>
      </c>
      <c r="G497" t="s">
        <v>3233</v>
      </c>
      <c r="H497" t="s">
        <v>40</v>
      </c>
      <c r="I497" t="s">
        <v>351</v>
      </c>
      <c r="J497">
        <v>1</v>
      </c>
      <c r="K497">
        <v>12100</v>
      </c>
      <c r="L497">
        <v>0</v>
      </c>
      <c r="M497">
        <v>0</v>
      </c>
      <c r="N497" s="59">
        <v>45513</v>
      </c>
      <c r="O497" t="s">
        <v>3235</v>
      </c>
      <c r="P497" t="s">
        <v>883</v>
      </c>
      <c r="Q497" t="s">
        <v>884</v>
      </c>
      <c r="R497" t="s">
        <v>561</v>
      </c>
      <c r="S497" s="59"/>
      <c r="T497" t="s">
        <v>884</v>
      </c>
      <c r="U497" t="s">
        <v>885</v>
      </c>
      <c r="W497">
        <v>17820</v>
      </c>
      <c r="X497">
        <v>1980</v>
      </c>
      <c r="Y497">
        <v>0</v>
      </c>
      <c r="Z497">
        <v>0</v>
      </c>
      <c r="AA497">
        <v>0</v>
      </c>
      <c r="AE4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SE.203 투명 540262938616 010-8865-8843 2024080949581561</v>
      </c>
    </row>
    <row r="498" spans="1:31">
      <c r="A498">
        <v>505</v>
      </c>
      <c r="B498" t="s">
        <v>560</v>
      </c>
      <c r="C498" t="s">
        <v>559</v>
      </c>
      <c r="D498" t="s">
        <v>3236</v>
      </c>
      <c r="E498" s="59">
        <v>45513</v>
      </c>
      <c r="F498" t="s">
        <v>3236</v>
      </c>
      <c r="G498" t="s">
        <v>3237</v>
      </c>
      <c r="H498" t="s">
        <v>34</v>
      </c>
      <c r="I498" t="s">
        <v>351</v>
      </c>
      <c r="J498">
        <v>2</v>
      </c>
      <c r="K498">
        <v>45725</v>
      </c>
      <c r="L498">
        <v>4400</v>
      </c>
      <c r="M498">
        <v>1725</v>
      </c>
      <c r="N498" s="59">
        <v>45513</v>
      </c>
      <c r="O498" t="s">
        <v>3238</v>
      </c>
      <c r="P498" t="s">
        <v>3239</v>
      </c>
      <c r="Q498" t="s">
        <v>3240</v>
      </c>
      <c r="R498" t="s">
        <v>561</v>
      </c>
      <c r="S498" s="59"/>
      <c r="T498" t="s">
        <v>3240</v>
      </c>
      <c r="U498" t="s">
        <v>3241</v>
      </c>
      <c r="V498" t="s">
        <v>1114</v>
      </c>
      <c r="W498">
        <v>57240</v>
      </c>
      <c r="X498">
        <v>6360</v>
      </c>
      <c r="Y498">
        <v>0</v>
      </c>
      <c r="Z498">
        <v>0</v>
      </c>
      <c r="AA498">
        <v>0</v>
      </c>
      <c r="AE4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여윤심 여윤심 SE.206 투명 540262842300 010-3934-4267 2024080942581021</v>
      </c>
    </row>
    <row r="499" spans="1:31">
      <c r="A499">
        <v>506</v>
      </c>
      <c r="B499" t="s">
        <v>560</v>
      </c>
      <c r="C499" t="s">
        <v>559</v>
      </c>
      <c r="D499" t="s">
        <v>1472</v>
      </c>
      <c r="E499" s="59">
        <v>45512</v>
      </c>
      <c r="F499" t="s">
        <v>1469</v>
      </c>
      <c r="G499" t="s">
        <v>3242</v>
      </c>
      <c r="H499" t="s">
        <v>34</v>
      </c>
      <c r="I499" t="s">
        <v>351</v>
      </c>
      <c r="J499">
        <v>2</v>
      </c>
      <c r="K499">
        <v>45725</v>
      </c>
      <c r="L499">
        <v>4400</v>
      </c>
      <c r="M499">
        <v>1725</v>
      </c>
      <c r="N499" s="59">
        <v>45512</v>
      </c>
      <c r="O499" t="s">
        <v>3243</v>
      </c>
      <c r="P499" t="s">
        <v>1473</v>
      </c>
      <c r="Q499" t="s">
        <v>1474</v>
      </c>
      <c r="R499" t="s">
        <v>561</v>
      </c>
      <c r="S499" s="59"/>
      <c r="T499" t="s">
        <v>1475</v>
      </c>
      <c r="U499" t="s">
        <v>1476</v>
      </c>
      <c r="W499">
        <v>57240</v>
      </c>
      <c r="X499">
        <v>6360</v>
      </c>
      <c r="Y499">
        <v>0</v>
      </c>
      <c r="Z499">
        <v>0</v>
      </c>
      <c r="AA499">
        <v>0</v>
      </c>
      <c r="AE4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SE.206 투명 540262213766 010-3168-6006 2024080897968801</v>
      </c>
    </row>
    <row r="500" spans="1:31">
      <c r="A500">
        <v>507</v>
      </c>
      <c r="B500" t="s">
        <v>560</v>
      </c>
      <c r="C500" t="s">
        <v>559</v>
      </c>
      <c r="D500" t="s">
        <v>1269</v>
      </c>
      <c r="E500" s="59">
        <v>45513</v>
      </c>
      <c r="F500" t="s">
        <v>1269</v>
      </c>
      <c r="G500" t="s">
        <v>3244</v>
      </c>
      <c r="H500" t="s">
        <v>84</v>
      </c>
      <c r="I500" t="s">
        <v>385</v>
      </c>
      <c r="J500">
        <v>4</v>
      </c>
      <c r="K500">
        <v>16640</v>
      </c>
      <c r="L500">
        <v>3000</v>
      </c>
      <c r="M500">
        <v>0</v>
      </c>
      <c r="N500" s="59">
        <v>45512</v>
      </c>
      <c r="O500" t="s">
        <v>3245</v>
      </c>
      <c r="P500" t="s">
        <v>1272</v>
      </c>
      <c r="Q500" t="s">
        <v>1273</v>
      </c>
      <c r="R500" t="s">
        <v>561</v>
      </c>
      <c r="S500" s="59"/>
      <c r="T500" t="s">
        <v>1273</v>
      </c>
      <c r="U500" t="s">
        <v>1274</v>
      </c>
      <c r="W500">
        <v>25680</v>
      </c>
      <c r="X500">
        <v>0</v>
      </c>
      <c r="Y500">
        <v>3000</v>
      </c>
      <c r="Z500">
        <v>0</v>
      </c>
      <c r="AA500">
        <v>0</v>
      </c>
      <c r="AE5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SE.121 청색 540262842274 010-3712-4033 2024080826126471</v>
      </c>
    </row>
    <row r="501" spans="1:31">
      <c r="A501">
        <v>508</v>
      </c>
      <c r="B501" t="s">
        <v>560</v>
      </c>
      <c r="C501" t="s">
        <v>559</v>
      </c>
      <c r="D501" t="s">
        <v>3246</v>
      </c>
      <c r="E501" s="59">
        <v>45512</v>
      </c>
      <c r="F501" t="s">
        <v>3246</v>
      </c>
      <c r="G501" t="s">
        <v>3247</v>
      </c>
      <c r="H501" t="s">
        <v>18</v>
      </c>
      <c r="I501" t="s">
        <v>351</v>
      </c>
      <c r="J501">
        <v>1</v>
      </c>
      <c r="K501">
        <v>10260</v>
      </c>
      <c r="L501">
        <v>3000</v>
      </c>
      <c r="M501">
        <v>0</v>
      </c>
      <c r="N501" s="59">
        <v>45511</v>
      </c>
      <c r="O501" t="s">
        <v>3248</v>
      </c>
      <c r="P501" t="s">
        <v>3249</v>
      </c>
      <c r="Q501" t="s">
        <v>3250</v>
      </c>
      <c r="R501" t="s">
        <v>561</v>
      </c>
      <c r="S501" s="59"/>
      <c r="T501" t="s">
        <v>3250</v>
      </c>
      <c r="U501" t="s">
        <v>3251</v>
      </c>
      <c r="W501">
        <v>10690</v>
      </c>
      <c r="X501">
        <v>1190</v>
      </c>
      <c r="Y501">
        <v>3000</v>
      </c>
      <c r="Z501">
        <v>0</v>
      </c>
      <c r="AA501">
        <v>0</v>
      </c>
      <c r="AE5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이상훈 이상훈 SE.307 투명 530263102416 010-5322-7231 2024080772388261</v>
      </c>
    </row>
    <row r="502" spans="1:31">
      <c r="A502">
        <v>509</v>
      </c>
      <c r="B502" t="s">
        <v>560</v>
      </c>
      <c r="C502" t="s">
        <v>559</v>
      </c>
      <c r="D502" t="s">
        <v>3252</v>
      </c>
      <c r="E502" s="59">
        <v>45511</v>
      </c>
      <c r="F502" t="s">
        <v>3252</v>
      </c>
      <c r="G502" t="s">
        <v>3253</v>
      </c>
      <c r="H502" t="s">
        <v>106</v>
      </c>
      <c r="I502" t="s">
        <v>351</v>
      </c>
      <c r="J502">
        <v>13</v>
      </c>
      <c r="K502">
        <v>21191</v>
      </c>
      <c r="L502">
        <v>3500</v>
      </c>
      <c r="M502">
        <v>960</v>
      </c>
      <c r="N502" s="59">
        <v>45511</v>
      </c>
      <c r="O502" t="s">
        <v>3254</v>
      </c>
      <c r="P502" t="s">
        <v>3255</v>
      </c>
      <c r="Q502" t="s">
        <v>3256</v>
      </c>
      <c r="R502" t="s">
        <v>561</v>
      </c>
      <c r="S502" s="59"/>
      <c r="T502" t="s">
        <v>3256</v>
      </c>
      <c r="U502" t="s">
        <v>3257</v>
      </c>
      <c r="W502">
        <v>35620</v>
      </c>
      <c r="X502">
        <v>0</v>
      </c>
      <c r="Y502">
        <v>0</v>
      </c>
      <c r="Z502">
        <v>0</v>
      </c>
      <c r="AA502">
        <v>0</v>
      </c>
      <c r="AE5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변종우 변종우 SE.110 투명 540261454911 010-2212-0377 2024080767838341</v>
      </c>
    </row>
    <row r="503" spans="1:31">
      <c r="A503">
        <v>510</v>
      </c>
      <c r="B503" t="s">
        <v>560</v>
      </c>
      <c r="C503" t="s">
        <v>559</v>
      </c>
      <c r="D503" t="s">
        <v>3261</v>
      </c>
      <c r="E503" s="59">
        <v>45511</v>
      </c>
      <c r="F503" t="s">
        <v>3258</v>
      </c>
      <c r="G503" t="s">
        <v>3259</v>
      </c>
      <c r="H503" t="s">
        <v>94</v>
      </c>
      <c r="I503" t="s">
        <v>351</v>
      </c>
      <c r="J503">
        <v>2</v>
      </c>
      <c r="K503">
        <v>12710</v>
      </c>
      <c r="L503">
        <v>3500</v>
      </c>
      <c r="M503">
        <v>960</v>
      </c>
      <c r="N503" s="59">
        <v>45511</v>
      </c>
      <c r="O503" t="s">
        <v>3260</v>
      </c>
      <c r="P503" t="s">
        <v>3262</v>
      </c>
      <c r="Q503" t="s">
        <v>3263</v>
      </c>
      <c r="R503" t="s">
        <v>561</v>
      </c>
      <c r="S503" s="59"/>
      <c r="T503" t="s">
        <v>3264</v>
      </c>
      <c r="U503" t="s">
        <v>3265</v>
      </c>
      <c r="W503">
        <v>19880</v>
      </c>
      <c r="X503">
        <v>0</v>
      </c>
      <c r="Y503">
        <v>0</v>
      </c>
      <c r="Z503">
        <v>0</v>
      </c>
      <c r="AA503">
        <v>0</v>
      </c>
      <c r="AE5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한성길 김기순 SE.116 투명 540261353805 010-6638-6693 2024080753519761</v>
      </c>
    </row>
    <row r="504" spans="1:31">
      <c r="A504">
        <v>511</v>
      </c>
      <c r="B504" t="s">
        <v>560</v>
      </c>
      <c r="C504" t="s">
        <v>559</v>
      </c>
      <c r="D504" t="s">
        <v>3261</v>
      </c>
      <c r="E504" s="59">
        <v>45511</v>
      </c>
      <c r="F504" t="s">
        <v>3258</v>
      </c>
      <c r="G504" t="s">
        <v>3259</v>
      </c>
      <c r="H504" t="s">
        <v>96</v>
      </c>
      <c r="I504" t="s">
        <v>351</v>
      </c>
      <c r="J504">
        <v>2</v>
      </c>
      <c r="K504">
        <v>6050</v>
      </c>
      <c r="L504">
        <v>0</v>
      </c>
      <c r="M504">
        <v>0</v>
      </c>
      <c r="N504" s="59">
        <v>45511</v>
      </c>
      <c r="O504" t="s">
        <v>3266</v>
      </c>
      <c r="P504" t="s">
        <v>3262</v>
      </c>
      <c r="Q504" t="s">
        <v>3263</v>
      </c>
      <c r="R504" t="s">
        <v>561</v>
      </c>
      <c r="S504" s="59"/>
      <c r="T504" t="s">
        <v>3264</v>
      </c>
      <c r="U504" t="s">
        <v>3265</v>
      </c>
      <c r="W504">
        <v>15200</v>
      </c>
      <c r="X504">
        <v>0</v>
      </c>
      <c r="Y504">
        <v>0</v>
      </c>
      <c r="Z504">
        <v>0</v>
      </c>
      <c r="AA504">
        <v>0</v>
      </c>
      <c r="AE5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한성길 김기순 SE.115 투명 540261353805 010-6638-6693 2024080753519751</v>
      </c>
    </row>
    <row r="505" spans="1:31">
      <c r="A505">
        <v>512</v>
      </c>
      <c r="B505" t="s">
        <v>560</v>
      </c>
      <c r="C505" t="s">
        <v>559</v>
      </c>
      <c r="D505" t="s">
        <v>3187</v>
      </c>
      <c r="E505" s="59">
        <v>45511</v>
      </c>
      <c r="F505" t="s">
        <v>3185</v>
      </c>
      <c r="G505" t="s">
        <v>3267</v>
      </c>
      <c r="H505" t="s">
        <v>217</v>
      </c>
      <c r="I505" t="s">
        <v>351</v>
      </c>
      <c r="J505">
        <v>60</v>
      </c>
      <c r="K505">
        <v>86625</v>
      </c>
      <c r="L505">
        <v>5500</v>
      </c>
      <c r="M505">
        <v>1925</v>
      </c>
      <c r="N505" s="59">
        <v>45510</v>
      </c>
      <c r="O505" t="s">
        <v>3268</v>
      </c>
      <c r="P505" t="s">
        <v>3188</v>
      </c>
      <c r="Q505" t="s">
        <v>3189</v>
      </c>
      <c r="R505" t="s">
        <v>561</v>
      </c>
      <c r="S505" s="59"/>
      <c r="T505" t="s">
        <v>3190</v>
      </c>
      <c r="U505" t="s">
        <v>3191</v>
      </c>
      <c r="W505">
        <v>157200</v>
      </c>
      <c r="X505">
        <v>0</v>
      </c>
      <c r="Y505">
        <v>0</v>
      </c>
      <c r="Z505">
        <v>0</v>
      </c>
      <c r="AA505">
        <v>0</v>
      </c>
      <c r="AE5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양승혁 김예지 SE.19 투명 540261396925 010-6749-0327 2024080634608781</v>
      </c>
    </row>
    <row r="506" spans="1:31">
      <c r="A506">
        <v>513</v>
      </c>
      <c r="B506" t="s">
        <v>560</v>
      </c>
      <c r="C506" t="s">
        <v>559</v>
      </c>
      <c r="D506" t="s">
        <v>3269</v>
      </c>
      <c r="E506" s="59">
        <v>45512</v>
      </c>
      <c r="F506" t="s">
        <v>3269</v>
      </c>
      <c r="G506" t="s">
        <v>3270</v>
      </c>
      <c r="H506" t="s">
        <v>34</v>
      </c>
      <c r="I506" t="s">
        <v>351</v>
      </c>
      <c r="J506">
        <v>1</v>
      </c>
      <c r="K506">
        <v>24260</v>
      </c>
      <c r="L506">
        <v>3500</v>
      </c>
      <c r="M506">
        <v>960</v>
      </c>
      <c r="N506" s="59">
        <v>45510</v>
      </c>
      <c r="O506" t="s">
        <v>3271</v>
      </c>
      <c r="P506" t="s">
        <v>3272</v>
      </c>
      <c r="Q506" t="s">
        <v>3273</v>
      </c>
      <c r="R506" t="s">
        <v>561</v>
      </c>
      <c r="S506" s="59"/>
      <c r="T506" t="s">
        <v>3273</v>
      </c>
      <c r="U506" t="s">
        <v>3274</v>
      </c>
      <c r="W506">
        <v>28620</v>
      </c>
      <c r="X506">
        <v>3180</v>
      </c>
      <c r="Y506">
        <v>3000</v>
      </c>
      <c r="Z506">
        <v>0</v>
      </c>
      <c r="AA506">
        <v>0</v>
      </c>
      <c r="AE5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장현구 장현구 SE.206 투명 530263086644 010-5541-5656 2024080630469481</v>
      </c>
    </row>
    <row r="507" spans="1:31">
      <c r="A507">
        <v>514</v>
      </c>
      <c r="B507" t="s">
        <v>560</v>
      </c>
      <c r="C507" t="s">
        <v>559</v>
      </c>
      <c r="D507" t="s">
        <v>3275</v>
      </c>
      <c r="E507" s="59">
        <v>45512</v>
      </c>
      <c r="F507" t="s">
        <v>3275</v>
      </c>
      <c r="G507" t="s">
        <v>3276</v>
      </c>
      <c r="H507" t="s">
        <v>34</v>
      </c>
      <c r="I507" t="s">
        <v>351</v>
      </c>
      <c r="J507">
        <v>1</v>
      </c>
      <c r="K507">
        <v>24260</v>
      </c>
      <c r="L507">
        <v>3500</v>
      </c>
      <c r="M507">
        <v>960</v>
      </c>
      <c r="N507" s="59">
        <v>45505</v>
      </c>
      <c r="O507" t="s">
        <v>3277</v>
      </c>
      <c r="P507" t="s">
        <v>3278</v>
      </c>
      <c r="Q507" t="s">
        <v>3279</v>
      </c>
      <c r="R507" t="s">
        <v>561</v>
      </c>
      <c r="S507" s="59"/>
      <c r="T507" t="s">
        <v>3279</v>
      </c>
      <c r="U507" t="s">
        <v>3280</v>
      </c>
      <c r="W507">
        <v>28620</v>
      </c>
      <c r="X507">
        <v>3180</v>
      </c>
      <c r="Y507">
        <v>3000</v>
      </c>
      <c r="Z507">
        <v>0</v>
      </c>
      <c r="AA507">
        <v>0</v>
      </c>
      <c r="AE5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정세영 정세영 SE.206 투명 540262213733 010-3668-9809 2024080137166951</v>
      </c>
    </row>
    <row r="508" spans="1:31">
      <c r="A508">
        <v>515</v>
      </c>
      <c r="B508" t="s">
        <v>560</v>
      </c>
      <c r="C508" t="s">
        <v>559</v>
      </c>
      <c r="D508" t="s">
        <v>3281</v>
      </c>
      <c r="E508" s="59">
        <v>45512</v>
      </c>
      <c r="F508" t="s">
        <v>3281</v>
      </c>
      <c r="G508" t="s">
        <v>3282</v>
      </c>
      <c r="H508" t="s">
        <v>34</v>
      </c>
      <c r="I508" t="s">
        <v>351</v>
      </c>
      <c r="J508">
        <v>1</v>
      </c>
      <c r="K508">
        <v>24260</v>
      </c>
      <c r="L508">
        <v>3500</v>
      </c>
      <c r="M508">
        <v>960</v>
      </c>
      <c r="N508" s="59">
        <v>45505</v>
      </c>
      <c r="O508" t="s">
        <v>3283</v>
      </c>
      <c r="P508" t="s">
        <v>667</v>
      </c>
      <c r="Q508" t="s">
        <v>3284</v>
      </c>
      <c r="R508" t="s">
        <v>561</v>
      </c>
      <c r="S508" s="59"/>
      <c r="T508" t="s">
        <v>3284</v>
      </c>
      <c r="U508" t="s">
        <v>3285</v>
      </c>
      <c r="W508">
        <v>28620</v>
      </c>
      <c r="X508">
        <v>3180</v>
      </c>
      <c r="Y508">
        <v>3000</v>
      </c>
      <c r="Z508">
        <v>0</v>
      </c>
      <c r="AA508">
        <v>0</v>
      </c>
      <c r="AE5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김은현 김은현 SE.206 투명 530263086574 010-4512-9101 2024080132927961</v>
      </c>
    </row>
    <row r="509" spans="1:31">
      <c r="A509">
        <v>516</v>
      </c>
      <c r="B509" t="s">
        <v>560</v>
      </c>
      <c r="C509" t="s">
        <v>559</v>
      </c>
      <c r="D509" t="s">
        <v>3289</v>
      </c>
      <c r="E509" s="59">
        <v>45512</v>
      </c>
      <c r="F509" t="s">
        <v>3286</v>
      </c>
      <c r="G509" t="s">
        <v>3287</v>
      </c>
      <c r="H509" t="s">
        <v>34</v>
      </c>
      <c r="I509" t="s">
        <v>351</v>
      </c>
      <c r="J509">
        <v>2</v>
      </c>
      <c r="K509">
        <v>45725</v>
      </c>
      <c r="L509">
        <v>4400</v>
      </c>
      <c r="M509">
        <v>1725</v>
      </c>
      <c r="N509" s="59">
        <v>45505</v>
      </c>
      <c r="O509" t="s">
        <v>3288</v>
      </c>
      <c r="P509" t="s">
        <v>3290</v>
      </c>
      <c r="Q509" t="s">
        <v>3291</v>
      </c>
      <c r="R509" t="s">
        <v>561</v>
      </c>
      <c r="S509" s="59"/>
      <c r="T509" t="s">
        <v>3291</v>
      </c>
      <c r="U509" t="s">
        <v>3292</v>
      </c>
      <c r="W509">
        <v>57240</v>
      </c>
      <c r="X509">
        <v>6360</v>
      </c>
      <c r="Y509">
        <v>0</v>
      </c>
      <c r="Z509">
        <v>0</v>
      </c>
      <c r="AA509">
        <v>0</v>
      </c>
      <c r="AE5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최미정 베이커리팀 최미정 SE.206 투명 540262213965 010-7682-7502 2024080130754741</v>
      </c>
    </row>
    <row r="510" spans="1:31">
      <c r="A510">
        <v>517</v>
      </c>
      <c r="B510" t="s">
        <v>560</v>
      </c>
      <c r="C510" t="s">
        <v>562</v>
      </c>
      <c r="D510" t="s">
        <v>3293</v>
      </c>
      <c r="E510" s="59">
        <v>45511</v>
      </c>
      <c r="F510" t="s">
        <v>3293</v>
      </c>
      <c r="G510" t="s">
        <v>3294</v>
      </c>
      <c r="H510" t="s">
        <v>98</v>
      </c>
      <c r="I510" t="s">
        <v>351</v>
      </c>
      <c r="J510">
        <v>2</v>
      </c>
      <c r="K510">
        <v>10920</v>
      </c>
      <c r="L510">
        <v>3000</v>
      </c>
      <c r="M510">
        <v>0</v>
      </c>
      <c r="N510" s="59">
        <v>45510</v>
      </c>
      <c r="O510" t="s">
        <v>3295</v>
      </c>
      <c r="Q510" t="s">
        <v>3296</v>
      </c>
      <c r="R510" t="s">
        <v>561</v>
      </c>
      <c r="S510" s="59"/>
      <c r="T510" t="s">
        <v>3296</v>
      </c>
      <c r="U510" t="s">
        <v>3297</v>
      </c>
      <c r="V510" t="s">
        <v>3298</v>
      </c>
      <c r="W510">
        <v>12240</v>
      </c>
      <c r="X510">
        <v>1360</v>
      </c>
      <c r="Y510">
        <v>0</v>
      </c>
      <c r="Z510">
        <v>0</v>
      </c>
      <c r="AA510">
        <v>0</v>
      </c>
      <c r="AE5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박미경 박미경 SE.114 투명 540261353724 0502-5352-4499 14100062291533</v>
      </c>
    </row>
    <row r="511" spans="1:31">
      <c r="A511">
        <v>518</v>
      </c>
      <c r="B511" t="s">
        <v>560</v>
      </c>
      <c r="C511" t="s">
        <v>562</v>
      </c>
      <c r="D511" t="s">
        <v>3302</v>
      </c>
      <c r="E511" s="59">
        <v>45511</v>
      </c>
      <c r="F511" t="s">
        <v>3299</v>
      </c>
      <c r="G511" t="s">
        <v>3300</v>
      </c>
      <c r="H511" t="s">
        <v>104</v>
      </c>
      <c r="I511" t="s">
        <v>351</v>
      </c>
      <c r="J511">
        <v>5</v>
      </c>
      <c r="K511">
        <v>17125</v>
      </c>
      <c r="L511">
        <v>4400</v>
      </c>
      <c r="M511">
        <v>1725</v>
      </c>
      <c r="N511" s="59">
        <v>45510</v>
      </c>
      <c r="O511" t="s">
        <v>3301</v>
      </c>
      <c r="Q511" t="s">
        <v>3303</v>
      </c>
      <c r="R511" t="s">
        <v>561</v>
      </c>
      <c r="S511" s="59"/>
      <c r="T511" t="s">
        <v>3303</v>
      </c>
      <c r="U511" t="s">
        <v>3304</v>
      </c>
      <c r="V511" t="s">
        <v>564</v>
      </c>
      <c r="W511">
        <v>19250</v>
      </c>
      <c r="X511">
        <v>0</v>
      </c>
      <c r="Y511">
        <v>0</v>
      </c>
      <c r="Z511">
        <v>0</v>
      </c>
      <c r="AA511">
        <v>0</v>
      </c>
      <c r="AE5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이동혁 최영숙 SE.111 투명 540261353820 0502-1222-0540 32100062147441</v>
      </c>
    </row>
    <row r="512" spans="1:31">
      <c r="A512">
        <v>519</v>
      </c>
      <c r="B512" t="s">
        <v>560</v>
      </c>
      <c r="C512" t="s">
        <v>562</v>
      </c>
      <c r="D512" t="s">
        <v>3302</v>
      </c>
      <c r="E512" s="59">
        <v>45511</v>
      </c>
      <c r="F512" t="s">
        <v>3299</v>
      </c>
      <c r="G512" t="s">
        <v>3300</v>
      </c>
      <c r="H512" t="s">
        <v>98</v>
      </c>
      <c r="I512" t="s">
        <v>351</v>
      </c>
      <c r="J512">
        <v>5</v>
      </c>
      <c r="K512">
        <v>19800</v>
      </c>
      <c r="L512">
        <v>0</v>
      </c>
      <c r="M512">
        <v>0</v>
      </c>
      <c r="N512" s="59">
        <v>45510</v>
      </c>
      <c r="O512" t="s">
        <v>3301</v>
      </c>
      <c r="Q512" t="s">
        <v>3303</v>
      </c>
      <c r="R512" t="s">
        <v>561</v>
      </c>
      <c r="S512" s="59"/>
      <c r="T512" t="s">
        <v>3303</v>
      </c>
      <c r="U512" t="s">
        <v>3304</v>
      </c>
      <c r="V512" t="s">
        <v>564</v>
      </c>
      <c r="W512">
        <v>30600</v>
      </c>
      <c r="X512">
        <v>3400</v>
      </c>
      <c r="Y512">
        <v>0</v>
      </c>
      <c r="Z512">
        <v>0</v>
      </c>
      <c r="AA512">
        <v>0</v>
      </c>
      <c r="AE5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이동혁 최영숙 SE.114 투명 540261353820 0502-1222-0540 32100062147441</v>
      </c>
    </row>
    <row r="513" spans="1:31">
      <c r="A513">
        <v>520</v>
      </c>
      <c r="B513" t="s">
        <v>560</v>
      </c>
      <c r="C513" t="s">
        <v>562</v>
      </c>
      <c r="D513" t="s">
        <v>3308</v>
      </c>
      <c r="E513" s="59">
        <v>45512</v>
      </c>
      <c r="F513" t="s">
        <v>3305</v>
      </c>
      <c r="G513" t="s">
        <v>3306</v>
      </c>
      <c r="H513" t="s">
        <v>18</v>
      </c>
      <c r="I513" t="s">
        <v>351</v>
      </c>
      <c r="J513">
        <v>1</v>
      </c>
      <c r="K513">
        <v>10260</v>
      </c>
      <c r="L513">
        <v>3000</v>
      </c>
      <c r="M513">
        <v>0</v>
      </c>
      <c r="N513" s="59">
        <v>45510</v>
      </c>
      <c r="O513" t="s">
        <v>3307</v>
      </c>
      <c r="Q513" t="s">
        <v>3309</v>
      </c>
      <c r="R513" t="s">
        <v>561</v>
      </c>
      <c r="S513" s="59"/>
      <c r="T513" t="s">
        <v>3309</v>
      </c>
      <c r="U513" t="s">
        <v>3310</v>
      </c>
      <c r="V513" t="s">
        <v>564</v>
      </c>
      <c r="W513">
        <v>12470</v>
      </c>
      <c r="X513">
        <v>0</v>
      </c>
      <c r="Y513">
        <v>3000</v>
      </c>
      <c r="Z513">
        <v>0</v>
      </c>
      <c r="AA513">
        <v>0</v>
      </c>
      <c r="AE5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김태섭 박정원 SE.307 투명 540262256245 0502-1280-6145 2100062090880</v>
      </c>
    </row>
    <row r="514" spans="1:31">
      <c r="A514">
        <v>521</v>
      </c>
      <c r="B514" t="s">
        <v>560</v>
      </c>
      <c r="C514" t="s">
        <v>562</v>
      </c>
      <c r="D514" t="s">
        <v>3311</v>
      </c>
      <c r="E514" s="59">
        <v>45511</v>
      </c>
      <c r="F514" t="s">
        <v>3311</v>
      </c>
      <c r="G514" t="s">
        <v>3312</v>
      </c>
      <c r="H514" t="s">
        <v>24</v>
      </c>
      <c r="I514" t="s">
        <v>351</v>
      </c>
      <c r="J514">
        <v>1</v>
      </c>
      <c r="K514">
        <v>12350</v>
      </c>
      <c r="L514">
        <v>3000</v>
      </c>
      <c r="M514">
        <v>0</v>
      </c>
      <c r="N514" s="59">
        <v>45511</v>
      </c>
      <c r="O514" t="s">
        <v>3313</v>
      </c>
      <c r="Q514" t="s">
        <v>3314</v>
      </c>
      <c r="R514" t="s">
        <v>561</v>
      </c>
      <c r="S514" s="59"/>
      <c r="T514" t="s">
        <v>3314</v>
      </c>
      <c r="U514" t="s">
        <v>3315</v>
      </c>
      <c r="V514" t="s">
        <v>563</v>
      </c>
      <c r="W514">
        <v>16880</v>
      </c>
      <c r="X514">
        <v>0</v>
      </c>
      <c r="Y514">
        <v>0</v>
      </c>
      <c r="Z514">
        <v>0</v>
      </c>
      <c r="AA514">
        <v>0</v>
      </c>
      <c r="AE5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최진 최진 SE.304 투명 540261353816 0502-7969-3550 23100062389632</v>
      </c>
    </row>
    <row r="515" spans="1:31">
      <c r="A515">
        <v>522</v>
      </c>
      <c r="B515" t="s">
        <v>560</v>
      </c>
      <c r="C515" t="s">
        <v>562</v>
      </c>
      <c r="D515" t="s">
        <v>3311</v>
      </c>
      <c r="E515" s="59">
        <v>45511</v>
      </c>
      <c r="F515" t="s">
        <v>3311</v>
      </c>
      <c r="G515" t="s">
        <v>3312</v>
      </c>
      <c r="H515" t="s">
        <v>22</v>
      </c>
      <c r="I515" t="s">
        <v>351</v>
      </c>
      <c r="J515">
        <v>1</v>
      </c>
      <c r="K515">
        <v>12650</v>
      </c>
      <c r="L515">
        <v>0</v>
      </c>
      <c r="M515">
        <v>0</v>
      </c>
      <c r="N515" s="59">
        <v>45511</v>
      </c>
      <c r="O515" t="s">
        <v>3313</v>
      </c>
      <c r="Q515" t="s">
        <v>3314</v>
      </c>
      <c r="R515" t="s">
        <v>561</v>
      </c>
      <c r="S515" s="59"/>
      <c r="T515" t="s">
        <v>3314</v>
      </c>
      <c r="U515" t="s">
        <v>3315</v>
      </c>
      <c r="V515" t="s">
        <v>563</v>
      </c>
      <c r="W515">
        <v>21740</v>
      </c>
      <c r="X515">
        <v>0</v>
      </c>
      <c r="Y515">
        <v>0</v>
      </c>
      <c r="Z515">
        <v>0</v>
      </c>
      <c r="AA515">
        <v>0</v>
      </c>
      <c r="AE5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최진 최진 SE.305 투명 540261353816 0502-7969-3550 23100062389632</v>
      </c>
    </row>
    <row r="516" spans="1:31">
      <c r="A516">
        <v>523</v>
      </c>
      <c r="B516" t="s">
        <v>560</v>
      </c>
      <c r="C516" t="s">
        <v>562</v>
      </c>
      <c r="D516" t="s">
        <v>3316</v>
      </c>
      <c r="E516" s="59">
        <v>45511</v>
      </c>
      <c r="F516" t="s">
        <v>3316</v>
      </c>
      <c r="G516" t="s">
        <v>3317</v>
      </c>
      <c r="H516" t="s">
        <v>98</v>
      </c>
      <c r="I516" t="s">
        <v>351</v>
      </c>
      <c r="J516">
        <v>2</v>
      </c>
      <c r="K516">
        <v>10920</v>
      </c>
      <c r="L516">
        <v>3000</v>
      </c>
      <c r="M516">
        <v>0</v>
      </c>
      <c r="N516" s="59">
        <v>45511</v>
      </c>
      <c r="O516" t="s">
        <v>3318</v>
      </c>
      <c r="Q516" t="s">
        <v>3319</v>
      </c>
      <c r="R516" t="s">
        <v>561</v>
      </c>
      <c r="S516" s="59"/>
      <c r="T516" t="s">
        <v>3319</v>
      </c>
      <c r="U516" t="s">
        <v>3320</v>
      </c>
      <c r="V516" t="s">
        <v>564</v>
      </c>
      <c r="W516">
        <v>12240</v>
      </c>
      <c r="X516">
        <v>1360</v>
      </c>
      <c r="Y516">
        <v>0</v>
      </c>
      <c r="Z516">
        <v>0</v>
      </c>
      <c r="AA516">
        <v>0</v>
      </c>
      <c r="AE5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손승민 손승민 SE.114 투명 530262322605 0502-5406-2969 14100062455383</v>
      </c>
    </row>
    <row r="517" spans="1:31">
      <c r="A517">
        <v>524</v>
      </c>
      <c r="B517" t="s">
        <v>560</v>
      </c>
      <c r="C517" t="s">
        <v>562</v>
      </c>
      <c r="D517" t="s">
        <v>3321</v>
      </c>
      <c r="E517" s="59">
        <v>45512</v>
      </c>
      <c r="F517" t="s">
        <v>3321</v>
      </c>
      <c r="G517" t="s">
        <v>3322</v>
      </c>
      <c r="H517" t="s">
        <v>34</v>
      </c>
      <c r="I517" t="s">
        <v>351</v>
      </c>
      <c r="J517">
        <v>1</v>
      </c>
      <c r="K517">
        <v>24260</v>
      </c>
      <c r="L517">
        <v>3500</v>
      </c>
      <c r="M517">
        <v>960</v>
      </c>
      <c r="N517" s="59">
        <v>45511</v>
      </c>
      <c r="O517" t="s">
        <v>3323</v>
      </c>
      <c r="Q517" t="s">
        <v>3324</v>
      </c>
      <c r="R517" t="s">
        <v>561</v>
      </c>
      <c r="S517" s="59"/>
      <c r="T517" t="s">
        <v>3324</v>
      </c>
      <c r="U517" t="s">
        <v>3325</v>
      </c>
      <c r="V517" t="s">
        <v>564</v>
      </c>
      <c r="W517">
        <v>34020</v>
      </c>
      <c r="X517">
        <v>0</v>
      </c>
      <c r="Y517">
        <v>3000</v>
      </c>
      <c r="Z517">
        <v>0</v>
      </c>
      <c r="AA517">
        <v>0</v>
      </c>
      <c r="AE5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김범일 김범일 SE.206 투명 530263086552 0504-1888-9532 16100062865481</v>
      </c>
    </row>
    <row r="518" spans="1:31">
      <c r="A518">
        <v>525</v>
      </c>
      <c r="B518" t="s">
        <v>560</v>
      </c>
      <c r="C518" t="s">
        <v>562</v>
      </c>
      <c r="D518" t="s">
        <v>3329</v>
      </c>
      <c r="E518" s="59">
        <v>45512</v>
      </c>
      <c r="F518" t="s">
        <v>3326</v>
      </c>
      <c r="G518" t="s">
        <v>3327</v>
      </c>
      <c r="H518" t="s">
        <v>34</v>
      </c>
      <c r="I518" t="s">
        <v>351</v>
      </c>
      <c r="J518">
        <v>3</v>
      </c>
      <c r="K518">
        <v>66825</v>
      </c>
      <c r="L518">
        <v>5500</v>
      </c>
      <c r="M518">
        <v>1925</v>
      </c>
      <c r="N518" s="59">
        <v>45511</v>
      </c>
      <c r="O518" t="s">
        <v>3328</v>
      </c>
      <c r="Q518" t="s">
        <v>3330</v>
      </c>
      <c r="R518" t="s">
        <v>561</v>
      </c>
      <c r="S518" s="59"/>
      <c r="T518" t="s">
        <v>3330</v>
      </c>
      <c r="U518" t="s">
        <v>3331</v>
      </c>
      <c r="V518" t="s">
        <v>564</v>
      </c>
      <c r="W518">
        <v>102060</v>
      </c>
      <c r="X518">
        <v>0</v>
      </c>
      <c r="Y518">
        <v>0</v>
      </c>
      <c r="Z518">
        <v>0</v>
      </c>
      <c r="AA518">
        <v>0</v>
      </c>
      <c r="AE5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박정숙 윤다빈 (제빵) SE.206 투명 530263086611 0502-4504-0936 7100062539472</v>
      </c>
    </row>
    <row r="519" spans="1:31">
      <c r="A519">
        <v>526</v>
      </c>
      <c r="B519" t="s">
        <v>560</v>
      </c>
      <c r="C519" t="s">
        <v>562</v>
      </c>
      <c r="D519" t="s">
        <v>3332</v>
      </c>
      <c r="E519" s="59">
        <v>45512</v>
      </c>
      <c r="F519" t="s">
        <v>3332</v>
      </c>
      <c r="G519" t="s">
        <v>3333</v>
      </c>
      <c r="H519" t="s">
        <v>104</v>
      </c>
      <c r="I519" t="s">
        <v>351</v>
      </c>
      <c r="J519">
        <v>1</v>
      </c>
      <c r="K519">
        <v>5200</v>
      </c>
      <c r="L519">
        <v>3000</v>
      </c>
      <c r="M519">
        <v>0</v>
      </c>
      <c r="N519" s="59">
        <v>45511</v>
      </c>
      <c r="O519" t="s">
        <v>3334</v>
      </c>
      <c r="Q519" t="s">
        <v>3335</v>
      </c>
      <c r="R519" t="s">
        <v>561</v>
      </c>
      <c r="S519" s="59"/>
      <c r="T519" t="s">
        <v>3335</v>
      </c>
      <c r="U519" t="s">
        <v>3336</v>
      </c>
      <c r="V519" t="s">
        <v>564</v>
      </c>
      <c r="W519">
        <v>3850</v>
      </c>
      <c r="X519">
        <v>0</v>
      </c>
      <c r="Y519">
        <v>0</v>
      </c>
      <c r="Z519">
        <v>0</v>
      </c>
      <c r="AA519">
        <v>0</v>
      </c>
      <c r="AE5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이경숙 이경숙 SE.111 투명 540262213910 0502-7878-5809 15100062554712</v>
      </c>
    </row>
    <row r="520" spans="1:31">
      <c r="A520">
        <v>527</v>
      </c>
      <c r="B520" t="s">
        <v>560</v>
      </c>
      <c r="C520" t="s">
        <v>562</v>
      </c>
      <c r="D520" t="s">
        <v>3332</v>
      </c>
      <c r="E520" s="59">
        <v>45512</v>
      </c>
      <c r="F520" t="s">
        <v>3332</v>
      </c>
      <c r="G520" t="s">
        <v>3333</v>
      </c>
      <c r="H520" t="s">
        <v>98</v>
      </c>
      <c r="I520" t="s">
        <v>351</v>
      </c>
      <c r="J520">
        <v>1</v>
      </c>
      <c r="K520">
        <v>3960</v>
      </c>
      <c r="L520">
        <v>0</v>
      </c>
      <c r="M520">
        <v>0</v>
      </c>
      <c r="N520" s="59">
        <v>45511</v>
      </c>
      <c r="O520" t="s">
        <v>3334</v>
      </c>
      <c r="Q520" t="s">
        <v>3335</v>
      </c>
      <c r="R520" t="s">
        <v>561</v>
      </c>
      <c r="S520" s="59"/>
      <c r="T520" t="s">
        <v>3335</v>
      </c>
      <c r="U520" t="s">
        <v>3336</v>
      </c>
      <c r="V520" t="s">
        <v>564</v>
      </c>
      <c r="W520">
        <v>6120</v>
      </c>
      <c r="X520">
        <v>680</v>
      </c>
      <c r="Y520">
        <v>0</v>
      </c>
      <c r="Z520">
        <v>0</v>
      </c>
      <c r="AA520">
        <v>0</v>
      </c>
      <c r="AE5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이경숙 이경숙 SE.114 투명 540262213910 0502-7878-5809 15100062554712</v>
      </c>
    </row>
    <row r="521" spans="1:31">
      <c r="A521">
        <v>528</v>
      </c>
      <c r="B521" t="s">
        <v>560</v>
      </c>
      <c r="C521" t="s">
        <v>562</v>
      </c>
      <c r="D521" t="s">
        <v>3340</v>
      </c>
      <c r="E521" s="59">
        <v>45512</v>
      </c>
      <c r="F521" t="s">
        <v>3337</v>
      </c>
      <c r="G521" t="s">
        <v>3338</v>
      </c>
      <c r="H521" t="s">
        <v>98</v>
      </c>
      <c r="I521" t="s">
        <v>351</v>
      </c>
      <c r="J521">
        <v>2</v>
      </c>
      <c r="K521">
        <v>10920</v>
      </c>
      <c r="L521">
        <v>3000</v>
      </c>
      <c r="M521">
        <v>0</v>
      </c>
      <c r="N521" s="59">
        <v>45512</v>
      </c>
      <c r="O521" t="s">
        <v>3339</v>
      </c>
      <c r="Q521" t="s">
        <v>3341</v>
      </c>
      <c r="R521" t="s">
        <v>561</v>
      </c>
      <c r="S521" s="59"/>
      <c r="T521" t="s">
        <v>3341</v>
      </c>
      <c r="U521" t="s">
        <v>3342</v>
      </c>
      <c r="V521" t="s">
        <v>564</v>
      </c>
      <c r="W521">
        <v>13600</v>
      </c>
      <c r="X521">
        <v>0</v>
      </c>
      <c r="Y521">
        <v>0</v>
      </c>
      <c r="Z521">
        <v>0</v>
      </c>
      <c r="AA521">
        <v>0</v>
      </c>
      <c r="AE5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전주용 광주용화선원 사무실 SE.114 투명 530263102346 0502-4104-6240 8100062759155</v>
      </c>
    </row>
    <row r="522" spans="1:31">
      <c r="A522">
        <v>529</v>
      </c>
      <c r="B522" t="s">
        <v>560</v>
      </c>
      <c r="C522" t="s">
        <v>562</v>
      </c>
      <c r="D522" t="s">
        <v>3346</v>
      </c>
      <c r="E522" s="59">
        <v>45513</v>
      </c>
      <c r="F522" t="s">
        <v>3343</v>
      </c>
      <c r="G522" t="s">
        <v>3344</v>
      </c>
      <c r="H522" t="s">
        <v>211</v>
      </c>
      <c r="I522" t="s">
        <v>351</v>
      </c>
      <c r="J522">
        <v>1</v>
      </c>
      <c r="K522">
        <v>4397</v>
      </c>
      <c r="L522">
        <v>3000</v>
      </c>
      <c r="M522">
        <v>0</v>
      </c>
      <c r="N522" s="59">
        <v>45513</v>
      </c>
      <c r="O522" t="s">
        <v>3345</v>
      </c>
      <c r="Q522" t="s">
        <v>3347</v>
      </c>
      <c r="R522" t="s">
        <v>561</v>
      </c>
      <c r="S522" s="59"/>
      <c r="T522" t="s">
        <v>3347</v>
      </c>
      <c r="U522" t="s">
        <v>3348</v>
      </c>
      <c r="V522" t="s">
        <v>3349</v>
      </c>
      <c r="W522">
        <v>2500</v>
      </c>
      <c r="X522">
        <v>0</v>
      </c>
      <c r="Y522">
        <v>0</v>
      </c>
      <c r="Z522">
        <v>0</v>
      </c>
      <c r="AA522">
        <v>0</v>
      </c>
      <c r="AE5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김용민 윤민주 SE.20 투명 530263755074 0504-4987-0672 7100062821292</v>
      </c>
    </row>
    <row r="523" spans="1:31">
      <c r="A523">
        <v>530</v>
      </c>
      <c r="B523" t="s">
        <v>560</v>
      </c>
      <c r="C523" t="s">
        <v>562</v>
      </c>
      <c r="D523" t="s">
        <v>3346</v>
      </c>
      <c r="E523" s="59">
        <v>45513</v>
      </c>
      <c r="F523" t="s">
        <v>3343</v>
      </c>
      <c r="G523" t="s">
        <v>3344</v>
      </c>
      <c r="H523" t="s">
        <v>98</v>
      </c>
      <c r="I523" t="s">
        <v>351</v>
      </c>
      <c r="J523">
        <v>2</v>
      </c>
      <c r="K523">
        <v>7920</v>
      </c>
      <c r="L523">
        <v>0</v>
      </c>
      <c r="M523">
        <v>0</v>
      </c>
      <c r="N523" s="59">
        <v>45513</v>
      </c>
      <c r="O523" t="s">
        <v>3345</v>
      </c>
      <c r="Q523" t="s">
        <v>3347</v>
      </c>
      <c r="R523" t="s">
        <v>561</v>
      </c>
      <c r="S523" s="59"/>
      <c r="T523" t="s">
        <v>3347</v>
      </c>
      <c r="U523" t="s">
        <v>3348</v>
      </c>
      <c r="V523" t="s">
        <v>3349</v>
      </c>
      <c r="W523">
        <v>12240</v>
      </c>
      <c r="X523">
        <v>1360</v>
      </c>
      <c r="Y523">
        <v>0</v>
      </c>
      <c r="Z523">
        <v>0</v>
      </c>
      <c r="AA523">
        <v>0</v>
      </c>
      <c r="AE5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김용민 윤민주 SE.114 투명 530263755074 0504-4987-0672 7100062821292</v>
      </c>
    </row>
    <row r="524" spans="1:31">
      <c r="A524">
        <v>531</v>
      </c>
      <c r="B524" t="s">
        <v>560</v>
      </c>
      <c r="C524" t="s">
        <v>562</v>
      </c>
      <c r="D524" t="s">
        <v>3350</v>
      </c>
      <c r="E524" s="59">
        <v>45513</v>
      </c>
      <c r="F524" t="s">
        <v>3350</v>
      </c>
      <c r="G524" t="s">
        <v>3351</v>
      </c>
      <c r="H524" t="s">
        <v>34</v>
      </c>
      <c r="I524" t="s">
        <v>351</v>
      </c>
      <c r="J524">
        <v>1</v>
      </c>
      <c r="K524">
        <v>24260</v>
      </c>
      <c r="L524">
        <v>3500</v>
      </c>
      <c r="M524">
        <v>960</v>
      </c>
      <c r="N524" s="59">
        <v>45513</v>
      </c>
      <c r="O524" t="s">
        <v>3352</v>
      </c>
      <c r="Q524" t="s">
        <v>3353</v>
      </c>
      <c r="R524" t="s">
        <v>561</v>
      </c>
      <c r="S524" s="59"/>
      <c r="T524" t="s">
        <v>3353</v>
      </c>
      <c r="U524" t="s">
        <v>3354</v>
      </c>
      <c r="V524" t="s">
        <v>564</v>
      </c>
      <c r="W524">
        <v>34020</v>
      </c>
      <c r="X524">
        <v>0</v>
      </c>
      <c r="Y524">
        <v>3000</v>
      </c>
      <c r="Z524">
        <v>0</v>
      </c>
      <c r="AA524">
        <v>0</v>
      </c>
      <c r="AE5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이상진 이상진 SE.206 투명 540262842241 0502-4601-4395 2100062535600</v>
      </c>
    </row>
    <row r="525" spans="1:31">
      <c r="A525">
        <v>532</v>
      </c>
      <c r="B525" t="s">
        <v>560</v>
      </c>
      <c r="C525" t="s">
        <v>562</v>
      </c>
      <c r="D525" t="s">
        <v>3355</v>
      </c>
      <c r="E525" s="59">
        <v>45513</v>
      </c>
      <c r="F525" t="s">
        <v>3355</v>
      </c>
      <c r="G525" t="s">
        <v>3356</v>
      </c>
      <c r="H525" t="s">
        <v>98</v>
      </c>
      <c r="I525" t="s">
        <v>351</v>
      </c>
      <c r="J525">
        <v>1</v>
      </c>
      <c r="K525">
        <v>6960</v>
      </c>
      <c r="L525">
        <v>3000</v>
      </c>
      <c r="M525">
        <v>0</v>
      </c>
      <c r="N525" s="59">
        <v>45513</v>
      </c>
      <c r="O525" t="s">
        <v>3357</v>
      </c>
      <c r="Q525" t="s">
        <v>3358</v>
      </c>
      <c r="R525" t="s">
        <v>561</v>
      </c>
      <c r="S525" s="59"/>
      <c r="T525" t="s">
        <v>3358</v>
      </c>
      <c r="U525" t="s">
        <v>3359</v>
      </c>
      <c r="V525" t="s">
        <v>564</v>
      </c>
      <c r="W525">
        <v>6800</v>
      </c>
      <c r="X525">
        <v>0</v>
      </c>
      <c r="Y525">
        <v>3000</v>
      </c>
      <c r="Z525">
        <v>0</v>
      </c>
      <c r="AA525">
        <v>0</v>
      </c>
      <c r="AE5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김상태 김상태 SE.114 투명 530263755096 0502-4276-0597 8100062887147</v>
      </c>
    </row>
    <row r="526" spans="1:31">
      <c r="A526">
        <v>533</v>
      </c>
      <c r="B526" t="s">
        <v>560</v>
      </c>
      <c r="C526" t="s">
        <v>562</v>
      </c>
      <c r="D526" t="s">
        <v>3360</v>
      </c>
      <c r="E526" s="59">
        <v>45513</v>
      </c>
      <c r="F526" t="s">
        <v>3360</v>
      </c>
      <c r="G526" t="s">
        <v>3361</v>
      </c>
      <c r="H526" t="s">
        <v>204</v>
      </c>
      <c r="I526" t="s">
        <v>373</v>
      </c>
      <c r="J526">
        <v>2</v>
      </c>
      <c r="K526">
        <v>12265</v>
      </c>
      <c r="L526">
        <v>5500</v>
      </c>
      <c r="M526">
        <v>1925</v>
      </c>
      <c r="N526" s="59">
        <v>45513</v>
      </c>
      <c r="O526" t="s">
        <v>3362</v>
      </c>
      <c r="Q526" t="s">
        <v>3363</v>
      </c>
      <c r="R526" t="s">
        <v>561</v>
      </c>
      <c r="S526" s="59"/>
      <c r="T526" t="s">
        <v>3363</v>
      </c>
      <c r="U526" t="s">
        <v>3364</v>
      </c>
      <c r="V526" t="s">
        <v>3365</v>
      </c>
      <c r="W526">
        <v>7780</v>
      </c>
      <c r="X526">
        <v>0</v>
      </c>
      <c r="Y526">
        <v>3000</v>
      </c>
      <c r="Z526">
        <v>0</v>
      </c>
      <c r="AA526">
        <v>0</v>
      </c>
      <c r="AE5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전남례 전남례 SE.23 유백 540262842252 0502-1631-1213 23100062754334</v>
      </c>
    </row>
    <row r="527" spans="1:31">
      <c r="A527">
        <v>534</v>
      </c>
      <c r="B527" t="s">
        <v>560</v>
      </c>
      <c r="C527" t="s">
        <v>562</v>
      </c>
      <c r="D527" t="s">
        <v>3293</v>
      </c>
      <c r="E527" s="59">
        <v>45516</v>
      </c>
      <c r="F527" t="s">
        <v>3366</v>
      </c>
      <c r="G527" t="s">
        <v>3367</v>
      </c>
      <c r="H527" t="s">
        <v>98</v>
      </c>
      <c r="I527" t="s">
        <v>351</v>
      </c>
      <c r="J527">
        <v>2</v>
      </c>
      <c r="K527">
        <v>10920</v>
      </c>
      <c r="L527">
        <v>3000</v>
      </c>
      <c r="M527">
        <v>0</v>
      </c>
      <c r="N527" s="59">
        <v>45513</v>
      </c>
      <c r="O527" t="s">
        <v>3368</v>
      </c>
      <c r="Q527" t="s">
        <v>3369</v>
      </c>
      <c r="R527" t="s">
        <v>561</v>
      </c>
      <c r="S527" s="59"/>
      <c r="T527" t="s">
        <v>3369</v>
      </c>
      <c r="U527" t="s">
        <v>3370</v>
      </c>
      <c r="V527" t="s">
        <v>3371</v>
      </c>
      <c r="W527">
        <v>12240</v>
      </c>
      <c r="X527">
        <v>1360</v>
      </c>
      <c r="Y527">
        <v>0</v>
      </c>
      <c r="Z527">
        <v>0</v>
      </c>
      <c r="AA527">
        <v>0</v>
      </c>
      <c r="AE5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박미경 권태상 SE.114 투명 530265296975 0502-1285-6729 14100062839500</v>
      </c>
    </row>
    <row r="528" spans="1:31">
      <c r="A528">
        <v>535</v>
      </c>
      <c r="B528" t="s">
        <v>560</v>
      </c>
      <c r="C528" t="s">
        <v>562</v>
      </c>
      <c r="D528" t="s">
        <v>3372</v>
      </c>
      <c r="E528" s="59">
        <v>45516</v>
      </c>
      <c r="F528" t="s">
        <v>3372</v>
      </c>
      <c r="G528" t="s">
        <v>3373</v>
      </c>
      <c r="H528" t="s">
        <v>98</v>
      </c>
      <c r="I528" t="s">
        <v>351</v>
      </c>
      <c r="J528">
        <v>2</v>
      </c>
      <c r="K528">
        <v>10920</v>
      </c>
      <c r="L528">
        <v>3000</v>
      </c>
      <c r="M528">
        <v>0</v>
      </c>
      <c r="N528" s="59">
        <v>45513</v>
      </c>
      <c r="O528" t="s">
        <v>3374</v>
      </c>
      <c r="Q528" t="s">
        <v>3375</v>
      </c>
      <c r="R528" t="s">
        <v>561</v>
      </c>
      <c r="S528" s="59"/>
      <c r="T528" t="s">
        <v>3375</v>
      </c>
      <c r="U528" t="s">
        <v>3376</v>
      </c>
      <c r="V528" t="s">
        <v>564</v>
      </c>
      <c r="W528">
        <v>12240</v>
      </c>
      <c r="X528">
        <v>1360</v>
      </c>
      <c r="Y528">
        <v>0</v>
      </c>
      <c r="Z528">
        <v>0</v>
      </c>
      <c r="AA528">
        <v>0</v>
      </c>
      <c r="AE5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이진아 이진아 SE.114 투명 530265296920 0502-7502-7131 32100062691860</v>
      </c>
    </row>
    <row r="529" spans="1:31">
      <c r="A529">
        <v>536</v>
      </c>
      <c r="B529" t="s">
        <v>560</v>
      </c>
      <c r="C529" t="s">
        <v>562</v>
      </c>
      <c r="D529" t="s">
        <v>3377</v>
      </c>
      <c r="E529" s="59">
        <v>45516</v>
      </c>
      <c r="F529" t="s">
        <v>3377</v>
      </c>
      <c r="G529" t="s">
        <v>3378</v>
      </c>
      <c r="H529" t="s">
        <v>104</v>
      </c>
      <c r="I529" t="s">
        <v>351</v>
      </c>
      <c r="J529">
        <v>1</v>
      </c>
      <c r="K529">
        <v>5200</v>
      </c>
      <c r="L529">
        <v>3000</v>
      </c>
      <c r="M529">
        <v>0</v>
      </c>
      <c r="N529" s="59">
        <v>45514</v>
      </c>
      <c r="O529" t="s">
        <v>3379</v>
      </c>
      <c r="Q529" t="s">
        <v>3380</v>
      </c>
      <c r="R529" t="s">
        <v>561</v>
      </c>
      <c r="S529" s="59"/>
      <c r="T529" t="s">
        <v>3380</v>
      </c>
      <c r="U529" t="s">
        <v>3381</v>
      </c>
      <c r="V529" t="s">
        <v>564</v>
      </c>
      <c r="W529">
        <v>3850</v>
      </c>
      <c r="X529">
        <v>0</v>
      </c>
      <c r="Y529">
        <v>0</v>
      </c>
      <c r="Z529">
        <v>0</v>
      </c>
      <c r="AA529">
        <v>0</v>
      </c>
      <c r="AE5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정은아 정은아 SE.111 투명 530265296942 0502-7563-7159 19100062973742</v>
      </c>
    </row>
    <row r="530" spans="1:31">
      <c r="A530">
        <v>537</v>
      </c>
      <c r="B530" t="s">
        <v>560</v>
      </c>
      <c r="C530" t="s">
        <v>562</v>
      </c>
      <c r="D530" t="s">
        <v>3377</v>
      </c>
      <c r="E530" s="59">
        <v>45516</v>
      </c>
      <c r="F530" t="s">
        <v>3377</v>
      </c>
      <c r="G530" t="s">
        <v>3378</v>
      </c>
      <c r="H530" t="s">
        <v>98</v>
      </c>
      <c r="I530" t="s">
        <v>351</v>
      </c>
      <c r="J530">
        <v>1</v>
      </c>
      <c r="K530">
        <v>3960</v>
      </c>
      <c r="L530">
        <v>0</v>
      </c>
      <c r="M530">
        <v>0</v>
      </c>
      <c r="N530" s="59">
        <v>45514</v>
      </c>
      <c r="O530" t="s">
        <v>3379</v>
      </c>
      <c r="Q530" t="s">
        <v>3380</v>
      </c>
      <c r="R530" t="s">
        <v>561</v>
      </c>
      <c r="S530" s="59"/>
      <c r="T530" t="s">
        <v>3380</v>
      </c>
      <c r="U530" t="s">
        <v>3381</v>
      </c>
      <c r="V530" t="s">
        <v>564</v>
      </c>
      <c r="W530">
        <v>6120</v>
      </c>
      <c r="X530">
        <v>680</v>
      </c>
      <c r="Y530">
        <v>0</v>
      </c>
      <c r="Z530">
        <v>0</v>
      </c>
      <c r="AA530">
        <v>0</v>
      </c>
      <c r="AE5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정은아 정은아 SE.114 투명 530265296942 0502-7563-7159 19100062973742</v>
      </c>
    </row>
    <row r="531" spans="1:31">
      <c r="A531">
        <v>538</v>
      </c>
      <c r="B531" t="s">
        <v>560</v>
      </c>
      <c r="C531" t="s">
        <v>562</v>
      </c>
      <c r="D531" t="s">
        <v>3382</v>
      </c>
      <c r="E531" s="59">
        <v>45516</v>
      </c>
      <c r="F531" t="s">
        <v>3382</v>
      </c>
      <c r="G531" t="s">
        <v>3383</v>
      </c>
      <c r="H531" t="s">
        <v>118</v>
      </c>
      <c r="I531" t="s">
        <v>351</v>
      </c>
      <c r="J531">
        <v>5</v>
      </c>
      <c r="K531">
        <v>11250</v>
      </c>
      <c r="L531">
        <v>3000</v>
      </c>
      <c r="M531">
        <v>0</v>
      </c>
      <c r="N531" s="59">
        <v>45514</v>
      </c>
      <c r="O531" t="s">
        <v>3384</v>
      </c>
      <c r="Q531" t="s">
        <v>3385</v>
      </c>
      <c r="R531" t="s">
        <v>561</v>
      </c>
      <c r="S531" s="59"/>
      <c r="T531" t="s">
        <v>3385</v>
      </c>
      <c r="U531" t="s">
        <v>3386</v>
      </c>
      <c r="V531" t="s">
        <v>564</v>
      </c>
      <c r="W531">
        <v>12200</v>
      </c>
      <c r="X531">
        <v>2200</v>
      </c>
      <c r="Y531">
        <v>0</v>
      </c>
      <c r="Z531">
        <v>0</v>
      </c>
      <c r="AA531">
        <v>0</v>
      </c>
      <c r="AE5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정을순 정을순 SE.105 투명 540264839024 0502-7621-7935 17100062941067</v>
      </c>
    </row>
    <row r="532" spans="1:31">
      <c r="A532">
        <v>539</v>
      </c>
      <c r="B532" t="s">
        <v>560</v>
      </c>
      <c r="C532" t="s">
        <v>562</v>
      </c>
      <c r="D532" t="s">
        <v>3387</v>
      </c>
      <c r="E532" s="59">
        <v>45516</v>
      </c>
      <c r="F532" t="s">
        <v>3387</v>
      </c>
      <c r="G532" t="s">
        <v>3388</v>
      </c>
      <c r="H532" t="s">
        <v>98</v>
      </c>
      <c r="I532" t="s">
        <v>351</v>
      </c>
      <c r="J532">
        <v>3</v>
      </c>
      <c r="K532">
        <v>14880</v>
      </c>
      <c r="L532">
        <v>3000</v>
      </c>
      <c r="M532">
        <v>0</v>
      </c>
      <c r="N532" s="59">
        <v>45514</v>
      </c>
      <c r="O532" t="s">
        <v>3389</v>
      </c>
      <c r="Q532" t="s">
        <v>3390</v>
      </c>
      <c r="R532" t="s">
        <v>561</v>
      </c>
      <c r="S532" s="59"/>
      <c r="T532" t="s">
        <v>3390</v>
      </c>
      <c r="U532" t="s">
        <v>3391</v>
      </c>
      <c r="V532" t="s">
        <v>564</v>
      </c>
      <c r="W532">
        <v>18360</v>
      </c>
      <c r="X532">
        <v>2040</v>
      </c>
      <c r="Y532">
        <v>0</v>
      </c>
      <c r="Z532">
        <v>0</v>
      </c>
      <c r="AA532">
        <v>0</v>
      </c>
      <c r="AE5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조은아 조은아 SE.114 투명 540264838965 0502-7645-9282 18100062860890</v>
      </c>
    </row>
    <row r="533" spans="1:31">
      <c r="A533">
        <v>540</v>
      </c>
      <c r="B533" t="s">
        <v>560</v>
      </c>
      <c r="C533" t="s">
        <v>562</v>
      </c>
      <c r="D533" t="s">
        <v>3392</v>
      </c>
      <c r="E533" s="59">
        <v>45516</v>
      </c>
      <c r="F533" t="s">
        <v>3392</v>
      </c>
      <c r="G533" t="s">
        <v>3393</v>
      </c>
      <c r="H533" t="s">
        <v>98</v>
      </c>
      <c r="I533" t="s">
        <v>351</v>
      </c>
      <c r="J533">
        <v>2</v>
      </c>
      <c r="K533">
        <v>10920</v>
      </c>
      <c r="L533">
        <v>3000</v>
      </c>
      <c r="M533">
        <v>0</v>
      </c>
      <c r="N533" s="59">
        <v>45515</v>
      </c>
      <c r="O533" t="s">
        <v>3394</v>
      </c>
      <c r="Q533" t="s">
        <v>3395</v>
      </c>
      <c r="R533" t="s">
        <v>561</v>
      </c>
      <c r="S533" s="59"/>
      <c r="T533" t="s">
        <v>3395</v>
      </c>
      <c r="U533" t="s">
        <v>3396</v>
      </c>
      <c r="V533" t="s">
        <v>564</v>
      </c>
      <c r="W533">
        <v>12240</v>
      </c>
      <c r="X533">
        <v>1360</v>
      </c>
      <c r="Y533">
        <v>0</v>
      </c>
      <c r="Z533">
        <v>0</v>
      </c>
      <c r="AA533">
        <v>0</v>
      </c>
      <c r="AE5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전영란 전영란 SE.114 투명 530265296990 0502-4558-5730 10100063100587</v>
      </c>
    </row>
    <row r="534" spans="1:31">
      <c r="A534">
        <v>541</v>
      </c>
      <c r="B534" t="s">
        <v>560</v>
      </c>
      <c r="C534" t="s">
        <v>562</v>
      </c>
      <c r="D534" t="s">
        <v>3397</v>
      </c>
      <c r="E534" s="59">
        <v>45516</v>
      </c>
      <c r="F534" t="s">
        <v>3397</v>
      </c>
      <c r="G534" t="s">
        <v>3398</v>
      </c>
      <c r="H534" t="s">
        <v>211</v>
      </c>
      <c r="I534" t="s">
        <v>352</v>
      </c>
      <c r="J534">
        <v>5</v>
      </c>
      <c r="K534">
        <v>9985</v>
      </c>
      <c r="L534">
        <v>3000</v>
      </c>
      <c r="M534">
        <v>0</v>
      </c>
      <c r="N534" s="59">
        <v>45516</v>
      </c>
      <c r="O534" t="s">
        <v>3399</v>
      </c>
      <c r="Q534" t="s">
        <v>3400</v>
      </c>
      <c r="R534" t="s">
        <v>561</v>
      </c>
      <c r="S534" s="59"/>
      <c r="T534" t="s">
        <v>3400</v>
      </c>
      <c r="U534" t="s">
        <v>3401</v>
      </c>
      <c r="V534" t="s">
        <v>564</v>
      </c>
      <c r="W534">
        <v>10600</v>
      </c>
      <c r="X534">
        <v>1900</v>
      </c>
      <c r="Y534">
        <v>0</v>
      </c>
      <c r="Z534">
        <v>0</v>
      </c>
      <c r="AA534">
        <v>0</v>
      </c>
      <c r="AE5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박재영 박재영 SE.20 검정 530265661992 0502-7882-0092 5100063149962</v>
      </c>
    </row>
    <row r="535" spans="1:31">
      <c r="A535">
        <v>542</v>
      </c>
      <c r="B535" t="s">
        <v>665</v>
      </c>
      <c r="C535" t="s">
        <v>562</v>
      </c>
      <c r="D535" t="s">
        <v>1979</v>
      </c>
      <c r="E535" s="59">
        <v>45516</v>
      </c>
      <c r="F535" t="s">
        <v>1979</v>
      </c>
      <c r="G535" t="s">
        <v>3402</v>
      </c>
      <c r="H535" t="s">
        <v>133</v>
      </c>
      <c r="I535" t="s">
        <v>351</v>
      </c>
      <c r="J535">
        <v>1</v>
      </c>
      <c r="K535">
        <v>0</v>
      </c>
      <c r="L535">
        <v>3500</v>
      </c>
      <c r="M535">
        <v>960</v>
      </c>
      <c r="N535" s="59">
        <v>45515</v>
      </c>
      <c r="O535" t="s">
        <v>3403</v>
      </c>
      <c r="Q535" t="s">
        <v>3404</v>
      </c>
      <c r="R535" t="s">
        <v>561</v>
      </c>
      <c r="S535" s="59"/>
      <c r="T535" t="s">
        <v>3404</v>
      </c>
      <c r="U535" t="s">
        <v>1983</v>
      </c>
      <c r="V535" t="s">
        <v>564</v>
      </c>
      <c r="W535">
        <v>22600</v>
      </c>
      <c r="X535">
        <v>0</v>
      </c>
      <c r="Y535">
        <v>0</v>
      </c>
      <c r="Z535">
        <v>0</v>
      </c>
      <c r="AA535">
        <v>0</v>
      </c>
      <c r="AE5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한상열 한상열 SE.101 투명 530265626745 0502-5302-7209 21100063189792</v>
      </c>
    </row>
    <row r="536" spans="1:31">
      <c r="A536">
        <v>543</v>
      </c>
      <c r="B536" t="s">
        <v>665</v>
      </c>
      <c r="C536" t="s">
        <v>562</v>
      </c>
      <c r="D536" t="s">
        <v>1979</v>
      </c>
      <c r="E536" s="59">
        <v>45516</v>
      </c>
      <c r="F536" t="s">
        <v>1979</v>
      </c>
      <c r="G536" t="s">
        <v>3402</v>
      </c>
      <c r="H536" t="s">
        <v>133</v>
      </c>
      <c r="I536" t="s">
        <v>351</v>
      </c>
      <c r="J536">
        <v>1</v>
      </c>
      <c r="K536">
        <v>0</v>
      </c>
      <c r="L536">
        <v>0</v>
      </c>
      <c r="M536">
        <v>0</v>
      </c>
      <c r="N536" s="59">
        <v>45515</v>
      </c>
      <c r="O536" t="s">
        <v>3403</v>
      </c>
      <c r="Q536" t="s">
        <v>3404</v>
      </c>
      <c r="R536" t="s">
        <v>561</v>
      </c>
      <c r="S536" s="59"/>
      <c r="T536" t="s">
        <v>3404</v>
      </c>
      <c r="U536" t="s">
        <v>1983</v>
      </c>
      <c r="V536" t="s">
        <v>564</v>
      </c>
      <c r="W536">
        <v>26800</v>
      </c>
      <c r="X536">
        <v>0</v>
      </c>
      <c r="Y536">
        <v>0</v>
      </c>
      <c r="Z536">
        <v>0</v>
      </c>
      <c r="AA536">
        <v>0</v>
      </c>
      <c r="AE5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한상열 한상열 SE.101 투명 530265626745 0502-5302-7209 21100063189792</v>
      </c>
    </row>
    <row r="537" spans="1:31">
      <c r="A537">
        <v>544</v>
      </c>
      <c r="B537" t="s">
        <v>665</v>
      </c>
      <c r="C537" t="s">
        <v>530</v>
      </c>
      <c r="D537" t="s">
        <v>3416</v>
      </c>
      <c r="E537" s="59">
        <v>45520</v>
      </c>
      <c r="F537" t="s">
        <v>3416</v>
      </c>
      <c r="G537" t="s">
        <v>3417</v>
      </c>
      <c r="H537" t="s">
        <v>529</v>
      </c>
      <c r="I537" t="s">
        <v>351</v>
      </c>
      <c r="J537">
        <v>1</v>
      </c>
      <c r="K537">
        <v>0</v>
      </c>
      <c r="L537">
        <v>5700</v>
      </c>
      <c r="M537">
        <v>1725</v>
      </c>
      <c r="N537" s="59">
        <v>45520</v>
      </c>
      <c r="O537" t="s">
        <v>3607</v>
      </c>
      <c r="R537" t="s">
        <v>561</v>
      </c>
      <c r="S537" s="59"/>
      <c r="T537" t="s">
        <v>3418</v>
      </c>
      <c r="U537" t="s">
        <v>3419</v>
      </c>
      <c r="W537">
        <v>0</v>
      </c>
      <c r="X537">
        <v>0</v>
      </c>
      <c r="Y537">
        <v>0</v>
      </c>
      <c r="Z537">
        <v>0</v>
      </c>
      <c r="AA537">
        <v>0</v>
      </c>
      <c r="AE5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코오롱장식 코오롱장식 SE.1000 투명 530268432765 010-8585-5116 45525842</v>
      </c>
    </row>
    <row r="538" spans="1:31">
      <c r="A538">
        <v>545</v>
      </c>
      <c r="B538" t="s">
        <v>665</v>
      </c>
      <c r="C538" t="s">
        <v>530</v>
      </c>
      <c r="D538" t="s">
        <v>3420</v>
      </c>
      <c r="E538" s="59">
        <v>45520</v>
      </c>
      <c r="F538" t="s">
        <v>3420</v>
      </c>
      <c r="G538" t="s">
        <v>3421</v>
      </c>
      <c r="H538" t="s">
        <v>529</v>
      </c>
      <c r="I538" t="s">
        <v>351</v>
      </c>
      <c r="J538">
        <v>1</v>
      </c>
      <c r="K538">
        <v>0</v>
      </c>
      <c r="L538">
        <v>3000</v>
      </c>
      <c r="M538">
        <v>0</v>
      </c>
      <c r="N538" s="59">
        <v>45520</v>
      </c>
      <c r="O538" t="s">
        <v>3608</v>
      </c>
      <c r="R538" t="s">
        <v>561</v>
      </c>
      <c r="S538" s="59"/>
      <c r="T538" t="s">
        <v>3422</v>
      </c>
      <c r="U538" t="s">
        <v>3423</v>
      </c>
      <c r="W538">
        <v>0</v>
      </c>
      <c r="X538">
        <v>0</v>
      </c>
      <c r="Y538">
        <v>0</v>
      </c>
      <c r="Z538">
        <v>0</v>
      </c>
      <c r="AA538">
        <v>0</v>
      </c>
      <c r="AE5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박규현 박규현 SE.1000 투명 540267615751 010-5009-9491 45525809</v>
      </c>
    </row>
    <row r="539" spans="1:31">
      <c r="A539">
        <v>546</v>
      </c>
      <c r="B539" t="s">
        <v>665</v>
      </c>
      <c r="C539" t="s">
        <v>530</v>
      </c>
      <c r="D539" t="s">
        <v>3424</v>
      </c>
      <c r="E539" s="59">
        <v>45520</v>
      </c>
      <c r="F539" t="s">
        <v>3424</v>
      </c>
      <c r="G539" t="s">
        <v>3425</v>
      </c>
      <c r="H539" t="s">
        <v>529</v>
      </c>
      <c r="I539" t="s">
        <v>351</v>
      </c>
      <c r="J539">
        <v>1</v>
      </c>
      <c r="K539">
        <v>0</v>
      </c>
      <c r="L539">
        <v>5500</v>
      </c>
      <c r="M539">
        <v>1925</v>
      </c>
      <c r="N539" s="59">
        <v>45520</v>
      </c>
      <c r="O539" t="s">
        <v>3609</v>
      </c>
      <c r="R539" t="s">
        <v>561</v>
      </c>
      <c r="S539" s="59"/>
      <c r="T539" t="s">
        <v>3426</v>
      </c>
      <c r="U539" t="s">
        <v>3427</v>
      </c>
      <c r="W539">
        <v>0</v>
      </c>
      <c r="X539">
        <v>0</v>
      </c>
      <c r="Y539">
        <v>0</v>
      </c>
      <c r="Z539">
        <v>0</v>
      </c>
      <c r="AA539">
        <v>0</v>
      </c>
      <c r="AE5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김종훈 김종훈 SE.1000 투명 540267615736 010-5020-6735 45525801</v>
      </c>
    </row>
    <row r="540" spans="1:31">
      <c r="A540">
        <v>547</v>
      </c>
      <c r="B540" t="s">
        <v>665</v>
      </c>
      <c r="C540" t="s">
        <v>530</v>
      </c>
      <c r="D540" t="s">
        <v>3424</v>
      </c>
      <c r="E540" s="59">
        <v>45520</v>
      </c>
      <c r="F540" t="s">
        <v>3424</v>
      </c>
      <c r="G540" t="s">
        <v>3428</v>
      </c>
      <c r="H540" t="s">
        <v>529</v>
      </c>
      <c r="I540" t="s">
        <v>351</v>
      </c>
      <c r="J540">
        <v>1</v>
      </c>
      <c r="K540">
        <v>0</v>
      </c>
      <c r="L540">
        <v>5500</v>
      </c>
      <c r="M540">
        <v>1925</v>
      </c>
      <c r="N540" s="59">
        <v>45520</v>
      </c>
      <c r="O540" t="s">
        <v>3610</v>
      </c>
      <c r="R540" t="s">
        <v>561</v>
      </c>
      <c r="S540" s="59"/>
      <c r="T540" t="s">
        <v>3426</v>
      </c>
      <c r="U540" t="s">
        <v>3427</v>
      </c>
      <c r="W540">
        <v>0</v>
      </c>
      <c r="X540">
        <v>0</v>
      </c>
      <c r="Y540">
        <v>0</v>
      </c>
      <c r="Z540">
        <v>0</v>
      </c>
      <c r="AA540">
        <v>0</v>
      </c>
      <c r="AE5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김종훈 김종훈 SE.1000 투명 540267615810 010-5020-6735 45525346</v>
      </c>
    </row>
    <row r="541" spans="1:31">
      <c r="A541">
        <v>548</v>
      </c>
      <c r="B541" t="s">
        <v>665</v>
      </c>
      <c r="C541" t="s">
        <v>530</v>
      </c>
      <c r="D541" t="s">
        <v>3429</v>
      </c>
      <c r="E541" s="59">
        <v>45519</v>
      </c>
      <c r="F541" t="s">
        <v>3429</v>
      </c>
      <c r="G541" t="s">
        <v>3430</v>
      </c>
      <c r="H541" t="s">
        <v>529</v>
      </c>
      <c r="I541" t="s">
        <v>351</v>
      </c>
      <c r="J541">
        <v>1</v>
      </c>
      <c r="K541">
        <v>0</v>
      </c>
      <c r="L541">
        <v>5700</v>
      </c>
      <c r="M541">
        <v>1725</v>
      </c>
      <c r="N541" s="59">
        <v>45517</v>
      </c>
      <c r="O541" t="s">
        <v>3611</v>
      </c>
      <c r="R541" t="s">
        <v>561</v>
      </c>
      <c r="S541" s="59"/>
      <c r="T541" t="s">
        <v>3418</v>
      </c>
      <c r="U541" t="s">
        <v>3419</v>
      </c>
      <c r="W541">
        <v>0</v>
      </c>
      <c r="X541">
        <v>0</v>
      </c>
      <c r="Y541">
        <v>0</v>
      </c>
      <c r="Z541">
        <v>0</v>
      </c>
      <c r="AA541">
        <v>0</v>
      </c>
      <c r="AE5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코오롱 코오롱 SE.1000 투명 540265691764 010-8585-5116 45525665</v>
      </c>
    </row>
    <row r="542" spans="1:31">
      <c r="A542">
        <v>549</v>
      </c>
      <c r="B542" t="s">
        <v>665</v>
      </c>
      <c r="C542" t="s">
        <v>530</v>
      </c>
      <c r="D542" t="s">
        <v>3431</v>
      </c>
      <c r="E542" s="59">
        <v>45519</v>
      </c>
      <c r="F542" t="s">
        <v>3431</v>
      </c>
      <c r="G542" t="s">
        <v>3432</v>
      </c>
      <c r="H542" t="s">
        <v>529</v>
      </c>
      <c r="I542" t="s">
        <v>351</v>
      </c>
      <c r="J542">
        <v>1</v>
      </c>
      <c r="K542">
        <v>0</v>
      </c>
      <c r="L542">
        <v>5700</v>
      </c>
      <c r="M542">
        <v>1725</v>
      </c>
      <c r="N542" s="59">
        <v>45517</v>
      </c>
      <c r="O542" t="s">
        <v>3612</v>
      </c>
      <c r="R542" t="s">
        <v>561</v>
      </c>
      <c r="S542" s="59"/>
      <c r="T542" t="s">
        <v>3433</v>
      </c>
      <c r="U542" t="s">
        <v>3434</v>
      </c>
      <c r="W542">
        <v>0</v>
      </c>
      <c r="X542">
        <v>0</v>
      </c>
      <c r="Y542">
        <v>0</v>
      </c>
      <c r="Z542">
        <v>0</v>
      </c>
      <c r="AA542">
        <v>0</v>
      </c>
      <c r="AE5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어유진 어유진 SE.1000 투명 540265691661 010-9050-7562 45525585</v>
      </c>
    </row>
    <row r="543" spans="1:31">
      <c r="A543">
        <v>550</v>
      </c>
      <c r="B543" t="s">
        <v>665</v>
      </c>
      <c r="C543" t="s">
        <v>530</v>
      </c>
      <c r="D543" t="s">
        <v>3435</v>
      </c>
      <c r="E543" s="59">
        <v>45519</v>
      </c>
      <c r="F543" t="s">
        <v>3435</v>
      </c>
      <c r="G543" t="s">
        <v>3436</v>
      </c>
      <c r="H543" t="s">
        <v>529</v>
      </c>
      <c r="I543" t="s">
        <v>351</v>
      </c>
      <c r="J543">
        <v>1</v>
      </c>
      <c r="K543">
        <v>0</v>
      </c>
      <c r="L543">
        <v>5700</v>
      </c>
      <c r="M543">
        <v>1725</v>
      </c>
      <c r="N543" s="59">
        <v>45517</v>
      </c>
      <c r="O543" t="s">
        <v>3613</v>
      </c>
      <c r="R543" t="s">
        <v>561</v>
      </c>
      <c r="S543" s="59"/>
      <c r="T543" t="s">
        <v>3437</v>
      </c>
      <c r="U543" t="s">
        <v>3438</v>
      </c>
      <c r="W543">
        <v>0</v>
      </c>
      <c r="X543">
        <v>0</v>
      </c>
      <c r="Y543">
        <v>0</v>
      </c>
      <c r="Z543">
        <v>0</v>
      </c>
      <c r="AA543">
        <v>0</v>
      </c>
      <c r="AE5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대구 대구 SE.1000 투명 530266399943 010-4812-4522 45525468</v>
      </c>
    </row>
    <row r="544" spans="1:31">
      <c r="A544">
        <v>551</v>
      </c>
      <c r="B544" t="s">
        <v>665</v>
      </c>
      <c r="C544" t="s">
        <v>559</v>
      </c>
      <c r="D544" t="s">
        <v>3442</v>
      </c>
      <c r="E544" s="59">
        <v>45520</v>
      </c>
      <c r="F544" t="s">
        <v>3439</v>
      </c>
      <c r="G544" t="s">
        <v>3440</v>
      </c>
      <c r="H544" t="s">
        <v>42</v>
      </c>
      <c r="I544" t="s">
        <v>351</v>
      </c>
      <c r="J544">
        <v>1</v>
      </c>
      <c r="K544">
        <v>0</v>
      </c>
      <c r="L544">
        <v>3500</v>
      </c>
      <c r="M544">
        <v>960</v>
      </c>
      <c r="N544" s="59">
        <v>45520</v>
      </c>
      <c r="O544" t="s">
        <v>3441</v>
      </c>
      <c r="P544" t="s">
        <v>3443</v>
      </c>
      <c r="Q544" t="s">
        <v>3444</v>
      </c>
      <c r="R544" t="s">
        <v>561</v>
      </c>
      <c r="S544" s="59"/>
      <c r="T544" t="s">
        <v>3444</v>
      </c>
      <c r="U544" t="s">
        <v>3445</v>
      </c>
      <c r="W544">
        <v>16000</v>
      </c>
      <c r="X544">
        <v>0</v>
      </c>
      <c r="Y544">
        <v>3000</v>
      </c>
      <c r="Z544">
        <v>0</v>
      </c>
      <c r="AA544">
        <v>0</v>
      </c>
      <c r="AE5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이지현 제이핸드 SE.202 투명 540267722490 010-7169-1045 2024081616430501</v>
      </c>
    </row>
    <row r="545" spans="1:31">
      <c r="A545">
        <v>552</v>
      </c>
      <c r="B545" t="s">
        <v>665</v>
      </c>
      <c r="C545" t="s">
        <v>559</v>
      </c>
      <c r="D545" t="s">
        <v>3446</v>
      </c>
      <c r="E545" s="59">
        <v>45520</v>
      </c>
      <c r="F545" t="s">
        <v>3446</v>
      </c>
      <c r="G545" t="s">
        <v>3447</v>
      </c>
      <c r="H545" t="s">
        <v>38</v>
      </c>
      <c r="I545" t="s">
        <v>351</v>
      </c>
      <c r="J545">
        <v>1</v>
      </c>
      <c r="K545">
        <v>0</v>
      </c>
      <c r="L545">
        <v>3500</v>
      </c>
      <c r="M545">
        <v>960</v>
      </c>
      <c r="N545" s="59">
        <v>45518</v>
      </c>
      <c r="O545" t="s">
        <v>3448</v>
      </c>
      <c r="P545" t="s">
        <v>3449</v>
      </c>
      <c r="Q545" t="s">
        <v>3450</v>
      </c>
      <c r="R545" t="s">
        <v>561</v>
      </c>
      <c r="S545" s="59"/>
      <c r="T545" t="s">
        <v>3450</v>
      </c>
      <c r="U545" t="s">
        <v>3451</v>
      </c>
      <c r="W545">
        <v>20800</v>
      </c>
      <c r="X545">
        <v>0</v>
      </c>
      <c r="Y545">
        <v>3000</v>
      </c>
      <c r="Z545">
        <v>0</v>
      </c>
      <c r="AA545">
        <v>0</v>
      </c>
      <c r="AE5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홍철기 홍철기 SE.204 투명 530268246020 010-4185-1023 2024081446595861</v>
      </c>
    </row>
    <row r="546" spans="1:31">
      <c r="A546">
        <v>553</v>
      </c>
      <c r="B546" t="s">
        <v>665</v>
      </c>
      <c r="C546" t="s">
        <v>559</v>
      </c>
      <c r="D546" t="s">
        <v>3424</v>
      </c>
      <c r="E546" s="59">
        <v>45520</v>
      </c>
      <c r="F546" t="s">
        <v>3424</v>
      </c>
      <c r="G546" t="s">
        <v>3452</v>
      </c>
      <c r="H546" t="s">
        <v>42</v>
      </c>
      <c r="I546" t="s">
        <v>351</v>
      </c>
      <c r="J546">
        <v>12</v>
      </c>
      <c r="K546">
        <v>0</v>
      </c>
      <c r="L546">
        <v>5500</v>
      </c>
      <c r="M546">
        <v>1925</v>
      </c>
      <c r="N546" s="59">
        <v>45518</v>
      </c>
      <c r="O546" t="s">
        <v>3453</v>
      </c>
      <c r="P546" t="s">
        <v>3454</v>
      </c>
      <c r="Q546" t="s">
        <v>3426</v>
      </c>
      <c r="R546" t="s">
        <v>561</v>
      </c>
      <c r="S546" s="59"/>
      <c r="T546" t="s">
        <v>3426</v>
      </c>
      <c r="U546" t="s">
        <v>3455</v>
      </c>
      <c r="W546">
        <v>192000</v>
      </c>
      <c r="X546">
        <v>0</v>
      </c>
      <c r="Y546">
        <v>0</v>
      </c>
      <c r="Z546">
        <v>0</v>
      </c>
      <c r="AA546">
        <v>0</v>
      </c>
      <c r="AE5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김종훈 김종훈 SE.202 투명 530268246053 010-5020-6735 2024081429714661</v>
      </c>
    </row>
    <row r="547" spans="1:31">
      <c r="A547">
        <v>554</v>
      </c>
      <c r="B547" t="s">
        <v>665</v>
      </c>
      <c r="C547" t="s">
        <v>559</v>
      </c>
      <c r="D547" t="s">
        <v>3459</v>
      </c>
      <c r="E547" s="59">
        <v>45517</v>
      </c>
      <c r="F547" t="s">
        <v>3456</v>
      </c>
      <c r="G547" t="s">
        <v>3457</v>
      </c>
      <c r="H547" t="s">
        <v>38</v>
      </c>
      <c r="I547" t="s">
        <v>351</v>
      </c>
      <c r="J547">
        <v>1</v>
      </c>
      <c r="K547">
        <v>0</v>
      </c>
      <c r="L547">
        <v>3000</v>
      </c>
      <c r="M547">
        <v>0</v>
      </c>
      <c r="N547" s="59">
        <v>45516</v>
      </c>
      <c r="O547" t="s">
        <v>3458</v>
      </c>
      <c r="P547" t="s">
        <v>3460</v>
      </c>
      <c r="Q547" t="s">
        <v>3461</v>
      </c>
      <c r="R547" t="s">
        <v>561</v>
      </c>
      <c r="S547" s="59"/>
      <c r="T547" t="s">
        <v>3462</v>
      </c>
      <c r="U547" t="s">
        <v>3463</v>
      </c>
      <c r="W547">
        <v>20800</v>
      </c>
      <c r="X547">
        <v>0</v>
      </c>
      <c r="Y547">
        <v>3000</v>
      </c>
      <c r="Z547">
        <v>0</v>
      </c>
      <c r="AA547">
        <v>0</v>
      </c>
      <c r="AE5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강미연 kang SE.204 투명 530266399873 0502-3062-1955 2024081275594071</v>
      </c>
    </row>
    <row r="548" spans="1:31">
      <c r="A548">
        <v>555</v>
      </c>
      <c r="B548" t="s">
        <v>560</v>
      </c>
      <c r="C548" t="s">
        <v>559</v>
      </c>
      <c r="D548" t="s">
        <v>1258</v>
      </c>
      <c r="E548" s="59">
        <v>45520</v>
      </c>
      <c r="F548" t="s">
        <v>1255</v>
      </c>
      <c r="G548" t="s">
        <v>3464</v>
      </c>
      <c r="H548" t="s">
        <v>208</v>
      </c>
      <c r="I548" t="s">
        <v>373</v>
      </c>
      <c r="J548">
        <v>10</v>
      </c>
      <c r="K548">
        <v>29225</v>
      </c>
      <c r="L548">
        <v>4400</v>
      </c>
      <c r="M548">
        <v>1725</v>
      </c>
      <c r="N548" s="59">
        <v>45520</v>
      </c>
      <c r="O548" t="s">
        <v>3465</v>
      </c>
      <c r="P548" t="s">
        <v>1259</v>
      </c>
      <c r="Q548" t="s">
        <v>1260</v>
      </c>
      <c r="R548" t="s">
        <v>561</v>
      </c>
      <c r="S548" s="59"/>
      <c r="T548" t="s">
        <v>1261</v>
      </c>
      <c r="U548" t="s">
        <v>1262</v>
      </c>
      <c r="W548">
        <v>37800</v>
      </c>
      <c r="X548">
        <v>0</v>
      </c>
      <c r="Y548">
        <v>0</v>
      </c>
      <c r="Z548">
        <v>0</v>
      </c>
      <c r="AA548">
        <v>0</v>
      </c>
      <c r="AE5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이재영 더리터 경산 사동점 SE.21 유백 530268432776 053-814-3337 2024081613999941</v>
      </c>
    </row>
    <row r="549" spans="1:31">
      <c r="A549">
        <v>556</v>
      </c>
      <c r="B549" t="s">
        <v>560</v>
      </c>
      <c r="C549" t="s">
        <v>559</v>
      </c>
      <c r="D549" t="s">
        <v>3466</v>
      </c>
      <c r="E549" s="59">
        <v>45520</v>
      </c>
      <c r="F549" t="s">
        <v>3466</v>
      </c>
      <c r="G549" t="s">
        <v>3467</v>
      </c>
      <c r="H549" t="s">
        <v>204</v>
      </c>
      <c r="I549" t="s">
        <v>373</v>
      </c>
      <c r="J549">
        <v>9</v>
      </c>
      <c r="K549">
        <v>27905</v>
      </c>
      <c r="L549">
        <v>4400</v>
      </c>
      <c r="M549">
        <v>1725</v>
      </c>
      <c r="N549" s="59">
        <v>45519</v>
      </c>
      <c r="O549" t="s">
        <v>3468</v>
      </c>
      <c r="P549" t="s">
        <v>3469</v>
      </c>
      <c r="Q549" t="s">
        <v>3470</v>
      </c>
      <c r="R549" t="s">
        <v>561</v>
      </c>
      <c r="S549" s="59"/>
      <c r="T549" t="s">
        <v>3470</v>
      </c>
      <c r="U549" t="s">
        <v>3471</v>
      </c>
      <c r="W549">
        <v>35640</v>
      </c>
      <c r="X549">
        <v>0</v>
      </c>
      <c r="Y549">
        <v>0</v>
      </c>
      <c r="Z549">
        <v>0</v>
      </c>
      <c r="AA549">
        <v>0</v>
      </c>
      <c r="AE5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박지아 박지아 SE.23 유백 540267615843 010-8312-2993 2024081572771791</v>
      </c>
    </row>
    <row r="550" spans="1:31">
      <c r="A550">
        <v>557</v>
      </c>
      <c r="B550" t="s">
        <v>560</v>
      </c>
      <c r="C550" t="s">
        <v>559</v>
      </c>
      <c r="D550" t="s">
        <v>3472</v>
      </c>
      <c r="E550" s="59">
        <v>45520</v>
      </c>
      <c r="F550" t="s">
        <v>3472</v>
      </c>
      <c r="G550" t="s">
        <v>3473</v>
      </c>
      <c r="H550" t="s">
        <v>284</v>
      </c>
      <c r="I550" t="s">
        <v>352</v>
      </c>
      <c r="J550">
        <v>10</v>
      </c>
      <c r="K550">
        <v>18225</v>
      </c>
      <c r="L550">
        <v>4400</v>
      </c>
      <c r="M550">
        <v>1725</v>
      </c>
      <c r="N550" s="59">
        <v>45518</v>
      </c>
      <c r="O550" t="s">
        <v>3474</v>
      </c>
      <c r="P550" t="s">
        <v>3475</v>
      </c>
      <c r="Q550" t="s">
        <v>3476</v>
      </c>
      <c r="R550" t="s">
        <v>561</v>
      </c>
      <c r="S550" s="59"/>
      <c r="T550" t="s">
        <v>3476</v>
      </c>
      <c r="U550" t="s">
        <v>3478</v>
      </c>
      <c r="W550">
        <v>24200</v>
      </c>
      <c r="X550">
        <v>0</v>
      </c>
      <c r="Y550">
        <v>0</v>
      </c>
      <c r="Z550">
        <v>0</v>
      </c>
      <c r="AA550">
        <v>0</v>
      </c>
      <c r="AE5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윤미순 윤미순 SE.5 검정 540267539506 010-4305-1510 2024081451729451</v>
      </c>
    </row>
    <row r="551" spans="1:31">
      <c r="A551">
        <v>558</v>
      </c>
      <c r="B551" t="s">
        <v>560</v>
      </c>
      <c r="C551" t="s">
        <v>559</v>
      </c>
      <c r="D551" t="s">
        <v>3472</v>
      </c>
      <c r="E551" s="59">
        <v>45520</v>
      </c>
      <c r="F551" t="s">
        <v>3472</v>
      </c>
      <c r="G551" t="s">
        <v>3473</v>
      </c>
      <c r="H551" t="s">
        <v>284</v>
      </c>
      <c r="I551" t="s">
        <v>351</v>
      </c>
      <c r="J551">
        <v>10</v>
      </c>
      <c r="K551">
        <v>12100</v>
      </c>
      <c r="L551">
        <v>0</v>
      </c>
      <c r="M551">
        <v>0</v>
      </c>
      <c r="N551" s="59">
        <v>45518</v>
      </c>
      <c r="O551" t="s">
        <v>3479</v>
      </c>
      <c r="P551" t="s">
        <v>3475</v>
      </c>
      <c r="Q551" t="s">
        <v>3476</v>
      </c>
      <c r="R551" t="s">
        <v>561</v>
      </c>
      <c r="S551" s="59"/>
      <c r="T551" t="s">
        <v>3476</v>
      </c>
      <c r="U551" t="s">
        <v>3478</v>
      </c>
      <c r="W551">
        <v>24200</v>
      </c>
      <c r="X551">
        <v>0</v>
      </c>
      <c r="Y551">
        <v>0</v>
      </c>
      <c r="Z551">
        <v>0</v>
      </c>
      <c r="AA551">
        <v>0</v>
      </c>
      <c r="AE5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윤미순 윤미순 SE.5 투명 540267539506 010-4305-1510 2024081451729441</v>
      </c>
    </row>
    <row r="552" spans="1:31">
      <c r="A552">
        <v>559</v>
      </c>
      <c r="B552" t="s">
        <v>560</v>
      </c>
      <c r="C552" t="s">
        <v>559</v>
      </c>
      <c r="D552" t="s">
        <v>3480</v>
      </c>
      <c r="E552" s="59">
        <v>45520</v>
      </c>
      <c r="F552" t="s">
        <v>3480</v>
      </c>
      <c r="G552" t="s">
        <v>3481</v>
      </c>
      <c r="H552" t="s">
        <v>48</v>
      </c>
      <c r="I552" t="s">
        <v>351</v>
      </c>
      <c r="J552">
        <v>6</v>
      </c>
      <c r="K552">
        <v>13560</v>
      </c>
      <c r="L552">
        <v>3000</v>
      </c>
      <c r="M552">
        <v>0</v>
      </c>
      <c r="N552" s="59">
        <v>45517</v>
      </c>
      <c r="O552" t="s">
        <v>3482</v>
      </c>
      <c r="P552" t="s">
        <v>3483</v>
      </c>
      <c r="Q552" t="s">
        <v>3484</v>
      </c>
      <c r="R552" t="s">
        <v>561</v>
      </c>
      <c r="S552" s="59"/>
      <c r="T552" t="s">
        <v>3484</v>
      </c>
      <c r="U552" t="s">
        <v>3485</v>
      </c>
      <c r="W552">
        <v>15180</v>
      </c>
      <c r="X552">
        <v>4080</v>
      </c>
      <c r="Y552">
        <v>3000</v>
      </c>
      <c r="Z552">
        <v>0</v>
      </c>
      <c r="AA552">
        <v>0</v>
      </c>
      <c r="AE5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김동호 김동호 SE.139 투명 540267720880 010-2363-7616 2024081320141951</v>
      </c>
    </row>
    <row r="553" spans="1:31">
      <c r="A553">
        <v>560</v>
      </c>
      <c r="B553" t="s">
        <v>560</v>
      </c>
      <c r="C553" t="s">
        <v>559</v>
      </c>
      <c r="D553" t="s">
        <v>3486</v>
      </c>
      <c r="E553" s="59">
        <v>45517</v>
      </c>
      <c r="F553" t="s">
        <v>3486</v>
      </c>
      <c r="G553" t="s">
        <v>3487</v>
      </c>
      <c r="H553" t="s">
        <v>22</v>
      </c>
      <c r="I553" t="s">
        <v>351</v>
      </c>
      <c r="J553">
        <v>1</v>
      </c>
      <c r="K553">
        <v>15650</v>
      </c>
      <c r="L553">
        <v>3000</v>
      </c>
      <c r="M553">
        <v>0</v>
      </c>
      <c r="N553" s="59">
        <v>45516</v>
      </c>
      <c r="O553" t="s">
        <v>3488</v>
      </c>
      <c r="P553" t="s">
        <v>3489</v>
      </c>
      <c r="Q553" t="s">
        <v>3490</v>
      </c>
      <c r="R553" t="s">
        <v>561</v>
      </c>
      <c r="S553" s="59"/>
      <c r="T553" t="s">
        <v>3490</v>
      </c>
      <c r="U553" t="s">
        <v>3491</v>
      </c>
      <c r="W553">
        <v>18630</v>
      </c>
      <c r="X553">
        <v>2070</v>
      </c>
      <c r="Y553">
        <v>3000</v>
      </c>
      <c r="Z553">
        <v>0</v>
      </c>
      <c r="AA553">
        <v>0</v>
      </c>
      <c r="AE5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강미정 강미정 SE.305 투명 530266349823 010-4517-8148 2024081276811631</v>
      </c>
    </row>
    <row r="554" spans="1:31">
      <c r="A554">
        <v>561</v>
      </c>
      <c r="B554" t="s">
        <v>560</v>
      </c>
      <c r="C554" t="s">
        <v>559</v>
      </c>
      <c r="D554" t="s">
        <v>3492</v>
      </c>
      <c r="E554" s="59">
        <v>45517</v>
      </c>
      <c r="F554" t="s">
        <v>3492</v>
      </c>
      <c r="G554" t="s">
        <v>3493</v>
      </c>
      <c r="H554" t="s">
        <v>106</v>
      </c>
      <c r="I554" t="s">
        <v>351</v>
      </c>
      <c r="J554">
        <v>10</v>
      </c>
      <c r="K554">
        <v>18995</v>
      </c>
      <c r="L554">
        <v>4400</v>
      </c>
      <c r="M554">
        <v>1725</v>
      </c>
      <c r="N554" s="59">
        <v>45516</v>
      </c>
      <c r="O554" t="s">
        <v>3494</v>
      </c>
      <c r="P554" t="s">
        <v>3495</v>
      </c>
      <c r="Q554" t="s">
        <v>3496</v>
      </c>
      <c r="R554" t="s">
        <v>561</v>
      </c>
      <c r="S554" s="59"/>
      <c r="T554" t="s">
        <v>3496</v>
      </c>
      <c r="U554" t="s">
        <v>3497</v>
      </c>
      <c r="W554">
        <v>27400</v>
      </c>
      <c r="X554">
        <v>0</v>
      </c>
      <c r="Y554">
        <v>0</v>
      </c>
      <c r="Z554">
        <v>0</v>
      </c>
      <c r="AA554">
        <v>0</v>
      </c>
      <c r="AE5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박하나 박하나 SE.110 투명 540265762921 010-4284-0677 2024081261415181</v>
      </c>
    </row>
    <row r="555" spans="1:31">
      <c r="A555">
        <v>562</v>
      </c>
      <c r="B555" t="s">
        <v>560</v>
      </c>
      <c r="C555" t="s">
        <v>559</v>
      </c>
      <c r="D555" t="s">
        <v>3492</v>
      </c>
      <c r="E555" s="59">
        <v>45517</v>
      </c>
      <c r="F555" t="s">
        <v>3492</v>
      </c>
      <c r="G555" t="s">
        <v>3493</v>
      </c>
      <c r="H555" t="s">
        <v>98</v>
      </c>
      <c r="I555" t="s">
        <v>351</v>
      </c>
      <c r="J555">
        <v>5</v>
      </c>
      <c r="K555">
        <v>19800</v>
      </c>
      <c r="L555">
        <v>0</v>
      </c>
      <c r="M555">
        <v>0</v>
      </c>
      <c r="N555" s="59">
        <v>45516</v>
      </c>
      <c r="O555" t="s">
        <v>3498</v>
      </c>
      <c r="P555" t="s">
        <v>3495</v>
      </c>
      <c r="Q555" t="s">
        <v>3496</v>
      </c>
      <c r="R555" t="s">
        <v>561</v>
      </c>
      <c r="S555" s="59"/>
      <c r="T555" t="s">
        <v>3496</v>
      </c>
      <c r="U555" t="s">
        <v>3497</v>
      </c>
      <c r="W555">
        <v>42100</v>
      </c>
      <c r="X555">
        <v>0</v>
      </c>
      <c r="Y555">
        <v>0</v>
      </c>
      <c r="Z555">
        <v>0</v>
      </c>
      <c r="AA555">
        <v>0</v>
      </c>
      <c r="AE5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박하나 박하나 SE.114 투명 540265762921 010-4284-0677 2024081261415171</v>
      </c>
    </row>
    <row r="556" spans="1:31">
      <c r="A556">
        <v>563</v>
      </c>
      <c r="B556" t="s">
        <v>560</v>
      </c>
      <c r="C556" t="s">
        <v>559</v>
      </c>
      <c r="D556" t="s">
        <v>3499</v>
      </c>
      <c r="E556" s="59">
        <v>45517</v>
      </c>
      <c r="F556" t="s">
        <v>3499</v>
      </c>
      <c r="G556" t="s">
        <v>3500</v>
      </c>
      <c r="H556" t="s">
        <v>98</v>
      </c>
      <c r="I556" t="s">
        <v>351</v>
      </c>
      <c r="J556">
        <v>1</v>
      </c>
      <c r="K556">
        <v>6960</v>
      </c>
      <c r="L556">
        <v>3000</v>
      </c>
      <c r="M556">
        <v>0</v>
      </c>
      <c r="N556" s="59">
        <v>45516</v>
      </c>
      <c r="O556" t="s">
        <v>3501</v>
      </c>
      <c r="P556" t="s">
        <v>2412</v>
      </c>
      <c r="Q556" t="s">
        <v>3502</v>
      </c>
      <c r="R556" t="s">
        <v>561</v>
      </c>
      <c r="S556" s="59"/>
      <c r="T556" t="s">
        <v>3502</v>
      </c>
      <c r="U556" t="s">
        <v>3503</v>
      </c>
      <c r="W556">
        <v>8420</v>
      </c>
      <c r="X556">
        <v>0</v>
      </c>
      <c r="Y556">
        <v>3000</v>
      </c>
      <c r="Z556">
        <v>0</v>
      </c>
      <c r="AA556">
        <v>0</v>
      </c>
      <c r="AE5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임민태 임민태 SE.114 투명 540265755151 010-4666-2937 2024081257440261</v>
      </c>
    </row>
    <row r="557" spans="1:31">
      <c r="A557">
        <v>564</v>
      </c>
      <c r="B557" t="s">
        <v>560</v>
      </c>
      <c r="C557" t="s">
        <v>559</v>
      </c>
      <c r="D557" t="s">
        <v>3499</v>
      </c>
      <c r="E557" s="59">
        <v>45517</v>
      </c>
      <c r="F557" t="s">
        <v>3499</v>
      </c>
      <c r="G557" t="s">
        <v>3500</v>
      </c>
      <c r="H557" t="s">
        <v>104</v>
      </c>
      <c r="I557" t="s">
        <v>351</v>
      </c>
      <c r="J557">
        <v>1</v>
      </c>
      <c r="K557">
        <v>2200</v>
      </c>
      <c r="L557">
        <v>0</v>
      </c>
      <c r="M557">
        <v>0</v>
      </c>
      <c r="N557" s="59">
        <v>45516</v>
      </c>
      <c r="O557" t="s">
        <v>3504</v>
      </c>
      <c r="P557" t="s">
        <v>2412</v>
      </c>
      <c r="Q557" t="s">
        <v>3502</v>
      </c>
      <c r="R557" t="s">
        <v>561</v>
      </c>
      <c r="S557" s="59"/>
      <c r="T557" t="s">
        <v>3502</v>
      </c>
      <c r="U557" t="s">
        <v>3503</v>
      </c>
      <c r="W557">
        <v>4680</v>
      </c>
      <c r="X557">
        <v>0</v>
      </c>
      <c r="Y557">
        <v>0</v>
      </c>
      <c r="Z557">
        <v>0</v>
      </c>
      <c r="AA557">
        <v>0</v>
      </c>
      <c r="AE5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임민태 임민태 SE.111 투명 540265755151 010-4666-2937 2024081257440251</v>
      </c>
    </row>
    <row r="558" spans="1:31">
      <c r="A558">
        <v>565</v>
      </c>
      <c r="B558" t="s">
        <v>560</v>
      </c>
      <c r="C558" t="s">
        <v>559</v>
      </c>
      <c r="D558" t="s">
        <v>3499</v>
      </c>
      <c r="E558" s="59">
        <v>45517</v>
      </c>
      <c r="F558" t="s">
        <v>3499</v>
      </c>
      <c r="G558" t="s">
        <v>3500</v>
      </c>
      <c r="H558" t="s">
        <v>106</v>
      </c>
      <c r="I558" t="s">
        <v>351</v>
      </c>
      <c r="J558">
        <v>1</v>
      </c>
      <c r="K558">
        <v>1287</v>
      </c>
      <c r="L558">
        <v>0</v>
      </c>
      <c r="M558">
        <v>0</v>
      </c>
      <c r="N558" s="59">
        <v>45516</v>
      </c>
      <c r="O558" t="s">
        <v>3505</v>
      </c>
      <c r="P558" t="s">
        <v>2412</v>
      </c>
      <c r="Q558" t="s">
        <v>3502</v>
      </c>
      <c r="R558" t="s">
        <v>561</v>
      </c>
      <c r="S558" s="59"/>
      <c r="T558" t="s">
        <v>3502</v>
      </c>
      <c r="U558" t="s">
        <v>3503</v>
      </c>
      <c r="W558">
        <v>2740</v>
      </c>
      <c r="X558">
        <v>0</v>
      </c>
      <c r="Y558">
        <v>0</v>
      </c>
      <c r="Z558">
        <v>0</v>
      </c>
      <c r="AA558">
        <v>0</v>
      </c>
      <c r="AE5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임민태 임민태 SE.110 투명 540265755151 010-4666-2937 2024081257440241</v>
      </c>
    </row>
    <row r="559" spans="1:31">
      <c r="A559">
        <v>566</v>
      </c>
      <c r="B559" t="s">
        <v>560</v>
      </c>
      <c r="C559" t="s">
        <v>559</v>
      </c>
      <c r="D559" t="s">
        <v>3509</v>
      </c>
      <c r="E559" s="59">
        <v>45517</v>
      </c>
      <c r="F559" t="s">
        <v>3506</v>
      </c>
      <c r="G559" t="s">
        <v>3507</v>
      </c>
      <c r="H559" t="s">
        <v>22</v>
      </c>
      <c r="I559" t="s">
        <v>351</v>
      </c>
      <c r="J559">
        <v>2</v>
      </c>
      <c r="K559">
        <v>29760</v>
      </c>
      <c r="L559">
        <v>3500</v>
      </c>
      <c r="M559">
        <v>960</v>
      </c>
      <c r="N559" s="59">
        <v>45516</v>
      </c>
      <c r="O559" t="s">
        <v>3508</v>
      </c>
      <c r="P559" t="s">
        <v>3510</v>
      </c>
      <c r="Q559" t="s">
        <v>3511</v>
      </c>
      <c r="R559" t="s">
        <v>561</v>
      </c>
      <c r="S559" s="59"/>
      <c r="T559" t="s">
        <v>3511</v>
      </c>
      <c r="U559" t="s">
        <v>3512</v>
      </c>
      <c r="W559">
        <v>37260</v>
      </c>
      <c r="X559">
        <v>4140</v>
      </c>
      <c r="Y559">
        <v>0</v>
      </c>
      <c r="Z559">
        <v>0</v>
      </c>
      <c r="AA559">
        <v>0</v>
      </c>
      <c r="AE5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정현정 늘봄떡집 SE.305 투명 530266350361 010-7191-7322 2024081255862051</v>
      </c>
    </row>
    <row r="560" spans="1:31">
      <c r="A560">
        <v>567</v>
      </c>
      <c r="B560" t="s">
        <v>560</v>
      </c>
      <c r="C560" t="s">
        <v>562</v>
      </c>
      <c r="D560" t="s">
        <v>3513</v>
      </c>
      <c r="E560" s="59">
        <v>45517</v>
      </c>
      <c r="F560" t="s">
        <v>3513</v>
      </c>
      <c r="G560" t="s">
        <v>3514</v>
      </c>
      <c r="H560" t="s">
        <v>98</v>
      </c>
      <c r="I560" t="s">
        <v>351</v>
      </c>
      <c r="J560">
        <v>10</v>
      </c>
      <c r="K560">
        <v>45725</v>
      </c>
      <c r="L560">
        <v>4400</v>
      </c>
      <c r="M560">
        <v>1725</v>
      </c>
      <c r="N560" s="59">
        <v>45516</v>
      </c>
      <c r="O560" t="s">
        <v>3515</v>
      </c>
      <c r="Q560" t="s">
        <v>3516</v>
      </c>
      <c r="R560" t="s">
        <v>561</v>
      </c>
      <c r="S560" s="59"/>
      <c r="T560" t="s">
        <v>3516</v>
      </c>
      <c r="U560" t="s">
        <v>3517</v>
      </c>
      <c r="V560" t="s">
        <v>564</v>
      </c>
      <c r="W560">
        <v>61200</v>
      </c>
      <c r="X560">
        <v>6800</v>
      </c>
      <c r="Y560">
        <v>0</v>
      </c>
      <c r="Z560">
        <v>0</v>
      </c>
      <c r="AA560">
        <v>0</v>
      </c>
      <c r="AE5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안수진 안수진 SE.114 투명 530266468646 0502-7870-1605 7100063377716</v>
      </c>
    </row>
    <row r="561" spans="1:31">
      <c r="A561">
        <v>568</v>
      </c>
      <c r="B561" t="s">
        <v>560</v>
      </c>
      <c r="C561" t="s">
        <v>562</v>
      </c>
      <c r="D561" t="s">
        <v>3513</v>
      </c>
      <c r="E561" s="59">
        <v>45517</v>
      </c>
      <c r="F561" t="s">
        <v>3513</v>
      </c>
      <c r="G561" t="s">
        <v>3514</v>
      </c>
      <c r="H561" t="s">
        <v>104</v>
      </c>
      <c r="I561" t="s">
        <v>351</v>
      </c>
      <c r="J561">
        <v>5</v>
      </c>
      <c r="K561">
        <v>11000</v>
      </c>
      <c r="L561">
        <v>0</v>
      </c>
      <c r="M561">
        <v>0</v>
      </c>
      <c r="N561" s="59">
        <v>45516</v>
      </c>
      <c r="O561" t="s">
        <v>3518</v>
      </c>
      <c r="Q561" t="s">
        <v>3519</v>
      </c>
      <c r="R561" t="s">
        <v>561</v>
      </c>
      <c r="S561" s="59"/>
      <c r="T561" t="s">
        <v>3519</v>
      </c>
      <c r="U561" t="s">
        <v>3517</v>
      </c>
      <c r="V561" t="s">
        <v>564</v>
      </c>
      <c r="W561">
        <v>19250</v>
      </c>
      <c r="X561">
        <v>0</v>
      </c>
      <c r="Y561">
        <v>0</v>
      </c>
      <c r="Z561">
        <v>0</v>
      </c>
      <c r="AA561">
        <v>0</v>
      </c>
      <c r="AE5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안수진 안수진 SE.111 투명 530266468646 0502-7958-4622 7100063377922</v>
      </c>
    </row>
    <row r="562" spans="1:31">
      <c r="A562">
        <v>569</v>
      </c>
      <c r="B562" t="s">
        <v>560</v>
      </c>
      <c r="C562" t="s">
        <v>562</v>
      </c>
      <c r="D562" t="s">
        <v>3520</v>
      </c>
      <c r="E562" s="59">
        <v>45517</v>
      </c>
      <c r="F562" t="s">
        <v>3520</v>
      </c>
      <c r="G562" t="s">
        <v>3521</v>
      </c>
      <c r="H562" t="s">
        <v>98</v>
      </c>
      <c r="I562" t="s">
        <v>351</v>
      </c>
      <c r="J562">
        <v>2</v>
      </c>
      <c r="K562">
        <v>10920</v>
      </c>
      <c r="L562">
        <v>3000</v>
      </c>
      <c r="M562">
        <v>0</v>
      </c>
      <c r="N562" s="59">
        <v>45516</v>
      </c>
      <c r="O562" t="s">
        <v>3522</v>
      </c>
      <c r="Q562" t="s">
        <v>3523</v>
      </c>
      <c r="R562" t="s">
        <v>561</v>
      </c>
      <c r="S562" s="59"/>
      <c r="T562" t="s">
        <v>3523</v>
      </c>
      <c r="U562" t="s">
        <v>3524</v>
      </c>
      <c r="V562" t="s">
        <v>564</v>
      </c>
      <c r="W562">
        <v>13600</v>
      </c>
      <c r="X562">
        <v>0</v>
      </c>
      <c r="Y562">
        <v>0</v>
      </c>
      <c r="Z562">
        <v>0</v>
      </c>
      <c r="AA562">
        <v>0</v>
      </c>
      <c r="AE5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김오태 김오태 SE.114 투명 540265548850 0502-4588-7146 6100063211069</v>
      </c>
    </row>
    <row r="563" spans="1:31">
      <c r="A563">
        <v>570</v>
      </c>
      <c r="B563" t="s">
        <v>560</v>
      </c>
      <c r="C563" t="s">
        <v>562</v>
      </c>
      <c r="D563" t="s">
        <v>3525</v>
      </c>
      <c r="E563" s="59">
        <v>45517</v>
      </c>
      <c r="F563" t="s">
        <v>3525</v>
      </c>
      <c r="G563" t="s">
        <v>3526</v>
      </c>
      <c r="H563" t="s">
        <v>22</v>
      </c>
      <c r="I563" t="s">
        <v>351</v>
      </c>
      <c r="J563">
        <v>1</v>
      </c>
      <c r="K563">
        <v>15650</v>
      </c>
      <c r="L563">
        <v>3000</v>
      </c>
      <c r="M563">
        <v>0</v>
      </c>
      <c r="N563" s="59">
        <v>45516</v>
      </c>
      <c r="O563" t="s">
        <v>3527</v>
      </c>
      <c r="Q563" t="s">
        <v>3528</v>
      </c>
      <c r="R563" t="s">
        <v>561</v>
      </c>
      <c r="S563" s="59"/>
      <c r="T563" t="s">
        <v>3528</v>
      </c>
      <c r="U563" t="s">
        <v>3529</v>
      </c>
      <c r="V563" t="s">
        <v>564</v>
      </c>
      <c r="W563">
        <v>21740</v>
      </c>
      <c r="X563">
        <v>0</v>
      </c>
      <c r="Y563">
        <v>3000</v>
      </c>
      <c r="Z563">
        <v>0</v>
      </c>
      <c r="AA563">
        <v>0</v>
      </c>
      <c r="AE5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박지환 박지환 SE.305 투명 530266297312 0502-5377-6459 29100063314255</v>
      </c>
    </row>
    <row r="564" spans="1:31">
      <c r="A564">
        <v>571</v>
      </c>
      <c r="B564" t="s">
        <v>560</v>
      </c>
      <c r="C564" t="s">
        <v>562</v>
      </c>
      <c r="D564" t="s">
        <v>3530</v>
      </c>
      <c r="E564" s="59">
        <v>45517</v>
      </c>
      <c r="F564" t="s">
        <v>3530</v>
      </c>
      <c r="G564" t="s">
        <v>3531</v>
      </c>
      <c r="H564" t="s">
        <v>104</v>
      </c>
      <c r="I564" t="s">
        <v>351</v>
      </c>
      <c r="J564">
        <v>2</v>
      </c>
      <c r="K564">
        <v>7400</v>
      </c>
      <c r="L564">
        <v>3000</v>
      </c>
      <c r="M564">
        <v>0</v>
      </c>
      <c r="N564" s="59">
        <v>45516</v>
      </c>
      <c r="O564" t="s">
        <v>3532</v>
      </c>
      <c r="Q564" t="s">
        <v>3533</v>
      </c>
      <c r="R564" t="s">
        <v>561</v>
      </c>
      <c r="S564" s="59"/>
      <c r="T564" t="s">
        <v>3533</v>
      </c>
      <c r="U564" t="s">
        <v>3534</v>
      </c>
      <c r="V564" t="s">
        <v>564</v>
      </c>
      <c r="W564">
        <v>7700</v>
      </c>
      <c r="X564">
        <v>0</v>
      </c>
      <c r="Y564">
        <v>0</v>
      </c>
      <c r="Z564">
        <v>0</v>
      </c>
      <c r="AA564">
        <v>0</v>
      </c>
      <c r="AE5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배창영 배창영 SE.111 투명 530266461506 0502-5222-4170 22100062974450</v>
      </c>
    </row>
    <row r="565" spans="1:31">
      <c r="A565">
        <v>572</v>
      </c>
      <c r="B565" t="s">
        <v>560</v>
      </c>
      <c r="C565" t="s">
        <v>562</v>
      </c>
      <c r="D565" t="s">
        <v>3530</v>
      </c>
      <c r="E565" s="59">
        <v>45517</v>
      </c>
      <c r="F565" t="s">
        <v>3530</v>
      </c>
      <c r="G565" t="s">
        <v>3531</v>
      </c>
      <c r="H565" t="s">
        <v>98</v>
      </c>
      <c r="I565" t="s">
        <v>351</v>
      </c>
      <c r="J565">
        <v>1</v>
      </c>
      <c r="K565">
        <v>3960</v>
      </c>
      <c r="L565">
        <v>0</v>
      </c>
      <c r="M565">
        <v>0</v>
      </c>
      <c r="N565" s="59">
        <v>45516</v>
      </c>
      <c r="O565" t="s">
        <v>3532</v>
      </c>
      <c r="Q565" t="s">
        <v>3533</v>
      </c>
      <c r="R565" t="s">
        <v>561</v>
      </c>
      <c r="S565" s="59"/>
      <c r="T565" t="s">
        <v>3533</v>
      </c>
      <c r="U565" t="s">
        <v>3534</v>
      </c>
      <c r="V565" t="s">
        <v>564</v>
      </c>
      <c r="W565">
        <v>6800</v>
      </c>
      <c r="X565">
        <v>0</v>
      </c>
      <c r="Y565">
        <v>0</v>
      </c>
      <c r="Z565">
        <v>0</v>
      </c>
      <c r="AA565">
        <v>0</v>
      </c>
      <c r="AE5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배창영 배창영 SE.114 투명 530266461506 0502-5222-4170 22100062974450</v>
      </c>
    </row>
    <row r="566" spans="1:31">
      <c r="A566">
        <v>573</v>
      </c>
      <c r="B566" t="s">
        <v>560</v>
      </c>
      <c r="C566" t="s">
        <v>562</v>
      </c>
      <c r="D566" t="s">
        <v>3535</v>
      </c>
      <c r="E566" s="59">
        <v>45517</v>
      </c>
      <c r="F566" t="s">
        <v>3535</v>
      </c>
      <c r="G566" t="s">
        <v>3536</v>
      </c>
      <c r="H566" t="s">
        <v>98</v>
      </c>
      <c r="I566" t="s">
        <v>351</v>
      </c>
      <c r="J566">
        <v>1</v>
      </c>
      <c r="K566">
        <v>6960</v>
      </c>
      <c r="L566">
        <v>3000</v>
      </c>
      <c r="M566">
        <v>0</v>
      </c>
      <c r="N566" s="59">
        <v>45517</v>
      </c>
      <c r="O566" t="s">
        <v>3537</v>
      </c>
      <c r="Q566" t="s">
        <v>3538</v>
      </c>
      <c r="R566" t="s">
        <v>561</v>
      </c>
      <c r="S566" s="59"/>
      <c r="T566" t="s">
        <v>3538</v>
      </c>
      <c r="U566" t="s">
        <v>3539</v>
      </c>
      <c r="V566" t="s">
        <v>564</v>
      </c>
      <c r="W566">
        <v>6120</v>
      </c>
      <c r="X566">
        <v>680</v>
      </c>
      <c r="Y566">
        <v>3000</v>
      </c>
      <c r="Z566">
        <v>0</v>
      </c>
      <c r="AA566">
        <v>0</v>
      </c>
      <c r="AE5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윤희순 윤희순 SE.114 투명 530266461510 0502-4533-5459 32100063274296</v>
      </c>
    </row>
    <row r="567" spans="1:31">
      <c r="A567">
        <v>574</v>
      </c>
      <c r="B567" t="s">
        <v>560</v>
      </c>
      <c r="C567" t="s">
        <v>562</v>
      </c>
      <c r="D567" t="s">
        <v>941</v>
      </c>
      <c r="E567" s="59">
        <v>45517</v>
      </c>
      <c r="F567" t="s">
        <v>941</v>
      </c>
      <c r="G567" t="s">
        <v>3540</v>
      </c>
      <c r="H567" t="s">
        <v>34</v>
      </c>
      <c r="I567" t="s">
        <v>351</v>
      </c>
      <c r="J567">
        <v>1</v>
      </c>
      <c r="K567">
        <v>24260</v>
      </c>
      <c r="L567">
        <v>3500</v>
      </c>
      <c r="M567">
        <v>960</v>
      </c>
      <c r="N567" s="59">
        <v>45517</v>
      </c>
      <c r="O567" t="s">
        <v>3541</v>
      </c>
      <c r="Q567" t="s">
        <v>3542</v>
      </c>
      <c r="R567" t="s">
        <v>561</v>
      </c>
      <c r="S567" s="59"/>
      <c r="T567" t="s">
        <v>3542</v>
      </c>
      <c r="U567" t="s">
        <v>946</v>
      </c>
      <c r="V567" t="s">
        <v>564</v>
      </c>
      <c r="W567">
        <v>34020</v>
      </c>
      <c r="X567">
        <v>0</v>
      </c>
      <c r="Y567">
        <v>3000</v>
      </c>
      <c r="Z567">
        <v>0</v>
      </c>
      <c r="AA567">
        <v>0</v>
      </c>
      <c r="AE5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백유리 백유리 SE.206 투명 530266350976 0502-1806-8755 12100063256009</v>
      </c>
    </row>
    <row r="568" spans="1:31">
      <c r="A568">
        <v>575</v>
      </c>
      <c r="B568" t="s">
        <v>560</v>
      </c>
      <c r="C568" t="s">
        <v>562</v>
      </c>
      <c r="D568" t="s">
        <v>3546</v>
      </c>
      <c r="E568" s="59">
        <v>45517</v>
      </c>
      <c r="F568" t="s">
        <v>3543</v>
      </c>
      <c r="G568" t="s">
        <v>3544</v>
      </c>
      <c r="H568" t="s">
        <v>106</v>
      </c>
      <c r="I568" t="s">
        <v>351</v>
      </c>
      <c r="J568">
        <v>10</v>
      </c>
      <c r="K568">
        <v>18995</v>
      </c>
      <c r="L568">
        <v>4400</v>
      </c>
      <c r="M568">
        <v>1725</v>
      </c>
      <c r="N568" s="59">
        <v>45517</v>
      </c>
      <c r="O568" t="s">
        <v>3545</v>
      </c>
      <c r="Q568" t="s">
        <v>3547</v>
      </c>
      <c r="R568" t="s">
        <v>561</v>
      </c>
      <c r="S568" s="59"/>
      <c r="T568" t="s">
        <v>3547</v>
      </c>
      <c r="U568" t="s">
        <v>3548</v>
      </c>
      <c r="V568" t="s">
        <v>564</v>
      </c>
      <c r="W568">
        <v>22500</v>
      </c>
      <c r="X568">
        <v>0</v>
      </c>
      <c r="Y568">
        <v>0</v>
      </c>
      <c r="Z568">
        <v>0</v>
      </c>
      <c r="AA568">
        <v>0</v>
      </c>
      <c r="AE5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이진영 손영철 SE.110 투명 530266468635 0502-4369-7168 15100063466727</v>
      </c>
    </row>
    <row r="569" spans="1:31">
      <c r="A569">
        <v>576</v>
      </c>
      <c r="B569" t="s">
        <v>560</v>
      </c>
      <c r="C569" t="s">
        <v>562</v>
      </c>
      <c r="D569" t="s">
        <v>3546</v>
      </c>
      <c r="E569" s="59">
        <v>45517</v>
      </c>
      <c r="F569" t="s">
        <v>3543</v>
      </c>
      <c r="G569" t="s">
        <v>3544</v>
      </c>
      <c r="H569" t="s">
        <v>104</v>
      </c>
      <c r="I569" t="s">
        <v>351</v>
      </c>
      <c r="J569">
        <v>10</v>
      </c>
      <c r="K569">
        <v>22000</v>
      </c>
      <c r="L569">
        <v>0</v>
      </c>
      <c r="M569">
        <v>0</v>
      </c>
      <c r="N569" s="59">
        <v>45517</v>
      </c>
      <c r="O569" t="s">
        <v>3545</v>
      </c>
      <c r="Q569" t="s">
        <v>3547</v>
      </c>
      <c r="R569" t="s">
        <v>561</v>
      </c>
      <c r="S569" s="59"/>
      <c r="T569" t="s">
        <v>3547</v>
      </c>
      <c r="U569" t="s">
        <v>3548</v>
      </c>
      <c r="V569" t="s">
        <v>564</v>
      </c>
      <c r="W569">
        <v>38500</v>
      </c>
      <c r="X569">
        <v>0</v>
      </c>
      <c r="Y569">
        <v>0</v>
      </c>
      <c r="Z569">
        <v>0</v>
      </c>
      <c r="AA569">
        <v>0</v>
      </c>
      <c r="AE5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이진영 손영철 SE.111 투명 530266468635 0502-4369-7168 15100063466727</v>
      </c>
    </row>
    <row r="570" spans="1:31">
      <c r="A570">
        <v>577</v>
      </c>
      <c r="B570" t="s">
        <v>560</v>
      </c>
      <c r="C570" t="s">
        <v>562</v>
      </c>
      <c r="D570" t="s">
        <v>3549</v>
      </c>
      <c r="E570" s="59">
        <v>45517</v>
      </c>
      <c r="F570" t="s">
        <v>3549</v>
      </c>
      <c r="G570" t="s">
        <v>3550</v>
      </c>
      <c r="H570" t="s">
        <v>98</v>
      </c>
      <c r="I570" t="s">
        <v>351</v>
      </c>
      <c r="J570">
        <v>1</v>
      </c>
      <c r="K570">
        <v>6960</v>
      </c>
      <c r="L570">
        <v>3000</v>
      </c>
      <c r="M570">
        <v>0</v>
      </c>
      <c r="N570" s="59">
        <v>45517</v>
      </c>
      <c r="O570" t="s">
        <v>3551</v>
      </c>
      <c r="Q570" t="s">
        <v>3552</v>
      </c>
      <c r="R570" t="s">
        <v>561</v>
      </c>
      <c r="S570" s="59"/>
      <c r="T570" t="s">
        <v>3552</v>
      </c>
      <c r="U570" t="s">
        <v>3553</v>
      </c>
      <c r="V570" t="s">
        <v>564</v>
      </c>
      <c r="W570">
        <v>6120</v>
      </c>
      <c r="X570">
        <v>680</v>
      </c>
      <c r="Y570">
        <v>3000</v>
      </c>
      <c r="Z570">
        <v>0</v>
      </c>
      <c r="AA570">
        <v>0</v>
      </c>
      <c r="AE5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정성 정성 SE.114 투명 540265762932 0502-5339-4222 9100063372738</v>
      </c>
    </row>
    <row r="571" spans="1:31">
      <c r="A571">
        <v>578</v>
      </c>
      <c r="B571" t="s">
        <v>560</v>
      </c>
      <c r="C571" t="s">
        <v>562</v>
      </c>
      <c r="D571" t="s">
        <v>2026</v>
      </c>
      <c r="E571" s="59">
        <v>45520</v>
      </c>
      <c r="F571" t="s">
        <v>3554</v>
      </c>
      <c r="G571" t="s">
        <v>3555</v>
      </c>
      <c r="H571" t="s">
        <v>104</v>
      </c>
      <c r="I571" t="s">
        <v>351</v>
      </c>
      <c r="J571">
        <v>1</v>
      </c>
      <c r="K571">
        <v>5200</v>
      </c>
      <c r="L571">
        <v>3000</v>
      </c>
      <c r="M571">
        <v>0</v>
      </c>
      <c r="N571" s="59">
        <v>45517</v>
      </c>
      <c r="O571" t="s">
        <v>3556</v>
      </c>
      <c r="Q571" t="s">
        <v>3557</v>
      </c>
      <c r="R571" t="s">
        <v>561</v>
      </c>
      <c r="S571" s="59"/>
      <c r="T571" t="s">
        <v>3557</v>
      </c>
      <c r="U571" t="s">
        <v>3558</v>
      </c>
      <c r="V571" t="s">
        <v>564</v>
      </c>
      <c r="W571">
        <v>3850</v>
      </c>
      <c r="X571">
        <v>0</v>
      </c>
      <c r="Y571">
        <v>0</v>
      </c>
      <c r="Z571">
        <v>0</v>
      </c>
      <c r="AA571">
        <v>0</v>
      </c>
      <c r="AE5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김용선 최은경 SE.111 투명 530268245806 0502-4389-3869 23100063508846</v>
      </c>
    </row>
    <row r="572" spans="1:31">
      <c r="A572">
        <v>579</v>
      </c>
      <c r="B572" t="s">
        <v>560</v>
      </c>
      <c r="C572" t="s">
        <v>562</v>
      </c>
      <c r="D572" t="s">
        <v>2026</v>
      </c>
      <c r="E572" s="59">
        <v>45520</v>
      </c>
      <c r="F572" t="s">
        <v>3554</v>
      </c>
      <c r="G572" t="s">
        <v>3555</v>
      </c>
      <c r="H572" t="s">
        <v>98</v>
      </c>
      <c r="I572" t="s">
        <v>351</v>
      </c>
      <c r="J572">
        <v>1</v>
      </c>
      <c r="K572">
        <v>3960</v>
      </c>
      <c r="L572">
        <v>0</v>
      </c>
      <c r="M572">
        <v>0</v>
      </c>
      <c r="N572" s="59">
        <v>45517</v>
      </c>
      <c r="O572" t="s">
        <v>3556</v>
      </c>
      <c r="Q572" t="s">
        <v>3557</v>
      </c>
      <c r="R572" t="s">
        <v>561</v>
      </c>
      <c r="S572" s="59"/>
      <c r="T572" t="s">
        <v>3557</v>
      </c>
      <c r="U572" t="s">
        <v>3558</v>
      </c>
      <c r="V572" t="s">
        <v>564</v>
      </c>
      <c r="W572">
        <v>6120</v>
      </c>
      <c r="X572">
        <v>680</v>
      </c>
      <c r="Y572">
        <v>0</v>
      </c>
      <c r="Z572">
        <v>0</v>
      </c>
      <c r="AA572">
        <v>0</v>
      </c>
      <c r="AE5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김용선 최은경 SE.114 투명 530268245806 0502-4389-3869 23100063508846</v>
      </c>
    </row>
    <row r="573" spans="1:31">
      <c r="A573">
        <v>580</v>
      </c>
      <c r="B573" t="s">
        <v>560</v>
      </c>
      <c r="C573" t="s">
        <v>562</v>
      </c>
      <c r="D573" t="s">
        <v>3559</v>
      </c>
      <c r="E573" s="59">
        <v>45520</v>
      </c>
      <c r="F573" t="s">
        <v>3559</v>
      </c>
      <c r="G573" t="s">
        <v>3560</v>
      </c>
      <c r="H573" t="s">
        <v>98</v>
      </c>
      <c r="I573" t="s">
        <v>351</v>
      </c>
      <c r="J573">
        <v>3</v>
      </c>
      <c r="K573">
        <v>14880</v>
      </c>
      <c r="L573">
        <v>3000</v>
      </c>
      <c r="M573">
        <v>0</v>
      </c>
      <c r="N573" s="59">
        <v>45517</v>
      </c>
      <c r="O573" t="s">
        <v>3561</v>
      </c>
      <c r="Q573" t="s">
        <v>3562</v>
      </c>
      <c r="R573" t="s">
        <v>561</v>
      </c>
      <c r="S573" s="59"/>
      <c r="T573" t="s">
        <v>3562</v>
      </c>
      <c r="U573" t="s">
        <v>3563</v>
      </c>
      <c r="V573" t="s">
        <v>3564</v>
      </c>
      <c r="W573">
        <v>18360</v>
      </c>
      <c r="X573">
        <v>2040</v>
      </c>
      <c r="Y573">
        <v>0</v>
      </c>
      <c r="Z573">
        <v>0</v>
      </c>
      <c r="AA573">
        <v>0</v>
      </c>
      <c r="AE5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홍은주 홍은주 SE.114 투명 530268245891 0502-4290-5705 31100063629575</v>
      </c>
    </row>
    <row r="574" spans="1:31">
      <c r="A574">
        <v>581</v>
      </c>
      <c r="B574" t="s">
        <v>560</v>
      </c>
      <c r="C574" t="s">
        <v>562</v>
      </c>
      <c r="D574" t="s">
        <v>3568</v>
      </c>
      <c r="E574" s="59">
        <v>45520</v>
      </c>
      <c r="F574" t="s">
        <v>3565</v>
      </c>
      <c r="G574" t="s">
        <v>3566</v>
      </c>
      <c r="H574" t="s">
        <v>98</v>
      </c>
      <c r="I574" t="s">
        <v>351</v>
      </c>
      <c r="J574">
        <v>3</v>
      </c>
      <c r="K574">
        <v>14880</v>
      </c>
      <c r="L574">
        <v>3000</v>
      </c>
      <c r="M574">
        <v>0</v>
      </c>
      <c r="N574" s="59">
        <v>45518</v>
      </c>
      <c r="O574" t="s">
        <v>3567</v>
      </c>
      <c r="Q574" t="s">
        <v>3569</v>
      </c>
      <c r="R574" t="s">
        <v>561</v>
      </c>
      <c r="S574" s="59"/>
      <c r="T574" t="s">
        <v>3569</v>
      </c>
      <c r="U574" t="s">
        <v>3570</v>
      </c>
      <c r="V574" t="s">
        <v>3571</v>
      </c>
      <c r="W574">
        <v>18360</v>
      </c>
      <c r="X574">
        <v>2040</v>
      </c>
      <c r="Y574">
        <v>0</v>
      </c>
      <c r="Z574">
        <v>0</v>
      </c>
      <c r="AA574">
        <v>0</v>
      </c>
      <c r="AE5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최순이 최성기 SE.114 투명 530268246075 0502-1714-0211 24100063587436</v>
      </c>
    </row>
    <row r="575" spans="1:31">
      <c r="A575">
        <v>582</v>
      </c>
      <c r="B575" t="s">
        <v>560</v>
      </c>
      <c r="C575" t="s">
        <v>562</v>
      </c>
      <c r="D575" t="s">
        <v>3572</v>
      </c>
      <c r="E575" s="59">
        <v>45520</v>
      </c>
      <c r="F575" t="s">
        <v>3572</v>
      </c>
      <c r="G575" t="s">
        <v>3573</v>
      </c>
      <c r="H575" t="s">
        <v>104</v>
      </c>
      <c r="I575" t="s">
        <v>351</v>
      </c>
      <c r="J575">
        <v>2</v>
      </c>
      <c r="K575">
        <v>7400</v>
      </c>
      <c r="L575">
        <v>3000</v>
      </c>
      <c r="M575">
        <v>0</v>
      </c>
      <c r="N575" s="59">
        <v>45519</v>
      </c>
      <c r="O575" t="s">
        <v>3574</v>
      </c>
      <c r="Q575" t="s">
        <v>3575</v>
      </c>
      <c r="R575" t="s">
        <v>561</v>
      </c>
      <c r="S575" s="59"/>
      <c r="T575" t="s">
        <v>3575</v>
      </c>
      <c r="U575" t="s">
        <v>3576</v>
      </c>
      <c r="V575" t="s">
        <v>3577</v>
      </c>
      <c r="W575">
        <v>7700</v>
      </c>
      <c r="X575">
        <v>0</v>
      </c>
      <c r="Y575">
        <v>3000</v>
      </c>
      <c r="Z575">
        <v>0</v>
      </c>
      <c r="AA575">
        <v>0</v>
      </c>
      <c r="AE5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임광희 임광희 SE.111 투명 530268246005 0502-5254-3642 19100063852335</v>
      </c>
    </row>
    <row r="576" spans="1:31">
      <c r="A576">
        <v>583</v>
      </c>
      <c r="B576" t="s">
        <v>560</v>
      </c>
      <c r="C576" t="s">
        <v>562</v>
      </c>
      <c r="D576" t="s">
        <v>1880</v>
      </c>
      <c r="E576" s="59">
        <v>45520</v>
      </c>
      <c r="F576" t="s">
        <v>1877</v>
      </c>
      <c r="G576" t="s">
        <v>3578</v>
      </c>
      <c r="H576" t="s">
        <v>74</v>
      </c>
      <c r="I576" t="s">
        <v>351</v>
      </c>
      <c r="J576">
        <v>10</v>
      </c>
      <c r="K576">
        <v>18400</v>
      </c>
      <c r="L576">
        <v>3000</v>
      </c>
      <c r="M576">
        <v>0</v>
      </c>
      <c r="N576" s="59">
        <v>45519</v>
      </c>
      <c r="O576" t="s">
        <v>3579</v>
      </c>
      <c r="Q576" t="s">
        <v>3580</v>
      </c>
      <c r="R576" t="s">
        <v>561</v>
      </c>
      <c r="S576" s="59"/>
      <c r="T576" t="s">
        <v>3580</v>
      </c>
      <c r="U576" t="s">
        <v>1883</v>
      </c>
      <c r="V576" t="s">
        <v>1884</v>
      </c>
      <c r="W576">
        <v>20800</v>
      </c>
      <c r="X576">
        <v>5200</v>
      </c>
      <c r="Y576">
        <v>0</v>
      </c>
      <c r="Z576">
        <v>0</v>
      </c>
      <c r="AA576">
        <v>0</v>
      </c>
      <c r="AE5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이경진 국민상회 새솔점 SE.126 투명 540267615784 0502-5215-4204 2100063635400</v>
      </c>
    </row>
    <row r="577" spans="1:31">
      <c r="A577">
        <v>584</v>
      </c>
      <c r="B577" t="s">
        <v>560</v>
      </c>
      <c r="C577" t="s">
        <v>562</v>
      </c>
      <c r="D577" t="s">
        <v>3584</v>
      </c>
      <c r="E577" s="59">
        <v>45520</v>
      </c>
      <c r="F577" t="s">
        <v>3581</v>
      </c>
      <c r="G577" t="s">
        <v>3582</v>
      </c>
      <c r="H577" t="s">
        <v>34</v>
      </c>
      <c r="I577" t="s">
        <v>351</v>
      </c>
      <c r="J577">
        <v>1</v>
      </c>
      <c r="K577">
        <v>24260</v>
      </c>
      <c r="L577">
        <v>3500</v>
      </c>
      <c r="M577">
        <v>960</v>
      </c>
      <c r="N577" s="59">
        <v>45520</v>
      </c>
      <c r="O577" t="s">
        <v>3583</v>
      </c>
      <c r="Q577" t="s">
        <v>3585</v>
      </c>
      <c r="R577" t="s">
        <v>561</v>
      </c>
      <c r="S577" s="59"/>
      <c r="T577" t="s">
        <v>3585</v>
      </c>
      <c r="U577" t="s">
        <v>3586</v>
      </c>
      <c r="V577" t="s">
        <v>564</v>
      </c>
      <c r="W577">
        <v>34020</v>
      </c>
      <c r="X577">
        <v>0</v>
      </c>
      <c r="Y577">
        <v>3000</v>
      </c>
      <c r="Z577">
        <v>0</v>
      </c>
      <c r="AA577">
        <v>0</v>
      </c>
      <c r="AE5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이윤경 도도하맘 SE.206 투명 530268246090 0502-7442-0245 11100063858416</v>
      </c>
    </row>
    <row r="578" spans="1:31">
      <c r="A578">
        <v>585</v>
      </c>
      <c r="B578" t="s">
        <v>560</v>
      </c>
      <c r="C578" t="s">
        <v>562</v>
      </c>
      <c r="D578" t="s">
        <v>3587</v>
      </c>
      <c r="E578" s="59">
        <v>45520</v>
      </c>
      <c r="F578" t="s">
        <v>3587</v>
      </c>
      <c r="G578" t="s">
        <v>3588</v>
      </c>
      <c r="H578" t="s">
        <v>34</v>
      </c>
      <c r="I578" t="s">
        <v>351</v>
      </c>
      <c r="J578">
        <v>1</v>
      </c>
      <c r="K578">
        <v>24260</v>
      </c>
      <c r="L578">
        <v>3500</v>
      </c>
      <c r="M578">
        <v>960</v>
      </c>
      <c r="N578" s="59">
        <v>45520</v>
      </c>
      <c r="O578" t="s">
        <v>3589</v>
      </c>
      <c r="Q578" t="s">
        <v>3590</v>
      </c>
      <c r="R578" t="s">
        <v>561</v>
      </c>
      <c r="S578" s="59"/>
      <c r="T578" t="s">
        <v>3590</v>
      </c>
      <c r="U578" t="s">
        <v>3591</v>
      </c>
      <c r="V578" t="s">
        <v>564</v>
      </c>
      <c r="W578">
        <v>34020</v>
      </c>
      <c r="X578">
        <v>0</v>
      </c>
      <c r="Y578">
        <v>3000</v>
      </c>
      <c r="Z578">
        <v>3000</v>
      </c>
      <c r="AA578">
        <v>0</v>
      </c>
      <c r="AE5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허유선 허유선 SE.206 투명 530268245854 0502-7453-3543 22100063617468</v>
      </c>
    </row>
    <row r="579" spans="1:31">
      <c r="A579">
        <v>586</v>
      </c>
      <c r="B579" t="s">
        <v>560</v>
      </c>
      <c r="C579" t="s">
        <v>562</v>
      </c>
      <c r="D579" t="s">
        <v>3592</v>
      </c>
      <c r="E579" s="59">
        <v>45520</v>
      </c>
      <c r="F579" t="s">
        <v>3592</v>
      </c>
      <c r="G579" t="s">
        <v>3593</v>
      </c>
      <c r="H579" t="s">
        <v>98</v>
      </c>
      <c r="I579" t="s">
        <v>351</v>
      </c>
      <c r="J579">
        <v>1</v>
      </c>
      <c r="K579">
        <v>6960</v>
      </c>
      <c r="L579">
        <v>3000</v>
      </c>
      <c r="M579">
        <v>0</v>
      </c>
      <c r="N579" s="59">
        <v>45520</v>
      </c>
      <c r="O579" t="s">
        <v>3594</v>
      </c>
      <c r="Q579" t="s">
        <v>3595</v>
      </c>
      <c r="R579" t="s">
        <v>561</v>
      </c>
      <c r="S579" s="59"/>
      <c r="T579" t="s">
        <v>3595</v>
      </c>
      <c r="U579" t="s">
        <v>3596</v>
      </c>
      <c r="V579" t="s">
        <v>563</v>
      </c>
      <c r="W579">
        <v>6120</v>
      </c>
      <c r="X579">
        <v>680</v>
      </c>
      <c r="Y579">
        <v>3000</v>
      </c>
      <c r="Z579">
        <v>0</v>
      </c>
      <c r="AA579">
        <v>0</v>
      </c>
      <c r="AE5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김명순 김명순 SE.114 투명 530268246042 0504-4927-6662 25100064072324</v>
      </c>
    </row>
    <row r="580" spans="1:31">
      <c r="A580">
        <v>587</v>
      </c>
      <c r="B580" t="s">
        <v>665</v>
      </c>
      <c r="C580" t="s">
        <v>562</v>
      </c>
      <c r="D580" t="s">
        <v>3597</v>
      </c>
      <c r="E580" s="59">
        <v>45517</v>
      </c>
      <c r="F580" t="s">
        <v>3597</v>
      </c>
      <c r="G580" t="s">
        <v>3598</v>
      </c>
      <c r="H580" t="s">
        <v>38</v>
      </c>
      <c r="I580" t="s">
        <v>351</v>
      </c>
      <c r="J580">
        <v>1</v>
      </c>
      <c r="K580">
        <v>0</v>
      </c>
      <c r="L580">
        <v>3000</v>
      </c>
      <c r="M580">
        <v>0</v>
      </c>
      <c r="N580" s="59">
        <v>45516</v>
      </c>
      <c r="O580" t="s">
        <v>3599</v>
      </c>
      <c r="Q580" t="s">
        <v>3600</v>
      </c>
      <c r="R580" t="s">
        <v>561</v>
      </c>
      <c r="S580" s="59"/>
      <c r="T580" t="s">
        <v>3600</v>
      </c>
      <c r="U580" t="s">
        <v>3601</v>
      </c>
      <c r="V580" t="s">
        <v>564</v>
      </c>
      <c r="W580">
        <v>21840</v>
      </c>
      <c r="X580">
        <v>0</v>
      </c>
      <c r="Y580">
        <v>3000</v>
      </c>
      <c r="Z580">
        <v>0</v>
      </c>
      <c r="AA580">
        <v>0</v>
      </c>
      <c r="AE5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김영옥 김영옥 SE.204 투명 530266350022 0502-1221-3121 30100063453466</v>
      </c>
    </row>
    <row r="581" spans="1:31">
      <c r="A581">
        <v>588</v>
      </c>
      <c r="B581" t="s">
        <v>665</v>
      </c>
      <c r="C581" t="s">
        <v>562</v>
      </c>
      <c r="D581" t="s">
        <v>3602</v>
      </c>
      <c r="E581" s="59">
        <v>45517</v>
      </c>
      <c r="F581" t="s">
        <v>3602</v>
      </c>
      <c r="G581" t="s">
        <v>3603</v>
      </c>
      <c r="H581" t="s">
        <v>34</v>
      </c>
      <c r="I581" t="s">
        <v>351</v>
      </c>
      <c r="J581">
        <v>1</v>
      </c>
      <c r="K581">
        <v>0</v>
      </c>
      <c r="L581">
        <v>3500</v>
      </c>
      <c r="M581">
        <v>960</v>
      </c>
      <c r="N581" s="59">
        <v>45517</v>
      </c>
      <c r="O581" t="s">
        <v>3604</v>
      </c>
      <c r="Q581" t="s">
        <v>3605</v>
      </c>
      <c r="R581" t="s">
        <v>561</v>
      </c>
      <c r="S581" s="59"/>
      <c r="T581" t="s">
        <v>3605</v>
      </c>
      <c r="U581" t="s">
        <v>3606</v>
      </c>
      <c r="V581" t="s">
        <v>564</v>
      </c>
      <c r="W581">
        <v>30240</v>
      </c>
      <c r="X581">
        <v>0</v>
      </c>
      <c r="Y581">
        <v>3000</v>
      </c>
      <c r="Z581">
        <v>0</v>
      </c>
      <c r="AA581">
        <v>0</v>
      </c>
      <c r="AE5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김두식 김두식 SE.206 투명 530266350615 0502-5045-2664 20100063422723</v>
      </c>
    </row>
    <row r="582" spans="1:31">
      <c r="A582">
        <v>589</v>
      </c>
      <c r="B582" t="s">
        <v>560</v>
      </c>
      <c r="C582" t="s">
        <v>562</v>
      </c>
      <c r="D582" t="s">
        <v>1369</v>
      </c>
      <c r="E582" s="59">
        <v>45523</v>
      </c>
      <c r="F582" t="s">
        <v>3614</v>
      </c>
      <c r="G582" t="s">
        <v>3615</v>
      </c>
      <c r="H582" t="s">
        <v>34</v>
      </c>
      <c r="I582" t="s">
        <v>351</v>
      </c>
      <c r="J582">
        <v>1</v>
      </c>
      <c r="K582">
        <v>24260</v>
      </c>
      <c r="L582">
        <v>3500</v>
      </c>
      <c r="M582">
        <v>960</v>
      </c>
      <c r="N582" s="59">
        <v>45521</v>
      </c>
      <c r="O582" t="s">
        <v>3616</v>
      </c>
      <c r="Q582" t="s">
        <v>3617</v>
      </c>
      <c r="R582" t="s">
        <v>561</v>
      </c>
      <c r="S582" s="59"/>
      <c r="T582" t="s">
        <v>3617</v>
      </c>
      <c r="U582" t="s">
        <v>3618</v>
      </c>
      <c r="V582" t="s">
        <v>564</v>
      </c>
      <c r="W582">
        <v>34020</v>
      </c>
      <c r="X582">
        <v>0</v>
      </c>
      <c r="Y582">
        <v>3000</v>
      </c>
      <c r="Z582">
        <v>0</v>
      </c>
      <c r="AA582">
        <v>0</v>
      </c>
      <c r="AE5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김은희 살롱마인 오송 2산단점 SE.206 투명 540269389105 0502-1284-1487 23100064077687</v>
      </c>
    </row>
    <row r="583" spans="1:31">
      <c r="A583">
        <v>590</v>
      </c>
      <c r="B583" t="s">
        <v>560</v>
      </c>
      <c r="C583" t="s">
        <v>562</v>
      </c>
      <c r="D583" t="s">
        <v>3619</v>
      </c>
      <c r="E583" s="59">
        <v>45523</v>
      </c>
      <c r="F583" t="s">
        <v>3619</v>
      </c>
      <c r="G583" t="s">
        <v>3620</v>
      </c>
      <c r="H583" t="s">
        <v>104</v>
      </c>
      <c r="I583" t="s">
        <v>351</v>
      </c>
      <c r="J583">
        <v>1</v>
      </c>
      <c r="K583">
        <v>5200</v>
      </c>
      <c r="L583">
        <v>3000</v>
      </c>
      <c r="M583">
        <v>0</v>
      </c>
      <c r="N583" s="59">
        <v>45521</v>
      </c>
      <c r="O583" t="s">
        <v>3621</v>
      </c>
      <c r="Q583" t="s">
        <v>3622</v>
      </c>
      <c r="R583" t="s">
        <v>561</v>
      </c>
      <c r="S583" s="59"/>
      <c r="T583" t="s">
        <v>3622</v>
      </c>
      <c r="U583" t="s">
        <v>3623</v>
      </c>
      <c r="V583" t="s">
        <v>564</v>
      </c>
      <c r="W583">
        <v>3850</v>
      </c>
      <c r="X583">
        <v>0</v>
      </c>
      <c r="Y583">
        <v>0</v>
      </c>
      <c r="Z583">
        <v>0</v>
      </c>
      <c r="AA583">
        <v>0</v>
      </c>
      <c r="AE5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안미숙 안미숙 SE.111 투명 540269486184 0504-4986-8584 20100064056406</v>
      </c>
    </row>
    <row r="584" spans="1:31">
      <c r="A584">
        <v>591</v>
      </c>
      <c r="B584" t="s">
        <v>560</v>
      </c>
      <c r="C584" t="s">
        <v>562</v>
      </c>
      <c r="D584" t="s">
        <v>3619</v>
      </c>
      <c r="E584" s="59">
        <v>45523</v>
      </c>
      <c r="F584" t="s">
        <v>3619</v>
      </c>
      <c r="G584" t="s">
        <v>3620</v>
      </c>
      <c r="H584" t="s">
        <v>98</v>
      </c>
      <c r="I584" t="s">
        <v>351</v>
      </c>
      <c r="J584">
        <v>1</v>
      </c>
      <c r="K584">
        <v>3960</v>
      </c>
      <c r="L584">
        <v>0</v>
      </c>
      <c r="M584">
        <v>0</v>
      </c>
      <c r="N584" s="59">
        <v>45521</v>
      </c>
      <c r="O584" t="s">
        <v>3621</v>
      </c>
      <c r="Q584" t="s">
        <v>3622</v>
      </c>
      <c r="R584" t="s">
        <v>561</v>
      </c>
      <c r="S584" s="59"/>
      <c r="T584" t="s">
        <v>3622</v>
      </c>
      <c r="U584" t="s">
        <v>3623</v>
      </c>
      <c r="V584" t="s">
        <v>564</v>
      </c>
      <c r="W584">
        <v>6120</v>
      </c>
      <c r="X584">
        <v>680</v>
      </c>
      <c r="Y584">
        <v>0</v>
      </c>
      <c r="Z584">
        <v>0</v>
      </c>
      <c r="AA584">
        <v>0</v>
      </c>
      <c r="AE5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안미숙 안미숙 SE.114 투명 540269486184 0504-4986-8584 20100064056406</v>
      </c>
    </row>
    <row r="585" spans="1:31">
      <c r="A585">
        <v>592</v>
      </c>
      <c r="B585" t="s">
        <v>560</v>
      </c>
      <c r="C585" t="s">
        <v>562</v>
      </c>
      <c r="D585" t="s">
        <v>3624</v>
      </c>
      <c r="E585" s="59">
        <v>45523</v>
      </c>
      <c r="F585" t="s">
        <v>3624</v>
      </c>
      <c r="G585" t="s">
        <v>3625</v>
      </c>
      <c r="H585" t="s">
        <v>98</v>
      </c>
      <c r="I585" t="s">
        <v>351</v>
      </c>
      <c r="J585">
        <v>2</v>
      </c>
      <c r="K585">
        <v>10920</v>
      </c>
      <c r="L585">
        <v>3000</v>
      </c>
      <c r="M585">
        <v>0</v>
      </c>
      <c r="N585" s="59">
        <v>45521</v>
      </c>
      <c r="O585" t="s">
        <v>3626</v>
      </c>
      <c r="Q585" t="s">
        <v>3627</v>
      </c>
      <c r="R585" t="s">
        <v>561</v>
      </c>
      <c r="S585" s="59"/>
      <c r="T585" t="s">
        <v>3627</v>
      </c>
      <c r="U585" t="s">
        <v>3628</v>
      </c>
      <c r="V585" t="s">
        <v>564</v>
      </c>
      <c r="W585">
        <v>12240</v>
      </c>
      <c r="X585">
        <v>1360</v>
      </c>
      <c r="Y585">
        <v>0</v>
      </c>
      <c r="Z585">
        <v>0</v>
      </c>
      <c r="AA585">
        <v>0</v>
      </c>
      <c r="AE5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천여성 천여성 SE.114 투명 540269486280 0504-4389-2588 32100064011648</v>
      </c>
    </row>
    <row r="586" spans="1:31">
      <c r="A586">
        <v>593</v>
      </c>
      <c r="B586" t="s">
        <v>560</v>
      </c>
      <c r="C586" t="s">
        <v>562</v>
      </c>
      <c r="D586" t="s">
        <v>3629</v>
      </c>
      <c r="E586" s="59">
        <v>45523</v>
      </c>
      <c r="F586" t="s">
        <v>3629</v>
      </c>
      <c r="G586" t="s">
        <v>3630</v>
      </c>
      <c r="H586" t="s">
        <v>98</v>
      </c>
      <c r="I586" t="s">
        <v>351</v>
      </c>
      <c r="J586">
        <v>2</v>
      </c>
      <c r="K586">
        <v>10920</v>
      </c>
      <c r="L586">
        <v>3000</v>
      </c>
      <c r="M586">
        <v>0</v>
      </c>
      <c r="N586" s="59">
        <v>45521</v>
      </c>
      <c r="O586" t="s">
        <v>3631</v>
      </c>
      <c r="Q586" t="s">
        <v>3632</v>
      </c>
      <c r="R586" t="s">
        <v>561</v>
      </c>
      <c r="S586" s="59"/>
      <c r="T586" t="s">
        <v>3632</v>
      </c>
      <c r="U586" t="s">
        <v>3633</v>
      </c>
      <c r="V586" t="s">
        <v>563</v>
      </c>
      <c r="W586">
        <v>12240</v>
      </c>
      <c r="X586">
        <v>1360</v>
      </c>
      <c r="Y586">
        <v>0</v>
      </c>
      <c r="Z586">
        <v>0</v>
      </c>
      <c r="AA586">
        <v>0</v>
      </c>
      <c r="AE5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박태남 박태남 SE.114 투명 530270506924 0502-7852-2520 21100064267941</v>
      </c>
    </row>
    <row r="587" spans="1:31">
      <c r="A587">
        <v>594</v>
      </c>
      <c r="B587" t="s">
        <v>560</v>
      </c>
      <c r="C587" t="s">
        <v>562</v>
      </c>
      <c r="D587" t="s">
        <v>3634</v>
      </c>
      <c r="E587" s="59">
        <v>45523</v>
      </c>
      <c r="F587" t="s">
        <v>3634</v>
      </c>
      <c r="G587" t="s">
        <v>3635</v>
      </c>
      <c r="H587" t="s">
        <v>34</v>
      </c>
      <c r="I587" t="s">
        <v>351</v>
      </c>
      <c r="J587">
        <v>1</v>
      </c>
      <c r="K587">
        <v>24260</v>
      </c>
      <c r="L587">
        <v>3500</v>
      </c>
      <c r="M587">
        <v>960</v>
      </c>
      <c r="N587" s="59">
        <v>45521</v>
      </c>
      <c r="O587" t="s">
        <v>3636</v>
      </c>
      <c r="Q587" t="s">
        <v>3637</v>
      </c>
      <c r="R587" t="s">
        <v>561</v>
      </c>
      <c r="S587" s="59"/>
      <c r="T587" t="s">
        <v>3637</v>
      </c>
      <c r="U587" t="s">
        <v>3638</v>
      </c>
      <c r="V587" t="s">
        <v>563</v>
      </c>
      <c r="W587">
        <v>34020</v>
      </c>
      <c r="X587">
        <v>0</v>
      </c>
      <c r="Y587">
        <v>3000</v>
      </c>
      <c r="Z587">
        <v>0</v>
      </c>
      <c r="AA587">
        <v>0</v>
      </c>
      <c r="AE5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김은필 김은필 SE.206 투명 530270418665 0504-2702-9548 25100064249494</v>
      </c>
    </row>
    <row r="588" spans="1:31">
      <c r="A588">
        <v>595</v>
      </c>
      <c r="B588" t="s">
        <v>560</v>
      </c>
      <c r="C588" t="s">
        <v>562</v>
      </c>
      <c r="D588" t="s">
        <v>705</v>
      </c>
      <c r="E588" s="59">
        <v>45523</v>
      </c>
      <c r="F588" t="s">
        <v>702</v>
      </c>
      <c r="G588" t="s">
        <v>3639</v>
      </c>
      <c r="H588" t="s">
        <v>50</v>
      </c>
      <c r="I588" t="s">
        <v>351</v>
      </c>
      <c r="J588">
        <v>5</v>
      </c>
      <c r="K588">
        <v>9600</v>
      </c>
      <c r="L588">
        <v>3000</v>
      </c>
      <c r="M588">
        <v>0</v>
      </c>
      <c r="N588" s="59">
        <v>45521</v>
      </c>
      <c r="O588" t="s">
        <v>3640</v>
      </c>
      <c r="Q588" t="s">
        <v>3641</v>
      </c>
      <c r="R588" t="s">
        <v>561</v>
      </c>
      <c r="S588" s="59"/>
      <c r="T588" t="s">
        <v>3641</v>
      </c>
      <c r="U588" t="s">
        <v>708</v>
      </c>
      <c r="V588" t="s">
        <v>563</v>
      </c>
      <c r="W588">
        <v>13400</v>
      </c>
      <c r="X588">
        <v>0</v>
      </c>
      <c r="Y588">
        <v>3000</v>
      </c>
      <c r="Z588">
        <v>0</v>
      </c>
      <c r="AA588">
        <v>0</v>
      </c>
      <c r="AE5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530270555434 0504-1359-9025 10100064074914</v>
      </c>
    </row>
    <row r="589" spans="1:31">
      <c r="A589">
        <v>596</v>
      </c>
      <c r="B589" t="s">
        <v>560</v>
      </c>
      <c r="C589" t="s">
        <v>562</v>
      </c>
      <c r="D589" t="s">
        <v>3642</v>
      </c>
      <c r="E589" s="59">
        <v>45523</v>
      </c>
      <c r="F589" t="s">
        <v>3642</v>
      </c>
      <c r="G589" t="s">
        <v>3643</v>
      </c>
      <c r="H589" t="s">
        <v>38</v>
      </c>
      <c r="I589" t="s">
        <v>351</v>
      </c>
      <c r="J589">
        <v>1</v>
      </c>
      <c r="K589">
        <v>18760</v>
      </c>
      <c r="L589">
        <v>3500</v>
      </c>
      <c r="M589">
        <v>960</v>
      </c>
      <c r="N589" s="59">
        <v>45521</v>
      </c>
      <c r="O589" t="s">
        <v>3644</v>
      </c>
      <c r="Q589" t="s">
        <v>3645</v>
      </c>
      <c r="R589" t="s">
        <v>561</v>
      </c>
      <c r="S589" s="59"/>
      <c r="T589" t="s">
        <v>3645</v>
      </c>
      <c r="U589" t="s">
        <v>3646</v>
      </c>
      <c r="V589" t="s">
        <v>564</v>
      </c>
      <c r="W589">
        <v>24570</v>
      </c>
      <c r="X589">
        <v>0</v>
      </c>
      <c r="Y589">
        <v>3000</v>
      </c>
      <c r="Z589">
        <v>0</v>
      </c>
      <c r="AA589">
        <v>0</v>
      </c>
      <c r="AE5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김재민 김재민 SE.204 투명 530270418606 0502-7880-5636 5100064076117</v>
      </c>
    </row>
    <row r="590" spans="1:31">
      <c r="A590">
        <v>597</v>
      </c>
      <c r="B590" t="s">
        <v>560</v>
      </c>
      <c r="C590" t="s">
        <v>562</v>
      </c>
      <c r="D590" t="s">
        <v>2932</v>
      </c>
      <c r="E590" s="59">
        <v>45523</v>
      </c>
      <c r="F590" t="s">
        <v>2932</v>
      </c>
      <c r="G590" t="s">
        <v>3647</v>
      </c>
      <c r="H590" t="s">
        <v>104</v>
      </c>
      <c r="I590" t="s">
        <v>351</v>
      </c>
      <c r="J590">
        <v>1</v>
      </c>
      <c r="K590">
        <v>5200</v>
      </c>
      <c r="L590">
        <v>3000</v>
      </c>
      <c r="M590">
        <v>0</v>
      </c>
      <c r="N590" s="59">
        <v>45521</v>
      </c>
      <c r="O590" t="s">
        <v>3648</v>
      </c>
      <c r="Q590" t="s">
        <v>3649</v>
      </c>
      <c r="R590" t="s">
        <v>561</v>
      </c>
      <c r="S590" s="59"/>
      <c r="T590" t="s">
        <v>3649</v>
      </c>
      <c r="U590" t="s">
        <v>2936</v>
      </c>
      <c r="V590" t="s">
        <v>564</v>
      </c>
      <c r="W590">
        <v>3850</v>
      </c>
      <c r="X590">
        <v>0</v>
      </c>
      <c r="Y590">
        <v>3000</v>
      </c>
      <c r="Z590">
        <v>0</v>
      </c>
      <c r="AA590">
        <v>0</v>
      </c>
      <c r="AE5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김종숙 김종숙 SE.111 투명 540269520451 0504-2707-8008 32100064076270</v>
      </c>
    </row>
    <row r="591" spans="1:31">
      <c r="A591">
        <v>598</v>
      </c>
      <c r="B591" t="s">
        <v>560</v>
      </c>
      <c r="C591" t="s">
        <v>562</v>
      </c>
      <c r="D591" t="s">
        <v>3650</v>
      </c>
      <c r="E591" s="59">
        <v>45523</v>
      </c>
      <c r="F591" t="s">
        <v>3650</v>
      </c>
      <c r="G591" t="s">
        <v>3651</v>
      </c>
      <c r="H591" t="s">
        <v>98</v>
      </c>
      <c r="I591" t="s">
        <v>351</v>
      </c>
      <c r="J591">
        <v>1</v>
      </c>
      <c r="K591">
        <v>6960</v>
      </c>
      <c r="L591">
        <v>3000</v>
      </c>
      <c r="M591">
        <v>0</v>
      </c>
      <c r="N591" s="59">
        <v>45521</v>
      </c>
      <c r="O591" t="s">
        <v>3652</v>
      </c>
      <c r="Q591" t="s">
        <v>3653</v>
      </c>
      <c r="R591" t="s">
        <v>561</v>
      </c>
      <c r="S591" s="59"/>
      <c r="T591" t="s">
        <v>3653</v>
      </c>
      <c r="U591" t="s">
        <v>3654</v>
      </c>
      <c r="V591" t="s">
        <v>564</v>
      </c>
      <c r="W591">
        <v>6120</v>
      </c>
      <c r="X591">
        <v>680</v>
      </c>
      <c r="Y591">
        <v>3000</v>
      </c>
      <c r="Z591">
        <v>0</v>
      </c>
      <c r="AA591">
        <v>0</v>
      </c>
      <c r="AE5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서진교 서진교 SE.114 투명 540269486221 0502-1503-6589 1100064100867</v>
      </c>
    </row>
    <row r="592" spans="1:31">
      <c r="A592">
        <v>599</v>
      </c>
      <c r="B592" t="s">
        <v>560</v>
      </c>
      <c r="C592" t="s">
        <v>562</v>
      </c>
      <c r="D592" t="s">
        <v>3658</v>
      </c>
      <c r="E592" s="59">
        <v>45523</v>
      </c>
      <c r="F592" t="s">
        <v>3655</v>
      </c>
      <c r="G592" t="s">
        <v>3656</v>
      </c>
      <c r="H592" t="s">
        <v>22</v>
      </c>
      <c r="I592" t="s">
        <v>351</v>
      </c>
      <c r="J592">
        <v>1</v>
      </c>
      <c r="K592">
        <v>15650</v>
      </c>
      <c r="L592">
        <v>3000</v>
      </c>
      <c r="M592">
        <v>0</v>
      </c>
      <c r="N592" s="59">
        <v>45522</v>
      </c>
      <c r="O592" t="s">
        <v>3657</v>
      </c>
      <c r="Q592" t="s">
        <v>3659</v>
      </c>
      <c r="R592" t="s">
        <v>561</v>
      </c>
      <c r="S592" s="59"/>
      <c r="T592" t="s">
        <v>3659</v>
      </c>
      <c r="U592" t="s">
        <v>3660</v>
      </c>
      <c r="V592" t="s">
        <v>563</v>
      </c>
      <c r="W592">
        <v>21740</v>
      </c>
      <c r="X592">
        <v>0</v>
      </c>
      <c r="Y592">
        <v>3000</v>
      </c>
      <c r="Z592">
        <v>0</v>
      </c>
      <c r="AA592">
        <v>0</v>
      </c>
      <c r="AE5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엄미화 엄성호 SE.305 투명 540269540036 0502-1706-8462 7100064352056</v>
      </c>
    </row>
    <row r="593" spans="1:31">
      <c r="A593">
        <v>600</v>
      </c>
      <c r="B593" t="s">
        <v>560</v>
      </c>
      <c r="C593" t="s">
        <v>562</v>
      </c>
      <c r="D593" t="s">
        <v>3661</v>
      </c>
      <c r="E593" s="59">
        <v>45523</v>
      </c>
      <c r="F593" t="s">
        <v>3661</v>
      </c>
      <c r="G593" t="s">
        <v>3662</v>
      </c>
      <c r="H593" t="s">
        <v>34</v>
      </c>
      <c r="I593" t="s">
        <v>351</v>
      </c>
      <c r="J593">
        <v>1</v>
      </c>
      <c r="K593">
        <v>24260</v>
      </c>
      <c r="L593">
        <v>3500</v>
      </c>
      <c r="M593">
        <v>960</v>
      </c>
      <c r="N593" s="59">
        <v>45522</v>
      </c>
      <c r="O593" t="s">
        <v>3663</v>
      </c>
      <c r="Q593" t="s">
        <v>3664</v>
      </c>
      <c r="R593" t="s">
        <v>561</v>
      </c>
      <c r="S593" s="59"/>
      <c r="T593" t="s">
        <v>3664</v>
      </c>
      <c r="U593" t="s">
        <v>3665</v>
      </c>
      <c r="V593" t="s">
        <v>3666</v>
      </c>
      <c r="W593">
        <v>34020</v>
      </c>
      <c r="X593">
        <v>0</v>
      </c>
      <c r="Y593">
        <v>3000</v>
      </c>
      <c r="Z593">
        <v>0</v>
      </c>
      <c r="AA593">
        <v>0</v>
      </c>
      <c r="AE5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김성민 김성민 SE.206 투명 540269388965 0502-7802-7347 26100064170579</v>
      </c>
    </row>
    <row r="594" spans="1:31">
      <c r="A594">
        <v>601</v>
      </c>
      <c r="B594" t="s">
        <v>560</v>
      </c>
      <c r="C594" t="s">
        <v>562</v>
      </c>
      <c r="D594" t="s">
        <v>3670</v>
      </c>
      <c r="E594" s="59">
        <v>45523</v>
      </c>
      <c r="F594" t="s">
        <v>3667</v>
      </c>
      <c r="G594" t="s">
        <v>3668</v>
      </c>
      <c r="H594" t="s">
        <v>104</v>
      </c>
      <c r="I594" t="s">
        <v>351</v>
      </c>
      <c r="J594">
        <v>2</v>
      </c>
      <c r="K594">
        <v>7400</v>
      </c>
      <c r="L594">
        <v>3000</v>
      </c>
      <c r="M594">
        <v>0</v>
      </c>
      <c r="N594" s="59">
        <v>45522</v>
      </c>
      <c r="O594" t="s">
        <v>3669</v>
      </c>
      <c r="Q594" t="s">
        <v>3671</v>
      </c>
      <c r="R594" t="s">
        <v>561</v>
      </c>
      <c r="S594" s="59"/>
      <c r="T594" t="s">
        <v>3671</v>
      </c>
      <c r="U594" t="s">
        <v>3672</v>
      </c>
      <c r="V594" t="s">
        <v>564</v>
      </c>
      <c r="W594">
        <v>7700</v>
      </c>
      <c r="X594">
        <v>0</v>
      </c>
      <c r="Y594">
        <v>3000</v>
      </c>
      <c r="Z594">
        <v>0</v>
      </c>
      <c r="AA594">
        <v>0</v>
      </c>
      <c r="AE5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곽원 원정자 SE.111 투명 540269520414 0504-1340-8607 21100064432611</v>
      </c>
    </row>
    <row r="595" spans="1:31">
      <c r="A595">
        <v>602</v>
      </c>
      <c r="B595" t="s">
        <v>560</v>
      </c>
      <c r="C595" t="s">
        <v>562</v>
      </c>
      <c r="D595" t="s">
        <v>3676</v>
      </c>
      <c r="E595" s="59">
        <v>45523</v>
      </c>
      <c r="F595" t="s">
        <v>3673</v>
      </c>
      <c r="G595" t="s">
        <v>3674</v>
      </c>
      <c r="H595" t="s">
        <v>98</v>
      </c>
      <c r="I595" t="s">
        <v>351</v>
      </c>
      <c r="J595">
        <v>2</v>
      </c>
      <c r="K595">
        <v>10920</v>
      </c>
      <c r="L595">
        <v>3000</v>
      </c>
      <c r="M595">
        <v>0</v>
      </c>
      <c r="N595" s="59">
        <v>45522</v>
      </c>
      <c r="O595" t="s">
        <v>3675</v>
      </c>
      <c r="Q595" t="s">
        <v>3677</v>
      </c>
      <c r="R595" t="s">
        <v>561</v>
      </c>
      <c r="S595" s="59"/>
      <c r="T595" t="s">
        <v>3677</v>
      </c>
      <c r="U595" t="s">
        <v>3678</v>
      </c>
      <c r="V595" t="s">
        <v>564</v>
      </c>
      <c r="W595">
        <v>12240</v>
      </c>
      <c r="X595">
        <v>1360</v>
      </c>
      <c r="Y595">
        <v>0</v>
      </c>
      <c r="Z595">
        <v>0</v>
      </c>
      <c r="AA595">
        <v>0</v>
      </c>
      <c r="AE5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전순옥 전태진 SE.114 투명 530270506891 0504-4381-6233 15100064392194</v>
      </c>
    </row>
    <row r="596" spans="1:31">
      <c r="A596">
        <v>603</v>
      </c>
      <c r="B596" t="s">
        <v>560</v>
      </c>
      <c r="C596" t="s">
        <v>562</v>
      </c>
      <c r="D596" t="s">
        <v>3682</v>
      </c>
      <c r="E596" s="59">
        <v>45523</v>
      </c>
      <c r="F596" t="s">
        <v>3679</v>
      </c>
      <c r="G596" t="s">
        <v>3680</v>
      </c>
      <c r="H596" t="s">
        <v>118</v>
      </c>
      <c r="I596" t="s">
        <v>351</v>
      </c>
      <c r="J596">
        <v>2</v>
      </c>
      <c r="K596">
        <v>6300</v>
      </c>
      <c r="L596">
        <v>3000</v>
      </c>
      <c r="M596">
        <v>0</v>
      </c>
      <c r="N596" s="59">
        <v>45522</v>
      </c>
      <c r="O596" t="s">
        <v>3681</v>
      </c>
      <c r="Q596" t="s">
        <v>3683</v>
      </c>
      <c r="R596" t="s">
        <v>561</v>
      </c>
      <c r="S596" s="59"/>
      <c r="T596" t="s">
        <v>3683</v>
      </c>
      <c r="U596" t="s">
        <v>3684</v>
      </c>
      <c r="V596" t="s">
        <v>564</v>
      </c>
      <c r="W596">
        <v>4880</v>
      </c>
      <c r="X596">
        <v>880</v>
      </c>
      <c r="Y596">
        <v>0</v>
      </c>
      <c r="Z596">
        <v>0</v>
      </c>
      <c r="AA596">
        <v>0</v>
      </c>
      <c r="AE5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감경옥 김옥희 SE.105 투명 530270555445 0504-2719-9683 32100064277536</v>
      </c>
    </row>
    <row r="597" spans="1:31">
      <c r="A597">
        <v>604</v>
      </c>
      <c r="B597" t="s">
        <v>560</v>
      </c>
      <c r="C597" t="s">
        <v>562</v>
      </c>
      <c r="D597" t="s">
        <v>3682</v>
      </c>
      <c r="E597" s="59">
        <v>45523</v>
      </c>
      <c r="F597" t="s">
        <v>3679</v>
      </c>
      <c r="G597" t="s">
        <v>3680</v>
      </c>
      <c r="H597" t="s">
        <v>110</v>
      </c>
      <c r="I597" t="s">
        <v>351</v>
      </c>
      <c r="J597">
        <v>5</v>
      </c>
      <c r="K597">
        <v>3575</v>
      </c>
      <c r="L597">
        <v>0</v>
      </c>
      <c r="M597">
        <v>0</v>
      </c>
      <c r="N597" s="59">
        <v>45522</v>
      </c>
      <c r="O597" t="s">
        <v>3681</v>
      </c>
      <c r="Q597" t="s">
        <v>3683</v>
      </c>
      <c r="R597" t="s">
        <v>561</v>
      </c>
      <c r="S597" s="59"/>
      <c r="T597" t="s">
        <v>3683</v>
      </c>
      <c r="U597" t="s">
        <v>3684</v>
      </c>
      <c r="V597" t="s">
        <v>564</v>
      </c>
      <c r="W597">
        <v>6250</v>
      </c>
      <c r="X597">
        <v>0</v>
      </c>
      <c r="Y597">
        <v>0</v>
      </c>
      <c r="Z597">
        <v>0</v>
      </c>
      <c r="AA597">
        <v>0</v>
      </c>
      <c r="AE5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감경옥 김옥희 SE.108 투명 530270555445 0504-2719-9683 32100064277536</v>
      </c>
    </row>
    <row r="598" spans="1:31">
      <c r="A598">
        <v>605</v>
      </c>
      <c r="B598" t="s">
        <v>560</v>
      </c>
      <c r="C598" t="s">
        <v>562</v>
      </c>
      <c r="D598" t="s">
        <v>3685</v>
      </c>
      <c r="E598" s="59">
        <v>45523</v>
      </c>
      <c r="F598" t="s">
        <v>3685</v>
      </c>
      <c r="G598" t="s">
        <v>3686</v>
      </c>
      <c r="H598" t="s">
        <v>34</v>
      </c>
      <c r="I598" t="s">
        <v>351</v>
      </c>
      <c r="J598">
        <v>1</v>
      </c>
      <c r="K598">
        <v>24260</v>
      </c>
      <c r="L598">
        <v>3500</v>
      </c>
      <c r="M598">
        <v>960</v>
      </c>
      <c r="N598" s="59">
        <v>45523</v>
      </c>
      <c r="O598" t="s">
        <v>3687</v>
      </c>
      <c r="Q598" t="s">
        <v>3688</v>
      </c>
      <c r="R598" t="s">
        <v>561</v>
      </c>
      <c r="S598" s="59"/>
      <c r="T598" t="s">
        <v>3688</v>
      </c>
      <c r="U598" t="s">
        <v>3689</v>
      </c>
      <c r="V598" t="s">
        <v>564</v>
      </c>
      <c r="W598">
        <v>34020</v>
      </c>
      <c r="X598">
        <v>0</v>
      </c>
      <c r="Y598">
        <v>3000</v>
      </c>
      <c r="Z598">
        <v>0</v>
      </c>
      <c r="AA598">
        <v>0</v>
      </c>
      <c r="AE5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강영재 강영재 SE.206 투명 530270418562 0502-5478-2575 10100064342176</v>
      </c>
    </row>
    <row r="599" spans="1:31">
      <c r="A599">
        <v>606</v>
      </c>
      <c r="B599" t="s">
        <v>560</v>
      </c>
      <c r="C599" t="s">
        <v>562</v>
      </c>
      <c r="D599" t="s">
        <v>3690</v>
      </c>
      <c r="E599" s="59">
        <v>45523</v>
      </c>
      <c r="F599" t="s">
        <v>3690</v>
      </c>
      <c r="G599" t="s">
        <v>3691</v>
      </c>
      <c r="H599" t="s">
        <v>34</v>
      </c>
      <c r="I599" t="s">
        <v>351</v>
      </c>
      <c r="J599">
        <v>1</v>
      </c>
      <c r="K599">
        <v>24260</v>
      </c>
      <c r="L599">
        <v>3500</v>
      </c>
      <c r="M599">
        <v>960</v>
      </c>
      <c r="N599" s="59">
        <v>45523</v>
      </c>
      <c r="O599" t="s">
        <v>3692</v>
      </c>
      <c r="Q599" t="s">
        <v>3693</v>
      </c>
      <c r="R599" t="s">
        <v>561</v>
      </c>
      <c r="S599" s="59"/>
      <c r="T599" t="s">
        <v>3693</v>
      </c>
      <c r="U599" t="s">
        <v>3694</v>
      </c>
      <c r="V599" t="s">
        <v>564</v>
      </c>
      <c r="W599">
        <v>34020</v>
      </c>
      <c r="X599">
        <v>0</v>
      </c>
      <c r="Y599">
        <v>3000</v>
      </c>
      <c r="Z599">
        <v>0</v>
      </c>
      <c r="AA599">
        <v>0</v>
      </c>
      <c r="AE5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김의경 김의경 SE.206 투명 540269389175 0502-5026-2908 28100064303312</v>
      </c>
    </row>
    <row r="600" spans="1:31">
      <c r="A600">
        <v>607</v>
      </c>
      <c r="B600" t="s">
        <v>560</v>
      </c>
      <c r="C600" t="s">
        <v>562</v>
      </c>
      <c r="D600" t="s">
        <v>3695</v>
      </c>
      <c r="E600" s="59">
        <v>45523</v>
      </c>
      <c r="F600" t="s">
        <v>3695</v>
      </c>
      <c r="G600" t="s">
        <v>3696</v>
      </c>
      <c r="H600" t="s">
        <v>98</v>
      </c>
      <c r="I600" t="s">
        <v>351</v>
      </c>
      <c r="J600">
        <v>2</v>
      </c>
      <c r="K600">
        <v>10920</v>
      </c>
      <c r="L600">
        <v>3500</v>
      </c>
      <c r="M600">
        <v>0</v>
      </c>
      <c r="N600" s="59">
        <v>45523</v>
      </c>
      <c r="O600" t="s">
        <v>3697</v>
      </c>
      <c r="Q600" t="s">
        <v>3698</v>
      </c>
      <c r="R600" t="s">
        <v>561</v>
      </c>
      <c r="S600" s="59"/>
      <c r="T600" t="s">
        <v>3698</v>
      </c>
      <c r="U600" t="s">
        <v>3699</v>
      </c>
      <c r="V600" t="s">
        <v>564</v>
      </c>
      <c r="W600">
        <v>12240</v>
      </c>
      <c r="X600">
        <v>1360</v>
      </c>
      <c r="Y600">
        <v>0</v>
      </c>
      <c r="Z600">
        <v>0</v>
      </c>
      <c r="AA600">
        <v>0</v>
      </c>
      <c r="AE6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이정수 이정수 SE.114 투명 530270506810 0502-1632-5977 22100064120476</v>
      </c>
    </row>
    <row r="601" spans="1:31">
      <c r="A601">
        <v>608</v>
      </c>
      <c r="B601" t="s">
        <v>560</v>
      </c>
      <c r="C601" t="s">
        <v>562</v>
      </c>
      <c r="D601" t="s">
        <v>3703</v>
      </c>
      <c r="E601" s="59">
        <v>45524</v>
      </c>
      <c r="F601" t="s">
        <v>3700</v>
      </c>
      <c r="G601" t="s">
        <v>3701</v>
      </c>
      <c r="H601" t="s">
        <v>115</v>
      </c>
      <c r="I601" t="s">
        <v>351</v>
      </c>
      <c r="J601">
        <v>7</v>
      </c>
      <c r="K601">
        <v>19985</v>
      </c>
      <c r="L601">
        <v>3500</v>
      </c>
      <c r="M601">
        <v>1725</v>
      </c>
      <c r="N601" s="59">
        <v>45523</v>
      </c>
      <c r="O601" t="s">
        <v>3702</v>
      </c>
      <c r="Q601" t="s">
        <v>3704</v>
      </c>
      <c r="R601" t="s">
        <v>561</v>
      </c>
      <c r="S601" s="59"/>
      <c r="T601" t="s">
        <v>3704</v>
      </c>
      <c r="U601" t="s">
        <v>3705</v>
      </c>
      <c r="V601" t="s">
        <v>563</v>
      </c>
      <c r="W601">
        <v>24780</v>
      </c>
      <c r="X601">
        <v>0</v>
      </c>
      <c r="Y601">
        <v>0</v>
      </c>
      <c r="Z601">
        <v>0</v>
      </c>
      <c r="AA601">
        <v>0</v>
      </c>
      <c r="AE6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곽종필 싱싱고추 SE.106 투명 530271345034 0502-4201-2319 21100064619870</v>
      </c>
    </row>
    <row r="602" spans="1:31">
      <c r="A602">
        <v>609</v>
      </c>
      <c r="B602" t="s">
        <v>560</v>
      </c>
      <c r="C602" t="s">
        <v>562</v>
      </c>
      <c r="D602" t="s">
        <v>3703</v>
      </c>
      <c r="E602" s="59">
        <v>45524</v>
      </c>
      <c r="F602" t="s">
        <v>3700</v>
      </c>
      <c r="G602" t="s">
        <v>3701</v>
      </c>
      <c r="H602" t="s">
        <v>74</v>
      </c>
      <c r="I602" t="s">
        <v>351</v>
      </c>
      <c r="J602">
        <v>4</v>
      </c>
      <c r="K602">
        <v>6160</v>
      </c>
      <c r="L602">
        <v>3500</v>
      </c>
      <c r="M602">
        <v>0</v>
      </c>
      <c r="N602" s="59">
        <v>45523</v>
      </c>
      <c r="O602" t="s">
        <v>3702</v>
      </c>
      <c r="Q602" t="s">
        <v>3704</v>
      </c>
      <c r="R602" t="s">
        <v>561</v>
      </c>
      <c r="S602" s="59"/>
      <c r="T602" t="s">
        <v>3704</v>
      </c>
      <c r="U602" t="s">
        <v>3705</v>
      </c>
      <c r="V602" t="s">
        <v>563</v>
      </c>
      <c r="W602">
        <v>8320</v>
      </c>
      <c r="X602">
        <v>2080</v>
      </c>
      <c r="Y602">
        <v>0</v>
      </c>
      <c r="Z602">
        <v>0</v>
      </c>
      <c r="AA602">
        <v>0</v>
      </c>
      <c r="AE6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곽종필 싱싱고추 SE.126 투명 530271345034 0502-4201-2319 21100064619870</v>
      </c>
    </row>
    <row r="603" spans="1:31">
      <c r="A603">
        <v>610</v>
      </c>
      <c r="B603" t="s">
        <v>560</v>
      </c>
      <c r="C603" t="s">
        <v>562</v>
      </c>
      <c r="D603" t="s">
        <v>3703</v>
      </c>
      <c r="E603" s="59">
        <v>45524</v>
      </c>
      <c r="F603" t="s">
        <v>3700</v>
      </c>
      <c r="G603" t="s">
        <v>3701</v>
      </c>
      <c r="H603" t="s">
        <v>121</v>
      </c>
      <c r="I603" t="s">
        <v>351</v>
      </c>
      <c r="J603">
        <v>3</v>
      </c>
      <c r="K603">
        <v>4290</v>
      </c>
      <c r="L603">
        <v>3500</v>
      </c>
      <c r="M603">
        <v>0</v>
      </c>
      <c r="N603" s="59">
        <v>45523</v>
      </c>
      <c r="O603" t="s">
        <v>3702</v>
      </c>
      <c r="Q603" t="s">
        <v>3704</v>
      </c>
      <c r="R603" t="s">
        <v>561</v>
      </c>
      <c r="S603" s="59"/>
      <c r="T603" t="s">
        <v>3704</v>
      </c>
      <c r="U603" t="s">
        <v>3705</v>
      </c>
      <c r="V603" t="s">
        <v>563</v>
      </c>
      <c r="W603">
        <v>8130</v>
      </c>
      <c r="X603">
        <v>0</v>
      </c>
      <c r="Y603">
        <v>0</v>
      </c>
      <c r="Z603">
        <v>0</v>
      </c>
      <c r="AA603">
        <v>0</v>
      </c>
      <c r="AE6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곽종필 싱싱고추 SE.104 투명 530271345034 0502-4201-2319 21100064619870</v>
      </c>
    </row>
    <row r="604" spans="1:31">
      <c r="A604">
        <v>611</v>
      </c>
      <c r="B604" t="s">
        <v>560</v>
      </c>
      <c r="C604" t="s">
        <v>562</v>
      </c>
      <c r="D604" t="s">
        <v>3703</v>
      </c>
      <c r="E604" s="59">
        <v>45524</v>
      </c>
      <c r="F604" t="s">
        <v>3700</v>
      </c>
      <c r="G604" t="s">
        <v>3701</v>
      </c>
      <c r="H604" t="s">
        <v>68</v>
      </c>
      <c r="I604" t="s">
        <v>351</v>
      </c>
      <c r="J604">
        <v>4</v>
      </c>
      <c r="K604">
        <v>10560</v>
      </c>
      <c r="L604">
        <v>3500</v>
      </c>
      <c r="M604">
        <v>0</v>
      </c>
      <c r="N604" s="59">
        <v>45523</v>
      </c>
      <c r="O604" t="s">
        <v>3702</v>
      </c>
      <c r="Q604" t="s">
        <v>3704</v>
      </c>
      <c r="R604" t="s">
        <v>561</v>
      </c>
      <c r="S604" s="59"/>
      <c r="T604" t="s">
        <v>3704</v>
      </c>
      <c r="U604" t="s">
        <v>3705</v>
      </c>
      <c r="V604" t="s">
        <v>563</v>
      </c>
      <c r="W604">
        <v>18720</v>
      </c>
      <c r="X604">
        <v>0</v>
      </c>
      <c r="Y604">
        <v>0</v>
      </c>
      <c r="Z604">
        <v>0</v>
      </c>
      <c r="AA604">
        <v>0</v>
      </c>
      <c r="AE6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곽종필 싱싱고추 SE.129 투명 530271345034 0502-4201-2319 21100064619870</v>
      </c>
    </row>
    <row r="605" spans="1:31">
      <c r="A605">
        <v>612</v>
      </c>
      <c r="B605" t="s">
        <v>560</v>
      </c>
      <c r="C605" t="s">
        <v>562</v>
      </c>
      <c r="D605" t="s">
        <v>3706</v>
      </c>
      <c r="E605" s="59">
        <v>45524</v>
      </c>
      <c r="F605" t="s">
        <v>3706</v>
      </c>
      <c r="G605" t="s">
        <v>3707</v>
      </c>
      <c r="H605" t="s">
        <v>284</v>
      </c>
      <c r="I605" t="s">
        <v>351</v>
      </c>
      <c r="J605">
        <v>1</v>
      </c>
      <c r="K605">
        <v>4210</v>
      </c>
      <c r="L605">
        <v>3500</v>
      </c>
      <c r="M605">
        <v>0</v>
      </c>
      <c r="N605" s="59">
        <v>45524</v>
      </c>
      <c r="O605" t="s">
        <v>3708</v>
      </c>
      <c r="Q605" t="s">
        <v>3709</v>
      </c>
      <c r="R605" t="s">
        <v>561</v>
      </c>
      <c r="S605" s="59"/>
      <c r="T605" t="s">
        <v>3709</v>
      </c>
      <c r="U605" t="s">
        <v>3710</v>
      </c>
      <c r="V605" t="s">
        <v>3711</v>
      </c>
      <c r="W605">
        <v>1880</v>
      </c>
      <c r="X605">
        <v>210</v>
      </c>
      <c r="Y605">
        <v>0</v>
      </c>
      <c r="Z605">
        <v>0</v>
      </c>
      <c r="AA605">
        <v>0</v>
      </c>
      <c r="AE6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최미선 최미선 SE.5 투명 530271375381 0504-3513-7743 6100064586571</v>
      </c>
    </row>
    <row r="606" spans="1:31">
      <c r="A606">
        <v>613</v>
      </c>
      <c r="B606" t="s">
        <v>560</v>
      </c>
      <c r="C606" t="s">
        <v>562</v>
      </c>
      <c r="D606" t="s">
        <v>3706</v>
      </c>
      <c r="E606" s="59">
        <v>45524</v>
      </c>
      <c r="F606" t="s">
        <v>3706</v>
      </c>
      <c r="G606" t="s">
        <v>3707</v>
      </c>
      <c r="H606" t="s">
        <v>104</v>
      </c>
      <c r="I606" t="s">
        <v>351</v>
      </c>
      <c r="J606">
        <v>1</v>
      </c>
      <c r="K606">
        <v>2200</v>
      </c>
      <c r="L606">
        <v>3500</v>
      </c>
      <c r="M606">
        <v>0</v>
      </c>
      <c r="N606" s="59">
        <v>45524</v>
      </c>
      <c r="O606" t="s">
        <v>3708</v>
      </c>
      <c r="Q606" t="s">
        <v>3709</v>
      </c>
      <c r="R606" t="s">
        <v>561</v>
      </c>
      <c r="S606" s="59"/>
      <c r="T606" t="s">
        <v>3709</v>
      </c>
      <c r="U606" t="s">
        <v>3710</v>
      </c>
      <c r="V606" t="s">
        <v>3711</v>
      </c>
      <c r="W606">
        <v>3850</v>
      </c>
      <c r="X606">
        <v>0</v>
      </c>
      <c r="Y606">
        <v>0</v>
      </c>
      <c r="Z606">
        <v>0</v>
      </c>
      <c r="AA606">
        <v>0</v>
      </c>
      <c r="AE6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최미선 최미선 SE.111 투명 530271375381 0504-3513-7743 6100064586571</v>
      </c>
    </row>
    <row r="607" spans="1:31">
      <c r="A607">
        <v>614</v>
      </c>
      <c r="B607" t="s">
        <v>560</v>
      </c>
      <c r="C607" t="s">
        <v>562</v>
      </c>
      <c r="D607" t="s">
        <v>3706</v>
      </c>
      <c r="E607" s="59">
        <v>45524</v>
      </c>
      <c r="F607" t="s">
        <v>3706</v>
      </c>
      <c r="G607" t="s">
        <v>3707</v>
      </c>
      <c r="H607" t="s">
        <v>98</v>
      </c>
      <c r="I607" t="s">
        <v>351</v>
      </c>
      <c r="J607">
        <v>1</v>
      </c>
      <c r="K607">
        <v>3960</v>
      </c>
      <c r="L607">
        <v>3500</v>
      </c>
      <c r="M607">
        <v>0</v>
      </c>
      <c r="N607" s="59">
        <v>45524</v>
      </c>
      <c r="O607" t="s">
        <v>3708</v>
      </c>
      <c r="Q607" t="s">
        <v>3709</v>
      </c>
      <c r="R607" t="s">
        <v>561</v>
      </c>
      <c r="S607" s="59"/>
      <c r="T607" t="s">
        <v>3709</v>
      </c>
      <c r="U607" t="s">
        <v>3710</v>
      </c>
      <c r="V607" t="s">
        <v>3711</v>
      </c>
      <c r="W607">
        <v>6120</v>
      </c>
      <c r="X607">
        <v>680</v>
      </c>
      <c r="Y607">
        <v>0</v>
      </c>
      <c r="Z607">
        <v>0</v>
      </c>
      <c r="AA607">
        <v>0</v>
      </c>
      <c r="AE6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최미선 최미선 SE.114 투명 530271375381 0504-3513-7743 6100064586571</v>
      </c>
    </row>
    <row r="608" spans="1:31">
      <c r="A608">
        <v>615</v>
      </c>
      <c r="B608" t="s">
        <v>560</v>
      </c>
      <c r="C608" t="s">
        <v>559</v>
      </c>
      <c r="D608" t="s">
        <v>3712</v>
      </c>
      <c r="E608" s="59">
        <v>45524</v>
      </c>
      <c r="F608" t="s">
        <v>3712</v>
      </c>
      <c r="G608" t="s">
        <v>3713</v>
      </c>
      <c r="H608" t="s">
        <v>24</v>
      </c>
      <c r="I608" t="s">
        <v>351</v>
      </c>
      <c r="J608">
        <v>5</v>
      </c>
      <c r="K608">
        <v>52875</v>
      </c>
      <c r="L608">
        <v>3500</v>
      </c>
      <c r="M608">
        <v>1725</v>
      </c>
      <c r="N608" s="59">
        <v>45523</v>
      </c>
      <c r="O608" t="s">
        <v>3714</v>
      </c>
      <c r="P608" t="s">
        <v>3715</v>
      </c>
      <c r="Q608" t="s">
        <v>3716</v>
      </c>
      <c r="R608" t="s">
        <v>561</v>
      </c>
      <c r="S608" s="59"/>
      <c r="T608" t="s">
        <v>3716</v>
      </c>
      <c r="U608" t="s">
        <v>3717</v>
      </c>
      <c r="W608">
        <v>68850</v>
      </c>
      <c r="X608">
        <v>7650</v>
      </c>
      <c r="Y608">
        <v>0</v>
      </c>
      <c r="Z608">
        <v>0</v>
      </c>
      <c r="AA608">
        <v>0</v>
      </c>
      <c r="AE6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김정군 김정군 SE.304 투명 530271345023 010-4941-3234 2024081921343911</v>
      </c>
    </row>
    <row r="609" spans="1:31">
      <c r="A609">
        <v>616</v>
      </c>
      <c r="B609" t="s">
        <v>560</v>
      </c>
      <c r="C609" t="s">
        <v>559</v>
      </c>
      <c r="D609" t="s">
        <v>2960</v>
      </c>
      <c r="E609" s="59">
        <v>45524</v>
      </c>
      <c r="F609" t="s">
        <v>2960</v>
      </c>
      <c r="G609" t="s">
        <v>3718</v>
      </c>
      <c r="H609" t="s">
        <v>211</v>
      </c>
      <c r="I609" t="s">
        <v>351</v>
      </c>
      <c r="J609">
        <v>25</v>
      </c>
      <c r="K609">
        <v>41050</v>
      </c>
      <c r="L609">
        <v>3500</v>
      </c>
      <c r="M609">
        <v>1725</v>
      </c>
      <c r="N609" s="59">
        <v>45523</v>
      </c>
      <c r="O609" t="s">
        <v>3719</v>
      </c>
      <c r="P609" t="s">
        <v>2963</v>
      </c>
      <c r="Q609" t="s">
        <v>2964</v>
      </c>
      <c r="R609" t="s">
        <v>561</v>
      </c>
      <c r="S609" s="59"/>
      <c r="T609" t="s">
        <v>2964</v>
      </c>
      <c r="U609" t="s">
        <v>2965</v>
      </c>
      <c r="W609">
        <v>57250</v>
      </c>
      <c r="X609">
        <v>0</v>
      </c>
      <c r="Y609">
        <v>0</v>
      </c>
      <c r="Z609">
        <v>0</v>
      </c>
      <c r="AA609">
        <v>0</v>
      </c>
      <c r="AE6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화성옥 화성옥 SE.20 투명 530271375355 010-4653-9996 2024081920735041</v>
      </c>
    </row>
    <row r="610" spans="1:31">
      <c r="A610">
        <v>617</v>
      </c>
      <c r="B610" t="s">
        <v>560</v>
      </c>
      <c r="C610" t="s">
        <v>559</v>
      </c>
      <c r="D610" t="s">
        <v>3492</v>
      </c>
      <c r="E610" s="59">
        <v>45523</v>
      </c>
      <c r="F610" t="s">
        <v>3492</v>
      </c>
      <c r="G610" t="s">
        <v>3720</v>
      </c>
      <c r="H610" t="s">
        <v>104</v>
      </c>
      <c r="I610" t="s">
        <v>351</v>
      </c>
      <c r="J610">
        <v>8</v>
      </c>
      <c r="K610">
        <v>22060</v>
      </c>
      <c r="L610">
        <v>3500</v>
      </c>
      <c r="M610">
        <v>960</v>
      </c>
      <c r="N610" s="59">
        <v>45521</v>
      </c>
      <c r="O610" t="s">
        <v>3721</v>
      </c>
      <c r="P610" t="s">
        <v>3495</v>
      </c>
      <c r="Q610" t="s">
        <v>3496</v>
      </c>
      <c r="R610" t="s">
        <v>561</v>
      </c>
      <c r="S610" s="59"/>
      <c r="T610" t="s">
        <v>3496</v>
      </c>
      <c r="U610" t="s">
        <v>3497</v>
      </c>
      <c r="W610">
        <v>37440</v>
      </c>
      <c r="X610">
        <v>0</v>
      </c>
      <c r="Y610">
        <v>0</v>
      </c>
      <c r="Z610">
        <v>0</v>
      </c>
      <c r="AA610">
        <v>0</v>
      </c>
      <c r="AE6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박하나 박하나 SE.111 투명 530270533255 010-4284-0677 2024081751867951</v>
      </c>
    </row>
    <row r="611" spans="1:31">
      <c r="A611">
        <v>618</v>
      </c>
      <c r="B611" t="s">
        <v>560</v>
      </c>
      <c r="C611" t="s">
        <v>559</v>
      </c>
      <c r="D611" t="s">
        <v>2509</v>
      </c>
      <c r="E611" s="59">
        <v>45523</v>
      </c>
      <c r="F611" t="s">
        <v>2509</v>
      </c>
      <c r="G611" t="s">
        <v>3722</v>
      </c>
      <c r="H611" t="s">
        <v>80</v>
      </c>
      <c r="I611" t="s">
        <v>385</v>
      </c>
      <c r="J611">
        <v>5</v>
      </c>
      <c r="K611">
        <v>23175</v>
      </c>
      <c r="L611">
        <v>3500</v>
      </c>
      <c r="M611">
        <v>1725</v>
      </c>
      <c r="N611" s="59">
        <v>45521</v>
      </c>
      <c r="O611" t="s">
        <v>3723</v>
      </c>
      <c r="P611" t="s">
        <v>2512</v>
      </c>
      <c r="Q611" t="s">
        <v>2513</v>
      </c>
      <c r="R611" t="s">
        <v>561</v>
      </c>
      <c r="S611" s="59"/>
      <c r="T611" t="s">
        <v>2513</v>
      </c>
      <c r="U611" t="s">
        <v>2514</v>
      </c>
      <c r="W611">
        <v>34500</v>
      </c>
      <c r="X611">
        <v>0</v>
      </c>
      <c r="Y611">
        <v>3000</v>
      </c>
      <c r="Z611">
        <v>0</v>
      </c>
      <c r="AA611">
        <v>0</v>
      </c>
      <c r="AE6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박영애 박영애 SE.123 청색 530270571545 010-6339-2010 2024081738522171</v>
      </c>
    </row>
    <row r="612" spans="1:31">
      <c r="A612">
        <v>619</v>
      </c>
      <c r="B612" t="s">
        <v>560</v>
      </c>
      <c r="C612" t="s">
        <v>1135</v>
      </c>
      <c r="E612" s="59">
        <v>45523</v>
      </c>
      <c r="F612" t="s">
        <v>3724</v>
      </c>
      <c r="G612" t="s">
        <v>3725</v>
      </c>
      <c r="H612" t="s">
        <v>84</v>
      </c>
      <c r="I612" t="s">
        <v>351</v>
      </c>
      <c r="J612">
        <v>1</v>
      </c>
      <c r="K612">
        <v>0</v>
      </c>
      <c r="L612">
        <v>3500</v>
      </c>
      <c r="M612">
        <v>0</v>
      </c>
      <c r="N612" s="59">
        <v>45523</v>
      </c>
      <c r="O612" t="s">
        <v>3726</v>
      </c>
      <c r="R612" t="s">
        <v>561</v>
      </c>
      <c r="S612" s="59"/>
      <c r="T612" t="s">
        <v>3727</v>
      </c>
      <c r="U612" t="s">
        <v>3728</v>
      </c>
      <c r="W612">
        <v>0</v>
      </c>
      <c r="X612">
        <v>0</v>
      </c>
      <c r="Y612">
        <v>0</v>
      </c>
      <c r="Z612">
        <v>0</v>
      </c>
      <c r="AA612">
        <v>0</v>
      </c>
      <c r="AE6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김현장 SE.121 투명 530270502875 010-2307-3648 2024081902</v>
      </c>
    </row>
    <row r="613" spans="1:31">
      <c r="A613">
        <v>620</v>
      </c>
      <c r="B613" t="s">
        <v>665</v>
      </c>
      <c r="C613" t="s">
        <v>562</v>
      </c>
      <c r="D613" t="s">
        <v>3729</v>
      </c>
      <c r="E613" s="59">
        <v>45523</v>
      </c>
      <c r="F613" t="s">
        <v>3729</v>
      </c>
      <c r="G613" t="s">
        <v>3730</v>
      </c>
      <c r="H613" t="s">
        <v>40</v>
      </c>
      <c r="I613" t="s">
        <v>351</v>
      </c>
      <c r="J613">
        <v>1</v>
      </c>
      <c r="K613">
        <v>0</v>
      </c>
      <c r="L613">
        <v>3500</v>
      </c>
      <c r="M613">
        <v>960</v>
      </c>
      <c r="N613" s="59">
        <v>45520</v>
      </c>
      <c r="O613" t="s">
        <v>3731</v>
      </c>
      <c r="Q613" t="s">
        <v>3732</v>
      </c>
      <c r="R613" t="s">
        <v>561</v>
      </c>
      <c r="S613" s="59"/>
      <c r="T613" t="s">
        <v>3732</v>
      </c>
      <c r="U613" t="s">
        <v>3733</v>
      </c>
      <c r="V613" t="s">
        <v>564</v>
      </c>
      <c r="W613">
        <v>18480</v>
      </c>
      <c r="X613">
        <v>0</v>
      </c>
      <c r="Y613">
        <v>3000</v>
      </c>
      <c r="Z613">
        <v>0</v>
      </c>
      <c r="AA613">
        <v>0</v>
      </c>
      <c r="AE6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유진석 유진석 SE.203 투명 530270418584 0502-7732-4928 6100063968387</v>
      </c>
    </row>
    <row r="614" spans="1:31">
      <c r="A614">
        <v>621</v>
      </c>
      <c r="B614" t="s">
        <v>665</v>
      </c>
      <c r="C614" t="s">
        <v>562</v>
      </c>
      <c r="D614" t="s">
        <v>3734</v>
      </c>
      <c r="E614" s="59">
        <v>45523</v>
      </c>
      <c r="F614" t="s">
        <v>3734</v>
      </c>
      <c r="G614" t="s">
        <v>3735</v>
      </c>
      <c r="H614" t="s">
        <v>34</v>
      </c>
      <c r="I614" t="s">
        <v>351</v>
      </c>
      <c r="J614">
        <v>1</v>
      </c>
      <c r="K614">
        <v>0</v>
      </c>
      <c r="L614">
        <v>3500</v>
      </c>
      <c r="M614">
        <v>960</v>
      </c>
      <c r="N614" s="59">
        <v>45522</v>
      </c>
      <c r="O614" t="s">
        <v>3736</v>
      </c>
      <c r="Q614" t="s">
        <v>3737</v>
      </c>
      <c r="R614" t="s">
        <v>561</v>
      </c>
      <c r="S614" s="59"/>
      <c r="T614" t="s">
        <v>3737</v>
      </c>
      <c r="U614" t="s">
        <v>3738</v>
      </c>
      <c r="V614" t="s">
        <v>564</v>
      </c>
      <c r="W614">
        <v>30240</v>
      </c>
      <c r="X614">
        <v>0</v>
      </c>
      <c r="Y614">
        <v>3000</v>
      </c>
      <c r="Z614">
        <v>0</v>
      </c>
      <c r="AA614">
        <v>0</v>
      </c>
      <c r="AE6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이승순 이승순 SE.206 투명 540269389061 0502-7944-2027 5100064229421</v>
      </c>
    </row>
    <row r="615" spans="1:31">
      <c r="A615">
        <v>622</v>
      </c>
      <c r="B615" t="s">
        <v>665</v>
      </c>
      <c r="C615" t="s">
        <v>562</v>
      </c>
      <c r="D615" t="s">
        <v>3739</v>
      </c>
      <c r="E615" s="59">
        <v>45523</v>
      </c>
      <c r="F615" t="s">
        <v>3739</v>
      </c>
      <c r="G615" t="s">
        <v>3740</v>
      </c>
      <c r="H615" t="s">
        <v>44</v>
      </c>
      <c r="I615" t="s">
        <v>351</v>
      </c>
      <c r="J615">
        <v>1</v>
      </c>
      <c r="K615">
        <v>0</v>
      </c>
      <c r="L615">
        <v>3500</v>
      </c>
      <c r="M615">
        <v>960</v>
      </c>
      <c r="N615" s="59">
        <v>45522</v>
      </c>
      <c r="O615" t="s">
        <v>3741</v>
      </c>
      <c r="Q615" t="s">
        <v>3742</v>
      </c>
      <c r="R615" t="s">
        <v>561</v>
      </c>
      <c r="S615" s="59"/>
      <c r="T615" t="s">
        <v>3742</v>
      </c>
      <c r="U615" t="s">
        <v>3743</v>
      </c>
      <c r="V615" t="s">
        <v>564</v>
      </c>
      <c r="W615">
        <v>15120</v>
      </c>
      <c r="X615">
        <v>0</v>
      </c>
      <c r="Y615">
        <v>3000</v>
      </c>
      <c r="Z615">
        <v>0</v>
      </c>
      <c r="AA615">
        <v>0</v>
      </c>
      <c r="AE6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문지영 문지영 SE.201 투명 530270418621 0502-7948-8668 30100064530544</v>
      </c>
    </row>
    <row r="616" spans="1:31">
      <c r="A616">
        <v>623</v>
      </c>
      <c r="B616" t="s">
        <v>665</v>
      </c>
      <c r="C616" t="s">
        <v>562</v>
      </c>
      <c r="D616" t="s">
        <v>3744</v>
      </c>
      <c r="E616" s="59">
        <v>45524</v>
      </c>
      <c r="F616" t="s">
        <v>3744</v>
      </c>
      <c r="G616" t="s">
        <v>3745</v>
      </c>
      <c r="H616" t="s">
        <v>42</v>
      </c>
      <c r="I616" t="s">
        <v>351</v>
      </c>
      <c r="J616">
        <v>1</v>
      </c>
      <c r="K616">
        <v>0</v>
      </c>
      <c r="L616">
        <v>3500</v>
      </c>
      <c r="M616">
        <v>960</v>
      </c>
      <c r="N616" s="59">
        <v>45523</v>
      </c>
      <c r="O616" t="s">
        <v>3746</v>
      </c>
      <c r="Q616" t="s">
        <v>3747</v>
      </c>
      <c r="R616" t="s">
        <v>561</v>
      </c>
      <c r="S616" s="59"/>
      <c r="T616" t="s">
        <v>3747</v>
      </c>
      <c r="U616" t="s">
        <v>3748</v>
      </c>
      <c r="V616" t="s">
        <v>564</v>
      </c>
      <c r="W616">
        <v>16800</v>
      </c>
      <c r="X616">
        <v>0</v>
      </c>
      <c r="Y616">
        <v>3000</v>
      </c>
      <c r="Z616">
        <v>0</v>
      </c>
      <c r="AA616">
        <v>0</v>
      </c>
      <c r="AE6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윤재관 윤재관 SE.202 투명 540270289482 0502-4952-9619 24100064451016</v>
      </c>
    </row>
    <row r="617" spans="1:31">
      <c r="A617">
        <v>624</v>
      </c>
      <c r="B617" t="s">
        <v>665</v>
      </c>
      <c r="C617" t="s">
        <v>530</v>
      </c>
      <c r="D617" t="s">
        <v>3749</v>
      </c>
      <c r="E617" s="59">
        <v>45523</v>
      </c>
      <c r="F617" t="s">
        <v>3749</v>
      </c>
      <c r="G617" t="s">
        <v>3750</v>
      </c>
      <c r="H617" t="s">
        <v>529</v>
      </c>
      <c r="I617" t="s">
        <v>351</v>
      </c>
      <c r="J617">
        <v>1</v>
      </c>
      <c r="K617">
        <v>0</v>
      </c>
      <c r="L617">
        <v>3500</v>
      </c>
      <c r="M617">
        <v>0</v>
      </c>
      <c r="N617" s="59">
        <v>45523</v>
      </c>
      <c r="O617" t="s">
        <v>3788</v>
      </c>
      <c r="R617" t="s">
        <v>561</v>
      </c>
      <c r="S617" s="59"/>
      <c r="T617" t="s">
        <v>3751</v>
      </c>
      <c r="U617" t="s">
        <v>3752</v>
      </c>
      <c r="W617">
        <v>0</v>
      </c>
      <c r="X617">
        <v>0</v>
      </c>
      <c r="Y617">
        <v>0</v>
      </c>
      <c r="Z617">
        <v>0</v>
      </c>
      <c r="AA617">
        <v>0</v>
      </c>
      <c r="AE6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김태현 김태현 SE.1000 투명 530270206860 010-3538-8476 45526670</v>
      </c>
    </row>
    <row r="618" spans="1:31">
      <c r="A618">
        <v>625</v>
      </c>
      <c r="B618" t="s">
        <v>665</v>
      </c>
      <c r="C618" t="s">
        <v>559</v>
      </c>
      <c r="D618" t="s">
        <v>3756</v>
      </c>
      <c r="E618" s="59">
        <v>45523</v>
      </c>
      <c r="F618" t="s">
        <v>3753</v>
      </c>
      <c r="G618" t="s">
        <v>3754</v>
      </c>
      <c r="H618" t="s">
        <v>44</v>
      </c>
      <c r="I618" t="s">
        <v>351</v>
      </c>
      <c r="J618">
        <v>1</v>
      </c>
      <c r="K618">
        <v>0</v>
      </c>
      <c r="L618">
        <v>3500</v>
      </c>
      <c r="M618">
        <v>960</v>
      </c>
      <c r="N618" s="59">
        <v>45523</v>
      </c>
      <c r="O618" t="s">
        <v>3755</v>
      </c>
      <c r="P618" t="s">
        <v>3757</v>
      </c>
      <c r="Q618" t="s">
        <v>3758</v>
      </c>
      <c r="R618" t="s">
        <v>561</v>
      </c>
      <c r="S618" s="59"/>
      <c r="T618" t="s">
        <v>3759</v>
      </c>
      <c r="U618" t="s">
        <v>3760</v>
      </c>
      <c r="W618">
        <v>14400</v>
      </c>
      <c r="X618">
        <v>0</v>
      </c>
      <c r="Y618">
        <v>3000</v>
      </c>
      <c r="Z618">
        <v>0</v>
      </c>
      <c r="AA618">
        <v>0</v>
      </c>
      <c r="AE6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강아름 오영란 SE.201 투명 530270418691 010-3313-1546 2024081990187821</v>
      </c>
    </row>
    <row r="619" spans="1:31">
      <c r="A619">
        <v>626</v>
      </c>
      <c r="B619" t="s">
        <v>665</v>
      </c>
      <c r="C619" t="s">
        <v>559</v>
      </c>
      <c r="D619" t="s">
        <v>3761</v>
      </c>
      <c r="E619" s="59">
        <v>45524</v>
      </c>
      <c r="F619" t="s">
        <v>3761</v>
      </c>
      <c r="G619" t="s">
        <v>3762</v>
      </c>
      <c r="H619" t="s">
        <v>40</v>
      </c>
      <c r="I619" t="s">
        <v>351</v>
      </c>
      <c r="J619">
        <v>1</v>
      </c>
      <c r="K619">
        <v>0</v>
      </c>
      <c r="L619">
        <v>3500</v>
      </c>
      <c r="M619">
        <v>960</v>
      </c>
      <c r="N619" s="59">
        <v>45523</v>
      </c>
      <c r="O619" t="s">
        <v>3763</v>
      </c>
      <c r="P619" t="s">
        <v>3764</v>
      </c>
      <c r="Q619" t="s">
        <v>3765</v>
      </c>
      <c r="R619" t="s">
        <v>561</v>
      </c>
      <c r="S619" s="59"/>
      <c r="T619" t="s">
        <v>3765</v>
      </c>
      <c r="U619" t="s">
        <v>3766</v>
      </c>
      <c r="W619">
        <v>17600</v>
      </c>
      <c r="X619">
        <v>0</v>
      </c>
      <c r="Y619">
        <v>3000</v>
      </c>
      <c r="Z619">
        <v>0</v>
      </c>
      <c r="AA619">
        <v>0</v>
      </c>
      <c r="AE6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이정원 이정원 SE.203 투명 530271344990 010-2762-8575 2024081912952081</v>
      </c>
    </row>
    <row r="620" spans="1:31">
      <c r="A620">
        <v>627</v>
      </c>
      <c r="B620" t="s">
        <v>665</v>
      </c>
      <c r="C620" t="s">
        <v>559</v>
      </c>
      <c r="D620" t="s">
        <v>3767</v>
      </c>
      <c r="E620" s="59">
        <v>45523</v>
      </c>
      <c r="F620" t="s">
        <v>3767</v>
      </c>
      <c r="G620" t="s">
        <v>3768</v>
      </c>
      <c r="H620" t="s">
        <v>20</v>
      </c>
      <c r="I620" t="s">
        <v>351</v>
      </c>
      <c r="J620">
        <v>2</v>
      </c>
      <c r="K620">
        <v>0</v>
      </c>
      <c r="L620">
        <v>3500</v>
      </c>
      <c r="M620">
        <v>0</v>
      </c>
      <c r="N620" s="59">
        <v>45523</v>
      </c>
      <c r="O620" t="s">
        <v>3769</v>
      </c>
      <c r="P620" t="s">
        <v>3770</v>
      </c>
      <c r="Q620" t="s">
        <v>3771</v>
      </c>
      <c r="R620" t="s">
        <v>561</v>
      </c>
      <c r="S620" s="59"/>
      <c r="T620" t="s">
        <v>3771</v>
      </c>
      <c r="U620" t="s">
        <v>3772</v>
      </c>
      <c r="W620">
        <v>28160</v>
      </c>
      <c r="X620">
        <v>0</v>
      </c>
      <c r="Y620">
        <v>3000</v>
      </c>
      <c r="Z620">
        <v>0</v>
      </c>
      <c r="AA620">
        <v>0</v>
      </c>
      <c r="AE6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김민준 김민준 SE.306 투명 530270555456 010-5886-4446 2024081910387291</v>
      </c>
    </row>
    <row r="621" spans="1:31">
      <c r="A621">
        <v>628</v>
      </c>
      <c r="B621" t="s">
        <v>665</v>
      </c>
      <c r="C621" t="s">
        <v>559</v>
      </c>
      <c r="D621" t="s">
        <v>3773</v>
      </c>
      <c r="E621" s="59">
        <v>45523</v>
      </c>
      <c r="F621" t="s">
        <v>3773</v>
      </c>
      <c r="G621" t="s">
        <v>3774</v>
      </c>
      <c r="H621" t="s">
        <v>38</v>
      </c>
      <c r="I621" t="s">
        <v>351</v>
      </c>
      <c r="J621">
        <v>1</v>
      </c>
      <c r="K621">
        <v>0</v>
      </c>
      <c r="L621">
        <v>3500</v>
      </c>
      <c r="M621">
        <v>960</v>
      </c>
      <c r="N621" s="59">
        <v>45522</v>
      </c>
      <c r="O621" t="s">
        <v>3775</v>
      </c>
      <c r="P621" t="s">
        <v>3776</v>
      </c>
      <c r="Q621" t="s">
        <v>3777</v>
      </c>
      <c r="R621" t="s">
        <v>561</v>
      </c>
      <c r="S621" s="59"/>
      <c r="T621" t="s">
        <v>3777</v>
      </c>
      <c r="U621" t="s">
        <v>3778</v>
      </c>
      <c r="W621">
        <v>20800</v>
      </c>
      <c r="X621">
        <v>0</v>
      </c>
      <c r="Y621">
        <v>3000</v>
      </c>
      <c r="Z621">
        <v>0</v>
      </c>
      <c r="AA621">
        <v>0</v>
      </c>
      <c r="AE6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전계은 전계은 SE.204 투명 540269388980 010-5226-5390 2024081875358921</v>
      </c>
    </row>
    <row r="622" spans="1:31">
      <c r="A622">
        <v>629</v>
      </c>
      <c r="B622" t="s">
        <v>665</v>
      </c>
      <c r="C622" t="s">
        <v>559</v>
      </c>
      <c r="D622" t="s">
        <v>3779</v>
      </c>
      <c r="E622" s="59">
        <v>45523</v>
      </c>
      <c r="F622" t="s">
        <v>3779</v>
      </c>
      <c r="G622" t="s">
        <v>3780</v>
      </c>
      <c r="H622" t="s">
        <v>26</v>
      </c>
      <c r="I622" t="s">
        <v>351</v>
      </c>
      <c r="J622">
        <v>1</v>
      </c>
      <c r="K622">
        <v>0</v>
      </c>
      <c r="L622">
        <v>3500</v>
      </c>
      <c r="M622">
        <v>0</v>
      </c>
      <c r="N622" s="59">
        <v>45522</v>
      </c>
      <c r="O622" t="s">
        <v>3781</v>
      </c>
      <c r="P622" t="s">
        <v>3782</v>
      </c>
      <c r="Q622" t="s">
        <v>3783</v>
      </c>
      <c r="R622" t="s">
        <v>561</v>
      </c>
      <c r="S622" s="59"/>
      <c r="T622" t="s">
        <v>3783</v>
      </c>
      <c r="U622" t="s">
        <v>3784</v>
      </c>
      <c r="V622" t="s">
        <v>3785</v>
      </c>
      <c r="W622">
        <v>21920</v>
      </c>
      <c r="X622">
        <v>0</v>
      </c>
      <c r="Y622">
        <v>3000</v>
      </c>
      <c r="Z622">
        <v>0</v>
      </c>
      <c r="AA622">
        <v>0</v>
      </c>
      <c r="AE6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장효정 장효정 SE.303 투명 530270555423 010-9955-2752 2024081869054921</v>
      </c>
    </row>
    <row r="623" spans="1:31">
      <c r="A623">
        <v>630</v>
      </c>
      <c r="B623" t="s">
        <v>665</v>
      </c>
      <c r="C623" t="s">
        <v>559</v>
      </c>
      <c r="D623" t="s">
        <v>1015</v>
      </c>
      <c r="E623" s="59">
        <v>45523</v>
      </c>
      <c r="F623" t="s">
        <v>1012</v>
      </c>
      <c r="G623" t="s">
        <v>3786</v>
      </c>
      <c r="H623" t="s">
        <v>24</v>
      </c>
      <c r="I623" t="s">
        <v>351</v>
      </c>
      <c r="J623">
        <v>1</v>
      </c>
      <c r="K623">
        <v>0</v>
      </c>
      <c r="L623">
        <v>3500</v>
      </c>
      <c r="M623">
        <v>0</v>
      </c>
      <c r="N623" s="59">
        <v>45521</v>
      </c>
      <c r="O623" t="s">
        <v>3787</v>
      </c>
      <c r="P623" t="s">
        <v>1016</v>
      </c>
      <c r="Q623" t="s">
        <v>1017</v>
      </c>
      <c r="R623" t="s">
        <v>561</v>
      </c>
      <c r="S623" s="59"/>
      <c r="T623" t="s">
        <v>1017</v>
      </c>
      <c r="U623" t="s">
        <v>1018</v>
      </c>
      <c r="W623">
        <v>13600</v>
      </c>
      <c r="X623">
        <v>0</v>
      </c>
      <c r="Y623">
        <v>3000</v>
      </c>
      <c r="Z623">
        <v>0</v>
      </c>
      <c r="AA623">
        <v>0</v>
      </c>
      <c r="AE6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SE.304 투명 530270555412 010-9518-2588 2024081752767351</v>
      </c>
    </row>
    <row r="624" spans="1:31">
      <c r="A624">
        <v>631</v>
      </c>
      <c r="B624" t="s">
        <v>665</v>
      </c>
      <c r="C624" t="s">
        <v>530</v>
      </c>
      <c r="D624" t="s">
        <v>3789</v>
      </c>
      <c r="E624" s="59">
        <v>45525</v>
      </c>
      <c r="F624" t="s">
        <v>3789</v>
      </c>
      <c r="G624" t="s">
        <v>3790</v>
      </c>
      <c r="H624" t="s">
        <v>529</v>
      </c>
      <c r="I624" t="s">
        <v>351</v>
      </c>
      <c r="J624">
        <v>1</v>
      </c>
      <c r="K624">
        <v>0</v>
      </c>
      <c r="L624">
        <v>5500</v>
      </c>
      <c r="M624">
        <v>1925</v>
      </c>
      <c r="N624" s="59">
        <v>45525</v>
      </c>
      <c r="O624" t="s">
        <v>3861</v>
      </c>
      <c r="R624" t="s">
        <v>561</v>
      </c>
      <c r="S624" s="59"/>
      <c r="T624" t="s">
        <v>3791</v>
      </c>
      <c r="U624" t="s">
        <v>3792</v>
      </c>
      <c r="W624">
        <v>0</v>
      </c>
      <c r="X624">
        <v>0</v>
      </c>
      <c r="Y624">
        <v>0</v>
      </c>
      <c r="Z624">
        <v>0</v>
      </c>
      <c r="AA624">
        <v>0</v>
      </c>
      <c r="AE6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이정선 이정선 SE.1000 투명 530272493034 010-5368-4981 45526464</v>
      </c>
    </row>
    <row r="625" spans="1:31">
      <c r="A625">
        <v>632</v>
      </c>
      <c r="B625" t="s">
        <v>560</v>
      </c>
      <c r="C625" t="s">
        <v>559</v>
      </c>
      <c r="E625" s="59">
        <v>45525</v>
      </c>
      <c r="F625" t="s">
        <v>3185</v>
      </c>
      <c r="G625" t="s">
        <v>3793</v>
      </c>
      <c r="H625" t="s">
        <v>217</v>
      </c>
      <c r="I625" t="s">
        <v>351</v>
      </c>
      <c r="J625">
        <v>1</v>
      </c>
      <c r="K625">
        <v>7445</v>
      </c>
      <c r="L625">
        <v>4400</v>
      </c>
      <c r="M625">
        <v>1725</v>
      </c>
      <c r="N625" s="59">
        <v>45525</v>
      </c>
      <c r="O625" t="s">
        <v>3862</v>
      </c>
      <c r="R625" t="s">
        <v>561</v>
      </c>
      <c r="S625" s="59"/>
      <c r="T625" t="s">
        <v>3190</v>
      </c>
      <c r="U625" t="s">
        <v>3794</v>
      </c>
      <c r="W625">
        <v>0</v>
      </c>
      <c r="X625">
        <v>0</v>
      </c>
      <c r="Y625">
        <v>0</v>
      </c>
      <c r="Z625">
        <v>0</v>
      </c>
      <c r="AA625">
        <v>0</v>
      </c>
      <c r="AE6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 김예지 SE.19 투명 530272308105 010-6749-0327 45526991</v>
      </c>
    </row>
    <row r="626" spans="1:31">
      <c r="A626">
        <v>633</v>
      </c>
      <c r="B626" t="s">
        <v>560</v>
      </c>
      <c r="C626" t="s">
        <v>559</v>
      </c>
      <c r="D626" t="s">
        <v>3795</v>
      </c>
      <c r="E626" s="59">
        <v>45525</v>
      </c>
      <c r="F626" t="s">
        <v>3795</v>
      </c>
      <c r="G626" t="s">
        <v>3796</v>
      </c>
      <c r="H626" t="s">
        <v>34</v>
      </c>
      <c r="I626" t="s">
        <v>351</v>
      </c>
      <c r="J626">
        <v>1</v>
      </c>
      <c r="K626">
        <v>24260</v>
      </c>
      <c r="L626">
        <v>3500</v>
      </c>
      <c r="M626">
        <v>960</v>
      </c>
      <c r="N626" s="59">
        <v>45525</v>
      </c>
      <c r="O626" t="s">
        <v>3797</v>
      </c>
      <c r="P626" t="s">
        <v>3798</v>
      </c>
      <c r="Q626" t="s">
        <v>3799</v>
      </c>
      <c r="R626" t="s">
        <v>561</v>
      </c>
      <c r="S626" s="59"/>
      <c r="T626" t="s">
        <v>3799</v>
      </c>
      <c r="U626" t="s">
        <v>3800</v>
      </c>
      <c r="W626">
        <v>28620</v>
      </c>
      <c r="X626">
        <v>3180</v>
      </c>
      <c r="Y626">
        <v>3000</v>
      </c>
      <c r="Z626">
        <v>0</v>
      </c>
      <c r="AA626">
        <v>0</v>
      </c>
      <c r="AE6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김진영 김진영 SE.206 투명 530272460123 010-2460-4788 2024082199679321</v>
      </c>
    </row>
    <row r="627" spans="1:31">
      <c r="A627">
        <v>634</v>
      </c>
      <c r="B627" t="s">
        <v>560</v>
      </c>
      <c r="C627" t="s">
        <v>559</v>
      </c>
      <c r="D627" t="s">
        <v>3804</v>
      </c>
      <c r="E627" s="59">
        <v>45525</v>
      </c>
      <c r="F627" t="s">
        <v>3801</v>
      </c>
      <c r="G627" t="s">
        <v>3802</v>
      </c>
      <c r="H627" t="s">
        <v>34</v>
      </c>
      <c r="I627" t="s">
        <v>351</v>
      </c>
      <c r="J627">
        <v>1</v>
      </c>
      <c r="K627">
        <v>24260</v>
      </c>
      <c r="L627">
        <v>3500</v>
      </c>
      <c r="M627">
        <v>960</v>
      </c>
      <c r="N627" s="59">
        <v>45525</v>
      </c>
      <c r="O627" t="s">
        <v>3803</v>
      </c>
      <c r="P627" t="s">
        <v>3805</v>
      </c>
      <c r="Q627" t="s">
        <v>3806</v>
      </c>
      <c r="R627" t="s">
        <v>561</v>
      </c>
      <c r="S627" s="59"/>
      <c r="T627" t="s">
        <v>3806</v>
      </c>
      <c r="U627" t="s">
        <v>3807</v>
      </c>
      <c r="W627">
        <v>28620</v>
      </c>
      <c r="X627">
        <v>3180</v>
      </c>
      <c r="Y627">
        <v>3000</v>
      </c>
      <c r="Z627">
        <v>0</v>
      </c>
      <c r="AA627">
        <v>0</v>
      </c>
      <c r="AE6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박종희 최현 SE.206 투명 530272460101 010-8601-0030 2024082199606321</v>
      </c>
    </row>
    <row r="628" spans="1:31">
      <c r="A628">
        <v>635</v>
      </c>
      <c r="B628" t="s">
        <v>560</v>
      </c>
      <c r="C628" t="s">
        <v>559</v>
      </c>
      <c r="D628" t="s">
        <v>3187</v>
      </c>
      <c r="E628" s="59">
        <v>45525</v>
      </c>
      <c r="F628" t="s">
        <v>3185</v>
      </c>
      <c r="G628" t="s">
        <v>3808</v>
      </c>
      <c r="H628" t="s">
        <v>217</v>
      </c>
      <c r="I628" t="s">
        <v>351</v>
      </c>
      <c r="J628">
        <v>100</v>
      </c>
      <c r="K628">
        <v>139425</v>
      </c>
      <c r="L628">
        <v>5700</v>
      </c>
      <c r="M628">
        <v>1725</v>
      </c>
      <c r="N628" s="59">
        <v>45524</v>
      </c>
      <c r="O628" t="s">
        <v>3809</v>
      </c>
      <c r="P628" t="s">
        <v>3188</v>
      </c>
      <c r="Q628" t="s">
        <v>3189</v>
      </c>
      <c r="R628" t="s">
        <v>561</v>
      </c>
      <c r="S628" s="59"/>
      <c r="T628" t="s">
        <v>3190</v>
      </c>
      <c r="U628" t="s">
        <v>3191</v>
      </c>
      <c r="W628">
        <v>262000</v>
      </c>
      <c r="X628">
        <v>0</v>
      </c>
      <c r="Y628">
        <v>0</v>
      </c>
      <c r="Z628">
        <v>0</v>
      </c>
      <c r="AA628">
        <v>0</v>
      </c>
      <c r="AE6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양승혁 김예지 SE.19 투명 540271119984 010-6749-0327 2024082062227671</v>
      </c>
    </row>
    <row r="629" spans="1:31">
      <c r="A629">
        <v>636</v>
      </c>
      <c r="B629" t="s">
        <v>560</v>
      </c>
      <c r="C629" t="s">
        <v>559</v>
      </c>
      <c r="D629" t="s">
        <v>3810</v>
      </c>
      <c r="E629" s="59">
        <v>45525</v>
      </c>
      <c r="F629" t="s">
        <v>3810</v>
      </c>
      <c r="G629" t="s">
        <v>3811</v>
      </c>
      <c r="H629" t="s">
        <v>274</v>
      </c>
      <c r="I629" t="s">
        <v>352</v>
      </c>
      <c r="J629">
        <v>5</v>
      </c>
      <c r="K629">
        <v>10150</v>
      </c>
      <c r="L629">
        <v>3000</v>
      </c>
      <c r="M629">
        <v>0</v>
      </c>
      <c r="N629" s="59">
        <v>45524</v>
      </c>
      <c r="O629" t="s">
        <v>3812</v>
      </c>
      <c r="P629" t="s">
        <v>3813</v>
      </c>
      <c r="Q629" t="s">
        <v>3814</v>
      </c>
      <c r="R629" t="s">
        <v>561</v>
      </c>
      <c r="S629" s="59"/>
      <c r="T629" t="s">
        <v>3814</v>
      </c>
      <c r="U629" t="s">
        <v>3815</v>
      </c>
      <c r="V629" t="s">
        <v>1181</v>
      </c>
      <c r="W629">
        <v>11700</v>
      </c>
      <c r="X629">
        <v>0</v>
      </c>
      <c r="Y629">
        <v>3000</v>
      </c>
      <c r="Z629">
        <v>0</v>
      </c>
      <c r="AA629">
        <v>0</v>
      </c>
      <c r="AE6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문성주 문성주 SE.7 검정 540271247826 010-3014-1889 2024082061614061</v>
      </c>
    </row>
    <row r="630" spans="1:31">
      <c r="A630">
        <v>637</v>
      </c>
      <c r="B630" t="s">
        <v>665</v>
      </c>
      <c r="C630" t="s">
        <v>562</v>
      </c>
      <c r="D630" t="s">
        <v>3816</v>
      </c>
      <c r="E630" s="59">
        <v>45525</v>
      </c>
      <c r="F630" t="s">
        <v>3816</v>
      </c>
      <c r="G630" t="s">
        <v>3817</v>
      </c>
      <c r="H630" t="s">
        <v>36</v>
      </c>
      <c r="I630" t="s">
        <v>351</v>
      </c>
      <c r="J630">
        <v>1</v>
      </c>
      <c r="K630">
        <v>0</v>
      </c>
      <c r="L630">
        <v>3500</v>
      </c>
      <c r="M630">
        <v>960</v>
      </c>
      <c r="N630" s="59">
        <v>45524</v>
      </c>
      <c r="O630" t="s">
        <v>3818</v>
      </c>
      <c r="Q630" t="s">
        <v>3819</v>
      </c>
      <c r="R630" t="s">
        <v>561</v>
      </c>
      <c r="S630" s="59"/>
      <c r="T630" t="s">
        <v>3819</v>
      </c>
      <c r="U630" t="s">
        <v>3820</v>
      </c>
      <c r="V630" t="s">
        <v>564</v>
      </c>
      <c r="W630">
        <v>25200</v>
      </c>
      <c r="X630">
        <v>0</v>
      </c>
      <c r="Y630">
        <v>3000</v>
      </c>
      <c r="Z630">
        <v>0</v>
      </c>
      <c r="AA630">
        <v>0</v>
      </c>
      <c r="AE6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노정희 노정희 SE.205 투명 540271120194 0504-3583-4566 6100064681921</v>
      </c>
    </row>
    <row r="631" spans="1:31">
      <c r="A631">
        <v>638</v>
      </c>
      <c r="B631" t="s">
        <v>665</v>
      </c>
      <c r="C631" t="s">
        <v>562</v>
      </c>
      <c r="D631" t="s">
        <v>911</v>
      </c>
      <c r="E631" s="59">
        <v>45525</v>
      </c>
      <c r="F631" t="s">
        <v>911</v>
      </c>
      <c r="G631" t="s">
        <v>3821</v>
      </c>
      <c r="H631" t="s">
        <v>34</v>
      </c>
      <c r="I631" t="s">
        <v>351</v>
      </c>
      <c r="J631">
        <v>2</v>
      </c>
      <c r="K631">
        <v>0</v>
      </c>
      <c r="L631">
        <v>4400</v>
      </c>
      <c r="M631">
        <v>1725</v>
      </c>
      <c r="N631" s="59">
        <v>45525</v>
      </c>
      <c r="O631" t="s">
        <v>3822</v>
      </c>
      <c r="Q631" t="s">
        <v>3823</v>
      </c>
      <c r="R631" t="s">
        <v>561</v>
      </c>
      <c r="S631" s="59"/>
      <c r="T631" t="s">
        <v>3823</v>
      </c>
      <c r="U631" t="s">
        <v>914</v>
      </c>
      <c r="V631" t="s">
        <v>563</v>
      </c>
      <c r="W631">
        <v>60480</v>
      </c>
      <c r="X631">
        <v>0</v>
      </c>
      <c r="Y631">
        <v>0</v>
      </c>
      <c r="Z631">
        <v>0</v>
      </c>
      <c r="AA631">
        <v>0</v>
      </c>
      <c r="AE6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이성희 이성희 SE.206 투명 530272460134 0502-7762-1831 27100064677341</v>
      </c>
    </row>
    <row r="632" spans="1:31">
      <c r="A632">
        <v>639</v>
      </c>
      <c r="B632" t="s">
        <v>560</v>
      </c>
      <c r="C632" t="s">
        <v>1135</v>
      </c>
      <c r="E632" s="59">
        <v>45525</v>
      </c>
      <c r="F632" t="s">
        <v>3824</v>
      </c>
      <c r="G632" t="s">
        <v>3825</v>
      </c>
      <c r="H632" t="s">
        <v>86</v>
      </c>
      <c r="I632" t="s">
        <v>351</v>
      </c>
      <c r="J632">
        <v>1</v>
      </c>
      <c r="K632">
        <v>0</v>
      </c>
      <c r="L632">
        <v>3000</v>
      </c>
      <c r="M632">
        <v>0</v>
      </c>
      <c r="N632" s="59">
        <v>45525</v>
      </c>
      <c r="O632" t="s">
        <v>3826</v>
      </c>
      <c r="R632" t="s">
        <v>561</v>
      </c>
      <c r="S632" s="59"/>
      <c r="T632" t="s">
        <v>3827</v>
      </c>
      <c r="U632" t="s">
        <v>3828</v>
      </c>
      <c r="W632">
        <v>0</v>
      </c>
      <c r="X632">
        <v>0</v>
      </c>
      <c r="Y632">
        <v>0</v>
      </c>
      <c r="Z632">
        <v>0</v>
      </c>
      <c r="AA632">
        <v>0</v>
      </c>
      <c r="AE6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나연choi	 SE.120 투명 540271234003 010-5757-2842 2024082103</v>
      </c>
    </row>
    <row r="633" spans="1:31">
      <c r="A633">
        <v>640</v>
      </c>
      <c r="B633" t="s">
        <v>560</v>
      </c>
      <c r="C633" t="s">
        <v>871</v>
      </c>
      <c r="E633" s="59">
        <v>45525</v>
      </c>
      <c r="F633" t="s">
        <v>3829</v>
      </c>
      <c r="G633" t="s">
        <v>3830</v>
      </c>
      <c r="H633" t="s">
        <v>529</v>
      </c>
      <c r="I633" t="s">
        <v>351</v>
      </c>
      <c r="J633">
        <v>1</v>
      </c>
      <c r="K633">
        <v>0</v>
      </c>
      <c r="L633">
        <v>4400</v>
      </c>
      <c r="M633">
        <v>1725</v>
      </c>
      <c r="N633" s="59">
        <v>45525</v>
      </c>
      <c r="O633" t="s">
        <v>3863</v>
      </c>
      <c r="R633" t="s">
        <v>561</v>
      </c>
      <c r="S633" s="59"/>
      <c r="T633" t="s">
        <v>3831</v>
      </c>
      <c r="U633" t="s">
        <v>3832</v>
      </c>
      <c r="W633">
        <v>0</v>
      </c>
      <c r="X633">
        <v>0</v>
      </c>
      <c r="Y633">
        <v>0</v>
      </c>
      <c r="Z633">
        <v>0</v>
      </c>
      <c r="AA633">
        <v>0</v>
      </c>
      <c r="AE6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기타쇼핑몰  영미 SE.1000 투명 540271119951 010-3320-6334 45526325</v>
      </c>
    </row>
    <row r="634" spans="1:31">
      <c r="A634">
        <v>641</v>
      </c>
      <c r="B634" t="s">
        <v>665</v>
      </c>
      <c r="C634" t="s">
        <v>559</v>
      </c>
      <c r="D634" t="s">
        <v>1574</v>
      </c>
      <c r="E634" s="59">
        <v>45525</v>
      </c>
      <c r="F634" t="s">
        <v>1571</v>
      </c>
      <c r="G634" t="s">
        <v>3833</v>
      </c>
      <c r="H634" t="s">
        <v>22</v>
      </c>
      <c r="I634" t="s">
        <v>351</v>
      </c>
      <c r="J634">
        <v>3</v>
      </c>
      <c r="K634">
        <v>0</v>
      </c>
      <c r="L634">
        <v>4400</v>
      </c>
      <c r="M634">
        <v>1725</v>
      </c>
      <c r="N634" s="59">
        <v>45525</v>
      </c>
      <c r="O634" t="s">
        <v>3834</v>
      </c>
      <c r="P634" t="s">
        <v>1575</v>
      </c>
      <c r="Q634" t="s">
        <v>1576</v>
      </c>
      <c r="R634" t="s">
        <v>561</v>
      </c>
      <c r="S634" s="59"/>
      <c r="T634" t="s">
        <v>1576</v>
      </c>
      <c r="U634" t="s">
        <v>1578</v>
      </c>
      <c r="W634">
        <v>55200</v>
      </c>
      <c r="X634">
        <v>0</v>
      </c>
      <c r="Y634">
        <v>0</v>
      </c>
      <c r="Z634">
        <v>0</v>
      </c>
      <c r="AA634">
        <v>0</v>
      </c>
      <c r="AE6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SE.305 투명 540271120253 010-5367-6762 2024082186422371</v>
      </c>
    </row>
    <row r="635" spans="1:31">
      <c r="A635">
        <v>642</v>
      </c>
      <c r="B635" t="s">
        <v>665</v>
      </c>
      <c r="C635" t="s">
        <v>559</v>
      </c>
      <c r="D635" t="s">
        <v>1574</v>
      </c>
      <c r="E635" s="59">
        <v>45525</v>
      </c>
      <c r="F635" t="s">
        <v>1571</v>
      </c>
      <c r="G635" t="s">
        <v>3833</v>
      </c>
      <c r="H635" t="s">
        <v>26</v>
      </c>
      <c r="I635" t="s">
        <v>351</v>
      </c>
      <c r="J635">
        <v>1</v>
      </c>
      <c r="K635">
        <v>0</v>
      </c>
      <c r="L635">
        <v>0</v>
      </c>
      <c r="M635">
        <v>0</v>
      </c>
      <c r="N635" s="59">
        <v>45525</v>
      </c>
      <c r="O635" t="s">
        <v>3835</v>
      </c>
      <c r="P635" t="s">
        <v>1575</v>
      </c>
      <c r="Q635" t="s">
        <v>1576</v>
      </c>
      <c r="R635" t="s">
        <v>561</v>
      </c>
      <c r="S635" s="59"/>
      <c r="T635" t="s">
        <v>1576</v>
      </c>
      <c r="U635" t="s">
        <v>1578</v>
      </c>
      <c r="W635">
        <v>21920</v>
      </c>
      <c r="X635">
        <v>0</v>
      </c>
      <c r="Y635">
        <v>0</v>
      </c>
      <c r="Z635">
        <v>0</v>
      </c>
      <c r="AA635">
        <v>0</v>
      </c>
      <c r="AE6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SE.303 투명 540271120253 010-5367-6762 2024082186422361</v>
      </c>
    </row>
    <row r="636" spans="1:31">
      <c r="A636">
        <v>643</v>
      </c>
      <c r="B636" t="s">
        <v>665</v>
      </c>
      <c r="C636" t="s">
        <v>559</v>
      </c>
      <c r="D636" t="s">
        <v>3839</v>
      </c>
      <c r="E636" s="59">
        <v>45525</v>
      </c>
      <c r="F636" t="s">
        <v>3836</v>
      </c>
      <c r="G636" t="s">
        <v>3837</v>
      </c>
      <c r="H636" t="s">
        <v>34</v>
      </c>
      <c r="I636" t="s">
        <v>351</v>
      </c>
      <c r="J636">
        <v>1</v>
      </c>
      <c r="K636">
        <v>0</v>
      </c>
      <c r="L636">
        <v>3000</v>
      </c>
      <c r="M636">
        <v>0</v>
      </c>
      <c r="N636" s="59">
        <v>45524</v>
      </c>
      <c r="O636" t="s">
        <v>3838</v>
      </c>
      <c r="P636" t="s">
        <v>3840</v>
      </c>
      <c r="Q636" t="s">
        <v>3841</v>
      </c>
      <c r="R636" t="s">
        <v>561</v>
      </c>
      <c r="S636" s="59"/>
      <c r="T636" t="s">
        <v>3841</v>
      </c>
      <c r="U636" t="s">
        <v>3842</v>
      </c>
      <c r="W636">
        <v>28400</v>
      </c>
      <c r="X636">
        <v>0</v>
      </c>
      <c r="Y636">
        <v>3000</v>
      </c>
      <c r="Z636">
        <v>0</v>
      </c>
      <c r="AA636">
        <v>0</v>
      </c>
      <c r="AE6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최이현 최유리 SE.206 투명 540271120010 010-3009-5537 2024082069838981</v>
      </c>
    </row>
    <row r="637" spans="1:31">
      <c r="A637">
        <v>644</v>
      </c>
      <c r="B637" t="s">
        <v>665</v>
      </c>
      <c r="C637" t="s">
        <v>559</v>
      </c>
      <c r="D637" t="s">
        <v>3843</v>
      </c>
      <c r="E637" s="59">
        <v>45525</v>
      </c>
      <c r="F637" t="s">
        <v>3843</v>
      </c>
      <c r="G637" t="s">
        <v>3844</v>
      </c>
      <c r="H637" t="s">
        <v>242</v>
      </c>
      <c r="I637" t="s">
        <v>352</v>
      </c>
      <c r="J637">
        <v>16</v>
      </c>
      <c r="K637">
        <v>0</v>
      </c>
      <c r="L637">
        <v>4400</v>
      </c>
      <c r="M637">
        <v>1725</v>
      </c>
      <c r="N637" s="59">
        <v>45524</v>
      </c>
      <c r="O637" t="s">
        <v>3845</v>
      </c>
      <c r="P637" t="s">
        <v>3846</v>
      </c>
      <c r="Q637" t="s">
        <v>3847</v>
      </c>
      <c r="R637" t="s">
        <v>561</v>
      </c>
      <c r="S637" s="59"/>
      <c r="T637" t="s">
        <v>3847</v>
      </c>
      <c r="U637" t="s">
        <v>3848</v>
      </c>
      <c r="W637">
        <v>22880</v>
      </c>
      <c r="X637">
        <v>23040</v>
      </c>
      <c r="Y637">
        <v>0</v>
      </c>
      <c r="Z637">
        <v>0</v>
      </c>
      <c r="AA637">
        <v>0</v>
      </c>
      <c r="AE6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정정선 정정선 SE.14 검정 540271120102 010-9787-3936 2024082066203161</v>
      </c>
    </row>
    <row r="638" spans="1:31">
      <c r="A638">
        <v>645</v>
      </c>
      <c r="B638" t="s">
        <v>665</v>
      </c>
      <c r="C638" t="s">
        <v>559</v>
      </c>
      <c r="D638" t="s">
        <v>3843</v>
      </c>
      <c r="E638" s="59">
        <v>45525</v>
      </c>
      <c r="F638" t="s">
        <v>3843</v>
      </c>
      <c r="G638" t="s">
        <v>3844</v>
      </c>
      <c r="H638" t="s">
        <v>208</v>
      </c>
      <c r="I638" t="s">
        <v>352</v>
      </c>
      <c r="J638">
        <v>4</v>
      </c>
      <c r="K638">
        <v>0</v>
      </c>
      <c r="L638">
        <v>0</v>
      </c>
      <c r="M638">
        <v>0</v>
      </c>
      <c r="N638" s="59">
        <v>45524</v>
      </c>
      <c r="O638" t="s">
        <v>3849</v>
      </c>
      <c r="P638" t="s">
        <v>3846</v>
      </c>
      <c r="Q638" t="s">
        <v>3847</v>
      </c>
      <c r="R638" t="s">
        <v>561</v>
      </c>
      <c r="S638" s="59"/>
      <c r="T638" t="s">
        <v>3847</v>
      </c>
      <c r="U638" t="s">
        <v>3848</v>
      </c>
      <c r="W638">
        <v>12600</v>
      </c>
      <c r="X638">
        <v>5760</v>
      </c>
      <c r="Y638">
        <v>0</v>
      </c>
      <c r="Z638">
        <v>0</v>
      </c>
      <c r="AA638">
        <v>0</v>
      </c>
      <c r="AE6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정정선 정정선 SE.21 검정 540271120102 010-9787-3936 2024082066203151</v>
      </c>
    </row>
    <row r="639" spans="1:31">
      <c r="A639">
        <v>646</v>
      </c>
      <c r="B639" t="s">
        <v>560</v>
      </c>
      <c r="C639" t="s">
        <v>562</v>
      </c>
      <c r="D639" t="s">
        <v>3850</v>
      </c>
      <c r="E639" s="59">
        <v>45525</v>
      </c>
      <c r="F639" t="s">
        <v>3850</v>
      </c>
      <c r="G639" t="s">
        <v>3851</v>
      </c>
      <c r="H639" t="s">
        <v>74</v>
      </c>
      <c r="I639" t="s">
        <v>351</v>
      </c>
      <c r="J639">
        <v>3</v>
      </c>
      <c r="K639">
        <v>7620</v>
      </c>
      <c r="L639">
        <v>3000</v>
      </c>
      <c r="M639">
        <v>0</v>
      </c>
      <c r="N639" s="59">
        <v>45524</v>
      </c>
      <c r="O639" t="s">
        <v>3852</v>
      </c>
      <c r="Q639" t="s">
        <v>3853</v>
      </c>
      <c r="R639" t="s">
        <v>561</v>
      </c>
      <c r="S639" s="59"/>
      <c r="T639" t="s">
        <v>3853</v>
      </c>
      <c r="U639" t="s">
        <v>3854</v>
      </c>
      <c r="V639" t="s">
        <v>563</v>
      </c>
      <c r="W639">
        <v>6240</v>
      </c>
      <c r="X639">
        <v>1560</v>
      </c>
      <c r="Y639">
        <v>3000</v>
      </c>
      <c r="Z639">
        <v>0</v>
      </c>
      <c r="AA639">
        <v>0</v>
      </c>
      <c r="AE6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오윤자 오윤자 SE.126 투명 540271119881 0504-4984-6852 14100064823880</v>
      </c>
    </row>
    <row r="640" spans="1:31">
      <c r="A640">
        <v>647</v>
      </c>
      <c r="B640" t="s">
        <v>560</v>
      </c>
      <c r="C640" t="s">
        <v>562</v>
      </c>
      <c r="D640" t="s">
        <v>3855</v>
      </c>
      <c r="E640" s="59">
        <v>45525</v>
      </c>
      <c r="F640" t="s">
        <v>3855</v>
      </c>
      <c r="G640" t="s">
        <v>3856</v>
      </c>
      <c r="H640" t="s">
        <v>98</v>
      </c>
      <c r="I640" t="s">
        <v>351</v>
      </c>
      <c r="J640">
        <v>1</v>
      </c>
      <c r="K640">
        <v>6960</v>
      </c>
      <c r="L640">
        <v>3000</v>
      </c>
      <c r="M640">
        <v>0</v>
      </c>
      <c r="N640" s="59">
        <v>45525</v>
      </c>
      <c r="O640" t="s">
        <v>3857</v>
      </c>
      <c r="Q640" t="s">
        <v>3858</v>
      </c>
      <c r="R640" t="s">
        <v>561</v>
      </c>
      <c r="S640" s="59"/>
      <c r="T640" t="s">
        <v>3858</v>
      </c>
      <c r="U640" t="s">
        <v>3859</v>
      </c>
      <c r="V640" t="s">
        <v>564</v>
      </c>
      <c r="W640">
        <v>6120</v>
      </c>
      <c r="X640">
        <v>680</v>
      </c>
      <c r="Y640">
        <v>3000</v>
      </c>
      <c r="Z640">
        <v>0</v>
      </c>
      <c r="AA640">
        <v>0</v>
      </c>
      <c r="AE6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박동필 박동필 SE.114 투명 540271120220 0504-3401-8971 26100064732508</v>
      </c>
    </row>
    <row r="641" spans="1:31">
      <c r="A641">
        <v>648</v>
      </c>
      <c r="B641" t="s">
        <v>665</v>
      </c>
      <c r="C641" t="s">
        <v>530</v>
      </c>
      <c r="D641" t="s">
        <v>3864</v>
      </c>
      <c r="E641" s="59">
        <v>45526</v>
      </c>
      <c r="F641" t="s">
        <v>3864</v>
      </c>
      <c r="G641" t="s">
        <v>3865</v>
      </c>
      <c r="H641" t="s">
        <v>529</v>
      </c>
      <c r="I641" t="s">
        <v>351</v>
      </c>
      <c r="J641">
        <v>1</v>
      </c>
      <c r="K641">
        <v>0</v>
      </c>
      <c r="L641">
        <v>3000</v>
      </c>
      <c r="M641">
        <v>0</v>
      </c>
      <c r="N641" s="59">
        <v>45526</v>
      </c>
      <c r="O641" t="s">
        <v>3917</v>
      </c>
      <c r="R641" t="s">
        <v>561</v>
      </c>
      <c r="S641" s="59"/>
      <c r="T641" t="s">
        <v>3866</v>
      </c>
      <c r="U641" t="s">
        <v>3867</v>
      </c>
      <c r="W641">
        <v>0</v>
      </c>
      <c r="X641">
        <v>0</v>
      </c>
      <c r="Y641">
        <v>0</v>
      </c>
      <c r="Z641">
        <v>0</v>
      </c>
      <c r="AA641">
        <v>0</v>
      </c>
      <c r="AE6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영천축산 영천축산 SE.1000 투명 540271985825 010-7144-4421 45532706</v>
      </c>
    </row>
    <row r="642" spans="1:31">
      <c r="A642">
        <v>649</v>
      </c>
      <c r="B642" t="s">
        <v>665</v>
      </c>
      <c r="C642" t="s">
        <v>559</v>
      </c>
      <c r="D642" t="s">
        <v>3868</v>
      </c>
      <c r="E642" s="59">
        <v>45526</v>
      </c>
      <c r="F642" t="s">
        <v>3868</v>
      </c>
      <c r="G642" t="s">
        <v>3869</v>
      </c>
      <c r="H642" t="s">
        <v>38</v>
      </c>
      <c r="I642" t="s">
        <v>351</v>
      </c>
      <c r="J642">
        <v>1</v>
      </c>
      <c r="K642">
        <v>0</v>
      </c>
      <c r="L642">
        <v>3500</v>
      </c>
      <c r="M642">
        <v>0</v>
      </c>
      <c r="N642" s="59">
        <v>45526</v>
      </c>
      <c r="O642" t="s">
        <v>3870</v>
      </c>
      <c r="P642" t="s">
        <v>3871</v>
      </c>
      <c r="Q642" t="s">
        <v>3872</v>
      </c>
      <c r="R642" t="s">
        <v>561</v>
      </c>
      <c r="S642" s="59"/>
      <c r="T642" t="s">
        <v>3872</v>
      </c>
      <c r="U642" t="s">
        <v>3873</v>
      </c>
      <c r="V642" t="s">
        <v>3874</v>
      </c>
      <c r="W642">
        <v>20800</v>
      </c>
      <c r="X642">
        <v>0</v>
      </c>
      <c r="Y642">
        <v>3000</v>
      </c>
      <c r="Z642">
        <v>0</v>
      </c>
      <c r="AA642">
        <v>960</v>
      </c>
      <c r="AE6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최소영 최소영 SE.204 투명 540271985932 010-4474-2954 2024082229249801</v>
      </c>
    </row>
    <row r="643" spans="1:31">
      <c r="A643">
        <v>650</v>
      </c>
      <c r="B643" t="s">
        <v>665</v>
      </c>
      <c r="C643" t="s">
        <v>559</v>
      </c>
      <c r="D643" t="s">
        <v>3875</v>
      </c>
      <c r="E643" s="59">
        <v>45526</v>
      </c>
      <c r="F643" t="s">
        <v>3875</v>
      </c>
      <c r="G643" t="s">
        <v>3876</v>
      </c>
      <c r="H643" t="s">
        <v>38</v>
      </c>
      <c r="I643" t="s">
        <v>351</v>
      </c>
      <c r="J643">
        <v>1</v>
      </c>
      <c r="K643">
        <v>0</v>
      </c>
      <c r="L643">
        <v>3500</v>
      </c>
      <c r="M643">
        <v>0</v>
      </c>
      <c r="N643" s="59">
        <v>45525</v>
      </c>
      <c r="O643" t="s">
        <v>3877</v>
      </c>
      <c r="P643" t="s">
        <v>3878</v>
      </c>
      <c r="Q643" t="s">
        <v>3879</v>
      </c>
      <c r="R643" t="s">
        <v>561</v>
      </c>
      <c r="S643" s="59"/>
      <c r="T643" t="s">
        <v>3879</v>
      </c>
      <c r="U643" t="s">
        <v>3880</v>
      </c>
      <c r="W643">
        <v>20800</v>
      </c>
      <c r="X643">
        <v>0</v>
      </c>
      <c r="Y643">
        <v>3000</v>
      </c>
      <c r="Z643">
        <v>0</v>
      </c>
      <c r="AA643">
        <v>960</v>
      </c>
      <c r="AE6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임성희 임성희 SE.204 투명 540271986035 010-4878-0787 2024082199517361</v>
      </c>
    </row>
    <row r="644" spans="1:31">
      <c r="A644">
        <v>651</v>
      </c>
      <c r="B644" t="s">
        <v>560</v>
      </c>
      <c r="C644" t="s">
        <v>562</v>
      </c>
      <c r="D644" t="s">
        <v>2200</v>
      </c>
      <c r="E644" s="59">
        <v>45526</v>
      </c>
      <c r="F644" t="s">
        <v>2200</v>
      </c>
      <c r="G644" t="s">
        <v>3881</v>
      </c>
      <c r="H644" t="s">
        <v>121</v>
      </c>
      <c r="I644" t="s">
        <v>351</v>
      </c>
      <c r="J644">
        <v>5</v>
      </c>
      <c r="K644">
        <v>10150</v>
      </c>
      <c r="L644">
        <v>3000</v>
      </c>
      <c r="M644">
        <v>0</v>
      </c>
      <c r="N644" s="59">
        <v>45525</v>
      </c>
      <c r="O644" t="s">
        <v>3882</v>
      </c>
      <c r="Q644" t="s">
        <v>3883</v>
      </c>
      <c r="R644" t="s">
        <v>561</v>
      </c>
      <c r="S644" s="59"/>
      <c r="T644" t="s">
        <v>3883</v>
      </c>
      <c r="U644" t="s">
        <v>2205</v>
      </c>
      <c r="V644" t="s">
        <v>564</v>
      </c>
      <c r="W644">
        <v>13550</v>
      </c>
      <c r="X644">
        <v>0</v>
      </c>
      <c r="Y644">
        <v>3000</v>
      </c>
      <c r="Z644">
        <v>0</v>
      </c>
      <c r="AA644">
        <v>0</v>
      </c>
      <c r="AE6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박선화 박선화 SE.104 투명 540271985954 0504-1327-0352 31100064993795</v>
      </c>
    </row>
    <row r="645" spans="1:31">
      <c r="A645">
        <v>652</v>
      </c>
      <c r="B645" t="s">
        <v>560</v>
      </c>
      <c r="C645" t="s">
        <v>562</v>
      </c>
      <c r="D645" t="s">
        <v>3887</v>
      </c>
      <c r="E645" s="59">
        <v>45526</v>
      </c>
      <c r="F645" t="s">
        <v>3884</v>
      </c>
      <c r="G645" t="s">
        <v>3885</v>
      </c>
      <c r="H645" t="s">
        <v>98</v>
      </c>
      <c r="I645" t="s">
        <v>351</v>
      </c>
      <c r="J645">
        <v>5</v>
      </c>
      <c r="K645">
        <v>23300</v>
      </c>
      <c r="L645">
        <v>3500</v>
      </c>
      <c r="M645">
        <v>0</v>
      </c>
      <c r="N645" s="59">
        <v>45525</v>
      </c>
      <c r="O645" t="s">
        <v>3886</v>
      </c>
      <c r="Q645" t="s">
        <v>3888</v>
      </c>
      <c r="R645" t="s">
        <v>561</v>
      </c>
      <c r="S645" s="59"/>
      <c r="T645" t="s">
        <v>3888</v>
      </c>
      <c r="U645" t="s">
        <v>3889</v>
      </c>
      <c r="V645" t="s">
        <v>3890</v>
      </c>
      <c r="W645">
        <v>30600</v>
      </c>
      <c r="X645">
        <v>3400</v>
      </c>
      <c r="Y645">
        <v>0</v>
      </c>
      <c r="Z645">
        <v>0</v>
      </c>
      <c r="AA645">
        <v>960</v>
      </c>
      <c r="AE6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안선영 박대식 SE.114 투명 540271985766 0504-3422-5006 26100064772499</v>
      </c>
    </row>
    <row r="646" spans="1:31">
      <c r="A646">
        <v>653</v>
      </c>
      <c r="B646" t="s">
        <v>560</v>
      </c>
      <c r="C646" t="s">
        <v>562</v>
      </c>
      <c r="D646" t="s">
        <v>3887</v>
      </c>
      <c r="E646" s="59">
        <v>45526</v>
      </c>
      <c r="F646" t="s">
        <v>3891</v>
      </c>
      <c r="G646" t="s">
        <v>3892</v>
      </c>
      <c r="H646" t="s">
        <v>98</v>
      </c>
      <c r="I646" t="s">
        <v>351</v>
      </c>
      <c r="J646">
        <v>5</v>
      </c>
      <c r="K646">
        <v>23300</v>
      </c>
      <c r="L646">
        <v>3500</v>
      </c>
      <c r="M646">
        <v>0</v>
      </c>
      <c r="N646" s="59">
        <v>45525</v>
      </c>
      <c r="O646" t="s">
        <v>3893</v>
      </c>
      <c r="Q646" t="s">
        <v>3894</v>
      </c>
      <c r="R646" t="s">
        <v>561</v>
      </c>
      <c r="S646" s="59"/>
      <c r="T646" t="s">
        <v>3894</v>
      </c>
      <c r="U646" t="s">
        <v>3895</v>
      </c>
      <c r="V646" t="s">
        <v>564</v>
      </c>
      <c r="W646">
        <v>30600</v>
      </c>
      <c r="X646">
        <v>3400</v>
      </c>
      <c r="Y646">
        <v>0</v>
      </c>
      <c r="Z646">
        <v>0</v>
      </c>
      <c r="AA646">
        <v>960</v>
      </c>
      <c r="AE6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안선영 타바론 SE.114 투명 540271985906 0504-3421-7120 26100064772904</v>
      </c>
    </row>
    <row r="647" spans="1:31">
      <c r="A647">
        <v>654</v>
      </c>
      <c r="B647" t="s">
        <v>560</v>
      </c>
      <c r="C647" t="s">
        <v>562</v>
      </c>
      <c r="D647" t="s">
        <v>3899</v>
      </c>
      <c r="E647" s="59">
        <v>45526</v>
      </c>
      <c r="F647" t="s">
        <v>3896</v>
      </c>
      <c r="G647" t="s">
        <v>3897</v>
      </c>
      <c r="H647" t="s">
        <v>34</v>
      </c>
      <c r="I647" t="s">
        <v>351</v>
      </c>
      <c r="J647">
        <v>1</v>
      </c>
      <c r="K647">
        <v>23300</v>
      </c>
      <c r="L647">
        <v>3500</v>
      </c>
      <c r="M647">
        <v>0</v>
      </c>
      <c r="N647" s="59">
        <v>45525</v>
      </c>
      <c r="O647" t="s">
        <v>3898</v>
      </c>
      <c r="Q647" t="s">
        <v>3900</v>
      </c>
      <c r="R647" t="s">
        <v>561</v>
      </c>
      <c r="S647" s="59"/>
      <c r="T647" t="s">
        <v>3900</v>
      </c>
      <c r="U647" t="s">
        <v>3901</v>
      </c>
      <c r="V647" t="s">
        <v>564</v>
      </c>
      <c r="W647">
        <v>34020</v>
      </c>
      <c r="X647">
        <v>0</v>
      </c>
      <c r="Y647">
        <v>3000</v>
      </c>
      <c r="Z647">
        <v>0</v>
      </c>
      <c r="AA647">
        <v>960</v>
      </c>
      <c r="AE6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이민욱 한양떡방앗간 SE.206 투명 540271985980 0504-3400-0308 24100064901909</v>
      </c>
    </row>
    <row r="648" spans="1:31">
      <c r="A648">
        <v>655</v>
      </c>
      <c r="B648" t="s">
        <v>560</v>
      </c>
      <c r="C648" t="s">
        <v>562</v>
      </c>
      <c r="D648" t="s">
        <v>3902</v>
      </c>
      <c r="E648" s="59">
        <v>45526</v>
      </c>
      <c r="F648" t="s">
        <v>3902</v>
      </c>
      <c r="G648" t="s">
        <v>3903</v>
      </c>
      <c r="H648" t="s">
        <v>98</v>
      </c>
      <c r="I648" t="s">
        <v>351</v>
      </c>
      <c r="J648">
        <v>1</v>
      </c>
      <c r="K648">
        <v>6960</v>
      </c>
      <c r="L648">
        <v>3000</v>
      </c>
      <c r="M648">
        <v>0</v>
      </c>
      <c r="N648" s="59">
        <v>45525</v>
      </c>
      <c r="O648" t="s">
        <v>3904</v>
      </c>
      <c r="Q648" t="s">
        <v>3905</v>
      </c>
      <c r="R648" t="s">
        <v>561</v>
      </c>
      <c r="S648" s="59"/>
      <c r="T648" t="s">
        <v>3905</v>
      </c>
      <c r="U648" t="s">
        <v>3906</v>
      </c>
      <c r="V648" t="s">
        <v>564</v>
      </c>
      <c r="W648">
        <v>6120</v>
      </c>
      <c r="X648">
        <v>680</v>
      </c>
      <c r="Y648">
        <v>3000</v>
      </c>
      <c r="Z648">
        <v>0</v>
      </c>
      <c r="AA648">
        <v>0</v>
      </c>
      <c r="AE6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이윤후 이윤후 SE.114 투명 540271986002 0504-1851-4513 4100065118735</v>
      </c>
    </row>
    <row r="649" spans="1:31">
      <c r="A649">
        <v>656</v>
      </c>
      <c r="B649" t="s">
        <v>560</v>
      </c>
      <c r="C649" t="s">
        <v>562</v>
      </c>
      <c r="D649" t="s">
        <v>3907</v>
      </c>
      <c r="E649" s="59">
        <v>45526</v>
      </c>
      <c r="F649" t="s">
        <v>3907</v>
      </c>
      <c r="G649" t="s">
        <v>3908</v>
      </c>
      <c r="H649" t="s">
        <v>98</v>
      </c>
      <c r="I649" t="s">
        <v>351</v>
      </c>
      <c r="J649">
        <v>2</v>
      </c>
      <c r="K649">
        <v>10920</v>
      </c>
      <c r="L649">
        <v>3000</v>
      </c>
      <c r="M649">
        <v>0</v>
      </c>
      <c r="N649" s="59">
        <v>45525</v>
      </c>
      <c r="O649" t="s">
        <v>3909</v>
      </c>
      <c r="Q649" t="s">
        <v>3910</v>
      </c>
      <c r="R649" t="s">
        <v>561</v>
      </c>
      <c r="S649" s="59"/>
      <c r="T649" t="s">
        <v>3910</v>
      </c>
      <c r="U649" t="s">
        <v>3911</v>
      </c>
      <c r="V649" t="s">
        <v>564</v>
      </c>
      <c r="W649">
        <v>13600</v>
      </c>
      <c r="X649">
        <v>0</v>
      </c>
      <c r="Y649">
        <v>0</v>
      </c>
      <c r="Z649">
        <v>0</v>
      </c>
      <c r="AA649">
        <v>0</v>
      </c>
      <c r="AE6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성은아 성은아 SE.114 투명 540271986083 0504-1871-0285 17100064969499</v>
      </c>
    </row>
    <row r="650" spans="1:31">
      <c r="A650">
        <v>657</v>
      </c>
      <c r="B650" t="s">
        <v>560</v>
      </c>
      <c r="C650" t="s">
        <v>562</v>
      </c>
      <c r="D650" t="s">
        <v>3912</v>
      </c>
      <c r="E650" s="59">
        <v>45526</v>
      </c>
      <c r="F650" t="s">
        <v>3912</v>
      </c>
      <c r="G650" t="s">
        <v>3913</v>
      </c>
      <c r="H650" t="s">
        <v>98</v>
      </c>
      <c r="I650" t="s">
        <v>351</v>
      </c>
      <c r="J650">
        <v>2</v>
      </c>
      <c r="K650">
        <v>10920</v>
      </c>
      <c r="L650">
        <v>3000</v>
      </c>
      <c r="M650">
        <v>0</v>
      </c>
      <c r="N650" s="59">
        <v>45526</v>
      </c>
      <c r="O650" t="s">
        <v>3914</v>
      </c>
      <c r="Q650" t="s">
        <v>3915</v>
      </c>
      <c r="R650" t="s">
        <v>561</v>
      </c>
      <c r="S650" s="59"/>
      <c r="T650" t="s">
        <v>3915</v>
      </c>
      <c r="U650" t="s">
        <v>3916</v>
      </c>
      <c r="V650" t="s">
        <v>564</v>
      </c>
      <c r="W650">
        <v>12240</v>
      </c>
      <c r="X650">
        <v>1360</v>
      </c>
      <c r="Y650">
        <v>0</v>
      </c>
      <c r="Z650">
        <v>0</v>
      </c>
      <c r="AA650">
        <v>0</v>
      </c>
      <c r="AE6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이구호 이구호 SE.114 투명 540271985884 0504-1348-5914 3100065203767</v>
      </c>
    </row>
    <row r="651" spans="1:31">
      <c r="A651">
        <v>658</v>
      </c>
      <c r="B651" t="s">
        <v>665</v>
      </c>
      <c r="C651" t="s">
        <v>562</v>
      </c>
      <c r="D651" t="s">
        <v>1211</v>
      </c>
      <c r="E651" s="59">
        <v>45527</v>
      </c>
      <c r="F651" t="s">
        <v>1208</v>
      </c>
      <c r="G651" t="s">
        <v>3918</v>
      </c>
      <c r="H651" t="s">
        <v>24</v>
      </c>
      <c r="I651" t="s">
        <v>351</v>
      </c>
      <c r="J651">
        <v>10</v>
      </c>
      <c r="K651">
        <v>0</v>
      </c>
      <c r="L651">
        <v>3000</v>
      </c>
      <c r="M651">
        <v>0</v>
      </c>
      <c r="N651" s="59">
        <v>45526</v>
      </c>
      <c r="O651" t="s">
        <v>3919</v>
      </c>
      <c r="Q651" t="s">
        <v>3920</v>
      </c>
      <c r="R651" t="s">
        <v>561</v>
      </c>
      <c r="S651" s="59"/>
      <c r="T651" t="s">
        <v>3920</v>
      </c>
      <c r="U651" t="s">
        <v>1214</v>
      </c>
      <c r="V651" t="s">
        <v>564</v>
      </c>
      <c r="W651">
        <v>142800</v>
      </c>
      <c r="X651">
        <v>0</v>
      </c>
      <c r="Y651">
        <v>0</v>
      </c>
      <c r="Z651">
        <v>0</v>
      </c>
      <c r="AA651">
        <v>0</v>
      </c>
      <c r="AE6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SE.304 투명 530274080413 0502-1831-5866 29100065152964</v>
      </c>
    </row>
    <row r="652" spans="1:31">
      <c r="A652">
        <v>659</v>
      </c>
      <c r="B652" t="s">
        <v>665</v>
      </c>
      <c r="C652" t="s">
        <v>562</v>
      </c>
      <c r="D652" t="s">
        <v>3921</v>
      </c>
      <c r="E652" s="59">
        <v>45527</v>
      </c>
      <c r="F652" t="s">
        <v>3921</v>
      </c>
      <c r="G652" t="s">
        <v>3922</v>
      </c>
      <c r="H652" t="s">
        <v>36</v>
      </c>
      <c r="I652" t="s">
        <v>351</v>
      </c>
      <c r="J652">
        <v>1</v>
      </c>
      <c r="K652">
        <v>0</v>
      </c>
      <c r="L652">
        <v>3500</v>
      </c>
      <c r="M652">
        <v>960</v>
      </c>
      <c r="N652" s="59">
        <v>45527</v>
      </c>
      <c r="O652" t="s">
        <v>3923</v>
      </c>
      <c r="Q652" t="s">
        <v>3924</v>
      </c>
      <c r="R652" t="s">
        <v>561</v>
      </c>
      <c r="S652" s="59"/>
      <c r="T652" t="s">
        <v>3924</v>
      </c>
      <c r="U652" t="s">
        <v>3925</v>
      </c>
      <c r="V652" t="s">
        <v>563</v>
      </c>
      <c r="W652">
        <v>25200</v>
      </c>
      <c r="X652">
        <v>0</v>
      </c>
      <c r="Y652">
        <v>3000</v>
      </c>
      <c r="Z652">
        <v>0</v>
      </c>
      <c r="AA652">
        <v>0</v>
      </c>
      <c r="AE6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김성준 김성준 SE.205 투명 530274173561 0508-9287-5702 4100065416094</v>
      </c>
    </row>
    <row r="653" spans="1:31">
      <c r="A653">
        <v>660</v>
      </c>
      <c r="B653" t="s">
        <v>560</v>
      </c>
      <c r="C653" t="s">
        <v>562</v>
      </c>
      <c r="D653" t="s">
        <v>3926</v>
      </c>
      <c r="E653" s="59">
        <v>45527</v>
      </c>
      <c r="F653" t="s">
        <v>3926</v>
      </c>
      <c r="G653" t="s">
        <v>3927</v>
      </c>
      <c r="H653" t="s">
        <v>34</v>
      </c>
      <c r="I653" t="s">
        <v>351</v>
      </c>
      <c r="J653">
        <v>1</v>
      </c>
      <c r="K653">
        <v>24260</v>
      </c>
      <c r="L653">
        <v>3500</v>
      </c>
      <c r="M653">
        <v>960</v>
      </c>
      <c r="N653" s="59">
        <v>45526</v>
      </c>
      <c r="O653" t="s">
        <v>3928</v>
      </c>
      <c r="Q653" t="s">
        <v>3929</v>
      </c>
      <c r="R653" t="s">
        <v>561</v>
      </c>
      <c r="S653" s="59"/>
      <c r="T653" t="s">
        <v>3929</v>
      </c>
      <c r="U653" t="s">
        <v>3930</v>
      </c>
      <c r="V653" t="s">
        <v>3931</v>
      </c>
      <c r="W653">
        <v>34020</v>
      </c>
      <c r="X653">
        <v>0</v>
      </c>
      <c r="Y653">
        <v>3000</v>
      </c>
      <c r="Z653">
        <v>0</v>
      </c>
      <c r="AA653">
        <v>0</v>
      </c>
      <c r="AE6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홍지희 홍지희 SE.206 투명 530273993403 0502-7346-1373 8100065277856</v>
      </c>
    </row>
    <row r="654" spans="1:31">
      <c r="A654">
        <v>661</v>
      </c>
      <c r="B654" t="s">
        <v>560</v>
      </c>
      <c r="C654" t="s">
        <v>562</v>
      </c>
      <c r="D654" t="s">
        <v>3935</v>
      </c>
      <c r="E654" s="59">
        <v>45527</v>
      </c>
      <c r="F654" t="s">
        <v>3932</v>
      </c>
      <c r="G654" t="s">
        <v>3933</v>
      </c>
      <c r="H654" t="s">
        <v>94</v>
      </c>
      <c r="I654" t="s">
        <v>351</v>
      </c>
      <c r="J654">
        <v>2</v>
      </c>
      <c r="K654">
        <v>11250</v>
      </c>
      <c r="L654">
        <v>3000</v>
      </c>
      <c r="M654">
        <v>0</v>
      </c>
      <c r="N654" s="59">
        <v>45526</v>
      </c>
      <c r="O654" t="s">
        <v>3934</v>
      </c>
      <c r="Q654" t="s">
        <v>3936</v>
      </c>
      <c r="R654" t="s">
        <v>561</v>
      </c>
      <c r="S654" s="59"/>
      <c r="T654" t="s">
        <v>3936</v>
      </c>
      <c r="U654" t="s">
        <v>3937</v>
      </c>
      <c r="V654" t="s">
        <v>564</v>
      </c>
      <c r="W654">
        <v>14440</v>
      </c>
      <c r="X654">
        <v>0</v>
      </c>
      <c r="Y654">
        <v>3000</v>
      </c>
      <c r="Z654">
        <v>0</v>
      </c>
      <c r="AA654">
        <v>0</v>
      </c>
      <c r="AE6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정연순 김정숙 SE.116 투명 540272729833 0508-9278-9872 15100065198968</v>
      </c>
    </row>
    <row r="655" spans="1:31">
      <c r="A655">
        <v>662</v>
      </c>
      <c r="B655" t="s">
        <v>560</v>
      </c>
      <c r="C655" t="s">
        <v>562</v>
      </c>
      <c r="D655" t="s">
        <v>3938</v>
      </c>
      <c r="E655" s="59">
        <v>45527</v>
      </c>
      <c r="F655" t="s">
        <v>3938</v>
      </c>
      <c r="G655" t="s">
        <v>3939</v>
      </c>
      <c r="H655" t="s">
        <v>34</v>
      </c>
      <c r="I655" t="s">
        <v>351</v>
      </c>
      <c r="J655">
        <v>1</v>
      </c>
      <c r="K655">
        <v>4660</v>
      </c>
      <c r="L655">
        <v>3500</v>
      </c>
      <c r="M655">
        <v>960</v>
      </c>
      <c r="N655" s="59">
        <v>45526</v>
      </c>
      <c r="O655" t="s">
        <v>3940</v>
      </c>
      <c r="Q655" t="s">
        <v>3941</v>
      </c>
      <c r="R655" t="s">
        <v>561</v>
      </c>
      <c r="S655" s="59"/>
      <c r="T655" t="s">
        <v>3941</v>
      </c>
      <c r="U655" t="s">
        <v>3942</v>
      </c>
      <c r="V655" t="s">
        <v>564</v>
      </c>
      <c r="W655">
        <v>0</v>
      </c>
      <c r="X655">
        <v>0</v>
      </c>
      <c r="Y655">
        <v>3000</v>
      </c>
      <c r="Z655">
        <v>0</v>
      </c>
      <c r="AA655">
        <v>0</v>
      </c>
      <c r="AC655" t="s">
        <v>4322</v>
      </c>
      <c r="AE6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김우현 김우현 SE.206 투명 530273993414 0502-1276-7791 13100065234639</v>
      </c>
    </row>
    <row r="656" spans="1:31">
      <c r="A656">
        <v>663</v>
      </c>
      <c r="B656" t="s">
        <v>560</v>
      </c>
      <c r="C656" t="s">
        <v>562</v>
      </c>
      <c r="D656" t="s">
        <v>3943</v>
      </c>
      <c r="E656" s="59">
        <v>45527</v>
      </c>
      <c r="F656" t="s">
        <v>3943</v>
      </c>
      <c r="G656" t="s">
        <v>3944</v>
      </c>
      <c r="H656" t="s">
        <v>24</v>
      </c>
      <c r="I656" t="s">
        <v>351</v>
      </c>
      <c r="J656">
        <v>1</v>
      </c>
      <c r="K656">
        <v>12350</v>
      </c>
      <c r="L656">
        <v>3000</v>
      </c>
      <c r="M656">
        <v>0</v>
      </c>
      <c r="N656" s="59">
        <v>45527</v>
      </c>
      <c r="O656" t="s">
        <v>3945</v>
      </c>
      <c r="Q656" t="s">
        <v>3946</v>
      </c>
      <c r="R656" t="s">
        <v>561</v>
      </c>
      <c r="S656" s="59"/>
      <c r="T656" t="s">
        <v>3946</v>
      </c>
      <c r="U656" t="s">
        <v>3947</v>
      </c>
      <c r="V656" t="s">
        <v>564</v>
      </c>
      <c r="W656">
        <v>16880</v>
      </c>
      <c r="X656">
        <v>0</v>
      </c>
      <c r="Y656">
        <v>3000</v>
      </c>
      <c r="Z656">
        <v>0</v>
      </c>
      <c r="AA656">
        <v>0</v>
      </c>
      <c r="AE6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황은정 황은정 SE.304 투명 530274080332 0502-1235-4910 32100065068766</v>
      </c>
    </row>
    <row r="657" spans="1:31">
      <c r="A657">
        <v>664</v>
      </c>
      <c r="B657" t="s">
        <v>560</v>
      </c>
      <c r="C657" t="s">
        <v>562</v>
      </c>
      <c r="D657" t="s">
        <v>2932</v>
      </c>
      <c r="E657" s="59">
        <v>45527</v>
      </c>
      <c r="F657" t="s">
        <v>2932</v>
      </c>
      <c r="G657" t="s">
        <v>3948</v>
      </c>
      <c r="H657" t="s">
        <v>98</v>
      </c>
      <c r="I657" t="s">
        <v>351</v>
      </c>
      <c r="J657">
        <v>1</v>
      </c>
      <c r="K657">
        <v>6960</v>
      </c>
      <c r="L657">
        <v>3000</v>
      </c>
      <c r="M657">
        <v>0</v>
      </c>
      <c r="N657" s="59">
        <v>45527</v>
      </c>
      <c r="O657" t="s">
        <v>3949</v>
      </c>
      <c r="Q657" t="s">
        <v>3950</v>
      </c>
      <c r="R657" t="s">
        <v>561</v>
      </c>
      <c r="S657" s="59"/>
      <c r="T657" t="s">
        <v>3950</v>
      </c>
      <c r="U657" t="s">
        <v>2936</v>
      </c>
      <c r="V657" t="s">
        <v>564</v>
      </c>
      <c r="W657">
        <v>6120</v>
      </c>
      <c r="X657">
        <v>680</v>
      </c>
      <c r="Y657">
        <v>3000</v>
      </c>
      <c r="Z657">
        <v>0</v>
      </c>
      <c r="AA657">
        <v>0</v>
      </c>
      <c r="AE6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김종숙 김종숙 SE.114 투명 540272797943 0508-9247-1100 32100065141310</v>
      </c>
    </row>
    <row r="658" spans="1:31">
      <c r="A658">
        <v>665</v>
      </c>
      <c r="B658" t="s">
        <v>560</v>
      </c>
      <c r="C658" t="s">
        <v>562</v>
      </c>
      <c r="D658" t="s">
        <v>3954</v>
      </c>
      <c r="E658" s="59">
        <v>45527</v>
      </c>
      <c r="F658" t="s">
        <v>3951</v>
      </c>
      <c r="G658" t="s">
        <v>3952</v>
      </c>
      <c r="H658" t="s">
        <v>104</v>
      </c>
      <c r="I658" t="s">
        <v>351</v>
      </c>
      <c r="J658">
        <v>2</v>
      </c>
      <c r="K658">
        <v>7400</v>
      </c>
      <c r="L658">
        <v>3000</v>
      </c>
      <c r="M658">
        <v>0</v>
      </c>
      <c r="N658" s="59">
        <v>45527</v>
      </c>
      <c r="O658" t="s">
        <v>3953</v>
      </c>
      <c r="Q658" t="s">
        <v>3955</v>
      </c>
      <c r="R658" t="s">
        <v>561</v>
      </c>
      <c r="S658" s="59"/>
      <c r="T658" t="s">
        <v>3955</v>
      </c>
      <c r="U658" t="s">
        <v>3956</v>
      </c>
      <c r="V658" t="s">
        <v>564</v>
      </c>
      <c r="W658">
        <v>7700</v>
      </c>
      <c r="X658">
        <v>0</v>
      </c>
      <c r="Y658">
        <v>0</v>
      </c>
      <c r="Z658">
        <v>0</v>
      </c>
      <c r="AA658">
        <v>0</v>
      </c>
      <c r="AE6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이남순 임봉덕 SE.111 투명 530274173642 0502-7397-6585 4100065410994</v>
      </c>
    </row>
    <row r="659" spans="1:31">
      <c r="A659">
        <v>666</v>
      </c>
      <c r="B659" t="s">
        <v>560</v>
      </c>
      <c r="C659" t="s">
        <v>562</v>
      </c>
      <c r="D659" t="s">
        <v>3954</v>
      </c>
      <c r="E659" s="59">
        <v>45527</v>
      </c>
      <c r="F659" t="s">
        <v>3951</v>
      </c>
      <c r="G659" t="s">
        <v>3952</v>
      </c>
      <c r="H659" t="s">
        <v>98</v>
      </c>
      <c r="I659" t="s">
        <v>351</v>
      </c>
      <c r="J659">
        <v>1</v>
      </c>
      <c r="K659">
        <v>3960</v>
      </c>
      <c r="L659">
        <v>0</v>
      </c>
      <c r="M659">
        <v>0</v>
      </c>
      <c r="N659" s="59">
        <v>45527</v>
      </c>
      <c r="O659" t="s">
        <v>3953</v>
      </c>
      <c r="Q659" t="s">
        <v>3955</v>
      </c>
      <c r="R659" t="s">
        <v>561</v>
      </c>
      <c r="S659" s="59"/>
      <c r="T659" t="s">
        <v>3955</v>
      </c>
      <c r="U659" t="s">
        <v>3956</v>
      </c>
      <c r="V659" t="s">
        <v>564</v>
      </c>
      <c r="W659">
        <v>6120</v>
      </c>
      <c r="X659">
        <v>680</v>
      </c>
      <c r="Y659">
        <v>0</v>
      </c>
      <c r="Z659">
        <v>0</v>
      </c>
      <c r="AA659">
        <v>0</v>
      </c>
      <c r="AE6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이남순 임봉덕 SE.114 투명 530274173642 0502-7397-6585 4100065410994</v>
      </c>
    </row>
    <row r="660" spans="1:31">
      <c r="A660">
        <v>667</v>
      </c>
      <c r="B660" t="s">
        <v>560</v>
      </c>
      <c r="C660" t="s">
        <v>562</v>
      </c>
      <c r="D660" t="s">
        <v>3960</v>
      </c>
      <c r="E660" s="59">
        <v>45527</v>
      </c>
      <c r="F660" t="s">
        <v>3957</v>
      </c>
      <c r="G660" t="s">
        <v>3958</v>
      </c>
      <c r="H660" t="s">
        <v>98</v>
      </c>
      <c r="I660" t="s">
        <v>351</v>
      </c>
      <c r="J660">
        <v>2</v>
      </c>
      <c r="K660">
        <v>10920</v>
      </c>
      <c r="L660">
        <v>3000</v>
      </c>
      <c r="M660">
        <v>0</v>
      </c>
      <c r="N660" s="59">
        <v>45527</v>
      </c>
      <c r="O660" t="s">
        <v>3959</v>
      </c>
      <c r="Q660" t="s">
        <v>3961</v>
      </c>
      <c r="R660" t="s">
        <v>561</v>
      </c>
      <c r="S660" s="59"/>
      <c r="T660" t="s">
        <v>3961</v>
      </c>
      <c r="U660" t="s">
        <v>3962</v>
      </c>
      <c r="V660" t="s">
        <v>3963</v>
      </c>
      <c r="W660">
        <v>12240</v>
      </c>
      <c r="X660">
        <v>1360</v>
      </c>
      <c r="Y660">
        <v>0</v>
      </c>
      <c r="Z660">
        <v>0</v>
      </c>
      <c r="AA660">
        <v>0</v>
      </c>
      <c r="AE6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장선주 두리상사 SE.114 투명 530274173675 0502-1590-1142 9100065159321</v>
      </c>
    </row>
    <row r="661" spans="1:31">
      <c r="A661">
        <v>668</v>
      </c>
      <c r="B661" t="s">
        <v>665</v>
      </c>
      <c r="C661" t="s">
        <v>559</v>
      </c>
      <c r="D661" t="s">
        <v>1920</v>
      </c>
      <c r="E661" s="59">
        <v>45527</v>
      </c>
      <c r="F661" t="s">
        <v>1920</v>
      </c>
      <c r="G661" t="s">
        <v>3964</v>
      </c>
      <c r="H661" t="s">
        <v>36</v>
      </c>
      <c r="I661" t="s">
        <v>351</v>
      </c>
      <c r="J661">
        <v>1</v>
      </c>
      <c r="K661">
        <v>0</v>
      </c>
      <c r="L661">
        <v>3500</v>
      </c>
      <c r="M661">
        <v>960</v>
      </c>
      <c r="N661" s="59">
        <v>45527</v>
      </c>
      <c r="O661" t="s">
        <v>3965</v>
      </c>
      <c r="P661" t="s">
        <v>3966</v>
      </c>
      <c r="Q661" t="s">
        <v>3967</v>
      </c>
      <c r="R661" t="s">
        <v>561</v>
      </c>
      <c r="S661" s="59"/>
      <c r="T661" t="s">
        <v>3968</v>
      </c>
      <c r="U661" t="s">
        <v>3970</v>
      </c>
      <c r="W661">
        <v>24000</v>
      </c>
      <c r="X661">
        <v>0</v>
      </c>
      <c r="Y661">
        <v>3000</v>
      </c>
      <c r="Z661">
        <v>0</v>
      </c>
      <c r="AA661">
        <v>0</v>
      </c>
      <c r="AE6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이호영 이호영 SE.205 투명 530274080365 010-5191-4504 2024082376846441</v>
      </c>
    </row>
    <row r="662" spans="1:31">
      <c r="A662">
        <v>669</v>
      </c>
      <c r="B662" t="s">
        <v>665</v>
      </c>
      <c r="C662" t="s">
        <v>559</v>
      </c>
      <c r="D662" t="s">
        <v>3974</v>
      </c>
      <c r="E662" s="59">
        <v>45527</v>
      </c>
      <c r="F662" t="s">
        <v>3971</v>
      </c>
      <c r="G662" t="s">
        <v>3972</v>
      </c>
      <c r="H662" t="s">
        <v>34</v>
      </c>
      <c r="I662" t="s">
        <v>351</v>
      </c>
      <c r="J662">
        <v>2</v>
      </c>
      <c r="K662">
        <v>0</v>
      </c>
      <c r="L662">
        <v>4400</v>
      </c>
      <c r="M662">
        <v>1725</v>
      </c>
      <c r="N662" s="59">
        <v>45527</v>
      </c>
      <c r="O662" t="s">
        <v>3973</v>
      </c>
      <c r="P662" t="s">
        <v>3975</v>
      </c>
      <c r="Q662" t="s">
        <v>3976</v>
      </c>
      <c r="R662" t="s">
        <v>561</v>
      </c>
      <c r="S662" s="59"/>
      <c r="T662" t="s">
        <v>3977</v>
      </c>
      <c r="U662" t="s">
        <v>3978</v>
      </c>
      <c r="W662">
        <v>56800</v>
      </c>
      <c r="X662">
        <v>0</v>
      </c>
      <c r="Y662">
        <v>0</v>
      </c>
      <c r="Z662">
        <v>0</v>
      </c>
      <c r="AA662">
        <v>0</v>
      </c>
      <c r="AE6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최수선 박소원 매니저 SE.206 투명 540272874313 010-4860-2456 2024082376084111</v>
      </c>
    </row>
    <row r="663" spans="1:31">
      <c r="A663">
        <v>670</v>
      </c>
      <c r="B663" t="s">
        <v>665</v>
      </c>
      <c r="C663" t="s">
        <v>559</v>
      </c>
      <c r="D663" t="s">
        <v>3979</v>
      </c>
      <c r="E663" s="59">
        <v>45527</v>
      </c>
      <c r="F663" t="s">
        <v>3979</v>
      </c>
      <c r="G663" t="s">
        <v>3980</v>
      </c>
      <c r="H663" t="s">
        <v>18</v>
      </c>
      <c r="I663" t="s">
        <v>351</v>
      </c>
      <c r="J663">
        <v>1</v>
      </c>
      <c r="K663">
        <v>0</v>
      </c>
      <c r="L663">
        <v>3000</v>
      </c>
      <c r="M663">
        <v>0</v>
      </c>
      <c r="N663" s="59">
        <v>45527</v>
      </c>
      <c r="O663" t="s">
        <v>3981</v>
      </c>
      <c r="P663" t="s">
        <v>3982</v>
      </c>
      <c r="Q663" t="s">
        <v>3983</v>
      </c>
      <c r="R663" t="s">
        <v>561</v>
      </c>
      <c r="S663" s="59"/>
      <c r="T663" t="s">
        <v>3983</v>
      </c>
      <c r="U663" t="s">
        <v>3985</v>
      </c>
      <c r="W663">
        <v>10560</v>
      </c>
      <c r="X663">
        <v>0</v>
      </c>
      <c r="Y663">
        <v>3000</v>
      </c>
      <c r="Z663">
        <v>0</v>
      </c>
      <c r="AA663">
        <v>0</v>
      </c>
      <c r="AE6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최진영 최진영 SE.307 투명 540272918273 010-9323-1123 2024082367554171</v>
      </c>
    </row>
    <row r="664" spans="1:31">
      <c r="A664">
        <v>671</v>
      </c>
      <c r="B664" t="s">
        <v>665</v>
      </c>
      <c r="C664" t="s">
        <v>559</v>
      </c>
      <c r="D664" t="s">
        <v>3986</v>
      </c>
      <c r="E664" s="59">
        <v>45527</v>
      </c>
      <c r="F664" t="s">
        <v>3986</v>
      </c>
      <c r="G664" t="s">
        <v>3987</v>
      </c>
      <c r="H664" t="s">
        <v>34</v>
      </c>
      <c r="I664" t="s">
        <v>351</v>
      </c>
      <c r="J664">
        <v>1</v>
      </c>
      <c r="K664">
        <v>0</v>
      </c>
      <c r="L664">
        <v>3500</v>
      </c>
      <c r="M664">
        <v>960</v>
      </c>
      <c r="N664" s="59">
        <v>45527</v>
      </c>
      <c r="O664" t="s">
        <v>3988</v>
      </c>
      <c r="P664" t="s">
        <v>3989</v>
      </c>
      <c r="Q664" t="s">
        <v>3990</v>
      </c>
      <c r="R664" t="s">
        <v>561</v>
      </c>
      <c r="S664" s="59"/>
      <c r="T664" t="s">
        <v>3990</v>
      </c>
      <c r="U664" t="s">
        <v>3991</v>
      </c>
      <c r="V664" t="s">
        <v>3992</v>
      </c>
      <c r="W664">
        <v>28400</v>
      </c>
      <c r="X664">
        <v>0</v>
      </c>
      <c r="Y664">
        <v>3000</v>
      </c>
      <c r="Z664">
        <v>0</v>
      </c>
      <c r="AA664">
        <v>0</v>
      </c>
      <c r="AE6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변향선 변향선 SE.206 투명 530273993425 010-2212-5031 2024082362813101</v>
      </c>
    </row>
    <row r="665" spans="1:31">
      <c r="A665">
        <v>672</v>
      </c>
      <c r="B665" t="s">
        <v>560</v>
      </c>
      <c r="C665" t="s">
        <v>559</v>
      </c>
      <c r="D665" t="s">
        <v>3993</v>
      </c>
      <c r="E665" s="59">
        <v>45527</v>
      </c>
      <c r="F665" t="s">
        <v>3993</v>
      </c>
      <c r="G665" t="s">
        <v>3994</v>
      </c>
      <c r="H665" t="s">
        <v>82</v>
      </c>
      <c r="I665" t="s">
        <v>351</v>
      </c>
      <c r="J665">
        <v>1</v>
      </c>
      <c r="K665">
        <v>9865</v>
      </c>
      <c r="L665">
        <v>4400</v>
      </c>
      <c r="M665">
        <v>1725</v>
      </c>
      <c r="N665" s="59">
        <v>45527</v>
      </c>
      <c r="O665" t="s">
        <v>3995</v>
      </c>
      <c r="P665" t="s">
        <v>3996</v>
      </c>
      <c r="Q665" t="s">
        <v>3997</v>
      </c>
      <c r="R665" t="s">
        <v>561</v>
      </c>
      <c r="S665" s="59"/>
      <c r="T665" t="s">
        <v>3997</v>
      </c>
      <c r="U665" t="s">
        <v>3999</v>
      </c>
      <c r="W665">
        <v>6910</v>
      </c>
      <c r="X665">
        <v>0</v>
      </c>
      <c r="Y665">
        <v>0</v>
      </c>
      <c r="Z665">
        <v>0</v>
      </c>
      <c r="AA665">
        <v>0</v>
      </c>
      <c r="AE6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남상래 남상래 SE.122 투명 540272855726 010-4425-6595 2024082368362381</v>
      </c>
    </row>
    <row r="666" spans="1:31">
      <c r="A666">
        <v>673</v>
      </c>
      <c r="B666" t="s">
        <v>560</v>
      </c>
      <c r="C666" t="s">
        <v>559</v>
      </c>
      <c r="D666" t="s">
        <v>3993</v>
      </c>
      <c r="E666" s="59">
        <v>45527</v>
      </c>
      <c r="F666" t="s">
        <v>3993</v>
      </c>
      <c r="G666" t="s">
        <v>3994</v>
      </c>
      <c r="H666" t="s">
        <v>78</v>
      </c>
      <c r="I666" t="s">
        <v>385</v>
      </c>
      <c r="J666">
        <v>1</v>
      </c>
      <c r="K666">
        <v>3740</v>
      </c>
      <c r="L666">
        <v>0</v>
      </c>
      <c r="M666">
        <v>0</v>
      </c>
      <c r="N666" s="59">
        <v>45527</v>
      </c>
      <c r="O666" t="s">
        <v>4000</v>
      </c>
      <c r="P666" t="s">
        <v>3996</v>
      </c>
      <c r="Q666" t="s">
        <v>3997</v>
      </c>
      <c r="R666" t="s">
        <v>561</v>
      </c>
      <c r="S666" s="59"/>
      <c r="T666" t="s">
        <v>3997</v>
      </c>
      <c r="U666" t="s">
        <v>3999</v>
      </c>
      <c r="W666">
        <v>6910</v>
      </c>
      <c r="X666">
        <v>0</v>
      </c>
      <c r="Y666">
        <v>0</v>
      </c>
      <c r="Z666">
        <v>0</v>
      </c>
      <c r="AA666">
        <v>0</v>
      </c>
      <c r="AE6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남상래 남상래 SE.124 청색 540272855726 010-4425-6595 2024082368362371</v>
      </c>
    </row>
    <row r="667" spans="1:31">
      <c r="A667">
        <v>674</v>
      </c>
      <c r="B667" t="s">
        <v>560</v>
      </c>
      <c r="C667" t="s">
        <v>559</v>
      </c>
      <c r="D667" t="s">
        <v>3993</v>
      </c>
      <c r="E667" s="59">
        <v>45527</v>
      </c>
      <c r="F667" t="s">
        <v>3993</v>
      </c>
      <c r="G667" t="s">
        <v>3994</v>
      </c>
      <c r="H667" t="s">
        <v>78</v>
      </c>
      <c r="I667" t="s">
        <v>351</v>
      </c>
      <c r="J667">
        <v>3</v>
      </c>
      <c r="K667">
        <v>11220</v>
      </c>
      <c r="L667">
        <v>0</v>
      </c>
      <c r="M667">
        <v>0</v>
      </c>
      <c r="N667" s="59">
        <v>45527</v>
      </c>
      <c r="O667" t="s">
        <v>4001</v>
      </c>
      <c r="P667" t="s">
        <v>3996</v>
      </c>
      <c r="Q667" t="s">
        <v>3997</v>
      </c>
      <c r="R667" t="s">
        <v>561</v>
      </c>
      <c r="S667" s="59"/>
      <c r="T667" t="s">
        <v>3997</v>
      </c>
      <c r="U667" t="s">
        <v>3999</v>
      </c>
      <c r="W667">
        <v>20730</v>
      </c>
      <c r="X667">
        <v>0</v>
      </c>
      <c r="Y667">
        <v>0</v>
      </c>
      <c r="Z667">
        <v>0</v>
      </c>
      <c r="AA667">
        <v>0</v>
      </c>
      <c r="AE6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남상래 남상래 SE.124 투명 540272855726 010-4425-6595 2024082368362361</v>
      </c>
    </row>
    <row r="668" spans="1:31">
      <c r="A668">
        <v>675</v>
      </c>
      <c r="B668" t="s">
        <v>560</v>
      </c>
      <c r="C668" t="s">
        <v>559</v>
      </c>
      <c r="D668" t="s">
        <v>3993</v>
      </c>
      <c r="E668" s="59">
        <v>45527</v>
      </c>
      <c r="F668" t="s">
        <v>3993</v>
      </c>
      <c r="G668" t="s">
        <v>3994</v>
      </c>
      <c r="H668" t="s">
        <v>242</v>
      </c>
      <c r="I668" t="s">
        <v>373</v>
      </c>
      <c r="J668">
        <v>1</v>
      </c>
      <c r="K668">
        <v>1045</v>
      </c>
      <c r="L668">
        <v>0</v>
      </c>
      <c r="M668">
        <v>0</v>
      </c>
      <c r="N668" s="59">
        <v>45527</v>
      </c>
      <c r="O668" t="s">
        <v>4002</v>
      </c>
      <c r="P668" t="s">
        <v>3996</v>
      </c>
      <c r="Q668" t="s">
        <v>3997</v>
      </c>
      <c r="R668" t="s">
        <v>561</v>
      </c>
      <c r="S668" s="59"/>
      <c r="T668" t="s">
        <v>3997</v>
      </c>
      <c r="U668" t="s">
        <v>3999</v>
      </c>
      <c r="W668">
        <v>1700</v>
      </c>
      <c r="X668">
        <v>0</v>
      </c>
      <c r="Y668">
        <v>0</v>
      </c>
      <c r="Z668">
        <v>0</v>
      </c>
      <c r="AA668">
        <v>0</v>
      </c>
      <c r="AE6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남상래 남상래 SE.14 유백 540272855726 010-4425-6595 2024082368362351</v>
      </c>
    </row>
    <row r="669" spans="1:31">
      <c r="A669">
        <v>676</v>
      </c>
      <c r="B669" t="s">
        <v>560</v>
      </c>
      <c r="C669" t="s">
        <v>559</v>
      </c>
      <c r="D669" t="s">
        <v>4006</v>
      </c>
      <c r="E669" s="59">
        <v>45527</v>
      </c>
      <c r="F669" t="s">
        <v>4003</v>
      </c>
      <c r="G669" t="s">
        <v>4004</v>
      </c>
      <c r="H669" t="s">
        <v>242</v>
      </c>
      <c r="I669" t="s">
        <v>352</v>
      </c>
      <c r="J669">
        <v>1</v>
      </c>
      <c r="K669">
        <v>4045</v>
      </c>
      <c r="L669">
        <v>3000</v>
      </c>
      <c r="M669">
        <v>0</v>
      </c>
      <c r="N669" s="59">
        <v>45526</v>
      </c>
      <c r="O669" t="s">
        <v>4005</v>
      </c>
      <c r="P669" t="s">
        <v>4007</v>
      </c>
      <c r="Q669" t="s">
        <v>4008</v>
      </c>
      <c r="R669" t="s">
        <v>561</v>
      </c>
      <c r="S669" s="59"/>
      <c r="T669" t="s">
        <v>4009</v>
      </c>
      <c r="U669" t="s">
        <v>4010</v>
      </c>
      <c r="W669">
        <v>1700</v>
      </c>
      <c r="X669">
        <v>0</v>
      </c>
      <c r="Y669">
        <v>3000</v>
      </c>
      <c r="Z669">
        <v>0</v>
      </c>
      <c r="AA669">
        <v>0</v>
      </c>
      <c r="AE6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양준모 탕화쿵푸마라탕 노원역점 SE.14 검정 530274080354 0508-9183-0207 2024082242693971</v>
      </c>
    </row>
    <row r="670" spans="1:31">
      <c r="A670">
        <v>677</v>
      </c>
      <c r="E670" s="59"/>
      <c r="G670" t="s">
        <v>558</v>
      </c>
      <c r="H670" t="s">
        <v>529</v>
      </c>
      <c r="I670" t="s">
        <v>351</v>
      </c>
      <c r="K670">
        <v>0</v>
      </c>
      <c r="L670">
        <v>0</v>
      </c>
      <c r="M670">
        <v>0</v>
      </c>
      <c r="N670" s="59"/>
      <c r="O670" t="s">
        <v>4011</v>
      </c>
      <c r="S670" s="59"/>
      <c r="X670">
        <v>0</v>
      </c>
      <c r="Y670">
        <v>0</v>
      </c>
      <c r="AA670">
        <v>0</v>
      </c>
      <c r="AE6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 xml:space="preserve">    SE.1000 투명   45537959</v>
      </c>
    </row>
    <row r="671" spans="1:31">
      <c r="A671">
        <v>678</v>
      </c>
      <c r="B671" t="s">
        <v>665</v>
      </c>
      <c r="C671" t="s">
        <v>530</v>
      </c>
      <c r="D671" t="s">
        <v>4012</v>
      </c>
      <c r="E671" s="59">
        <v>45530</v>
      </c>
      <c r="F671" t="s">
        <v>4012</v>
      </c>
      <c r="G671" t="s">
        <v>4013</v>
      </c>
      <c r="H671" t="s">
        <v>529</v>
      </c>
      <c r="I671" t="s">
        <v>351</v>
      </c>
      <c r="J671">
        <v>1</v>
      </c>
      <c r="K671">
        <v>0</v>
      </c>
      <c r="L671">
        <v>3500</v>
      </c>
      <c r="M671">
        <v>960</v>
      </c>
      <c r="N671" s="59">
        <v>45530</v>
      </c>
      <c r="O671" t="s">
        <v>4122</v>
      </c>
      <c r="R671" t="s">
        <v>561</v>
      </c>
      <c r="S671" s="59"/>
      <c r="T671" t="s">
        <v>4014</v>
      </c>
      <c r="U671" t="s">
        <v>4015</v>
      </c>
      <c r="W671">
        <v>0</v>
      </c>
      <c r="X671">
        <v>0</v>
      </c>
      <c r="Y671">
        <v>0</v>
      </c>
      <c r="Z671">
        <v>0</v>
      </c>
      <c r="AA671">
        <v>0</v>
      </c>
      <c r="AE6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양은희 양은희 SE.1000 투명 530276055920 010-2406-2786 45537496</v>
      </c>
    </row>
    <row r="672" spans="1:31">
      <c r="A672">
        <v>679</v>
      </c>
      <c r="B672" t="s">
        <v>665</v>
      </c>
      <c r="C672" t="s">
        <v>559</v>
      </c>
      <c r="D672" t="s">
        <v>4019</v>
      </c>
      <c r="E672" s="59">
        <v>45530</v>
      </c>
      <c r="F672" t="s">
        <v>4016</v>
      </c>
      <c r="G672" t="s">
        <v>4017</v>
      </c>
      <c r="H672" t="s">
        <v>40</v>
      </c>
      <c r="I672" t="s">
        <v>351</v>
      </c>
      <c r="J672">
        <v>1</v>
      </c>
      <c r="K672">
        <v>0</v>
      </c>
      <c r="L672">
        <v>3500</v>
      </c>
      <c r="M672">
        <v>960</v>
      </c>
      <c r="N672" s="59">
        <v>45530</v>
      </c>
      <c r="O672" t="s">
        <v>4018</v>
      </c>
      <c r="P672" t="s">
        <v>4020</v>
      </c>
      <c r="Q672" t="s">
        <v>4021</v>
      </c>
      <c r="R672" t="s">
        <v>561</v>
      </c>
      <c r="S672" s="59"/>
      <c r="T672" t="s">
        <v>4021</v>
      </c>
      <c r="U672" t="s">
        <v>4022</v>
      </c>
      <c r="W672">
        <v>17600</v>
      </c>
      <c r="X672">
        <v>0</v>
      </c>
      <c r="Y672">
        <v>3000</v>
      </c>
      <c r="Z672">
        <v>0</v>
      </c>
      <c r="AA672">
        <v>0</v>
      </c>
      <c r="AE6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안창현 수산코너 SE.203 투명 530275965863 010-6312-9999 2024082673654831</v>
      </c>
    </row>
    <row r="673" spans="1:31">
      <c r="A673">
        <v>680</v>
      </c>
      <c r="B673" t="s">
        <v>665</v>
      </c>
      <c r="C673" t="s">
        <v>559</v>
      </c>
      <c r="D673" t="s">
        <v>4026</v>
      </c>
      <c r="E673" s="59">
        <v>45530</v>
      </c>
      <c r="F673" t="s">
        <v>4023</v>
      </c>
      <c r="G673" t="s">
        <v>4024</v>
      </c>
      <c r="H673" t="s">
        <v>40</v>
      </c>
      <c r="I673" t="s">
        <v>351</v>
      </c>
      <c r="J673">
        <v>1</v>
      </c>
      <c r="K673">
        <v>0</v>
      </c>
      <c r="L673">
        <v>3500</v>
      </c>
      <c r="M673">
        <v>960</v>
      </c>
      <c r="N673" s="59">
        <v>45530</v>
      </c>
      <c r="O673" t="s">
        <v>4025</v>
      </c>
      <c r="P673" t="s">
        <v>4027</v>
      </c>
      <c r="Q673" t="s">
        <v>4028</v>
      </c>
      <c r="R673" t="s">
        <v>561</v>
      </c>
      <c r="S673" s="59"/>
      <c r="T673" t="s">
        <v>4029</v>
      </c>
      <c r="U673" t="s">
        <v>4030</v>
      </c>
      <c r="W673">
        <v>17600</v>
      </c>
      <c r="X673">
        <v>0</v>
      </c>
      <c r="Y673">
        <v>3000</v>
      </c>
      <c r="Z673">
        <v>0</v>
      </c>
      <c r="AA673">
        <v>0</v>
      </c>
      <c r="AE6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허영중 백선희 SE.203 투명 530275965826 010-3350-4427 2024082673650181</v>
      </c>
    </row>
    <row r="674" spans="1:31">
      <c r="A674">
        <v>681</v>
      </c>
      <c r="B674" t="s">
        <v>665</v>
      </c>
      <c r="C674" t="s">
        <v>559</v>
      </c>
      <c r="D674" t="s">
        <v>4026</v>
      </c>
      <c r="E674" s="59">
        <v>45530</v>
      </c>
      <c r="F674" t="s">
        <v>4023</v>
      </c>
      <c r="G674" t="s">
        <v>4024</v>
      </c>
      <c r="H674" t="s">
        <v>84</v>
      </c>
      <c r="I674" t="s">
        <v>351</v>
      </c>
      <c r="J674">
        <v>2</v>
      </c>
      <c r="K674">
        <v>0</v>
      </c>
      <c r="L674">
        <v>0</v>
      </c>
      <c r="M674">
        <v>0</v>
      </c>
      <c r="N674" s="59">
        <v>45530</v>
      </c>
      <c r="O674" t="s">
        <v>4031</v>
      </c>
      <c r="P674" t="s">
        <v>4027</v>
      </c>
      <c r="Q674" t="s">
        <v>4028</v>
      </c>
      <c r="R674" t="s">
        <v>561</v>
      </c>
      <c r="S674" s="59"/>
      <c r="T674" t="s">
        <v>4029</v>
      </c>
      <c r="U674" t="s">
        <v>4030</v>
      </c>
      <c r="W674">
        <v>8380</v>
      </c>
      <c r="X674">
        <v>0</v>
      </c>
      <c r="Y674">
        <v>0</v>
      </c>
      <c r="Z674">
        <v>0</v>
      </c>
      <c r="AA674">
        <v>0</v>
      </c>
      <c r="AE6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허영중 백선희 SE.121 투명 530275965826 010-3350-4427 2024082673650171</v>
      </c>
    </row>
    <row r="675" spans="1:31">
      <c r="A675">
        <v>682</v>
      </c>
      <c r="B675" t="s">
        <v>665</v>
      </c>
      <c r="C675" t="s">
        <v>559</v>
      </c>
      <c r="D675" t="s">
        <v>4032</v>
      </c>
      <c r="E675" s="59">
        <v>45530</v>
      </c>
      <c r="F675" t="s">
        <v>4032</v>
      </c>
      <c r="G675" t="s">
        <v>4033</v>
      </c>
      <c r="H675" t="s">
        <v>36</v>
      </c>
      <c r="I675" t="s">
        <v>351</v>
      </c>
      <c r="J675">
        <v>1</v>
      </c>
      <c r="K675">
        <v>0</v>
      </c>
      <c r="L675">
        <v>3500</v>
      </c>
      <c r="M675">
        <v>960</v>
      </c>
      <c r="N675" s="59">
        <v>45530</v>
      </c>
      <c r="O675" t="s">
        <v>4034</v>
      </c>
      <c r="P675" t="s">
        <v>4035</v>
      </c>
      <c r="Q675" t="s">
        <v>4036</v>
      </c>
      <c r="R675" t="s">
        <v>561</v>
      </c>
      <c r="S675" s="59"/>
      <c r="T675" t="s">
        <v>4036</v>
      </c>
      <c r="U675" t="s">
        <v>4037</v>
      </c>
      <c r="W675">
        <v>24000</v>
      </c>
      <c r="X675">
        <v>0</v>
      </c>
      <c r="Y675">
        <v>3000</v>
      </c>
      <c r="Z675">
        <v>0</v>
      </c>
      <c r="AA675">
        <v>0</v>
      </c>
      <c r="AE6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이소정 이소정 SE.205 투명 540274244714 010-8838-1968 2024082656404871</v>
      </c>
    </row>
    <row r="676" spans="1:31">
      <c r="A676">
        <v>683</v>
      </c>
      <c r="B676" t="s">
        <v>665</v>
      </c>
      <c r="C676" t="s">
        <v>559</v>
      </c>
      <c r="D676" t="s">
        <v>4038</v>
      </c>
      <c r="E676" s="59">
        <v>45530</v>
      </c>
      <c r="F676" t="s">
        <v>4038</v>
      </c>
      <c r="G676" t="s">
        <v>4039</v>
      </c>
      <c r="H676" t="s">
        <v>36</v>
      </c>
      <c r="I676" t="s">
        <v>351</v>
      </c>
      <c r="J676">
        <v>1</v>
      </c>
      <c r="K676">
        <v>0</v>
      </c>
      <c r="L676">
        <v>4400</v>
      </c>
      <c r="M676">
        <v>1725</v>
      </c>
      <c r="N676" s="59">
        <v>45529</v>
      </c>
      <c r="O676" t="s">
        <v>4040</v>
      </c>
      <c r="P676" t="s">
        <v>4041</v>
      </c>
      <c r="Q676" t="s">
        <v>4042</v>
      </c>
      <c r="R676" t="s">
        <v>561</v>
      </c>
      <c r="S676" s="59"/>
      <c r="T676" t="s">
        <v>4043</v>
      </c>
      <c r="U676" t="s">
        <v>4044</v>
      </c>
      <c r="W676">
        <v>24000</v>
      </c>
      <c r="X676">
        <v>0</v>
      </c>
      <c r="Y676">
        <v>0</v>
      </c>
      <c r="Z676">
        <v>0</v>
      </c>
      <c r="AA676">
        <v>0</v>
      </c>
      <c r="AE6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SE.205 투명 540274617722 010-2729-5636 2024082544968621</v>
      </c>
    </row>
    <row r="677" spans="1:31">
      <c r="A677">
        <v>684</v>
      </c>
      <c r="B677" t="s">
        <v>665</v>
      </c>
      <c r="C677" t="s">
        <v>559</v>
      </c>
      <c r="D677" t="s">
        <v>4038</v>
      </c>
      <c r="E677" s="59">
        <v>45530</v>
      </c>
      <c r="F677" t="s">
        <v>4038</v>
      </c>
      <c r="G677" t="s">
        <v>4039</v>
      </c>
      <c r="H677" t="s">
        <v>242</v>
      </c>
      <c r="I677" t="s">
        <v>373</v>
      </c>
      <c r="J677">
        <v>5</v>
      </c>
      <c r="K677">
        <v>0</v>
      </c>
      <c r="L677">
        <v>0</v>
      </c>
      <c r="M677">
        <v>0</v>
      </c>
      <c r="N677" s="59">
        <v>45529</v>
      </c>
      <c r="O677" t="s">
        <v>4045</v>
      </c>
      <c r="P677" t="s">
        <v>4041</v>
      </c>
      <c r="Q677" t="s">
        <v>4042</v>
      </c>
      <c r="R677" t="s">
        <v>561</v>
      </c>
      <c r="S677" s="59"/>
      <c r="T677" t="s">
        <v>4043</v>
      </c>
      <c r="U677" t="s">
        <v>4044</v>
      </c>
      <c r="W677">
        <v>7150</v>
      </c>
      <c r="X677">
        <v>7200</v>
      </c>
      <c r="Y677">
        <v>0</v>
      </c>
      <c r="Z677">
        <v>0</v>
      </c>
      <c r="AA677">
        <v>0</v>
      </c>
      <c r="AE6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SE.14 유백 540274617722 010-2729-5636 2024082544968611</v>
      </c>
    </row>
    <row r="678" spans="1:31">
      <c r="A678">
        <v>685</v>
      </c>
      <c r="B678" t="s">
        <v>665</v>
      </c>
      <c r="C678" t="s">
        <v>559</v>
      </c>
      <c r="D678" t="s">
        <v>4038</v>
      </c>
      <c r="E678" s="59">
        <v>45530</v>
      </c>
      <c r="F678" t="s">
        <v>4038</v>
      </c>
      <c r="G678" t="s">
        <v>4039</v>
      </c>
      <c r="H678" t="s">
        <v>68</v>
      </c>
      <c r="I678" t="s">
        <v>351</v>
      </c>
      <c r="J678">
        <v>3</v>
      </c>
      <c r="K678">
        <v>0</v>
      </c>
      <c r="L678">
        <v>0</v>
      </c>
      <c r="M678">
        <v>0</v>
      </c>
      <c r="N678" s="59">
        <v>45529</v>
      </c>
      <c r="O678" t="s">
        <v>4046</v>
      </c>
      <c r="P678" t="s">
        <v>4041</v>
      </c>
      <c r="Q678" t="s">
        <v>4042</v>
      </c>
      <c r="R678" t="s">
        <v>561</v>
      </c>
      <c r="S678" s="59"/>
      <c r="T678" t="s">
        <v>4043</v>
      </c>
      <c r="U678" t="s">
        <v>4044</v>
      </c>
      <c r="W678">
        <v>10800</v>
      </c>
      <c r="X678">
        <v>0</v>
      </c>
      <c r="Y678">
        <v>0</v>
      </c>
      <c r="Z678">
        <v>0</v>
      </c>
      <c r="AA678">
        <v>0</v>
      </c>
      <c r="AE6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SE.129 투명 540274617722 010-2729-5636 2024082544968601</v>
      </c>
    </row>
    <row r="679" spans="1:31">
      <c r="A679">
        <v>686</v>
      </c>
      <c r="B679" t="s">
        <v>665</v>
      </c>
      <c r="C679" t="s">
        <v>559</v>
      </c>
      <c r="D679" t="s">
        <v>4047</v>
      </c>
      <c r="E679" s="59">
        <v>45530</v>
      </c>
      <c r="F679" t="s">
        <v>4047</v>
      </c>
      <c r="G679" t="s">
        <v>4048</v>
      </c>
      <c r="H679" t="s">
        <v>38</v>
      </c>
      <c r="I679" t="s">
        <v>351</v>
      </c>
      <c r="J679">
        <v>1</v>
      </c>
      <c r="K679">
        <v>0</v>
      </c>
      <c r="L679">
        <v>3500</v>
      </c>
      <c r="M679">
        <v>960</v>
      </c>
      <c r="N679" s="59">
        <v>45528</v>
      </c>
      <c r="O679" t="s">
        <v>4049</v>
      </c>
      <c r="P679" t="s">
        <v>4050</v>
      </c>
      <c r="Q679" t="s">
        <v>4051</v>
      </c>
      <c r="R679" t="s">
        <v>561</v>
      </c>
      <c r="S679" s="59"/>
      <c r="T679" t="s">
        <v>4051</v>
      </c>
      <c r="U679" t="s">
        <v>4052</v>
      </c>
      <c r="W679">
        <v>20800</v>
      </c>
      <c r="X679">
        <v>0</v>
      </c>
      <c r="Y679">
        <v>3000</v>
      </c>
      <c r="Z679">
        <v>0</v>
      </c>
      <c r="AA679">
        <v>0</v>
      </c>
      <c r="AE6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오선용 오선용 SE.204 투명 540274245112 010-4587-4424 2024082425715541</v>
      </c>
    </row>
    <row r="680" spans="1:31">
      <c r="A680">
        <v>687</v>
      </c>
      <c r="B680" t="s">
        <v>665</v>
      </c>
      <c r="C680" t="s">
        <v>559</v>
      </c>
      <c r="D680" t="s">
        <v>4056</v>
      </c>
      <c r="E680" s="59">
        <v>45530</v>
      </c>
      <c r="F680" t="s">
        <v>4053</v>
      </c>
      <c r="G680" t="s">
        <v>4054</v>
      </c>
      <c r="H680" t="s">
        <v>22</v>
      </c>
      <c r="I680" t="s">
        <v>351</v>
      </c>
      <c r="J680">
        <v>1</v>
      </c>
      <c r="K680">
        <v>0</v>
      </c>
      <c r="L680">
        <v>3500</v>
      </c>
      <c r="M680">
        <v>960</v>
      </c>
      <c r="N680" s="59">
        <v>45528</v>
      </c>
      <c r="O680" t="s">
        <v>4055</v>
      </c>
      <c r="P680" t="s">
        <v>4057</v>
      </c>
      <c r="Q680" t="s">
        <v>4058</v>
      </c>
      <c r="R680" t="s">
        <v>561</v>
      </c>
      <c r="S680" s="59"/>
      <c r="T680" t="s">
        <v>4059</v>
      </c>
      <c r="U680" t="s">
        <v>4060</v>
      </c>
      <c r="W680">
        <v>18400</v>
      </c>
      <c r="X680">
        <v>0</v>
      </c>
      <c r="Y680">
        <v>3000</v>
      </c>
      <c r="Z680">
        <v>0</v>
      </c>
      <c r="AA680">
        <v>0</v>
      </c>
      <c r="AE6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김수규 동천떡집 SE.305 투명 530276082472 010-2825-8968 2024082410529471</v>
      </c>
    </row>
    <row r="681" spans="1:31">
      <c r="A681">
        <v>688</v>
      </c>
      <c r="B681" t="s">
        <v>560</v>
      </c>
      <c r="C681" t="s">
        <v>562</v>
      </c>
      <c r="D681" t="s">
        <v>4061</v>
      </c>
      <c r="E681" s="59">
        <v>45530</v>
      </c>
      <c r="F681" t="s">
        <v>4061</v>
      </c>
      <c r="G681" t="s">
        <v>4062</v>
      </c>
      <c r="H681" t="s">
        <v>38</v>
      </c>
      <c r="I681" t="s">
        <v>351</v>
      </c>
      <c r="J681">
        <v>1</v>
      </c>
      <c r="K681">
        <v>18760</v>
      </c>
      <c r="L681">
        <v>3500</v>
      </c>
      <c r="M681">
        <v>960</v>
      </c>
      <c r="N681" s="59">
        <v>45528</v>
      </c>
      <c r="O681" t="s">
        <v>4063</v>
      </c>
      <c r="Q681" t="s">
        <v>4064</v>
      </c>
      <c r="R681" t="s">
        <v>561</v>
      </c>
      <c r="S681" s="59"/>
      <c r="T681" t="s">
        <v>4064</v>
      </c>
      <c r="U681" t="s">
        <v>4065</v>
      </c>
      <c r="V681" t="s">
        <v>564</v>
      </c>
      <c r="W681">
        <v>24570</v>
      </c>
      <c r="X681">
        <v>0</v>
      </c>
      <c r="Y681">
        <v>3000</v>
      </c>
      <c r="Z681">
        <v>0</v>
      </c>
      <c r="AA681">
        <v>0</v>
      </c>
      <c r="AE6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YOO JUNG HEE YOO JUNG HEE SE.204 투명 540274245226 0508-9055-4348 26100065315484</v>
      </c>
    </row>
    <row r="682" spans="1:31">
      <c r="A682">
        <v>689</v>
      </c>
      <c r="B682" t="s">
        <v>560</v>
      </c>
      <c r="C682" t="s">
        <v>562</v>
      </c>
      <c r="D682" t="s">
        <v>4066</v>
      </c>
      <c r="E682" s="59">
        <v>45530</v>
      </c>
      <c r="F682" t="s">
        <v>4066</v>
      </c>
      <c r="G682" t="s">
        <v>4067</v>
      </c>
      <c r="H682" t="s">
        <v>98</v>
      </c>
      <c r="I682" t="s">
        <v>351</v>
      </c>
      <c r="J682">
        <v>1</v>
      </c>
      <c r="K682">
        <v>6960</v>
      </c>
      <c r="L682">
        <v>3000</v>
      </c>
      <c r="M682">
        <v>0</v>
      </c>
      <c r="N682" s="59">
        <v>45528</v>
      </c>
      <c r="O682" t="s">
        <v>4068</v>
      </c>
      <c r="Q682" t="s">
        <v>4069</v>
      </c>
      <c r="R682" t="s">
        <v>561</v>
      </c>
      <c r="S682" s="59"/>
      <c r="T682" t="s">
        <v>4069</v>
      </c>
      <c r="U682" t="s">
        <v>4070</v>
      </c>
      <c r="V682" t="s">
        <v>564</v>
      </c>
      <c r="W682">
        <v>6120</v>
      </c>
      <c r="X682">
        <v>680</v>
      </c>
      <c r="Y682">
        <v>3000</v>
      </c>
      <c r="Z682">
        <v>0</v>
      </c>
      <c r="AA682">
        <v>0</v>
      </c>
      <c r="AE6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이해금 이해금 SE.114 투명 540274378591 0502-1782-2238 7100065578328</v>
      </c>
    </row>
    <row r="683" spans="1:31">
      <c r="A683">
        <v>690</v>
      </c>
      <c r="B683" t="s">
        <v>560</v>
      </c>
      <c r="C683" t="s">
        <v>562</v>
      </c>
      <c r="D683" t="s">
        <v>4071</v>
      </c>
      <c r="E683" s="59">
        <v>45530</v>
      </c>
      <c r="F683" t="s">
        <v>4071</v>
      </c>
      <c r="G683" t="s">
        <v>4072</v>
      </c>
      <c r="H683" t="s">
        <v>34</v>
      </c>
      <c r="I683" t="s">
        <v>351</v>
      </c>
      <c r="J683">
        <v>1</v>
      </c>
      <c r="K683">
        <v>24260</v>
      </c>
      <c r="L683">
        <v>3500</v>
      </c>
      <c r="M683">
        <v>960</v>
      </c>
      <c r="N683" s="59">
        <v>45530</v>
      </c>
      <c r="O683" t="s">
        <v>4073</v>
      </c>
      <c r="Q683" t="s">
        <v>4074</v>
      </c>
      <c r="R683" t="s">
        <v>561</v>
      </c>
      <c r="S683" s="59"/>
      <c r="T683" t="s">
        <v>4074</v>
      </c>
      <c r="U683" t="s">
        <v>4075</v>
      </c>
      <c r="V683" t="s">
        <v>4076</v>
      </c>
      <c r="W683">
        <v>34020</v>
      </c>
      <c r="X683">
        <v>0</v>
      </c>
      <c r="Y683">
        <v>3000</v>
      </c>
      <c r="Z683">
        <v>3000</v>
      </c>
      <c r="AA683">
        <v>0</v>
      </c>
      <c r="AE6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장다원 장다원 SE.206 투명 530276082461 0508-9161-4555 29100065733159</v>
      </c>
    </row>
    <row r="684" spans="1:31">
      <c r="A684">
        <v>691</v>
      </c>
      <c r="B684" t="s">
        <v>560</v>
      </c>
      <c r="C684" t="s">
        <v>562</v>
      </c>
      <c r="D684" t="s">
        <v>4080</v>
      </c>
      <c r="E684" s="59">
        <v>45530</v>
      </c>
      <c r="F684" t="s">
        <v>4077</v>
      </c>
      <c r="G684" t="s">
        <v>4078</v>
      </c>
      <c r="H684" t="s">
        <v>98</v>
      </c>
      <c r="I684" t="s">
        <v>351</v>
      </c>
      <c r="J684">
        <v>2</v>
      </c>
      <c r="K684">
        <v>10920</v>
      </c>
      <c r="L684">
        <v>3000</v>
      </c>
      <c r="M684">
        <v>0</v>
      </c>
      <c r="N684" s="59">
        <v>45530</v>
      </c>
      <c r="O684" t="s">
        <v>4079</v>
      </c>
      <c r="Q684" t="s">
        <v>4081</v>
      </c>
      <c r="R684" t="s">
        <v>561</v>
      </c>
      <c r="S684" s="59"/>
      <c r="T684" t="s">
        <v>4081</v>
      </c>
      <c r="U684" t="s">
        <v>4082</v>
      </c>
      <c r="V684" t="s">
        <v>4083</v>
      </c>
      <c r="W684">
        <v>12240</v>
      </c>
      <c r="X684">
        <v>1360</v>
      </c>
      <c r="Y684">
        <v>0</v>
      </c>
      <c r="Z684">
        <v>0</v>
      </c>
      <c r="AA684">
        <v>0</v>
      </c>
      <c r="AE6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원유진 원우식 SE.114 투명 530275965900 0502-4855-3456 4100065890951</v>
      </c>
    </row>
    <row r="685" spans="1:31">
      <c r="A685">
        <v>692</v>
      </c>
      <c r="B685" t="s">
        <v>665</v>
      </c>
      <c r="C685" t="s">
        <v>562</v>
      </c>
      <c r="D685" t="s">
        <v>4087</v>
      </c>
      <c r="E685" s="59">
        <v>45530</v>
      </c>
      <c r="F685" t="s">
        <v>4084</v>
      </c>
      <c r="G685" t="s">
        <v>4085</v>
      </c>
      <c r="H685" t="s">
        <v>38</v>
      </c>
      <c r="I685" t="s">
        <v>351</v>
      </c>
      <c r="J685">
        <v>1</v>
      </c>
      <c r="K685">
        <v>0</v>
      </c>
      <c r="L685">
        <v>3500</v>
      </c>
      <c r="M685">
        <v>960</v>
      </c>
      <c r="N685" s="59">
        <v>45528</v>
      </c>
      <c r="O685" t="s">
        <v>4086</v>
      </c>
      <c r="Q685" t="s">
        <v>4088</v>
      </c>
      <c r="R685" t="s">
        <v>561</v>
      </c>
      <c r="S685" s="59"/>
      <c r="T685" t="s">
        <v>4088</v>
      </c>
      <c r="U685" t="s">
        <v>4089</v>
      </c>
      <c r="V685" t="s">
        <v>4090</v>
      </c>
      <c r="W685">
        <v>21840</v>
      </c>
      <c r="X685">
        <v>0</v>
      </c>
      <c r="Y685">
        <v>3000</v>
      </c>
      <c r="Z685">
        <v>0</v>
      </c>
      <c r="AA685">
        <v>0</v>
      </c>
      <c r="AE6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김미진 꼬불이네 SE.204 투명 540274245436 0502-7879-7805 18100065351745</v>
      </c>
    </row>
    <row r="686" spans="1:31">
      <c r="A686">
        <v>693</v>
      </c>
      <c r="B686" t="s">
        <v>665</v>
      </c>
      <c r="C686" t="s">
        <v>562</v>
      </c>
      <c r="D686" t="s">
        <v>4091</v>
      </c>
      <c r="E686" s="59">
        <v>45530</v>
      </c>
      <c r="F686" t="s">
        <v>4091</v>
      </c>
      <c r="G686" t="s">
        <v>4092</v>
      </c>
      <c r="H686" t="s">
        <v>121</v>
      </c>
      <c r="I686" t="s">
        <v>351</v>
      </c>
      <c r="J686">
        <v>4</v>
      </c>
      <c r="K686">
        <v>0</v>
      </c>
      <c r="L686">
        <v>3500</v>
      </c>
      <c r="M686">
        <v>960</v>
      </c>
      <c r="N686" s="59">
        <v>45530</v>
      </c>
      <c r="O686" t="s">
        <v>4093</v>
      </c>
      <c r="Q686" t="s">
        <v>4094</v>
      </c>
      <c r="R686" t="s">
        <v>561</v>
      </c>
      <c r="S686" s="59"/>
      <c r="T686" t="s">
        <v>4094</v>
      </c>
      <c r="U686" t="s">
        <v>4095</v>
      </c>
      <c r="V686" t="s">
        <v>564</v>
      </c>
      <c r="W686">
        <v>9840</v>
      </c>
      <c r="X686">
        <v>0</v>
      </c>
      <c r="Y686">
        <v>0</v>
      </c>
      <c r="Z686">
        <v>0</v>
      </c>
      <c r="AA686">
        <v>0</v>
      </c>
      <c r="AE6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SE.104 투명 530275868611 0502-4637-1377 4100065862166</v>
      </c>
    </row>
    <row r="687" spans="1:31">
      <c r="A687">
        <v>694</v>
      </c>
      <c r="B687" t="s">
        <v>665</v>
      </c>
      <c r="C687" t="s">
        <v>562</v>
      </c>
      <c r="D687" t="s">
        <v>4091</v>
      </c>
      <c r="E687" s="59">
        <v>45530</v>
      </c>
      <c r="F687" t="s">
        <v>4091</v>
      </c>
      <c r="G687" t="s">
        <v>4092</v>
      </c>
      <c r="H687" t="s">
        <v>115</v>
      </c>
      <c r="I687" t="s">
        <v>351</v>
      </c>
      <c r="J687">
        <v>4</v>
      </c>
      <c r="K687">
        <v>0</v>
      </c>
      <c r="L687">
        <v>0</v>
      </c>
      <c r="M687">
        <v>0</v>
      </c>
      <c r="N687" s="59">
        <v>45530</v>
      </c>
      <c r="O687" t="s">
        <v>4093</v>
      </c>
      <c r="Q687" t="s">
        <v>4094</v>
      </c>
      <c r="R687" t="s">
        <v>561</v>
      </c>
      <c r="S687" s="59"/>
      <c r="T687" t="s">
        <v>4094</v>
      </c>
      <c r="U687" t="s">
        <v>4095</v>
      </c>
      <c r="V687" t="s">
        <v>564</v>
      </c>
      <c r="W687">
        <v>13600</v>
      </c>
      <c r="X687">
        <v>0</v>
      </c>
      <c r="Y687">
        <v>0</v>
      </c>
      <c r="Z687">
        <v>0</v>
      </c>
      <c r="AA687">
        <v>0</v>
      </c>
      <c r="AE6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SE.106 투명 530275868611 0502-4637-1377 4100065862166</v>
      </c>
    </row>
    <row r="688" spans="1:31">
      <c r="A688">
        <v>695</v>
      </c>
      <c r="B688" t="s">
        <v>665</v>
      </c>
      <c r="C688" t="s">
        <v>562</v>
      </c>
      <c r="D688" t="s">
        <v>4091</v>
      </c>
      <c r="E688" s="59">
        <v>45530</v>
      </c>
      <c r="F688" t="s">
        <v>4091</v>
      </c>
      <c r="G688" t="s">
        <v>4092</v>
      </c>
      <c r="H688" t="s">
        <v>118</v>
      </c>
      <c r="I688" t="s">
        <v>351</v>
      </c>
      <c r="J688">
        <v>4</v>
      </c>
      <c r="K688">
        <v>0</v>
      </c>
      <c r="L688">
        <v>0</v>
      </c>
      <c r="M688">
        <v>0</v>
      </c>
      <c r="N688" s="59">
        <v>45530</v>
      </c>
      <c r="O688" t="s">
        <v>4093</v>
      </c>
      <c r="Q688" t="s">
        <v>4094</v>
      </c>
      <c r="R688" t="s">
        <v>561</v>
      </c>
      <c r="S688" s="59"/>
      <c r="T688" t="s">
        <v>4094</v>
      </c>
      <c r="U688" t="s">
        <v>4095</v>
      </c>
      <c r="V688" t="s">
        <v>564</v>
      </c>
      <c r="W688">
        <v>11680</v>
      </c>
      <c r="X688">
        <v>0</v>
      </c>
      <c r="Y688">
        <v>0</v>
      </c>
      <c r="Z688">
        <v>0</v>
      </c>
      <c r="AA688">
        <v>0</v>
      </c>
      <c r="AE6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SE.105 투명 530275868611 0502-4637-1377 4100065862166</v>
      </c>
    </row>
    <row r="689" spans="1:31">
      <c r="A689">
        <v>696</v>
      </c>
      <c r="B689" t="s">
        <v>665</v>
      </c>
      <c r="C689" t="s">
        <v>562</v>
      </c>
      <c r="D689" t="s">
        <v>4096</v>
      </c>
      <c r="E689" s="59">
        <v>45530</v>
      </c>
      <c r="F689" t="s">
        <v>4096</v>
      </c>
      <c r="G689" t="s">
        <v>4097</v>
      </c>
      <c r="H689" t="s">
        <v>20</v>
      </c>
      <c r="I689" t="s">
        <v>351</v>
      </c>
      <c r="J689">
        <v>1</v>
      </c>
      <c r="K689">
        <v>0</v>
      </c>
      <c r="L689">
        <v>3000</v>
      </c>
      <c r="M689">
        <v>0</v>
      </c>
      <c r="N689" s="59">
        <v>45530</v>
      </c>
      <c r="O689" t="s">
        <v>4098</v>
      </c>
      <c r="Q689" t="s">
        <v>4099</v>
      </c>
      <c r="R689" t="s">
        <v>561</v>
      </c>
      <c r="S689" s="59"/>
      <c r="T689" t="s">
        <v>4099</v>
      </c>
      <c r="U689" t="s">
        <v>4100</v>
      </c>
      <c r="V689" t="s">
        <v>563</v>
      </c>
      <c r="W689">
        <v>14780</v>
      </c>
      <c r="X689">
        <v>0</v>
      </c>
      <c r="Y689">
        <v>3000</v>
      </c>
      <c r="Z689">
        <v>0</v>
      </c>
      <c r="AA689">
        <v>0</v>
      </c>
      <c r="AE6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장강순 장강순 SE.306 투명 530275965782 0502-7908-1471 7100065843035</v>
      </c>
    </row>
    <row r="690" spans="1:31">
      <c r="A690">
        <v>697</v>
      </c>
      <c r="B690" t="s">
        <v>560</v>
      </c>
      <c r="C690" t="s">
        <v>559</v>
      </c>
      <c r="D690" t="s">
        <v>4101</v>
      </c>
      <c r="E690" s="59">
        <v>45530</v>
      </c>
      <c r="F690" t="s">
        <v>4101</v>
      </c>
      <c r="G690" t="s">
        <v>4102</v>
      </c>
      <c r="H690" t="s">
        <v>24</v>
      </c>
      <c r="I690" t="s">
        <v>351</v>
      </c>
      <c r="J690">
        <v>1</v>
      </c>
      <c r="K690">
        <v>13810</v>
      </c>
      <c r="L690">
        <v>3500</v>
      </c>
      <c r="M690">
        <v>960</v>
      </c>
      <c r="N690" s="59">
        <v>45529</v>
      </c>
      <c r="O690" t="s">
        <v>4103</v>
      </c>
      <c r="P690" t="s">
        <v>4104</v>
      </c>
      <c r="Q690" t="s">
        <v>4105</v>
      </c>
      <c r="R690" t="s">
        <v>561</v>
      </c>
      <c r="S690" s="59"/>
      <c r="T690" t="s">
        <v>4105</v>
      </c>
      <c r="U690" t="s">
        <v>4106</v>
      </c>
      <c r="V690" t="s">
        <v>3874</v>
      </c>
      <c r="W690">
        <v>13770</v>
      </c>
      <c r="X690">
        <v>1530</v>
      </c>
      <c r="Y690">
        <v>0</v>
      </c>
      <c r="Z690">
        <v>0</v>
      </c>
      <c r="AA690">
        <v>0</v>
      </c>
      <c r="AE6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김희진 김희진 SE.304 투명 540274318785 010-2735-7444 2024082552142521</v>
      </c>
    </row>
    <row r="691" spans="1:31">
      <c r="A691">
        <v>698</v>
      </c>
      <c r="B691" t="s">
        <v>560</v>
      </c>
      <c r="C691" t="s">
        <v>559</v>
      </c>
      <c r="D691" t="s">
        <v>4101</v>
      </c>
      <c r="E691" s="59">
        <v>45530</v>
      </c>
      <c r="F691" t="s">
        <v>4101</v>
      </c>
      <c r="G691" t="s">
        <v>4102</v>
      </c>
      <c r="H691" t="s">
        <v>22</v>
      </c>
      <c r="I691" t="s">
        <v>351</v>
      </c>
      <c r="J691">
        <v>1</v>
      </c>
      <c r="K691">
        <v>12650</v>
      </c>
      <c r="L691">
        <v>0</v>
      </c>
      <c r="M691">
        <v>0</v>
      </c>
      <c r="N691" s="59">
        <v>45529</v>
      </c>
      <c r="O691" t="s">
        <v>4107</v>
      </c>
      <c r="P691" t="s">
        <v>4104</v>
      </c>
      <c r="Q691" t="s">
        <v>4105</v>
      </c>
      <c r="R691" t="s">
        <v>561</v>
      </c>
      <c r="S691" s="59"/>
      <c r="T691" t="s">
        <v>4105</v>
      </c>
      <c r="U691" t="s">
        <v>4106</v>
      </c>
      <c r="V691" t="s">
        <v>3874</v>
      </c>
      <c r="W691">
        <v>18630</v>
      </c>
      <c r="X691">
        <v>2070</v>
      </c>
      <c r="Y691">
        <v>0</v>
      </c>
      <c r="Z691">
        <v>0</v>
      </c>
      <c r="AA691">
        <v>0</v>
      </c>
      <c r="AE6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김희진 김희진 SE.305 투명 540274318785 010-2735-7444 2024082552142511</v>
      </c>
    </row>
    <row r="692" spans="1:31">
      <c r="A692">
        <v>699</v>
      </c>
      <c r="B692" t="s">
        <v>560</v>
      </c>
      <c r="C692" t="s">
        <v>559</v>
      </c>
      <c r="D692" t="s">
        <v>4108</v>
      </c>
      <c r="E692" s="59">
        <v>45530</v>
      </c>
      <c r="F692" t="s">
        <v>4108</v>
      </c>
      <c r="G692" t="s">
        <v>4109</v>
      </c>
      <c r="H692" t="s">
        <v>24</v>
      </c>
      <c r="I692" t="s">
        <v>351</v>
      </c>
      <c r="J692">
        <v>2</v>
      </c>
      <c r="K692">
        <v>23160</v>
      </c>
      <c r="L692">
        <v>3500</v>
      </c>
      <c r="M692">
        <v>960</v>
      </c>
      <c r="N692" s="59">
        <v>45528</v>
      </c>
      <c r="O692" t="s">
        <v>4110</v>
      </c>
      <c r="P692" t="s">
        <v>4111</v>
      </c>
      <c r="Q692" t="s">
        <v>4112</v>
      </c>
      <c r="R692" t="s">
        <v>561</v>
      </c>
      <c r="S692" s="59"/>
      <c r="T692" t="s">
        <v>4112</v>
      </c>
      <c r="U692" t="s">
        <v>4113</v>
      </c>
      <c r="W692">
        <v>27540</v>
      </c>
      <c r="X692">
        <v>3060</v>
      </c>
      <c r="Y692">
        <v>3000</v>
      </c>
      <c r="Z692">
        <v>0</v>
      </c>
      <c r="AA692">
        <v>0</v>
      </c>
      <c r="AE6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이상준 이상준 SE.304 투명 540274524261 010-9130-0065 2024082411283311</v>
      </c>
    </row>
    <row r="693" spans="1:31">
      <c r="A693">
        <v>700</v>
      </c>
      <c r="B693" t="s">
        <v>560</v>
      </c>
      <c r="C693" t="s">
        <v>559</v>
      </c>
      <c r="D693" t="s">
        <v>4114</v>
      </c>
      <c r="E693" s="59">
        <v>45530</v>
      </c>
      <c r="F693" t="s">
        <v>4114</v>
      </c>
      <c r="G693" t="s">
        <v>4115</v>
      </c>
      <c r="H693" t="s">
        <v>242</v>
      </c>
      <c r="I693" t="s">
        <v>378</v>
      </c>
      <c r="J693">
        <v>6</v>
      </c>
      <c r="K693">
        <v>10730</v>
      </c>
      <c r="L693">
        <v>3500</v>
      </c>
      <c r="M693">
        <v>960</v>
      </c>
      <c r="N693" s="59">
        <v>45527</v>
      </c>
      <c r="O693" t="s">
        <v>4116</v>
      </c>
      <c r="P693" t="s">
        <v>4117</v>
      </c>
      <c r="Q693" t="s">
        <v>4118</v>
      </c>
      <c r="R693" t="s">
        <v>561</v>
      </c>
      <c r="S693" s="59"/>
      <c r="T693" t="s">
        <v>4118</v>
      </c>
      <c r="U693" t="s">
        <v>4119</v>
      </c>
      <c r="V693" t="s">
        <v>4120</v>
      </c>
      <c r="W693">
        <v>10200</v>
      </c>
      <c r="X693">
        <v>0</v>
      </c>
      <c r="Y693">
        <v>3000</v>
      </c>
      <c r="Z693">
        <v>0</v>
      </c>
      <c r="AA693">
        <v>0</v>
      </c>
      <c r="AE6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장정은 장정은 SE.14 보라 540274378462 010-7345-4023 2024082381217251</v>
      </c>
    </row>
    <row r="694" spans="1:31">
      <c r="A694">
        <v>701</v>
      </c>
      <c r="B694" t="s">
        <v>560</v>
      </c>
      <c r="C694" t="s">
        <v>559</v>
      </c>
      <c r="D694" t="s">
        <v>4114</v>
      </c>
      <c r="E694" s="59">
        <v>45530</v>
      </c>
      <c r="F694" t="s">
        <v>4114</v>
      </c>
      <c r="G694" t="s">
        <v>4115</v>
      </c>
      <c r="H694" t="s">
        <v>270</v>
      </c>
      <c r="I694" t="s">
        <v>374</v>
      </c>
      <c r="J694">
        <v>6</v>
      </c>
      <c r="K694">
        <v>4290</v>
      </c>
      <c r="L694">
        <v>0</v>
      </c>
      <c r="M694">
        <v>0</v>
      </c>
      <c r="N694" s="59">
        <v>45527</v>
      </c>
      <c r="O694" t="s">
        <v>4121</v>
      </c>
      <c r="P694" t="s">
        <v>4117</v>
      </c>
      <c r="Q694" t="s">
        <v>4118</v>
      </c>
      <c r="R694" t="s">
        <v>561</v>
      </c>
      <c r="S694" s="59"/>
      <c r="T694" t="s">
        <v>4118</v>
      </c>
      <c r="U694" t="s">
        <v>4119</v>
      </c>
      <c r="V694" t="s">
        <v>4120</v>
      </c>
      <c r="W694">
        <v>7020</v>
      </c>
      <c r="X694">
        <v>0</v>
      </c>
      <c r="Y694">
        <v>0</v>
      </c>
      <c r="Z694">
        <v>0</v>
      </c>
      <c r="AA694">
        <v>0</v>
      </c>
      <c r="AE6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장정은 장정은 SE.8 오렌지 540274378462 010-7345-4023 2024082381217241</v>
      </c>
    </row>
    <row r="695" spans="1:31">
      <c r="A695">
        <v>703</v>
      </c>
      <c r="B695" t="s">
        <v>665</v>
      </c>
      <c r="C695" t="s">
        <v>530</v>
      </c>
      <c r="D695" t="s">
        <v>4012</v>
      </c>
      <c r="E695" s="59">
        <v>45530</v>
      </c>
      <c r="F695" t="s">
        <v>4012</v>
      </c>
      <c r="G695" t="s">
        <v>4013</v>
      </c>
      <c r="H695" t="s">
        <v>529</v>
      </c>
      <c r="I695" t="s">
        <v>351</v>
      </c>
      <c r="J695">
        <v>1</v>
      </c>
      <c r="K695">
        <v>0</v>
      </c>
      <c r="L695">
        <v>3500</v>
      </c>
      <c r="M695">
        <v>960</v>
      </c>
      <c r="N695" s="59">
        <v>45530</v>
      </c>
      <c r="O695" t="s">
        <v>4123</v>
      </c>
      <c r="R695" t="s">
        <v>561</v>
      </c>
      <c r="S695" s="59"/>
      <c r="T695" t="s">
        <v>4014</v>
      </c>
      <c r="U695" t="s">
        <v>4015</v>
      </c>
      <c r="W695">
        <v>0</v>
      </c>
      <c r="X695">
        <v>0</v>
      </c>
      <c r="Y695">
        <v>0</v>
      </c>
      <c r="Z695">
        <v>0</v>
      </c>
      <c r="AA695">
        <v>0</v>
      </c>
      <c r="AE6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양은희 양은희 SE.1000 투명 530276055920 010-2406-2786 45537138</v>
      </c>
    </row>
    <row r="696" spans="1:31">
      <c r="A696">
        <v>704</v>
      </c>
      <c r="B696" t="s">
        <v>665</v>
      </c>
      <c r="C696" t="s">
        <v>559</v>
      </c>
      <c r="D696" t="s">
        <v>4019</v>
      </c>
      <c r="E696" s="59">
        <v>45530</v>
      </c>
      <c r="F696" t="s">
        <v>4016</v>
      </c>
      <c r="G696" t="s">
        <v>4017</v>
      </c>
      <c r="H696" t="s">
        <v>40</v>
      </c>
      <c r="I696" t="s">
        <v>351</v>
      </c>
      <c r="J696">
        <v>1</v>
      </c>
      <c r="K696">
        <v>0</v>
      </c>
      <c r="L696">
        <v>3500</v>
      </c>
      <c r="M696">
        <v>960</v>
      </c>
      <c r="N696" s="59">
        <v>45530</v>
      </c>
      <c r="O696" t="s">
        <v>4018</v>
      </c>
      <c r="P696" t="s">
        <v>4020</v>
      </c>
      <c r="Q696" t="s">
        <v>4021</v>
      </c>
      <c r="R696" t="s">
        <v>561</v>
      </c>
      <c r="S696" s="59"/>
      <c r="T696" t="s">
        <v>4021</v>
      </c>
      <c r="U696" t="s">
        <v>4022</v>
      </c>
      <c r="W696">
        <v>17600</v>
      </c>
      <c r="X696">
        <v>0</v>
      </c>
      <c r="Y696">
        <v>3000</v>
      </c>
      <c r="Z696">
        <v>0</v>
      </c>
      <c r="AA696">
        <v>0</v>
      </c>
      <c r="AE6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안창현 수산코너 SE.203 투명 530275965863 010-6312-9999 2024082673654831</v>
      </c>
    </row>
    <row r="697" spans="1:31">
      <c r="A697">
        <v>705</v>
      </c>
      <c r="B697" t="s">
        <v>665</v>
      </c>
      <c r="C697" t="s">
        <v>559</v>
      </c>
      <c r="D697" t="s">
        <v>4026</v>
      </c>
      <c r="E697" s="59">
        <v>45530</v>
      </c>
      <c r="F697" t="s">
        <v>4023</v>
      </c>
      <c r="G697" t="s">
        <v>4024</v>
      </c>
      <c r="H697" t="s">
        <v>40</v>
      </c>
      <c r="I697" t="s">
        <v>351</v>
      </c>
      <c r="J697">
        <v>1</v>
      </c>
      <c r="K697">
        <v>0</v>
      </c>
      <c r="L697">
        <v>3500</v>
      </c>
      <c r="M697">
        <v>960</v>
      </c>
      <c r="N697" s="59">
        <v>45530</v>
      </c>
      <c r="O697" t="s">
        <v>4025</v>
      </c>
      <c r="P697" t="s">
        <v>4027</v>
      </c>
      <c r="Q697" t="s">
        <v>4028</v>
      </c>
      <c r="R697" t="s">
        <v>561</v>
      </c>
      <c r="S697" s="59"/>
      <c r="T697" t="s">
        <v>4029</v>
      </c>
      <c r="U697" t="s">
        <v>4030</v>
      </c>
      <c r="W697">
        <v>17600</v>
      </c>
      <c r="X697">
        <v>0</v>
      </c>
      <c r="Y697">
        <v>3000</v>
      </c>
      <c r="Z697">
        <v>0</v>
      </c>
      <c r="AA697">
        <v>0</v>
      </c>
      <c r="AE6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허영중 백선희 SE.203 투명 530275965826 010-3350-4427 2024082673650181</v>
      </c>
    </row>
    <row r="698" spans="1:31">
      <c r="A698">
        <v>706</v>
      </c>
      <c r="B698" t="s">
        <v>665</v>
      </c>
      <c r="C698" t="s">
        <v>559</v>
      </c>
      <c r="D698" t="s">
        <v>4026</v>
      </c>
      <c r="E698" s="59">
        <v>45530</v>
      </c>
      <c r="F698" t="s">
        <v>4023</v>
      </c>
      <c r="G698" t="s">
        <v>4024</v>
      </c>
      <c r="H698" t="s">
        <v>84</v>
      </c>
      <c r="I698" t="s">
        <v>351</v>
      </c>
      <c r="J698">
        <v>2</v>
      </c>
      <c r="K698">
        <v>0</v>
      </c>
      <c r="L698">
        <v>0</v>
      </c>
      <c r="M698">
        <v>0</v>
      </c>
      <c r="N698" s="59">
        <v>45530</v>
      </c>
      <c r="O698" t="s">
        <v>4031</v>
      </c>
      <c r="P698" t="s">
        <v>4027</v>
      </c>
      <c r="Q698" t="s">
        <v>4028</v>
      </c>
      <c r="R698" t="s">
        <v>561</v>
      </c>
      <c r="S698" s="59"/>
      <c r="T698" t="s">
        <v>4029</v>
      </c>
      <c r="U698" t="s">
        <v>4030</v>
      </c>
      <c r="W698">
        <v>8380</v>
      </c>
      <c r="X698">
        <v>0</v>
      </c>
      <c r="Y698">
        <v>0</v>
      </c>
      <c r="Z698">
        <v>0</v>
      </c>
      <c r="AA698">
        <v>0</v>
      </c>
      <c r="AE6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허영중 백선희 SE.121 투명 530275965826 010-3350-4427 2024082673650171</v>
      </c>
    </row>
    <row r="699" spans="1:31">
      <c r="A699">
        <v>707</v>
      </c>
      <c r="B699" t="s">
        <v>665</v>
      </c>
      <c r="C699" t="s">
        <v>559</v>
      </c>
      <c r="D699" t="s">
        <v>4032</v>
      </c>
      <c r="E699" s="59">
        <v>45530</v>
      </c>
      <c r="F699" t="s">
        <v>4032</v>
      </c>
      <c r="G699" t="s">
        <v>4033</v>
      </c>
      <c r="H699" t="s">
        <v>36</v>
      </c>
      <c r="I699" t="s">
        <v>351</v>
      </c>
      <c r="J699">
        <v>1</v>
      </c>
      <c r="K699">
        <v>0</v>
      </c>
      <c r="L699">
        <v>3500</v>
      </c>
      <c r="M699">
        <v>960</v>
      </c>
      <c r="N699" s="59">
        <v>45530</v>
      </c>
      <c r="O699" t="s">
        <v>4034</v>
      </c>
      <c r="P699" t="s">
        <v>4035</v>
      </c>
      <c r="Q699" t="s">
        <v>4036</v>
      </c>
      <c r="R699" t="s">
        <v>561</v>
      </c>
      <c r="S699" s="59"/>
      <c r="T699" t="s">
        <v>4036</v>
      </c>
      <c r="U699" t="s">
        <v>4037</v>
      </c>
      <c r="W699">
        <v>24000</v>
      </c>
      <c r="X699">
        <v>0</v>
      </c>
      <c r="Y699">
        <v>3000</v>
      </c>
      <c r="Z699">
        <v>0</v>
      </c>
      <c r="AA699">
        <v>0</v>
      </c>
      <c r="AE6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이소정 이소정 SE.205 투명 540274244714 010-8838-1968 2024082656404871</v>
      </c>
    </row>
    <row r="700" spans="1:31">
      <c r="A700">
        <v>708</v>
      </c>
      <c r="B700" t="s">
        <v>665</v>
      </c>
      <c r="C700" t="s">
        <v>559</v>
      </c>
      <c r="D700" t="s">
        <v>4038</v>
      </c>
      <c r="E700" s="59">
        <v>45530</v>
      </c>
      <c r="F700" t="s">
        <v>4038</v>
      </c>
      <c r="G700" t="s">
        <v>4039</v>
      </c>
      <c r="H700" t="s">
        <v>36</v>
      </c>
      <c r="I700" t="s">
        <v>351</v>
      </c>
      <c r="J700">
        <v>1</v>
      </c>
      <c r="K700">
        <v>0</v>
      </c>
      <c r="L700">
        <v>4400</v>
      </c>
      <c r="M700">
        <v>1725</v>
      </c>
      <c r="N700" s="59">
        <v>45529</v>
      </c>
      <c r="O700" t="s">
        <v>4040</v>
      </c>
      <c r="P700" t="s">
        <v>4041</v>
      </c>
      <c r="Q700" t="s">
        <v>4042</v>
      </c>
      <c r="R700" t="s">
        <v>561</v>
      </c>
      <c r="S700" s="59"/>
      <c r="T700" t="s">
        <v>4043</v>
      </c>
      <c r="U700" t="s">
        <v>4044</v>
      </c>
      <c r="W700">
        <v>24000</v>
      </c>
      <c r="X700">
        <v>0</v>
      </c>
      <c r="Y700">
        <v>0</v>
      </c>
      <c r="Z700">
        <v>0</v>
      </c>
      <c r="AA700">
        <v>0</v>
      </c>
      <c r="AE7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SE.205 투명 540274617722 010-2729-5636 2024082544968621</v>
      </c>
    </row>
    <row r="701" spans="1:31">
      <c r="A701">
        <v>709</v>
      </c>
      <c r="B701" t="s">
        <v>665</v>
      </c>
      <c r="C701" t="s">
        <v>559</v>
      </c>
      <c r="D701" t="s">
        <v>4038</v>
      </c>
      <c r="E701" s="59">
        <v>45530</v>
      </c>
      <c r="F701" t="s">
        <v>4038</v>
      </c>
      <c r="G701" t="s">
        <v>4039</v>
      </c>
      <c r="H701" t="s">
        <v>242</v>
      </c>
      <c r="I701" t="s">
        <v>373</v>
      </c>
      <c r="J701">
        <v>5</v>
      </c>
      <c r="K701">
        <v>0</v>
      </c>
      <c r="L701">
        <v>0</v>
      </c>
      <c r="M701">
        <v>0</v>
      </c>
      <c r="N701" s="59">
        <v>45529</v>
      </c>
      <c r="O701" t="s">
        <v>4045</v>
      </c>
      <c r="P701" t="s">
        <v>4041</v>
      </c>
      <c r="Q701" t="s">
        <v>4042</v>
      </c>
      <c r="R701" t="s">
        <v>561</v>
      </c>
      <c r="S701" s="59"/>
      <c r="T701" t="s">
        <v>4043</v>
      </c>
      <c r="U701" t="s">
        <v>4044</v>
      </c>
      <c r="W701">
        <v>7150</v>
      </c>
      <c r="X701">
        <v>7200</v>
      </c>
      <c r="Y701">
        <v>0</v>
      </c>
      <c r="Z701">
        <v>0</v>
      </c>
      <c r="AA701">
        <v>0</v>
      </c>
      <c r="AE7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SE.14 유백 540274617722 010-2729-5636 2024082544968611</v>
      </c>
    </row>
    <row r="702" spans="1:31">
      <c r="A702">
        <v>710</v>
      </c>
      <c r="B702" t="s">
        <v>665</v>
      </c>
      <c r="C702" t="s">
        <v>559</v>
      </c>
      <c r="D702" t="s">
        <v>4038</v>
      </c>
      <c r="E702" s="59">
        <v>45530</v>
      </c>
      <c r="F702" t="s">
        <v>4038</v>
      </c>
      <c r="G702" t="s">
        <v>4039</v>
      </c>
      <c r="H702" t="s">
        <v>68</v>
      </c>
      <c r="I702" t="s">
        <v>351</v>
      </c>
      <c r="J702">
        <v>3</v>
      </c>
      <c r="K702">
        <v>0</v>
      </c>
      <c r="L702">
        <v>0</v>
      </c>
      <c r="M702">
        <v>0</v>
      </c>
      <c r="N702" s="59">
        <v>45529</v>
      </c>
      <c r="O702" t="s">
        <v>4046</v>
      </c>
      <c r="P702" t="s">
        <v>4041</v>
      </c>
      <c r="Q702" t="s">
        <v>4042</v>
      </c>
      <c r="R702" t="s">
        <v>561</v>
      </c>
      <c r="S702" s="59"/>
      <c r="T702" t="s">
        <v>4043</v>
      </c>
      <c r="U702" t="s">
        <v>4044</v>
      </c>
      <c r="W702">
        <v>10800</v>
      </c>
      <c r="X702">
        <v>0</v>
      </c>
      <c r="Y702">
        <v>0</v>
      </c>
      <c r="Z702">
        <v>0</v>
      </c>
      <c r="AA702">
        <v>0</v>
      </c>
      <c r="AE7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권태훈 권태훈 SE.129 투명 540274617722 010-2729-5636 2024082544968601</v>
      </c>
    </row>
    <row r="703" spans="1:31">
      <c r="A703">
        <v>711</v>
      </c>
      <c r="B703" t="s">
        <v>665</v>
      </c>
      <c r="C703" t="s">
        <v>559</v>
      </c>
      <c r="D703" t="s">
        <v>4047</v>
      </c>
      <c r="E703" s="59">
        <v>45530</v>
      </c>
      <c r="F703" t="s">
        <v>4047</v>
      </c>
      <c r="G703" t="s">
        <v>4048</v>
      </c>
      <c r="H703" t="s">
        <v>38</v>
      </c>
      <c r="I703" t="s">
        <v>351</v>
      </c>
      <c r="J703">
        <v>1</v>
      </c>
      <c r="K703">
        <v>0</v>
      </c>
      <c r="L703">
        <v>3500</v>
      </c>
      <c r="M703">
        <v>960</v>
      </c>
      <c r="N703" s="59">
        <v>45528</v>
      </c>
      <c r="O703" t="s">
        <v>4049</v>
      </c>
      <c r="P703" t="s">
        <v>4050</v>
      </c>
      <c r="Q703" t="s">
        <v>4051</v>
      </c>
      <c r="R703" t="s">
        <v>561</v>
      </c>
      <c r="S703" s="59"/>
      <c r="T703" t="s">
        <v>4051</v>
      </c>
      <c r="U703" t="s">
        <v>4052</v>
      </c>
      <c r="W703">
        <v>20800</v>
      </c>
      <c r="X703">
        <v>0</v>
      </c>
      <c r="Y703">
        <v>3000</v>
      </c>
      <c r="Z703">
        <v>0</v>
      </c>
      <c r="AA703">
        <v>0</v>
      </c>
      <c r="AE7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오선용 오선용 SE.204 투명 540274245112 010-4587-4424 2024082425715541</v>
      </c>
    </row>
    <row r="704" spans="1:31">
      <c r="A704">
        <v>712</v>
      </c>
      <c r="B704" t="s">
        <v>665</v>
      </c>
      <c r="C704" t="s">
        <v>559</v>
      </c>
      <c r="D704" t="s">
        <v>4056</v>
      </c>
      <c r="E704" s="59">
        <v>45530</v>
      </c>
      <c r="F704" t="s">
        <v>4053</v>
      </c>
      <c r="G704" t="s">
        <v>4054</v>
      </c>
      <c r="H704" t="s">
        <v>22</v>
      </c>
      <c r="I704" t="s">
        <v>351</v>
      </c>
      <c r="J704">
        <v>1</v>
      </c>
      <c r="K704">
        <v>0</v>
      </c>
      <c r="L704">
        <v>3500</v>
      </c>
      <c r="M704">
        <v>960</v>
      </c>
      <c r="N704" s="59">
        <v>45528</v>
      </c>
      <c r="O704" t="s">
        <v>4055</v>
      </c>
      <c r="P704" t="s">
        <v>4057</v>
      </c>
      <c r="Q704" t="s">
        <v>4058</v>
      </c>
      <c r="R704" t="s">
        <v>561</v>
      </c>
      <c r="S704" s="59"/>
      <c r="T704" t="s">
        <v>4059</v>
      </c>
      <c r="U704" t="s">
        <v>4060</v>
      </c>
      <c r="W704">
        <v>18400</v>
      </c>
      <c r="X704">
        <v>0</v>
      </c>
      <c r="Y704">
        <v>3000</v>
      </c>
      <c r="Z704">
        <v>0</v>
      </c>
      <c r="AA704">
        <v>0</v>
      </c>
      <c r="AE7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김수규 동천떡집 SE.305 투명 530276082472 010-2825-8968 2024082410529471</v>
      </c>
    </row>
    <row r="705" spans="1:31">
      <c r="A705">
        <v>713</v>
      </c>
      <c r="B705" t="s">
        <v>560</v>
      </c>
      <c r="C705" t="s">
        <v>562</v>
      </c>
      <c r="D705" t="s">
        <v>4061</v>
      </c>
      <c r="E705" s="59">
        <v>45530</v>
      </c>
      <c r="F705" t="s">
        <v>4061</v>
      </c>
      <c r="G705" t="s">
        <v>4062</v>
      </c>
      <c r="H705" t="s">
        <v>38</v>
      </c>
      <c r="I705" t="s">
        <v>351</v>
      </c>
      <c r="J705">
        <v>1</v>
      </c>
      <c r="K705">
        <v>18760</v>
      </c>
      <c r="L705">
        <v>3500</v>
      </c>
      <c r="M705">
        <v>960</v>
      </c>
      <c r="N705" s="59">
        <v>45528</v>
      </c>
      <c r="O705" t="s">
        <v>4063</v>
      </c>
      <c r="Q705" t="s">
        <v>4064</v>
      </c>
      <c r="R705" t="s">
        <v>561</v>
      </c>
      <c r="S705" s="59"/>
      <c r="T705" t="s">
        <v>4064</v>
      </c>
      <c r="U705" t="s">
        <v>4065</v>
      </c>
      <c r="V705" t="s">
        <v>564</v>
      </c>
      <c r="W705">
        <v>24570</v>
      </c>
      <c r="X705">
        <v>0</v>
      </c>
      <c r="Y705">
        <v>3000</v>
      </c>
      <c r="Z705">
        <v>0</v>
      </c>
      <c r="AA705">
        <v>0</v>
      </c>
      <c r="AE7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YOO JUNG HEE YOO JUNG HEE SE.204 투명 540274245226 0508-9055-4348 26100065315484</v>
      </c>
    </row>
    <row r="706" spans="1:31">
      <c r="A706">
        <v>714</v>
      </c>
      <c r="B706" t="s">
        <v>560</v>
      </c>
      <c r="C706" t="s">
        <v>562</v>
      </c>
      <c r="D706" t="s">
        <v>4066</v>
      </c>
      <c r="E706" s="59">
        <v>45530</v>
      </c>
      <c r="F706" t="s">
        <v>4066</v>
      </c>
      <c r="G706" t="s">
        <v>4067</v>
      </c>
      <c r="H706" t="s">
        <v>98</v>
      </c>
      <c r="I706" t="s">
        <v>351</v>
      </c>
      <c r="J706">
        <v>1</v>
      </c>
      <c r="K706">
        <v>6960</v>
      </c>
      <c r="L706">
        <v>3000</v>
      </c>
      <c r="M706">
        <v>0</v>
      </c>
      <c r="N706" s="59">
        <v>45528</v>
      </c>
      <c r="O706" t="s">
        <v>4068</v>
      </c>
      <c r="Q706" t="s">
        <v>4069</v>
      </c>
      <c r="R706" t="s">
        <v>561</v>
      </c>
      <c r="S706" s="59"/>
      <c r="T706" t="s">
        <v>4069</v>
      </c>
      <c r="U706" t="s">
        <v>4070</v>
      </c>
      <c r="V706" t="s">
        <v>564</v>
      </c>
      <c r="W706">
        <v>6120</v>
      </c>
      <c r="X706">
        <v>680</v>
      </c>
      <c r="Y706">
        <v>3000</v>
      </c>
      <c r="Z706">
        <v>0</v>
      </c>
      <c r="AA706">
        <v>0</v>
      </c>
      <c r="AE7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이해금 이해금 SE.114 투명 540274378591 0502-1782-2238 7100065578328</v>
      </c>
    </row>
    <row r="707" spans="1:31">
      <c r="A707">
        <v>715</v>
      </c>
      <c r="B707" t="s">
        <v>560</v>
      </c>
      <c r="C707" t="s">
        <v>562</v>
      </c>
      <c r="D707" t="s">
        <v>4071</v>
      </c>
      <c r="E707" s="59">
        <v>45530</v>
      </c>
      <c r="F707" t="s">
        <v>4071</v>
      </c>
      <c r="G707" t="s">
        <v>4072</v>
      </c>
      <c r="H707" t="s">
        <v>34</v>
      </c>
      <c r="I707" t="s">
        <v>351</v>
      </c>
      <c r="J707">
        <v>1</v>
      </c>
      <c r="K707">
        <v>24260</v>
      </c>
      <c r="L707">
        <v>3500</v>
      </c>
      <c r="M707">
        <v>960</v>
      </c>
      <c r="N707" s="59">
        <v>45530</v>
      </c>
      <c r="O707" t="s">
        <v>4073</v>
      </c>
      <c r="Q707" t="s">
        <v>4074</v>
      </c>
      <c r="R707" t="s">
        <v>561</v>
      </c>
      <c r="S707" s="59"/>
      <c r="T707" t="s">
        <v>4074</v>
      </c>
      <c r="U707" t="s">
        <v>4075</v>
      </c>
      <c r="V707" t="s">
        <v>4076</v>
      </c>
      <c r="W707">
        <v>34020</v>
      </c>
      <c r="X707">
        <v>0</v>
      </c>
      <c r="Y707">
        <v>3000</v>
      </c>
      <c r="Z707">
        <v>3000</v>
      </c>
      <c r="AA707">
        <v>0</v>
      </c>
      <c r="AE7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장다원 장다원 SE.206 투명 530276082461 0508-9161-4555 29100065733159</v>
      </c>
    </row>
    <row r="708" spans="1:31">
      <c r="A708">
        <v>716</v>
      </c>
      <c r="B708" t="s">
        <v>560</v>
      </c>
      <c r="C708" t="s">
        <v>562</v>
      </c>
      <c r="D708" t="s">
        <v>4080</v>
      </c>
      <c r="E708" s="59">
        <v>45530</v>
      </c>
      <c r="F708" t="s">
        <v>4077</v>
      </c>
      <c r="G708" t="s">
        <v>4078</v>
      </c>
      <c r="H708" t="s">
        <v>98</v>
      </c>
      <c r="I708" t="s">
        <v>351</v>
      </c>
      <c r="J708">
        <v>2</v>
      </c>
      <c r="K708">
        <v>10920</v>
      </c>
      <c r="L708">
        <v>3000</v>
      </c>
      <c r="M708">
        <v>0</v>
      </c>
      <c r="N708" s="59">
        <v>45530</v>
      </c>
      <c r="O708" t="s">
        <v>4079</v>
      </c>
      <c r="Q708" t="s">
        <v>4081</v>
      </c>
      <c r="R708" t="s">
        <v>561</v>
      </c>
      <c r="S708" s="59"/>
      <c r="T708" t="s">
        <v>4081</v>
      </c>
      <c r="U708" t="s">
        <v>4082</v>
      </c>
      <c r="V708" t="s">
        <v>4083</v>
      </c>
      <c r="W708">
        <v>12240</v>
      </c>
      <c r="X708">
        <v>1360</v>
      </c>
      <c r="Y708">
        <v>0</v>
      </c>
      <c r="Z708">
        <v>0</v>
      </c>
      <c r="AA708">
        <v>0</v>
      </c>
      <c r="AE7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원유진 원우식 SE.114 투명 530275965900 0502-4855-3456 4100065890951</v>
      </c>
    </row>
    <row r="709" spans="1:31">
      <c r="A709">
        <v>717</v>
      </c>
      <c r="B709" t="s">
        <v>665</v>
      </c>
      <c r="C709" t="s">
        <v>562</v>
      </c>
      <c r="D709" t="s">
        <v>4087</v>
      </c>
      <c r="E709" s="59">
        <v>45530</v>
      </c>
      <c r="F709" t="s">
        <v>4084</v>
      </c>
      <c r="G709" t="s">
        <v>4085</v>
      </c>
      <c r="H709" t="s">
        <v>38</v>
      </c>
      <c r="I709" t="s">
        <v>351</v>
      </c>
      <c r="J709">
        <v>1</v>
      </c>
      <c r="K709">
        <v>0</v>
      </c>
      <c r="L709">
        <v>3500</v>
      </c>
      <c r="M709">
        <v>960</v>
      </c>
      <c r="N709" s="59">
        <v>45528</v>
      </c>
      <c r="O709" t="s">
        <v>4086</v>
      </c>
      <c r="Q709" t="s">
        <v>4088</v>
      </c>
      <c r="R709" t="s">
        <v>561</v>
      </c>
      <c r="S709" s="59"/>
      <c r="T709" t="s">
        <v>4088</v>
      </c>
      <c r="U709" t="s">
        <v>4089</v>
      </c>
      <c r="V709" t="s">
        <v>4090</v>
      </c>
      <c r="W709">
        <v>21840</v>
      </c>
      <c r="X709">
        <v>0</v>
      </c>
      <c r="Y709">
        <v>3000</v>
      </c>
      <c r="Z709">
        <v>0</v>
      </c>
      <c r="AA709">
        <v>0</v>
      </c>
      <c r="AE7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김미진 꼬불이네 SE.204 투명 540274245436 0502-7879-7805 18100065351745</v>
      </c>
    </row>
    <row r="710" spans="1:31">
      <c r="A710">
        <v>718</v>
      </c>
      <c r="B710" t="s">
        <v>665</v>
      </c>
      <c r="C710" t="s">
        <v>562</v>
      </c>
      <c r="D710" t="s">
        <v>4091</v>
      </c>
      <c r="E710" s="59">
        <v>45530</v>
      </c>
      <c r="F710" t="s">
        <v>4091</v>
      </c>
      <c r="G710" t="s">
        <v>4092</v>
      </c>
      <c r="H710" t="s">
        <v>121</v>
      </c>
      <c r="I710" t="s">
        <v>351</v>
      </c>
      <c r="J710">
        <v>4</v>
      </c>
      <c r="K710">
        <v>0</v>
      </c>
      <c r="L710">
        <v>3500</v>
      </c>
      <c r="M710">
        <v>960</v>
      </c>
      <c r="N710" s="59">
        <v>45530</v>
      </c>
      <c r="O710" t="s">
        <v>4093</v>
      </c>
      <c r="Q710" t="s">
        <v>4094</v>
      </c>
      <c r="R710" t="s">
        <v>561</v>
      </c>
      <c r="S710" s="59"/>
      <c r="T710" t="s">
        <v>4094</v>
      </c>
      <c r="U710" t="s">
        <v>4095</v>
      </c>
      <c r="V710" t="s">
        <v>564</v>
      </c>
      <c r="W710">
        <v>9840</v>
      </c>
      <c r="X710">
        <v>0</v>
      </c>
      <c r="Y710">
        <v>0</v>
      </c>
      <c r="Z710">
        <v>0</v>
      </c>
      <c r="AA710">
        <v>0</v>
      </c>
      <c r="AE7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SE.104 투명 530275868611 0502-4637-1377 4100065862166</v>
      </c>
    </row>
    <row r="711" spans="1:31">
      <c r="A711">
        <v>719</v>
      </c>
      <c r="B711" t="s">
        <v>665</v>
      </c>
      <c r="C711" t="s">
        <v>562</v>
      </c>
      <c r="D711" t="s">
        <v>4091</v>
      </c>
      <c r="E711" s="59">
        <v>45530</v>
      </c>
      <c r="F711" t="s">
        <v>4091</v>
      </c>
      <c r="G711" t="s">
        <v>4092</v>
      </c>
      <c r="H711" t="s">
        <v>115</v>
      </c>
      <c r="I711" t="s">
        <v>351</v>
      </c>
      <c r="J711">
        <v>4</v>
      </c>
      <c r="K711">
        <v>0</v>
      </c>
      <c r="L711">
        <v>0</v>
      </c>
      <c r="M711">
        <v>0</v>
      </c>
      <c r="N711" s="59">
        <v>45530</v>
      </c>
      <c r="O711" t="s">
        <v>4093</v>
      </c>
      <c r="Q711" t="s">
        <v>4094</v>
      </c>
      <c r="R711" t="s">
        <v>561</v>
      </c>
      <c r="S711" s="59"/>
      <c r="T711" t="s">
        <v>4094</v>
      </c>
      <c r="U711" t="s">
        <v>4095</v>
      </c>
      <c r="V711" t="s">
        <v>564</v>
      </c>
      <c r="W711">
        <v>13600</v>
      </c>
      <c r="X711">
        <v>0</v>
      </c>
      <c r="Y711">
        <v>0</v>
      </c>
      <c r="Z711">
        <v>0</v>
      </c>
      <c r="AA711">
        <v>0</v>
      </c>
      <c r="AE7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SE.106 투명 530275868611 0502-4637-1377 4100065862166</v>
      </c>
    </row>
    <row r="712" spans="1:31">
      <c r="A712">
        <v>720</v>
      </c>
      <c r="B712" t="s">
        <v>665</v>
      </c>
      <c r="C712" t="s">
        <v>562</v>
      </c>
      <c r="D712" t="s">
        <v>4091</v>
      </c>
      <c r="E712" s="59">
        <v>45530</v>
      </c>
      <c r="F712" t="s">
        <v>4091</v>
      </c>
      <c r="G712" t="s">
        <v>4092</v>
      </c>
      <c r="H712" t="s">
        <v>118</v>
      </c>
      <c r="I712" t="s">
        <v>351</v>
      </c>
      <c r="J712">
        <v>4</v>
      </c>
      <c r="K712">
        <v>0</v>
      </c>
      <c r="L712">
        <v>0</v>
      </c>
      <c r="M712">
        <v>0</v>
      </c>
      <c r="N712" s="59">
        <v>45530</v>
      </c>
      <c r="O712" t="s">
        <v>4093</v>
      </c>
      <c r="Q712" t="s">
        <v>4094</v>
      </c>
      <c r="R712" t="s">
        <v>561</v>
      </c>
      <c r="S712" s="59"/>
      <c r="T712" t="s">
        <v>4094</v>
      </c>
      <c r="U712" t="s">
        <v>4095</v>
      </c>
      <c r="V712" t="s">
        <v>564</v>
      </c>
      <c r="W712">
        <v>11680</v>
      </c>
      <c r="X712">
        <v>0</v>
      </c>
      <c r="Y712">
        <v>0</v>
      </c>
      <c r="Z712">
        <v>0</v>
      </c>
      <c r="AA712">
        <v>0</v>
      </c>
      <c r="AE7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최진홍 최진홍 SE.105 투명 530275868611 0502-4637-1377 4100065862166</v>
      </c>
    </row>
    <row r="713" spans="1:31">
      <c r="A713">
        <v>721</v>
      </c>
      <c r="B713" t="s">
        <v>665</v>
      </c>
      <c r="C713" t="s">
        <v>562</v>
      </c>
      <c r="D713" t="s">
        <v>4096</v>
      </c>
      <c r="E713" s="59">
        <v>45530</v>
      </c>
      <c r="F713" t="s">
        <v>4096</v>
      </c>
      <c r="G713" t="s">
        <v>4097</v>
      </c>
      <c r="H713" t="s">
        <v>20</v>
      </c>
      <c r="I713" t="s">
        <v>351</v>
      </c>
      <c r="J713">
        <v>1</v>
      </c>
      <c r="K713">
        <v>0</v>
      </c>
      <c r="L713">
        <v>3000</v>
      </c>
      <c r="M713">
        <v>0</v>
      </c>
      <c r="N713" s="59">
        <v>45530</v>
      </c>
      <c r="O713" t="s">
        <v>4098</v>
      </c>
      <c r="Q713" t="s">
        <v>4099</v>
      </c>
      <c r="R713" t="s">
        <v>561</v>
      </c>
      <c r="S713" s="59"/>
      <c r="T713" t="s">
        <v>4099</v>
      </c>
      <c r="U713" t="s">
        <v>4100</v>
      </c>
      <c r="V713" t="s">
        <v>563</v>
      </c>
      <c r="W713">
        <v>14780</v>
      </c>
      <c r="X713">
        <v>0</v>
      </c>
      <c r="Y713">
        <v>3000</v>
      </c>
      <c r="Z713">
        <v>0</v>
      </c>
      <c r="AA713">
        <v>0</v>
      </c>
      <c r="AE7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장강순 장강순 SE.306 투명 530275965782 0502-7908-1471 7100065843035</v>
      </c>
    </row>
    <row r="714" spans="1:31">
      <c r="A714">
        <v>722</v>
      </c>
      <c r="B714" t="s">
        <v>560</v>
      </c>
      <c r="C714" t="s">
        <v>559</v>
      </c>
      <c r="D714" t="s">
        <v>4101</v>
      </c>
      <c r="E714" s="59">
        <v>45530</v>
      </c>
      <c r="F714" t="s">
        <v>4101</v>
      </c>
      <c r="G714" t="s">
        <v>4102</v>
      </c>
      <c r="H714" t="s">
        <v>24</v>
      </c>
      <c r="I714" t="s">
        <v>351</v>
      </c>
      <c r="J714">
        <v>1</v>
      </c>
      <c r="K714">
        <v>13810</v>
      </c>
      <c r="L714">
        <v>3500</v>
      </c>
      <c r="M714">
        <v>960</v>
      </c>
      <c r="N714" s="59">
        <v>45529</v>
      </c>
      <c r="O714" t="s">
        <v>4103</v>
      </c>
      <c r="P714" t="s">
        <v>4104</v>
      </c>
      <c r="Q714" t="s">
        <v>4105</v>
      </c>
      <c r="R714" t="s">
        <v>561</v>
      </c>
      <c r="S714" s="59"/>
      <c r="T714" t="s">
        <v>4105</v>
      </c>
      <c r="U714" t="s">
        <v>4106</v>
      </c>
      <c r="V714" t="s">
        <v>3874</v>
      </c>
      <c r="W714">
        <v>13770</v>
      </c>
      <c r="X714">
        <v>1530</v>
      </c>
      <c r="Y714">
        <v>0</v>
      </c>
      <c r="Z714">
        <v>0</v>
      </c>
      <c r="AA714">
        <v>0</v>
      </c>
      <c r="AE7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김희진 김희진 SE.304 투명 540274318785 010-2735-7444 2024082552142521</v>
      </c>
    </row>
    <row r="715" spans="1:31">
      <c r="A715">
        <v>723</v>
      </c>
      <c r="B715" t="s">
        <v>560</v>
      </c>
      <c r="C715" t="s">
        <v>559</v>
      </c>
      <c r="D715" t="s">
        <v>4101</v>
      </c>
      <c r="E715" s="59">
        <v>45530</v>
      </c>
      <c r="F715" t="s">
        <v>4101</v>
      </c>
      <c r="G715" t="s">
        <v>4102</v>
      </c>
      <c r="H715" t="s">
        <v>22</v>
      </c>
      <c r="I715" t="s">
        <v>351</v>
      </c>
      <c r="J715">
        <v>1</v>
      </c>
      <c r="K715">
        <v>12650</v>
      </c>
      <c r="L715">
        <v>0</v>
      </c>
      <c r="M715">
        <v>0</v>
      </c>
      <c r="N715" s="59">
        <v>45529</v>
      </c>
      <c r="O715" t="s">
        <v>4107</v>
      </c>
      <c r="P715" t="s">
        <v>4104</v>
      </c>
      <c r="Q715" t="s">
        <v>4105</v>
      </c>
      <c r="R715" t="s">
        <v>561</v>
      </c>
      <c r="S715" s="59"/>
      <c r="T715" t="s">
        <v>4105</v>
      </c>
      <c r="U715" t="s">
        <v>4106</v>
      </c>
      <c r="V715" t="s">
        <v>3874</v>
      </c>
      <c r="W715">
        <v>18630</v>
      </c>
      <c r="X715">
        <v>2070</v>
      </c>
      <c r="Y715">
        <v>0</v>
      </c>
      <c r="Z715">
        <v>0</v>
      </c>
      <c r="AA715">
        <v>0</v>
      </c>
      <c r="AE7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김희진 김희진 SE.305 투명 540274318785 010-2735-7444 2024082552142511</v>
      </c>
    </row>
    <row r="716" spans="1:31">
      <c r="A716">
        <v>724</v>
      </c>
      <c r="B716" t="s">
        <v>560</v>
      </c>
      <c r="C716" t="s">
        <v>559</v>
      </c>
      <c r="D716" t="s">
        <v>4108</v>
      </c>
      <c r="E716" s="59">
        <v>45530</v>
      </c>
      <c r="F716" t="s">
        <v>4108</v>
      </c>
      <c r="G716" t="s">
        <v>4109</v>
      </c>
      <c r="H716" t="s">
        <v>24</v>
      </c>
      <c r="I716" t="s">
        <v>351</v>
      </c>
      <c r="J716">
        <v>2</v>
      </c>
      <c r="K716">
        <v>23160</v>
      </c>
      <c r="L716">
        <v>3500</v>
      </c>
      <c r="M716">
        <v>960</v>
      </c>
      <c r="N716" s="59">
        <v>45528</v>
      </c>
      <c r="O716" t="s">
        <v>4110</v>
      </c>
      <c r="P716" t="s">
        <v>4111</v>
      </c>
      <c r="Q716" t="s">
        <v>4112</v>
      </c>
      <c r="R716" t="s">
        <v>561</v>
      </c>
      <c r="S716" s="59"/>
      <c r="T716" t="s">
        <v>4112</v>
      </c>
      <c r="U716" t="s">
        <v>4113</v>
      </c>
      <c r="W716">
        <v>27540</v>
      </c>
      <c r="X716">
        <v>3060</v>
      </c>
      <c r="Y716">
        <v>3000</v>
      </c>
      <c r="Z716">
        <v>0</v>
      </c>
      <c r="AA716">
        <v>0</v>
      </c>
      <c r="AE7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이상준 이상준 SE.304 투명 540274524261 010-9130-0065 2024082411283311</v>
      </c>
    </row>
    <row r="717" spans="1:31">
      <c r="A717">
        <v>725</v>
      </c>
      <c r="B717" t="s">
        <v>560</v>
      </c>
      <c r="C717" t="s">
        <v>559</v>
      </c>
      <c r="D717" t="s">
        <v>4114</v>
      </c>
      <c r="E717" s="59">
        <v>45530</v>
      </c>
      <c r="F717" t="s">
        <v>4114</v>
      </c>
      <c r="G717" t="s">
        <v>4115</v>
      </c>
      <c r="H717" t="s">
        <v>242</v>
      </c>
      <c r="I717" t="s">
        <v>378</v>
      </c>
      <c r="J717">
        <v>6</v>
      </c>
      <c r="K717">
        <v>10730</v>
      </c>
      <c r="L717">
        <v>3500</v>
      </c>
      <c r="M717">
        <v>960</v>
      </c>
      <c r="N717" s="59">
        <v>45527</v>
      </c>
      <c r="O717" t="s">
        <v>4116</v>
      </c>
      <c r="P717" t="s">
        <v>4117</v>
      </c>
      <c r="Q717" t="s">
        <v>4118</v>
      </c>
      <c r="R717" t="s">
        <v>561</v>
      </c>
      <c r="S717" s="59"/>
      <c r="T717" t="s">
        <v>4118</v>
      </c>
      <c r="U717" t="s">
        <v>4119</v>
      </c>
      <c r="V717" t="s">
        <v>4120</v>
      </c>
      <c r="W717">
        <v>10200</v>
      </c>
      <c r="X717">
        <v>0</v>
      </c>
      <c r="Y717">
        <v>3000</v>
      </c>
      <c r="Z717">
        <v>0</v>
      </c>
      <c r="AA717">
        <v>0</v>
      </c>
      <c r="AE7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장정은 장정은 SE.14 보라 540274378462 010-7345-4023 2024082381217251</v>
      </c>
    </row>
    <row r="718" spans="1:31">
      <c r="A718">
        <v>726</v>
      </c>
      <c r="B718" t="s">
        <v>560</v>
      </c>
      <c r="C718" t="s">
        <v>559</v>
      </c>
      <c r="D718" t="s">
        <v>4114</v>
      </c>
      <c r="E718" s="59">
        <v>45530</v>
      </c>
      <c r="F718" t="s">
        <v>4114</v>
      </c>
      <c r="G718" t="s">
        <v>4115</v>
      </c>
      <c r="H718" t="s">
        <v>270</v>
      </c>
      <c r="I718" t="s">
        <v>374</v>
      </c>
      <c r="J718">
        <v>6</v>
      </c>
      <c r="K718">
        <v>4290</v>
      </c>
      <c r="L718">
        <v>0</v>
      </c>
      <c r="M718">
        <v>0</v>
      </c>
      <c r="N718" s="59">
        <v>45527</v>
      </c>
      <c r="O718" t="s">
        <v>4121</v>
      </c>
      <c r="P718" t="s">
        <v>4117</v>
      </c>
      <c r="Q718" t="s">
        <v>4118</v>
      </c>
      <c r="R718" t="s">
        <v>561</v>
      </c>
      <c r="S718" s="59"/>
      <c r="T718" t="s">
        <v>4118</v>
      </c>
      <c r="U718" t="s">
        <v>4119</v>
      </c>
      <c r="V718" t="s">
        <v>4120</v>
      </c>
      <c r="W718">
        <v>7020</v>
      </c>
      <c r="X718">
        <v>0</v>
      </c>
      <c r="Y718">
        <v>0</v>
      </c>
      <c r="Z718">
        <v>0</v>
      </c>
      <c r="AA718">
        <v>0</v>
      </c>
      <c r="AE7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장정은 장정은 SE.8 오렌지 540274378462 010-7345-4023 2024082381217241</v>
      </c>
    </row>
    <row r="719" spans="1:31">
      <c r="A719">
        <v>728</v>
      </c>
      <c r="B719" t="s">
        <v>665</v>
      </c>
      <c r="C719" t="s">
        <v>530</v>
      </c>
      <c r="D719" t="s">
        <v>1157</v>
      </c>
      <c r="E719" s="59">
        <v>45531</v>
      </c>
      <c r="F719" t="s">
        <v>1157</v>
      </c>
      <c r="G719" t="s">
        <v>4124</v>
      </c>
      <c r="H719" t="s">
        <v>529</v>
      </c>
      <c r="I719" t="s">
        <v>351</v>
      </c>
      <c r="J719">
        <v>1</v>
      </c>
      <c r="K719">
        <v>0</v>
      </c>
      <c r="L719">
        <v>4400</v>
      </c>
      <c r="M719">
        <v>1725</v>
      </c>
      <c r="N719" s="59">
        <v>45531</v>
      </c>
      <c r="O719" t="s">
        <v>4160</v>
      </c>
      <c r="R719" t="s">
        <v>561</v>
      </c>
      <c r="S719" s="59"/>
      <c r="T719" t="s">
        <v>1159</v>
      </c>
      <c r="U719" t="s">
        <v>1160</v>
      </c>
      <c r="W719">
        <v>0</v>
      </c>
      <c r="X719">
        <v>0</v>
      </c>
      <c r="Y719">
        <v>0</v>
      </c>
      <c r="Z719">
        <v>0</v>
      </c>
      <c r="AA719">
        <v>0</v>
      </c>
      <c r="AE7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이동한 이동한 SE.1000 투명 530276940333 010-4902-5844 45537452</v>
      </c>
    </row>
    <row r="720" spans="1:31">
      <c r="A720">
        <v>729</v>
      </c>
      <c r="B720" t="s">
        <v>560</v>
      </c>
      <c r="C720" t="s">
        <v>562</v>
      </c>
      <c r="D720" t="s">
        <v>4125</v>
      </c>
      <c r="E720" s="59">
        <v>45531</v>
      </c>
      <c r="F720" t="s">
        <v>4125</v>
      </c>
      <c r="G720" t="s">
        <v>4126</v>
      </c>
      <c r="H720" t="s">
        <v>22</v>
      </c>
      <c r="I720" t="s">
        <v>351</v>
      </c>
      <c r="J720">
        <v>1</v>
      </c>
      <c r="K720">
        <v>17110</v>
      </c>
      <c r="L720">
        <v>3500</v>
      </c>
      <c r="M720">
        <v>960</v>
      </c>
      <c r="N720" s="59">
        <v>45530</v>
      </c>
      <c r="O720" t="s">
        <v>4127</v>
      </c>
      <c r="Q720" t="s">
        <v>4128</v>
      </c>
      <c r="R720" t="s">
        <v>561</v>
      </c>
      <c r="S720" s="59"/>
      <c r="T720" t="s">
        <v>4128</v>
      </c>
      <c r="U720" t="s">
        <v>4129</v>
      </c>
      <c r="V720" t="s">
        <v>563</v>
      </c>
      <c r="W720">
        <v>21740</v>
      </c>
      <c r="X720">
        <v>0</v>
      </c>
      <c r="Y720">
        <v>3000</v>
      </c>
      <c r="Z720">
        <v>0</v>
      </c>
      <c r="AA720">
        <v>0</v>
      </c>
      <c r="AE7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임수영 임수영 SE.305 투명 540275366184 0502-1350-5068 25100065905661</v>
      </c>
    </row>
    <row r="721" spans="1:31">
      <c r="A721">
        <v>730</v>
      </c>
      <c r="B721" t="s">
        <v>560</v>
      </c>
      <c r="C721" t="s">
        <v>562</v>
      </c>
      <c r="D721" t="s">
        <v>4130</v>
      </c>
      <c r="E721" s="59">
        <v>45531</v>
      </c>
      <c r="F721" t="s">
        <v>4130</v>
      </c>
      <c r="G721" t="s">
        <v>4131</v>
      </c>
      <c r="H721" t="s">
        <v>104</v>
      </c>
      <c r="I721" t="s">
        <v>351</v>
      </c>
      <c r="J721">
        <v>1</v>
      </c>
      <c r="K721">
        <v>5200</v>
      </c>
      <c r="L721">
        <v>3000</v>
      </c>
      <c r="M721">
        <v>0</v>
      </c>
      <c r="N721" s="59">
        <v>45530</v>
      </c>
      <c r="O721" t="s">
        <v>4132</v>
      </c>
      <c r="Q721" t="s">
        <v>4133</v>
      </c>
      <c r="R721" t="s">
        <v>561</v>
      </c>
      <c r="S721" s="59"/>
      <c r="T721" t="s">
        <v>4133</v>
      </c>
      <c r="U721" t="s">
        <v>4134</v>
      </c>
      <c r="V721" t="s">
        <v>564</v>
      </c>
      <c r="W721">
        <v>3850</v>
      </c>
      <c r="X721">
        <v>0</v>
      </c>
      <c r="Y721">
        <v>0</v>
      </c>
      <c r="Z721">
        <v>0</v>
      </c>
      <c r="AA721">
        <v>0</v>
      </c>
      <c r="AE7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조옥순 조옥순 SE.111 투명 530276722600 0508-9171-8954 9100065712853</v>
      </c>
    </row>
    <row r="722" spans="1:31">
      <c r="A722">
        <v>731</v>
      </c>
      <c r="B722" t="s">
        <v>560</v>
      </c>
      <c r="C722" t="s">
        <v>562</v>
      </c>
      <c r="D722" t="s">
        <v>4130</v>
      </c>
      <c r="E722" s="59">
        <v>45531</v>
      </c>
      <c r="F722" t="s">
        <v>4130</v>
      </c>
      <c r="G722" t="s">
        <v>4131</v>
      </c>
      <c r="H722" t="s">
        <v>98</v>
      </c>
      <c r="I722" t="s">
        <v>351</v>
      </c>
      <c r="J722">
        <v>1</v>
      </c>
      <c r="K722">
        <v>3960</v>
      </c>
      <c r="L722">
        <v>0</v>
      </c>
      <c r="M722">
        <v>0</v>
      </c>
      <c r="N722" s="59">
        <v>45530</v>
      </c>
      <c r="O722" t="s">
        <v>4132</v>
      </c>
      <c r="Q722" t="s">
        <v>4133</v>
      </c>
      <c r="R722" t="s">
        <v>561</v>
      </c>
      <c r="S722" s="59"/>
      <c r="T722" t="s">
        <v>4133</v>
      </c>
      <c r="U722" t="s">
        <v>4134</v>
      </c>
      <c r="V722" t="s">
        <v>564</v>
      </c>
      <c r="W722">
        <v>6120</v>
      </c>
      <c r="X722">
        <v>680</v>
      </c>
      <c r="Y722">
        <v>0</v>
      </c>
      <c r="Z722">
        <v>0</v>
      </c>
      <c r="AA722">
        <v>0</v>
      </c>
      <c r="AE7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조옥순 조옥순 SE.114 투명 530276722600 0508-9171-8954 9100065712853</v>
      </c>
    </row>
    <row r="723" spans="1:31">
      <c r="A723">
        <v>732</v>
      </c>
      <c r="B723" t="s">
        <v>560</v>
      </c>
      <c r="C723" t="s">
        <v>562</v>
      </c>
      <c r="D723" t="s">
        <v>721</v>
      </c>
      <c r="E723" s="59">
        <v>45531</v>
      </c>
      <c r="F723" t="s">
        <v>721</v>
      </c>
      <c r="G723" t="s">
        <v>4135</v>
      </c>
      <c r="H723" t="s">
        <v>34</v>
      </c>
      <c r="I723" t="s">
        <v>351</v>
      </c>
      <c r="J723">
        <v>2</v>
      </c>
      <c r="K723">
        <v>45725</v>
      </c>
      <c r="L723">
        <v>4400</v>
      </c>
      <c r="M723">
        <v>1725</v>
      </c>
      <c r="N723" s="59">
        <v>45531</v>
      </c>
      <c r="O723" t="s">
        <v>4136</v>
      </c>
      <c r="Q723" t="s">
        <v>4137</v>
      </c>
      <c r="R723" t="s">
        <v>561</v>
      </c>
      <c r="S723" s="59"/>
      <c r="T723" t="s">
        <v>4137</v>
      </c>
      <c r="U723" t="s">
        <v>726</v>
      </c>
      <c r="V723" t="s">
        <v>564</v>
      </c>
      <c r="W723">
        <v>68040</v>
      </c>
      <c r="X723">
        <v>0</v>
      </c>
      <c r="Y723">
        <v>0</v>
      </c>
      <c r="Z723">
        <v>0</v>
      </c>
      <c r="AA723">
        <v>0</v>
      </c>
      <c r="AE7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김신 김신 SE.206 투명 540275565323 0508-9104-7764 19100066006260</v>
      </c>
    </row>
    <row r="724" spans="1:31">
      <c r="A724">
        <v>733</v>
      </c>
      <c r="B724" t="s">
        <v>560</v>
      </c>
      <c r="C724" t="s">
        <v>562</v>
      </c>
      <c r="D724" t="s">
        <v>4138</v>
      </c>
      <c r="E724" s="59">
        <v>45531</v>
      </c>
      <c r="F724" t="s">
        <v>4138</v>
      </c>
      <c r="G724" t="s">
        <v>4139</v>
      </c>
      <c r="H724" t="s">
        <v>98</v>
      </c>
      <c r="I724" t="s">
        <v>351</v>
      </c>
      <c r="J724">
        <v>2</v>
      </c>
      <c r="K724">
        <v>10920</v>
      </c>
      <c r="L724">
        <v>3000</v>
      </c>
      <c r="M724">
        <v>0</v>
      </c>
      <c r="N724" s="59">
        <v>45531</v>
      </c>
      <c r="O724" t="s">
        <v>4140</v>
      </c>
      <c r="Q724" t="s">
        <v>4141</v>
      </c>
      <c r="R724" t="s">
        <v>561</v>
      </c>
      <c r="S724" s="59"/>
      <c r="T724" t="s">
        <v>4141</v>
      </c>
      <c r="U724" t="s">
        <v>4142</v>
      </c>
      <c r="V724" t="s">
        <v>564</v>
      </c>
      <c r="W724">
        <v>12240</v>
      </c>
      <c r="X724">
        <v>1360</v>
      </c>
      <c r="Y724">
        <v>0</v>
      </c>
      <c r="Z724">
        <v>0</v>
      </c>
      <c r="AA724">
        <v>0</v>
      </c>
      <c r="AE7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신지연 신지연 SE.114 투명 530276947683 0502-5109-3557 2100065748984</v>
      </c>
    </row>
    <row r="725" spans="1:31">
      <c r="A725">
        <v>734</v>
      </c>
      <c r="B725" t="s">
        <v>560</v>
      </c>
      <c r="C725" t="s">
        <v>562</v>
      </c>
      <c r="D725" t="s">
        <v>4146</v>
      </c>
      <c r="E725" s="59">
        <v>45531</v>
      </c>
      <c r="F725" t="s">
        <v>4143</v>
      </c>
      <c r="G725" t="s">
        <v>4144</v>
      </c>
      <c r="H725" t="s">
        <v>34</v>
      </c>
      <c r="I725" t="s">
        <v>351</v>
      </c>
      <c r="J725">
        <v>1</v>
      </c>
      <c r="K725">
        <v>24260</v>
      </c>
      <c r="L725">
        <v>3500</v>
      </c>
      <c r="M725">
        <v>960</v>
      </c>
      <c r="N725" s="59">
        <v>45531</v>
      </c>
      <c r="O725" t="s">
        <v>4145</v>
      </c>
      <c r="Q725" t="s">
        <v>4147</v>
      </c>
      <c r="R725" t="s">
        <v>561</v>
      </c>
      <c r="S725" s="59"/>
      <c r="T725" t="s">
        <v>4147</v>
      </c>
      <c r="U725" t="s">
        <v>4148</v>
      </c>
      <c r="V725" t="s">
        <v>564</v>
      </c>
      <c r="W725">
        <v>34020</v>
      </c>
      <c r="X725">
        <v>0</v>
      </c>
      <c r="Y725">
        <v>3000</v>
      </c>
      <c r="Z725">
        <v>0</v>
      </c>
      <c r="AA725">
        <v>0</v>
      </c>
      <c r="AE7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영광공업고등학교 김가은 선생님 SE.206 투명 530276990685 0502-1636-9326 1100065859024</v>
      </c>
    </row>
    <row r="726" spans="1:31">
      <c r="A726">
        <v>735</v>
      </c>
      <c r="B726" t="s">
        <v>665</v>
      </c>
      <c r="C726" t="s">
        <v>559</v>
      </c>
      <c r="D726" t="s">
        <v>3086</v>
      </c>
      <c r="E726" s="59">
        <v>45531</v>
      </c>
      <c r="F726" t="s">
        <v>3083</v>
      </c>
      <c r="G726" t="s">
        <v>4149</v>
      </c>
      <c r="H726" t="s">
        <v>82</v>
      </c>
      <c r="I726" t="s">
        <v>351</v>
      </c>
      <c r="J726">
        <v>7</v>
      </c>
      <c r="K726">
        <v>0</v>
      </c>
      <c r="L726">
        <v>4400</v>
      </c>
      <c r="M726">
        <v>1725</v>
      </c>
      <c r="N726" s="59">
        <v>45531</v>
      </c>
      <c r="O726" t="s">
        <v>4150</v>
      </c>
      <c r="P726" t="s">
        <v>3087</v>
      </c>
      <c r="Q726" t="s">
        <v>3088</v>
      </c>
      <c r="R726" t="s">
        <v>561</v>
      </c>
      <c r="S726" s="59"/>
      <c r="T726" t="s">
        <v>3088</v>
      </c>
      <c r="U726" t="s">
        <v>3089</v>
      </c>
      <c r="V726" t="s">
        <v>1114</v>
      </c>
      <c r="W726">
        <v>36330</v>
      </c>
      <c r="X726">
        <v>0</v>
      </c>
      <c r="Y726">
        <v>0</v>
      </c>
      <c r="Z726">
        <v>0</v>
      </c>
      <c r="AA726">
        <v>0</v>
      </c>
      <c r="AE7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김경자 (주)수미가 SE.122 투명 540275436394 010-5409-5955 2024082724098891</v>
      </c>
    </row>
    <row r="727" spans="1:31">
      <c r="A727">
        <v>736</v>
      </c>
      <c r="B727" t="s">
        <v>665</v>
      </c>
      <c r="C727" t="s">
        <v>559</v>
      </c>
      <c r="D727" t="s">
        <v>4101</v>
      </c>
      <c r="E727" s="59">
        <v>45531</v>
      </c>
      <c r="F727" t="s">
        <v>4101</v>
      </c>
      <c r="G727" t="s">
        <v>4151</v>
      </c>
      <c r="H727" t="s">
        <v>22</v>
      </c>
      <c r="I727" t="s">
        <v>351</v>
      </c>
      <c r="J727">
        <v>1</v>
      </c>
      <c r="K727">
        <v>0</v>
      </c>
      <c r="L727">
        <v>3500</v>
      </c>
      <c r="M727">
        <v>960</v>
      </c>
      <c r="N727" s="59">
        <v>45531</v>
      </c>
      <c r="O727" t="s">
        <v>4152</v>
      </c>
      <c r="P727" t="s">
        <v>4104</v>
      </c>
      <c r="Q727" t="s">
        <v>4105</v>
      </c>
      <c r="R727" t="s">
        <v>561</v>
      </c>
      <c r="S727" s="59"/>
      <c r="T727" t="s">
        <v>4105</v>
      </c>
      <c r="U727" t="s">
        <v>4106</v>
      </c>
      <c r="V727" t="s">
        <v>3874</v>
      </c>
      <c r="W727">
        <v>18400</v>
      </c>
      <c r="X727">
        <v>0</v>
      </c>
      <c r="Y727">
        <v>3000</v>
      </c>
      <c r="Z727">
        <v>0</v>
      </c>
      <c r="AA727">
        <v>0</v>
      </c>
      <c r="AE7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김희진 김희진 SE.305 투명 540275366195 010-2735-7444 2024082714078821</v>
      </c>
    </row>
    <row r="728" spans="1:31">
      <c r="A728">
        <v>737</v>
      </c>
      <c r="B728" t="s">
        <v>560</v>
      </c>
      <c r="C728" t="s">
        <v>559</v>
      </c>
      <c r="D728" t="s">
        <v>4156</v>
      </c>
      <c r="E728" s="59">
        <v>45531</v>
      </c>
      <c r="F728" t="s">
        <v>4153</v>
      </c>
      <c r="G728" t="s">
        <v>4154</v>
      </c>
      <c r="H728" t="s">
        <v>22</v>
      </c>
      <c r="I728" t="s">
        <v>351</v>
      </c>
      <c r="J728">
        <v>2</v>
      </c>
      <c r="K728">
        <v>31425</v>
      </c>
      <c r="L728">
        <v>4400</v>
      </c>
      <c r="M728">
        <v>1725</v>
      </c>
      <c r="N728" s="59">
        <v>45531</v>
      </c>
      <c r="O728" t="s">
        <v>4155</v>
      </c>
      <c r="P728" t="s">
        <v>4157</v>
      </c>
      <c r="Q728" t="s">
        <v>4158</v>
      </c>
      <c r="R728" t="s">
        <v>561</v>
      </c>
      <c r="S728" s="59"/>
      <c r="T728" t="s">
        <v>4158</v>
      </c>
      <c r="U728" t="s">
        <v>4159</v>
      </c>
      <c r="W728">
        <v>37260</v>
      </c>
      <c r="X728">
        <v>4140</v>
      </c>
      <c r="Y728">
        <v>0</v>
      </c>
      <c r="Z728">
        <v>0</v>
      </c>
      <c r="AA728">
        <v>0</v>
      </c>
      <c r="AE7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채정화 채미당 SE.305 투명 530276722596 010-3427-9596 2024082799946891</v>
      </c>
    </row>
    <row r="729" spans="1:31">
      <c r="A729">
        <v>738</v>
      </c>
      <c r="B729" t="s">
        <v>665</v>
      </c>
      <c r="C729" t="s">
        <v>562</v>
      </c>
      <c r="D729" t="s">
        <v>4161</v>
      </c>
      <c r="E729" s="59">
        <v>45532</v>
      </c>
      <c r="F729" t="s">
        <v>4161</v>
      </c>
      <c r="G729" t="s">
        <v>4162</v>
      </c>
      <c r="H729" t="s">
        <v>38</v>
      </c>
      <c r="I729" t="s">
        <v>351</v>
      </c>
      <c r="J729">
        <v>1</v>
      </c>
      <c r="K729">
        <v>0</v>
      </c>
      <c r="L729">
        <v>3500</v>
      </c>
      <c r="M729">
        <v>960</v>
      </c>
      <c r="N729" s="59">
        <v>45532</v>
      </c>
      <c r="O729" t="s">
        <v>4163</v>
      </c>
      <c r="Q729" t="s">
        <v>4164</v>
      </c>
      <c r="R729" t="s">
        <v>561</v>
      </c>
      <c r="S729" s="59"/>
      <c r="T729" t="s">
        <v>4164</v>
      </c>
      <c r="U729" t="s">
        <v>4165</v>
      </c>
      <c r="V729" t="s">
        <v>563</v>
      </c>
      <c r="W729">
        <v>21840</v>
      </c>
      <c r="X729">
        <v>0</v>
      </c>
      <c r="Y729">
        <v>3000</v>
      </c>
      <c r="Z729">
        <v>0</v>
      </c>
      <c r="AA729">
        <v>0</v>
      </c>
      <c r="AE7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최범석 최범석 SE.204 투명 540276290604 0502-5395-3784 13100066180096</v>
      </c>
    </row>
    <row r="730" spans="1:31">
      <c r="A730">
        <v>739</v>
      </c>
      <c r="B730" t="s">
        <v>665</v>
      </c>
      <c r="C730" t="s">
        <v>559</v>
      </c>
      <c r="E730" s="59">
        <v>45532</v>
      </c>
      <c r="F730" t="s">
        <v>4166</v>
      </c>
      <c r="G730" t="s">
        <v>4167</v>
      </c>
      <c r="H730" t="s">
        <v>36</v>
      </c>
      <c r="I730" t="s">
        <v>351</v>
      </c>
      <c r="J730">
        <v>2</v>
      </c>
      <c r="K730">
        <v>0</v>
      </c>
      <c r="L730">
        <v>4400</v>
      </c>
      <c r="M730">
        <v>1725</v>
      </c>
      <c r="N730" s="59">
        <v>45532</v>
      </c>
      <c r="O730" t="s">
        <v>4187</v>
      </c>
      <c r="R730" t="s">
        <v>561</v>
      </c>
      <c r="S730" s="59"/>
      <c r="T730" t="s">
        <v>4168</v>
      </c>
      <c r="U730" t="s">
        <v>4169</v>
      </c>
      <c r="W730">
        <v>0</v>
      </c>
      <c r="X730">
        <v>0</v>
      </c>
      <c r="Y730">
        <v>0</v>
      </c>
      <c r="Z730">
        <v>0</v>
      </c>
      <c r="AA730">
        <v>0</v>
      </c>
      <c r="AE7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 서가현 (이조떡집) SE.205 투명 530277599943 010-8945-8981 45537711</v>
      </c>
    </row>
    <row r="731" spans="1:31">
      <c r="A731">
        <v>740</v>
      </c>
      <c r="B731" t="s">
        <v>665</v>
      </c>
      <c r="C731" t="s">
        <v>559</v>
      </c>
      <c r="D731" t="s">
        <v>4170</v>
      </c>
      <c r="E731" s="59">
        <v>45532</v>
      </c>
      <c r="F731" t="s">
        <v>4170</v>
      </c>
      <c r="G731" t="s">
        <v>4171</v>
      </c>
      <c r="H731" t="s">
        <v>36</v>
      </c>
      <c r="I731" t="s">
        <v>351</v>
      </c>
      <c r="J731">
        <v>2</v>
      </c>
      <c r="K731">
        <v>0</v>
      </c>
      <c r="L731">
        <v>4400</v>
      </c>
      <c r="M731">
        <v>1725</v>
      </c>
      <c r="N731" s="59">
        <v>45532</v>
      </c>
      <c r="O731" t="s">
        <v>4172</v>
      </c>
      <c r="P731" t="s">
        <v>4173</v>
      </c>
      <c r="Q731" t="s">
        <v>4168</v>
      </c>
      <c r="R731" t="s">
        <v>561</v>
      </c>
      <c r="S731" s="59"/>
      <c r="T731" t="s">
        <v>4168</v>
      </c>
      <c r="U731" t="s">
        <v>4174</v>
      </c>
      <c r="V731" t="s">
        <v>4175</v>
      </c>
      <c r="W731">
        <v>96000</v>
      </c>
      <c r="X731">
        <v>0</v>
      </c>
      <c r="Y731">
        <v>0</v>
      </c>
      <c r="Z731">
        <v>0</v>
      </c>
      <c r="AA731">
        <v>0</v>
      </c>
      <c r="AE7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서가현 서가현 SE.205 투명 540276218526 010-8945-8981 2024082861459771</v>
      </c>
    </row>
    <row r="732" spans="1:31">
      <c r="A732">
        <v>741</v>
      </c>
      <c r="B732" t="s">
        <v>560</v>
      </c>
      <c r="C732" t="s">
        <v>559</v>
      </c>
      <c r="D732" t="s">
        <v>4176</v>
      </c>
      <c r="E732" s="59">
        <v>45532</v>
      </c>
      <c r="F732" t="s">
        <v>4176</v>
      </c>
      <c r="G732" t="s">
        <v>4177</v>
      </c>
      <c r="H732" t="s">
        <v>34</v>
      </c>
      <c r="I732" t="s">
        <v>351</v>
      </c>
      <c r="J732">
        <v>1</v>
      </c>
      <c r="K732">
        <v>24260</v>
      </c>
      <c r="L732">
        <v>3500</v>
      </c>
      <c r="M732">
        <v>960</v>
      </c>
      <c r="N732" s="59">
        <v>45532</v>
      </c>
      <c r="O732" t="s">
        <v>4178</v>
      </c>
      <c r="P732" t="s">
        <v>4179</v>
      </c>
      <c r="Q732" t="s">
        <v>4180</v>
      </c>
      <c r="R732" t="s">
        <v>561</v>
      </c>
      <c r="S732" s="59"/>
      <c r="T732" t="s">
        <v>4180</v>
      </c>
      <c r="U732" t="s">
        <v>4181</v>
      </c>
      <c r="V732" t="s">
        <v>4175</v>
      </c>
      <c r="W732">
        <v>28620</v>
      </c>
      <c r="X732">
        <v>3180</v>
      </c>
      <c r="Y732">
        <v>3000</v>
      </c>
      <c r="Z732">
        <v>0</v>
      </c>
      <c r="AA732">
        <v>0</v>
      </c>
      <c r="AE7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김은지 김은지 SE.206 투명 530277541110 010-7933-5647 2024082849292381</v>
      </c>
    </row>
    <row r="733" spans="1:31">
      <c r="A733">
        <v>742</v>
      </c>
      <c r="B733" t="s">
        <v>560</v>
      </c>
      <c r="C733" t="s">
        <v>562</v>
      </c>
      <c r="D733" t="s">
        <v>4182</v>
      </c>
      <c r="E733" s="59">
        <v>45532</v>
      </c>
      <c r="F733" t="s">
        <v>4182</v>
      </c>
      <c r="G733" t="s">
        <v>4183</v>
      </c>
      <c r="H733" t="s">
        <v>22</v>
      </c>
      <c r="I733" t="s">
        <v>351</v>
      </c>
      <c r="J733">
        <v>1</v>
      </c>
      <c r="K733">
        <v>17110</v>
      </c>
      <c r="L733">
        <v>3500</v>
      </c>
      <c r="M733">
        <v>960</v>
      </c>
      <c r="N733" s="59">
        <v>45531</v>
      </c>
      <c r="O733" t="s">
        <v>4184</v>
      </c>
      <c r="Q733" t="s">
        <v>4185</v>
      </c>
      <c r="R733" t="s">
        <v>561</v>
      </c>
      <c r="S733" s="59"/>
      <c r="T733" t="s">
        <v>4185</v>
      </c>
      <c r="U733" t="s">
        <v>4186</v>
      </c>
      <c r="V733" t="s">
        <v>564</v>
      </c>
      <c r="W733">
        <v>21740</v>
      </c>
      <c r="X733">
        <v>0</v>
      </c>
      <c r="Y733">
        <v>3000</v>
      </c>
      <c r="Z733">
        <v>0</v>
      </c>
      <c r="AA733">
        <v>0</v>
      </c>
      <c r="AE7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유승현 유승현 SE.305 투명 540276192851 0502-7573-0838 29100065995204</v>
      </c>
    </row>
    <row r="734" spans="1:31">
      <c r="A734">
        <v>743</v>
      </c>
      <c r="E734" s="59"/>
      <c r="G734" t="s">
        <v>558</v>
      </c>
      <c r="H734" t="s">
        <v>529</v>
      </c>
      <c r="I734" t="s">
        <v>351</v>
      </c>
      <c r="K734">
        <v>0</v>
      </c>
      <c r="L734">
        <v>0</v>
      </c>
      <c r="M734">
        <v>960</v>
      </c>
      <c r="N734" s="59"/>
      <c r="O734" t="s">
        <v>4188</v>
      </c>
      <c r="S734" s="59"/>
      <c r="X734">
        <v>0</v>
      </c>
      <c r="Y734">
        <v>0</v>
      </c>
      <c r="AA734">
        <v>0</v>
      </c>
      <c r="AE7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 xml:space="preserve">    SE.1000 투명   45537712</v>
      </c>
    </row>
    <row r="735" spans="1:31">
      <c r="A735">
        <v>744</v>
      </c>
      <c r="B735" t="s">
        <v>665</v>
      </c>
      <c r="C735" t="s">
        <v>559</v>
      </c>
      <c r="D735" t="s">
        <v>4192</v>
      </c>
      <c r="E735" s="59">
        <v>45533</v>
      </c>
      <c r="F735" t="s">
        <v>4189</v>
      </c>
      <c r="G735" t="s">
        <v>4190</v>
      </c>
      <c r="H735" t="s">
        <v>44</v>
      </c>
      <c r="I735" t="s">
        <v>351</v>
      </c>
      <c r="J735">
        <v>1</v>
      </c>
      <c r="K735">
        <v>0</v>
      </c>
      <c r="L735">
        <v>3500</v>
      </c>
      <c r="M735">
        <v>960</v>
      </c>
      <c r="N735" s="59">
        <v>45533</v>
      </c>
      <c r="O735" t="s">
        <v>4191</v>
      </c>
      <c r="P735" t="s">
        <v>4193</v>
      </c>
      <c r="Q735" t="s">
        <v>4194</v>
      </c>
      <c r="R735" t="s">
        <v>561</v>
      </c>
      <c r="S735" s="59"/>
      <c r="T735" t="s">
        <v>4194</v>
      </c>
      <c r="U735" t="s">
        <v>4195</v>
      </c>
      <c r="W735">
        <v>14400</v>
      </c>
      <c r="X735">
        <v>0</v>
      </c>
      <c r="Y735">
        <v>3000</v>
      </c>
      <c r="Z735">
        <v>0</v>
      </c>
      <c r="AA735">
        <v>0</v>
      </c>
      <c r="AE7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정소윤 캐베 SE.201 투명 540276939703 010-3115-7366 2024082991827341</v>
      </c>
    </row>
    <row r="736" spans="1:31">
      <c r="A736">
        <v>745</v>
      </c>
      <c r="B736" t="s">
        <v>665</v>
      </c>
      <c r="C736" t="s">
        <v>559</v>
      </c>
      <c r="D736" t="s">
        <v>4199</v>
      </c>
      <c r="E736" s="59">
        <v>45533</v>
      </c>
      <c r="F736" t="s">
        <v>4196</v>
      </c>
      <c r="G736" t="s">
        <v>4197</v>
      </c>
      <c r="H736" t="s">
        <v>18</v>
      </c>
      <c r="I736" t="s">
        <v>351</v>
      </c>
      <c r="J736">
        <v>1</v>
      </c>
      <c r="K736">
        <v>0</v>
      </c>
      <c r="L736">
        <v>3000</v>
      </c>
      <c r="M736">
        <v>0</v>
      </c>
      <c r="N736" s="59">
        <v>45533</v>
      </c>
      <c r="O736" t="s">
        <v>4198</v>
      </c>
      <c r="P736" t="s">
        <v>4200</v>
      </c>
      <c r="Q736" t="s">
        <v>4201</v>
      </c>
      <c r="R736" t="s">
        <v>561</v>
      </c>
      <c r="S736" s="59"/>
      <c r="T736" t="s">
        <v>4202</v>
      </c>
      <c r="U736" t="s">
        <v>4203</v>
      </c>
      <c r="V736" t="s">
        <v>4204</v>
      </c>
      <c r="W736">
        <v>10560</v>
      </c>
      <c r="X736">
        <v>0</v>
      </c>
      <c r="Y736">
        <v>3000</v>
      </c>
      <c r="Z736">
        <v>0</v>
      </c>
      <c r="AA736">
        <v>0</v>
      </c>
      <c r="AE7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박연진 설기로움 SE.307 투명 540276939681 0502-3482-9854 2024082991439541</v>
      </c>
    </row>
    <row r="737" spans="1:31">
      <c r="A737">
        <v>746</v>
      </c>
      <c r="B737" t="s">
        <v>665</v>
      </c>
      <c r="C737" t="s">
        <v>559</v>
      </c>
      <c r="D737" t="s">
        <v>4205</v>
      </c>
      <c r="E737" s="59">
        <v>45533</v>
      </c>
      <c r="F737" t="s">
        <v>4205</v>
      </c>
      <c r="G737" t="s">
        <v>4206</v>
      </c>
      <c r="H737" t="s">
        <v>94</v>
      </c>
      <c r="I737" t="s">
        <v>351</v>
      </c>
      <c r="J737">
        <v>3</v>
      </c>
      <c r="K737">
        <v>0</v>
      </c>
      <c r="L737">
        <v>3500</v>
      </c>
      <c r="M737">
        <v>960</v>
      </c>
      <c r="N737" s="59">
        <v>45533</v>
      </c>
      <c r="O737" t="s">
        <v>4207</v>
      </c>
      <c r="P737" t="s">
        <v>4208</v>
      </c>
      <c r="Q737" t="s">
        <v>4209</v>
      </c>
      <c r="R737" t="s">
        <v>561</v>
      </c>
      <c r="S737" s="59"/>
      <c r="T737" t="s">
        <v>4209</v>
      </c>
      <c r="U737" t="s">
        <v>4210</v>
      </c>
      <c r="W737">
        <v>18570</v>
      </c>
      <c r="X737">
        <v>4680</v>
      </c>
      <c r="Y737">
        <v>3000</v>
      </c>
      <c r="Z737">
        <v>0</v>
      </c>
      <c r="AA737">
        <v>0</v>
      </c>
      <c r="AE7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신동휘 신동휘 SE.116 투명 530278721192 010-5525-2579 2024082918108371</v>
      </c>
    </row>
    <row r="738" spans="1:31">
      <c r="A738">
        <v>747</v>
      </c>
      <c r="B738" t="s">
        <v>665</v>
      </c>
      <c r="C738" t="s">
        <v>530</v>
      </c>
      <c r="D738" t="s">
        <v>1435</v>
      </c>
      <c r="E738" s="59">
        <v>45533</v>
      </c>
      <c r="F738" t="s">
        <v>1435</v>
      </c>
      <c r="G738" t="s">
        <v>4211</v>
      </c>
      <c r="H738" t="s">
        <v>529</v>
      </c>
      <c r="I738" t="s">
        <v>351</v>
      </c>
      <c r="J738">
        <v>1</v>
      </c>
      <c r="K738">
        <v>0</v>
      </c>
      <c r="L738">
        <v>5700</v>
      </c>
      <c r="M738">
        <v>1725</v>
      </c>
      <c r="N738" s="59">
        <v>45533</v>
      </c>
      <c r="O738" t="s">
        <v>4240</v>
      </c>
      <c r="R738" t="s">
        <v>561</v>
      </c>
      <c r="S738" s="59"/>
      <c r="T738" t="s">
        <v>1437</v>
      </c>
      <c r="U738" t="s">
        <v>4212</v>
      </c>
      <c r="W738">
        <v>0</v>
      </c>
      <c r="X738">
        <v>0</v>
      </c>
      <c r="Y738">
        <v>0</v>
      </c>
      <c r="Z738">
        <v>0</v>
      </c>
      <c r="AA738">
        <v>0</v>
      </c>
      <c r="AE7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경북고추방앗간 경북고추방앗간 SE.1000 투명 530278679564 010-3539-1432 45537678</v>
      </c>
    </row>
    <row r="739" spans="1:31">
      <c r="A739">
        <v>748</v>
      </c>
      <c r="B739" t="s">
        <v>665</v>
      </c>
      <c r="C739" t="s">
        <v>530</v>
      </c>
      <c r="D739" t="s">
        <v>1435</v>
      </c>
      <c r="E739" s="59">
        <v>45533</v>
      </c>
      <c r="F739" t="s">
        <v>1435</v>
      </c>
      <c r="G739" t="s">
        <v>4213</v>
      </c>
      <c r="H739" t="s">
        <v>529</v>
      </c>
      <c r="I739" t="s">
        <v>351</v>
      </c>
      <c r="J739">
        <v>1</v>
      </c>
      <c r="K739">
        <v>0</v>
      </c>
      <c r="L739">
        <v>5500</v>
      </c>
      <c r="M739">
        <v>1925</v>
      </c>
      <c r="N739" s="59">
        <v>45533</v>
      </c>
      <c r="O739" t="s">
        <v>4241</v>
      </c>
      <c r="R739" t="s">
        <v>561</v>
      </c>
      <c r="S739" s="59"/>
      <c r="T739" t="s">
        <v>1437</v>
      </c>
      <c r="U739" t="s">
        <v>4214</v>
      </c>
      <c r="W739">
        <v>0</v>
      </c>
      <c r="X739">
        <v>0</v>
      </c>
      <c r="Y739">
        <v>0</v>
      </c>
      <c r="Z739">
        <v>0</v>
      </c>
      <c r="AA739">
        <v>0</v>
      </c>
      <c r="AE7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경북고추방앗간 경북고추방앗간 SE.1000 투명 530278669613 010-3539-1432 45537214</v>
      </c>
    </row>
    <row r="740" spans="1:31">
      <c r="A740">
        <v>749</v>
      </c>
      <c r="B740" t="s">
        <v>665</v>
      </c>
      <c r="C740" t="s">
        <v>530</v>
      </c>
      <c r="D740" t="s">
        <v>4215</v>
      </c>
      <c r="E740" s="59">
        <v>45533</v>
      </c>
      <c r="F740" t="s">
        <v>4215</v>
      </c>
      <c r="G740" t="s">
        <v>4216</v>
      </c>
      <c r="H740" t="s">
        <v>529</v>
      </c>
      <c r="I740" t="s">
        <v>351</v>
      </c>
      <c r="J740">
        <v>1</v>
      </c>
      <c r="K740">
        <v>0</v>
      </c>
      <c r="L740">
        <v>3500</v>
      </c>
      <c r="M740">
        <v>960</v>
      </c>
      <c r="N740" s="59">
        <v>45533</v>
      </c>
      <c r="O740" t="s">
        <v>4242</v>
      </c>
      <c r="R740" t="s">
        <v>561</v>
      </c>
      <c r="S740" s="59"/>
      <c r="T740" t="s">
        <v>4217</v>
      </c>
      <c r="U740" t="s">
        <v>4218</v>
      </c>
      <c r="W740">
        <v>0</v>
      </c>
      <c r="X740">
        <v>0</v>
      </c>
      <c r="Y740">
        <v>0</v>
      </c>
      <c r="Z740">
        <v>0</v>
      </c>
      <c r="AA740">
        <v>0</v>
      </c>
      <c r="AE7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서로애 서로애 SE.1000 투명 530278402832 010-3670-8662 45537210</v>
      </c>
    </row>
    <row r="741" spans="1:31">
      <c r="A741">
        <v>750</v>
      </c>
      <c r="B741" t="s">
        <v>665</v>
      </c>
      <c r="C741" t="s">
        <v>530</v>
      </c>
      <c r="D741" t="s">
        <v>4153</v>
      </c>
      <c r="E741" s="59">
        <v>45533</v>
      </c>
      <c r="F741" t="s">
        <v>4153</v>
      </c>
      <c r="G741" t="s">
        <v>4219</v>
      </c>
      <c r="H741" t="s">
        <v>529</v>
      </c>
      <c r="I741" t="s">
        <v>351</v>
      </c>
      <c r="J741">
        <v>1</v>
      </c>
      <c r="K741">
        <v>0</v>
      </c>
      <c r="L741">
        <v>3500</v>
      </c>
      <c r="M741">
        <v>960</v>
      </c>
      <c r="N741" s="59">
        <v>45533</v>
      </c>
      <c r="O741" t="s">
        <v>4243</v>
      </c>
      <c r="R741" t="s">
        <v>561</v>
      </c>
      <c r="S741" s="59"/>
      <c r="T741" t="s">
        <v>4158</v>
      </c>
      <c r="U741" t="s">
        <v>4220</v>
      </c>
      <c r="W741">
        <v>0</v>
      </c>
      <c r="X741">
        <v>0</v>
      </c>
      <c r="Y741">
        <v>0</v>
      </c>
      <c r="Z741">
        <v>0</v>
      </c>
      <c r="AA741">
        <v>0</v>
      </c>
      <c r="AE7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채미당 채미당 SE.1000 투명 540276907912 010-3427-9596 45537635</v>
      </c>
    </row>
    <row r="742" spans="1:31">
      <c r="A742">
        <v>751</v>
      </c>
      <c r="B742" t="s">
        <v>560</v>
      </c>
      <c r="C742" t="s">
        <v>559</v>
      </c>
      <c r="D742" t="s">
        <v>3192</v>
      </c>
      <c r="E742" s="59">
        <v>45533</v>
      </c>
      <c r="F742" t="s">
        <v>3192</v>
      </c>
      <c r="G742" t="s">
        <v>4221</v>
      </c>
      <c r="H742" t="s">
        <v>211</v>
      </c>
      <c r="I742" t="s">
        <v>351</v>
      </c>
      <c r="J742">
        <v>20</v>
      </c>
      <c r="K742">
        <v>35365</v>
      </c>
      <c r="L742">
        <v>5700</v>
      </c>
      <c r="M742">
        <v>1725</v>
      </c>
      <c r="N742" s="59">
        <v>45533</v>
      </c>
      <c r="O742" t="s">
        <v>4222</v>
      </c>
      <c r="P742" t="s">
        <v>3195</v>
      </c>
      <c r="Q742" t="s">
        <v>3196</v>
      </c>
      <c r="R742" t="s">
        <v>561</v>
      </c>
      <c r="S742" s="59"/>
      <c r="T742" t="s">
        <v>3196</v>
      </c>
      <c r="U742" t="s">
        <v>3197</v>
      </c>
      <c r="W742">
        <v>45800</v>
      </c>
      <c r="X742">
        <v>0</v>
      </c>
      <c r="Y742">
        <v>0</v>
      </c>
      <c r="Z742">
        <v>0</v>
      </c>
      <c r="AA742">
        <v>0</v>
      </c>
      <c r="AE7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SE.20 투명 530278466613 010-3429-0612 2024082999866371</v>
      </c>
    </row>
    <row r="743" spans="1:31">
      <c r="A743">
        <v>752</v>
      </c>
      <c r="B743" t="s">
        <v>560</v>
      </c>
      <c r="C743" t="s">
        <v>559</v>
      </c>
      <c r="D743" t="s">
        <v>3192</v>
      </c>
      <c r="E743" s="59">
        <v>45533</v>
      </c>
      <c r="F743" t="s">
        <v>3192</v>
      </c>
      <c r="G743" t="s">
        <v>4221</v>
      </c>
      <c r="H743" t="s">
        <v>204</v>
      </c>
      <c r="I743" t="s">
        <v>361</v>
      </c>
      <c r="J743">
        <v>10</v>
      </c>
      <c r="K743">
        <v>24200</v>
      </c>
      <c r="L743">
        <v>0</v>
      </c>
      <c r="M743">
        <v>0</v>
      </c>
      <c r="N743" s="59">
        <v>45533</v>
      </c>
      <c r="O743" t="s">
        <v>4223</v>
      </c>
      <c r="P743" t="s">
        <v>3195</v>
      </c>
      <c r="Q743" t="s">
        <v>3196</v>
      </c>
      <c r="R743" t="s">
        <v>561</v>
      </c>
      <c r="S743" s="59"/>
      <c r="T743" t="s">
        <v>3196</v>
      </c>
      <c r="U743" t="s">
        <v>3197</v>
      </c>
      <c r="W743">
        <v>39600</v>
      </c>
      <c r="X743">
        <v>0</v>
      </c>
      <c r="Y743">
        <v>0</v>
      </c>
      <c r="Z743">
        <v>0</v>
      </c>
      <c r="AA743">
        <v>0</v>
      </c>
      <c r="AE7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유일 유일 SE.23 빨강 530278466613 010-3429-0612 2024082999866361</v>
      </c>
    </row>
    <row r="744" spans="1:31">
      <c r="A744">
        <v>753</v>
      </c>
      <c r="B744" t="s">
        <v>560</v>
      </c>
      <c r="C744" t="s">
        <v>559</v>
      </c>
      <c r="D744" t="s">
        <v>754</v>
      </c>
      <c r="E744" s="59">
        <v>45533</v>
      </c>
      <c r="F744" t="s">
        <v>754</v>
      </c>
      <c r="G744" t="s">
        <v>4224</v>
      </c>
      <c r="H744" t="s">
        <v>42</v>
      </c>
      <c r="I744" t="s">
        <v>351</v>
      </c>
      <c r="J744">
        <v>1</v>
      </c>
      <c r="K744">
        <v>15460</v>
      </c>
      <c r="L744">
        <v>3500</v>
      </c>
      <c r="M744">
        <v>960</v>
      </c>
      <c r="N744" s="59">
        <v>45532</v>
      </c>
      <c r="O744" t="s">
        <v>4225</v>
      </c>
      <c r="P744" t="s">
        <v>757</v>
      </c>
      <c r="Q744" t="s">
        <v>758</v>
      </c>
      <c r="R744" t="s">
        <v>561</v>
      </c>
      <c r="S744" s="59"/>
      <c r="T744" t="s">
        <v>758</v>
      </c>
      <c r="U744" t="s">
        <v>759</v>
      </c>
      <c r="W744">
        <v>16200</v>
      </c>
      <c r="X744">
        <v>1800</v>
      </c>
      <c r="Y744">
        <v>3000</v>
      </c>
      <c r="Z744">
        <v>0</v>
      </c>
      <c r="AA744">
        <v>0</v>
      </c>
      <c r="AE7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540276939666 010-7631-2233 2024082872289771</v>
      </c>
    </row>
    <row r="745" spans="1:31">
      <c r="A745">
        <v>754</v>
      </c>
      <c r="B745" t="s">
        <v>560</v>
      </c>
      <c r="C745" t="s">
        <v>562</v>
      </c>
      <c r="D745" t="s">
        <v>4226</v>
      </c>
      <c r="E745" s="59">
        <v>45533</v>
      </c>
      <c r="F745" t="s">
        <v>4226</v>
      </c>
      <c r="G745" t="s">
        <v>4227</v>
      </c>
      <c r="H745" t="s">
        <v>38</v>
      </c>
      <c r="I745" t="s">
        <v>351</v>
      </c>
      <c r="J745">
        <v>1</v>
      </c>
      <c r="K745">
        <v>18760</v>
      </c>
      <c r="L745">
        <v>3500</v>
      </c>
      <c r="M745">
        <v>960</v>
      </c>
      <c r="N745" s="59">
        <v>45533</v>
      </c>
      <c r="O745" t="s">
        <v>4228</v>
      </c>
      <c r="Q745" t="s">
        <v>4229</v>
      </c>
      <c r="R745" t="s">
        <v>561</v>
      </c>
      <c r="S745" s="59"/>
      <c r="T745" t="s">
        <v>4229</v>
      </c>
      <c r="U745" t="s">
        <v>4230</v>
      </c>
      <c r="V745" t="s">
        <v>564</v>
      </c>
      <c r="W745">
        <v>24570</v>
      </c>
      <c r="X745">
        <v>0</v>
      </c>
      <c r="Y745">
        <v>3000</v>
      </c>
      <c r="Z745">
        <v>0</v>
      </c>
      <c r="AA745">
        <v>0</v>
      </c>
      <c r="AE7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박승흔 박승흔 SE.204 투명 540276939725 0504-4992-8252 29100066297472</v>
      </c>
    </row>
    <row r="746" spans="1:31">
      <c r="A746">
        <v>755</v>
      </c>
      <c r="B746" t="s">
        <v>560</v>
      </c>
      <c r="C746" t="s">
        <v>562</v>
      </c>
      <c r="D746" t="s">
        <v>3572</v>
      </c>
      <c r="E746" s="59">
        <v>45533</v>
      </c>
      <c r="F746" t="s">
        <v>3572</v>
      </c>
      <c r="G746" t="s">
        <v>4231</v>
      </c>
      <c r="H746" t="s">
        <v>104</v>
      </c>
      <c r="I746" t="s">
        <v>351</v>
      </c>
      <c r="J746">
        <v>2</v>
      </c>
      <c r="K746">
        <v>7400</v>
      </c>
      <c r="L746">
        <v>3000</v>
      </c>
      <c r="M746">
        <v>0</v>
      </c>
      <c r="N746" s="59">
        <v>45533</v>
      </c>
      <c r="O746" t="s">
        <v>4232</v>
      </c>
      <c r="Q746" t="s">
        <v>4233</v>
      </c>
      <c r="R746" t="s">
        <v>561</v>
      </c>
      <c r="S746" s="59"/>
      <c r="T746" t="s">
        <v>4233</v>
      </c>
      <c r="U746" t="s">
        <v>3576</v>
      </c>
      <c r="V746" t="s">
        <v>3577</v>
      </c>
      <c r="W746">
        <v>7700</v>
      </c>
      <c r="X746">
        <v>0</v>
      </c>
      <c r="Y746">
        <v>3000</v>
      </c>
      <c r="Z746">
        <v>0</v>
      </c>
      <c r="AA746">
        <v>0</v>
      </c>
      <c r="AE7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임광희 임광희 SE.111 투명 540276982204 0508-9047-5090 19100066366034</v>
      </c>
    </row>
    <row r="747" spans="1:31">
      <c r="A747">
        <v>756</v>
      </c>
      <c r="B747" t="s">
        <v>665</v>
      </c>
      <c r="C747" t="s">
        <v>559</v>
      </c>
      <c r="D747" t="s">
        <v>4236</v>
      </c>
      <c r="E747" s="59"/>
      <c r="F747" t="s">
        <v>4234</v>
      </c>
      <c r="G747" t="s">
        <v>4235</v>
      </c>
      <c r="H747" t="s">
        <v>18</v>
      </c>
      <c r="I747" t="s">
        <v>351</v>
      </c>
      <c r="J747">
        <v>1</v>
      </c>
      <c r="K747">
        <v>0</v>
      </c>
      <c r="L747">
        <v>3000</v>
      </c>
      <c r="M747">
        <v>0</v>
      </c>
      <c r="N747" s="59">
        <v>45533</v>
      </c>
      <c r="O747" t="s">
        <v>4238</v>
      </c>
      <c r="Q747" t="s">
        <v>4244</v>
      </c>
      <c r="R747" t="s">
        <v>561</v>
      </c>
      <c r="S747" s="59"/>
      <c r="T747" t="s">
        <v>4239</v>
      </c>
      <c r="U747" t="s">
        <v>4237</v>
      </c>
      <c r="V747" t="s">
        <v>1114</v>
      </c>
      <c r="W747">
        <v>10560</v>
      </c>
      <c r="X747">
        <v>0</v>
      </c>
      <c r="Y747">
        <v>3000</v>
      </c>
      <c r="Z747">
        <v>0</v>
      </c>
      <c r="AA747">
        <v>0</v>
      </c>
      <c r="AE7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김수미 앙콤달콤 SE.307 투명 540276971866 010-7630-4860 2024082997230071</v>
      </c>
    </row>
    <row r="748" spans="1:31">
      <c r="A748">
        <v>757</v>
      </c>
      <c r="B748" t="s">
        <v>665</v>
      </c>
      <c r="C748" t="s">
        <v>559</v>
      </c>
      <c r="D748" t="s">
        <v>4245</v>
      </c>
      <c r="E748" s="59">
        <v>45534</v>
      </c>
      <c r="F748" t="s">
        <v>4245</v>
      </c>
      <c r="G748" t="s">
        <v>4246</v>
      </c>
      <c r="H748" t="s">
        <v>64</v>
      </c>
      <c r="I748" t="s">
        <v>351</v>
      </c>
      <c r="J748">
        <v>6</v>
      </c>
      <c r="K748">
        <v>0</v>
      </c>
      <c r="L748">
        <v>3000</v>
      </c>
      <c r="M748">
        <v>0</v>
      </c>
      <c r="N748" s="59">
        <v>45534</v>
      </c>
      <c r="O748" t="s">
        <v>4247</v>
      </c>
      <c r="P748" t="s">
        <v>4248</v>
      </c>
      <c r="Q748" t="s">
        <v>4249</v>
      </c>
      <c r="R748" t="s">
        <v>561</v>
      </c>
      <c r="S748" s="59"/>
      <c r="T748" t="s">
        <v>4249</v>
      </c>
      <c r="U748" t="s">
        <v>4250</v>
      </c>
      <c r="W748">
        <v>18000</v>
      </c>
      <c r="X748">
        <v>0</v>
      </c>
      <c r="Y748">
        <v>3000</v>
      </c>
      <c r="Z748">
        <v>0</v>
      </c>
      <c r="AA748">
        <v>0</v>
      </c>
      <c r="AE7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최길용 최길용 SE.131 투명 530279476525 010-8949-6993 2024083050507671</v>
      </c>
    </row>
    <row r="749" spans="1:31">
      <c r="A749">
        <v>758</v>
      </c>
      <c r="B749" t="s">
        <v>665</v>
      </c>
      <c r="C749" t="s">
        <v>559</v>
      </c>
      <c r="D749" t="s">
        <v>4251</v>
      </c>
      <c r="E749" s="59">
        <v>45534</v>
      </c>
      <c r="F749" t="s">
        <v>4251</v>
      </c>
      <c r="G749" t="s">
        <v>4252</v>
      </c>
      <c r="H749" t="s">
        <v>22</v>
      </c>
      <c r="I749" t="s">
        <v>351</v>
      </c>
      <c r="J749">
        <v>1</v>
      </c>
      <c r="K749">
        <v>0</v>
      </c>
      <c r="L749">
        <v>3000</v>
      </c>
      <c r="M749">
        <v>0</v>
      </c>
      <c r="N749" s="59">
        <v>45534</v>
      </c>
      <c r="O749" t="s">
        <v>4253</v>
      </c>
      <c r="P749" t="s">
        <v>4254</v>
      </c>
      <c r="Q749" t="s">
        <v>4255</v>
      </c>
      <c r="R749" t="s">
        <v>561</v>
      </c>
      <c r="S749" s="59"/>
      <c r="T749" t="s">
        <v>4255</v>
      </c>
      <c r="U749" t="s">
        <v>4256</v>
      </c>
      <c r="V749" t="s">
        <v>4257</v>
      </c>
      <c r="W749">
        <v>18400</v>
      </c>
      <c r="X749">
        <v>0</v>
      </c>
      <c r="Y749">
        <v>3000</v>
      </c>
      <c r="Z749">
        <v>0</v>
      </c>
      <c r="AA749">
        <v>0</v>
      </c>
      <c r="AE7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이진 이진 SE.305 투명 540277799745 010-4050-9556 2024083043666541</v>
      </c>
    </row>
    <row r="750" spans="1:31">
      <c r="A750">
        <v>759</v>
      </c>
      <c r="B750" t="s">
        <v>665</v>
      </c>
      <c r="C750" t="s">
        <v>559</v>
      </c>
      <c r="D750" t="s">
        <v>1057</v>
      </c>
      <c r="E750" s="59">
        <v>45534</v>
      </c>
      <c r="F750" t="s">
        <v>4258</v>
      </c>
      <c r="G750" t="s">
        <v>4259</v>
      </c>
      <c r="H750" t="s">
        <v>44</v>
      </c>
      <c r="I750" t="s">
        <v>351</v>
      </c>
      <c r="J750">
        <v>3</v>
      </c>
      <c r="K750">
        <v>0</v>
      </c>
      <c r="L750">
        <v>5500</v>
      </c>
      <c r="M750">
        <v>1925</v>
      </c>
      <c r="N750" s="59">
        <v>45533</v>
      </c>
      <c r="O750" t="s">
        <v>4260</v>
      </c>
      <c r="P750" t="s">
        <v>4261</v>
      </c>
      <c r="Q750" t="s">
        <v>4262</v>
      </c>
      <c r="R750" t="s">
        <v>561</v>
      </c>
      <c r="S750" s="59"/>
      <c r="T750" t="s">
        <v>4262</v>
      </c>
      <c r="U750" t="s">
        <v>4264</v>
      </c>
      <c r="W750">
        <v>43200</v>
      </c>
      <c r="X750">
        <v>0</v>
      </c>
      <c r="Y750">
        <v>0</v>
      </c>
      <c r="Z750">
        <v>0</v>
      </c>
      <c r="AA750">
        <v>0</v>
      </c>
      <c r="AE7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이은주 박복수 SE.201 투명 530279227944 010-2828-3499 2024082920063521</v>
      </c>
    </row>
    <row r="751" spans="1:31">
      <c r="A751">
        <v>760</v>
      </c>
      <c r="B751" t="s">
        <v>560</v>
      </c>
      <c r="C751" t="s">
        <v>559</v>
      </c>
      <c r="D751" t="s">
        <v>4268</v>
      </c>
      <c r="E751" s="59">
        <v>45534</v>
      </c>
      <c r="F751" t="s">
        <v>4265</v>
      </c>
      <c r="G751" t="s">
        <v>4266</v>
      </c>
      <c r="H751" t="s">
        <v>36</v>
      </c>
      <c r="I751" t="s">
        <v>351</v>
      </c>
      <c r="J751">
        <v>1</v>
      </c>
      <c r="K751">
        <v>20960</v>
      </c>
      <c r="L751">
        <v>3500</v>
      </c>
      <c r="M751">
        <v>960</v>
      </c>
      <c r="N751" s="59">
        <v>45534</v>
      </c>
      <c r="O751" t="s">
        <v>4267</v>
      </c>
      <c r="P751" t="s">
        <v>4269</v>
      </c>
      <c r="Q751" t="s">
        <v>4270</v>
      </c>
      <c r="R751" t="s">
        <v>561</v>
      </c>
      <c r="S751" s="59"/>
      <c r="T751" t="s">
        <v>4270</v>
      </c>
      <c r="U751" t="s">
        <v>4271</v>
      </c>
      <c r="W751">
        <v>24300</v>
      </c>
      <c r="X751">
        <v>2700</v>
      </c>
      <c r="Y751">
        <v>3000</v>
      </c>
      <c r="Z751">
        <v>0</v>
      </c>
      <c r="AA751">
        <v>0</v>
      </c>
      <c r="AE7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김선희 모온떡엔차 SE.205 투명 540278012442 010-4721-0923 2024083050765601</v>
      </c>
    </row>
    <row r="752" spans="1:31">
      <c r="A752">
        <v>761</v>
      </c>
      <c r="B752" t="s">
        <v>560</v>
      </c>
      <c r="C752" t="s">
        <v>559</v>
      </c>
      <c r="D752" t="s">
        <v>4272</v>
      </c>
      <c r="E752" s="59">
        <v>45534</v>
      </c>
      <c r="F752" t="s">
        <v>4272</v>
      </c>
      <c r="G752" t="s">
        <v>4273</v>
      </c>
      <c r="H752" t="s">
        <v>38</v>
      </c>
      <c r="I752" t="s">
        <v>351</v>
      </c>
      <c r="J752">
        <v>1</v>
      </c>
      <c r="K752">
        <v>18760</v>
      </c>
      <c r="L752">
        <v>3500</v>
      </c>
      <c r="M752">
        <v>960</v>
      </c>
      <c r="N752" s="59">
        <v>45534</v>
      </c>
      <c r="O752" t="s">
        <v>4274</v>
      </c>
      <c r="P752" t="s">
        <v>4275</v>
      </c>
      <c r="Q752" t="s">
        <v>4276</v>
      </c>
      <c r="R752" t="s">
        <v>561</v>
      </c>
      <c r="S752" s="59"/>
      <c r="T752" t="s">
        <v>4277</v>
      </c>
      <c r="U752" t="s">
        <v>4278</v>
      </c>
      <c r="W752">
        <v>21060</v>
      </c>
      <c r="X752">
        <v>2340</v>
      </c>
      <c r="Y752">
        <v>3000</v>
      </c>
      <c r="Z752">
        <v>0</v>
      </c>
      <c r="AA752">
        <v>0</v>
      </c>
      <c r="AE7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구여진 구여진 SE.204 투명 530279313775 0502-3584-2740 2024083045490541</v>
      </c>
    </row>
    <row r="753" spans="1:31">
      <c r="A753">
        <v>762</v>
      </c>
      <c r="B753" t="s">
        <v>560</v>
      </c>
      <c r="C753" t="s">
        <v>559</v>
      </c>
      <c r="D753" t="s">
        <v>4279</v>
      </c>
      <c r="E753" s="59">
        <v>45534</v>
      </c>
      <c r="F753" t="s">
        <v>4279</v>
      </c>
      <c r="G753" t="s">
        <v>4280</v>
      </c>
      <c r="H753" t="s">
        <v>22</v>
      </c>
      <c r="I753" t="s">
        <v>351</v>
      </c>
      <c r="J753">
        <v>4</v>
      </c>
      <c r="K753">
        <v>58025</v>
      </c>
      <c r="L753">
        <v>5500</v>
      </c>
      <c r="M753">
        <v>1925</v>
      </c>
      <c r="N753" s="59">
        <v>45534</v>
      </c>
      <c r="O753" t="s">
        <v>4281</v>
      </c>
      <c r="P753" t="s">
        <v>4282</v>
      </c>
      <c r="Q753" t="s">
        <v>4283</v>
      </c>
      <c r="R753" t="s">
        <v>561</v>
      </c>
      <c r="S753" s="59"/>
      <c r="T753" t="s">
        <v>4283</v>
      </c>
      <c r="U753" t="s">
        <v>4284</v>
      </c>
      <c r="W753">
        <v>74520</v>
      </c>
      <c r="X753">
        <v>8280</v>
      </c>
      <c r="Y753">
        <v>0</v>
      </c>
      <c r="Z753">
        <v>0</v>
      </c>
      <c r="AA753">
        <v>0</v>
      </c>
      <c r="AE7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임소영 임소영 SE.305 투명 530279313742 010-8947-1391 2024083045097471</v>
      </c>
    </row>
    <row r="754" spans="1:31">
      <c r="A754">
        <v>763</v>
      </c>
      <c r="B754" t="s">
        <v>560</v>
      </c>
      <c r="C754" t="s">
        <v>559</v>
      </c>
      <c r="D754" t="s">
        <v>4288</v>
      </c>
      <c r="E754" s="59">
        <v>45534</v>
      </c>
      <c r="F754" t="s">
        <v>4285</v>
      </c>
      <c r="G754" t="s">
        <v>4286</v>
      </c>
      <c r="H754" t="s">
        <v>34</v>
      </c>
      <c r="I754" t="s">
        <v>351</v>
      </c>
      <c r="J754">
        <v>1</v>
      </c>
      <c r="K754">
        <v>24260</v>
      </c>
      <c r="L754">
        <v>3500</v>
      </c>
      <c r="M754">
        <v>960</v>
      </c>
      <c r="N754" s="59">
        <v>45534</v>
      </c>
      <c r="O754" t="s">
        <v>4287</v>
      </c>
      <c r="P754" t="s">
        <v>4289</v>
      </c>
      <c r="Q754" t="s">
        <v>4290</v>
      </c>
      <c r="R754" t="s">
        <v>561</v>
      </c>
      <c r="S754" s="59"/>
      <c r="T754" t="s">
        <v>4290</v>
      </c>
      <c r="U754" t="s">
        <v>4291</v>
      </c>
      <c r="W754">
        <v>28620</v>
      </c>
      <c r="X754">
        <v>3180</v>
      </c>
      <c r="Y754">
        <v>3000</v>
      </c>
      <c r="Z754">
        <v>0</v>
      </c>
      <c r="AA754">
        <v>0</v>
      </c>
      <c r="AE7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조지현 고유 SE.206 투명 540277802910 010-8811-6613 2024083044260801</v>
      </c>
    </row>
    <row r="755" spans="1:31">
      <c r="A755">
        <v>764</v>
      </c>
      <c r="B755" t="s">
        <v>560</v>
      </c>
      <c r="C755" t="s">
        <v>559</v>
      </c>
      <c r="D755" t="s">
        <v>4292</v>
      </c>
      <c r="E755" s="59">
        <v>45534</v>
      </c>
      <c r="F755" t="s">
        <v>4292</v>
      </c>
      <c r="G755" t="s">
        <v>4293</v>
      </c>
      <c r="H755" t="s">
        <v>195</v>
      </c>
      <c r="I755" t="s">
        <v>351</v>
      </c>
      <c r="J755">
        <v>5</v>
      </c>
      <c r="K755">
        <v>11800</v>
      </c>
      <c r="L755">
        <v>3000</v>
      </c>
      <c r="M755">
        <v>0</v>
      </c>
      <c r="N755" s="59">
        <v>45533</v>
      </c>
      <c r="O755" t="s">
        <v>4294</v>
      </c>
      <c r="P755" t="s">
        <v>4295</v>
      </c>
      <c r="Q755" t="s">
        <v>4296</v>
      </c>
      <c r="R755" t="s">
        <v>561</v>
      </c>
      <c r="S755" s="59"/>
      <c r="T755" t="s">
        <v>4296</v>
      </c>
      <c r="U755" t="s">
        <v>4297</v>
      </c>
      <c r="V755" t="s">
        <v>1114</v>
      </c>
      <c r="W755">
        <v>13500</v>
      </c>
      <c r="X755">
        <v>0</v>
      </c>
      <c r="Y755">
        <v>3000</v>
      </c>
      <c r="Z755">
        <v>0</v>
      </c>
      <c r="AA755">
        <v>0</v>
      </c>
      <c r="AE7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권미예 권미예 SE.24 투명 540277780591 010-8718-8304 2024082923058771</v>
      </c>
    </row>
    <row r="756" spans="1:31">
      <c r="A756">
        <v>765</v>
      </c>
      <c r="B756" t="s">
        <v>560</v>
      </c>
      <c r="C756" t="s">
        <v>562</v>
      </c>
      <c r="D756" t="s">
        <v>4301</v>
      </c>
      <c r="E756" s="59">
        <v>45534</v>
      </c>
      <c r="F756" t="s">
        <v>4298</v>
      </c>
      <c r="G756" t="s">
        <v>4299</v>
      </c>
      <c r="H756" t="s">
        <v>34</v>
      </c>
      <c r="I756" t="s">
        <v>351</v>
      </c>
      <c r="J756">
        <v>1</v>
      </c>
      <c r="K756">
        <v>24260</v>
      </c>
      <c r="L756">
        <v>3500</v>
      </c>
      <c r="M756">
        <v>960</v>
      </c>
      <c r="N756" s="59">
        <v>45534</v>
      </c>
      <c r="O756" t="s">
        <v>4300</v>
      </c>
      <c r="Q756" t="s">
        <v>4302</v>
      </c>
      <c r="R756" t="s">
        <v>561</v>
      </c>
      <c r="S756" s="59"/>
      <c r="T756" t="s">
        <v>4302</v>
      </c>
      <c r="U756" t="s">
        <v>4303</v>
      </c>
      <c r="V756" t="s">
        <v>564</v>
      </c>
      <c r="W756">
        <v>34020</v>
      </c>
      <c r="X756">
        <v>0</v>
      </c>
      <c r="Y756">
        <v>3000</v>
      </c>
      <c r="Z756">
        <v>0</v>
      </c>
      <c r="AA756">
        <v>0</v>
      </c>
      <c r="AE7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박근우 유림대패 SE.206 투명 530279228062 0502-1615-0016 14100066468040</v>
      </c>
    </row>
    <row r="757" spans="1:31">
      <c r="A757">
        <v>766</v>
      </c>
      <c r="B757" t="s">
        <v>560</v>
      </c>
      <c r="C757" t="s">
        <v>562</v>
      </c>
      <c r="D757" t="s">
        <v>3525</v>
      </c>
      <c r="E757" s="59">
        <v>45534</v>
      </c>
      <c r="F757" t="s">
        <v>3525</v>
      </c>
      <c r="G757" t="s">
        <v>4304</v>
      </c>
      <c r="H757" t="s">
        <v>26</v>
      </c>
      <c r="I757" t="s">
        <v>351</v>
      </c>
      <c r="J757">
        <v>1</v>
      </c>
      <c r="K757">
        <v>19530</v>
      </c>
      <c r="L757">
        <v>3500</v>
      </c>
      <c r="M757">
        <v>960</v>
      </c>
      <c r="N757" s="59">
        <v>45534</v>
      </c>
      <c r="O757" t="s">
        <v>4305</v>
      </c>
      <c r="Q757" t="s">
        <v>4306</v>
      </c>
      <c r="R757" t="s">
        <v>561</v>
      </c>
      <c r="S757" s="59"/>
      <c r="T757" t="s">
        <v>4306</v>
      </c>
      <c r="U757" t="s">
        <v>3529</v>
      </c>
      <c r="V757" t="s">
        <v>564</v>
      </c>
      <c r="W757">
        <v>25890</v>
      </c>
      <c r="X757">
        <v>0</v>
      </c>
      <c r="Y757">
        <v>3000</v>
      </c>
      <c r="Z757">
        <v>0</v>
      </c>
      <c r="AA757">
        <v>0</v>
      </c>
      <c r="AE7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박지환 박지환 SE.303 투명 540277799771 0502-4845-7971 29100066481065</v>
      </c>
    </row>
    <row r="758" spans="1:31">
      <c r="A758">
        <v>767</v>
      </c>
      <c r="B758" t="s">
        <v>560</v>
      </c>
      <c r="C758" t="s">
        <v>562</v>
      </c>
      <c r="D758" t="s">
        <v>4310</v>
      </c>
      <c r="E758" s="59">
        <v>45534</v>
      </c>
      <c r="F758" t="s">
        <v>4307</v>
      </c>
      <c r="G758" t="s">
        <v>4308</v>
      </c>
      <c r="H758" t="s">
        <v>115</v>
      </c>
      <c r="I758" t="s">
        <v>351</v>
      </c>
      <c r="J758">
        <v>1</v>
      </c>
      <c r="K758">
        <v>4980</v>
      </c>
      <c r="L758">
        <v>3000</v>
      </c>
      <c r="M758">
        <v>0</v>
      </c>
      <c r="N758" s="59">
        <v>45534</v>
      </c>
      <c r="O758" t="s">
        <v>4309</v>
      </c>
      <c r="Q758" t="s">
        <v>4311</v>
      </c>
      <c r="R758" t="s">
        <v>561</v>
      </c>
      <c r="S758" s="59"/>
      <c r="T758" t="s">
        <v>4311</v>
      </c>
      <c r="U758" t="s">
        <v>4312</v>
      </c>
      <c r="V758" t="s">
        <v>564</v>
      </c>
      <c r="W758">
        <v>3540</v>
      </c>
      <c r="X758">
        <v>0</v>
      </c>
      <c r="Y758">
        <v>0</v>
      </c>
      <c r="Z758">
        <v>0</v>
      </c>
      <c r="AA758">
        <v>0</v>
      </c>
      <c r="AE7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이황이 도화숲 SE.106 투명 530279466320 0502-4744-4685 17100066486900</v>
      </c>
    </row>
    <row r="759" spans="1:31">
      <c r="A759">
        <v>768</v>
      </c>
      <c r="B759" t="s">
        <v>560</v>
      </c>
      <c r="C759" t="s">
        <v>562</v>
      </c>
      <c r="D759" t="s">
        <v>4310</v>
      </c>
      <c r="E759" s="59">
        <v>45534</v>
      </c>
      <c r="F759" t="s">
        <v>4307</v>
      </c>
      <c r="G759" t="s">
        <v>4308</v>
      </c>
      <c r="H759" t="s">
        <v>118</v>
      </c>
      <c r="I759" t="s">
        <v>351</v>
      </c>
      <c r="J759">
        <v>2</v>
      </c>
      <c r="K759">
        <v>3300</v>
      </c>
      <c r="L759">
        <v>0</v>
      </c>
      <c r="M759">
        <v>0</v>
      </c>
      <c r="N759" s="59">
        <v>45534</v>
      </c>
      <c r="O759" t="s">
        <v>4309</v>
      </c>
      <c r="Q759" t="s">
        <v>4311</v>
      </c>
      <c r="R759" t="s">
        <v>561</v>
      </c>
      <c r="S759" s="59"/>
      <c r="T759" t="s">
        <v>4311</v>
      </c>
      <c r="U759" t="s">
        <v>4312</v>
      </c>
      <c r="V759" t="s">
        <v>564</v>
      </c>
      <c r="W759">
        <v>4880</v>
      </c>
      <c r="X759">
        <v>880</v>
      </c>
      <c r="Y759">
        <v>0</v>
      </c>
      <c r="Z759">
        <v>0</v>
      </c>
      <c r="AA759">
        <v>0</v>
      </c>
      <c r="AE7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이황이 도화숲 SE.105 투명 530279466320 0502-4744-4685 17100066486900</v>
      </c>
    </row>
    <row r="760" spans="1:31">
      <c r="A760">
        <v>769</v>
      </c>
      <c r="B760" t="s">
        <v>560</v>
      </c>
      <c r="C760" t="s">
        <v>562</v>
      </c>
      <c r="D760" t="s">
        <v>4310</v>
      </c>
      <c r="E760" s="59">
        <v>45534</v>
      </c>
      <c r="F760" t="s">
        <v>4307</v>
      </c>
      <c r="G760" t="s">
        <v>4308</v>
      </c>
      <c r="H760" t="s">
        <v>121</v>
      </c>
      <c r="I760" t="s">
        <v>351</v>
      </c>
      <c r="J760">
        <v>1</v>
      </c>
      <c r="K760">
        <v>1430</v>
      </c>
      <c r="L760">
        <v>0</v>
      </c>
      <c r="M760">
        <v>0</v>
      </c>
      <c r="N760" s="59">
        <v>45534</v>
      </c>
      <c r="O760" t="s">
        <v>4309</v>
      </c>
      <c r="Q760" t="s">
        <v>4311</v>
      </c>
      <c r="R760" t="s">
        <v>561</v>
      </c>
      <c r="S760" s="59"/>
      <c r="T760" t="s">
        <v>4311</v>
      </c>
      <c r="U760" t="s">
        <v>4312</v>
      </c>
      <c r="V760" t="s">
        <v>564</v>
      </c>
      <c r="W760">
        <v>2710</v>
      </c>
      <c r="X760">
        <v>0</v>
      </c>
      <c r="Y760">
        <v>0</v>
      </c>
      <c r="Z760">
        <v>0</v>
      </c>
      <c r="AA760">
        <v>0</v>
      </c>
      <c r="AE7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이황이 도화숲 SE.104 투명 530279466320 0502-4744-4685 17100066486900</v>
      </c>
    </row>
    <row r="761" spans="1:31">
      <c r="A761">
        <v>770</v>
      </c>
      <c r="B761" t="s">
        <v>665</v>
      </c>
      <c r="C761" t="s">
        <v>559</v>
      </c>
      <c r="D761" t="s">
        <v>4313</v>
      </c>
      <c r="E761" s="59">
        <v>45534</v>
      </c>
      <c r="F761" t="s">
        <v>4313</v>
      </c>
      <c r="G761" t="s">
        <v>4314</v>
      </c>
      <c r="H761" t="s">
        <v>36</v>
      </c>
      <c r="I761" t="s">
        <v>351</v>
      </c>
      <c r="J761">
        <v>1</v>
      </c>
      <c r="K761">
        <v>0</v>
      </c>
      <c r="L761">
        <v>3500</v>
      </c>
      <c r="M761">
        <v>960</v>
      </c>
      <c r="N761" s="59">
        <v>45534</v>
      </c>
      <c r="O761" t="s">
        <v>4315</v>
      </c>
      <c r="P761" t="s">
        <v>4316</v>
      </c>
      <c r="Q761" t="s">
        <v>4317</v>
      </c>
      <c r="R761" t="s">
        <v>561</v>
      </c>
      <c r="S761" s="59"/>
      <c r="T761" t="s">
        <v>4318</v>
      </c>
      <c r="U761" t="s">
        <v>4319</v>
      </c>
      <c r="V761" t="s">
        <v>4320</v>
      </c>
      <c r="W761">
        <v>24000</v>
      </c>
      <c r="X761">
        <v>0</v>
      </c>
      <c r="Y761">
        <v>3000</v>
      </c>
      <c r="Z761">
        <v>0</v>
      </c>
      <c r="AA761">
        <v>0</v>
      </c>
      <c r="AE7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전진 전진 SE.205 투명 530279502775 010-4844-5097 2024083051908541</v>
      </c>
    </row>
    <row r="762" spans="1:31">
      <c r="A762">
        <v>771</v>
      </c>
      <c r="B762" t="s">
        <v>560</v>
      </c>
      <c r="C762" t="s">
        <v>559</v>
      </c>
      <c r="D762" t="s">
        <v>3836</v>
      </c>
      <c r="E762" s="59">
        <v>45537</v>
      </c>
      <c r="F762" t="s">
        <v>3836</v>
      </c>
      <c r="G762" t="s">
        <v>4323</v>
      </c>
      <c r="H762" t="s">
        <v>257</v>
      </c>
      <c r="I762" t="s">
        <v>351</v>
      </c>
      <c r="J762">
        <v>1</v>
      </c>
      <c r="K762">
        <v>4155</v>
      </c>
      <c r="L762">
        <v>3000</v>
      </c>
      <c r="M762">
        <v>0</v>
      </c>
      <c r="N762" s="59">
        <v>45537</v>
      </c>
      <c r="O762" t="s">
        <v>4324</v>
      </c>
      <c r="P762" t="s">
        <v>4325</v>
      </c>
      <c r="Q762" t="s">
        <v>4326</v>
      </c>
      <c r="R762" t="s">
        <v>561</v>
      </c>
      <c r="S762" s="59"/>
      <c r="T762" t="s">
        <v>4326</v>
      </c>
      <c r="U762" t="s">
        <v>4327</v>
      </c>
      <c r="W762">
        <v>1890</v>
      </c>
      <c r="X762">
        <v>0</v>
      </c>
      <c r="Y762">
        <v>3000</v>
      </c>
      <c r="Z762">
        <v>0</v>
      </c>
      <c r="AA762">
        <v>0</v>
      </c>
      <c r="AE7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최유리 최유리 SE.10 투명 530281347636 010-7156-1467 2024090251652671</v>
      </c>
    </row>
    <row r="763" spans="1:31">
      <c r="A763">
        <v>772</v>
      </c>
      <c r="B763" t="s">
        <v>560</v>
      </c>
      <c r="C763" t="s">
        <v>559</v>
      </c>
      <c r="D763" t="s">
        <v>3836</v>
      </c>
      <c r="E763" s="59">
        <v>45537</v>
      </c>
      <c r="F763" t="s">
        <v>3836</v>
      </c>
      <c r="G763" t="s">
        <v>4323</v>
      </c>
      <c r="H763" t="s">
        <v>204</v>
      </c>
      <c r="I763" t="s">
        <v>361</v>
      </c>
      <c r="J763">
        <v>1</v>
      </c>
      <c r="K763">
        <v>2420</v>
      </c>
      <c r="L763">
        <v>0</v>
      </c>
      <c r="M763">
        <v>0</v>
      </c>
      <c r="N763" s="59">
        <v>45537</v>
      </c>
      <c r="O763" t="s">
        <v>4328</v>
      </c>
      <c r="P763" t="s">
        <v>4325</v>
      </c>
      <c r="Q763" t="s">
        <v>4326</v>
      </c>
      <c r="R763" t="s">
        <v>561</v>
      </c>
      <c r="S763" s="59"/>
      <c r="T763" t="s">
        <v>4326</v>
      </c>
      <c r="U763" t="s">
        <v>4327</v>
      </c>
      <c r="W763">
        <v>3960</v>
      </c>
      <c r="X763">
        <v>0</v>
      </c>
      <c r="Y763">
        <v>0</v>
      </c>
      <c r="Z763">
        <v>0</v>
      </c>
      <c r="AA763">
        <v>0</v>
      </c>
      <c r="AE7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최유리 최유리 SE.23 빨강 530281347636 010-7156-1467 2024090251652661</v>
      </c>
    </row>
    <row r="764" spans="1:31">
      <c r="A764">
        <v>773</v>
      </c>
      <c r="B764" t="s">
        <v>560</v>
      </c>
      <c r="C764" t="s">
        <v>559</v>
      </c>
      <c r="D764" t="s">
        <v>4329</v>
      </c>
      <c r="E764" s="59">
        <v>45537</v>
      </c>
      <c r="F764" t="s">
        <v>4329</v>
      </c>
      <c r="G764" t="s">
        <v>4330</v>
      </c>
      <c r="H764" t="s">
        <v>224</v>
      </c>
      <c r="I764" t="s">
        <v>352</v>
      </c>
      <c r="J764">
        <v>5</v>
      </c>
      <c r="K764">
        <v>9465</v>
      </c>
      <c r="L764">
        <v>3000</v>
      </c>
      <c r="M764">
        <v>0</v>
      </c>
      <c r="N764" s="59">
        <v>45537</v>
      </c>
      <c r="O764" t="s">
        <v>4331</v>
      </c>
      <c r="P764" t="s">
        <v>4332</v>
      </c>
      <c r="Q764" t="s">
        <v>4333</v>
      </c>
      <c r="R764" t="s">
        <v>561</v>
      </c>
      <c r="S764" s="59"/>
      <c r="T764" t="s">
        <v>4333</v>
      </c>
      <c r="U764" t="s">
        <v>4334</v>
      </c>
      <c r="W764">
        <v>10600</v>
      </c>
      <c r="X764">
        <v>0</v>
      </c>
      <c r="Y764">
        <v>3000</v>
      </c>
      <c r="Z764">
        <v>0</v>
      </c>
      <c r="AA764">
        <v>0</v>
      </c>
      <c r="AE7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서진희 서진희 SE.18 검정 530281300994 010-5486-1058 2024090243862361</v>
      </c>
    </row>
    <row r="765" spans="1:31">
      <c r="A765">
        <v>774</v>
      </c>
      <c r="B765" t="s">
        <v>560</v>
      </c>
      <c r="C765" t="s">
        <v>559</v>
      </c>
      <c r="D765" t="s">
        <v>4338</v>
      </c>
      <c r="E765" s="59">
        <v>45537</v>
      </c>
      <c r="F765" t="s">
        <v>4335</v>
      </c>
      <c r="G765" t="s">
        <v>4336</v>
      </c>
      <c r="H765" t="s">
        <v>36</v>
      </c>
      <c r="I765" t="s">
        <v>351</v>
      </c>
      <c r="J765">
        <v>2</v>
      </c>
      <c r="K765">
        <v>39125</v>
      </c>
      <c r="L765">
        <v>4400</v>
      </c>
      <c r="M765">
        <v>1725</v>
      </c>
      <c r="N765" s="59">
        <v>45537</v>
      </c>
      <c r="O765" t="s">
        <v>4337</v>
      </c>
      <c r="P765" t="s">
        <v>4339</v>
      </c>
      <c r="Q765" t="s">
        <v>4340</v>
      </c>
      <c r="R765" t="s">
        <v>561</v>
      </c>
      <c r="S765" s="59"/>
      <c r="T765" t="s">
        <v>4341</v>
      </c>
      <c r="U765" t="s">
        <v>4342</v>
      </c>
      <c r="V765" t="s">
        <v>4343</v>
      </c>
      <c r="W765">
        <v>48600</v>
      </c>
      <c r="X765">
        <v>5400</v>
      </c>
      <c r="Y765">
        <v>0</v>
      </c>
      <c r="Z765">
        <v>0</v>
      </c>
      <c r="AA765">
        <v>0</v>
      </c>
      <c r="AE7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고지현 고지현(왜목경양식) SE.205 투명 530281121466 0502-3787-7651 2024090242765111</v>
      </c>
    </row>
    <row r="766" spans="1:31">
      <c r="A766">
        <v>775</v>
      </c>
      <c r="B766" t="s">
        <v>560</v>
      </c>
      <c r="C766" t="s">
        <v>559</v>
      </c>
      <c r="D766" t="s">
        <v>4347</v>
      </c>
      <c r="E766" s="59">
        <v>45537</v>
      </c>
      <c r="F766" t="s">
        <v>4344</v>
      </c>
      <c r="G766" t="s">
        <v>4345</v>
      </c>
      <c r="H766" t="s">
        <v>34</v>
      </c>
      <c r="I766" t="s">
        <v>351</v>
      </c>
      <c r="J766">
        <v>1</v>
      </c>
      <c r="K766">
        <v>24260</v>
      </c>
      <c r="L766">
        <v>3500</v>
      </c>
      <c r="M766">
        <v>960</v>
      </c>
      <c r="N766" s="59">
        <v>45537</v>
      </c>
      <c r="O766" t="s">
        <v>4346</v>
      </c>
      <c r="P766" t="s">
        <v>4348</v>
      </c>
      <c r="Q766" t="s">
        <v>4349</v>
      </c>
      <c r="R766" t="s">
        <v>561</v>
      </c>
      <c r="S766" s="59"/>
      <c r="T766" t="s">
        <v>4350</v>
      </c>
      <c r="U766" t="s">
        <v>4351</v>
      </c>
      <c r="V766" t="s">
        <v>4352</v>
      </c>
      <c r="W766">
        <v>28620</v>
      </c>
      <c r="X766">
        <v>3180</v>
      </c>
      <c r="Y766">
        <v>3000</v>
      </c>
      <c r="Z766">
        <v>0</v>
      </c>
      <c r="AA766">
        <v>0</v>
      </c>
      <c r="AE7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김민영 초록곰떡공방 SE.206 투명 540279617240 0502-2887-6915 2024090242462551</v>
      </c>
    </row>
    <row r="767" spans="1:31">
      <c r="A767">
        <v>776</v>
      </c>
      <c r="B767" t="s">
        <v>560</v>
      </c>
      <c r="C767" t="s">
        <v>559</v>
      </c>
      <c r="D767" t="s">
        <v>4353</v>
      </c>
      <c r="E767" s="59">
        <v>45537</v>
      </c>
      <c r="F767" t="s">
        <v>4353</v>
      </c>
      <c r="G767" t="s">
        <v>4354</v>
      </c>
      <c r="H767" t="s">
        <v>34</v>
      </c>
      <c r="I767" t="s">
        <v>351</v>
      </c>
      <c r="J767">
        <v>1</v>
      </c>
      <c r="K767">
        <v>24260</v>
      </c>
      <c r="L767">
        <v>3500</v>
      </c>
      <c r="M767">
        <v>960</v>
      </c>
      <c r="N767" s="59">
        <v>45537</v>
      </c>
      <c r="O767" t="s">
        <v>4355</v>
      </c>
      <c r="P767" t="s">
        <v>4356</v>
      </c>
      <c r="Q767" t="s">
        <v>4357</v>
      </c>
      <c r="R767" t="s">
        <v>561</v>
      </c>
      <c r="S767" s="59"/>
      <c r="T767" t="s">
        <v>4357</v>
      </c>
      <c r="U767" t="s">
        <v>4358</v>
      </c>
      <c r="W767">
        <v>28620</v>
      </c>
      <c r="X767">
        <v>3180</v>
      </c>
      <c r="Y767">
        <v>3000</v>
      </c>
      <c r="Z767">
        <v>0</v>
      </c>
      <c r="AA767">
        <v>0</v>
      </c>
      <c r="AE7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임희선 임희선 SE.206 투명 540279519262 010-9600-2737 2024090239139421</v>
      </c>
    </row>
    <row r="768" spans="1:31">
      <c r="A768">
        <v>777</v>
      </c>
      <c r="B768" t="s">
        <v>560</v>
      </c>
      <c r="C768" t="s">
        <v>559</v>
      </c>
      <c r="D768" t="s">
        <v>4359</v>
      </c>
      <c r="E768" s="59">
        <v>45537</v>
      </c>
      <c r="F768" t="s">
        <v>4359</v>
      </c>
      <c r="G768" t="s">
        <v>4360</v>
      </c>
      <c r="H768" t="s">
        <v>20</v>
      </c>
      <c r="I768" t="s">
        <v>351</v>
      </c>
      <c r="J768">
        <v>1</v>
      </c>
      <c r="K768">
        <v>12680</v>
      </c>
      <c r="L768">
        <v>3000</v>
      </c>
      <c r="M768">
        <v>0</v>
      </c>
      <c r="N768" s="59">
        <v>45537</v>
      </c>
      <c r="O768" t="s">
        <v>4361</v>
      </c>
      <c r="P768" t="s">
        <v>4362</v>
      </c>
      <c r="Q768" t="s">
        <v>4363</v>
      </c>
      <c r="R768" t="s">
        <v>561</v>
      </c>
      <c r="S768" s="59"/>
      <c r="T768" t="s">
        <v>4363</v>
      </c>
      <c r="U768" t="s">
        <v>4364</v>
      </c>
      <c r="W768">
        <v>14250</v>
      </c>
      <c r="X768">
        <v>1590</v>
      </c>
      <c r="Y768">
        <v>3000</v>
      </c>
      <c r="Z768">
        <v>0</v>
      </c>
      <c r="AA768">
        <v>0</v>
      </c>
      <c r="AE7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이정아 이정아 SE.306 투명 530281179334 010-8609-7172 2024090235607071</v>
      </c>
    </row>
    <row r="769" spans="1:31">
      <c r="A769">
        <v>778</v>
      </c>
      <c r="B769" t="s">
        <v>560</v>
      </c>
      <c r="C769" t="s">
        <v>559</v>
      </c>
      <c r="D769" t="s">
        <v>4365</v>
      </c>
      <c r="E769" s="59">
        <v>45537</v>
      </c>
      <c r="F769" t="s">
        <v>4365</v>
      </c>
      <c r="G769" t="s">
        <v>4366</v>
      </c>
      <c r="H769" t="s">
        <v>211</v>
      </c>
      <c r="I769" t="s">
        <v>351</v>
      </c>
      <c r="J769">
        <v>16</v>
      </c>
      <c r="K769">
        <v>28477</v>
      </c>
      <c r="L769">
        <v>4400</v>
      </c>
      <c r="M769">
        <v>1725</v>
      </c>
      <c r="N769" s="59">
        <v>45536</v>
      </c>
      <c r="O769" t="s">
        <v>4367</v>
      </c>
      <c r="P769" t="s">
        <v>4368</v>
      </c>
      <c r="Q769" t="s">
        <v>4369</v>
      </c>
      <c r="R769" t="s">
        <v>561</v>
      </c>
      <c r="S769" s="59"/>
      <c r="T769" t="s">
        <v>4369</v>
      </c>
      <c r="U769" t="s">
        <v>4371</v>
      </c>
      <c r="W769">
        <v>36640</v>
      </c>
      <c r="X769">
        <v>0</v>
      </c>
      <c r="Y769">
        <v>0</v>
      </c>
      <c r="Z769">
        <v>0</v>
      </c>
      <c r="AA769">
        <v>0</v>
      </c>
      <c r="AE7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김상립 김상립 SE.20 투명 530281300983 010-5697-9984 2024090126427701</v>
      </c>
    </row>
    <row r="770" spans="1:31">
      <c r="A770">
        <v>779</v>
      </c>
      <c r="B770" t="s">
        <v>560</v>
      </c>
      <c r="C770" t="s">
        <v>559</v>
      </c>
      <c r="D770" t="s">
        <v>2297</v>
      </c>
      <c r="E770" s="59">
        <v>45537</v>
      </c>
      <c r="F770" t="s">
        <v>2297</v>
      </c>
      <c r="G770" t="s">
        <v>4372</v>
      </c>
      <c r="H770" t="s">
        <v>22</v>
      </c>
      <c r="I770" t="s">
        <v>351</v>
      </c>
      <c r="J770">
        <v>2</v>
      </c>
      <c r="K770">
        <v>29760</v>
      </c>
      <c r="L770">
        <v>3500</v>
      </c>
      <c r="M770">
        <v>960</v>
      </c>
      <c r="N770" s="59">
        <v>45535</v>
      </c>
      <c r="O770" t="s">
        <v>4373</v>
      </c>
      <c r="P770" t="s">
        <v>2300</v>
      </c>
      <c r="Q770" t="s">
        <v>2301</v>
      </c>
      <c r="R770" t="s">
        <v>561</v>
      </c>
      <c r="S770" s="59"/>
      <c r="T770" t="s">
        <v>2301</v>
      </c>
      <c r="U770" t="s">
        <v>2302</v>
      </c>
      <c r="W770">
        <v>37260</v>
      </c>
      <c r="X770">
        <v>4140</v>
      </c>
      <c r="Y770">
        <v>0</v>
      </c>
      <c r="Z770">
        <v>0</v>
      </c>
      <c r="AA770">
        <v>0</v>
      </c>
      <c r="AE7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남윤정 남윤정 SE.305 투명 540279519063 010-7546-4654 2024083174138821</v>
      </c>
    </row>
    <row r="771" spans="1:31">
      <c r="A771">
        <v>780</v>
      </c>
      <c r="B771" t="s">
        <v>665</v>
      </c>
      <c r="C771" t="s">
        <v>559</v>
      </c>
      <c r="D771" t="s">
        <v>4374</v>
      </c>
      <c r="E771" s="59">
        <v>45537</v>
      </c>
      <c r="F771" t="s">
        <v>4374</v>
      </c>
      <c r="G771" t="s">
        <v>4375</v>
      </c>
      <c r="H771" t="s">
        <v>34</v>
      </c>
      <c r="I771" t="s">
        <v>351</v>
      </c>
      <c r="J771">
        <v>2</v>
      </c>
      <c r="K771">
        <v>0</v>
      </c>
      <c r="L771">
        <v>4400</v>
      </c>
      <c r="M771">
        <v>1725</v>
      </c>
      <c r="N771" s="59">
        <v>45537</v>
      </c>
      <c r="O771" t="s">
        <v>4376</v>
      </c>
      <c r="P771" t="s">
        <v>4377</v>
      </c>
      <c r="Q771" t="s">
        <v>4378</v>
      </c>
      <c r="R771" t="s">
        <v>561</v>
      </c>
      <c r="S771" s="59"/>
      <c r="T771" t="s">
        <v>4378</v>
      </c>
      <c r="U771" t="s">
        <v>4380</v>
      </c>
      <c r="W771">
        <v>56800</v>
      </c>
      <c r="X771">
        <v>0</v>
      </c>
      <c r="Y771">
        <v>0</v>
      </c>
      <c r="Z771">
        <v>0</v>
      </c>
      <c r="AA771">
        <v>0</v>
      </c>
      <c r="AE7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양희영 양희영 SE.206 투명 530281196495 010-9252-1719 2024090248327161</v>
      </c>
    </row>
    <row r="772" spans="1:31">
      <c r="A772">
        <v>781</v>
      </c>
      <c r="B772" t="s">
        <v>665</v>
      </c>
      <c r="C772" t="s">
        <v>559</v>
      </c>
      <c r="D772" t="s">
        <v>4381</v>
      </c>
      <c r="E772" s="59">
        <v>45537</v>
      </c>
      <c r="F772" t="s">
        <v>4381</v>
      </c>
      <c r="G772" t="s">
        <v>4382</v>
      </c>
      <c r="H772" t="s">
        <v>42</v>
      </c>
      <c r="I772" t="s">
        <v>351</v>
      </c>
      <c r="J772">
        <v>1</v>
      </c>
      <c r="K772">
        <v>0</v>
      </c>
      <c r="L772">
        <v>3500</v>
      </c>
      <c r="M772">
        <v>960</v>
      </c>
      <c r="N772" s="59">
        <v>45537</v>
      </c>
      <c r="O772" t="s">
        <v>4383</v>
      </c>
      <c r="P772" t="s">
        <v>2237</v>
      </c>
      <c r="Q772" t="s">
        <v>4384</v>
      </c>
      <c r="R772" t="s">
        <v>561</v>
      </c>
      <c r="S772" s="59"/>
      <c r="T772" t="s">
        <v>4384</v>
      </c>
      <c r="U772" t="s">
        <v>4385</v>
      </c>
      <c r="W772">
        <v>16000</v>
      </c>
      <c r="X772">
        <v>0</v>
      </c>
      <c r="Y772">
        <v>3000</v>
      </c>
      <c r="Z772">
        <v>0</v>
      </c>
      <c r="AA772">
        <v>0</v>
      </c>
      <c r="AE7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김영지 김영지 SE.202 투명 540279519763 010-9903-4597 2024090240091171</v>
      </c>
    </row>
    <row r="773" spans="1:31">
      <c r="A773">
        <v>782</v>
      </c>
      <c r="B773" t="s">
        <v>665</v>
      </c>
      <c r="C773" t="s">
        <v>559</v>
      </c>
      <c r="D773" t="s">
        <v>4386</v>
      </c>
      <c r="E773" s="59">
        <v>45537</v>
      </c>
      <c r="F773" t="s">
        <v>4386</v>
      </c>
      <c r="G773" t="s">
        <v>4387</v>
      </c>
      <c r="H773" t="s">
        <v>42</v>
      </c>
      <c r="I773" t="s">
        <v>351</v>
      </c>
      <c r="J773">
        <v>1</v>
      </c>
      <c r="K773">
        <v>0</v>
      </c>
      <c r="L773">
        <v>3500</v>
      </c>
      <c r="M773">
        <v>960</v>
      </c>
      <c r="N773" s="59">
        <v>45537</v>
      </c>
      <c r="O773" t="s">
        <v>4388</v>
      </c>
      <c r="P773" t="s">
        <v>4389</v>
      </c>
      <c r="Q773" t="s">
        <v>4390</v>
      </c>
      <c r="R773" t="s">
        <v>561</v>
      </c>
      <c r="S773" s="59"/>
      <c r="T773" t="s">
        <v>4390</v>
      </c>
      <c r="U773" t="s">
        <v>4391</v>
      </c>
      <c r="W773">
        <v>16000</v>
      </c>
      <c r="X773">
        <v>0</v>
      </c>
      <c r="Y773">
        <v>3000</v>
      </c>
      <c r="Z773">
        <v>0</v>
      </c>
      <c r="AA773">
        <v>0</v>
      </c>
      <c r="AE7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이수빈 이수빈 SE.202 투명 540279519133 010-2609-7167 2024090231572591</v>
      </c>
    </row>
    <row r="774" spans="1:31">
      <c r="A774">
        <v>783</v>
      </c>
      <c r="B774" t="s">
        <v>665</v>
      </c>
      <c r="C774" t="s">
        <v>559</v>
      </c>
      <c r="D774" t="s">
        <v>4392</v>
      </c>
      <c r="E774" s="59">
        <v>45537</v>
      </c>
      <c r="F774" t="s">
        <v>4392</v>
      </c>
      <c r="G774" t="s">
        <v>4393</v>
      </c>
      <c r="H774" t="s">
        <v>34</v>
      </c>
      <c r="I774" t="s">
        <v>351</v>
      </c>
      <c r="J774">
        <v>1</v>
      </c>
      <c r="K774">
        <v>0</v>
      </c>
      <c r="L774">
        <v>3500</v>
      </c>
      <c r="M774">
        <v>960</v>
      </c>
      <c r="N774" s="59">
        <v>45536</v>
      </c>
      <c r="O774" t="s">
        <v>4394</v>
      </c>
      <c r="P774" t="s">
        <v>4395</v>
      </c>
      <c r="Q774" t="s">
        <v>4396</v>
      </c>
      <c r="R774" t="s">
        <v>561</v>
      </c>
      <c r="S774" s="59"/>
      <c r="T774" t="s">
        <v>4396</v>
      </c>
      <c r="U774" t="s">
        <v>4397</v>
      </c>
      <c r="W774">
        <v>28400</v>
      </c>
      <c r="X774">
        <v>0</v>
      </c>
      <c r="Y774">
        <v>3000</v>
      </c>
      <c r="Z774">
        <v>0</v>
      </c>
      <c r="AA774">
        <v>0</v>
      </c>
      <c r="AE7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김주윤 김주윤 SE.206 투명 540279519634 010-3555-1147 2024090123882861</v>
      </c>
    </row>
    <row r="775" spans="1:31">
      <c r="A775">
        <v>784</v>
      </c>
      <c r="B775" t="s">
        <v>665</v>
      </c>
      <c r="C775" t="s">
        <v>559</v>
      </c>
      <c r="D775" t="s">
        <v>4398</v>
      </c>
      <c r="E775" s="59">
        <v>45537</v>
      </c>
      <c r="F775" t="s">
        <v>4398</v>
      </c>
      <c r="G775" t="s">
        <v>4399</v>
      </c>
      <c r="H775" t="s">
        <v>38</v>
      </c>
      <c r="I775" t="s">
        <v>351</v>
      </c>
      <c r="J775">
        <v>1</v>
      </c>
      <c r="K775">
        <v>0</v>
      </c>
      <c r="L775">
        <v>3500</v>
      </c>
      <c r="M775">
        <v>960</v>
      </c>
      <c r="N775" s="59">
        <v>45536</v>
      </c>
      <c r="O775" t="s">
        <v>4400</v>
      </c>
      <c r="P775" t="s">
        <v>4401</v>
      </c>
      <c r="Q775" t="s">
        <v>4402</v>
      </c>
      <c r="R775" t="s">
        <v>561</v>
      </c>
      <c r="S775" s="59"/>
      <c r="T775" t="s">
        <v>4402</v>
      </c>
      <c r="U775" t="s">
        <v>4403</v>
      </c>
      <c r="V775" t="s">
        <v>1114</v>
      </c>
      <c r="W775">
        <v>20800</v>
      </c>
      <c r="X775">
        <v>0</v>
      </c>
      <c r="Y775">
        <v>3000</v>
      </c>
      <c r="Z775">
        <v>0</v>
      </c>
      <c r="AA775">
        <v>0</v>
      </c>
      <c r="AE7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조수지 조수지 SE.204 투명 540279519365 010-9606-3426 2024090115819271</v>
      </c>
    </row>
    <row r="776" spans="1:31">
      <c r="A776">
        <v>785</v>
      </c>
      <c r="B776" t="s">
        <v>665</v>
      </c>
      <c r="C776" t="s">
        <v>559</v>
      </c>
      <c r="D776" t="s">
        <v>4404</v>
      </c>
      <c r="E776" s="59">
        <v>45537</v>
      </c>
      <c r="F776" t="s">
        <v>4404</v>
      </c>
      <c r="G776" t="s">
        <v>4405</v>
      </c>
      <c r="H776" t="s">
        <v>44</v>
      </c>
      <c r="I776" t="s">
        <v>351</v>
      </c>
      <c r="J776">
        <v>1</v>
      </c>
      <c r="K776">
        <v>0</v>
      </c>
      <c r="L776">
        <v>3500</v>
      </c>
      <c r="M776">
        <v>960</v>
      </c>
      <c r="N776" s="59">
        <v>45536</v>
      </c>
      <c r="O776" t="s">
        <v>4406</v>
      </c>
      <c r="P776" t="s">
        <v>4407</v>
      </c>
      <c r="Q776" t="s">
        <v>4408</v>
      </c>
      <c r="R776" t="s">
        <v>561</v>
      </c>
      <c r="S776" s="59"/>
      <c r="T776" t="s">
        <v>4408</v>
      </c>
      <c r="U776" t="s">
        <v>4410</v>
      </c>
      <c r="W776">
        <v>14400</v>
      </c>
      <c r="X776">
        <v>0</v>
      </c>
      <c r="Y776">
        <v>0</v>
      </c>
      <c r="Z776">
        <v>0</v>
      </c>
      <c r="AA776">
        <v>0</v>
      </c>
      <c r="AE7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예현주 예현주 SE.201 투명 540279611684 010-3873-2701 2024090111932651</v>
      </c>
    </row>
    <row r="777" spans="1:31">
      <c r="A777">
        <v>786</v>
      </c>
      <c r="B777" t="s">
        <v>665</v>
      </c>
      <c r="C777" t="s">
        <v>559</v>
      </c>
      <c r="D777" t="s">
        <v>4404</v>
      </c>
      <c r="E777" s="59">
        <v>45537</v>
      </c>
      <c r="F777" t="s">
        <v>4404</v>
      </c>
      <c r="G777" t="s">
        <v>4411</v>
      </c>
      <c r="H777" t="s">
        <v>38</v>
      </c>
      <c r="I777" t="s">
        <v>351</v>
      </c>
      <c r="J777">
        <v>1</v>
      </c>
      <c r="K777">
        <v>0</v>
      </c>
      <c r="L777">
        <v>3500</v>
      </c>
      <c r="M777">
        <v>960</v>
      </c>
      <c r="N777" s="59">
        <v>45536</v>
      </c>
      <c r="O777" t="s">
        <v>4412</v>
      </c>
      <c r="P777" t="s">
        <v>4407</v>
      </c>
      <c r="Q777" t="s">
        <v>4408</v>
      </c>
      <c r="R777" t="s">
        <v>561</v>
      </c>
      <c r="S777" s="59"/>
      <c r="T777" t="s">
        <v>4408</v>
      </c>
      <c r="U777" t="s">
        <v>4410</v>
      </c>
      <c r="W777">
        <v>20800</v>
      </c>
      <c r="X777">
        <v>0</v>
      </c>
      <c r="Y777">
        <v>0</v>
      </c>
      <c r="Z777">
        <v>0</v>
      </c>
      <c r="AA777">
        <v>0</v>
      </c>
      <c r="AE7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예현주 예현주 SE.204 투명 530281116345 010-3873-2701 2024090111932641</v>
      </c>
    </row>
    <row r="778" spans="1:31">
      <c r="A778">
        <v>787</v>
      </c>
      <c r="B778" t="s">
        <v>665</v>
      </c>
      <c r="C778" t="s">
        <v>559</v>
      </c>
      <c r="D778" t="s">
        <v>4413</v>
      </c>
      <c r="E778" s="59">
        <v>45537</v>
      </c>
      <c r="F778" t="s">
        <v>4413</v>
      </c>
      <c r="G778" t="s">
        <v>4414</v>
      </c>
      <c r="H778" t="s">
        <v>26</v>
      </c>
      <c r="I778" t="s">
        <v>351</v>
      </c>
      <c r="J778">
        <v>1</v>
      </c>
      <c r="K778">
        <v>0</v>
      </c>
      <c r="L778">
        <v>3500</v>
      </c>
      <c r="M778">
        <v>960</v>
      </c>
      <c r="N778" s="59">
        <v>45535</v>
      </c>
      <c r="O778" t="s">
        <v>4415</v>
      </c>
      <c r="P778" t="s">
        <v>4416</v>
      </c>
      <c r="Q778" t="s">
        <v>4417</v>
      </c>
      <c r="R778" t="s">
        <v>561</v>
      </c>
      <c r="S778" s="59"/>
      <c r="T778" t="s">
        <v>4417</v>
      </c>
      <c r="U778" t="s">
        <v>4419</v>
      </c>
      <c r="W778">
        <v>21920</v>
      </c>
      <c r="X778">
        <v>0</v>
      </c>
      <c r="Y778">
        <v>3000</v>
      </c>
      <c r="Z778">
        <v>0</v>
      </c>
      <c r="AA778">
        <v>0</v>
      </c>
      <c r="AE7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신우섬 신우섬 SE.303 투명 530281193054 010-2877-3068 2024083163950861</v>
      </c>
    </row>
    <row r="779" spans="1:31">
      <c r="A779">
        <v>788</v>
      </c>
      <c r="B779" t="s">
        <v>560</v>
      </c>
      <c r="C779" t="s">
        <v>562</v>
      </c>
      <c r="D779" t="s">
        <v>4420</v>
      </c>
      <c r="E779" s="59">
        <v>45537</v>
      </c>
      <c r="F779" t="s">
        <v>4420</v>
      </c>
      <c r="G779" t="s">
        <v>4421</v>
      </c>
      <c r="H779" t="s">
        <v>34</v>
      </c>
      <c r="I779" t="s">
        <v>351</v>
      </c>
      <c r="J779">
        <v>1</v>
      </c>
      <c r="K779">
        <v>24260</v>
      </c>
      <c r="L779">
        <v>3500</v>
      </c>
      <c r="M779">
        <v>960</v>
      </c>
      <c r="N779" s="59">
        <v>45534</v>
      </c>
      <c r="O779" t="s">
        <v>4422</v>
      </c>
      <c r="Q779" t="s">
        <v>4423</v>
      </c>
      <c r="R779" t="s">
        <v>561</v>
      </c>
      <c r="S779" s="59"/>
      <c r="T779" t="s">
        <v>4423</v>
      </c>
      <c r="U779" t="s">
        <v>4424</v>
      </c>
      <c r="V779" t="s">
        <v>563</v>
      </c>
      <c r="W779">
        <v>34020</v>
      </c>
      <c r="X779">
        <v>0</v>
      </c>
      <c r="Y779">
        <v>3000</v>
      </c>
      <c r="Z779">
        <v>0</v>
      </c>
      <c r="AA779">
        <v>0</v>
      </c>
      <c r="AE7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김도완 김도완 SE.206 투명 530281183140 0502-7459-7880 18100066440134</v>
      </c>
    </row>
    <row r="780" spans="1:31">
      <c r="A780">
        <v>789</v>
      </c>
      <c r="B780" t="s">
        <v>560</v>
      </c>
      <c r="C780" t="s">
        <v>562</v>
      </c>
      <c r="D780" t="s">
        <v>4428</v>
      </c>
      <c r="E780" s="59">
        <v>45537</v>
      </c>
      <c r="F780" t="s">
        <v>4425</v>
      </c>
      <c r="G780" t="s">
        <v>4426</v>
      </c>
      <c r="H780" t="s">
        <v>36</v>
      </c>
      <c r="I780" t="s">
        <v>351</v>
      </c>
      <c r="J780">
        <v>1</v>
      </c>
      <c r="K780">
        <v>20960</v>
      </c>
      <c r="L780">
        <v>3500</v>
      </c>
      <c r="M780">
        <v>960</v>
      </c>
      <c r="N780" s="59">
        <v>45535</v>
      </c>
      <c r="O780" t="s">
        <v>4427</v>
      </c>
      <c r="Q780" t="s">
        <v>4429</v>
      </c>
      <c r="R780" t="s">
        <v>561</v>
      </c>
      <c r="S780" s="59"/>
      <c r="T780" t="s">
        <v>4429</v>
      </c>
      <c r="U780" t="s">
        <v>4430</v>
      </c>
      <c r="V780" t="s">
        <v>563</v>
      </c>
      <c r="W780">
        <v>28350</v>
      </c>
      <c r="X780">
        <v>0</v>
      </c>
      <c r="Y780">
        <v>3000</v>
      </c>
      <c r="Z780">
        <v>0</v>
      </c>
      <c r="AA780">
        <v>0</v>
      </c>
      <c r="AE7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이임호 황정아 SE.205 투명 540279519542 0504-4980-8261 5100066590030</v>
      </c>
    </row>
    <row r="781" spans="1:31">
      <c r="A781">
        <v>790</v>
      </c>
      <c r="B781" t="s">
        <v>560</v>
      </c>
      <c r="C781" t="s">
        <v>562</v>
      </c>
      <c r="D781" t="s">
        <v>4431</v>
      </c>
      <c r="E781" s="59">
        <v>45537</v>
      </c>
      <c r="F781" t="s">
        <v>4431</v>
      </c>
      <c r="G781" t="s">
        <v>4432</v>
      </c>
      <c r="H781" t="s">
        <v>36</v>
      </c>
      <c r="I781" t="s">
        <v>351</v>
      </c>
      <c r="J781">
        <v>1</v>
      </c>
      <c r="K781">
        <v>20960</v>
      </c>
      <c r="L781">
        <v>3500</v>
      </c>
      <c r="M781">
        <v>960</v>
      </c>
      <c r="N781" s="59">
        <v>45536</v>
      </c>
      <c r="O781" t="s">
        <v>4433</v>
      </c>
      <c r="Q781" t="s">
        <v>4434</v>
      </c>
      <c r="R781" t="s">
        <v>561</v>
      </c>
      <c r="S781" s="59"/>
      <c r="T781" t="s">
        <v>4434</v>
      </c>
      <c r="U781" t="s">
        <v>4435</v>
      </c>
      <c r="V781" t="s">
        <v>563</v>
      </c>
      <c r="W781">
        <v>28350</v>
      </c>
      <c r="X781">
        <v>0</v>
      </c>
      <c r="Y781">
        <v>3000</v>
      </c>
      <c r="Z781">
        <v>0</v>
      </c>
      <c r="AA781">
        <v>0</v>
      </c>
      <c r="AE7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이석기 이석기 SE.205 투명 540279519181 0504-4328-3000 3100066932398</v>
      </c>
    </row>
    <row r="782" spans="1:31">
      <c r="A782">
        <v>791</v>
      </c>
      <c r="B782" t="s">
        <v>560</v>
      </c>
      <c r="C782" t="s">
        <v>562</v>
      </c>
      <c r="D782" t="s">
        <v>4439</v>
      </c>
      <c r="E782" s="59">
        <v>45537</v>
      </c>
      <c r="F782" t="s">
        <v>4436</v>
      </c>
      <c r="G782" t="s">
        <v>4437</v>
      </c>
      <c r="H782" t="s">
        <v>20</v>
      </c>
      <c r="I782" t="s">
        <v>351</v>
      </c>
      <c r="J782">
        <v>1</v>
      </c>
      <c r="K782">
        <v>12680</v>
      </c>
      <c r="L782">
        <v>3000</v>
      </c>
      <c r="M782">
        <v>0</v>
      </c>
      <c r="N782" s="59">
        <v>45537</v>
      </c>
      <c r="O782" t="s">
        <v>4438</v>
      </c>
      <c r="Q782" t="s">
        <v>4440</v>
      </c>
      <c r="R782" t="s">
        <v>561</v>
      </c>
      <c r="S782" s="59"/>
      <c r="T782" t="s">
        <v>4440</v>
      </c>
      <c r="U782" t="s">
        <v>4441</v>
      </c>
      <c r="V782" t="s">
        <v>564</v>
      </c>
      <c r="W782">
        <v>16630</v>
      </c>
      <c r="X782">
        <v>0</v>
      </c>
      <c r="Y782">
        <v>3000</v>
      </c>
      <c r="Z782">
        <v>0</v>
      </c>
      <c r="AA782">
        <v>0</v>
      </c>
      <c r="AE7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김다은 진용호 SE.306 투명 530281179312 0504-1870-9378 28100066816892</v>
      </c>
    </row>
    <row r="783" spans="1:31">
      <c r="A783">
        <v>792</v>
      </c>
      <c r="B783" t="s">
        <v>665</v>
      </c>
      <c r="C783" t="s">
        <v>562</v>
      </c>
      <c r="D783" t="s">
        <v>4442</v>
      </c>
      <c r="E783" s="59">
        <v>45537</v>
      </c>
      <c r="F783" t="s">
        <v>4442</v>
      </c>
      <c r="G783" t="s">
        <v>4443</v>
      </c>
      <c r="H783" t="s">
        <v>36</v>
      </c>
      <c r="I783" t="s">
        <v>351</v>
      </c>
      <c r="J783">
        <v>1</v>
      </c>
      <c r="K783">
        <v>0</v>
      </c>
      <c r="L783">
        <v>3500</v>
      </c>
      <c r="M783">
        <v>960</v>
      </c>
      <c r="N783" s="59">
        <v>45535</v>
      </c>
      <c r="O783" t="s">
        <v>4444</v>
      </c>
      <c r="Q783" t="s">
        <v>4445</v>
      </c>
      <c r="R783" t="s">
        <v>561</v>
      </c>
      <c r="S783" s="59"/>
      <c r="T783" t="s">
        <v>4445</v>
      </c>
      <c r="U783" t="s">
        <v>4446</v>
      </c>
      <c r="V783" t="s">
        <v>564</v>
      </c>
      <c r="W783">
        <v>25200</v>
      </c>
      <c r="X783">
        <v>0</v>
      </c>
      <c r="Y783">
        <v>3000</v>
      </c>
      <c r="Z783">
        <v>0</v>
      </c>
      <c r="AA783">
        <v>0</v>
      </c>
      <c r="AE7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차경미 차경미 SE.205 투명 530281121492 0502-4915-5636 21100066769123</v>
      </c>
    </row>
    <row r="784" spans="1:31">
      <c r="A784">
        <v>793</v>
      </c>
      <c r="B784" t="s">
        <v>665</v>
      </c>
      <c r="C784" t="s">
        <v>562</v>
      </c>
      <c r="D784" t="s">
        <v>4447</v>
      </c>
      <c r="E784" s="59">
        <v>45537</v>
      </c>
      <c r="F784" t="s">
        <v>4447</v>
      </c>
      <c r="G784" t="s">
        <v>4448</v>
      </c>
      <c r="H784" t="s">
        <v>34</v>
      </c>
      <c r="I784" t="s">
        <v>351</v>
      </c>
      <c r="J784">
        <v>1</v>
      </c>
      <c r="K784">
        <v>0</v>
      </c>
      <c r="L784">
        <v>4400</v>
      </c>
      <c r="M784">
        <v>1725</v>
      </c>
      <c r="N784" s="59">
        <v>45536</v>
      </c>
      <c r="O784" t="s">
        <v>4449</v>
      </c>
      <c r="Q784" t="s">
        <v>4450</v>
      </c>
      <c r="R784" t="s">
        <v>561</v>
      </c>
      <c r="S784" s="59"/>
      <c r="T784" t="s">
        <v>4450</v>
      </c>
      <c r="U784" t="s">
        <v>4451</v>
      </c>
      <c r="V784" t="s">
        <v>563</v>
      </c>
      <c r="W784">
        <v>25200</v>
      </c>
      <c r="X784">
        <v>0</v>
      </c>
      <c r="Y784">
        <v>3000</v>
      </c>
      <c r="Z784">
        <v>0</v>
      </c>
      <c r="AA784">
        <v>0</v>
      </c>
      <c r="AE7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문희연 문희연 SE.206 투명 540279710222 0502-1305-9123 29100066749028</v>
      </c>
    </row>
    <row r="785" spans="1:31">
      <c r="A785">
        <v>794</v>
      </c>
      <c r="B785" t="s">
        <v>665</v>
      </c>
      <c r="C785" t="s">
        <v>530</v>
      </c>
      <c r="D785" t="s">
        <v>4452</v>
      </c>
      <c r="E785" s="59">
        <v>45538</v>
      </c>
      <c r="F785" t="s">
        <v>4452</v>
      </c>
      <c r="G785" t="s">
        <v>4453</v>
      </c>
      <c r="H785" t="s">
        <v>529</v>
      </c>
      <c r="I785" t="s">
        <v>351</v>
      </c>
      <c r="J785">
        <v>1</v>
      </c>
      <c r="K785">
        <v>0</v>
      </c>
      <c r="L785">
        <v>5700</v>
      </c>
      <c r="M785">
        <v>1725</v>
      </c>
      <c r="N785" s="59">
        <v>45538</v>
      </c>
      <c r="O785" t="s">
        <v>4573</v>
      </c>
      <c r="R785" t="s">
        <v>561</v>
      </c>
      <c r="S785" s="59"/>
      <c r="T785" t="s">
        <v>1445</v>
      </c>
      <c r="U785" t="s">
        <v>4454</v>
      </c>
      <c r="W785">
        <v>0</v>
      </c>
      <c r="X785">
        <v>0</v>
      </c>
      <c r="Y785">
        <v>0</v>
      </c>
      <c r="Z785">
        <v>0</v>
      </c>
      <c r="AA785">
        <v>0</v>
      </c>
      <c r="AE7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알프스채소축산 알프스채소축산 SE.1000 투명 530282744836 010-9321-7001 45540133</v>
      </c>
    </row>
    <row r="786" spans="1:31">
      <c r="A786">
        <v>795</v>
      </c>
      <c r="B786" t="s">
        <v>665</v>
      </c>
      <c r="C786" t="s">
        <v>530</v>
      </c>
      <c r="D786" t="s">
        <v>4455</v>
      </c>
      <c r="E786" s="59">
        <v>45538</v>
      </c>
      <c r="F786" t="s">
        <v>4455</v>
      </c>
      <c r="G786" t="s">
        <v>4456</v>
      </c>
      <c r="H786" t="s">
        <v>529</v>
      </c>
      <c r="I786" t="s">
        <v>351</v>
      </c>
      <c r="J786">
        <v>1</v>
      </c>
      <c r="K786">
        <v>0</v>
      </c>
      <c r="L786">
        <v>4400</v>
      </c>
      <c r="M786">
        <v>1725</v>
      </c>
      <c r="N786" s="59">
        <v>45538</v>
      </c>
      <c r="O786" t="s">
        <v>4574</v>
      </c>
      <c r="R786" t="s">
        <v>561</v>
      </c>
      <c r="S786" s="59"/>
      <c r="T786" t="s">
        <v>4457</v>
      </c>
      <c r="U786" t="s">
        <v>4458</v>
      </c>
      <c r="W786">
        <v>0</v>
      </c>
      <c r="X786">
        <v>0</v>
      </c>
      <c r="Y786">
        <v>0</v>
      </c>
      <c r="Z786">
        <v>0</v>
      </c>
      <c r="AA786">
        <v>0</v>
      </c>
      <c r="AE7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풍년방앗간 풍년방앗간 SE.1000 투명 530282744851 010-5286-5142 45540757</v>
      </c>
    </row>
    <row r="787" spans="1:31">
      <c r="A787">
        <v>796</v>
      </c>
      <c r="B787" t="s">
        <v>560</v>
      </c>
      <c r="C787" t="s">
        <v>562</v>
      </c>
      <c r="D787" t="s">
        <v>4459</v>
      </c>
      <c r="E787" s="59">
        <v>45538</v>
      </c>
      <c r="F787" t="s">
        <v>4459</v>
      </c>
      <c r="G787" t="s">
        <v>4460</v>
      </c>
      <c r="H787" t="s">
        <v>34</v>
      </c>
      <c r="I787" t="s">
        <v>351</v>
      </c>
      <c r="J787">
        <v>1</v>
      </c>
      <c r="K787">
        <v>24260</v>
      </c>
      <c r="L787">
        <v>3500</v>
      </c>
      <c r="M787">
        <v>960</v>
      </c>
      <c r="N787" s="59">
        <v>45537</v>
      </c>
      <c r="O787" t="s">
        <v>4461</v>
      </c>
      <c r="Q787" t="s">
        <v>4462</v>
      </c>
      <c r="R787" t="s">
        <v>561</v>
      </c>
      <c r="S787" s="59"/>
      <c r="T787" t="s">
        <v>4462</v>
      </c>
      <c r="U787" t="s">
        <v>4463</v>
      </c>
      <c r="V787" t="s">
        <v>564</v>
      </c>
      <c r="W787">
        <v>34020</v>
      </c>
      <c r="X787">
        <v>0</v>
      </c>
      <c r="Y787">
        <v>3000</v>
      </c>
      <c r="Z787">
        <v>0</v>
      </c>
      <c r="AA787">
        <v>0</v>
      </c>
      <c r="AE7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김현아 김현아 SE.206 투명 540280844141 0504-4913-3667 3100067239719</v>
      </c>
    </row>
    <row r="788" spans="1:31">
      <c r="A788">
        <v>797</v>
      </c>
      <c r="B788" t="s">
        <v>560</v>
      </c>
      <c r="C788" t="s">
        <v>562</v>
      </c>
      <c r="D788" t="s">
        <v>4464</v>
      </c>
      <c r="E788" s="59">
        <v>45538</v>
      </c>
      <c r="F788" t="s">
        <v>4464</v>
      </c>
      <c r="G788" t="s">
        <v>4465</v>
      </c>
      <c r="H788" t="s">
        <v>34</v>
      </c>
      <c r="I788" t="s">
        <v>351</v>
      </c>
      <c r="J788">
        <v>1</v>
      </c>
      <c r="K788">
        <v>24260</v>
      </c>
      <c r="L788">
        <v>3500</v>
      </c>
      <c r="M788">
        <v>960</v>
      </c>
      <c r="N788" s="59">
        <v>45537</v>
      </c>
      <c r="O788" t="s">
        <v>4466</v>
      </c>
      <c r="Q788" t="s">
        <v>4467</v>
      </c>
      <c r="R788" t="s">
        <v>561</v>
      </c>
      <c r="S788" s="59"/>
      <c r="T788" t="s">
        <v>4467</v>
      </c>
      <c r="U788" t="s">
        <v>4468</v>
      </c>
      <c r="V788" t="s">
        <v>563</v>
      </c>
      <c r="W788">
        <v>34020</v>
      </c>
      <c r="X788">
        <v>0</v>
      </c>
      <c r="Y788">
        <v>3000</v>
      </c>
      <c r="Z788">
        <v>0</v>
      </c>
      <c r="AA788">
        <v>0</v>
      </c>
      <c r="AE7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김국향 김국향 SE.206 투명 540281076832 0504-2793-1721 8100067237691</v>
      </c>
    </row>
    <row r="789" spans="1:31">
      <c r="A789">
        <v>798</v>
      </c>
      <c r="B789" t="s">
        <v>560</v>
      </c>
      <c r="C789" t="s">
        <v>562</v>
      </c>
      <c r="D789" t="s">
        <v>3912</v>
      </c>
      <c r="E789" s="59">
        <v>45538</v>
      </c>
      <c r="F789" t="s">
        <v>3912</v>
      </c>
      <c r="G789" t="s">
        <v>4469</v>
      </c>
      <c r="H789" t="s">
        <v>98</v>
      </c>
      <c r="I789" t="s">
        <v>351</v>
      </c>
      <c r="J789">
        <v>2</v>
      </c>
      <c r="K789">
        <v>10920</v>
      </c>
      <c r="L789">
        <v>3000</v>
      </c>
      <c r="M789">
        <v>0</v>
      </c>
      <c r="N789" s="59">
        <v>45537</v>
      </c>
      <c r="O789" t="s">
        <v>4470</v>
      </c>
      <c r="Q789" t="s">
        <v>4471</v>
      </c>
      <c r="R789" t="s">
        <v>561</v>
      </c>
      <c r="S789" s="59"/>
      <c r="T789" t="s">
        <v>4471</v>
      </c>
      <c r="U789" t="s">
        <v>3916</v>
      </c>
      <c r="V789" t="s">
        <v>564</v>
      </c>
      <c r="W789">
        <v>12240</v>
      </c>
      <c r="X789">
        <v>1360</v>
      </c>
      <c r="Y789">
        <v>0</v>
      </c>
      <c r="Z789">
        <v>0</v>
      </c>
      <c r="AA789">
        <v>0</v>
      </c>
      <c r="AE7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이구호 이구호 SE.114 투명 540280874834 0504-4965-5486 3100067265986</v>
      </c>
    </row>
    <row r="790" spans="1:31">
      <c r="A790">
        <v>799</v>
      </c>
      <c r="B790" t="s">
        <v>560</v>
      </c>
      <c r="C790" t="s">
        <v>562</v>
      </c>
      <c r="D790" t="s">
        <v>4472</v>
      </c>
      <c r="E790" s="59">
        <v>45538</v>
      </c>
      <c r="F790" t="s">
        <v>4472</v>
      </c>
      <c r="G790" t="s">
        <v>4473</v>
      </c>
      <c r="H790" t="s">
        <v>98</v>
      </c>
      <c r="I790" t="s">
        <v>351</v>
      </c>
      <c r="J790">
        <v>2</v>
      </c>
      <c r="K790">
        <v>10920</v>
      </c>
      <c r="L790">
        <v>3000</v>
      </c>
      <c r="M790">
        <v>0</v>
      </c>
      <c r="N790" s="59">
        <v>45537</v>
      </c>
      <c r="O790" t="s">
        <v>4474</v>
      </c>
      <c r="Q790" t="s">
        <v>4475</v>
      </c>
      <c r="R790" t="s">
        <v>561</v>
      </c>
      <c r="S790" s="59"/>
      <c r="T790" t="s">
        <v>4475</v>
      </c>
      <c r="U790" t="s">
        <v>4476</v>
      </c>
      <c r="V790" t="s">
        <v>564</v>
      </c>
      <c r="W790">
        <v>12240</v>
      </c>
      <c r="X790">
        <v>1360</v>
      </c>
      <c r="Y790">
        <v>0</v>
      </c>
      <c r="Z790">
        <v>0</v>
      </c>
      <c r="AA790">
        <v>0</v>
      </c>
      <c r="AE7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추수택 추수택 SE.114 투명 540280874694 0502-1705-8289 24100067055951</v>
      </c>
    </row>
    <row r="791" spans="1:31">
      <c r="A791">
        <v>800</v>
      </c>
      <c r="B791" t="s">
        <v>560</v>
      </c>
      <c r="C791" t="s">
        <v>562</v>
      </c>
      <c r="D791" t="s">
        <v>4477</v>
      </c>
      <c r="E791" s="59">
        <v>45538</v>
      </c>
      <c r="F791" t="s">
        <v>4477</v>
      </c>
      <c r="G791" t="s">
        <v>4478</v>
      </c>
      <c r="H791" t="s">
        <v>82</v>
      </c>
      <c r="I791" t="s">
        <v>351</v>
      </c>
      <c r="J791">
        <v>1</v>
      </c>
      <c r="K791">
        <v>6740</v>
      </c>
      <c r="L791">
        <v>3000</v>
      </c>
      <c r="M791">
        <v>0</v>
      </c>
      <c r="N791" s="59">
        <v>45538</v>
      </c>
      <c r="O791" t="s">
        <v>4479</v>
      </c>
      <c r="Q791" t="s">
        <v>4480</v>
      </c>
      <c r="R791" t="s">
        <v>561</v>
      </c>
      <c r="S791" s="59"/>
      <c r="T791" t="s">
        <v>4480</v>
      </c>
      <c r="U791" t="s">
        <v>4481</v>
      </c>
      <c r="V791" t="s">
        <v>564</v>
      </c>
      <c r="W791">
        <v>6820</v>
      </c>
      <c r="X791">
        <v>0</v>
      </c>
      <c r="Y791">
        <v>3000</v>
      </c>
      <c r="Z791">
        <v>0</v>
      </c>
      <c r="AA791">
        <v>0</v>
      </c>
      <c r="AE7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이수진 이수진 SE.122 투명 530282637843 0502-7901-0264 9100067078970</v>
      </c>
    </row>
    <row r="792" spans="1:31">
      <c r="A792">
        <v>801</v>
      </c>
      <c r="B792" t="s">
        <v>665</v>
      </c>
      <c r="C792" t="s">
        <v>559</v>
      </c>
      <c r="D792" t="s">
        <v>2784</v>
      </c>
      <c r="E792" s="59">
        <v>45538</v>
      </c>
      <c r="F792" t="s">
        <v>2784</v>
      </c>
      <c r="G792" t="s">
        <v>4482</v>
      </c>
      <c r="H792" t="s">
        <v>34</v>
      </c>
      <c r="I792" t="s">
        <v>351</v>
      </c>
      <c r="J792">
        <v>2</v>
      </c>
      <c r="K792">
        <v>0</v>
      </c>
      <c r="L792">
        <v>4400</v>
      </c>
      <c r="M792">
        <v>1725</v>
      </c>
      <c r="N792" s="59">
        <v>45538</v>
      </c>
      <c r="O792" t="s">
        <v>4483</v>
      </c>
      <c r="P792" t="s">
        <v>2787</v>
      </c>
      <c r="Q792" t="s">
        <v>2788</v>
      </c>
      <c r="R792" t="s">
        <v>561</v>
      </c>
      <c r="S792" s="59"/>
      <c r="T792" t="s">
        <v>2788</v>
      </c>
      <c r="U792" t="s">
        <v>2789</v>
      </c>
      <c r="V792" t="s">
        <v>4484</v>
      </c>
      <c r="W792">
        <v>56800</v>
      </c>
      <c r="X792">
        <v>0</v>
      </c>
      <c r="Y792">
        <v>0</v>
      </c>
      <c r="Z792">
        <v>0</v>
      </c>
      <c r="AA792">
        <v>0</v>
      </c>
      <c r="AE7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김현수 김현수 SE.206 투명 530282500061 010-5882-5709 2024090392352481</v>
      </c>
    </row>
    <row r="793" spans="1:31">
      <c r="A793">
        <v>802</v>
      </c>
      <c r="B793" t="s">
        <v>665</v>
      </c>
      <c r="C793" t="s">
        <v>559</v>
      </c>
      <c r="D793" t="s">
        <v>4488</v>
      </c>
      <c r="E793" s="59">
        <v>45538</v>
      </c>
      <c r="F793" t="s">
        <v>4485</v>
      </c>
      <c r="G793" t="s">
        <v>4486</v>
      </c>
      <c r="H793" t="s">
        <v>36</v>
      </c>
      <c r="I793" t="s">
        <v>351</v>
      </c>
      <c r="J793">
        <v>1</v>
      </c>
      <c r="K793">
        <v>0</v>
      </c>
      <c r="L793">
        <v>3500</v>
      </c>
      <c r="M793">
        <v>960</v>
      </c>
      <c r="N793" s="59">
        <v>45537</v>
      </c>
      <c r="O793" t="s">
        <v>4487</v>
      </c>
      <c r="P793" t="s">
        <v>4489</v>
      </c>
      <c r="Q793" t="s">
        <v>4490</v>
      </c>
      <c r="R793" t="s">
        <v>561</v>
      </c>
      <c r="S793" s="59"/>
      <c r="T793" t="s">
        <v>4490</v>
      </c>
      <c r="U793" t="s">
        <v>4491</v>
      </c>
      <c r="W793">
        <v>24000</v>
      </c>
      <c r="X793">
        <v>0</v>
      </c>
      <c r="Y793">
        <v>3000</v>
      </c>
      <c r="Z793">
        <v>0</v>
      </c>
      <c r="AA793">
        <v>0</v>
      </c>
      <c r="AE7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장우진 부경마켓 장우진팀장 SE.205 투명 530282277295 010-3443-8430 2024090270091151</v>
      </c>
    </row>
    <row r="794" spans="1:31">
      <c r="A794">
        <v>803</v>
      </c>
      <c r="B794" t="s">
        <v>665</v>
      </c>
      <c r="C794" t="s">
        <v>559</v>
      </c>
      <c r="D794" t="s">
        <v>3185</v>
      </c>
      <c r="E794" s="59">
        <v>45538</v>
      </c>
      <c r="F794" t="s">
        <v>3185</v>
      </c>
      <c r="G794" t="s">
        <v>4492</v>
      </c>
      <c r="H794" t="s">
        <v>224</v>
      </c>
      <c r="I794" t="s">
        <v>366</v>
      </c>
      <c r="J794">
        <v>7</v>
      </c>
      <c r="K794">
        <v>0</v>
      </c>
      <c r="L794">
        <v>4400</v>
      </c>
      <c r="M794">
        <v>1725</v>
      </c>
      <c r="N794" s="59">
        <v>45537</v>
      </c>
      <c r="O794" t="s">
        <v>4493</v>
      </c>
      <c r="P794" t="s">
        <v>3204</v>
      </c>
      <c r="Q794" t="s">
        <v>4494</v>
      </c>
      <c r="R794" t="s">
        <v>561</v>
      </c>
      <c r="S794" s="59"/>
      <c r="T794" t="s">
        <v>4494</v>
      </c>
      <c r="U794" t="s">
        <v>4495</v>
      </c>
      <c r="W794">
        <v>12390</v>
      </c>
      <c r="X794">
        <v>10080</v>
      </c>
      <c r="Y794">
        <v>0</v>
      </c>
      <c r="Z794">
        <v>0</v>
      </c>
      <c r="AA794">
        <v>0</v>
      </c>
      <c r="AE7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김예지 김예지 SE.18 청백 530282554403 010-4599-6835 2024090257476501</v>
      </c>
    </row>
    <row r="795" spans="1:31">
      <c r="A795">
        <v>804</v>
      </c>
      <c r="B795" t="s">
        <v>665</v>
      </c>
      <c r="C795" t="s">
        <v>559</v>
      </c>
      <c r="D795" t="s">
        <v>3185</v>
      </c>
      <c r="E795" s="59">
        <v>45538</v>
      </c>
      <c r="F795" t="s">
        <v>3185</v>
      </c>
      <c r="G795" t="s">
        <v>4492</v>
      </c>
      <c r="H795" t="s">
        <v>224</v>
      </c>
      <c r="I795" t="s">
        <v>361</v>
      </c>
      <c r="J795">
        <v>4</v>
      </c>
      <c r="K795">
        <v>0</v>
      </c>
      <c r="L795">
        <v>0</v>
      </c>
      <c r="M795">
        <v>0</v>
      </c>
      <c r="N795" s="59">
        <v>45537</v>
      </c>
      <c r="O795" t="s">
        <v>4496</v>
      </c>
      <c r="P795" t="s">
        <v>3204</v>
      </c>
      <c r="Q795" t="s">
        <v>4494</v>
      </c>
      <c r="R795" t="s">
        <v>561</v>
      </c>
      <c r="S795" s="59"/>
      <c r="T795" t="s">
        <v>4494</v>
      </c>
      <c r="U795" t="s">
        <v>4495</v>
      </c>
      <c r="W795">
        <v>7080</v>
      </c>
      <c r="X795">
        <v>5760</v>
      </c>
      <c r="Y795">
        <v>0</v>
      </c>
      <c r="Z795">
        <v>0</v>
      </c>
      <c r="AA795">
        <v>0</v>
      </c>
      <c r="AE7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김예지 김예지 SE.18 빨강 530282554403 010-4599-6835 2024090257476491</v>
      </c>
    </row>
    <row r="796" spans="1:31">
      <c r="A796">
        <v>805</v>
      </c>
      <c r="B796" t="s">
        <v>665</v>
      </c>
      <c r="C796" t="s">
        <v>559</v>
      </c>
      <c r="D796" t="s">
        <v>3185</v>
      </c>
      <c r="E796" s="59">
        <v>45538</v>
      </c>
      <c r="F796" t="s">
        <v>3185</v>
      </c>
      <c r="G796" t="s">
        <v>4492</v>
      </c>
      <c r="H796" t="s">
        <v>208</v>
      </c>
      <c r="I796" t="s">
        <v>373</v>
      </c>
      <c r="J796">
        <v>5</v>
      </c>
      <c r="K796">
        <v>0</v>
      </c>
      <c r="L796">
        <v>0</v>
      </c>
      <c r="M796">
        <v>0</v>
      </c>
      <c r="N796" s="59">
        <v>45537</v>
      </c>
      <c r="O796" t="s">
        <v>4497</v>
      </c>
      <c r="P796" t="s">
        <v>3204</v>
      </c>
      <c r="Q796" t="s">
        <v>4494</v>
      </c>
      <c r="R796" t="s">
        <v>561</v>
      </c>
      <c r="S796" s="59"/>
      <c r="T796" t="s">
        <v>4494</v>
      </c>
      <c r="U796" t="s">
        <v>4495</v>
      </c>
      <c r="W796">
        <v>15750</v>
      </c>
      <c r="X796">
        <v>7200</v>
      </c>
      <c r="Y796">
        <v>0</v>
      </c>
      <c r="Z796">
        <v>0</v>
      </c>
      <c r="AA796">
        <v>0</v>
      </c>
      <c r="AE7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김예지 김예지 SE.21 유백 530282554403 010-4599-6835 2024090257476481</v>
      </c>
    </row>
    <row r="797" spans="1:31">
      <c r="A797">
        <v>806</v>
      </c>
      <c r="B797" t="s">
        <v>665</v>
      </c>
      <c r="C797" t="s">
        <v>559</v>
      </c>
      <c r="D797" t="s">
        <v>3185</v>
      </c>
      <c r="E797" s="59">
        <v>45538</v>
      </c>
      <c r="F797" t="s">
        <v>3185</v>
      </c>
      <c r="G797" t="s">
        <v>4492</v>
      </c>
      <c r="H797" t="s">
        <v>84</v>
      </c>
      <c r="I797" t="s">
        <v>351</v>
      </c>
      <c r="J797">
        <v>2</v>
      </c>
      <c r="K797">
        <v>0</v>
      </c>
      <c r="L797">
        <v>0</v>
      </c>
      <c r="M797">
        <v>0</v>
      </c>
      <c r="N797" s="59">
        <v>45537</v>
      </c>
      <c r="O797" t="s">
        <v>4498</v>
      </c>
      <c r="P797" t="s">
        <v>3204</v>
      </c>
      <c r="Q797" t="s">
        <v>4494</v>
      </c>
      <c r="R797" t="s">
        <v>561</v>
      </c>
      <c r="S797" s="59"/>
      <c r="T797" t="s">
        <v>4494</v>
      </c>
      <c r="U797" t="s">
        <v>4495</v>
      </c>
      <c r="W797">
        <v>8380</v>
      </c>
      <c r="X797">
        <v>0</v>
      </c>
      <c r="Y797">
        <v>0</v>
      </c>
      <c r="Z797">
        <v>0</v>
      </c>
      <c r="AA797">
        <v>0</v>
      </c>
      <c r="AE7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김예지 김예지 SE.121 투명 530282554403 010-4599-6835 2024090257476471</v>
      </c>
    </row>
    <row r="798" spans="1:31">
      <c r="A798">
        <v>807</v>
      </c>
      <c r="B798" t="s">
        <v>560</v>
      </c>
      <c r="C798" t="s">
        <v>559</v>
      </c>
      <c r="D798" t="s">
        <v>4502</v>
      </c>
      <c r="E798" s="59">
        <v>45538</v>
      </c>
      <c r="F798" t="s">
        <v>4499</v>
      </c>
      <c r="G798" t="s">
        <v>4500</v>
      </c>
      <c r="H798" t="s">
        <v>84</v>
      </c>
      <c r="I798" t="s">
        <v>351</v>
      </c>
      <c r="J798">
        <v>6</v>
      </c>
      <c r="K798">
        <v>24920</v>
      </c>
      <c r="L798">
        <v>3500</v>
      </c>
      <c r="M798">
        <v>960</v>
      </c>
      <c r="N798" s="59">
        <v>45538</v>
      </c>
      <c r="O798" t="s">
        <v>4501</v>
      </c>
      <c r="P798" t="s">
        <v>4503</v>
      </c>
      <c r="Q798" t="s">
        <v>4504</v>
      </c>
      <c r="R798" t="s">
        <v>561</v>
      </c>
      <c r="S798" s="59"/>
      <c r="T798" t="s">
        <v>4504</v>
      </c>
      <c r="U798" t="s">
        <v>4505</v>
      </c>
      <c r="W798">
        <v>35280</v>
      </c>
      <c r="X798">
        <v>0</v>
      </c>
      <c r="Y798">
        <v>0</v>
      </c>
      <c r="Z798">
        <v>0</v>
      </c>
      <c r="AA798">
        <v>0</v>
      </c>
      <c r="AE7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이지혜 오퐁드부아 SE.121 투명 530282428053 010-4972-3344 2024090388966101</v>
      </c>
    </row>
    <row r="799" spans="1:31">
      <c r="A799">
        <v>808</v>
      </c>
      <c r="B799" t="s">
        <v>560</v>
      </c>
      <c r="C799" t="s">
        <v>559</v>
      </c>
      <c r="D799" t="s">
        <v>4506</v>
      </c>
      <c r="E799" s="59">
        <v>45538</v>
      </c>
      <c r="F799" t="s">
        <v>4506</v>
      </c>
      <c r="G799" t="s">
        <v>4507</v>
      </c>
      <c r="H799" t="s">
        <v>34</v>
      </c>
      <c r="I799" t="s">
        <v>351</v>
      </c>
      <c r="J799">
        <v>1</v>
      </c>
      <c r="K799">
        <v>24260</v>
      </c>
      <c r="L799">
        <v>3500</v>
      </c>
      <c r="M799">
        <v>960</v>
      </c>
      <c r="N799" s="59">
        <v>45538</v>
      </c>
      <c r="O799" t="s">
        <v>4508</v>
      </c>
      <c r="P799" t="s">
        <v>4509</v>
      </c>
      <c r="Q799" t="s">
        <v>4510</v>
      </c>
      <c r="R799" t="s">
        <v>561</v>
      </c>
      <c r="S799" s="59"/>
      <c r="T799" t="s">
        <v>4510</v>
      </c>
      <c r="U799" t="s">
        <v>4511</v>
      </c>
      <c r="W799">
        <v>28620</v>
      </c>
      <c r="X799">
        <v>3180</v>
      </c>
      <c r="Y799">
        <v>3000</v>
      </c>
      <c r="Z799">
        <v>0</v>
      </c>
      <c r="AA799">
        <v>0</v>
      </c>
      <c r="AE7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유소림 유소림 SE.206 투명 540280844082 010-3600-9441 2024090387206071</v>
      </c>
    </row>
    <row r="800" spans="1:31">
      <c r="A800">
        <v>809</v>
      </c>
      <c r="B800" t="s">
        <v>560</v>
      </c>
      <c r="C800" t="s">
        <v>559</v>
      </c>
      <c r="D800" t="s">
        <v>4512</v>
      </c>
      <c r="E800" s="59">
        <v>45538</v>
      </c>
      <c r="F800" t="s">
        <v>4512</v>
      </c>
      <c r="G800" t="s">
        <v>4513</v>
      </c>
      <c r="H800" t="s">
        <v>180</v>
      </c>
      <c r="I800" t="s">
        <v>352</v>
      </c>
      <c r="J800">
        <v>10</v>
      </c>
      <c r="K800">
        <v>41325</v>
      </c>
      <c r="L800">
        <v>4400</v>
      </c>
      <c r="M800">
        <v>1725</v>
      </c>
      <c r="N800" s="59">
        <v>45538</v>
      </c>
      <c r="O800" t="s">
        <v>4514</v>
      </c>
      <c r="P800" t="s">
        <v>4515</v>
      </c>
      <c r="Q800" t="s">
        <v>4516</v>
      </c>
      <c r="R800" t="s">
        <v>561</v>
      </c>
      <c r="S800" s="59"/>
      <c r="T800" t="s">
        <v>4516</v>
      </c>
      <c r="U800" t="s">
        <v>4518</v>
      </c>
      <c r="W800">
        <v>57600</v>
      </c>
      <c r="X800">
        <v>0</v>
      </c>
      <c r="Y800">
        <v>0</v>
      </c>
      <c r="Z800">
        <v>0</v>
      </c>
      <c r="AA800">
        <v>0</v>
      </c>
      <c r="AE8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김창열 김창열 SE.27 검정 540280964051 010-5537-3717 2024090387083941</v>
      </c>
    </row>
    <row r="801" spans="1:31">
      <c r="A801">
        <v>810</v>
      </c>
      <c r="B801" t="s">
        <v>560</v>
      </c>
      <c r="C801" t="s">
        <v>559</v>
      </c>
      <c r="D801" t="s">
        <v>3058</v>
      </c>
      <c r="E801" s="59">
        <v>45538</v>
      </c>
      <c r="F801" t="s">
        <v>3055</v>
      </c>
      <c r="G801" t="s">
        <v>4519</v>
      </c>
      <c r="H801" t="s">
        <v>180</v>
      </c>
      <c r="I801" t="s">
        <v>352</v>
      </c>
      <c r="J801">
        <v>5</v>
      </c>
      <c r="K801">
        <v>23725</v>
      </c>
      <c r="L801">
        <v>4400</v>
      </c>
      <c r="M801">
        <v>1725</v>
      </c>
      <c r="N801" s="59">
        <v>45538</v>
      </c>
      <c r="O801" t="s">
        <v>4520</v>
      </c>
      <c r="P801" t="s">
        <v>3059</v>
      </c>
      <c r="Q801" t="s">
        <v>3060</v>
      </c>
      <c r="R801" t="s">
        <v>561</v>
      </c>
      <c r="S801" s="59"/>
      <c r="T801" t="s">
        <v>3061</v>
      </c>
      <c r="U801" t="s">
        <v>3062</v>
      </c>
      <c r="W801">
        <v>28800</v>
      </c>
      <c r="X801">
        <v>0</v>
      </c>
      <c r="Y801">
        <v>0</v>
      </c>
      <c r="Z801">
        <v>0</v>
      </c>
      <c r="AA801">
        <v>0</v>
      </c>
      <c r="AE8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서은정 관리사무소 SE.27 검정 530282407602 053-587-0667 2024090386064901</v>
      </c>
    </row>
    <row r="802" spans="1:31">
      <c r="A802">
        <v>811</v>
      </c>
      <c r="B802" t="s">
        <v>560</v>
      </c>
      <c r="C802" t="s">
        <v>559</v>
      </c>
      <c r="D802" t="s">
        <v>3058</v>
      </c>
      <c r="E802" s="59">
        <v>45538</v>
      </c>
      <c r="F802" t="s">
        <v>3055</v>
      </c>
      <c r="G802" t="s">
        <v>4519</v>
      </c>
      <c r="H802" t="s">
        <v>176</v>
      </c>
      <c r="I802" t="s">
        <v>352</v>
      </c>
      <c r="J802">
        <v>1</v>
      </c>
      <c r="K802">
        <v>4620</v>
      </c>
      <c r="L802">
        <v>0</v>
      </c>
      <c r="M802">
        <v>0</v>
      </c>
      <c r="N802" s="59">
        <v>45538</v>
      </c>
      <c r="O802" t="s">
        <v>4521</v>
      </c>
      <c r="P802" t="s">
        <v>3059</v>
      </c>
      <c r="Q802" t="s">
        <v>3060</v>
      </c>
      <c r="R802" t="s">
        <v>561</v>
      </c>
      <c r="S802" s="59"/>
      <c r="T802" t="s">
        <v>3061</v>
      </c>
      <c r="U802" t="s">
        <v>3062</v>
      </c>
      <c r="W802">
        <v>7560</v>
      </c>
      <c r="X802">
        <v>0</v>
      </c>
      <c r="Y802">
        <v>0</v>
      </c>
      <c r="Z802">
        <v>0</v>
      </c>
      <c r="AA802">
        <v>0</v>
      </c>
      <c r="AE8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서은정 관리사무소 SE.28 검정 530282407602 053-587-0667 2024090386064891</v>
      </c>
    </row>
    <row r="803" spans="1:31">
      <c r="A803">
        <v>812</v>
      </c>
      <c r="B803" t="s">
        <v>560</v>
      </c>
      <c r="C803" t="s">
        <v>559</v>
      </c>
      <c r="D803" t="s">
        <v>4522</v>
      </c>
      <c r="E803" s="59">
        <v>45538</v>
      </c>
      <c r="F803" t="s">
        <v>4522</v>
      </c>
      <c r="G803" t="s">
        <v>4523</v>
      </c>
      <c r="H803" t="s">
        <v>18</v>
      </c>
      <c r="I803" t="s">
        <v>351</v>
      </c>
      <c r="J803">
        <v>2</v>
      </c>
      <c r="K803">
        <v>18980</v>
      </c>
      <c r="L803">
        <v>3500</v>
      </c>
      <c r="M803">
        <v>960</v>
      </c>
      <c r="N803" s="59">
        <v>45538</v>
      </c>
      <c r="O803" t="s">
        <v>4524</v>
      </c>
      <c r="P803" t="s">
        <v>4525</v>
      </c>
      <c r="Q803" t="s">
        <v>4526</v>
      </c>
      <c r="R803" t="s">
        <v>561</v>
      </c>
      <c r="S803" s="59"/>
      <c r="T803" t="s">
        <v>4526</v>
      </c>
      <c r="U803" t="s">
        <v>4527</v>
      </c>
      <c r="W803">
        <v>21380</v>
      </c>
      <c r="X803">
        <v>2380</v>
      </c>
      <c r="Y803">
        <v>0</v>
      </c>
      <c r="Z803">
        <v>0</v>
      </c>
      <c r="AA803">
        <v>0</v>
      </c>
      <c r="AE8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이유정 이유정 SE.307 투명 540280956502 010-6770-6671 2024090379215701</v>
      </c>
    </row>
    <row r="804" spans="1:31">
      <c r="A804">
        <v>813</v>
      </c>
      <c r="B804" t="s">
        <v>560</v>
      </c>
      <c r="C804" t="s">
        <v>559</v>
      </c>
      <c r="D804" t="s">
        <v>4522</v>
      </c>
      <c r="E804" s="59">
        <v>45538</v>
      </c>
      <c r="F804" t="s">
        <v>4522</v>
      </c>
      <c r="G804" t="s">
        <v>4523</v>
      </c>
      <c r="H804" t="s">
        <v>26</v>
      </c>
      <c r="I804" t="s">
        <v>351</v>
      </c>
      <c r="J804">
        <v>1</v>
      </c>
      <c r="K804">
        <v>15070</v>
      </c>
      <c r="L804">
        <v>0</v>
      </c>
      <c r="M804">
        <v>0</v>
      </c>
      <c r="N804" s="59">
        <v>45538</v>
      </c>
      <c r="O804" t="s">
        <v>4528</v>
      </c>
      <c r="P804" t="s">
        <v>4525</v>
      </c>
      <c r="Q804" t="s">
        <v>4526</v>
      </c>
      <c r="R804" t="s">
        <v>561</v>
      </c>
      <c r="S804" s="59"/>
      <c r="T804" t="s">
        <v>4526</v>
      </c>
      <c r="U804" t="s">
        <v>4527</v>
      </c>
      <c r="W804">
        <v>22190</v>
      </c>
      <c r="X804">
        <v>2470</v>
      </c>
      <c r="Y804">
        <v>0</v>
      </c>
      <c r="Z804">
        <v>0</v>
      </c>
      <c r="AA804">
        <v>0</v>
      </c>
      <c r="AE8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이유정 이유정 SE.303 투명 540280956502 010-6770-6671 2024090379215691</v>
      </c>
    </row>
    <row r="805" spans="1:31">
      <c r="A805">
        <v>814</v>
      </c>
      <c r="B805" t="s">
        <v>560</v>
      </c>
      <c r="C805" t="s">
        <v>559</v>
      </c>
      <c r="D805" t="s">
        <v>3442</v>
      </c>
      <c r="E805" s="59">
        <v>45538</v>
      </c>
      <c r="F805" t="s">
        <v>4529</v>
      </c>
      <c r="G805" t="s">
        <v>4530</v>
      </c>
      <c r="H805" t="s">
        <v>34</v>
      </c>
      <c r="I805" t="s">
        <v>351</v>
      </c>
      <c r="J805">
        <v>1</v>
      </c>
      <c r="K805">
        <v>24260</v>
      </c>
      <c r="L805">
        <v>3500</v>
      </c>
      <c r="M805">
        <v>960</v>
      </c>
      <c r="N805" s="59">
        <v>45537</v>
      </c>
      <c r="O805" t="s">
        <v>4531</v>
      </c>
      <c r="P805" t="s">
        <v>4532</v>
      </c>
      <c r="Q805" t="s">
        <v>4533</v>
      </c>
      <c r="R805" t="s">
        <v>561</v>
      </c>
      <c r="S805" s="59"/>
      <c r="T805" t="s">
        <v>4534</v>
      </c>
      <c r="U805" t="s">
        <v>4535</v>
      </c>
      <c r="W805">
        <v>28620</v>
      </c>
      <c r="X805">
        <v>3180</v>
      </c>
      <c r="Y805">
        <v>3000</v>
      </c>
      <c r="Z805">
        <v>0</v>
      </c>
      <c r="AA805">
        <v>0</v>
      </c>
      <c r="AE8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이지현 이춘희 SE.206 투명 530282277262 010-3311-5705 2024090264149221</v>
      </c>
    </row>
    <row r="806" spans="1:31">
      <c r="A806">
        <v>815</v>
      </c>
      <c r="B806" t="s">
        <v>560</v>
      </c>
      <c r="C806" t="s">
        <v>559</v>
      </c>
      <c r="D806" t="s">
        <v>4536</v>
      </c>
      <c r="E806" s="59">
        <v>45538</v>
      </c>
      <c r="F806" t="s">
        <v>4536</v>
      </c>
      <c r="G806" t="s">
        <v>4537</v>
      </c>
      <c r="H806" t="s">
        <v>44</v>
      </c>
      <c r="I806" t="s">
        <v>351</v>
      </c>
      <c r="J806">
        <v>1</v>
      </c>
      <c r="K806">
        <v>14360</v>
      </c>
      <c r="L806">
        <v>3500</v>
      </c>
      <c r="M806">
        <v>960</v>
      </c>
      <c r="N806" s="59">
        <v>45537</v>
      </c>
      <c r="O806" t="s">
        <v>4538</v>
      </c>
      <c r="P806" t="s">
        <v>4539</v>
      </c>
      <c r="Q806" t="s">
        <v>4540</v>
      </c>
      <c r="R806" t="s">
        <v>561</v>
      </c>
      <c r="S806" s="59"/>
      <c r="T806" t="s">
        <v>4540</v>
      </c>
      <c r="U806" t="s">
        <v>4541</v>
      </c>
      <c r="V806" t="s">
        <v>1114</v>
      </c>
      <c r="W806">
        <v>14580</v>
      </c>
      <c r="X806">
        <v>1620</v>
      </c>
      <c r="Y806">
        <v>3000</v>
      </c>
      <c r="Z806">
        <v>0</v>
      </c>
      <c r="AA806">
        <v>0</v>
      </c>
      <c r="AE8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장원경 장원경 SE.201 투명 530282277236 010-9027-4153 2024090255307451</v>
      </c>
    </row>
    <row r="807" spans="1:31">
      <c r="A807">
        <v>816</v>
      </c>
      <c r="B807" t="s">
        <v>560</v>
      </c>
      <c r="C807" t="s">
        <v>559</v>
      </c>
      <c r="D807" t="s">
        <v>4542</v>
      </c>
      <c r="E807" s="59">
        <v>45538</v>
      </c>
      <c r="F807" t="s">
        <v>4542</v>
      </c>
      <c r="G807" t="s">
        <v>4543</v>
      </c>
      <c r="H807" t="s">
        <v>24</v>
      </c>
      <c r="I807" t="s">
        <v>351</v>
      </c>
      <c r="J807">
        <v>3</v>
      </c>
      <c r="K807">
        <v>32510</v>
      </c>
      <c r="L807">
        <v>3500</v>
      </c>
      <c r="M807">
        <v>960</v>
      </c>
      <c r="N807" s="59">
        <v>45537</v>
      </c>
      <c r="O807" t="s">
        <v>4544</v>
      </c>
      <c r="P807" t="s">
        <v>4545</v>
      </c>
      <c r="Q807" t="s">
        <v>4546</v>
      </c>
      <c r="R807" t="s">
        <v>561</v>
      </c>
      <c r="S807" s="59"/>
      <c r="T807" t="s">
        <v>4546</v>
      </c>
      <c r="U807" t="s">
        <v>4547</v>
      </c>
      <c r="W807">
        <v>41310</v>
      </c>
      <c r="X807">
        <v>4590</v>
      </c>
      <c r="Y807">
        <v>0</v>
      </c>
      <c r="Z807">
        <v>0</v>
      </c>
      <c r="AA807">
        <v>0</v>
      </c>
      <c r="AE8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유은미 유은미 SE.304 투명 540280888160 010-4535-2303 2024090252918661</v>
      </c>
    </row>
    <row r="808" spans="1:31">
      <c r="A808">
        <v>817</v>
      </c>
      <c r="B808" t="s">
        <v>665</v>
      </c>
      <c r="C808" t="s">
        <v>562</v>
      </c>
      <c r="D808" t="s">
        <v>4548</v>
      </c>
      <c r="E808" s="59">
        <v>45538</v>
      </c>
      <c r="F808" t="s">
        <v>4548</v>
      </c>
      <c r="G808" t="s">
        <v>4549</v>
      </c>
      <c r="H808" t="s">
        <v>133</v>
      </c>
      <c r="I808" t="s">
        <v>351</v>
      </c>
      <c r="J808">
        <v>1</v>
      </c>
      <c r="K808">
        <v>0</v>
      </c>
      <c r="L808">
        <v>3500</v>
      </c>
      <c r="M808">
        <v>960</v>
      </c>
      <c r="N808" s="59">
        <v>45537</v>
      </c>
      <c r="O808" t="s">
        <v>4550</v>
      </c>
      <c r="Q808" t="s">
        <v>4551</v>
      </c>
      <c r="R808" t="s">
        <v>561</v>
      </c>
      <c r="S808" s="59"/>
      <c r="T808" t="s">
        <v>4551</v>
      </c>
      <c r="U808" t="s">
        <v>4552</v>
      </c>
      <c r="V808" t="s">
        <v>564</v>
      </c>
      <c r="W808">
        <v>31200</v>
      </c>
      <c r="X808">
        <v>0</v>
      </c>
      <c r="Y808">
        <v>3000</v>
      </c>
      <c r="Z808">
        <v>0</v>
      </c>
      <c r="AA808">
        <v>0</v>
      </c>
      <c r="AE8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김경수 김경수 SE.101 투명 530282435241 0502-7917-7783 18100066878536</v>
      </c>
    </row>
    <row r="809" spans="1:31">
      <c r="A809">
        <v>818</v>
      </c>
      <c r="B809" t="s">
        <v>665</v>
      </c>
      <c r="C809" t="s">
        <v>562</v>
      </c>
      <c r="D809" t="s">
        <v>4556</v>
      </c>
      <c r="E809" s="59">
        <v>45538</v>
      </c>
      <c r="F809" t="s">
        <v>4553</v>
      </c>
      <c r="G809" t="s">
        <v>4554</v>
      </c>
      <c r="H809" t="s">
        <v>18</v>
      </c>
      <c r="I809" t="s">
        <v>351</v>
      </c>
      <c r="J809">
        <v>1</v>
      </c>
      <c r="K809">
        <v>0</v>
      </c>
      <c r="L809">
        <v>3000</v>
      </c>
      <c r="M809">
        <v>0</v>
      </c>
      <c r="N809" s="59">
        <v>45537</v>
      </c>
      <c r="O809" t="s">
        <v>4555</v>
      </c>
      <c r="Q809" t="s">
        <v>4557</v>
      </c>
      <c r="R809" t="s">
        <v>561</v>
      </c>
      <c r="S809" s="59"/>
      <c r="T809" t="s">
        <v>4557</v>
      </c>
      <c r="U809" t="s">
        <v>4558</v>
      </c>
      <c r="V809" t="s">
        <v>564</v>
      </c>
      <c r="W809">
        <v>11650</v>
      </c>
      <c r="X809">
        <v>0</v>
      </c>
      <c r="Y809">
        <v>3000</v>
      </c>
      <c r="Z809">
        <v>0</v>
      </c>
      <c r="AA809">
        <v>0</v>
      </c>
      <c r="AE8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이미정 솔비타어린이집 SE.307 투명 540281133672 0502-1716-4112 22100066665083</v>
      </c>
    </row>
    <row r="810" spans="1:31">
      <c r="A810">
        <v>819</v>
      </c>
      <c r="B810" t="s">
        <v>665</v>
      </c>
      <c r="C810" t="s">
        <v>562</v>
      </c>
      <c r="D810" t="s">
        <v>4464</v>
      </c>
      <c r="E810" s="59">
        <v>45538</v>
      </c>
      <c r="F810" t="s">
        <v>4464</v>
      </c>
      <c r="G810" t="s">
        <v>4559</v>
      </c>
      <c r="H810" t="s">
        <v>36</v>
      </c>
      <c r="I810" t="s">
        <v>351</v>
      </c>
      <c r="J810">
        <v>1</v>
      </c>
      <c r="K810">
        <v>0</v>
      </c>
      <c r="L810">
        <v>3500</v>
      </c>
      <c r="M810">
        <v>960</v>
      </c>
      <c r="N810" s="59">
        <v>45537</v>
      </c>
      <c r="O810" t="s">
        <v>4560</v>
      </c>
      <c r="Q810" t="s">
        <v>4561</v>
      </c>
      <c r="R810" t="s">
        <v>561</v>
      </c>
      <c r="S810" s="59"/>
      <c r="T810" t="s">
        <v>4561</v>
      </c>
      <c r="U810" t="s">
        <v>4468</v>
      </c>
      <c r="V810" t="s">
        <v>563</v>
      </c>
      <c r="W810">
        <v>25200</v>
      </c>
      <c r="X810">
        <v>0</v>
      </c>
      <c r="Y810">
        <v>3000</v>
      </c>
      <c r="Z810">
        <v>0</v>
      </c>
      <c r="AA810">
        <v>0</v>
      </c>
      <c r="AE8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김국향 김국향 SE.205 투명 540281076806 0504-4952-4157 8100067239323</v>
      </c>
    </row>
    <row r="811" spans="1:31">
      <c r="A811">
        <v>820</v>
      </c>
      <c r="B811" t="s">
        <v>665</v>
      </c>
      <c r="C811" t="s">
        <v>562</v>
      </c>
      <c r="D811" t="s">
        <v>4565</v>
      </c>
      <c r="E811" s="59">
        <v>45538</v>
      </c>
      <c r="F811" t="s">
        <v>4562</v>
      </c>
      <c r="G811" t="s">
        <v>4563</v>
      </c>
      <c r="H811" t="s">
        <v>44</v>
      </c>
      <c r="I811" t="s">
        <v>351</v>
      </c>
      <c r="J811">
        <v>1</v>
      </c>
      <c r="K811">
        <v>0</v>
      </c>
      <c r="L811">
        <v>3500</v>
      </c>
      <c r="M811">
        <v>960</v>
      </c>
      <c r="N811" s="59">
        <v>45537</v>
      </c>
      <c r="O811" t="s">
        <v>4564</v>
      </c>
      <c r="Q811" t="s">
        <v>4566</v>
      </c>
      <c r="R811" t="s">
        <v>561</v>
      </c>
      <c r="S811" s="59"/>
      <c r="T811" t="s">
        <v>4566</v>
      </c>
      <c r="U811" t="s">
        <v>4567</v>
      </c>
      <c r="V811" t="s">
        <v>563</v>
      </c>
      <c r="W811">
        <v>15120</v>
      </c>
      <c r="X811">
        <v>0</v>
      </c>
      <c r="Y811">
        <v>3000</v>
      </c>
      <c r="Z811">
        <v>0</v>
      </c>
      <c r="AA811">
        <v>0</v>
      </c>
      <c r="AE8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김희 김충실 SE.201 투명 540281133661 0504-3558-8767 13100067136855</v>
      </c>
    </row>
    <row r="812" spans="1:31">
      <c r="A812">
        <v>821</v>
      </c>
      <c r="B812" t="s">
        <v>665</v>
      </c>
      <c r="C812" t="s">
        <v>562</v>
      </c>
      <c r="D812" t="s">
        <v>4568</v>
      </c>
      <c r="E812" s="59">
        <v>45538</v>
      </c>
      <c r="F812" t="s">
        <v>4568</v>
      </c>
      <c r="G812" t="s">
        <v>4569</v>
      </c>
      <c r="H812" t="s">
        <v>26</v>
      </c>
      <c r="I812" t="s">
        <v>351</v>
      </c>
      <c r="J812">
        <v>1</v>
      </c>
      <c r="K812">
        <v>0</v>
      </c>
      <c r="L812">
        <v>3500</v>
      </c>
      <c r="M812">
        <v>960</v>
      </c>
      <c r="N812" s="59">
        <v>45538</v>
      </c>
      <c r="O812" t="s">
        <v>4570</v>
      </c>
      <c r="Q812" t="s">
        <v>4571</v>
      </c>
      <c r="R812" t="s">
        <v>561</v>
      </c>
      <c r="S812" s="59"/>
      <c r="T812" t="s">
        <v>4571</v>
      </c>
      <c r="U812" t="s">
        <v>4572</v>
      </c>
      <c r="V812" t="s">
        <v>564</v>
      </c>
      <c r="W812">
        <v>23020</v>
      </c>
      <c r="X812">
        <v>0</v>
      </c>
      <c r="Y812">
        <v>3000</v>
      </c>
      <c r="Z812">
        <v>0</v>
      </c>
      <c r="AA812">
        <v>0</v>
      </c>
      <c r="AE8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박인실 박인실 SE.303 투명 530282408534 0504-3470-5874 12100066951407</v>
      </c>
    </row>
    <row r="813" spans="1:31">
      <c r="A813">
        <v>822</v>
      </c>
      <c r="E813" s="59"/>
      <c r="G813" t="s">
        <v>558</v>
      </c>
      <c r="H813" t="s">
        <v>529</v>
      </c>
      <c r="I813" t="s">
        <v>351</v>
      </c>
      <c r="K813">
        <v>0</v>
      </c>
      <c r="L813">
        <v>4400</v>
      </c>
      <c r="M813">
        <v>1725</v>
      </c>
      <c r="N813" s="59"/>
      <c r="O813" t="s">
        <v>4575</v>
      </c>
      <c r="S813" s="59"/>
      <c r="X813">
        <v>0</v>
      </c>
      <c r="Y813">
        <v>0</v>
      </c>
      <c r="AA813">
        <v>0</v>
      </c>
      <c r="AE8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 xml:space="preserve">    SE.1000 투명   45540687</v>
      </c>
    </row>
    <row r="814" spans="1:31">
      <c r="A814">
        <v>823</v>
      </c>
      <c r="B814" t="s">
        <v>560</v>
      </c>
      <c r="C814" t="s">
        <v>559</v>
      </c>
      <c r="D814" t="s">
        <v>3187</v>
      </c>
      <c r="E814" s="59">
        <v>45539</v>
      </c>
      <c r="F814" t="s">
        <v>3185</v>
      </c>
      <c r="G814" t="s">
        <v>4584</v>
      </c>
      <c r="H814" t="s">
        <v>217</v>
      </c>
      <c r="I814" t="s">
        <v>351</v>
      </c>
      <c r="J814">
        <v>40</v>
      </c>
      <c r="K814">
        <v>60225</v>
      </c>
      <c r="L814">
        <v>5500</v>
      </c>
      <c r="M814">
        <v>1925</v>
      </c>
      <c r="N814" s="59">
        <v>45539</v>
      </c>
      <c r="O814" t="s">
        <v>4585</v>
      </c>
      <c r="P814" t="s">
        <v>3188</v>
      </c>
      <c r="Q814" t="s">
        <v>3189</v>
      </c>
      <c r="R814" t="s">
        <v>561</v>
      </c>
      <c r="S814" s="59"/>
      <c r="T814" t="s">
        <v>4586</v>
      </c>
      <c r="U814" t="s">
        <v>3191</v>
      </c>
      <c r="W814">
        <v>104800</v>
      </c>
      <c r="X814">
        <v>0</v>
      </c>
      <c r="Y814">
        <v>0</v>
      </c>
      <c r="Z814">
        <v>0</v>
      </c>
      <c r="AA814">
        <v>0</v>
      </c>
      <c r="AE8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양승혁 김예지 SE.19 투명 540282117194 0502-3390-2173 2024090449237991</v>
      </c>
    </row>
    <row r="815" spans="1:31">
      <c r="A815">
        <v>824</v>
      </c>
      <c r="B815" t="s">
        <v>560</v>
      </c>
      <c r="C815" t="s">
        <v>559</v>
      </c>
      <c r="D815" t="s">
        <v>3979</v>
      </c>
      <c r="E815" s="59">
        <v>45539</v>
      </c>
      <c r="F815" t="s">
        <v>3979</v>
      </c>
      <c r="G815" t="s">
        <v>4587</v>
      </c>
      <c r="H815" t="s">
        <v>296</v>
      </c>
      <c r="I815" t="s">
        <v>352</v>
      </c>
      <c r="J815">
        <v>4</v>
      </c>
      <c r="K815">
        <v>7100</v>
      </c>
      <c r="L815">
        <v>3500</v>
      </c>
      <c r="M815">
        <v>960</v>
      </c>
      <c r="N815" s="59">
        <v>45539</v>
      </c>
      <c r="O815" t="s">
        <v>4588</v>
      </c>
      <c r="P815" t="s">
        <v>4589</v>
      </c>
      <c r="Q815" t="s">
        <v>4590</v>
      </c>
      <c r="R815" t="s">
        <v>561</v>
      </c>
      <c r="S815" s="59"/>
      <c r="T815" t="s">
        <v>4590</v>
      </c>
      <c r="U815" t="s">
        <v>4591</v>
      </c>
      <c r="W815">
        <v>4360</v>
      </c>
      <c r="X815">
        <v>0</v>
      </c>
      <c r="Y815">
        <v>0</v>
      </c>
      <c r="Z815">
        <v>0</v>
      </c>
      <c r="AA815">
        <v>0</v>
      </c>
      <c r="AE8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최진영 최진영 SE.3 검정 540282117205 010-9754-3005 2024090445328221</v>
      </c>
    </row>
    <row r="816" spans="1:31">
      <c r="A816">
        <v>825</v>
      </c>
      <c r="B816" t="s">
        <v>560</v>
      </c>
      <c r="C816" t="s">
        <v>559</v>
      </c>
      <c r="D816" t="s">
        <v>3979</v>
      </c>
      <c r="E816" s="59">
        <v>45539</v>
      </c>
      <c r="F816" t="s">
        <v>3979</v>
      </c>
      <c r="G816" t="s">
        <v>4587</v>
      </c>
      <c r="H816" t="s">
        <v>242</v>
      </c>
      <c r="I816" t="s">
        <v>351</v>
      </c>
      <c r="J816">
        <v>11</v>
      </c>
      <c r="K816">
        <v>11495</v>
      </c>
      <c r="L816">
        <v>0</v>
      </c>
      <c r="M816">
        <v>0</v>
      </c>
      <c r="N816" s="59">
        <v>45539</v>
      </c>
      <c r="O816" t="s">
        <v>4592</v>
      </c>
      <c r="P816" t="s">
        <v>4589</v>
      </c>
      <c r="Q816" t="s">
        <v>4590</v>
      </c>
      <c r="R816" t="s">
        <v>561</v>
      </c>
      <c r="S816" s="59"/>
      <c r="T816" t="s">
        <v>4590</v>
      </c>
      <c r="U816" t="s">
        <v>4591</v>
      </c>
      <c r="W816">
        <v>18700</v>
      </c>
      <c r="X816">
        <v>0</v>
      </c>
      <c r="Y816">
        <v>0</v>
      </c>
      <c r="Z816">
        <v>0</v>
      </c>
      <c r="AA816">
        <v>0</v>
      </c>
      <c r="AE8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최진영 최진영 SE.14 투명 540282117205 010-9754-3005 2024090445328211</v>
      </c>
    </row>
    <row r="817" spans="1:31">
      <c r="A817">
        <v>826</v>
      </c>
      <c r="B817" t="s">
        <v>560</v>
      </c>
      <c r="C817" t="s">
        <v>559</v>
      </c>
      <c r="D817" t="s">
        <v>3979</v>
      </c>
      <c r="E817" s="59">
        <v>45539</v>
      </c>
      <c r="F817" t="s">
        <v>3979</v>
      </c>
      <c r="G817" t="s">
        <v>4587</v>
      </c>
      <c r="H817" t="s">
        <v>224</v>
      </c>
      <c r="I817" t="s">
        <v>366</v>
      </c>
      <c r="J817">
        <v>6</v>
      </c>
      <c r="K817">
        <v>7758</v>
      </c>
      <c r="L817">
        <v>0</v>
      </c>
      <c r="M817">
        <v>0</v>
      </c>
      <c r="N817" s="59">
        <v>45539</v>
      </c>
      <c r="O817" t="s">
        <v>4593</v>
      </c>
      <c r="P817" t="s">
        <v>4589</v>
      </c>
      <c r="Q817" t="s">
        <v>4590</v>
      </c>
      <c r="R817" t="s">
        <v>561</v>
      </c>
      <c r="S817" s="59"/>
      <c r="T817" t="s">
        <v>4590</v>
      </c>
      <c r="U817" t="s">
        <v>4591</v>
      </c>
      <c r="W817">
        <v>12720</v>
      </c>
      <c r="X817">
        <v>0</v>
      </c>
      <c r="Y817">
        <v>0</v>
      </c>
      <c r="Z817">
        <v>0</v>
      </c>
      <c r="AA817">
        <v>0</v>
      </c>
      <c r="AE8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최진영 최진영 SE.18 청백 540282117205 010-9754-3005 2024090445328201</v>
      </c>
    </row>
    <row r="818" spans="1:31">
      <c r="A818">
        <v>827</v>
      </c>
      <c r="B818" t="s">
        <v>560</v>
      </c>
      <c r="C818" t="s">
        <v>559</v>
      </c>
      <c r="D818" t="s">
        <v>4594</v>
      </c>
      <c r="E818" s="59">
        <v>45539</v>
      </c>
      <c r="F818" t="s">
        <v>4594</v>
      </c>
      <c r="G818" t="s">
        <v>4595</v>
      </c>
      <c r="H818" t="s">
        <v>22</v>
      </c>
      <c r="I818" t="s">
        <v>351</v>
      </c>
      <c r="J818">
        <v>1</v>
      </c>
      <c r="K818">
        <v>17110</v>
      </c>
      <c r="L818">
        <v>3500</v>
      </c>
      <c r="M818">
        <v>960</v>
      </c>
      <c r="N818" s="59">
        <v>45539</v>
      </c>
      <c r="O818" t="s">
        <v>4596</v>
      </c>
      <c r="P818" t="s">
        <v>4597</v>
      </c>
      <c r="Q818" t="s">
        <v>4598</v>
      </c>
      <c r="R818" t="s">
        <v>561</v>
      </c>
      <c r="S818" s="59"/>
      <c r="T818" t="s">
        <v>4598</v>
      </c>
      <c r="U818" t="s">
        <v>4599</v>
      </c>
      <c r="W818">
        <v>18630</v>
      </c>
      <c r="X818">
        <v>2070</v>
      </c>
      <c r="Y818">
        <v>0</v>
      </c>
      <c r="Z818">
        <v>0</v>
      </c>
      <c r="AA818">
        <v>0</v>
      </c>
      <c r="AE8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김현정 김현정 SE.305 투명 530283431304 010-6326-2013 2024090442327871</v>
      </c>
    </row>
    <row r="819" spans="1:31">
      <c r="A819">
        <v>828</v>
      </c>
      <c r="B819" t="s">
        <v>560</v>
      </c>
      <c r="C819" t="s">
        <v>559</v>
      </c>
      <c r="D819" t="s">
        <v>4594</v>
      </c>
      <c r="E819" s="59">
        <v>45539</v>
      </c>
      <c r="F819" t="s">
        <v>4594</v>
      </c>
      <c r="G819" t="s">
        <v>4595</v>
      </c>
      <c r="H819" t="s">
        <v>26</v>
      </c>
      <c r="I819" t="s">
        <v>351</v>
      </c>
      <c r="J819">
        <v>1</v>
      </c>
      <c r="K819">
        <v>15070</v>
      </c>
      <c r="L819">
        <v>0</v>
      </c>
      <c r="M819">
        <v>0</v>
      </c>
      <c r="N819" s="59">
        <v>45539</v>
      </c>
      <c r="O819" t="s">
        <v>4600</v>
      </c>
      <c r="P819" t="s">
        <v>4597</v>
      </c>
      <c r="Q819" t="s">
        <v>4598</v>
      </c>
      <c r="R819" t="s">
        <v>561</v>
      </c>
      <c r="S819" s="59"/>
      <c r="T819" t="s">
        <v>4598</v>
      </c>
      <c r="U819" t="s">
        <v>4599</v>
      </c>
      <c r="W819">
        <v>22190</v>
      </c>
      <c r="X819">
        <v>2470</v>
      </c>
      <c r="Y819">
        <v>0</v>
      </c>
      <c r="Z819">
        <v>0</v>
      </c>
      <c r="AA819">
        <v>0</v>
      </c>
      <c r="AE8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김현정 김현정 SE.303 투명 530283431304 010-6326-2013 2024090442327861</v>
      </c>
    </row>
    <row r="820" spans="1:31">
      <c r="A820">
        <v>829</v>
      </c>
      <c r="B820" t="s">
        <v>560</v>
      </c>
      <c r="C820" t="s">
        <v>559</v>
      </c>
      <c r="D820" t="s">
        <v>4601</v>
      </c>
      <c r="E820" s="59">
        <v>45539</v>
      </c>
      <c r="F820" t="s">
        <v>4601</v>
      </c>
      <c r="G820" t="s">
        <v>4602</v>
      </c>
      <c r="H820" t="s">
        <v>86</v>
      </c>
      <c r="I820" t="s">
        <v>352</v>
      </c>
      <c r="J820">
        <v>1</v>
      </c>
      <c r="K820">
        <v>7400</v>
      </c>
      <c r="L820">
        <v>3000</v>
      </c>
      <c r="M820">
        <v>0</v>
      </c>
      <c r="N820" s="59">
        <v>45539</v>
      </c>
      <c r="O820" t="s">
        <v>4603</v>
      </c>
      <c r="P820" t="s">
        <v>4604</v>
      </c>
      <c r="Q820" t="s">
        <v>4605</v>
      </c>
      <c r="R820" t="s">
        <v>561</v>
      </c>
      <c r="S820" s="59"/>
      <c r="T820" t="s">
        <v>4606</v>
      </c>
      <c r="U820" t="s">
        <v>4607</v>
      </c>
      <c r="V820" t="s">
        <v>4608</v>
      </c>
      <c r="W820">
        <v>8850</v>
      </c>
      <c r="X820">
        <v>0</v>
      </c>
      <c r="Y820">
        <v>3000</v>
      </c>
      <c r="Z820">
        <v>0</v>
      </c>
      <c r="AA820">
        <v>0</v>
      </c>
      <c r="AE8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서유진 서유진 SE.120 검정 540281940330 02-3453-6161 2024090439930471</v>
      </c>
    </row>
    <row r="821" spans="1:31">
      <c r="A821">
        <v>830</v>
      </c>
      <c r="B821" t="s">
        <v>560</v>
      </c>
      <c r="C821" t="s">
        <v>559</v>
      </c>
      <c r="D821" t="s">
        <v>4038</v>
      </c>
      <c r="E821" s="59">
        <v>45539</v>
      </c>
      <c r="F821" t="s">
        <v>4038</v>
      </c>
      <c r="G821" t="s">
        <v>4609</v>
      </c>
      <c r="H821" t="s">
        <v>112</v>
      </c>
      <c r="I821" t="s">
        <v>351</v>
      </c>
      <c r="J821">
        <v>5</v>
      </c>
      <c r="K821">
        <v>15240</v>
      </c>
      <c r="L821">
        <v>3500</v>
      </c>
      <c r="M821">
        <v>960</v>
      </c>
      <c r="N821" s="59">
        <v>45538</v>
      </c>
      <c r="O821" t="s">
        <v>4610</v>
      </c>
      <c r="P821" t="s">
        <v>4041</v>
      </c>
      <c r="Q821" t="s">
        <v>4042</v>
      </c>
      <c r="R821" t="s">
        <v>561</v>
      </c>
      <c r="S821" s="59"/>
      <c r="T821" t="s">
        <v>4043</v>
      </c>
      <c r="U821" t="s">
        <v>4044</v>
      </c>
      <c r="W821">
        <v>16650</v>
      </c>
      <c r="X821">
        <v>0</v>
      </c>
      <c r="Y821">
        <v>0</v>
      </c>
      <c r="Z821">
        <v>0</v>
      </c>
      <c r="AA821">
        <v>0</v>
      </c>
      <c r="AE8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권태훈 권태훈 SE.107 투명 530283407110 010-2729-5636 2024090316684361</v>
      </c>
    </row>
    <row r="822" spans="1:31">
      <c r="A822">
        <v>831</v>
      </c>
      <c r="B822" t="s">
        <v>560</v>
      </c>
      <c r="C822" t="s">
        <v>559</v>
      </c>
      <c r="D822" t="s">
        <v>4038</v>
      </c>
      <c r="E822" s="59">
        <v>45539</v>
      </c>
      <c r="F822" t="s">
        <v>4038</v>
      </c>
      <c r="G822" t="s">
        <v>4609</v>
      </c>
      <c r="H822" t="s">
        <v>118</v>
      </c>
      <c r="I822" t="s">
        <v>351</v>
      </c>
      <c r="J822">
        <v>2</v>
      </c>
      <c r="K822">
        <v>3300</v>
      </c>
      <c r="L822">
        <v>0</v>
      </c>
      <c r="M822">
        <v>0</v>
      </c>
      <c r="N822" s="59">
        <v>45538</v>
      </c>
      <c r="O822" t="s">
        <v>4611</v>
      </c>
      <c r="P822" t="s">
        <v>4041</v>
      </c>
      <c r="Q822" t="s">
        <v>4042</v>
      </c>
      <c r="R822" t="s">
        <v>561</v>
      </c>
      <c r="S822" s="59"/>
      <c r="T822" t="s">
        <v>4043</v>
      </c>
      <c r="U822" t="s">
        <v>4044</v>
      </c>
      <c r="W822">
        <v>5560</v>
      </c>
      <c r="X822">
        <v>0</v>
      </c>
      <c r="Y822">
        <v>0</v>
      </c>
      <c r="Z822">
        <v>0</v>
      </c>
      <c r="AA822">
        <v>0</v>
      </c>
      <c r="AE8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권태훈 권태훈 SE.105 투명 530283407110 010-2729-5636 2024090316684351</v>
      </c>
    </row>
    <row r="823" spans="1:31">
      <c r="A823">
        <v>832</v>
      </c>
      <c r="B823" t="s">
        <v>560</v>
      </c>
      <c r="C823" t="s">
        <v>559</v>
      </c>
      <c r="D823" t="s">
        <v>4038</v>
      </c>
      <c r="E823" s="59">
        <v>45539</v>
      </c>
      <c r="F823" t="s">
        <v>4038</v>
      </c>
      <c r="G823" t="s">
        <v>4609</v>
      </c>
      <c r="H823" t="s">
        <v>80</v>
      </c>
      <c r="I823" t="s">
        <v>351</v>
      </c>
      <c r="J823">
        <v>2</v>
      </c>
      <c r="K823">
        <v>6820</v>
      </c>
      <c r="L823">
        <v>0</v>
      </c>
      <c r="M823">
        <v>0</v>
      </c>
      <c r="N823" s="59">
        <v>45538</v>
      </c>
      <c r="O823" t="s">
        <v>4612</v>
      </c>
      <c r="P823" t="s">
        <v>4041</v>
      </c>
      <c r="Q823" t="s">
        <v>4042</v>
      </c>
      <c r="R823" t="s">
        <v>561</v>
      </c>
      <c r="S823" s="59"/>
      <c r="T823" t="s">
        <v>4043</v>
      </c>
      <c r="U823" t="s">
        <v>4044</v>
      </c>
      <c r="W823">
        <v>12840</v>
      </c>
      <c r="X823">
        <v>0</v>
      </c>
      <c r="Y823">
        <v>0</v>
      </c>
      <c r="Z823">
        <v>0</v>
      </c>
      <c r="AA823">
        <v>0</v>
      </c>
      <c r="AE8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권태훈 권태훈 SE.123 투명 530283407110 010-2729-5636 2024090316684341</v>
      </c>
    </row>
    <row r="824" spans="1:31">
      <c r="A824">
        <v>833</v>
      </c>
      <c r="B824" t="s">
        <v>665</v>
      </c>
      <c r="C824" t="s">
        <v>559</v>
      </c>
      <c r="D824" t="s">
        <v>4613</v>
      </c>
      <c r="E824" s="59">
        <v>45539</v>
      </c>
      <c r="F824" t="s">
        <v>4613</v>
      </c>
      <c r="G824" t="s">
        <v>4614</v>
      </c>
      <c r="H824" t="s">
        <v>24</v>
      </c>
      <c r="I824" t="s">
        <v>351</v>
      </c>
      <c r="J824">
        <v>1</v>
      </c>
      <c r="K824">
        <v>0</v>
      </c>
      <c r="L824">
        <v>3000</v>
      </c>
      <c r="M824">
        <v>0</v>
      </c>
      <c r="N824" s="59">
        <v>45539</v>
      </c>
      <c r="O824" t="s">
        <v>4615</v>
      </c>
      <c r="P824" t="s">
        <v>4616</v>
      </c>
      <c r="Q824" t="s">
        <v>4617</v>
      </c>
      <c r="R824" t="s">
        <v>561</v>
      </c>
      <c r="S824" s="59"/>
      <c r="T824" t="s">
        <v>4617</v>
      </c>
      <c r="U824" t="s">
        <v>4618</v>
      </c>
      <c r="W824">
        <v>13600</v>
      </c>
      <c r="X824">
        <v>0</v>
      </c>
      <c r="Y824">
        <v>3000</v>
      </c>
      <c r="Z824">
        <v>0</v>
      </c>
      <c r="AA824">
        <v>0</v>
      </c>
      <c r="AE8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정혜영 정혜영 SE.304 투명 530283493685 010-3891-5054 2024090447066421</v>
      </c>
    </row>
    <row r="825" spans="1:31">
      <c r="A825">
        <v>834</v>
      </c>
      <c r="B825" t="s">
        <v>665</v>
      </c>
      <c r="C825" t="s">
        <v>559</v>
      </c>
      <c r="D825" t="s">
        <v>4522</v>
      </c>
      <c r="E825" s="59">
        <v>45539</v>
      </c>
      <c r="F825" t="s">
        <v>4522</v>
      </c>
      <c r="G825" t="s">
        <v>4619</v>
      </c>
      <c r="H825" t="s">
        <v>22</v>
      </c>
      <c r="I825" t="s">
        <v>351</v>
      </c>
      <c r="J825">
        <v>1</v>
      </c>
      <c r="K825">
        <v>0</v>
      </c>
      <c r="L825">
        <v>3000</v>
      </c>
      <c r="M825">
        <v>0</v>
      </c>
      <c r="N825" s="59">
        <v>45538</v>
      </c>
      <c r="O825" t="s">
        <v>4620</v>
      </c>
      <c r="P825" t="s">
        <v>4621</v>
      </c>
      <c r="Q825" t="s">
        <v>4622</v>
      </c>
      <c r="R825" t="s">
        <v>561</v>
      </c>
      <c r="S825" s="59"/>
      <c r="T825" t="s">
        <v>4622</v>
      </c>
      <c r="U825" t="s">
        <v>4623</v>
      </c>
      <c r="W825">
        <v>18400</v>
      </c>
      <c r="X825">
        <v>0</v>
      </c>
      <c r="Y825">
        <v>3000</v>
      </c>
      <c r="Z825">
        <v>0</v>
      </c>
      <c r="AA825">
        <v>0</v>
      </c>
      <c r="AE8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이유정 이유정 SE.305 투명 540281940304 010-9163-1097 2024090310483941</v>
      </c>
    </row>
    <row r="826" spans="1:31">
      <c r="A826">
        <v>835</v>
      </c>
      <c r="B826" t="s">
        <v>665</v>
      </c>
      <c r="C826" t="s">
        <v>562</v>
      </c>
      <c r="D826" t="s">
        <v>4624</v>
      </c>
      <c r="E826" s="59">
        <v>45539</v>
      </c>
      <c r="F826" t="s">
        <v>4624</v>
      </c>
      <c r="G826" t="s">
        <v>4625</v>
      </c>
      <c r="H826" t="s">
        <v>42</v>
      </c>
      <c r="I826" t="s">
        <v>351</v>
      </c>
      <c r="J826">
        <v>1</v>
      </c>
      <c r="K826">
        <v>0</v>
      </c>
      <c r="L826">
        <v>3500</v>
      </c>
      <c r="M826">
        <v>960</v>
      </c>
      <c r="N826" s="59">
        <v>45538</v>
      </c>
      <c r="O826" t="s">
        <v>4626</v>
      </c>
      <c r="Q826" t="s">
        <v>4627</v>
      </c>
      <c r="R826" t="s">
        <v>561</v>
      </c>
      <c r="S826" s="59"/>
      <c r="T826" t="s">
        <v>4627</v>
      </c>
      <c r="U826" t="s">
        <v>4628</v>
      </c>
      <c r="V826" t="s">
        <v>564</v>
      </c>
      <c r="W826">
        <v>16800</v>
      </c>
      <c r="X826">
        <v>0</v>
      </c>
      <c r="Y826">
        <v>3000</v>
      </c>
      <c r="Z826">
        <v>0</v>
      </c>
      <c r="AA826">
        <v>0</v>
      </c>
      <c r="AE8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정현희 정현희 SE.202 투명 540281940411 0504-1346-2564 18100067134523</v>
      </c>
    </row>
    <row r="827" spans="1:31">
      <c r="A827">
        <v>836</v>
      </c>
      <c r="B827" t="s">
        <v>560</v>
      </c>
      <c r="C827" t="s">
        <v>562</v>
      </c>
      <c r="D827" t="s">
        <v>4629</v>
      </c>
      <c r="E827" s="59">
        <v>45539</v>
      </c>
      <c r="F827" t="s">
        <v>4629</v>
      </c>
      <c r="G827" t="s">
        <v>4630</v>
      </c>
      <c r="H827" t="s">
        <v>18</v>
      </c>
      <c r="I827" t="s">
        <v>351</v>
      </c>
      <c r="J827">
        <v>1</v>
      </c>
      <c r="K827">
        <v>10260</v>
      </c>
      <c r="L827">
        <v>3000</v>
      </c>
      <c r="M827">
        <v>0</v>
      </c>
      <c r="N827" s="59">
        <v>45538</v>
      </c>
      <c r="O827" t="s">
        <v>4631</v>
      </c>
      <c r="Q827" t="s">
        <v>4632</v>
      </c>
      <c r="R827" t="s">
        <v>561</v>
      </c>
      <c r="S827" s="59"/>
      <c r="T827" t="s">
        <v>4632</v>
      </c>
      <c r="U827" t="s">
        <v>4633</v>
      </c>
      <c r="V827" t="s">
        <v>564</v>
      </c>
      <c r="W827">
        <v>12470</v>
      </c>
      <c r="X827">
        <v>0</v>
      </c>
      <c r="Y827">
        <v>3000</v>
      </c>
      <c r="Z827">
        <v>0</v>
      </c>
      <c r="AA827">
        <v>0</v>
      </c>
      <c r="AE8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임지영 임지영 SE.307 투명 540281940341 0502-7974-7628 4100067358694</v>
      </c>
    </row>
    <row r="828" spans="1:31">
      <c r="A828">
        <v>837</v>
      </c>
      <c r="B828" t="s">
        <v>560</v>
      </c>
      <c r="C828" t="s">
        <v>562</v>
      </c>
      <c r="D828" t="s">
        <v>1587</v>
      </c>
      <c r="E828" s="59">
        <v>45540</v>
      </c>
      <c r="F828" t="s">
        <v>1587</v>
      </c>
      <c r="G828" t="s">
        <v>4634</v>
      </c>
      <c r="H828" t="s">
        <v>34</v>
      </c>
      <c r="I828" t="s">
        <v>351</v>
      </c>
      <c r="J828">
        <v>1</v>
      </c>
      <c r="K828">
        <v>24260</v>
      </c>
      <c r="L828">
        <v>3500</v>
      </c>
      <c r="M828">
        <v>960</v>
      </c>
      <c r="N828" s="59">
        <v>45539</v>
      </c>
      <c r="O828" t="s">
        <v>4635</v>
      </c>
      <c r="Q828" t="s">
        <v>4636</v>
      </c>
      <c r="R828" t="s">
        <v>561</v>
      </c>
      <c r="S828" s="59"/>
      <c r="T828" t="s">
        <v>4636</v>
      </c>
      <c r="U828" t="s">
        <v>4637</v>
      </c>
      <c r="V828" t="s">
        <v>564</v>
      </c>
      <c r="W828">
        <v>34020</v>
      </c>
      <c r="X828">
        <v>0</v>
      </c>
      <c r="Y828">
        <v>3000</v>
      </c>
      <c r="Z828">
        <v>0</v>
      </c>
      <c r="AA828">
        <v>0</v>
      </c>
      <c r="AE8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이혜원 이혜원 SE.206 투명 530284243072 0504-3500-5833 15100067443552</v>
      </c>
    </row>
    <row r="829" spans="1:31">
      <c r="A829">
        <v>838</v>
      </c>
      <c r="B829" t="s">
        <v>560</v>
      </c>
      <c r="C829" t="s">
        <v>562</v>
      </c>
      <c r="D829" t="s">
        <v>4638</v>
      </c>
      <c r="E829" s="59">
        <v>45540</v>
      </c>
      <c r="F829" t="s">
        <v>4638</v>
      </c>
      <c r="G829" t="s">
        <v>4639</v>
      </c>
      <c r="H829" t="s">
        <v>98</v>
      </c>
      <c r="I829" t="s">
        <v>351</v>
      </c>
      <c r="J829">
        <v>2</v>
      </c>
      <c r="K829">
        <v>10920</v>
      </c>
      <c r="L829">
        <v>3000</v>
      </c>
      <c r="M829">
        <v>0</v>
      </c>
      <c r="N829" s="59">
        <v>45539</v>
      </c>
      <c r="O829" t="s">
        <v>4640</v>
      </c>
      <c r="Q829" t="s">
        <v>4641</v>
      </c>
      <c r="R829" t="s">
        <v>561</v>
      </c>
      <c r="S829" s="59"/>
      <c r="T829" t="s">
        <v>4641</v>
      </c>
      <c r="U829" t="s">
        <v>4642</v>
      </c>
      <c r="V829" t="s">
        <v>564</v>
      </c>
      <c r="W829">
        <v>12240</v>
      </c>
      <c r="X829">
        <v>1360</v>
      </c>
      <c r="Y829">
        <v>0</v>
      </c>
      <c r="Z829">
        <v>0</v>
      </c>
      <c r="AA829">
        <v>0</v>
      </c>
      <c r="AE8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김안나 김안나 SE.114 투명 540282965395 0502-1685-3016 15100067513967</v>
      </c>
    </row>
    <row r="830" spans="1:31">
      <c r="A830">
        <v>839</v>
      </c>
      <c r="B830" t="s">
        <v>560</v>
      </c>
      <c r="C830" t="s">
        <v>562</v>
      </c>
      <c r="D830" t="s">
        <v>4643</v>
      </c>
      <c r="E830" s="59">
        <v>45540</v>
      </c>
      <c r="F830" t="s">
        <v>4643</v>
      </c>
      <c r="G830" t="s">
        <v>4644</v>
      </c>
      <c r="H830" t="s">
        <v>34</v>
      </c>
      <c r="I830" t="s">
        <v>351</v>
      </c>
      <c r="J830">
        <v>1</v>
      </c>
      <c r="K830">
        <v>24260</v>
      </c>
      <c r="L830">
        <v>3500</v>
      </c>
      <c r="M830">
        <v>960</v>
      </c>
      <c r="N830" s="59">
        <v>45540</v>
      </c>
      <c r="O830" t="s">
        <v>4645</v>
      </c>
      <c r="Q830" t="s">
        <v>4646</v>
      </c>
      <c r="R830" t="s">
        <v>561</v>
      </c>
      <c r="S830" s="59"/>
      <c r="T830" t="s">
        <v>4646</v>
      </c>
      <c r="U830" t="s">
        <v>4647</v>
      </c>
      <c r="V830" t="s">
        <v>564</v>
      </c>
      <c r="W830">
        <v>34020</v>
      </c>
      <c r="X830">
        <v>0</v>
      </c>
      <c r="Y830">
        <v>3000</v>
      </c>
      <c r="Z830">
        <v>0</v>
      </c>
      <c r="AA830">
        <v>0</v>
      </c>
      <c r="AE8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이명미 이명미 SE.206 투명 530284419166 0504-3533-8413 27100067302249</v>
      </c>
    </row>
    <row r="831" spans="1:31">
      <c r="A831">
        <v>840</v>
      </c>
      <c r="B831" t="s">
        <v>560</v>
      </c>
      <c r="C831" t="s">
        <v>559</v>
      </c>
      <c r="D831" t="s">
        <v>4651</v>
      </c>
      <c r="E831" s="59">
        <v>45540</v>
      </c>
      <c r="F831" t="s">
        <v>4648</v>
      </c>
      <c r="G831" t="s">
        <v>4649</v>
      </c>
      <c r="H831" t="s">
        <v>34</v>
      </c>
      <c r="I831" t="s">
        <v>351</v>
      </c>
      <c r="J831">
        <v>1</v>
      </c>
      <c r="K831">
        <v>24260</v>
      </c>
      <c r="L831">
        <v>3500</v>
      </c>
      <c r="M831">
        <v>960</v>
      </c>
      <c r="N831" s="59">
        <v>45540</v>
      </c>
      <c r="O831" t="s">
        <v>4650</v>
      </c>
      <c r="P831" t="s">
        <v>4652</v>
      </c>
      <c r="Q831" t="s">
        <v>4653</v>
      </c>
      <c r="R831" t="s">
        <v>561</v>
      </c>
      <c r="S831" s="59"/>
      <c r="T831" t="s">
        <v>4654</v>
      </c>
      <c r="U831" t="s">
        <v>4655</v>
      </c>
      <c r="W831">
        <v>28620</v>
      </c>
      <c r="X831">
        <v>3180</v>
      </c>
      <c r="Y831">
        <v>3000</v>
      </c>
      <c r="Z831">
        <v>0</v>
      </c>
      <c r="AA831">
        <v>0</v>
      </c>
      <c r="AE8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곽남희 곽대훈 SE.206 투명 530284243120 010-8647-6689 2024090573170981</v>
      </c>
    </row>
    <row r="832" spans="1:31">
      <c r="A832">
        <v>841</v>
      </c>
      <c r="B832" t="s">
        <v>560</v>
      </c>
      <c r="C832" t="s">
        <v>559</v>
      </c>
      <c r="D832" t="s">
        <v>4656</v>
      </c>
      <c r="E832" s="59">
        <v>45540</v>
      </c>
      <c r="F832" t="s">
        <v>4656</v>
      </c>
      <c r="G832" t="s">
        <v>4657</v>
      </c>
      <c r="H832" t="s">
        <v>18</v>
      </c>
      <c r="I832" t="s">
        <v>351</v>
      </c>
      <c r="J832">
        <v>1</v>
      </c>
      <c r="K832">
        <v>10260</v>
      </c>
      <c r="L832">
        <v>3000</v>
      </c>
      <c r="M832">
        <v>0</v>
      </c>
      <c r="N832" s="59">
        <v>45539</v>
      </c>
      <c r="O832" t="s">
        <v>4658</v>
      </c>
      <c r="P832" t="s">
        <v>4659</v>
      </c>
      <c r="Q832" t="s">
        <v>4660</v>
      </c>
      <c r="R832" t="s">
        <v>561</v>
      </c>
      <c r="S832" s="59"/>
      <c r="T832" t="s">
        <v>4660</v>
      </c>
      <c r="U832" t="s">
        <v>4661</v>
      </c>
      <c r="V832" t="s">
        <v>1181</v>
      </c>
      <c r="W832">
        <v>10690</v>
      </c>
      <c r="X832">
        <v>1190</v>
      </c>
      <c r="Y832">
        <v>3000</v>
      </c>
      <c r="Z832">
        <v>0</v>
      </c>
      <c r="AA832">
        <v>0</v>
      </c>
      <c r="AE8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장현 장현 SE.307 투명 540282965421 010-2033-0766 2024090461664211</v>
      </c>
    </row>
    <row r="833" spans="1:31">
      <c r="A833">
        <v>842</v>
      </c>
      <c r="B833" t="s">
        <v>560</v>
      </c>
      <c r="C833" t="s">
        <v>559</v>
      </c>
      <c r="D833" t="s">
        <v>1842</v>
      </c>
      <c r="E833" s="59">
        <v>45540</v>
      </c>
      <c r="F833" t="s">
        <v>1842</v>
      </c>
      <c r="G833" t="s">
        <v>4662</v>
      </c>
      <c r="H833" t="s">
        <v>257</v>
      </c>
      <c r="I833" t="s">
        <v>351</v>
      </c>
      <c r="J833">
        <v>20</v>
      </c>
      <c r="K833">
        <v>27560</v>
      </c>
      <c r="L833">
        <v>3500</v>
      </c>
      <c r="M833">
        <v>960</v>
      </c>
      <c r="N833" s="59">
        <v>45539</v>
      </c>
      <c r="O833" t="s">
        <v>4663</v>
      </c>
      <c r="P833" t="s">
        <v>1845</v>
      </c>
      <c r="Q833" t="s">
        <v>1846</v>
      </c>
      <c r="R833" t="s">
        <v>561</v>
      </c>
      <c r="S833" s="59"/>
      <c r="T833" t="s">
        <v>1846</v>
      </c>
      <c r="U833" t="s">
        <v>1847</v>
      </c>
      <c r="W833">
        <v>37800</v>
      </c>
      <c r="X833">
        <v>0</v>
      </c>
      <c r="Y833">
        <v>0</v>
      </c>
      <c r="Z833">
        <v>0</v>
      </c>
      <c r="AA833">
        <v>0</v>
      </c>
      <c r="AE8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최은주 최은주 SE.10 투명 540283015600 010-9995-3456 2024090459326911</v>
      </c>
    </row>
    <row r="834" spans="1:31">
      <c r="A834">
        <v>843</v>
      </c>
      <c r="B834" t="s">
        <v>665</v>
      </c>
      <c r="C834" t="s">
        <v>559</v>
      </c>
      <c r="D834" t="s">
        <v>4667</v>
      </c>
      <c r="E834" s="59">
        <v>45540</v>
      </c>
      <c r="F834" t="s">
        <v>4664</v>
      </c>
      <c r="G834" t="s">
        <v>4665</v>
      </c>
      <c r="H834" t="s">
        <v>22</v>
      </c>
      <c r="I834" t="s">
        <v>351</v>
      </c>
      <c r="J834">
        <v>2</v>
      </c>
      <c r="K834">
        <v>0</v>
      </c>
      <c r="L834">
        <v>3500</v>
      </c>
      <c r="M834">
        <v>960</v>
      </c>
      <c r="N834" s="59">
        <v>45539</v>
      </c>
      <c r="O834" t="s">
        <v>4666</v>
      </c>
      <c r="P834" t="s">
        <v>4668</v>
      </c>
      <c r="Q834" t="s">
        <v>4669</v>
      </c>
      <c r="R834" t="s">
        <v>561</v>
      </c>
      <c r="S834" s="59"/>
      <c r="T834" t="s">
        <v>4670</v>
      </c>
      <c r="U834" t="s">
        <v>4672</v>
      </c>
      <c r="V834" t="s">
        <v>4673</v>
      </c>
      <c r="W834">
        <v>36800</v>
      </c>
      <c r="X834">
        <v>0</v>
      </c>
      <c r="Y834">
        <v>0</v>
      </c>
      <c r="Z834">
        <v>0</v>
      </c>
      <c r="AA834">
        <v>0</v>
      </c>
      <c r="AE8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정재윤 김보경 SE.305 투명 530284276370 010-5900-0018 2024090470222931</v>
      </c>
    </row>
    <row r="835" spans="1:31">
      <c r="A835">
        <v>844</v>
      </c>
      <c r="B835" t="s">
        <v>665</v>
      </c>
      <c r="C835" t="s">
        <v>559</v>
      </c>
      <c r="D835" t="s">
        <v>4674</v>
      </c>
      <c r="E835" s="59">
        <v>45540</v>
      </c>
      <c r="F835" t="s">
        <v>4674</v>
      </c>
      <c r="G835" t="s">
        <v>4675</v>
      </c>
      <c r="H835" t="s">
        <v>38</v>
      </c>
      <c r="I835" t="s">
        <v>351</v>
      </c>
      <c r="J835">
        <v>1</v>
      </c>
      <c r="K835">
        <v>0</v>
      </c>
      <c r="L835">
        <v>3500</v>
      </c>
      <c r="M835">
        <v>960</v>
      </c>
      <c r="N835" s="59">
        <v>45539</v>
      </c>
      <c r="O835" t="s">
        <v>4676</v>
      </c>
      <c r="P835" t="s">
        <v>4677</v>
      </c>
      <c r="Q835" t="s">
        <v>4678</v>
      </c>
      <c r="R835" t="s">
        <v>561</v>
      </c>
      <c r="S835" s="59"/>
      <c r="T835" t="s">
        <v>4678</v>
      </c>
      <c r="U835" t="s">
        <v>4679</v>
      </c>
      <c r="V835" t="s">
        <v>4680</v>
      </c>
      <c r="W835">
        <v>20800</v>
      </c>
      <c r="X835">
        <v>0</v>
      </c>
      <c r="Y835">
        <v>3000</v>
      </c>
      <c r="Z835">
        <v>0</v>
      </c>
      <c r="AA835">
        <v>0</v>
      </c>
      <c r="AE8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이혜정 이혜정 SE.204 투명 540282941956 010-5185-2181 2024090464762241</v>
      </c>
    </row>
    <row r="836" spans="1:31">
      <c r="A836">
        <v>845</v>
      </c>
      <c r="B836" t="s">
        <v>665</v>
      </c>
      <c r="C836" t="s">
        <v>559</v>
      </c>
      <c r="D836" t="s">
        <v>4681</v>
      </c>
      <c r="E836" s="59">
        <v>45541</v>
      </c>
      <c r="F836" t="s">
        <v>4681</v>
      </c>
      <c r="G836" t="s">
        <v>4682</v>
      </c>
      <c r="H836" t="s">
        <v>22</v>
      </c>
      <c r="I836" t="s">
        <v>351</v>
      </c>
      <c r="J836">
        <v>2</v>
      </c>
      <c r="K836">
        <v>0</v>
      </c>
      <c r="L836">
        <v>3500</v>
      </c>
      <c r="M836">
        <v>960</v>
      </c>
      <c r="N836" s="59">
        <v>45541</v>
      </c>
      <c r="O836" t="s">
        <v>4683</v>
      </c>
      <c r="P836" t="s">
        <v>4684</v>
      </c>
      <c r="Q836" t="s">
        <v>4685</v>
      </c>
      <c r="R836" t="s">
        <v>561</v>
      </c>
      <c r="S836" s="59"/>
      <c r="T836" t="s">
        <v>4685</v>
      </c>
      <c r="U836" t="s">
        <v>4687</v>
      </c>
      <c r="W836">
        <v>36800</v>
      </c>
      <c r="X836">
        <v>0</v>
      </c>
      <c r="Y836">
        <v>0</v>
      </c>
      <c r="Z836">
        <v>0</v>
      </c>
      <c r="AA836">
        <v>0</v>
      </c>
      <c r="AE8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김석용 김석용 SE.305 투명 530285569675 010-5744-9164 2024090635546311</v>
      </c>
    </row>
    <row r="837" spans="1:31">
      <c r="A837">
        <v>846</v>
      </c>
      <c r="B837" t="s">
        <v>665</v>
      </c>
      <c r="C837" t="s">
        <v>559</v>
      </c>
      <c r="D837" t="s">
        <v>980</v>
      </c>
      <c r="E837" s="59">
        <v>45541</v>
      </c>
      <c r="F837" t="s">
        <v>980</v>
      </c>
      <c r="G837" t="s">
        <v>4688</v>
      </c>
      <c r="H837" t="s">
        <v>44</v>
      </c>
      <c r="I837" t="s">
        <v>351</v>
      </c>
      <c r="J837">
        <v>1</v>
      </c>
      <c r="K837">
        <v>0</v>
      </c>
      <c r="L837">
        <v>3500</v>
      </c>
      <c r="M837">
        <v>960</v>
      </c>
      <c r="N837" s="59">
        <v>45541</v>
      </c>
      <c r="O837" t="s">
        <v>4689</v>
      </c>
      <c r="P837" t="s">
        <v>983</v>
      </c>
      <c r="Q837" t="s">
        <v>984</v>
      </c>
      <c r="R837" t="s">
        <v>561</v>
      </c>
      <c r="S837" s="59"/>
      <c r="T837" t="s">
        <v>984</v>
      </c>
      <c r="U837" t="s">
        <v>985</v>
      </c>
      <c r="W837">
        <v>14400</v>
      </c>
      <c r="X837">
        <v>0</v>
      </c>
      <c r="Y837">
        <v>3000</v>
      </c>
      <c r="Z837">
        <v>0</v>
      </c>
      <c r="AA837">
        <v>0</v>
      </c>
      <c r="AE8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강정화 강정화 SE.201 투명 540284241403 010-2849-9914 2024090635023231</v>
      </c>
    </row>
    <row r="838" spans="1:31">
      <c r="A838">
        <v>847</v>
      </c>
      <c r="B838" t="s">
        <v>665</v>
      </c>
      <c r="C838" t="s">
        <v>559</v>
      </c>
      <c r="D838" t="s">
        <v>4693</v>
      </c>
      <c r="E838" s="59">
        <v>45541</v>
      </c>
      <c r="F838" t="s">
        <v>4690</v>
      </c>
      <c r="G838" t="s">
        <v>4691</v>
      </c>
      <c r="H838" t="s">
        <v>20</v>
      </c>
      <c r="I838" t="s">
        <v>351</v>
      </c>
      <c r="J838">
        <v>1</v>
      </c>
      <c r="K838">
        <v>0</v>
      </c>
      <c r="L838">
        <v>3000</v>
      </c>
      <c r="M838">
        <v>0</v>
      </c>
      <c r="N838" s="59">
        <v>45541</v>
      </c>
      <c r="O838" t="s">
        <v>4692</v>
      </c>
      <c r="P838" t="s">
        <v>4694</v>
      </c>
      <c r="Q838" t="s">
        <v>4695</v>
      </c>
      <c r="R838" t="s">
        <v>561</v>
      </c>
      <c r="S838" s="59"/>
      <c r="T838" t="s">
        <v>4696</v>
      </c>
      <c r="U838" t="s">
        <v>4697</v>
      </c>
      <c r="W838">
        <v>14080</v>
      </c>
      <c r="X838">
        <v>0</v>
      </c>
      <c r="Y838">
        <v>3000</v>
      </c>
      <c r="Z838">
        <v>0</v>
      </c>
      <c r="AA838">
        <v>0</v>
      </c>
      <c r="AE8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최재석 어시스트 제2키친 SE.306 투명 540284188995 010-4577-7392 2024090624102181</v>
      </c>
    </row>
    <row r="839" spans="1:31">
      <c r="A839">
        <v>848</v>
      </c>
      <c r="B839" t="s">
        <v>665</v>
      </c>
      <c r="C839" t="s">
        <v>559</v>
      </c>
      <c r="D839" t="s">
        <v>4701</v>
      </c>
      <c r="E839" s="59">
        <v>45541</v>
      </c>
      <c r="F839" t="s">
        <v>4698</v>
      </c>
      <c r="G839" t="s">
        <v>4699</v>
      </c>
      <c r="H839" t="s">
        <v>133</v>
      </c>
      <c r="I839" t="s">
        <v>351</v>
      </c>
      <c r="J839">
        <v>43</v>
      </c>
      <c r="K839">
        <v>0</v>
      </c>
      <c r="L839">
        <v>3500</v>
      </c>
      <c r="M839">
        <v>960</v>
      </c>
      <c r="N839" s="59">
        <v>45540</v>
      </c>
      <c r="O839" t="s">
        <v>4700</v>
      </c>
      <c r="P839" t="s">
        <v>4702</v>
      </c>
      <c r="Q839" t="s">
        <v>4703</v>
      </c>
      <c r="R839" t="s">
        <v>561</v>
      </c>
      <c r="S839" s="59"/>
      <c r="T839" t="s">
        <v>4704</v>
      </c>
      <c r="U839" t="s">
        <v>4705</v>
      </c>
      <c r="V839" t="s">
        <v>4706</v>
      </c>
      <c r="W839">
        <v>35690</v>
      </c>
      <c r="X839">
        <v>55470</v>
      </c>
      <c r="Y839">
        <v>0</v>
      </c>
      <c r="Z839">
        <v>0</v>
      </c>
      <c r="AA839">
        <v>0</v>
      </c>
      <c r="AE8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송영희 북촌손만두 SE.101 투명 540284189080 0502-3391-9933 2024090596891091</v>
      </c>
    </row>
    <row r="840" spans="1:31">
      <c r="A840">
        <v>849</v>
      </c>
      <c r="B840" t="s">
        <v>665</v>
      </c>
      <c r="C840" t="s">
        <v>559</v>
      </c>
      <c r="D840" t="s">
        <v>4236</v>
      </c>
      <c r="E840" s="59">
        <v>45541</v>
      </c>
      <c r="F840" t="s">
        <v>4234</v>
      </c>
      <c r="G840" t="s">
        <v>4707</v>
      </c>
      <c r="H840" t="s">
        <v>36</v>
      </c>
      <c r="I840" t="s">
        <v>351</v>
      </c>
      <c r="J840">
        <v>1</v>
      </c>
      <c r="K840">
        <v>0</v>
      </c>
      <c r="L840">
        <v>3500</v>
      </c>
      <c r="M840">
        <v>960</v>
      </c>
      <c r="N840" s="59">
        <v>45540</v>
      </c>
      <c r="O840" t="s">
        <v>4708</v>
      </c>
      <c r="P840" t="s">
        <v>4709</v>
      </c>
      <c r="Q840" t="s">
        <v>4239</v>
      </c>
      <c r="R840" t="s">
        <v>561</v>
      </c>
      <c r="S840" s="59"/>
      <c r="T840" t="s">
        <v>4239</v>
      </c>
      <c r="U840" t="s">
        <v>4237</v>
      </c>
      <c r="V840" t="s">
        <v>1114</v>
      </c>
      <c r="W840">
        <v>24000</v>
      </c>
      <c r="X840">
        <v>0</v>
      </c>
      <c r="Y840">
        <v>3000</v>
      </c>
      <c r="Z840">
        <v>0</v>
      </c>
      <c r="AA840">
        <v>0</v>
      </c>
      <c r="AE8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김수미 앙콤달콤 SE.205 투명 530285399074 010-7630-4860 2024090520243301</v>
      </c>
    </row>
    <row r="841" spans="1:31">
      <c r="A841">
        <v>850</v>
      </c>
      <c r="B841" t="s">
        <v>665</v>
      </c>
      <c r="C841" t="s">
        <v>559</v>
      </c>
      <c r="D841" t="s">
        <v>4710</v>
      </c>
      <c r="E841" s="59">
        <v>45541</v>
      </c>
      <c r="F841" t="s">
        <v>4710</v>
      </c>
      <c r="G841" t="s">
        <v>4711</v>
      </c>
      <c r="H841" t="s">
        <v>38</v>
      </c>
      <c r="I841" t="s">
        <v>351</v>
      </c>
      <c r="J841">
        <v>1</v>
      </c>
      <c r="K841">
        <v>0</v>
      </c>
      <c r="L841">
        <v>3500</v>
      </c>
      <c r="M841">
        <v>960</v>
      </c>
      <c r="N841" s="59">
        <v>45540</v>
      </c>
      <c r="O841" t="s">
        <v>4712</v>
      </c>
      <c r="P841" t="s">
        <v>4713</v>
      </c>
      <c r="Q841" t="s">
        <v>4714</v>
      </c>
      <c r="R841" t="s">
        <v>561</v>
      </c>
      <c r="S841" s="59"/>
      <c r="T841" t="s">
        <v>4714</v>
      </c>
      <c r="U841" t="s">
        <v>4715</v>
      </c>
      <c r="W841">
        <v>20800</v>
      </c>
      <c r="X841">
        <v>0</v>
      </c>
      <c r="Y841">
        <v>3000</v>
      </c>
      <c r="Z841">
        <v>0</v>
      </c>
      <c r="AA841">
        <v>0</v>
      </c>
      <c r="AE8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하은희 하은희 SE.204 투명 530285399004 010-8272-5589 2024090510520541</v>
      </c>
    </row>
    <row r="842" spans="1:31">
      <c r="A842">
        <v>851</v>
      </c>
      <c r="B842" t="s">
        <v>665</v>
      </c>
      <c r="C842" t="s">
        <v>559</v>
      </c>
      <c r="D842" t="s">
        <v>4716</v>
      </c>
      <c r="E842" s="59">
        <v>45541</v>
      </c>
      <c r="F842" t="s">
        <v>4716</v>
      </c>
      <c r="G842" t="s">
        <v>4717</v>
      </c>
      <c r="H842" t="s">
        <v>44</v>
      </c>
      <c r="I842" t="s">
        <v>351</v>
      </c>
      <c r="J842">
        <v>1</v>
      </c>
      <c r="K842">
        <v>0</v>
      </c>
      <c r="L842">
        <v>3500</v>
      </c>
      <c r="M842">
        <v>960</v>
      </c>
      <c r="N842" s="59">
        <v>45540</v>
      </c>
      <c r="O842" t="s">
        <v>4718</v>
      </c>
      <c r="P842" t="s">
        <v>4719</v>
      </c>
      <c r="Q842" t="s">
        <v>4720</v>
      </c>
      <c r="R842" t="s">
        <v>561</v>
      </c>
      <c r="S842" s="59"/>
      <c r="T842" t="s">
        <v>4720</v>
      </c>
      <c r="U842" t="s">
        <v>4721</v>
      </c>
      <c r="W842">
        <v>14400</v>
      </c>
      <c r="X842">
        <v>0</v>
      </c>
      <c r="Y842">
        <v>3000</v>
      </c>
      <c r="Z842">
        <v>0</v>
      </c>
      <c r="AA842">
        <v>0</v>
      </c>
      <c r="AE8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안미라 안미라 SE.201 투명 530285398713 010-4513-7115 2024090510264481</v>
      </c>
    </row>
    <row r="843" spans="1:31">
      <c r="A843">
        <v>852</v>
      </c>
      <c r="B843" t="s">
        <v>560</v>
      </c>
      <c r="C843" t="s">
        <v>559</v>
      </c>
      <c r="D843" t="s">
        <v>4722</v>
      </c>
      <c r="E843" s="59">
        <v>45541</v>
      </c>
      <c r="F843" t="s">
        <v>4722</v>
      </c>
      <c r="G843" t="s">
        <v>4723</v>
      </c>
      <c r="H843" t="s">
        <v>246</v>
      </c>
      <c r="I843" t="s">
        <v>352</v>
      </c>
      <c r="J843">
        <v>6</v>
      </c>
      <c r="K843">
        <v>7788</v>
      </c>
      <c r="L843">
        <v>3000</v>
      </c>
      <c r="M843">
        <v>0</v>
      </c>
      <c r="N843" s="59">
        <v>45541</v>
      </c>
      <c r="O843" t="s">
        <v>4724</v>
      </c>
      <c r="P843" t="s">
        <v>4725</v>
      </c>
      <c r="Q843" t="s">
        <v>4726</v>
      </c>
      <c r="R843" t="s">
        <v>561</v>
      </c>
      <c r="S843" s="59"/>
      <c r="T843" t="s">
        <v>4726</v>
      </c>
      <c r="U843" t="s">
        <v>4727</v>
      </c>
      <c r="V843" t="s">
        <v>4728</v>
      </c>
      <c r="W843">
        <v>7860</v>
      </c>
      <c r="X843">
        <v>0</v>
      </c>
      <c r="Y843">
        <v>3000</v>
      </c>
      <c r="Z843">
        <v>0</v>
      </c>
      <c r="AA843">
        <v>0</v>
      </c>
      <c r="AE8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장재영 장재영 SE.13 검정 540284309060 010-9874-2414 2024090634148551</v>
      </c>
    </row>
    <row r="844" spans="1:31">
      <c r="A844">
        <v>853</v>
      </c>
      <c r="B844" t="s">
        <v>560</v>
      </c>
      <c r="C844" t="s">
        <v>559</v>
      </c>
      <c r="D844" t="s">
        <v>4729</v>
      </c>
      <c r="E844" s="59">
        <v>45541</v>
      </c>
      <c r="F844" t="s">
        <v>4729</v>
      </c>
      <c r="G844" t="s">
        <v>4730</v>
      </c>
      <c r="H844" t="s">
        <v>242</v>
      </c>
      <c r="I844" t="s">
        <v>352</v>
      </c>
      <c r="J844">
        <v>15</v>
      </c>
      <c r="K844">
        <v>21800</v>
      </c>
      <c r="L844">
        <v>4400</v>
      </c>
      <c r="M844">
        <v>1725</v>
      </c>
      <c r="N844" s="59">
        <v>45541</v>
      </c>
      <c r="O844" t="s">
        <v>4731</v>
      </c>
      <c r="P844" t="s">
        <v>4616</v>
      </c>
      <c r="Q844" t="s">
        <v>4732</v>
      </c>
      <c r="R844" t="s">
        <v>561</v>
      </c>
      <c r="S844" s="59"/>
      <c r="T844" t="s">
        <v>4732</v>
      </c>
      <c r="U844" t="s">
        <v>4733</v>
      </c>
      <c r="W844">
        <v>25500</v>
      </c>
      <c r="X844">
        <v>0</v>
      </c>
      <c r="Y844">
        <v>0</v>
      </c>
      <c r="Z844">
        <v>0</v>
      </c>
      <c r="AA844">
        <v>0</v>
      </c>
      <c r="AE8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이혜진 이혜진 SE.14 검정 530285548524 010-6803-0282 2024090621448041</v>
      </c>
    </row>
    <row r="845" spans="1:31">
      <c r="A845">
        <v>854</v>
      </c>
      <c r="B845" t="s">
        <v>560</v>
      </c>
      <c r="C845" t="s">
        <v>559</v>
      </c>
      <c r="D845" t="s">
        <v>4729</v>
      </c>
      <c r="E845" s="59">
        <v>45541</v>
      </c>
      <c r="F845" t="s">
        <v>4729</v>
      </c>
      <c r="G845" t="s">
        <v>4730</v>
      </c>
      <c r="H845" t="s">
        <v>284</v>
      </c>
      <c r="I845" t="s">
        <v>352</v>
      </c>
      <c r="J845">
        <v>3</v>
      </c>
      <c r="K845">
        <v>3630</v>
      </c>
      <c r="L845">
        <v>0</v>
      </c>
      <c r="M845">
        <v>0</v>
      </c>
      <c r="N845" s="59">
        <v>45541</v>
      </c>
      <c r="O845" t="s">
        <v>4734</v>
      </c>
      <c r="P845" t="s">
        <v>4616</v>
      </c>
      <c r="Q845" t="s">
        <v>4732</v>
      </c>
      <c r="R845" t="s">
        <v>561</v>
      </c>
      <c r="S845" s="59"/>
      <c r="T845" t="s">
        <v>4732</v>
      </c>
      <c r="U845" t="s">
        <v>4733</v>
      </c>
      <c r="W845">
        <v>7260</v>
      </c>
      <c r="X845">
        <v>0</v>
      </c>
      <c r="Y845">
        <v>0</v>
      </c>
      <c r="Z845">
        <v>0</v>
      </c>
      <c r="AA845">
        <v>0</v>
      </c>
      <c r="AE8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이혜진 이혜진 SE.5 검정 530285548524 010-6803-0282 2024090621448031</v>
      </c>
    </row>
    <row r="846" spans="1:31">
      <c r="A846">
        <v>855</v>
      </c>
      <c r="B846" t="s">
        <v>560</v>
      </c>
      <c r="C846" t="s">
        <v>559</v>
      </c>
      <c r="D846" t="s">
        <v>4729</v>
      </c>
      <c r="E846" s="59">
        <v>45541</v>
      </c>
      <c r="F846" t="s">
        <v>4729</v>
      </c>
      <c r="G846" t="s">
        <v>4730</v>
      </c>
      <c r="H846" t="s">
        <v>208</v>
      </c>
      <c r="I846" t="s">
        <v>373</v>
      </c>
      <c r="J846">
        <v>2</v>
      </c>
      <c r="K846">
        <v>4620</v>
      </c>
      <c r="L846">
        <v>0</v>
      </c>
      <c r="M846">
        <v>0</v>
      </c>
      <c r="N846" s="59">
        <v>45541</v>
      </c>
      <c r="O846" t="s">
        <v>4735</v>
      </c>
      <c r="P846" t="s">
        <v>4616</v>
      </c>
      <c r="Q846" t="s">
        <v>4732</v>
      </c>
      <c r="R846" t="s">
        <v>561</v>
      </c>
      <c r="S846" s="59"/>
      <c r="T846" t="s">
        <v>4732</v>
      </c>
      <c r="U846" t="s">
        <v>4733</v>
      </c>
      <c r="W846">
        <v>7560</v>
      </c>
      <c r="X846">
        <v>0</v>
      </c>
      <c r="Y846">
        <v>0</v>
      </c>
      <c r="Z846">
        <v>0</v>
      </c>
      <c r="AA846">
        <v>0</v>
      </c>
      <c r="AE8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이혜진 이혜진 SE.21 유백 530285548524 010-6803-0282 2024090621448021</v>
      </c>
    </row>
    <row r="847" spans="1:31">
      <c r="A847">
        <v>856</v>
      </c>
      <c r="B847" t="s">
        <v>560</v>
      </c>
      <c r="C847" t="s">
        <v>559</v>
      </c>
      <c r="D847" t="s">
        <v>4729</v>
      </c>
      <c r="E847" s="59">
        <v>45541</v>
      </c>
      <c r="F847" t="s">
        <v>4729</v>
      </c>
      <c r="G847" t="s">
        <v>4730</v>
      </c>
      <c r="H847" t="s">
        <v>211</v>
      </c>
      <c r="I847" t="s">
        <v>351</v>
      </c>
      <c r="J847">
        <v>2</v>
      </c>
      <c r="K847">
        <v>2794</v>
      </c>
      <c r="L847">
        <v>0</v>
      </c>
      <c r="M847">
        <v>0</v>
      </c>
      <c r="N847" s="59">
        <v>45541</v>
      </c>
      <c r="O847" t="s">
        <v>4736</v>
      </c>
      <c r="P847" t="s">
        <v>4616</v>
      </c>
      <c r="Q847" t="s">
        <v>4732</v>
      </c>
      <c r="R847" t="s">
        <v>561</v>
      </c>
      <c r="S847" s="59"/>
      <c r="T847" t="s">
        <v>4732</v>
      </c>
      <c r="U847" t="s">
        <v>4733</v>
      </c>
      <c r="W847">
        <v>4580</v>
      </c>
      <c r="X847">
        <v>0</v>
      </c>
      <c r="Y847">
        <v>0</v>
      </c>
      <c r="Z847">
        <v>0</v>
      </c>
      <c r="AA847">
        <v>0</v>
      </c>
      <c r="AE8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이혜진 이혜진 SE.20 투명 530285548524 010-6803-0282 2024090621448011</v>
      </c>
    </row>
    <row r="848" spans="1:31">
      <c r="A848">
        <v>857</v>
      </c>
      <c r="B848" t="s">
        <v>560</v>
      </c>
      <c r="C848" t="s">
        <v>562</v>
      </c>
      <c r="D848" t="s">
        <v>4739</v>
      </c>
      <c r="E848" s="59">
        <v>45541</v>
      </c>
      <c r="F848" t="s">
        <v>1768</v>
      </c>
      <c r="G848" t="s">
        <v>4737</v>
      </c>
      <c r="H848" t="s">
        <v>115</v>
      </c>
      <c r="I848" t="s">
        <v>351</v>
      </c>
      <c r="J848">
        <v>2</v>
      </c>
      <c r="K848">
        <v>6960</v>
      </c>
      <c r="L848">
        <v>3000</v>
      </c>
      <c r="M848">
        <v>0</v>
      </c>
      <c r="N848" s="59">
        <v>45540</v>
      </c>
      <c r="O848" t="s">
        <v>4738</v>
      </c>
      <c r="Q848" t="s">
        <v>4740</v>
      </c>
      <c r="R848" t="s">
        <v>561</v>
      </c>
      <c r="S848" s="59"/>
      <c r="T848" t="s">
        <v>4740</v>
      </c>
      <c r="U848" t="s">
        <v>4741</v>
      </c>
      <c r="V848" t="s">
        <v>4742</v>
      </c>
      <c r="W848">
        <v>7080</v>
      </c>
      <c r="X848">
        <v>0</v>
      </c>
      <c r="Y848">
        <v>0</v>
      </c>
      <c r="Z848">
        <v>0</v>
      </c>
      <c r="AA848">
        <v>0</v>
      </c>
      <c r="AE8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지춘련 가게 SE.106 투명 540284189043 0504-4944-3152 17100067660698</v>
      </c>
    </row>
    <row r="849" spans="1:31">
      <c r="A849">
        <v>858</v>
      </c>
      <c r="B849" t="s">
        <v>560</v>
      </c>
      <c r="C849" t="s">
        <v>562</v>
      </c>
      <c r="D849" t="s">
        <v>4739</v>
      </c>
      <c r="E849" s="59">
        <v>45541</v>
      </c>
      <c r="F849" t="s">
        <v>1768</v>
      </c>
      <c r="G849" t="s">
        <v>4737</v>
      </c>
      <c r="H849" t="s">
        <v>118</v>
      </c>
      <c r="I849" t="s">
        <v>351</v>
      </c>
      <c r="J849">
        <v>2</v>
      </c>
      <c r="K849">
        <v>3300</v>
      </c>
      <c r="L849">
        <v>0</v>
      </c>
      <c r="M849">
        <v>0</v>
      </c>
      <c r="N849" s="59">
        <v>45540</v>
      </c>
      <c r="O849" t="s">
        <v>4738</v>
      </c>
      <c r="Q849" t="s">
        <v>4740</v>
      </c>
      <c r="R849" t="s">
        <v>561</v>
      </c>
      <c r="S849" s="59"/>
      <c r="T849" t="s">
        <v>4740</v>
      </c>
      <c r="U849" t="s">
        <v>4741</v>
      </c>
      <c r="V849" t="s">
        <v>4742</v>
      </c>
      <c r="W849">
        <v>4880</v>
      </c>
      <c r="X849">
        <v>880</v>
      </c>
      <c r="Y849">
        <v>0</v>
      </c>
      <c r="Z849">
        <v>0</v>
      </c>
      <c r="AA849">
        <v>0</v>
      </c>
      <c r="AE8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지춘련 가게 SE.105 투명 540284189043 0504-4944-3152 17100067660698</v>
      </c>
    </row>
    <row r="850" spans="1:31">
      <c r="A850">
        <v>859</v>
      </c>
      <c r="B850" t="s">
        <v>560</v>
      </c>
      <c r="C850" t="s">
        <v>562</v>
      </c>
      <c r="D850" t="s">
        <v>4743</v>
      </c>
      <c r="E850" s="59">
        <v>45541</v>
      </c>
      <c r="F850" t="s">
        <v>4743</v>
      </c>
      <c r="G850" t="s">
        <v>4744</v>
      </c>
      <c r="H850" t="s">
        <v>98</v>
      </c>
      <c r="I850" t="s">
        <v>351</v>
      </c>
      <c r="J850">
        <v>2</v>
      </c>
      <c r="K850">
        <v>10920</v>
      </c>
      <c r="L850">
        <v>3000</v>
      </c>
      <c r="M850">
        <v>0</v>
      </c>
      <c r="N850" s="59">
        <v>45541</v>
      </c>
      <c r="O850" t="s">
        <v>4745</v>
      </c>
      <c r="Q850" t="s">
        <v>4746</v>
      </c>
      <c r="R850" t="s">
        <v>561</v>
      </c>
      <c r="S850" s="59"/>
      <c r="T850" t="s">
        <v>4746</v>
      </c>
      <c r="U850" t="s">
        <v>4747</v>
      </c>
      <c r="V850" t="s">
        <v>564</v>
      </c>
      <c r="W850">
        <v>13600</v>
      </c>
      <c r="X850">
        <v>0</v>
      </c>
      <c r="Y850">
        <v>0</v>
      </c>
      <c r="Z850">
        <v>0</v>
      </c>
      <c r="AA850">
        <v>0</v>
      </c>
      <c r="AE8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김상수 김상수 SE.114 투명 540284189135 0504-4939-6744 26100067546648</v>
      </c>
    </row>
    <row r="851" spans="1:31">
      <c r="A851">
        <v>860</v>
      </c>
      <c r="B851" t="s">
        <v>560</v>
      </c>
      <c r="C851" t="s">
        <v>562</v>
      </c>
      <c r="D851" t="s">
        <v>4748</v>
      </c>
      <c r="E851" s="59">
        <v>45541</v>
      </c>
      <c r="F851" t="s">
        <v>4748</v>
      </c>
      <c r="G851" t="s">
        <v>4749</v>
      </c>
      <c r="H851" t="s">
        <v>112</v>
      </c>
      <c r="I851" t="s">
        <v>351</v>
      </c>
      <c r="J851">
        <v>10</v>
      </c>
      <c r="K851">
        <v>26020</v>
      </c>
      <c r="L851">
        <v>3500</v>
      </c>
      <c r="M851">
        <v>960</v>
      </c>
      <c r="N851" s="59">
        <v>45541</v>
      </c>
      <c r="O851" t="s">
        <v>4750</v>
      </c>
      <c r="Q851" t="s">
        <v>4751</v>
      </c>
      <c r="R851" t="s">
        <v>561</v>
      </c>
      <c r="S851" s="59"/>
      <c r="T851" t="s">
        <v>4751</v>
      </c>
      <c r="U851" t="s">
        <v>4752</v>
      </c>
      <c r="V851" t="s">
        <v>1909</v>
      </c>
      <c r="W851">
        <v>40400</v>
      </c>
      <c r="X851">
        <v>0</v>
      </c>
      <c r="Y851">
        <v>0</v>
      </c>
      <c r="Z851">
        <v>0</v>
      </c>
      <c r="AA851">
        <v>0</v>
      </c>
      <c r="AE8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고민숙 고민숙 SE.107 투명 540284188936 0502-4927-8451 31100067785615</v>
      </c>
    </row>
    <row r="852" spans="1:31">
      <c r="A852">
        <v>861</v>
      </c>
      <c r="B852" t="s">
        <v>560</v>
      </c>
      <c r="C852" t="s">
        <v>562</v>
      </c>
      <c r="D852" t="s">
        <v>4753</v>
      </c>
      <c r="E852" s="59">
        <v>45541</v>
      </c>
      <c r="F852" t="s">
        <v>4753</v>
      </c>
      <c r="G852" t="s">
        <v>4754</v>
      </c>
      <c r="H852" t="s">
        <v>34</v>
      </c>
      <c r="I852" t="s">
        <v>351</v>
      </c>
      <c r="J852">
        <v>1</v>
      </c>
      <c r="K852">
        <v>24260</v>
      </c>
      <c r="L852">
        <v>3500</v>
      </c>
      <c r="M852">
        <v>960</v>
      </c>
      <c r="N852" s="59">
        <v>45541</v>
      </c>
      <c r="O852" t="s">
        <v>4755</v>
      </c>
      <c r="Q852" t="s">
        <v>4756</v>
      </c>
      <c r="R852" t="s">
        <v>561</v>
      </c>
      <c r="S852" s="59"/>
      <c r="T852" t="s">
        <v>4756</v>
      </c>
      <c r="U852" t="s">
        <v>4757</v>
      </c>
      <c r="V852" t="s">
        <v>564</v>
      </c>
      <c r="W852">
        <v>34020</v>
      </c>
      <c r="X852">
        <v>0</v>
      </c>
      <c r="Y852">
        <v>3000</v>
      </c>
      <c r="Z852">
        <v>3000</v>
      </c>
      <c r="AA852">
        <v>0</v>
      </c>
      <c r="AE8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현혜령 현혜령 SE.206 투명 540284308710 0502-1807-2391 21100067854303</v>
      </c>
    </row>
    <row r="853" spans="1:31">
      <c r="A853">
        <v>862</v>
      </c>
      <c r="B853" t="s">
        <v>665</v>
      </c>
      <c r="C853" t="s">
        <v>562</v>
      </c>
      <c r="D853" t="s">
        <v>3584</v>
      </c>
      <c r="E853" s="59">
        <v>45541</v>
      </c>
      <c r="F853" t="s">
        <v>4758</v>
      </c>
      <c r="G853" t="s">
        <v>4759</v>
      </c>
      <c r="H853" t="s">
        <v>34</v>
      </c>
      <c r="I853" t="s">
        <v>351</v>
      </c>
      <c r="J853">
        <v>1</v>
      </c>
      <c r="K853">
        <v>0</v>
      </c>
      <c r="L853">
        <v>3500</v>
      </c>
      <c r="M853">
        <v>960</v>
      </c>
      <c r="N853" s="59">
        <v>45540</v>
      </c>
      <c r="O853" t="s">
        <v>4760</v>
      </c>
      <c r="Q853" t="s">
        <v>4761</v>
      </c>
      <c r="R853" t="s">
        <v>561</v>
      </c>
      <c r="S853" s="59"/>
      <c r="T853" t="s">
        <v>4761</v>
      </c>
      <c r="U853" t="s">
        <v>4762</v>
      </c>
      <c r="V853" t="s">
        <v>563</v>
      </c>
      <c r="W853">
        <v>30240</v>
      </c>
      <c r="X853">
        <v>0</v>
      </c>
      <c r="Y853">
        <v>3000</v>
      </c>
      <c r="Z853">
        <v>0</v>
      </c>
      <c r="AA853">
        <v>0</v>
      </c>
      <c r="AE8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이윤경 팥pot137 SE.206 투명 530285398890 0502-7531-7222 24100067612980</v>
      </c>
    </row>
    <row r="854" spans="1:31">
      <c r="A854">
        <v>863</v>
      </c>
      <c r="B854" t="s">
        <v>665</v>
      </c>
      <c r="C854" t="s">
        <v>562</v>
      </c>
      <c r="D854" t="s">
        <v>4763</v>
      </c>
      <c r="E854" s="59">
        <v>45541</v>
      </c>
      <c r="F854" t="s">
        <v>4763</v>
      </c>
      <c r="G854" t="s">
        <v>4764</v>
      </c>
      <c r="H854" t="s">
        <v>34</v>
      </c>
      <c r="I854" t="s">
        <v>351</v>
      </c>
      <c r="J854">
        <v>2</v>
      </c>
      <c r="K854">
        <v>0</v>
      </c>
      <c r="L854">
        <v>4400</v>
      </c>
      <c r="M854">
        <v>1725</v>
      </c>
      <c r="N854" s="59">
        <v>45541</v>
      </c>
      <c r="O854" t="s">
        <v>4765</v>
      </c>
      <c r="Q854" t="s">
        <v>4766</v>
      </c>
      <c r="R854" t="s">
        <v>561</v>
      </c>
      <c r="S854" s="59"/>
      <c r="T854" t="s">
        <v>4766</v>
      </c>
      <c r="U854" t="s">
        <v>4767</v>
      </c>
      <c r="V854" t="s">
        <v>564</v>
      </c>
      <c r="W854">
        <v>60480</v>
      </c>
      <c r="X854">
        <v>0</v>
      </c>
      <c r="Y854">
        <v>0</v>
      </c>
      <c r="Z854">
        <v>3000</v>
      </c>
      <c r="AA854">
        <v>0</v>
      </c>
      <c r="AE8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김윤주 김윤주 SE.206 투명 530285398816 0504-4352-3615 11100067623839</v>
      </c>
    </row>
    <row r="855" spans="1:31">
      <c r="A855">
        <v>864</v>
      </c>
      <c r="B855" t="s">
        <v>560</v>
      </c>
      <c r="C855" t="s">
        <v>871</v>
      </c>
      <c r="E855" s="59">
        <v>45544</v>
      </c>
      <c r="F855" t="s">
        <v>2911</v>
      </c>
      <c r="G855" t="s">
        <v>4768</v>
      </c>
      <c r="H855" t="s">
        <v>129</v>
      </c>
      <c r="I855" t="s">
        <v>351</v>
      </c>
      <c r="J855">
        <v>1</v>
      </c>
      <c r="K855">
        <v>0</v>
      </c>
      <c r="L855">
        <v>5700</v>
      </c>
      <c r="M855">
        <v>1725</v>
      </c>
      <c r="N855" s="59">
        <v>45544</v>
      </c>
      <c r="O855" t="s">
        <v>4874</v>
      </c>
      <c r="R855" t="s">
        <v>561</v>
      </c>
      <c r="S855" s="59"/>
      <c r="T855" t="s">
        <v>4769</v>
      </c>
      <c r="U855" t="s">
        <v>4770</v>
      </c>
      <c r="V855" t="s">
        <v>4771</v>
      </c>
      <c r="W855">
        <v>0</v>
      </c>
      <c r="X855">
        <v>0</v>
      </c>
      <c r="Y855">
        <v>0</v>
      </c>
      <c r="Z855">
        <v>0</v>
      </c>
      <c r="AA855">
        <v>0</v>
      </c>
      <c r="AE8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기타쇼핑몰  김은주 SE.102 투명 530287890444 0504-3572-1840 45545594</v>
      </c>
    </row>
    <row r="856" spans="1:31">
      <c r="A856">
        <v>865</v>
      </c>
      <c r="B856" t="s">
        <v>560</v>
      </c>
      <c r="C856" t="s">
        <v>871</v>
      </c>
      <c r="E856" s="59">
        <v>45544</v>
      </c>
      <c r="F856" t="s">
        <v>2991</v>
      </c>
      <c r="G856" t="s">
        <v>4772</v>
      </c>
      <c r="H856" t="s">
        <v>38</v>
      </c>
      <c r="I856" t="s">
        <v>351</v>
      </c>
      <c r="J856">
        <v>1</v>
      </c>
      <c r="K856">
        <v>0</v>
      </c>
      <c r="L856">
        <v>4400</v>
      </c>
      <c r="M856">
        <v>1725</v>
      </c>
      <c r="N856" s="59">
        <v>45544</v>
      </c>
      <c r="O856" t="s">
        <v>4875</v>
      </c>
      <c r="R856" t="s">
        <v>561</v>
      </c>
      <c r="S856" s="59"/>
      <c r="T856" t="s">
        <v>4773</v>
      </c>
      <c r="U856" t="s">
        <v>4774</v>
      </c>
      <c r="W856">
        <v>0</v>
      </c>
      <c r="X856">
        <v>0</v>
      </c>
      <c r="Y856">
        <v>0</v>
      </c>
      <c r="Z856">
        <v>0</v>
      </c>
      <c r="AA856">
        <v>0</v>
      </c>
      <c r="AE8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기타쇼핑몰  김묘정 SE.204 투명 540286381480 0504-3465-5736 45545685</v>
      </c>
    </row>
    <row r="857" spans="1:31">
      <c r="A857">
        <v>866</v>
      </c>
      <c r="B857" t="s">
        <v>560</v>
      </c>
      <c r="C857" t="s">
        <v>871</v>
      </c>
      <c r="E857" s="59">
        <v>45544</v>
      </c>
      <c r="F857" t="s">
        <v>2991</v>
      </c>
      <c r="G857" t="s">
        <v>4775</v>
      </c>
      <c r="H857" t="s">
        <v>38</v>
      </c>
      <c r="I857" t="s">
        <v>351</v>
      </c>
      <c r="J857">
        <v>1</v>
      </c>
      <c r="K857">
        <v>0</v>
      </c>
      <c r="L857">
        <v>4400</v>
      </c>
      <c r="M857">
        <v>1725</v>
      </c>
      <c r="N857" s="59">
        <v>45544</v>
      </c>
      <c r="O857" t="s">
        <v>4876</v>
      </c>
      <c r="R857" t="s">
        <v>561</v>
      </c>
      <c r="S857" s="59"/>
      <c r="T857" t="s">
        <v>4773</v>
      </c>
      <c r="U857" t="s">
        <v>4774</v>
      </c>
      <c r="V857" t="s">
        <v>4776</v>
      </c>
      <c r="W857">
        <v>0</v>
      </c>
      <c r="X857">
        <v>0</v>
      </c>
      <c r="Y857">
        <v>0</v>
      </c>
      <c r="Z857">
        <v>0</v>
      </c>
      <c r="AA857">
        <v>0</v>
      </c>
      <c r="AE8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기타쇼핑몰  김묘정 SE.204 투명 540286381454 0504-3465-5736 45545609</v>
      </c>
    </row>
    <row r="858" spans="1:31">
      <c r="A858">
        <v>867</v>
      </c>
      <c r="B858" t="s">
        <v>665</v>
      </c>
      <c r="C858" t="s">
        <v>559</v>
      </c>
      <c r="D858" t="s">
        <v>4777</v>
      </c>
      <c r="E858" s="59">
        <v>45544</v>
      </c>
      <c r="F858" t="s">
        <v>4777</v>
      </c>
      <c r="G858" t="s">
        <v>4778</v>
      </c>
      <c r="H858" t="s">
        <v>22</v>
      </c>
      <c r="I858" t="s">
        <v>351</v>
      </c>
      <c r="J858">
        <v>1</v>
      </c>
      <c r="K858">
        <v>0</v>
      </c>
      <c r="L858">
        <v>3000</v>
      </c>
      <c r="M858">
        <v>0</v>
      </c>
      <c r="N858" s="59">
        <v>45544</v>
      </c>
      <c r="O858" t="s">
        <v>4779</v>
      </c>
      <c r="P858" t="s">
        <v>4780</v>
      </c>
      <c r="Q858" t="s">
        <v>4781</v>
      </c>
      <c r="R858" t="s">
        <v>561</v>
      </c>
      <c r="S858" s="59"/>
      <c r="T858" t="s">
        <v>4781</v>
      </c>
      <c r="U858" t="s">
        <v>4782</v>
      </c>
      <c r="W858">
        <v>18400</v>
      </c>
      <c r="X858">
        <v>0</v>
      </c>
      <c r="Y858">
        <v>3000</v>
      </c>
      <c r="Z858">
        <v>0</v>
      </c>
      <c r="AA858">
        <v>0</v>
      </c>
      <c r="AC858" t="s">
        <v>4322</v>
      </c>
      <c r="AE8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최송희 최송희 SE.305 투명 530287734952 010-8376-0401 2024090942322391</v>
      </c>
    </row>
    <row r="859" spans="1:31">
      <c r="A859">
        <v>868</v>
      </c>
      <c r="B859" t="s">
        <v>665</v>
      </c>
      <c r="C859" t="s">
        <v>559</v>
      </c>
      <c r="D859" t="s">
        <v>4786</v>
      </c>
      <c r="E859" s="59">
        <v>45544</v>
      </c>
      <c r="F859" t="s">
        <v>4783</v>
      </c>
      <c r="G859" t="s">
        <v>4784</v>
      </c>
      <c r="H859" t="s">
        <v>112</v>
      </c>
      <c r="I859" t="s">
        <v>351</v>
      </c>
      <c r="J859">
        <v>4</v>
      </c>
      <c r="K859">
        <v>0</v>
      </c>
      <c r="L859">
        <v>3500</v>
      </c>
      <c r="M859">
        <v>960</v>
      </c>
      <c r="N859" s="59">
        <v>45544</v>
      </c>
      <c r="O859" t="s">
        <v>4785</v>
      </c>
      <c r="P859" t="s">
        <v>4787</v>
      </c>
      <c r="Q859" t="s">
        <v>4788</v>
      </c>
      <c r="R859" t="s">
        <v>561</v>
      </c>
      <c r="S859" s="59"/>
      <c r="T859" t="s">
        <v>4788</v>
      </c>
      <c r="U859" t="s">
        <v>4789</v>
      </c>
      <c r="W859">
        <v>12960</v>
      </c>
      <c r="X859">
        <v>5160</v>
      </c>
      <c r="Y859">
        <v>0</v>
      </c>
      <c r="Z859">
        <v>0</v>
      </c>
      <c r="AA859">
        <v>0</v>
      </c>
      <c r="AE8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염숙자 숙이네 부뚜막 SE.107 투명 530287378711 010-5326-9750 2024090927123751</v>
      </c>
    </row>
    <row r="860" spans="1:31">
      <c r="A860">
        <v>869</v>
      </c>
      <c r="B860" t="s">
        <v>665</v>
      </c>
      <c r="C860" t="s">
        <v>559</v>
      </c>
      <c r="D860" t="s">
        <v>4786</v>
      </c>
      <c r="E860" s="59">
        <v>45544</v>
      </c>
      <c r="F860" t="s">
        <v>4783</v>
      </c>
      <c r="G860" t="s">
        <v>4784</v>
      </c>
      <c r="H860" t="s">
        <v>115</v>
      </c>
      <c r="I860" t="s">
        <v>351</v>
      </c>
      <c r="J860">
        <v>4</v>
      </c>
      <c r="K860">
        <v>0</v>
      </c>
      <c r="L860">
        <v>0</v>
      </c>
      <c r="M860">
        <v>0</v>
      </c>
      <c r="N860" s="59">
        <v>45544</v>
      </c>
      <c r="O860" t="s">
        <v>4790</v>
      </c>
      <c r="P860" t="s">
        <v>4787</v>
      </c>
      <c r="Q860" t="s">
        <v>4788</v>
      </c>
      <c r="R860" t="s">
        <v>561</v>
      </c>
      <c r="S860" s="59"/>
      <c r="T860" t="s">
        <v>4788</v>
      </c>
      <c r="U860" t="s">
        <v>4789</v>
      </c>
      <c r="W860">
        <v>11880</v>
      </c>
      <c r="X860">
        <v>5160</v>
      </c>
      <c r="Y860">
        <v>0</v>
      </c>
      <c r="Z860">
        <v>0</v>
      </c>
      <c r="AA860">
        <v>0</v>
      </c>
      <c r="AE8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염숙자 숙이네 부뚜막 SE.106 투명 530287378711 010-5326-9750 2024090927123741</v>
      </c>
    </row>
    <row r="861" spans="1:31">
      <c r="A861">
        <v>870</v>
      </c>
      <c r="B861" t="s">
        <v>665</v>
      </c>
      <c r="C861" t="s">
        <v>559</v>
      </c>
      <c r="D861" t="s">
        <v>4791</v>
      </c>
      <c r="E861" s="59">
        <v>45544</v>
      </c>
      <c r="F861" t="s">
        <v>4791</v>
      </c>
      <c r="G861" t="s">
        <v>4792</v>
      </c>
      <c r="H861" t="s">
        <v>133</v>
      </c>
      <c r="I861" t="s">
        <v>351</v>
      </c>
      <c r="J861">
        <v>50</v>
      </c>
      <c r="K861">
        <v>0</v>
      </c>
      <c r="L861">
        <v>3500</v>
      </c>
      <c r="M861">
        <v>960</v>
      </c>
      <c r="N861" s="59">
        <v>45542</v>
      </c>
      <c r="O861" t="s">
        <v>4793</v>
      </c>
      <c r="P861" t="s">
        <v>4794</v>
      </c>
      <c r="Q861" t="s">
        <v>4795</v>
      </c>
      <c r="R861" t="s">
        <v>561</v>
      </c>
      <c r="S861" s="59"/>
      <c r="T861" t="s">
        <v>4795</v>
      </c>
      <c r="U861" t="s">
        <v>4796</v>
      </c>
      <c r="W861">
        <v>41500</v>
      </c>
      <c r="X861">
        <v>64500</v>
      </c>
      <c r="Y861">
        <v>0</v>
      </c>
      <c r="Z861">
        <v>0</v>
      </c>
      <c r="AA861">
        <v>0</v>
      </c>
      <c r="AE8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정하나 정하나 SE.101 투명 540286056175 010-6335-1073 2024090777479051</v>
      </c>
    </row>
    <row r="862" spans="1:31">
      <c r="A862">
        <v>871</v>
      </c>
      <c r="B862" t="s">
        <v>665</v>
      </c>
      <c r="C862" t="s">
        <v>559</v>
      </c>
      <c r="D862" t="s">
        <v>4797</v>
      </c>
      <c r="E862" s="59">
        <v>45544</v>
      </c>
      <c r="F862" t="s">
        <v>4797</v>
      </c>
      <c r="G862" t="s">
        <v>4798</v>
      </c>
      <c r="H862" t="s">
        <v>24</v>
      </c>
      <c r="I862" t="s">
        <v>351</v>
      </c>
      <c r="J862">
        <v>1</v>
      </c>
      <c r="K862">
        <v>0</v>
      </c>
      <c r="L862">
        <v>3000</v>
      </c>
      <c r="M862">
        <v>0</v>
      </c>
      <c r="N862" s="59">
        <v>45542</v>
      </c>
      <c r="O862" t="s">
        <v>4799</v>
      </c>
      <c r="P862" t="s">
        <v>4800</v>
      </c>
      <c r="Q862" t="s">
        <v>4801</v>
      </c>
      <c r="R862" t="s">
        <v>561</v>
      </c>
      <c r="S862" s="59"/>
      <c r="T862" t="s">
        <v>4801</v>
      </c>
      <c r="U862" t="s">
        <v>4802</v>
      </c>
      <c r="W862">
        <v>13600</v>
      </c>
      <c r="X862">
        <v>0</v>
      </c>
      <c r="Y862">
        <v>3000</v>
      </c>
      <c r="Z862">
        <v>0</v>
      </c>
      <c r="AA862">
        <v>0</v>
      </c>
      <c r="AE8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강익찬 강익찬 SE.304 투명 530287502810 010-4921-1037 2024090758740381</v>
      </c>
    </row>
    <row r="863" spans="1:31">
      <c r="A863">
        <v>872</v>
      </c>
      <c r="B863" t="s">
        <v>665</v>
      </c>
      <c r="C863" t="s">
        <v>559</v>
      </c>
      <c r="D863" t="s">
        <v>4797</v>
      </c>
      <c r="E863" s="59">
        <v>45544</v>
      </c>
      <c r="F863" t="s">
        <v>4797</v>
      </c>
      <c r="G863" t="s">
        <v>4798</v>
      </c>
      <c r="H863" t="s">
        <v>110</v>
      </c>
      <c r="I863" t="s">
        <v>351</v>
      </c>
      <c r="J863">
        <v>1</v>
      </c>
      <c r="K863">
        <v>0</v>
      </c>
      <c r="L863">
        <v>0</v>
      </c>
      <c r="M863">
        <v>0</v>
      </c>
      <c r="N863" s="59">
        <v>45542</v>
      </c>
      <c r="O863" t="s">
        <v>4803</v>
      </c>
      <c r="P863" t="s">
        <v>4800</v>
      </c>
      <c r="Q863" t="s">
        <v>4801</v>
      </c>
      <c r="R863" t="s">
        <v>561</v>
      </c>
      <c r="S863" s="59"/>
      <c r="T863" t="s">
        <v>4801</v>
      </c>
      <c r="U863" t="s">
        <v>4802</v>
      </c>
      <c r="W863">
        <v>1080</v>
      </c>
      <c r="X863">
        <v>1560</v>
      </c>
      <c r="Y863">
        <v>0</v>
      </c>
      <c r="Z863">
        <v>0</v>
      </c>
      <c r="AA863">
        <v>0</v>
      </c>
      <c r="AE8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강익찬 강익찬 SE.108 투명 530287502810 010-4921-1037 2024090758740371</v>
      </c>
    </row>
    <row r="864" spans="1:31">
      <c r="A864">
        <v>873</v>
      </c>
      <c r="B864" t="s">
        <v>665</v>
      </c>
      <c r="C864" t="s">
        <v>559</v>
      </c>
      <c r="D864" t="s">
        <v>4807</v>
      </c>
      <c r="E864" s="59">
        <v>45544</v>
      </c>
      <c r="F864" t="s">
        <v>4804</v>
      </c>
      <c r="G864" t="s">
        <v>4805</v>
      </c>
      <c r="H864" t="s">
        <v>40</v>
      </c>
      <c r="I864" t="s">
        <v>351</v>
      </c>
      <c r="J864">
        <v>1</v>
      </c>
      <c r="K864">
        <v>0</v>
      </c>
      <c r="L864">
        <v>3500</v>
      </c>
      <c r="M864">
        <v>960</v>
      </c>
      <c r="N864" s="59">
        <v>45541</v>
      </c>
      <c r="O864" t="s">
        <v>4806</v>
      </c>
      <c r="P864" t="s">
        <v>4808</v>
      </c>
      <c r="Q864" t="s">
        <v>4809</v>
      </c>
      <c r="R864" t="s">
        <v>561</v>
      </c>
      <c r="S864" s="59"/>
      <c r="T864" t="s">
        <v>4810</v>
      </c>
      <c r="U864" t="s">
        <v>4811</v>
      </c>
      <c r="W864">
        <v>17600</v>
      </c>
      <c r="X864">
        <v>0</v>
      </c>
      <c r="Y864">
        <v>3000</v>
      </c>
      <c r="Z864">
        <v>0</v>
      </c>
      <c r="AA864">
        <v>0</v>
      </c>
      <c r="AE8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안채옥 최지훈 SE.203 투명 540286236775 010-8874-3752 2024090647027091</v>
      </c>
    </row>
    <row r="865" spans="1:31">
      <c r="A865">
        <v>874</v>
      </c>
      <c r="B865" t="s">
        <v>665</v>
      </c>
      <c r="C865" t="s">
        <v>562</v>
      </c>
      <c r="D865" t="s">
        <v>4812</v>
      </c>
      <c r="E865" s="59">
        <v>45544</v>
      </c>
      <c r="F865" t="s">
        <v>4812</v>
      </c>
      <c r="G865" t="s">
        <v>4813</v>
      </c>
      <c r="H865" t="s">
        <v>36</v>
      </c>
      <c r="I865" t="s">
        <v>351</v>
      </c>
      <c r="J865">
        <v>2</v>
      </c>
      <c r="K865">
        <v>0</v>
      </c>
      <c r="L865">
        <v>4400</v>
      </c>
      <c r="M865">
        <v>1725</v>
      </c>
      <c r="N865" s="59">
        <v>45544</v>
      </c>
      <c r="O865" t="s">
        <v>4814</v>
      </c>
      <c r="Q865" t="s">
        <v>4815</v>
      </c>
      <c r="R865" t="s">
        <v>561</v>
      </c>
      <c r="S865" s="59"/>
      <c r="T865" t="s">
        <v>4815</v>
      </c>
      <c r="U865" t="s">
        <v>4816</v>
      </c>
      <c r="V865" t="s">
        <v>563</v>
      </c>
      <c r="W865">
        <v>50400</v>
      </c>
      <c r="X865">
        <v>0</v>
      </c>
      <c r="Y865">
        <v>0</v>
      </c>
      <c r="Z865">
        <v>0</v>
      </c>
      <c r="AA865">
        <v>0</v>
      </c>
      <c r="AE8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변재호 변재호 SE.205 투명 530287721630 0504-4355-2694 23100068207118</v>
      </c>
    </row>
    <row r="866" spans="1:31">
      <c r="A866">
        <v>875</v>
      </c>
      <c r="B866" t="s">
        <v>560</v>
      </c>
      <c r="C866" t="s">
        <v>562</v>
      </c>
      <c r="D866" t="s">
        <v>2991</v>
      </c>
      <c r="E866" s="59">
        <v>45544</v>
      </c>
      <c r="F866" t="s">
        <v>2991</v>
      </c>
      <c r="G866" t="s">
        <v>4817</v>
      </c>
      <c r="H866" t="s">
        <v>38</v>
      </c>
      <c r="I866" t="s">
        <v>351</v>
      </c>
      <c r="J866">
        <v>8</v>
      </c>
      <c r="K866">
        <v>120525</v>
      </c>
      <c r="L866">
        <v>4400</v>
      </c>
      <c r="M866">
        <v>1725</v>
      </c>
      <c r="N866" s="59">
        <v>45541</v>
      </c>
      <c r="O866" t="s">
        <v>4818</v>
      </c>
      <c r="Q866" t="s">
        <v>4773</v>
      </c>
      <c r="R866" t="s">
        <v>561</v>
      </c>
      <c r="S866" s="59"/>
      <c r="T866" t="s">
        <v>4773</v>
      </c>
      <c r="U866" t="s">
        <v>2994</v>
      </c>
      <c r="V866" t="s">
        <v>2995</v>
      </c>
      <c r="W866">
        <v>196560</v>
      </c>
      <c r="X866">
        <v>0</v>
      </c>
      <c r="Y866">
        <v>0</v>
      </c>
      <c r="Z866">
        <v>0</v>
      </c>
      <c r="AA866">
        <v>0</v>
      </c>
      <c r="AE8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김묘정 김묘정 SE.204 투명 530287721685 0504-3465-5736 2100067560477</v>
      </c>
    </row>
    <row r="867" spans="1:31">
      <c r="A867">
        <v>876</v>
      </c>
      <c r="B867" t="s">
        <v>560</v>
      </c>
      <c r="C867" t="s">
        <v>562</v>
      </c>
      <c r="D867" t="s">
        <v>4819</v>
      </c>
      <c r="E867" s="59">
        <v>45544</v>
      </c>
      <c r="F867" t="s">
        <v>4819</v>
      </c>
      <c r="G867" t="s">
        <v>4820</v>
      </c>
      <c r="H867" t="s">
        <v>121</v>
      </c>
      <c r="I867" t="s">
        <v>351</v>
      </c>
      <c r="J867">
        <v>2</v>
      </c>
      <c r="K867">
        <v>5860</v>
      </c>
      <c r="L867">
        <v>3000</v>
      </c>
      <c r="M867">
        <v>0</v>
      </c>
      <c r="N867" s="59">
        <v>45541</v>
      </c>
      <c r="O867" t="s">
        <v>4821</v>
      </c>
      <c r="Q867" t="s">
        <v>4822</v>
      </c>
      <c r="R867" t="s">
        <v>561</v>
      </c>
      <c r="S867" s="59"/>
      <c r="T867" t="s">
        <v>4822</v>
      </c>
      <c r="U867" t="s">
        <v>4823</v>
      </c>
      <c r="V867" t="s">
        <v>564</v>
      </c>
      <c r="W867">
        <v>5420</v>
      </c>
      <c r="X867">
        <v>0</v>
      </c>
      <c r="Y867">
        <v>3000</v>
      </c>
      <c r="Z867">
        <v>0</v>
      </c>
      <c r="AA867">
        <v>0</v>
      </c>
      <c r="AE8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김효범 김효범 SE.104 투명 540286055571 0502-4550-6392 13100067837626</v>
      </c>
    </row>
    <row r="868" spans="1:31">
      <c r="A868">
        <v>877</v>
      </c>
      <c r="B868" t="s">
        <v>560</v>
      </c>
      <c r="C868" t="s">
        <v>562</v>
      </c>
      <c r="D868" t="s">
        <v>4824</v>
      </c>
      <c r="E868" s="59">
        <v>45544</v>
      </c>
      <c r="F868" t="s">
        <v>4824</v>
      </c>
      <c r="G868" t="s">
        <v>4825</v>
      </c>
      <c r="H868" t="s">
        <v>18</v>
      </c>
      <c r="I868" t="s">
        <v>351</v>
      </c>
      <c r="J868">
        <v>1</v>
      </c>
      <c r="K868">
        <v>10260</v>
      </c>
      <c r="L868">
        <v>3000</v>
      </c>
      <c r="M868">
        <v>0</v>
      </c>
      <c r="N868" s="59">
        <v>45542</v>
      </c>
      <c r="O868" t="s">
        <v>4826</v>
      </c>
      <c r="Q868" t="s">
        <v>4827</v>
      </c>
      <c r="R868" t="s">
        <v>561</v>
      </c>
      <c r="S868" s="59"/>
      <c r="T868" t="s">
        <v>4827</v>
      </c>
      <c r="U868" t="s">
        <v>4828</v>
      </c>
      <c r="V868" t="s">
        <v>564</v>
      </c>
      <c r="W868">
        <v>12470</v>
      </c>
      <c r="X868">
        <v>0</v>
      </c>
      <c r="Y868">
        <v>3000</v>
      </c>
      <c r="Z868">
        <v>0</v>
      </c>
      <c r="AA868">
        <v>0</v>
      </c>
      <c r="AE8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박은영 박은영 SE.307 투명 530287378770 0504-4908-8346 16100068299570</v>
      </c>
    </row>
    <row r="869" spans="1:31">
      <c r="A869">
        <v>878</v>
      </c>
      <c r="B869" t="s">
        <v>560</v>
      </c>
      <c r="C869" t="s">
        <v>562</v>
      </c>
      <c r="D869" t="s">
        <v>4829</v>
      </c>
      <c r="E869" s="59">
        <v>45544</v>
      </c>
      <c r="F869" t="s">
        <v>4829</v>
      </c>
      <c r="G869" t="s">
        <v>4830</v>
      </c>
      <c r="H869" t="s">
        <v>18</v>
      </c>
      <c r="I869" t="s">
        <v>351</v>
      </c>
      <c r="J869">
        <v>2</v>
      </c>
      <c r="K869">
        <v>17520</v>
      </c>
      <c r="L869">
        <v>3000</v>
      </c>
      <c r="M869">
        <v>0</v>
      </c>
      <c r="N869" s="59">
        <v>45542</v>
      </c>
      <c r="O869" t="s">
        <v>4831</v>
      </c>
      <c r="Q869" t="s">
        <v>4832</v>
      </c>
      <c r="R869" t="s">
        <v>561</v>
      </c>
      <c r="S869" s="59"/>
      <c r="T869" t="s">
        <v>4832</v>
      </c>
      <c r="U869" t="s">
        <v>4833</v>
      </c>
      <c r="V869" t="s">
        <v>564</v>
      </c>
      <c r="W869">
        <v>24940</v>
      </c>
      <c r="X869">
        <v>0</v>
      </c>
      <c r="Y869">
        <v>3000</v>
      </c>
      <c r="Z869">
        <v>0</v>
      </c>
      <c r="AA869">
        <v>0</v>
      </c>
      <c r="AE8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전은주 전은주 SE.307 투명 540286055663 0504-3584-2386 19100068005371</v>
      </c>
    </row>
    <row r="870" spans="1:31">
      <c r="A870">
        <v>879</v>
      </c>
      <c r="B870" t="s">
        <v>560</v>
      </c>
      <c r="C870" t="s">
        <v>562</v>
      </c>
      <c r="D870" t="s">
        <v>4834</v>
      </c>
      <c r="E870" s="59">
        <v>45544</v>
      </c>
      <c r="F870" t="s">
        <v>4834</v>
      </c>
      <c r="G870" t="s">
        <v>4835</v>
      </c>
      <c r="H870" t="s">
        <v>34</v>
      </c>
      <c r="I870" t="s">
        <v>351</v>
      </c>
      <c r="J870">
        <v>1</v>
      </c>
      <c r="K870">
        <v>24260</v>
      </c>
      <c r="L870">
        <v>3500</v>
      </c>
      <c r="M870">
        <v>960</v>
      </c>
      <c r="N870" s="59">
        <v>45542</v>
      </c>
      <c r="O870" t="s">
        <v>4836</v>
      </c>
      <c r="Q870" t="s">
        <v>4837</v>
      </c>
      <c r="R870" t="s">
        <v>561</v>
      </c>
      <c r="S870" s="59"/>
      <c r="T870" t="s">
        <v>4837</v>
      </c>
      <c r="U870" t="s">
        <v>4838</v>
      </c>
      <c r="V870" t="s">
        <v>564</v>
      </c>
      <c r="W870">
        <v>34020</v>
      </c>
      <c r="X870">
        <v>0</v>
      </c>
      <c r="Y870">
        <v>3000</v>
      </c>
      <c r="Z870">
        <v>0</v>
      </c>
      <c r="AA870">
        <v>0</v>
      </c>
      <c r="AE8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김경희 김경희 SE.206 투명 530287379046 0504-3585-6101 9100067861764</v>
      </c>
    </row>
    <row r="871" spans="1:31">
      <c r="A871">
        <v>880</v>
      </c>
      <c r="B871" t="s">
        <v>560</v>
      </c>
      <c r="C871" t="s">
        <v>562</v>
      </c>
      <c r="D871" t="s">
        <v>4839</v>
      </c>
      <c r="E871" s="59">
        <v>45544</v>
      </c>
      <c r="F871" t="s">
        <v>4839</v>
      </c>
      <c r="G871" t="s">
        <v>4840</v>
      </c>
      <c r="H871" t="s">
        <v>34</v>
      </c>
      <c r="I871" t="s">
        <v>351</v>
      </c>
      <c r="J871">
        <v>1</v>
      </c>
      <c r="K871">
        <v>24260</v>
      </c>
      <c r="L871">
        <v>3500</v>
      </c>
      <c r="M871">
        <v>960</v>
      </c>
      <c r="N871" s="59">
        <v>45543</v>
      </c>
      <c r="O871" t="s">
        <v>4841</v>
      </c>
      <c r="Q871" t="s">
        <v>4842</v>
      </c>
      <c r="R871" t="s">
        <v>561</v>
      </c>
      <c r="S871" s="59"/>
      <c r="T871" t="s">
        <v>4842</v>
      </c>
      <c r="U871" t="s">
        <v>4843</v>
      </c>
      <c r="V871" t="s">
        <v>564</v>
      </c>
      <c r="W871">
        <v>34020</v>
      </c>
      <c r="X871">
        <v>0</v>
      </c>
      <c r="Y871">
        <v>3000</v>
      </c>
      <c r="Z871">
        <v>0</v>
      </c>
      <c r="AA871">
        <v>0</v>
      </c>
      <c r="AE8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박경해 박경해 SE.206 투명 540286055431 0502-7513-5586 2100067936592</v>
      </c>
    </row>
    <row r="872" spans="1:31">
      <c r="A872">
        <v>881</v>
      </c>
      <c r="B872" t="s">
        <v>560</v>
      </c>
      <c r="C872" t="s">
        <v>562</v>
      </c>
      <c r="D872" t="s">
        <v>4844</v>
      </c>
      <c r="E872" s="59">
        <v>45544</v>
      </c>
      <c r="F872" t="s">
        <v>4844</v>
      </c>
      <c r="G872" t="s">
        <v>4845</v>
      </c>
      <c r="H872" t="s">
        <v>42</v>
      </c>
      <c r="I872" t="s">
        <v>351</v>
      </c>
      <c r="J872">
        <v>1</v>
      </c>
      <c r="K872">
        <v>15460</v>
      </c>
      <c r="L872">
        <v>3500</v>
      </c>
      <c r="M872">
        <v>960</v>
      </c>
      <c r="N872" s="59">
        <v>45543</v>
      </c>
      <c r="O872" t="s">
        <v>4846</v>
      </c>
      <c r="Q872" t="s">
        <v>4847</v>
      </c>
      <c r="R872" t="s">
        <v>561</v>
      </c>
      <c r="S872" s="59"/>
      <c r="T872" t="s">
        <v>4847</v>
      </c>
      <c r="U872" t="s">
        <v>4848</v>
      </c>
      <c r="V872" t="s">
        <v>563</v>
      </c>
      <c r="W872">
        <v>18900</v>
      </c>
      <c r="X872">
        <v>0</v>
      </c>
      <c r="Y872">
        <v>3000</v>
      </c>
      <c r="Z872">
        <v>0</v>
      </c>
      <c r="AA872">
        <v>0</v>
      </c>
      <c r="AE8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석현광 석현광 SE.202 투명 530287378733 0502-1533-2416 27100067900177</v>
      </c>
    </row>
    <row r="873" spans="1:31">
      <c r="A873">
        <v>882</v>
      </c>
      <c r="B873" t="s">
        <v>560</v>
      </c>
      <c r="C873" t="s">
        <v>562</v>
      </c>
      <c r="D873" t="s">
        <v>2914</v>
      </c>
      <c r="E873" s="59">
        <v>45544</v>
      </c>
      <c r="F873" t="s">
        <v>2911</v>
      </c>
      <c r="G873" t="s">
        <v>4849</v>
      </c>
      <c r="H873" t="s">
        <v>129</v>
      </c>
      <c r="I873" t="s">
        <v>351</v>
      </c>
      <c r="J873">
        <v>31</v>
      </c>
      <c r="K873">
        <v>27885</v>
      </c>
      <c r="L873">
        <v>5700</v>
      </c>
      <c r="M873">
        <v>1725</v>
      </c>
      <c r="N873" s="59">
        <v>45544</v>
      </c>
      <c r="O873" t="s">
        <v>4850</v>
      </c>
      <c r="Q873" t="s">
        <v>4769</v>
      </c>
      <c r="R873" t="s">
        <v>561</v>
      </c>
      <c r="S873" s="59"/>
      <c r="T873" t="s">
        <v>4769</v>
      </c>
      <c r="U873" t="s">
        <v>2916</v>
      </c>
      <c r="V873" t="s">
        <v>2917</v>
      </c>
      <c r="W873">
        <v>35650</v>
      </c>
      <c r="X873">
        <v>0</v>
      </c>
      <c r="Y873">
        <v>0</v>
      </c>
      <c r="Z873">
        <v>0</v>
      </c>
      <c r="AA873">
        <v>0</v>
      </c>
      <c r="AE8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황희선 김은주 SE.102 투명 530287890503 0504-3572-1840 19100068274381</v>
      </c>
    </row>
    <row r="874" spans="1:31">
      <c r="A874">
        <v>883</v>
      </c>
      <c r="B874" t="s">
        <v>560</v>
      </c>
      <c r="C874" t="s">
        <v>559</v>
      </c>
      <c r="D874" t="s">
        <v>1269</v>
      </c>
      <c r="E874" s="59">
        <v>45544</v>
      </c>
      <c r="F874" t="s">
        <v>1269</v>
      </c>
      <c r="G874" t="s">
        <v>4851</v>
      </c>
      <c r="H874" t="s">
        <v>224</v>
      </c>
      <c r="I874" t="s">
        <v>366</v>
      </c>
      <c r="J874">
        <v>4</v>
      </c>
      <c r="K874">
        <v>8172</v>
      </c>
      <c r="L874">
        <v>3000</v>
      </c>
      <c r="M874">
        <v>0</v>
      </c>
      <c r="N874" s="59">
        <v>45543</v>
      </c>
      <c r="O874" t="s">
        <v>4852</v>
      </c>
      <c r="P874" t="s">
        <v>1272</v>
      </c>
      <c r="Q874" t="s">
        <v>1273</v>
      </c>
      <c r="R874" t="s">
        <v>561</v>
      </c>
      <c r="S874" s="59"/>
      <c r="T874" t="s">
        <v>1273</v>
      </c>
      <c r="U874" t="s">
        <v>1274</v>
      </c>
      <c r="W874">
        <v>8480</v>
      </c>
      <c r="X874">
        <v>0</v>
      </c>
      <c r="Y874">
        <v>3000</v>
      </c>
      <c r="Z874">
        <v>0</v>
      </c>
      <c r="AA874">
        <v>0</v>
      </c>
      <c r="AE8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540286055534 010-3712-4033 2024090892446481</v>
      </c>
    </row>
    <row r="875" spans="1:31">
      <c r="A875">
        <v>884</v>
      </c>
      <c r="B875" t="s">
        <v>560</v>
      </c>
      <c r="C875" t="s">
        <v>559</v>
      </c>
      <c r="D875" t="s">
        <v>4853</v>
      </c>
      <c r="E875" s="59">
        <v>45544</v>
      </c>
      <c r="F875" t="s">
        <v>4853</v>
      </c>
      <c r="G875" t="s">
        <v>4854</v>
      </c>
      <c r="H875" t="s">
        <v>38</v>
      </c>
      <c r="I875" t="s">
        <v>351</v>
      </c>
      <c r="J875">
        <v>1</v>
      </c>
      <c r="K875">
        <v>18760</v>
      </c>
      <c r="L875">
        <v>3500</v>
      </c>
      <c r="M875">
        <v>960</v>
      </c>
      <c r="N875" s="59">
        <v>45542</v>
      </c>
      <c r="O875" t="s">
        <v>4855</v>
      </c>
      <c r="P875" t="s">
        <v>4856</v>
      </c>
      <c r="Q875" t="s">
        <v>4857</v>
      </c>
      <c r="R875" t="s">
        <v>561</v>
      </c>
      <c r="S875" s="59"/>
      <c r="T875" t="s">
        <v>4857</v>
      </c>
      <c r="U875" t="s">
        <v>4858</v>
      </c>
      <c r="W875">
        <v>21060</v>
      </c>
      <c r="X875">
        <v>2340</v>
      </c>
      <c r="Y875">
        <v>3000</v>
      </c>
      <c r="Z875">
        <v>0</v>
      </c>
      <c r="AA875">
        <v>0</v>
      </c>
      <c r="AE8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박용기 박용기 SE.204 투명 540286055921 010-8221-1009 2024090768898391</v>
      </c>
    </row>
    <row r="876" spans="1:31">
      <c r="A876">
        <v>885</v>
      </c>
      <c r="B876" t="s">
        <v>560</v>
      </c>
      <c r="C876" t="s">
        <v>559</v>
      </c>
      <c r="D876" t="s">
        <v>974</v>
      </c>
      <c r="E876" s="59">
        <v>45544</v>
      </c>
      <c r="F876" t="s">
        <v>974</v>
      </c>
      <c r="G876" t="s">
        <v>4859</v>
      </c>
      <c r="H876" t="s">
        <v>44</v>
      </c>
      <c r="I876" t="s">
        <v>351</v>
      </c>
      <c r="J876">
        <v>1</v>
      </c>
      <c r="K876">
        <v>14360</v>
      </c>
      <c r="L876">
        <v>3500</v>
      </c>
      <c r="M876">
        <v>960</v>
      </c>
      <c r="N876" s="59">
        <v>45542</v>
      </c>
      <c r="O876" t="s">
        <v>4860</v>
      </c>
      <c r="P876" t="s">
        <v>977</v>
      </c>
      <c r="Q876" t="s">
        <v>978</v>
      </c>
      <c r="R876" t="s">
        <v>561</v>
      </c>
      <c r="S876" s="59"/>
      <c r="T876" t="s">
        <v>978</v>
      </c>
      <c r="U876" t="s">
        <v>979</v>
      </c>
      <c r="W876">
        <v>14580</v>
      </c>
      <c r="X876">
        <v>1620</v>
      </c>
      <c r="Y876">
        <v>3000</v>
      </c>
      <c r="Z876">
        <v>0</v>
      </c>
      <c r="AA876">
        <v>0</v>
      </c>
      <c r="AE8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유승범 유승범 SE.201 투명 540286055210 010-5268-9041 2024090766390031</v>
      </c>
    </row>
    <row r="877" spans="1:31">
      <c r="A877">
        <v>886</v>
      </c>
      <c r="B877" t="s">
        <v>560</v>
      </c>
      <c r="C877" t="s">
        <v>559</v>
      </c>
      <c r="D877" t="s">
        <v>4861</v>
      </c>
      <c r="E877" s="59">
        <v>45544</v>
      </c>
      <c r="F877" t="s">
        <v>4861</v>
      </c>
      <c r="G877" t="s">
        <v>4862</v>
      </c>
      <c r="H877" t="s">
        <v>284</v>
      </c>
      <c r="I877" t="s">
        <v>362</v>
      </c>
      <c r="J877">
        <v>2</v>
      </c>
      <c r="K877">
        <v>5420</v>
      </c>
      <c r="L877">
        <v>3000</v>
      </c>
      <c r="M877">
        <v>0</v>
      </c>
      <c r="N877" s="59">
        <v>45542</v>
      </c>
      <c r="O877" t="s">
        <v>4863</v>
      </c>
      <c r="P877" t="s">
        <v>4864</v>
      </c>
      <c r="Q877" t="s">
        <v>4865</v>
      </c>
      <c r="R877" t="s">
        <v>561</v>
      </c>
      <c r="S877" s="59"/>
      <c r="T877" t="s">
        <v>4865</v>
      </c>
      <c r="U877" t="s">
        <v>4866</v>
      </c>
      <c r="W877">
        <v>4840</v>
      </c>
      <c r="X877">
        <v>0</v>
      </c>
      <c r="Y877">
        <v>3000</v>
      </c>
      <c r="Z877">
        <v>0</v>
      </c>
      <c r="AA877">
        <v>0</v>
      </c>
      <c r="AE8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신해리 신해리 SE.5 연두 540286055803 010-6458-8532 2024090763587621</v>
      </c>
    </row>
    <row r="878" spans="1:31">
      <c r="A878">
        <v>887</v>
      </c>
      <c r="B878" t="s">
        <v>560</v>
      </c>
      <c r="C878" t="s">
        <v>559</v>
      </c>
      <c r="D878" t="s">
        <v>4861</v>
      </c>
      <c r="E878" s="59">
        <v>45544</v>
      </c>
      <c r="F878" t="s">
        <v>4861</v>
      </c>
      <c r="G878" t="s">
        <v>4862</v>
      </c>
      <c r="H878" t="s">
        <v>257</v>
      </c>
      <c r="I878" t="s">
        <v>351</v>
      </c>
      <c r="J878">
        <v>2</v>
      </c>
      <c r="K878">
        <v>2310</v>
      </c>
      <c r="L878">
        <v>0</v>
      </c>
      <c r="M878">
        <v>0</v>
      </c>
      <c r="N878" s="59">
        <v>45542</v>
      </c>
      <c r="O878" t="s">
        <v>4867</v>
      </c>
      <c r="P878" t="s">
        <v>4864</v>
      </c>
      <c r="Q878" t="s">
        <v>4865</v>
      </c>
      <c r="R878" t="s">
        <v>561</v>
      </c>
      <c r="S878" s="59"/>
      <c r="T878" t="s">
        <v>4865</v>
      </c>
      <c r="U878" t="s">
        <v>4866</v>
      </c>
      <c r="W878">
        <v>3780</v>
      </c>
      <c r="X878">
        <v>0</v>
      </c>
      <c r="Y878">
        <v>0</v>
      </c>
      <c r="Z878">
        <v>0</v>
      </c>
      <c r="AA878">
        <v>0</v>
      </c>
      <c r="AE8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신해리 신해리 SE.10 투명 540286055803 010-6458-8532 2024090763587611</v>
      </c>
    </row>
    <row r="879" spans="1:31">
      <c r="A879">
        <v>888</v>
      </c>
      <c r="B879" t="s">
        <v>560</v>
      </c>
      <c r="C879" t="s">
        <v>559</v>
      </c>
      <c r="D879" t="s">
        <v>4868</v>
      </c>
      <c r="E879" s="59">
        <v>45544</v>
      </c>
      <c r="F879" t="s">
        <v>4868</v>
      </c>
      <c r="G879" t="s">
        <v>4869</v>
      </c>
      <c r="H879" t="s">
        <v>104</v>
      </c>
      <c r="I879" t="s">
        <v>351</v>
      </c>
      <c r="J879">
        <v>20</v>
      </c>
      <c r="K879">
        <v>51425</v>
      </c>
      <c r="L879">
        <v>5500</v>
      </c>
      <c r="M879">
        <v>1925</v>
      </c>
      <c r="N879" s="59">
        <v>45541</v>
      </c>
      <c r="O879" t="s">
        <v>4870</v>
      </c>
      <c r="P879" t="s">
        <v>4871</v>
      </c>
      <c r="Q879" t="s">
        <v>4872</v>
      </c>
      <c r="R879" t="s">
        <v>561</v>
      </c>
      <c r="S879" s="59"/>
      <c r="T879" t="s">
        <v>4872</v>
      </c>
      <c r="U879" t="s">
        <v>4873</v>
      </c>
      <c r="W879">
        <v>93600</v>
      </c>
      <c r="X879">
        <v>0</v>
      </c>
      <c r="Y879">
        <v>0</v>
      </c>
      <c r="Z879">
        <v>0</v>
      </c>
      <c r="AA879">
        <v>0</v>
      </c>
      <c r="AE8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권기선 권기선 SE.111 투명 540286621580 010-6318-0985 2024090644811551</v>
      </c>
    </row>
    <row r="880" spans="1:31">
      <c r="A880">
        <v>889</v>
      </c>
      <c r="B880" t="s">
        <v>560</v>
      </c>
      <c r="C880" t="s">
        <v>562</v>
      </c>
      <c r="D880" t="s">
        <v>4877</v>
      </c>
      <c r="E880" s="59">
        <v>45545</v>
      </c>
      <c r="F880" t="s">
        <v>4877</v>
      </c>
      <c r="G880" t="s">
        <v>4878</v>
      </c>
      <c r="H880" t="s">
        <v>34</v>
      </c>
      <c r="I880" t="s">
        <v>351</v>
      </c>
      <c r="J880">
        <v>1</v>
      </c>
      <c r="K880">
        <v>24260</v>
      </c>
      <c r="L880">
        <v>3500</v>
      </c>
      <c r="M880">
        <v>960</v>
      </c>
      <c r="N880" s="59">
        <v>45545</v>
      </c>
      <c r="O880" t="s">
        <v>4879</v>
      </c>
      <c r="Q880" t="s">
        <v>4880</v>
      </c>
      <c r="R880" t="s">
        <v>561</v>
      </c>
      <c r="S880" s="59"/>
      <c r="T880" t="s">
        <v>4880</v>
      </c>
      <c r="U880" t="s">
        <v>4881</v>
      </c>
      <c r="V880" t="s">
        <v>4882</v>
      </c>
      <c r="W880">
        <v>34020</v>
      </c>
      <c r="X880">
        <v>0</v>
      </c>
      <c r="Y880">
        <v>3000</v>
      </c>
      <c r="Z880">
        <v>0</v>
      </c>
      <c r="AA880">
        <v>0</v>
      </c>
      <c r="AE8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김영란 김영란 SE.206 투명 540287510580 0502-4813-8608 8100068536979</v>
      </c>
    </row>
    <row r="881" spans="1:31">
      <c r="A881">
        <v>890</v>
      </c>
      <c r="B881" t="s">
        <v>560</v>
      </c>
      <c r="C881" t="s">
        <v>562</v>
      </c>
      <c r="D881" t="s">
        <v>4883</v>
      </c>
      <c r="E881" s="59">
        <v>45545</v>
      </c>
      <c r="F881" t="s">
        <v>4883</v>
      </c>
      <c r="G881" t="s">
        <v>4884</v>
      </c>
      <c r="H881" t="s">
        <v>34</v>
      </c>
      <c r="I881" t="s">
        <v>351</v>
      </c>
      <c r="J881">
        <v>1</v>
      </c>
      <c r="K881">
        <v>24260</v>
      </c>
      <c r="L881">
        <v>3500</v>
      </c>
      <c r="M881">
        <v>960</v>
      </c>
      <c r="N881" s="59">
        <v>45545</v>
      </c>
      <c r="O881" t="s">
        <v>4885</v>
      </c>
      <c r="Q881" t="s">
        <v>4886</v>
      </c>
      <c r="R881" t="s">
        <v>561</v>
      </c>
      <c r="S881" s="59"/>
      <c r="T881" t="s">
        <v>4886</v>
      </c>
      <c r="U881" t="s">
        <v>4887</v>
      </c>
      <c r="V881" t="s">
        <v>564</v>
      </c>
      <c r="W881">
        <v>34020</v>
      </c>
      <c r="X881">
        <v>0</v>
      </c>
      <c r="Y881">
        <v>3000</v>
      </c>
      <c r="Z881">
        <v>0</v>
      </c>
      <c r="AA881">
        <v>0</v>
      </c>
      <c r="AE8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김소진 김소진 SE.206 투명 530288970360 0502-4396-2500 32100068263405</v>
      </c>
    </row>
    <row r="882" spans="1:31">
      <c r="A882">
        <v>891</v>
      </c>
      <c r="B882" t="s">
        <v>560</v>
      </c>
      <c r="C882" t="s">
        <v>562</v>
      </c>
      <c r="D882" t="s">
        <v>4888</v>
      </c>
      <c r="E882" s="59">
        <v>45545</v>
      </c>
      <c r="F882" t="s">
        <v>4888</v>
      </c>
      <c r="G882" t="s">
        <v>4889</v>
      </c>
      <c r="H882" t="s">
        <v>98</v>
      </c>
      <c r="I882" t="s">
        <v>351</v>
      </c>
      <c r="J882">
        <v>10</v>
      </c>
      <c r="K882">
        <v>47025</v>
      </c>
      <c r="L882">
        <v>5500</v>
      </c>
      <c r="M882">
        <v>1925</v>
      </c>
      <c r="N882" s="59">
        <v>45545</v>
      </c>
      <c r="O882" t="s">
        <v>4890</v>
      </c>
      <c r="Q882" t="s">
        <v>4891</v>
      </c>
      <c r="R882" t="s">
        <v>561</v>
      </c>
      <c r="S882" s="59"/>
      <c r="T882" t="s">
        <v>4891</v>
      </c>
      <c r="U882" t="s">
        <v>4892</v>
      </c>
      <c r="V882" t="s">
        <v>564</v>
      </c>
      <c r="W882">
        <v>61200</v>
      </c>
      <c r="X882">
        <v>6800</v>
      </c>
      <c r="Y882">
        <v>0</v>
      </c>
      <c r="Z882">
        <v>0</v>
      </c>
      <c r="AA882">
        <v>0</v>
      </c>
      <c r="AE8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조인자 조인자 SE.114 투명 530289124706 0504-3519-8989 25100068533295</v>
      </c>
    </row>
    <row r="883" spans="1:31">
      <c r="A883">
        <v>892</v>
      </c>
      <c r="B883" t="s">
        <v>560</v>
      </c>
      <c r="C883" t="s">
        <v>562</v>
      </c>
      <c r="D883" t="s">
        <v>4893</v>
      </c>
      <c r="E883" s="59">
        <v>45545</v>
      </c>
      <c r="F883" t="s">
        <v>4893</v>
      </c>
      <c r="G883" t="s">
        <v>4894</v>
      </c>
      <c r="H883" t="s">
        <v>36</v>
      </c>
      <c r="I883" t="s">
        <v>351</v>
      </c>
      <c r="J883">
        <v>1</v>
      </c>
      <c r="K883">
        <v>20960</v>
      </c>
      <c r="L883">
        <v>3500</v>
      </c>
      <c r="M883">
        <v>960</v>
      </c>
      <c r="N883" s="59">
        <v>45545</v>
      </c>
      <c r="O883" t="s">
        <v>4895</v>
      </c>
      <c r="Q883" t="s">
        <v>4896</v>
      </c>
      <c r="R883" t="s">
        <v>561</v>
      </c>
      <c r="S883" s="59"/>
      <c r="T883" t="s">
        <v>4896</v>
      </c>
      <c r="U883" t="s">
        <v>4897</v>
      </c>
      <c r="V883" t="s">
        <v>564</v>
      </c>
      <c r="W883">
        <v>28350</v>
      </c>
      <c r="X883">
        <v>0</v>
      </c>
      <c r="Y883">
        <v>3000</v>
      </c>
      <c r="Z883">
        <v>0</v>
      </c>
      <c r="AA883">
        <v>0</v>
      </c>
      <c r="AE8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이정경 이정경 SE.205 투명 540287807822 0504-1347-0373 3100068623057</v>
      </c>
    </row>
    <row r="884" spans="1:31">
      <c r="A884">
        <v>893</v>
      </c>
      <c r="B884" t="s">
        <v>560</v>
      </c>
      <c r="C884" t="s">
        <v>559</v>
      </c>
      <c r="D884" t="s">
        <v>4898</v>
      </c>
      <c r="E884" s="59">
        <v>45545</v>
      </c>
      <c r="F884" t="s">
        <v>4898</v>
      </c>
      <c r="G884" t="s">
        <v>4899</v>
      </c>
      <c r="H884" t="s">
        <v>176</v>
      </c>
      <c r="I884" t="s">
        <v>352</v>
      </c>
      <c r="J884">
        <v>1</v>
      </c>
      <c r="K884">
        <v>7620</v>
      </c>
      <c r="L884">
        <v>3000</v>
      </c>
      <c r="M884">
        <v>0</v>
      </c>
      <c r="N884" s="59">
        <v>45545</v>
      </c>
      <c r="O884" t="s">
        <v>4900</v>
      </c>
      <c r="P884" t="s">
        <v>4901</v>
      </c>
      <c r="Q884" t="s">
        <v>4902</v>
      </c>
      <c r="R884" t="s">
        <v>561</v>
      </c>
      <c r="S884" s="59"/>
      <c r="T884" t="s">
        <v>4902</v>
      </c>
      <c r="U884" t="s">
        <v>4903</v>
      </c>
      <c r="W884">
        <v>7560</v>
      </c>
      <c r="X884">
        <v>0</v>
      </c>
      <c r="Y884">
        <v>3000</v>
      </c>
      <c r="Z884">
        <v>0</v>
      </c>
      <c r="AA884">
        <v>0</v>
      </c>
      <c r="AE8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전영주 전영주 SE.28 검정 530289124603 010-2526-3523 2024091088626631</v>
      </c>
    </row>
    <row r="885" spans="1:31">
      <c r="A885">
        <v>894</v>
      </c>
      <c r="B885" t="s">
        <v>560</v>
      </c>
      <c r="C885" t="s">
        <v>559</v>
      </c>
      <c r="D885" t="s">
        <v>4898</v>
      </c>
      <c r="E885" s="59">
        <v>45545</v>
      </c>
      <c r="F885" t="s">
        <v>4898</v>
      </c>
      <c r="G885" t="s">
        <v>4899</v>
      </c>
      <c r="H885" t="s">
        <v>296</v>
      </c>
      <c r="I885" t="s">
        <v>352</v>
      </c>
      <c r="J885">
        <v>1</v>
      </c>
      <c r="K885">
        <v>660</v>
      </c>
      <c r="L885">
        <v>0</v>
      </c>
      <c r="M885">
        <v>0</v>
      </c>
      <c r="N885" s="59">
        <v>45545</v>
      </c>
      <c r="O885" t="s">
        <v>4904</v>
      </c>
      <c r="P885" t="s">
        <v>4901</v>
      </c>
      <c r="Q885" t="s">
        <v>4902</v>
      </c>
      <c r="R885" t="s">
        <v>561</v>
      </c>
      <c r="S885" s="59"/>
      <c r="T885" t="s">
        <v>4902</v>
      </c>
      <c r="U885" t="s">
        <v>4903</v>
      </c>
      <c r="W885">
        <v>1090</v>
      </c>
      <c r="X885">
        <v>0</v>
      </c>
      <c r="Y885">
        <v>0</v>
      </c>
      <c r="Z885">
        <v>0</v>
      </c>
      <c r="AA885">
        <v>0</v>
      </c>
      <c r="AE8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전영주 전영주 SE.3 검정 530289124603 010-2526-3523 2024091088626621</v>
      </c>
    </row>
    <row r="886" spans="1:31">
      <c r="A886">
        <v>895</v>
      </c>
      <c r="B886" t="s">
        <v>560</v>
      </c>
      <c r="C886" t="s">
        <v>559</v>
      </c>
      <c r="D886" t="s">
        <v>4905</v>
      </c>
      <c r="E886" s="59">
        <v>45545</v>
      </c>
      <c r="F886" t="s">
        <v>4905</v>
      </c>
      <c r="G886" t="s">
        <v>4906</v>
      </c>
      <c r="H886" t="s">
        <v>38</v>
      </c>
      <c r="I886" t="s">
        <v>351</v>
      </c>
      <c r="J886">
        <v>1</v>
      </c>
      <c r="K886">
        <v>18760</v>
      </c>
      <c r="L886">
        <v>3500</v>
      </c>
      <c r="M886">
        <v>960</v>
      </c>
      <c r="N886" s="59">
        <v>45545</v>
      </c>
      <c r="O886" t="s">
        <v>4907</v>
      </c>
      <c r="P886" t="s">
        <v>4908</v>
      </c>
      <c r="Q886" t="s">
        <v>4909</v>
      </c>
      <c r="R886" t="s">
        <v>561</v>
      </c>
      <c r="S886" s="59"/>
      <c r="T886" t="s">
        <v>4909</v>
      </c>
      <c r="U886" t="s">
        <v>4910</v>
      </c>
      <c r="W886">
        <v>21060</v>
      </c>
      <c r="X886">
        <v>2340</v>
      </c>
      <c r="Y886">
        <v>3000</v>
      </c>
      <c r="Z886">
        <v>0</v>
      </c>
      <c r="AA886">
        <v>0</v>
      </c>
      <c r="AE8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허선아 허선아 SE.204 투명 540287510565 010-2235-6932 2024091081170181</v>
      </c>
    </row>
    <row r="887" spans="1:31">
      <c r="A887">
        <v>896</v>
      </c>
      <c r="B887" t="s">
        <v>560</v>
      </c>
      <c r="C887" t="s">
        <v>559</v>
      </c>
      <c r="D887" t="s">
        <v>4914</v>
      </c>
      <c r="E887" s="59">
        <v>45545</v>
      </c>
      <c r="F887" t="s">
        <v>4911</v>
      </c>
      <c r="G887" t="s">
        <v>4912</v>
      </c>
      <c r="H887" t="s">
        <v>38</v>
      </c>
      <c r="I887" t="s">
        <v>351</v>
      </c>
      <c r="J887">
        <v>2</v>
      </c>
      <c r="K887">
        <v>34725</v>
      </c>
      <c r="L887">
        <v>4400</v>
      </c>
      <c r="M887">
        <v>1725</v>
      </c>
      <c r="N887" s="59">
        <v>45544</v>
      </c>
      <c r="O887" t="s">
        <v>4913</v>
      </c>
      <c r="P887" t="s">
        <v>4915</v>
      </c>
      <c r="Q887" t="s">
        <v>4916</v>
      </c>
      <c r="R887" t="s">
        <v>561</v>
      </c>
      <c r="S887" s="59"/>
      <c r="T887" t="s">
        <v>4917</v>
      </c>
      <c r="U887" t="s">
        <v>4918</v>
      </c>
      <c r="W887">
        <v>42120</v>
      </c>
      <c r="X887">
        <v>4680</v>
      </c>
      <c r="Y887">
        <v>0</v>
      </c>
      <c r="Z887">
        <v>0</v>
      </c>
      <c r="AA887">
        <v>0</v>
      </c>
      <c r="AE8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한지원 떠카나주 SE.204 투명 540287510591 0502-2898-1363 2024090950086381</v>
      </c>
    </row>
    <row r="888" spans="1:31">
      <c r="A888">
        <v>897</v>
      </c>
      <c r="B888" t="s">
        <v>665</v>
      </c>
      <c r="C888" t="s">
        <v>562</v>
      </c>
      <c r="D888" t="s">
        <v>4919</v>
      </c>
      <c r="E888" s="59">
        <v>45545</v>
      </c>
      <c r="F888" t="s">
        <v>4919</v>
      </c>
      <c r="G888" t="s">
        <v>4920</v>
      </c>
      <c r="H888" t="s">
        <v>20</v>
      </c>
      <c r="I888" t="s">
        <v>351</v>
      </c>
      <c r="J888">
        <v>1</v>
      </c>
      <c r="K888">
        <v>0</v>
      </c>
      <c r="L888">
        <v>3000</v>
      </c>
      <c r="M888">
        <v>0</v>
      </c>
      <c r="N888" s="59">
        <v>45544</v>
      </c>
      <c r="O888" t="s">
        <v>4921</v>
      </c>
      <c r="Q888" t="s">
        <v>4922</v>
      </c>
      <c r="R888" t="s">
        <v>561</v>
      </c>
      <c r="S888" s="59"/>
      <c r="T888" t="s">
        <v>4922</v>
      </c>
      <c r="U888" t="s">
        <v>4923</v>
      </c>
      <c r="V888" t="s">
        <v>564</v>
      </c>
      <c r="W888">
        <v>14780</v>
      </c>
      <c r="X888">
        <v>0</v>
      </c>
      <c r="Y888">
        <v>3000</v>
      </c>
      <c r="Z888">
        <v>0</v>
      </c>
      <c r="AA888">
        <v>0</v>
      </c>
      <c r="AE8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장현영 장현영 SE.306 투명 540287537460 0502-1622-5484 25100068375950</v>
      </c>
    </row>
    <row r="889" spans="1:31">
      <c r="A889">
        <v>898</v>
      </c>
      <c r="B889" t="s">
        <v>665</v>
      </c>
      <c r="C889" t="s">
        <v>562</v>
      </c>
      <c r="D889" t="s">
        <v>4924</v>
      </c>
      <c r="E889" s="59">
        <v>45545</v>
      </c>
      <c r="F889" t="s">
        <v>4924</v>
      </c>
      <c r="G889" t="s">
        <v>4925</v>
      </c>
      <c r="H889" t="s">
        <v>22</v>
      </c>
      <c r="I889" t="s">
        <v>351</v>
      </c>
      <c r="J889">
        <v>1</v>
      </c>
      <c r="K889">
        <v>0</v>
      </c>
      <c r="L889">
        <v>3500</v>
      </c>
      <c r="M889">
        <v>960</v>
      </c>
      <c r="N889" s="59">
        <v>45544</v>
      </c>
      <c r="O889" t="s">
        <v>4926</v>
      </c>
      <c r="Q889" t="s">
        <v>4927</v>
      </c>
      <c r="R889" t="s">
        <v>561</v>
      </c>
      <c r="S889" s="59"/>
      <c r="T889" t="s">
        <v>4927</v>
      </c>
      <c r="U889" t="s">
        <v>4928</v>
      </c>
      <c r="V889" t="s">
        <v>563</v>
      </c>
      <c r="W889">
        <v>19320</v>
      </c>
      <c r="X889">
        <v>0</v>
      </c>
      <c r="Y889">
        <v>3000</v>
      </c>
      <c r="Z889">
        <v>0</v>
      </c>
      <c r="AA889">
        <v>0</v>
      </c>
      <c r="AE8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홍민아 홍민아 SE.305 투명 540287537493 0502-7812-4174 22100067901264</v>
      </c>
    </row>
    <row r="890" spans="1:31">
      <c r="A890">
        <v>899</v>
      </c>
      <c r="B890" t="s">
        <v>665</v>
      </c>
      <c r="C890" t="s">
        <v>559</v>
      </c>
      <c r="D890" t="s">
        <v>4681</v>
      </c>
      <c r="E890" s="59">
        <v>45545</v>
      </c>
      <c r="F890" t="s">
        <v>4681</v>
      </c>
      <c r="G890" t="s">
        <v>4929</v>
      </c>
      <c r="H890" t="s">
        <v>36</v>
      </c>
      <c r="I890" t="s">
        <v>351</v>
      </c>
      <c r="J890">
        <v>1</v>
      </c>
      <c r="K890">
        <v>0</v>
      </c>
      <c r="L890">
        <v>3500</v>
      </c>
      <c r="M890">
        <v>960</v>
      </c>
      <c r="N890" s="59">
        <v>45544</v>
      </c>
      <c r="O890" t="s">
        <v>4930</v>
      </c>
      <c r="P890" t="s">
        <v>4684</v>
      </c>
      <c r="Q890" t="s">
        <v>4685</v>
      </c>
      <c r="R890" t="s">
        <v>561</v>
      </c>
      <c r="S890" s="59"/>
      <c r="T890" t="s">
        <v>4685</v>
      </c>
      <c r="U890" t="s">
        <v>4687</v>
      </c>
      <c r="W890">
        <v>24000</v>
      </c>
      <c r="X890">
        <v>0</v>
      </c>
      <c r="Y890">
        <v>3000</v>
      </c>
      <c r="Z890">
        <v>0</v>
      </c>
      <c r="AA890">
        <v>0</v>
      </c>
      <c r="AE8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김석용 김석용 SE.205 투명 540287510613 010-5744-9164 2024090948542971</v>
      </c>
    </row>
    <row r="891" spans="1:31">
      <c r="A891">
        <v>900</v>
      </c>
      <c r="B891" t="s">
        <v>665</v>
      </c>
      <c r="C891" t="s">
        <v>530</v>
      </c>
      <c r="D891" t="s">
        <v>4791</v>
      </c>
      <c r="E891" s="59">
        <v>45546</v>
      </c>
      <c r="F891" t="s">
        <v>4791</v>
      </c>
      <c r="G891" t="s">
        <v>4931</v>
      </c>
      <c r="H891" t="s">
        <v>529</v>
      </c>
      <c r="I891" t="s">
        <v>351</v>
      </c>
      <c r="J891">
        <v>1</v>
      </c>
      <c r="K891">
        <v>0</v>
      </c>
      <c r="L891">
        <v>3000</v>
      </c>
      <c r="M891">
        <v>0</v>
      </c>
      <c r="N891" s="59">
        <v>45546</v>
      </c>
      <c r="O891" t="s">
        <v>5001</v>
      </c>
      <c r="R891" t="s">
        <v>561</v>
      </c>
      <c r="S891" s="59"/>
      <c r="T891" t="s">
        <v>4795</v>
      </c>
      <c r="U891" t="s">
        <v>4932</v>
      </c>
      <c r="W891">
        <v>0</v>
      </c>
      <c r="X891">
        <v>0</v>
      </c>
      <c r="Y891">
        <v>0</v>
      </c>
      <c r="Z891">
        <v>0</v>
      </c>
      <c r="AA891">
        <v>0</v>
      </c>
      <c r="AE8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정하나 정하나 SE.1000 투명 540288855851 010-6335-1073 45547513</v>
      </c>
    </row>
    <row r="892" spans="1:31">
      <c r="A892">
        <v>901</v>
      </c>
      <c r="B892" t="s">
        <v>665</v>
      </c>
      <c r="C892" t="s">
        <v>530</v>
      </c>
      <c r="D892" t="s">
        <v>4933</v>
      </c>
      <c r="E892" s="59">
        <v>45546</v>
      </c>
      <c r="F892" t="s">
        <v>4933</v>
      </c>
      <c r="G892" t="s">
        <v>4934</v>
      </c>
      <c r="H892" t="s">
        <v>529</v>
      </c>
      <c r="I892" t="s">
        <v>351</v>
      </c>
      <c r="J892">
        <v>1</v>
      </c>
      <c r="K892">
        <v>0</v>
      </c>
      <c r="L892">
        <v>5500</v>
      </c>
      <c r="M892">
        <v>1925</v>
      </c>
      <c r="N892" s="59">
        <v>45546</v>
      </c>
      <c r="O892" t="s">
        <v>5002</v>
      </c>
      <c r="R892" t="s">
        <v>561</v>
      </c>
      <c r="S892" s="59"/>
      <c r="T892" t="s">
        <v>4935</v>
      </c>
      <c r="U892" t="s">
        <v>4936</v>
      </c>
      <c r="W892">
        <v>0</v>
      </c>
      <c r="X892">
        <v>0</v>
      </c>
      <c r="Y892">
        <v>0</v>
      </c>
      <c r="Z892">
        <v>0</v>
      </c>
      <c r="AA892">
        <v>0</v>
      </c>
      <c r="AE8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540288844614 010-3783-3189 45547562</v>
      </c>
    </row>
    <row r="893" spans="1:31">
      <c r="A893">
        <v>902</v>
      </c>
      <c r="B893" t="s">
        <v>665</v>
      </c>
      <c r="C893" t="s">
        <v>530</v>
      </c>
      <c r="D893" t="s">
        <v>4933</v>
      </c>
      <c r="E893" s="59">
        <v>45546</v>
      </c>
      <c r="F893" t="s">
        <v>4933</v>
      </c>
      <c r="G893" t="s">
        <v>4937</v>
      </c>
      <c r="H893" t="s">
        <v>529</v>
      </c>
      <c r="I893" t="s">
        <v>351</v>
      </c>
      <c r="J893">
        <v>1</v>
      </c>
      <c r="K893">
        <v>0</v>
      </c>
      <c r="L893">
        <v>5500</v>
      </c>
      <c r="M893">
        <v>1925</v>
      </c>
      <c r="N893" s="59">
        <v>45546</v>
      </c>
      <c r="O893" t="s">
        <v>5003</v>
      </c>
      <c r="R893" t="s">
        <v>561</v>
      </c>
      <c r="S893" s="59"/>
      <c r="T893" t="s">
        <v>4935</v>
      </c>
      <c r="U893" t="s">
        <v>4936</v>
      </c>
      <c r="W893">
        <v>0</v>
      </c>
      <c r="X893">
        <v>0</v>
      </c>
      <c r="Y893">
        <v>0</v>
      </c>
      <c r="Z893">
        <v>0</v>
      </c>
      <c r="AA893">
        <v>0</v>
      </c>
      <c r="AE8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530290375982 010-3783-3189 45547208</v>
      </c>
    </row>
    <row r="894" spans="1:31">
      <c r="A894">
        <v>903</v>
      </c>
      <c r="B894" t="s">
        <v>665</v>
      </c>
      <c r="C894" t="s">
        <v>530</v>
      </c>
      <c r="D894" t="s">
        <v>4933</v>
      </c>
      <c r="E894" s="59">
        <v>45546</v>
      </c>
      <c r="F894" t="s">
        <v>4933</v>
      </c>
      <c r="G894" t="s">
        <v>4938</v>
      </c>
      <c r="H894" t="s">
        <v>529</v>
      </c>
      <c r="I894" t="s">
        <v>351</v>
      </c>
      <c r="J894">
        <v>1</v>
      </c>
      <c r="K894">
        <v>0</v>
      </c>
      <c r="L894">
        <v>5500</v>
      </c>
      <c r="M894">
        <v>1925</v>
      </c>
      <c r="N894" s="59">
        <v>45546</v>
      </c>
      <c r="O894" t="s">
        <v>5004</v>
      </c>
      <c r="R894" t="s">
        <v>561</v>
      </c>
      <c r="S894" s="59"/>
      <c r="T894" t="s">
        <v>4935</v>
      </c>
      <c r="U894" t="s">
        <v>4936</v>
      </c>
      <c r="W894">
        <v>0</v>
      </c>
      <c r="X894">
        <v>0</v>
      </c>
      <c r="Y894">
        <v>0</v>
      </c>
      <c r="Z894">
        <v>0</v>
      </c>
      <c r="AA894">
        <v>0</v>
      </c>
      <c r="AE8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540288844566 010-3783-3189 45547433</v>
      </c>
    </row>
    <row r="895" spans="1:31">
      <c r="A895">
        <v>904</v>
      </c>
      <c r="B895" t="s">
        <v>665</v>
      </c>
      <c r="C895" t="s">
        <v>530</v>
      </c>
      <c r="D895" t="s">
        <v>4933</v>
      </c>
      <c r="E895" s="59">
        <v>45546</v>
      </c>
      <c r="F895" t="s">
        <v>4933</v>
      </c>
      <c r="G895" t="s">
        <v>4939</v>
      </c>
      <c r="H895" t="s">
        <v>529</v>
      </c>
      <c r="I895" t="s">
        <v>351</v>
      </c>
      <c r="J895">
        <v>1</v>
      </c>
      <c r="K895">
        <v>0</v>
      </c>
      <c r="L895">
        <v>5500</v>
      </c>
      <c r="M895">
        <v>1925</v>
      </c>
      <c r="N895" s="59">
        <v>45546</v>
      </c>
      <c r="O895" t="s">
        <v>5005</v>
      </c>
      <c r="R895" t="s">
        <v>561</v>
      </c>
      <c r="S895" s="59"/>
      <c r="T895" t="s">
        <v>4935</v>
      </c>
      <c r="U895" t="s">
        <v>4936</v>
      </c>
      <c r="W895">
        <v>0</v>
      </c>
      <c r="X895">
        <v>0</v>
      </c>
      <c r="Y895">
        <v>0</v>
      </c>
      <c r="Z895">
        <v>0</v>
      </c>
      <c r="AA895">
        <v>0</v>
      </c>
      <c r="AE8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540288844544 010-3783-3189 45547474</v>
      </c>
    </row>
    <row r="896" spans="1:31">
      <c r="A896">
        <v>905</v>
      </c>
      <c r="B896" t="s">
        <v>665</v>
      </c>
      <c r="C896" t="s">
        <v>530</v>
      </c>
      <c r="D896" t="s">
        <v>4933</v>
      </c>
      <c r="E896" s="59">
        <v>45546</v>
      </c>
      <c r="F896" t="s">
        <v>4933</v>
      </c>
      <c r="G896" t="s">
        <v>4940</v>
      </c>
      <c r="H896" t="s">
        <v>529</v>
      </c>
      <c r="I896" t="s">
        <v>351</v>
      </c>
      <c r="J896">
        <v>1</v>
      </c>
      <c r="K896">
        <v>0</v>
      </c>
      <c r="L896">
        <v>5500</v>
      </c>
      <c r="M896">
        <v>1925</v>
      </c>
      <c r="N896" s="59">
        <v>45546</v>
      </c>
      <c r="O896" t="s">
        <v>5006</v>
      </c>
      <c r="R896" t="s">
        <v>561</v>
      </c>
      <c r="S896" s="59"/>
      <c r="T896" t="s">
        <v>4935</v>
      </c>
      <c r="U896" t="s">
        <v>4936</v>
      </c>
      <c r="W896">
        <v>0</v>
      </c>
      <c r="X896">
        <v>0</v>
      </c>
      <c r="Y896">
        <v>0</v>
      </c>
      <c r="Z896">
        <v>0</v>
      </c>
      <c r="AA896">
        <v>0</v>
      </c>
      <c r="AE8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540288844581 010-3783-3189 45547764</v>
      </c>
    </row>
    <row r="897" spans="1:31">
      <c r="A897">
        <v>906</v>
      </c>
      <c r="B897" t="s">
        <v>665</v>
      </c>
      <c r="C897" t="s">
        <v>530</v>
      </c>
      <c r="D897" t="s">
        <v>4933</v>
      </c>
      <c r="E897" s="59">
        <v>45546</v>
      </c>
      <c r="F897" t="s">
        <v>4933</v>
      </c>
      <c r="G897" t="s">
        <v>4941</v>
      </c>
      <c r="H897" t="s">
        <v>529</v>
      </c>
      <c r="I897" t="s">
        <v>351</v>
      </c>
      <c r="J897">
        <v>1</v>
      </c>
      <c r="K897">
        <v>0</v>
      </c>
      <c r="L897">
        <v>5500</v>
      </c>
      <c r="M897">
        <v>1925</v>
      </c>
      <c r="N897" s="59">
        <v>45546</v>
      </c>
      <c r="O897" t="s">
        <v>5007</v>
      </c>
      <c r="R897" t="s">
        <v>561</v>
      </c>
      <c r="S897" s="59"/>
      <c r="T897" t="s">
        <v>4935</v>
      </c>
      <c r="U897" t="s">
        <v>4936</v>
      </c>
      <c r="W897">
        <v>0</v>
      </c>
      <c r="X897">
        <v>0</v>
      </c>
      <c r="Y897">
        <v>0</v>
      </c>
      <c r="Z897">
        <v>0</v>
      </c>
      <c r="AA897">
        <v>0</v>
      </c>
      <c r="AE8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530290375945 010-3783-3189 45547790</v>
      </c>
    </row>
    <row r="898" spans="1:31">
      <c r="A898">
        <v>907</v>
      </c>
      <c r="B898" t="s">
        <v>665</v>
      </c>
      <c r="C898" t="s">
        <v>530</v>
      </c>
      <c r="D898" t="s">
        <v>4933</v>
      </c>
      <c r="E898" s="59">
        <v>45546</v>
      </c>
      <c r="F898" t="s">
        <v>4933</v>
      </c>
      <c r="G898" t="s">
        <v>4942</v>
      </c>
      <c r="H898" t="s">
        <v>529</v>
      </c>
      <c r="I898" t="s">
        <v>351</v>
      </c>
      <c r="J898">
        <v>1</v>
      </c>
      <c r="K898">
        <v>0</v>
      </c>
      <c r="L898">
        <v>5500</v>
      </c>
      <c r="M898">
        <v>1925</v>
      </c>
      <c r="N898" s="59">
        <v>45546</v>
      </c>
      <c r="O898" t="s">
        <v>5008</v>
      </c>
      <c r="R898" t="s">
        <v>561</v>
      </c>
      <c r="S898" s="59"/>
      <c r="T898" t="s">
        <v>4935</v>
      </c>
      <c r="U898" t="s">
        <v>4936</v>
      </c>
      <c r="W898">
        <v>0</v>
      </c>
      <c r="X898">
        <v>0</v>
      </c>
      <c r="Y898">
        <v>0</v>
      </c>
      <c r="Z898">
        <v>0</v>
      </c>
      <c r="AA898">
        <v>0</v>
      </c>
      <c r="AE8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530290375993 010-3783-3189 45547472</v>
      </c>
    </row>
    <row r="899" spans="1:31">
      <c r="A899">
        <v>908</v>
      </c>
      <c r="B899" t="s">
        <v>665</v>
      </c>
      <c r="C899" t="s">
        <v>530</v>
      </c>
      <c r="D899" t="s">
        <v>4933</v>
      </c>
      <c r="E899" s="59">
        <v>45546</v>
      </c>
      <c r="F899" t="s">
        <v>4933</v>
      </c>
      <c r="G899" t="s">
        <v>4943</v>
      </c>
      <c r="H899" t="s">
        <v>529</v>
      </c>
      <c r="I899" t="s">
        <v>351</v>
      </c>
      <c r="J899">
        <v>1</v>
      </c>
      <c r="K899">
        <v>0</v>
      </c>
      <c r="L899">
        <v>5500</v>
      </c>
      <c r="M899">
        <v>1925</v>
      </c>
      <c r="N899" s="59">
        <v>45546</v>
      </c>
      <c r="O899" t="s">
        <v>5009</v>
      </c>
      <c r="R899" t="s">
        <v>561</v>
      </c>
      <c r="S899" s="59"/>
      <c r="T899" t="s">
        <v>4935</v>
      </c>
      <c r="U899" t="s">
        <v>4936</v>
      </c>
      <c r="W899">
        <v>0</v>
      </c>
      <c r="X899">
        <v>0</v>
      </c>
      <c r="Y899">
        <v>0</v>
      </c>
      <c r="Z899">
        <v>0</v>
      </c>
      <c r="AA899">
        <v>0</v>
      </c>
      <c r="AE8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대화식품 대화식품 SE.1000 투명 540288844570 010-3783-3189 45547480</v>
      </c>
    </row>
    <row r="900" spans="1:31">
      <c r="A900">
        <v>909</v>
      </c>
      <c r="B900" t="s">
        <v>665</v>
      </c>
      <c r="C900" t="s">
        <v>530</v>
      </c>
      <c r="D900" t="s">
        <v>4944</v>
      </c>
      <c r="E900" s="59">
        <v>45546</v>
      </c>
      <c r="F900" t="s">
        <v>4944</v>
      </c>
      <c r="G900" t="s">
        <v>4945</v>
      </c>
      <c r="H900" t="s">
        <v>529</v>
      </c>
      <c r="I900" t="s">
        <v>351</v>
      </c>
      <c r="J900">
        <v>1</v>
      </c>
      <c r="K900">
        <v>0</v>
      </c>
      <c r="L900">
        <v>5700</v>
      </c>
      <c r="M900">
        <v>1725</v>
      </c>
      <c r="N900" s="59">
        <v>45546</v>
      </c>
      <c r="O900" t="s">
        <v>5010</v>
      </c>
      <c r="R900" t="s">
        <v>561</v>
      </c>
      <c r="S900" s="59"/>
      <c r="T900" t="s">
        <v>1437</v>
      </c>
      <c r="U900" t="s">
        <v>4946</v>
      </c>
      <c r="W900">
        <v>0</v>
      </c>
      <c r="X900">
        <v>0</v>
      </c>
      <c r="Y900">
        <v>0</v>
      </c>
      <c r="Z900">
        <v>0</v>
      </c>
      <c r="AA900">
        <v>0</v>
      </c>
      <c r="AE9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경북기름방 경북기름방 SE.1000 투명 540288635421 010-3539-1432 45547678</v>
      </c>
    </row>
    <row r="901" spans="1:31">
      <c r="A901">
        <v>910</v>
      </c>
      <c r="B901" t="s">
        <v>665</v>
      </c>
      <c r="C901" t="s">
        <v>530</v>
      </c>
      <c r="D901" t="s">
        <v>4944</v>
      </c>
      <c r="E901" s="59">
        <v>45546</v>
      </c>
      <c r="F901" t="s">
        <v>4944</v>
      </c>
      <c r="G901" t="s">
        <v>4947</v>
      </c>
      <c r="H901" t="s">
        <v>529</v>
      </c>
      <c r="I901" t="s">
        <v>351</v>
      </c>
      <c r="J901">
        <v>1</v>
      </c>
      <c r="K901">
        <v>0</v>
      </c>
      <c r="L901">
        <v>5500</v>
      </c>
      <c r="M901">
        <v>1925</v>
      </c>
      <c r="N901" s="59">
        <v>45546</v>
      </c>
      <c r="O901" t="s">
        <v>5011</v>
      </c>
      <c r="R901" t="s">
        <v>561</v>
      </c>
      <c r="S901" s="59"/>
      <c r="T901" t="s">
        <v>1437</v>
      </c>
      <c r="U901" t="s">
        <v>4946</v>
      </c>
      <c r="W901">
        <v>0</v>
      </c>
      <c r="X901">
        <v>0</v>
      </c>
      <c r="Y901">
        <v>0</v>
      </c>
      <c r="Z901">
        <v>0</v>
      </c>
      <c r="AA901">
        <v>0</v>
      </c>
      <c r="AE9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경북기름방 경북기름방 SE.1000 투명 530290126200 010-3539-1432 45547565</v>
      </c>
    </row>
    <row r="902" spans="1:31">
      <c r="A902">
        <v>911</v>
      </c>
      <c r="B902" t="s">
        <v>665</v>
      </c>
      <c r="C902" t="s">
        <v>530</v>
      </c>
      <c r="D902" t="s">
        <v>966</v>
      </c>
      <c r="E902" s="59">
        <v>45546</v>
      </c>
      <c r="F902" t="s">
        <v>966</v>
      </c>
      <c r="G902" t="s">
        <v>4948</v>
      </c>
      <c r="H902" t="s">
        <v>529</v>
      </c>
      <c r="I902" t="s">
        <v>351</v>
      </c>
      <c r="J902">
        <v>1</v>
      </c>
      <c r="K902">
        <v>0</v>
      </c>
      <c r="L902">
        <v>5500</v>
      </c>
      <c r="M902">
        <v>1925</v>
      </c>
      <c r="N902" s="59">
        <v>45546</v>
      </c>
      <c r="O902" t="s">
        <v>5012</v>
      </c>
      <c r="R902" t="s">
        <v>561</v>
      </c>
      <c r="S902" s="59"/>
      <c r="T902" t="s">
        <v>968</v>
      </c>
      <c r="U902" t="s">
        <v>969</v>
      </c>
      <c r="W902">
        <v>0</v>
      </c>
      <c r="X902">
        <v>0</v>
      </c>
      <c r="Y902">
        <v>0</v>
      </c>
      <c r="Z902">
        <v>0</v>
      </c>
      <c r="AA902">
        <v>0</v>
      </c>
      <c r="AE9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형제떡방앗간 형제떡방앗간 SE.1000 투명 530290126174 010-6246-4029 45547682</v>
      </c>
    </row>
    <row r="903" spans="1:31">
      <c r="A903">
        <v>912</v>
      </c>
      <c r="B903" t="s">
        <v>665</v>
      </c>
      <c r="C903" t="s">
        <v>559</v>
      </c>
      <c r="D903" t="s">
        <v>4949</v>
      </c>
      <c r="E903" s="59">
        <v>45546</v>
      </c>
      <c r="F903" t="s">
        <v>4949</v>
      </c>
      <c r="G903" t="s">
        <v>4950</v>
      </c>
      <c r="H903" t="s">
        <v>24</v>
      </c>
      <c r="I903" t="s">
        <v>351</v>
      </c>
      <c r="J903">
        <v>1</v>
      </c>
      <c r="K903">
        <v>0</v>
      </c>
      <c r="L903">
        <v>3000</v>
      </c>
      <c r="M903">
        <v>0</v>
      </c>
      <c r="N903" s="59">
        <v>45546</v>
      </c>
      <c r="O903" t="s">
        <v>4951</v>
      </c>
      <c r="P903" t="s">
        <v>4952</v>
      </c>
      <c r="Q903" t="s">
        <v>4953</v>
      </c>
      <c r="R903" t="s">
        <v>561</v>
      </c>
      <c r="S903" s="59"/>
      <c r="T903" t="s">
        <v>4953</v>
      </c>
      <c r="U903" t="s">
        <v>4954</v>
      </c>
      <c r="W903">
        <v>13600</v>
      </c>
      <c r="X903">
        <v>0</v>
      </c>
      <c r="Y903">
        <v>3000</v>
      </c>
      <c r="Z903">
        <v>0</v>
      </c>
      <c r="AA903">
        <v>0</v>
      </c>
      <c r="AE9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이비치 이비치 SE.304 투명 530290304206 010-2912-9204 2024091145910991</v>
      </c>
    </row>
    <row r="904" spans="1:31">
      <c r="A904">
        <v>913</v>
      </c>
      <c r="B904" t="s">
        <v>665</v>
      </c>
      <c r="C904" t="s">
        <v>559</v>
      </c>
      <c r="D904" t="s">
        <v>4958</v>
      </c>
      <c r="E904" s="59">
        <v>45546</v>
      </c>
      <c r="F904" t="s">
        <v>4955</v>
      </c>
      <c r="G904" t="s">
        <v>4956</v>
      </c>
      <c r="H904" t="s">
        <v>265</v>
      </c>
      <c r="I904" t="s">
        <v>351</v>
      </c>
      <c r="J904">
        <v>16</v>
      </c>
      <c r="K904">
        <v>0</v>
      </c>
      <c r="L904">
        <v>3500</v>
      </c>
      <c r="M904">
        <v>960</v>
      </c>
      <c r="N904" s="59">
        <v>45545</v>
      </c>
      <c r="O904" t="s">
        <v>4957</v>
      </c>
      <c r="P904" t="s">
        <v>4959</v>
      </c>
      <c r="Q904" t="s">
        <v>4960</v>
      </c>
      <c r="R904" t="s">
        <v>561</v>
      </c>
      <c r="S904" s="59"/>
      <c r="T904" t="s">
        <v>4960</v>
      </c>
      <c r="U904" t="s">
        <v>4961</v>
      </c>
      <c r="W904">
        <v>16800</v>
      </c>
      <c r="X904">
        <v>23040</v>
      </c>
      <c r="Y904">
        <v>0</v>
      </c>
      <c r="Z904">
        <v>0</v>
      </c>
      <c r="AA904">
        <v>0</v>
      </c>
      <c r="AE9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한태순 함이슬 SE.9 투명 540288529640 010-4424-4117 2024091017012951</v>
      </c>
    </row>
    <row r="905" spans="1:31">
      <c r="A905">
        <v>914</v>
      </c>
      <c r="B905" t="s">
        <v>560</v>
      </c>
      <c r="C905" t="s">
        <v>562</v>
      </c>
      <c r="D905" t="s">
        <v>2261</v>
      </c>
      <c r="E905" s="59">
        <v>45546</v>
      </c>
      <c r="F905" t="s">
        <v>2261</v>
      </c>
      <c r="G905" t="s">
        <v>4962</v>
      </c>
      <c r="H905" t="s">
        <v>118</v>
      </c>
      <c r="I905" t="s">
        <v>351</v>
      </c>
      <c r="J905">
        <v>5</v>
      </c>
      <c r="K905">
        <v>11250</v>
      </c>
      <c r="L905">
        <v>3000</v>
      </c>
      <c r="M905">
        <v>0</v>
      </c>
      <c r="N905" s="59">
        <v>45545</v>
      </c>
      <c r="O905" t="s">
        <v>4963</v>
      </c>
      <c r="Q905" t="s">
        <v>4964</v>
      </c>
      <c r="R905" t="s">
        <v>561</v>
      </c>
      <c r="S905" s="59"/>
      <c r="T905" t="s">
        <v>4964</v>
      </c>
      <c r="U905" t="s">
        <v>4965</v>
      </c>
      <c r="V905" t="s">
        <v>564</v>
      </c>
      <c r="W905">
        <v>12200</v>
      </c>
      <c r="X905">
        <v>2200</v>
      </c>
      <c r="Y905">
        <v>0</v>
      </c>
      <c r="Z905">
        <v>0</v>
      </c>
      <c r="AA905">
        <v>0</v>
      </c>
      <c r="AE9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전미란 전미란 SE.105 투명 540288428405 0502-4667-5702 17100068445126</v>
      </c>
    </row>
    <row r="906" spans="1:31">
      <c r="A906">
        <v>915</v>
      </c>
      <c r="B906" t="s">
        <v>560</v>
      </c>
      <c r="C906" t="s">
        <v>562</v>
      </c>
      <c r="D906" t="s">
        <v>4966</v>
      </c>
      <c r="E906" s="59">
        <v>45546</v>
      </c>
      <c r="F906" t="s">
        <v>4966</v>
      </c>
      <c r="G906" t="s">
        <v>4967</v>
      </c>
      <c r="H906" t="s">
        <v>296</v>
      </c>
      <c r="I906" t="s">
        <v>351</v>
      </c>
      <c r="J906">
        <v>5</v>
      </c>
      <c r="K906">
        <v>6300</v>
      </c>
      <c r="L906">
        <v>3000</v>
      </c>
      <c r="M906">
        <v>0</v>
      </c>
      <c r="N906" s="59">
        <v>45545</v>
      </c>
      <c r="O906" t="s">
        <v>4968</v>
      </c>
      <c r="Q906" t="s">
        <v>4969</v>
      </c>
      <c r="R906" t="s">
        <v>561</v>
      </c>
      <c r="S906" s="59"/>
      <c r="T906" t="s">
        <v>4969</v>
      </c>
      <c r="U906" t="s">
        <v>4970</v>
      </c>
      <c r="V906" t="s">
        <v>563</v>
      </c>
      <c r="W906">
        <v>5700</v>
      </c>
      <c r="X906">
        <v>0</v>
      </c>
      <c r="Y906">
        <v>3000</v>
      </c>
      <c r="Z906">
        <v>0</v>
      </c>
      <c r="AA906">
        <v>0</v>
      </c>
      <c r="AE9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박연실 박연실 SE.3 투명 540288500354 0504-4347-8122 14100068501979</v>
      </c>
    </row>
    <row r="907" spans="1:31">
      <c r="A907">
        <v>916</v>
      </c>
      <c r="B907" t="s">
        <v>560</v>
      </c>
      <c r="C907" t="s">
        <v>562</v>
      </c>
      <c r="D907" t="s">
        <v>4966</v>
      </c>
      <c r="E907" s="59">
        <v>45546</v>
      </c>
      <c r="F907" t="s">
        <v>4966</v>
      </c>
      <c r="G907" t="s">
        <v>4967</v>
      </c>
      <c r="H907" t="s">
        <v>129</v>
      </c>
      <c r="I907" t="s">
        <v>351</v>
      </c>
      <c r="J907">
        <v>2</v>
      </c>
      <c r="K907">
        <v>1320</v>
      </c>
      <c r="L907">
        <v>0</v>
      </c>
      <c r="M907">
        <v>0</v>
      </c>
      <c r="N907" s="59">
        <v>45545</v>
      </c>
      <c r="O907" t="s">
        <v>4968</v>
      </c>
      <c r="Q907" t="s">
        <v>4969</v>
      </c>
      <c r="R907" t="s">
        <v>561</v>
      </c>
      <c r="S907" s="59"/>
      <c r="T907" t="s">
        <v>4969</v>
      </c>
      <c r="U907" t="s">
        <v>4970</v>
      </c>
      <c r="V907" t="s">
        <v>563</v>
      </c>
      <c r="W907">
        <v>2300</v>
      </c>
      <c r="X907">
        <v>0</v>
      </c>
      <c r="Y907">
        <v>0</v>
      </c>
      <c r="Z907">
        <v>0</v>
      </c>
      <c r="AA907">
        <v>0</v>
      </c>
      <c r="AE9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박연실 박연실 SE.102 투명 540288500354 0504-4347-8122 14100068501979</v>
      </c>
    </row>
    <row r="908" spans="1:31">
      <c r="A908">
        <v>917</v>
      </c>
      <c r="B908" t="s">
        <v>560</v>
      </c>
      <c r="C908" t="s">
        <v>562</v>
      </c>
      <c r="D908" t="s">
        <v>1211</v>
      </c>
      <c r="E908" s="59">
        <v>45546</v>
      </c>
      <c r="F908" t="s">
        <v>1208</v>
      </c>
      <c r="G908" t="s">
        <v>4971</v>
      </c>
      <c r="H908" t="s">
        <v>18</v>
      </c>
      <c r="I908" t="s">
        <v>351</v>
      </c>
      <c r="J908">
        <v>5</v>
      </c>
      <c r="K908">
        <v>42425</v>
      </c>
      <c r="L908">
        <v>4400</v>
      </c>
      <c r="M908">
        <v>1725</v>
      </c>
      <c r="N908" s="59">
        <v>45545</v>
      </c>
      <c r="O908" t="s">
        <v>4972</v>
      </c>
      <c r="Q908" t="s">
        <v>4973</v>
      </c>
      <c r="R908" t="s">
        <v>561</v>
      </c>
      <c r="S908" s="59"/>
      <c r="T908" t="s">
        <v>4973</v>
      </c>
      <c r="U908" t="s">
        <v>1214</v>
      </c>
      <c r="V908" t="s">
        <v>564</v>
      </c>
      <c r="W908">
        <v>62350</v>
      </c>
      <c r="X908">
        <v>0</v>
      </c>
      <c r="Y908">
        <v>0</v>
      </c>
      <c r="Z908">
        <v>0</v>
      </c>
      <c r="AA908">
        <v>0</v>
      </c>
      <c r="AE9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PIAO SHUNDAO 황용해 SE.307 투명 540288529673 0504-1322-1694 29100068476642</v>
      </c>
    </row>
    <row r="909" spans="1:31">
      <c r="A909">
        <v>918</v>
      </c>
      <c r="B909" t="s">
        <v>560</v>
      </c>
      <c r="C909" t="s">
        <v>562</v>
      </c>
      <c r="D909" t="s">
        <v>4974</v>
      </c>
      <c r="E909" s="59">
        <v>45546</v>
      </c>
      <c r="F909" t="s">
        <v>4974</v>
      </c>
      <c r="G909" t="s">
        <v>4975</v>
      </c>
      <c r="H909" t="s">
        <v>34</v>
      </c>
      <c r="I909" t="s">
        <v>351</v>
      </c>
      <c r="J909">
        <v>1</v>
      </c>
      <c r="K909">
        <v>24260</v>
      </c>
      <c r="L909">
        <v>3500</v>
      </c>
      <c r="M909">
        <v>960</v>
      </c>
      <c r="N909" s="59">
        <v>45546</v>
      </c>
      <c r="O909" t="s">
        <v>4976</v>
      </c>
      <c r="Q909" t="s">
        <v>4977</v>
      </c>
      <c r="R909" t="s">
        <v>561</v>
      </c>
      <c r="S909" s="59"/>
      <c r="T909" t="s">
        <v>4977</v>
      </c>
      <c r="U909" t="s">
        <v>4978</v>
      </c>
      <c r="V909" t="s">
        <v>564</v>
      </c>
      <c r="W909">
        <v>34020</v>
      </c>
      <c r="X909">
        <v>0</v>
      </c>
      <c r="Y909">
        <v>3000</v>
      </c>
      <c r="Z909">
        <v>0</v>
      </c>
      <c r="AA909">
        <v>0</v>
      </c>
      <c r="AE9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한준민 한준민 SE.206 투명 540288428416 0502-4763-4537 22100068160655</v>
      </c>
    </row>
    <row r="910" spans="1:31">
      <c r="A910">
        <v>919</v>
      </c>
      <c r="B910" t="s">
        <v>560</v>
      </c>
      <c r="C910" t="s">
        <v>562</v>
      </c>
      <c r="D910" t="s">
        <v>4982</v>
      </c>
      <c r="E910" s="59">
        <v>45546</v>
      </c>
      <c r="F910" t="s">
        <v>4979</v>
      </c>
      <c r="G910" t="s">
        <v>4980</v>
      </c>
      <c r="H910" t="s">
        <v>98</v>
      </c>
      <c r="I910" t="s">
        <v>351</v>
      </c>
      <c r="J910">
        <v>1</v>
      </c>
      <c r="K910">
        <v>6960</v>
      </c>
      <c r="L910">
        <v>3000</v>
      </c>
      <c r="M910">
        <v>0</v>
      </c>
      <c r="N910" s="59">
        <v>45546</v>
      </c>
      <c r="O910" t="s">
        <v>4981</v>
      </c>
      <c r="Q910" t="s">
        <v>4983</v>
      </c>
      <c r="R910" t="s">
        <v>561</v>
      </c>
      <c r="S910" s="59"/>
      <c r="T910" t="s">
        <v>4983</v>
      </c>
      <c r="U910" t="s">
        <v>4984</v>
      </c>
      <c r="V910" t="s">
        <v>563</v>
      </c>
      <c r="W910">
        <v>6120</v>
      </c>
      <c r="X910">
        <v>680</v>
      </c>
      <c r="Y910">
        <v>3000</v>
      </c>
      <c r="Z910">
        <v>0</v>
      </c>
      <c r="AA910">
        <v>0</v>
      </c>
      <c r="AE9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염윤숙 염무섭 SE.114 투명 540288500321 0504-3437-1950 28100068446755</v>
      </c>
    </row>
    <row r="911" spans="1:31">
      <c r="A911">
        <v>920</v>
      </c>
      <c r="B911" t="s">
        <v>560</v>
      </c>
      <c r="C911" t="s">
        <v>562</v>
      </c>
      <c r="D911" t="s">
        <v>4985</v>
      </c>
      <c r="E911" s="59">
        <v>45546</v>
      </c>
      <c r="F911" t="s">
        <v>4985</v>
      </c>
      <c r="G911" t="s">
        <v>4986</v>
      </c>
      <c r="H911" t="s">
        <v>36</v>
      </c>
      <c r="I911" t="s">
        <v>351</v>
      </c>
      <c r="J911">
        <v>2</v>
      </c>
      <c r="K911">
        <v>39125</v>
      </c>
      <c r="L911">
        <v>4400</v>
      </c>
      <c r="M911">
        <v>1725</v>
      </c>
      <c r="N911" s="59">
        <v>45546</v>
      </c>
      <c r="O911" t="s">
        <v>4987</v>
      </c>
      <c r="Q911" t="s">
        <v>4988</v>
      </c>
      <c r="R911" t="s">
        <v>561</v>
      </c>
      <c r="S911" s="59"/>
      <c r="T911" t="s">
        <v>4988</v>
      </c>
      <c r="U911" t="s">
        <v>4989</v>
      </c>
      <c r="V911" t="s">
        <v>564</v>
      </c>
      <c r="W911">
        <v>56700</v>
      </c>
      <c r="X911">
        <v>0</v>
      </c>
      <c r="Y911">
        <v>0</v>
      </c>
      <c r="Z911">
        <v>0</v>
      </c>
      <c r="AA911">
        <v>0</v>
      </c>
      <c r="AE9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김소영 김소영 SE.205 투명 540288738542 0502-7513-7983 24100068602511</v>
      </c>
    </row>
    <row r="912" spans="1:31">
      <c r="A912">
        <v>921</v>
      </c>
      <c r="B912" t="s">
        <v>560</v>
      </c>
      <c r="C912" t="s">
        <v>559</v>
      </c>
      <c r="D912" t="s">
        <v>4990</v>
      </c>
      <c r="E912" s="59">
        <v>45546</v>
      </c>
      <c r="F912" t="s">
        <v>4990</v>
      </c>
      <c r="G912" t="s">
        <v>4991</v>
      </c>
      <c r="H912" t="s">
        <v>34</v>
      </c>
      <c r="I912" t="s">
        <v>351</v>
      </c>
      <c r="J912">
        <v>1</v>
      </c>
      <c r="K912">
        <v>24260</v>
      </c>
      <c r="L912">
        <v>3500</v>
      </c>
      <c r="M912">
        <v>960</v>
      </c>
      <c r="N912" s="59">
        <v>45546</v>
      </c>
      <c r="O912" t="s">
        <v>4992</v>
      </c>
      <c r="P912" t="s">
        <v>4993</v>
      </c>
      <c r="Q912" t="s">
        <v>4994</v>
      </c>
      <c r="R912" t="s">
        <v>561</v>
      </c>
      <c r="S912" s="59"/>
      <c r="T912" t="s">
        <v>4994</v>
      </c>
      <c r="U912" t="s">
        <v>4995</v>
      </c>
      <c r="W912">
        <v>28620</v>
      </c>
      <c r="X912">
        <v>3180</v>
      </c>
      <c r="Y912">
        <v>3000</v>
      </c>
      <c r="Z912">
        <v>0</v>
      </c>
      <c r="AA912">
        <v>0</v>
      </c>
      <c r="AE9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장수영 장수영 SE.206 투명 540288500332 010-8998-6301 2024091138309641</v>
      </c>
    </row>
    <row r="913" spans="1:31">
      <c r="A913">
        <v>922</v>
      </c>
      <c r="B913" t="s">
        <v>665</v>
      </c>
      <c r="C913" t="s">
        <v>562</v>
      </c>
      <c r="D913" t="s">
        <v>921</v>
      </c>
      <c r="E913" s="59">
        <v>45546</v>
      </c>
      <c r="F913" t="s">
        <v>921</v>
      </c>
      <c r="G913" t="s">
        <v>4996</v>
      </c>
      <c r="H913" t="s">
        <v>133</v>
      </c>
      <c r="I913" t="s">
        <v>351</v>
      </c>
      <c r="J913">
        <v>1</v>
      </c>
      <c r="K913">
        <v>0</v>
      </c>
      <c r="L913">
        <v>3000</v>
      </c>
      <c r="M913">
        <v>0</v>
      </c>
      <c r="N913" s="59">
        <v>45545</v>
      </c>
      <c r="O913" t="s">
        <v>4997</v>
      </c>
      <c r="Q913" t="s">
        <v>4998</v>
      </c>
      <c r="R913" t="s">
        <v>561</v>
      </c>
      <c r="S913" s="59"/>
      <c r="T913" t="s">
        <v>4998</v>
      </c>
      <c r="U913" t="s">
        <v>926</v>
      </c>
      <c r="V913" t="s">
        <v>564</v>
      </c>
      <c r="W913">
        <v>22600</v>
      </c>
      <c r="X913">
        <v>0</v>
      </c>
      <c r="Y913">
        <v>3000</v>
      </c>
      <c r="Z913">
        <v>0</v>
      </c>
      <c r="AA913">
        <v>0</v>
      </c>
      <c r="AE9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오윤이 오윤이 SE.101 투명 530289919991 0502-5309-4168 10100068378297</v>
      </c>
    </row>
    <row r="914" spans="1:31">
      <c r="A914">
        <v>923</v>
      </c>
      <c r="B914" t="s">
        <v>560</v>
      </c>
      <c r="C914" t="s">
        <v>871</v>
      </c>
      <c r="E914" s="59">
        <v>45546</v>
      </c>
      <c r="F914" t="s">
        <v>2991</v>
      </c>
      <c r="G914" t="s">
        <v>4999</v>
      </c>
      <c r="H914" t="s">
        <v>38</v>
      </c>
      <c r="I914" t="s">
        <v>351</v>
      </c>
      <c r="J914">
        <v>1</v>
      </c>
      <c r="K914">
        <v>0</v>
      </c>
      <c r="L914">
        <v>4400</v>
      </c>
      <c r="M914">
        <v>1725</v>
      </c>
      <c r="N914" s="59">
        <v>45544</v>
      </c>
      <c r="O914" t="s">
        <v>5013</v>
      </c>
      <c r="R914" t="s">
        <v>561</v>
      </c>
      <c r="S914" s="59"/>
      <c r="T914" t="s">
        <v>4773</v>
      </c>
      <c r="U914" t="s">
        <v>5000</v>
      </c>
      <c r="W914">
        <v>0</v>
      </c>
      <c r="X914">
        <v>0</v>
      </c>
      <c r="Y914">
        <v>0</v>
      </c>
      <c r="Z914">
        <v>0</v>
      </c>
      <c r="AA914">
        <v>0</v>
      </c>
      <c r="AE9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기타쇼핑몰  김묘정 SE.204 투명 530287735092 0504-3465-5736 45547340</v>
      </c>
    </row>
    <row r="915" spans="1:31">
      <c r="A915">
        <v>924</v>
      </c>
      <c r="B915" t="s">
        <v>665</v>
      </c>
      <c r="C915" t="s">
        <v>530</v>
      </c>
      <c r="D915" t="s">
        <v>5014</v>
      </c>
      <c r="E915" s="59">
        <v>45547</v>
      </c>
      <c r="F915" t="s">
        <v>5014</v>
      </c>
      <c r="G915" t="s">
        <v>5015</v>
      </c>
      <c r="H915" t="s">
        <v>529</v>
      </c>
      <c r="I915" t="s">
        <v>351</v>
      </c>
      <c r="J915">
        <v>1</v>
      </c>
      <c r="K915">
        <v>0</v>
      </c>
      <c r="L915">
        <v>5500</v>
      </c>
      <c r="M915">
        <v>1925</v>
      </c>
      <c r="N915" s="59">
        <v>45547</v>
      </c>
      <c r="O915" t="s">
        <v>5046</v>
      </c>
      <c r="R915" t="s">
        <v>561</v>
      </c>
      <c r="S915" s="59"/>
      <c r="T915" t="s">
        <v>5016</v>
      </c>
      <c r="U915" t="s">
        <v>5017</v>
      </c>
      <c r="W915">
        <v>0</v>
      </c>
      <c r="X915">
        <v>0</v>
      </c>
      <c r="Y915">
        <v>0</v>
      </c>
      <c r="Z915">
        <v>0</v>
      </c>
      <c r="AA915">
        <v>0</v>
      </c>
      <c r="AE9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청도농산 청도농산 SE.1000 투명 530291196986 010-2525-4288 45548818</v>
      </c>
    </row>
    <row r="916" spans="1:31">
      <c r="A916">
        <v>925</v>
      </c>
      <c r="B916" t="s">
        <v>560</v>
      </c>
      <c r="C916" t="s">
        <v>559</v>
      </c>
      <c r="D916" t="s">
        <v>5021</v>
      </c>
      <c r="E916" s="59">
        <v>45547</v>
      </c>
      <c r="F916" t="s">
        <v>5018</v>
      </c>
      <c r="G916" t="s">
        <v>5019</v>
      </c>
      <c r="H916" t="s">
        <v>84</v>
      </c>
      <c r="I916" t="s">
        <v>385</v>
      </c>
      <c r="J916">
        <v>4</v>
      </c>
      <c r="K916">
        <v>16640</v>
      </c>
      <c r="L916">
        <v>3000</v>
      </c>
      <c r="M916">
        <v>0</v>
      </c>
      <c r="N916" s="59">
        <v>45547</v>
      </c>
      <c r="O916" t="s">
        <v>5020</v>
      </c>
      <c r="P916" t="s">
        <v>5022</v>
      </c>
      <c r="Q916" t="s">
        <v>5023</v>
      </c>
      <c r="R916" t="s">
        <v>561</v>
      </c>
      <c r="S916" s="59"/>
      <c r="T916" t="s">
        <v>5023</v>
      </c>
      <c r="U916" t="s">
        <v>5025</v>
      </c>
      <c r="W916">
        <v>23520</v>
      </c>
      <c r="X916">
        <v>0</v>
      </c>
      <c r="Y916">
        <v>3000</v>
      </c>
      <c r="Z916">
        <v>0</v>
      </c>
      <c r="AA916">
        <v>0</v>
      </c>
      <c r="AE9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이윤주 비타민약국 SE.121 청색 540289641494 010-3618-4854 2024091279906241</v>
      </c>
    </row>
    <row r="917" spans="1:31">
      <c r="A917">
        <v>926</v>
      </c>
      <c r="B917" t="s">
        <v>560</v>
      </c>
      <c r="C917" t="s">
        <v>559</v>
      </c>
      <c r="D917" t="s">
        <v>5029</v>
      </c>
      <c r="E917" s="59">
        <v>45547</v>
      </c>
      <c r="F917" t="s">
        <v>5026</v>
      </c>
      <c r="G917" t="s">
        <v>5027</v>
      </c>
      <c r="H917" t="s">
        <v>133</v>
      </c>
      <c r="I917" t="s">
        <v>351</v>
      </c>
      <c r="J917">
        <v>16</v>
      </c>
      <c r="K917">
        <v>16225</v>
      </c>
      <c r="L917">
        <v>5700</v>
      </c>
      <c r="M917">
        <v>1725</v>
      </c>
      <c r="N917" s="59">
        <v>45547</v>
      </c>
      <c r="O917" t="s">
        <v>5028</v>
      </c>
      <c r="P917" t="s">
        <v>5030</v>
      </c>
      <c r="Q917" t="s">
        <v>5031</v>
      </c>
      <c r="R917" t="s">
        <v>561</v>
      </c>
      <c r="S917" s="59"/>
      <c r="T917" t="s">
        <v>5032</v>
      </c>
      <c r="U917" t="s">
        <v>5033</v>
      </c>
      <c r="V917" t="s">
        <v>1181</v>
      </c>
      <c r="W917">
        <v>13600</v>
      </c>
      <c r="X917">
        <v>800</v>
      </c>
      <c r="Y917">
        <v>3000</v>
      </c>
      <c r="Z917">
        <v>0</v>
      </c>
      <c r="AA917">
        <v>0</v>
      </c>
      <c r="AE9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임시라 송정근 SE.101 투명 530290999671 010-5292-1016 2024091277023751</v>
      </c>
    </row>
    <row r="918" spans="1:31">
      <c r="A918">
        <v>927</v>
      </c>
      <c r="B918" t="s">
        <v>560</v>
      </c>
      <c r="C918" t="s">
        <v>559</v>
      </c>
      <c r="D918" t="s">
        <v>5034</v>
      </c>
      <c r="E918" s="59">
        <v>45547</v>
      </c>
      <c r="F918" t="s">
        <v>5034</v>
      </c>
      <c r="G918" t="s">
        <v>5035</v>
      </c>
      <c r="H918" t="s">
        <v>38</v>
      </c>
      <c r="I918" t="s">
        <v>351</v>
      </c>
      <c r="J918">
        <v>1</v>
      </c>
      <c r="K918">
        <v>18853</v>
      </c>
      <c r="L918">
        <v>3500</v>
      </c>
      <c r="M918">
        <v>1053</v>
      </c>
      <c r="N918" s="59">
        <v>45546</v>
      </c>
      <c r="O918" t="s">
        <v>5036</v>
      </c>
      <c r="P918" t="s">
        <v>5037</v>
      </c>
      <c r="Q918" t="s">
        <v>5038</v>
      </c>
      <c r="R918" t="s">
        <v>561</v>
      </c>
      <c r="S918" s="59"/>
      <c r="T918" t="s">
        <v>5038</v>
      </c>
      <c r="U918" t="s">
        <v>5039</v>
      </c>
      <c r="V918" t="s">
        <v>5040</v>
      </c>
      <c r="W918">
        <v>21060</v>
      </c>
      <c r="X918">
        <v>2340</v>
      </c>
      <c r="Y918">
        <v>3000</v>
      </c>
      <c r="Z918">
        <v>0</v>
      </c>
      <c r="AA918">
        <v>0</v>
      </c>
      <c r="AE9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김유진 김유진 SE.204 투명 540289277752 010-6366-1397 2024091154655811</v>
      </c>
    </row>
    <row r="919" spans="1:31">
      <c r="A919">
        <v>928</v>
      </c>
      <c r="B919" t="s">
        <v>665</v>
      </c>
      <c r="C919" t="s">
        <v>559</v>
      </c>
      <c r="D919" t="s">
        <v>3174</v>
      </c>
      <c r="E919" s="59">
        <v>45547</v>
      </c>
      <c r="F919" t="s">
        <v>3171</v>
      </c>
      <c r="G919" t="s">
        <v>5041</v>
      </c>
      <c r="H919" t="s">
        <v>38</v>
      </c>
      <c r="I919" t="s">
        <v>351</v>
      </c>
      <c r="J919">
        <v>1</v>
      </c>
      <c r="K919">
        <v>0</v>
      </c>
      <c r="L919">
        <v>3500</v>
      </c>
      <c r="M919">
        <v>1053</v>
      </c>
      <c r="N919" s="59">
        <v>45547</v>
      </c>
      <c r="O919" t="s">
        <v>5042</v>
      </c>
      <c r="P919" t="s">
        <v>3175</v>
      </c>
      <c r="Q919" t="s">
        <v>3176</v>
      </c>
      <c r="R919" t="s">
        <v>561</v>
      </c>
      <c r="S919" s="59"/>
      <c r="T919" t="s">
        <v>3176</v>
      </c>
      <c r="U919" t="s">
        <v>3177</v>
      </c>
      <c r="W919">
        <v>20800</v>
      </c>
      <c r="X919">
        <v>0</v>
      </c>
      <c r="Y919">
        <v>3000</v>
      </c>
      <c r="Z919">
        <v>0</v>
      </c>
      <c r="AA919">
        <v>0</v>
      </c>
      <c r="AE9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윤숙영 가윤제 SE.204 투명 530290920291 010-3246-3870 2024091275290481</v>
      </c>
    </row>
    <row r="920" spans="1:31">
      <c r="A920">
        <v>929</v>
      </c>
      <c r="B920" t="s">
        <v>665</v>
      </c>
      <c r="C920" t="s">
        <v>559</v>
      </c>
      <c r="D920" t="s">
        <v>3174</v>
      </c>
      <c r="E920" s="59">
        <v>45547</v>
      </c>
      <c r="F920" t="s">
        <v>3171</v>
      </c>
      <c r="G920" t="s">
        <v>5041</v>
      </c>
      <c r="H920" t="s">
        <v>115</v>
      </c>
      <c r="I920" t="s">
        <v>351</v>
      </c>
      <c r="J920">
        <v>1</v>
      </c>
      <c r="K920">
        <v>0</v>
      </c>
      <c r="L920">
        <v>0</v>
      </c>
      <c r="M920">
        <v>0</v>
      </c>
      <c r="N920" s="59">
        <v>45547</v>
      </c>
      <c r="O920" t="s">
        <v>5043</v>
      </c>
      <c r="P920" t="s">
        <v>3175</v>
      </c>
      <c r="Q920" t="s">
        <v>3176</v>
      </c>
      <c r="R920" t="s">
        <v>561</v>
      </c>
      <c r="S920" s="59"/>
      <c r="T920" t="s">
        <v>3176</v>
      </c>
      <c r="U920" t="s">
        <v>3177</v>
      </c>
      <c r="W920">
        <v>2970</v>
      </c>
      <c r="X920">
        <v>1290</v>
      </c>
      <c r="Y920">
        <v>0</v>
      </c>
      <c r="Z920">
        <v>0</v>
      </c>
      <c r="AA920">
        <v>0</v>
      </c>
      <c r="AE9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윤숙영 가윤제 SE.106 투명 530290920291 010-3246-3870 2024091275290471</v>
      </c>
    </row>
    <row r="921" spans="1:31">
      <c r="A921">
        <v>930</v>
      </c>
      <c r="B921" t="s">
        <v>665</v>
      </c>
      <c r="C921" t="s">
        <v>559</v>
      </c>
      <c r="D921" t="s">
        <v>4374</v>
      </c>
      <c r="E921" s="59">
        <v>45547</v>
      </c>
      <c r="F921" t="s">
        <v>4374</v>
      </c>
      <c r="G921" t="s">
        <v>5044</v>
      </c>
      <c r="H921" t="s">
        <v>34</v>
      </c>
      <c r="I921" t="s">
        <v>351</v>
      </c>
      <c r="J921">
        <v>2</v>
      </c>
      <c r="K921">
        <v>0</v>
      </c>
      <c r="L921">
        <v>4400</v>
      </c>
      <c r="M921">
        <v>1725</v>
      </c>
      <c r="N921" s="59">
        <v>45546</v>
      </c>
      <c r="O921" t="s">
        <v>5045</v>
      </c>
      <c r="P921" t="s">
        <v>4377</v>
      </c>
      <c r="Q921" t="s">
        <v>4378</v>
      </c>
      <c r="R921" t="s">
        <v>561</v>
      </c>
      <c r="S921" s="59"/>
      <c r="T921" t="s">
        <v>4378</v>
      </c>
      <c r="U921" t="s">
        <v>4380</v>
      </c>
      <c r="W921">
        <v>56800</v>
      </c>
      <c r="X921">
        <v>0</v>
      </c>
      <c r="Y921">
        <v>0</v>
      </c>
      <c r="Z921">
        <v>0</v>
      </c>
      <c r="AA921">
        <v>0</v>
      </c>
      <c r="AE9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양희영 양희영 SE.206 투명 540289277730 010-9252-1719 2024091158351151</v>
      </c>
    </row>
    <row r="922" spans="1:31">
      <c r="A922">
        <v>931</v>
      </c>
      <c r="B922" t="s">
        <v>665</v>
      </c>
      <c r="C922" t="s">
        <v>530</v>
      </c>
      <c r="D922" t="s">
        <v>5014</v>
      </c>
      <c r="E922" s="59">
        <v>45547</v>
      </c>
      <c r="F922" t="s">
        <v>5014</v>
      </c>
      <c r="G922" t="s">
        <v>5015</v>
      </c>
      <c r="H922" t="s">
        <v>529</v>
      </c>
      <c r="I922" t="s">
        <v>351</v>
      </c>
      <c r="J922">
        <v>1</v>
      </c>
      <c r="K922">
        <v>0</v>
      </c>
      <c r="L922">
        <v>5500</v>
      </c>
      <c r="M922">
        <v>1925</v>
      </c>
      <c r="N922" s="59">
        <v>45547</v>
      </c>
      <c r="O922" t="s">
        <v>5047</v>
      </c>
      <c r="R922" t="s">
        <v>561</v>
      </c>
      <c r="S922" s="59"/>
      <c r="T922" t="s">
        <v>5016</v>
      </c>
      <c r="U922" t="s">
        <v>5017</v>
      </c>
      <c r="W922">
        <v>0</v>
      </c>
      <c r="X922">
        <v>0</v>
      </c>
      <c r="Y922">
        <v>0</v>
      </c>
      <c r="Z922">
        <v>0</v>
      </c>
      <c r="AA922">
        <v>0</v>
      </c>
      <c r="AE9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청도농산 청도농산 SE.1000 투명 530291196986 010-2525-4288 45548370</v>
      </c>
    </row>
    <row r="923" spans="1:31">
      <c r="A923">
        <v>932</v>
      </c>
      <c r="B923" t="s">
        <v>560</v>
      </c>
      <c r="C923" t="s">
        <v>559</v>
      </c>
      <c r="D923" t="s">
        <v>5021</v>
      </c>
      <c r="E923" s="59">
        <v>45547</v>
      </c>
      <c r="F923" t="s">
        <v>5018</v>
      </c>
      <c r="G923" t="s">
        <v>5019</v>
      </c>
      <c r="H923" t="s">
        <v>84</v>
      </c>
      <c r="I923" t="s">
        <v>385</v>
      </c>
      <c r="J923">
        <v>4</v>
      </c>
      <c r="K923">
        <v>16640</v>
      </c>
      <c r="L923">
        <v>3000</v>
      </c>
      <c r="M923">
        <v>0</v>
      </c>
      <c r="N923" s="59">
        <v>45547</v>
      </c>
      <c r="O923" t="s">
        <v>5020</v>
      </c>
      <c r="P923" t="s">
        <v>5022</v>
      </c>
      <c r="Q923" t="s">
        <v>5023</v>
      </c>
      <c r="R923" t="s">
        <v>561</v>
      </c>
      <c r="S923" s="59"/>
      <c r="T923" t="s">
        <v>5023</v>
      </c>
      <c r="U923" t="s">
        <v>5025</v>
      </c>
      <c r="W923">
        <v>23520</v>
      </c>
      <c r="X923">
        <v>0</v>
      </c>
      <c r="Y923">
        <v>3000</v>
      </c>
      <c r="Z923">
        <v>0</v>
      </c>
      <c r="AA923">
        <v>0</v>
      </c>
      <c r="AE9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이윤주 비타민약국 SE.121 청색 540289641494 010-3618-4854 2024091279906241</v>
      </c>
    </row>
    <row r="924" spans="1:31">
      <c r="A924">
        <v>933</v>
      </c>
      <c r="B924" t="s">
        <v>560</v>
      </c>
      <c r="C924" t="s">
        <v>559</v>
      </c>
      <c r="D924" t="s">
        <v>5029</v>
      </c>
      <c r="E924" s="59">
        <v>45547</v>
      </c>
      <c r="F924" t="s">
        <v>5026</v>
      </c>
      <c r="G924" t="s">
        <v>5027</v>
      </c>
      <c r="H924" t="s">
        <v>133</v>
      </c>
      <c r="I924" t="s">
        <v>351</v>
      </c>
      <c r="J924">
        <v>16</v>
      </c>
      <c r="K924">
        <v>16225</v>
      </c>
      <c r="L924">
        <v>5700</v>
      </c>
      <c r="M924">
        <v>1725</v>
      </c>
      <c r="N924" s="59">
        <v>45547</v>
      </c>
      <c r="O924" t="s">
        <v>5028</v>
      </c>
      <c r="P924" t="s">
        <v>5030</v>
      </c>
      <c r="Q924" t="s">
        <v>5031</v>
      </c>
      <c r="R924" t="s">
        <v>561</v>
      </c>
      <c r="S924" s="59"/>
      <c r="T924" t="s">
        <v>5032</v>
      </c>
      <c r="U924" t="s">
        <v>5033</v>
      </c>
      <c r="V924" t="s">
        <v>1181</v>
      </c>
      <c r="W924">
        <v>13600</v>
      </c>
      <c r="X924">
        <v>800</v>
      </c>
      <c r="Y924">
        <v>3000</v>
      </c>
      <c r="Z924">
        <v>0</v>
      </c>
      <c r="AA924">
        <v>0</v>
      </c>
      <c r="AE9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임시라 송정근 SE.101 투명 530290999671 010-5292-1016 2024091277023751</v>
      </c>
    </row>
    <row r="925" spans="1:31">
      <c r="A925">
        <v>934</v>
      </c>
      <c r="B925" t="s">
        <v>560</v>
      </c>
      <c r="C925" t="s">
        <v>559</v>
      </c>
      <c r="D925" t="s">
        <v>5034</v>
      </c>
      <c r="E925" s="59">
        <v>45547</v>
      </c>
      <c r="F925" t="s">
        <v>5034</v>
      </c>
      <c r="G925" t="s">
        <v>5035</v>
      </c>
      <c r="H925" t="s">
        <v>38</v>
      </c>
      <c r="I925" t="s">
        <v>351</v>
      </c>
      <c r="J925">
        <v>1</v>
      </c>
      <c r="K925">
        <v>18853</v>
      </c>
      <c r="L925">
        <v>3500</v>
      </c>
      <c r="M925">
        <v>1053</v>
      </c>
      <c r="N925" s="59">
        <v>45546</v>
      </c>
      <c r="O925" t="s">
        <v>5036</v>
      </c>
      <c r="P925" t="s">
        <v>5037</v>
      </c>
      <c r="Q925" t="s">
        <v>5038</v>
      </c>
      <c r="R925" t="s">
        <v>561</v>
      </c>
      <c r="S925" s="59"/>
      <c r="T925" t="s">
        <v>5038</v>
      </c>
      <c r="U925" t="s">
        <v>5039</v>
      </c>
      <c r="V925" t="s">
        <v>5040</v>
      </c>
      <c r="W925">
        <v>21060</v>
      </c>
      <c r="X925">
        <v>2340</v>
      </c>
      <c r="Y925">
        <v>3000</v>
      </c>
      <c r="Z925">
        <v>0</v>
      </c>
      <c r="AA925">
        <v>0</v>
      </c>
      <c r="AE9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김유진 김유진 SE.204 투명 540289277752 010-6366-1397 2024091154655811</v>
      </c>
    </row>
    <row r="926" spans="1:31">
      <c r="A926">
        <v>935</v>
      </c>
      <c r="B926" t="s">
        <v>665</v>
      </c>
      <c r="C926" t="s">
        <v>559</v>
      </c>
      <c r="D926" t="s">
        <v>3174</v>
      </c>
      <c r="E926" s="59">
        <v>45547</v>
      </c>
      <c r="F926" t="s">
        <v>3171</v>
      </c>
      <c r="G926" t="s">
        <v>5041</v>
      </c>
      <c r="H926" t="s">
        <v>38</v>
      </c>
      <c r="I926" t="s">
        <v>351</v>
      </c>
      <c r="J926">
        <v>1</v>
      </c>
      <c r="K926">
        <v>0</v>
      </c>
      <c r="L926">
        <v>3500</v>
      </c>
      <c r="M926">
        <v>1053</v>
      </c>
      <c r="N926" s="59">
        <v>45547</v>
      </c>
      <c r="O926" t="s">
        <v>5042</v>
      </c>
      <c r="P926" t="s">
        <v>3175</v>
      </c>
      <c r="Q926" t="s">
        <v>3176</v>
      </c>
      <c r="R926" t="s">
        <v>561</v>
      </c>
      <c r="S926" s="59"/>
      <c r="T926" t="s">
        <v>3176</v>
      </c>
      <c r="U926" t="s">
        <v>3177</v>
      </c>
      <c r="W926">
        <v>20800</v>
      </c>
      <c r="X926">
        <v>0</v>
      </c>
      <c r="Y926">
        <v>3000</v>
      </c>
      <c r="Z926">
        <v>0</v>
      </c>
      <c r="AA926">
        <v>0</v>
      </c>
      <c r="AE9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윤숙영 가윤제 SE.204 투명 530290920291 010-3246-3870 2024091275290481</v>
      </c>
    </row>
    <row r="927" spans="1:31">
      <c r="A927">
        <v>936</v>
      </c>
      <c r="B927" t="s">
        <v>665</v>
      </c>
      <c r="C927" t="s">
        <v>559</v>
      </c>
      <c r="D927" t="s">
        <v>3174</v>
      </c>
      <c r="E927" s="59">
        <v>45547</v>
      </c>
      <c r="F927" t="s">
        <v>3171</v>
      </c>
      <c r="G927" t="s">
        <v>5041</v>
      </c>
      <c r="H927" t="s">
        <v>115</v>
      </c>
      <c r="I927" t="s">
        <v>351</v>
      </c>
      <c r="J927">
        <v>1</v>
      </c>
      <c r="K927">
        <v>0</v>
      </c>
      <c r="L927">
        <v>0</v>
      </c>
      <c r="M927">
        <v>0</v>
      </c>
      <c r="N927" s="59">
        <v>45547</v>
      </c>
      <c r="O927" t="s">
        <v>5043</v>
      </c>
      <c r="P927" t="s">
        <v>3175</v>
      </c>
      <c r="Q927" t="s">
        <v>3176</v>
      </c>
      <c r="R927" t="s">
        <v>561</v>
      </c>
      <c r="S927" s="59"/>
      <c r="T927" t="s">
        <v>3176</v>
      </c>
      <c r="U927" t="s">
        <v>3177</v>
      </c>
      <c r="W927">
        <v>2970</v>
      </c>
      <c r="X927">
        <v>1290</v>
      </c>
      <c r="Y927">
        <v>0</v>
      </c>
      <c r="Z927">
        <v>0</v>
      </c>
      <c r="AA927">
        <v>0</v>
      </c>
      <c r="AE9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윤숙영 가윤제 SE.106 투명 530290920291 010-3246-3870 2024091275290471</v>
      </c>
    </row>
    <row r="928" spans="1:31">
      <c r="A928">
        <v>937</v>
      </c>
      <c r="B928" t="s">
        <v>665</v>
      </c>
      <c r="C928" t="s">
        <v>559</v>
      </c>
      <c r="D928" t="s">
        <v>4374</v>
      </c>
      <c r="E928" s="59">
        <v>45547</v>
      </c>
      <c r="F928" t="s">
        <v>4374</v>
      </c>
      <c r="G928" t="s">
        <v>5044</v>
      </c>
      <c r="H928" t="s">
        <v>34</v>
      </c>
      <c r="I928" t="s">
        <v>351</v>
      </c>
      <c r="J928">
        <v>2</v>
      </c>
      <c r="K928">
        <v>0</v>
      </c>
      <c r="L928">
        <v>4400</v>
      </c>
      <c r="M928">
        <v>1725</v>
      </c>
      <c r="N928" s="59">
        <v>45546</v>
      </c>
      <c r="O928" t="s">
        <v>5045</v>
      </c>
      <c r="P928" t="s">
        <v>4377</v>
      </c>
      <c r="Q928" t="s">
        <v>4378</v>
      </c>
      <c r="R928" t="s">
        <v>561</v>
      </c>
      <c r="S928" s="59"/>
      <c r="T928" t="s">
        <v>4378</v>
      </c>
      <c r="U928" t="s">
        <v>4380</v>
      </c>
      <c r="W928">
        <v>56800</v>
      </c>
      <c r="X928">
        <v>0</v>
      </c>
      <c r="Y928">
        <v>0</v>
      </c>
      <c r="Z928">
        <v>0</v>
      </c>
      <c r="AA928">
        <v>0</v>
      </c>
      <c r="AE9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양희영 양희영 SE.206 투명 540289277730 010-9252-1719 2024091158351151</v>
      </c>
    </row>
    <row r="929" spans="1:31">
      <c r="A929">
        <v>938</v>
      </c>
      <c r="B929" t="s">
        <v>560</v>
      </c>
      <c r="C929" t="s">
        <v>559</v>
      </c>
      <c r="D929" t="s">
        <v>2509</v>
      </c>
      <c r="E929" s="59">
        <v>45554</v>
      </c>
      <c r="F929" t="s">
        <v>2509</v>
      </c>
      <c r="G929" t="s">
        <v>5048</v>
      </c>
      <c r="H929" t="s">
        <v>80</v>
      </c>
      <c r="I929" t="s">
        <v>385</v>
      </c>
      <c r="J929">
        <v>1</v>
      </c>
      <c r="K929">
        <v>6410</v>
      </c>
      <c r="L929">
        <v>3000</v>
      </c>
      <c r="M929">
        <v>0</v>
      </c>
      <c r="N929" s="59">
        <v>45554</v>
      </c>
      <c r="O929" t="s">
        <v>5049</v>
      </c>
      <c r="P929" t="s">
        <v>2512</v>
      </c>
      <c r="Q929" t="s">
        <v>2513</v>
      </c>
      <c r="R929" t="s">
        <v>561</v>
      </c>
      <c r="S929" s="59"/>
      <c r="T929" t="s">
        <v>2513</v>
      </c>
      <c r="U929" t="s">
        <v>2514</v>
      </c>
      <c r="W929">
        <v>6900</v>
      </c>
      <c r="X929">
        <v>0</v>
      </c>
      <c r="Y929">
        <v>3000</v>
      </c>
      <c r="Z929">
        <v>0</v>
      </c>
      <c r="AA929">
        <v>0</v>
      </c>
      <c r="AE9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박영애 박영애 SE.123 청색 530294398823 010-6339-2010 2024091949771661</v>
      </c>
    </row>
    <row r="930" spans="1:31">
      <c r="A930">
        <v>939</v>
      </c>
      <c r="B930" t="s">
        <v>560</v>
      </c>
      <c r="C930" t="s">
        <v>559</v>
      </c>
      <c r="D930" t="s">
        <v>5050</v>
      </c>
      <c r="E930" s="59">
        <v>45554</v>
      </c>
      <c r="F930" t="s">
        <v>5050</v>
      </c>
      <c r="G930" t="s">
        <v>5051</v>
      </c>
      <c r="H930" t="s">
        <v>133</v>
      </c>
      <c r="I930" t="s">
        <v>351</v>
      </c>
      <c r="J930">
        <v>20</v>
      </c>
      <c r="K930">
        <v>14000</v>
      </c>
      <c r="L930">
        <v>3000</v>
      </c>
      <c r="M930">
        <v>0</v>
      </c>
      <c r="N930" s="59">
        <v>45554</v>
      </c>
      <c r="O930" t="s">
        <v>5052</v>
      </c>
      <c r="P930" t="s">
        <v>5053</v>
      </c>
      <c r="Q930" t="s">
        <v>5054</v>
      </c>
      <c r="R930" t="s">
        <v>561</v>
      </c>
      <c r="S930" s="59"/>
      <c r="T930" t="s">
        <v>5054</v>
      </c>
      <c r="U930" t="s">
        <v>5055</v>
      </c>
      <c r="W930">
        <v>17000</v>
      </c>
      <c r="X930">
        <v>1000</v>
      </c>
      <c r="Y930">
        <v>3000</v>
      </c>
      <c r="Z930">
        <v>0</v>
      </c>
      <c r="AA930">
        <v>0</v>
      </c>
      <c r="AE9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김휘석 김휘석 SE.101 투명 530294028011 010-7777-9313 2024091944916021</v>
      </c>
    </row>
    <row r="931" spans="1:31">
      <c r="A931">
        <v>940</v>
      </c>
      <c r="B931" t="s">
        <v>560</v>
      </c>
      <c r="C931" t="s">
        <v>559</v>
      </c>
      <c r="D931" t="s">
        <v>5056</v>
      </c>
      <c r="E931" s="59">
        <v>45554</v>
      </c>
      <c r="F931" t="s">
        <v>5056</v>
      </c>
      <c r="G931" t="s">
        <v>5057</v>
      </c>
      <c r="H931" t="s">
        <v>34</v>
      </c>
      <c r="I931" t="s">
        <v>351</v>
      </c>
      <c r="J931">
        <v>2</v>
      </c>
      <c r="K931">
        <v>45725</v>
      </c>
      <c r="L931">
        <v>4400</v>
      </c>
      <c r="M931">
        <v>1725</v>
      </c>
      <c r="N931" s="59">
        <v>45548</v>
      </c>
      <c r="O931" t="s">
        <v>5058</v>
      </c>
      <c r="P931" t="s">
        <v>5059</v>
      </c>
      <c r="Q931" t="s">
        <v>5060</v>
      </c>
      <c r="R931" t="s">
        <v>561</v>
      </c>
      <c r="S931" s="59"/>
      <c r="T931" t="s">
        <v>5060</v>
      </c>
      <c r="U931" t="s">
        <v>5061</v>
      </c>
      <c r="W931">
        <v>57240</v>
      </c>
      <c r="X931">
        <v>6360</v>
      </c>
      <c r="Y931">
        <v>0</v>
      </c>
      <c r="Z931">
        <v>0</v>
      </c>
      <c r="AA931">
        <v>0</v>
      </c>
      <c r="AE9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김태환 김태환 SE.206 투명 530293369182 010-8851-1226 2024091391705981</v>
      </c>
    </row>
    <row r="932" spans="1:31">
      <c r="A932">
        <v>941</v>
      </c>
      <c r="B932" t="s">
        <v>560</v>
      </c>
      <c r="C932" t="s">
        <v>559</v>
      </c>
      <c r="D932" t="s">
        <v>5065</v>
      </c>
      <c r="E932" s="59">
        <v>45554</v>
      </c>
      <c r="F932" t="s">
        <v>5062</v>
      </c>
      <c r="G932" t="s">
        <v>5063</v>
      </c>
      <c r="H932" t="s">
        <v>34</v>
      </c>
      <c r="I932" t="s">
        <v>351</v>
      </c>
      <c r="J932">
        <v>1</v>
      </c>
      <c r="K932">
        <v>24353</v>
      </c>
      <c r="L932">
        <v>3500</v>
      </c>
      <c r="M932">
        <v>1053</v>
      </c>
      <c r="N932" s="59">
        <v>45547</v>
      </c>
      <c r="O932" t="s">
        <v>5064</v>
      </c>
      <c r="P932" t="s">
        <v>5066</v>
      </c>
      <c r="Q932" t="s">
        <v>5067</v>
      </c>
      <c r="R932" t="s">
        <v>561</v>
      </c>
      <c r="S932" s="59"/>
      <c r="T932" t="s">
        <v>5067</v>
      </c>
      <c r="U932" t="s">
        <v>5068</v>
      </c>
      <c r="W932">
        <v>28620</v>
      </c>
      <c r="X932">
        <v>3180</v>
      </c>
      <c r="Y932">
        <v>3000</v>
      </c>
      <c r="Z932">
        <v>0</v>
      </c>
      <c r="AA932">
        <v>0</v>
      </c>
      <c r="AE9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배종희 달디떡공방 SE.206 투명 540291821655 010-2589-9625 2024091286930281</v>
      </c>
    </row>
    <row r="933" spans="1:31">
      <c r="A933">
        <v>942</v>
      </c>
      <c r="B933" t="s">
        <v>665</v>
      </c>
      <c r="C933" t="s">
        <v>559</v>
      </c>
      <c r="D933" t="s">
        <v>5072</v>
      </c>
      <c r="E933" s="59">
        <v>45554</v>
      </c>
      <c r="F933" t="s">
        <v>5069</v>
      </c>
      <c r="G933" t="s">
        <v>5070</v>
      </c>
      <c r="H933" t="s">
        <v>34</v>
      </c>
      <c r="I933" t="s">
        <v>351</v>
      </c>
      <c r="J933">
        <v>1</v>
      </c>
      <c r="K933">
        <v>0</v>
      </c>
      <c r="L933">
        <v>3500</v>
      </c>
      <c r="M933">
        <v>1053</v>
      </c>
      <c r="N933" s="59">
        <v>45554</v>
      </c>
      <c r="O933" t="s">
        <v>5071</v>
      </c>
      <c r="P933" t="s">
        <v>5073</v>
      </c>
      <c r="Q933" t="s">
        <v>5074</v>
      </c>
      <c r="R933" t="s">
        <v>561</v>
      </c>
      <c r="S933" s="59"/>
      <c r="T933" t="s">
        <v>5074</v>
      </c>
      <c r="U933" t="s">
        <v>5075</v>
      </c>
      <c r="W933">
        <v>28400</v>
      </c>
      <c r="X933">
        <v>0</v>
      </c>
      <c r="Y933">
        <v>3000</v>
      </c>
      <c r="Z933">
        <v>0</v>
      </c>
      <c r="AA933">
        <v>0</v>
      </c>
      <c r="AE9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고혜승 신세계푸드 고혜승 SE.206 투명 540291821460 010-9835-0317 2024091932079921</v>
      </c>
    </row>
    <row r="934" spans="1:31">
      <c r="A934">
        <v>943</v>
      </c>
      <c r="B934" t="s">
        <v>665</v>
      </c>
      <c r="C934" t="s">
        <v>559</v>
      </c>
      <c r="D934" t="s">
        <v>5076</v>
      </c>
      <c r="E934" s="59">
        <v>45554</v>
      </c>
      <c r="F934" t="s">
        <v>5076</v>
      </c>
      <c r="G934" t="s">
        <v>5077</v>
      </c>
      <c r="H934" t="s">
        <v>24</v>
      </c>
      <c r="I934" t="s">
        <v>351</v>
      </c>
      <c r="J934">
        <v>1</v>
      </c>
      <c r="K934">
        <v>0</v>
      </c>
      <c r="L934">
        <v>3000</v>
      </c>
      <c r="M934">
        <v>0</v>
      </c>
      <c r="N934" s="59">
        <v>45554</v>
      </c>
      <c r="O934" t="s">
        <v>5078</v>
      </c>
      <c r="P934" t="s">
        <v>5079</v>
      </c>
      <c r="Q934" t="s">
        <v>5080</v>
      </c>
      <c r="R934" t="s">
        <v>561</v>
      </c>
      <c r="S934" s="59"/>
      <c r="T934" t="s">
        <v>5080</v>
      </c>
      <c r="U934" t="s">
        <v>5081</v>
      </c>
      <c r="W934">
        <v>13600</v>
      </c>
      <c r="X934">
        <v>0</v>
      </c>
      <c r="Y934">
        <v>3000</v>
      </c>
      <c r="Z934">
        <v>0</v>
      </c>
      <c r="AA934">
        <v>0</v>
      </c>
      <c r="AE9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양휘경 양휘경 SE.304 투명 540291822742 010-3081-8100 2024091930829891</v>
      </c>
    </row>
    <row r="935" spans="1:31">
      <c r="A935">
        <v>944</v>
      </c>
      <c r="B935" t="s">
        <v>665</v>
      </c>
      <c r="C935" t="s">
        <v>559</v>
      </c>
      <c r="D935" t="s">
        <v>5082</v>
      </c>
      <c r="E935" s="59">
        <v>45554</v>
      </c>
      <c r="F935" t="s">
        <v>5082</v>
      </c>
      <c r="G935" t="s">
        <v>5083</v>
      </c>
      <c r="H935" t="s">
        <v>26</v>
      </c>
      <c r="I935" t="s">
        <v>351</v>
      </c>
      <c r="J935">
        <v>1</v>
      </c>
      <c r="K935">
        <v>0</v>
      </c>
      <c r="L935">
        <v>3000</v>
      </c>
      <c r="M935">
        <v>0</v>
      </c>
      <c r="N935" s="59">
        <v>45552</v>
      </c>
      <c r="O935" t="s">
        <v>5084</v>
      </c>
      <c r="P935" t="s">
        <v>5085</v>
      </c>
      <c r="Q935" t="s">
        <v>5086</v>
      </c>
      <c r="R935" t="s">
        <v>561</v>
      </c>
      <c r="S935" s="59"/>
      <c r="T935" t="s">
        <v>5086</v>
      </c>
      <c r="U935" t="s">
        <v>5088</v>
      </c>
      <c r="V935" t="s">
        <v>1114</v>
      </c>
      <c r="W935">
        <v>21920</v>
      </c>
      <c r="X935">
        <v>0</v>
      </c>
      <c r="Y935">
        <v>3000</v>
      </c>
      <c r="Z935">
        <v>0</v>
      </c>
      <c r="AA935">
        <v>0</v>
      </c>
      <c r="AE9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김규남 김규남 SE.303 투명 530294373343 010-5030-2514 2024091784098911</v>
      </c>
    </row>
    <row r="936" spans="1:31">
      <c r="A936">
        <v>945</v>
      </c>
      <c r="B936" t="s">
        <v>665</v>
      </c>
      <c r="C936" t="s">
        <v>559</v>
      </c>
      <c r="D936" t="s">
        <v>3446</v>
      </c>
      <c r="E936" s="59">
        <v>45554</v>
      </c>
      <c r="F936" t="s">
        <v>3446</v>
      </c>
      <c r="G936" t="s">
        <v>5089</v>
      </c>
      <c r="H936" t="s">
        <v>38</v>
      </c>
      <c r="I936" t="s">
        <v>351</v>
      </c>
      <c r="J936">
        <v>2</v>
      </c>
      <c r="K936">
        <v>0</v>
      </c>
      <c r="L936">
        <v>4400</v>
      </c>
      <c r="M936">
        <v>1725</v>
      </c>
      <c r="N936" s="59">
        <v>45550</v>
      </c>
      <c r="O936" t="s">
        <v>5090</v>
      </c>
      <c r="P936" t="s">
        <v>3449</v>
      </c>
      <c r="Q936" t="s">
        <v>3450</v>
      </c>
      <c r="R936" t="s">
        <v>561</v>
      </c>
      <c r="S936" s="59"/>
      <c r="T936" t="s">
        <v>3450</v>
      </c>
      <c r="U936" t="s">
        <v>5091</v>
      </c>
      <c r="W936">
        <v>41600</v>
      </c>
      <c r="X936">
        <v>0</v>
      </c>
      <c r="Y936">
        <v>0</v>
      </c>
      <c r="Z936">
        <v>0</v>
      </c>
      <c r="AA936">
        <v>0</v>
      </c>
      <c r="AE9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홍철기 홍철기 SE.204 투명 540291823464 010-4185-1023 2024091542431221</v>
      </c>
    </row>
    <row r="937" spans="1:31">
      <c r="A937">
        <v>946</v>
      </c>
      <c r="B937" t="s">
        <v>665</v>
      </c>
      <c r="C937" t="s">
        <v>559</v>
      </c>
      <c r="D937" t="s">
        <v>5095</v>
      </c>
      <c r="E937" s="59">
        <v>45554</v>
      </c>
      <c r="F937" t="s">
        <v>5092</v>
      </c>
      <c r="G937" t="s">
        <v>5093</v>
      </c>
      <c r="H937" t="s">
        <v>24</v>
      </c>
      <c r="I937" t="s">
        <v>351</v>
      </c>
      <c r="J937">
        <v>3</v>
      </c>
      <c r="K937">
        <v>0</v>
      </c>
      <c r="L937">
        <v>3500</v>
      </c>
      <c r="M937">
        <v>1053</v>
      </c>
      <c r="N937" s="59">
        <v>45549</v>
      </c>
      <c r="O937" t="s">
        <v>5094</v>
      </c>
      <c r="P937" t="s">
        <v>5096</v>
      </c>
      <c r="Q937" t="s">
        <v>5097</v>
      </c>
      <c r="R937" t="s">
        <v>561</v>
      </c>
      <c r="S937" s="59"/>
      <c r="T937" t="s">
        <v>5097</v>
      </c>
      <c r="U937" t="s">
        <v>5098</v>
      </c>
      <c r="W937">
        <v>40800</v>
      </c>
      <c r="X937">
        <v>0</v>
      </c>
      <c r="Y937">
        <v>0</v>
      </c>
      <c r="Z937">
        <v>0</v>
      </c>
      <c r="AA937">
        <v>0</v>
      </c>
      <c r="AE9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이대연 광수육회 논현점 SE.304 투명 530293852764 010-2057-3700 2024091421191921</v>
      </c>
    </row>
    <row r="938" spans="1:31">
      <c r="A938">
        <v>947</v>
      </c>
      <c r="B938" t="s">
        <v>665</v>
      </c>
      <c r="C938" t="s">
        <v>559</v>
      </c>
      <c r="D938" t="s">
        <v>1338</v>
      </c>
      <c r="E938" s="59">
        <v>45554</v>
      </c>
      <c r="F938" t="s">
        <v>1338</v>
      </c>
      <c r="G938" t="s">
        <v>5099</v>
      </c>
      <c r="H938" t="s">
        <v>38</v>
      </c>
      <c r="I938" t="s">
        <v>351</v>
      </c>
      <c r="J938">
        <v>1</v>
      </c>
      <c r="K938">
        <v>0</v>
      </c>
      <c r="L938">
        <v>3500</v>
      </c>
      <c r="M938">
        <v>1053</v>
      </c>
      <c r="N938" s="59">
        <v>45548</v>
      </c>
      <c r="O938" t="s">
        <v>5100</v>
      </c>
      <c r="P938" t="s">
        <v>5101</v>
      </c>
      <c r="Q938" t="s">
        <v>5102</v>
      </c>
      <c r="R938" t="s">
        <v>561</v>
      </c>
      <c r="S938" s="59"/>
      <c r="T938" t="s">
        <v>5102</v>
      </c>
      <c r="U938" t="s">
        <v>5103</v>
      </c>
      <c r="W938">
        <v>20800</v>
      </c>
      <c r="X938">
        <v>0</v>
      </c>
      <c r="Y938">
        <v>3000</v>
      </c>
      <c r="Z938">
        <v>0</v>
      </c>
      <c r="AA938">
        <v>0</v>
      </c>
      <c r="AE9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김유리 김유리 SE.204 투명 530293369646 010-7411-6241 2024091398878301</v>
      </c>
    </row>
    <row r="939" spans="1:31">
      <c r="A939">
        <v>948</v>
      </c>
      <c r="B939" t="s">
        <v>560</v>
      </c>
      <c r="C939" t="s">
        <v>562</v>
      </c>
      <c r="D939" t="s">
        <v>5106</v>
      </c>
      <c r="E939" s="59">
        <v>45554</v>
      </c>
      <c r="F939" t="s">
        <v>2067</v>
      </c>
      <c r="G939" t="s">
        <v>5104</v>
      </c>
      <c r="H939" t="s">
        <v>34</v>
      </c>
      <c r="I939" t="s">
        <v>351</v>
      </c>
      <c r="J939">
        <v>1</v>
      </c>
      <c r="K939">
        <v>24353</v>
      </c>
      <c r="L939">
        <v>3500</v>
      </c>
      <c r="M939">
        <v>1053</v>
      </c>
      <c r="N939" s="59">
        <v>45547</v>
      </c>
      <c r="O939" t="s">
        <v>5105</v>
      </c>
      <c r="Q939" t="s">
        <v>5107</v>
      </c>
      <c r="R939" t="s">
        <v>561</v>
      </c>
      <c r="S939" s="59"/>
      <c r="T939" t="s">
        <v>5107</v>
      </c>
      <c r="U939" t="s">
        <v>5108</v>
      </c>
      <c r="V939" t="s">
        <v>563</v>
      </c>
      <c r="W939">
        <v>34020</v>
      </c>
      <c r="X939">
        <v>0</v>
      </c>
      <c r="Y939">
        <v>3000</v>
      </c>
      <c r="Z939">
        <v>0</v>
      </c>
      <c r="AA939">
        <v>0</v>
      </c>
      <c r="AE9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김소정 김소연 SE.206 투명 540291823545 0504-1354-2502 25100068968144</v>
      </c>
    </row>
    <row r="940" spans="1:31">
      <c r="A940">
        <v>949</v>
      </c>
      <c r="B940" t="s">
        <v>560</v>
      </c>
      <c r="C940" t="s">
        <v>562</v>
      </c>
      <c r="D940" t="s">
        <v>5112</v>
      </c>
      <c r="E940" s="59">
        <v>45554</v>
      </c>
      <c r="F940" t="s">
        <v>5109</v>
      </c>
      <c r="G940" t="s">
        <v>5110</v>
      </c>
      <c r="H940" t="s">
        <v>18</v>
      </c>
      <c r="I940" t="s">
        <v>351</v>
      </c>
      <c r="J940">
        <v>1</v>
      </c>
      <c r="K940">
        <v>10260</v>
      </c>
      <c r="L940">
        <v>3000</v>
      </c>
      <c r="M940">
        <v>0</v>
      </c>
      <c r="N940" s="59">
        <v>45547</v>
      </c>
      <c r="O940" t="s">
        <v>5111</v>
      </c>
      <c r="Q940" t="s">
        <v>5113</v>
      </c>
      <c r="R940" t="s">
        <v>561</v>
      </c>
      <c r="S940" s="59"/>
      <c r="T940" t="s">
        <v>5113</v>
      </c>
      <c r="U940" t="s">
        <v>5114</v>
      </c>
      <c r="V940" t="s">
        <v>564</v>
      </c>
      <c r="W940">
        <v>12470</v>
      </c>
      <c r="X940">
        <v>0</v>
      </c>
      <c r="Y940">
        <v>3000</v>
      </c>
      <c r="Z940">
        <v>0</v>
      </c>
      <c r="AA940">
        <v>0</v>
      </c>
      <c r="AE9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강지혜 청춘찬가 SE.307 투명 540292224170 0504-3459-5705 22100068505235</v>
      </c>
    </row>
    <row r="941" spans="1:31">
      <c r="A941">
        <v>950</v>
      </c>
      <c r="B941" t="s">
        <v>560</v>
      </c>
      <c r="C941" t="s">
        <v>562</v>
      </c>
      <c r="D941" t="s">
        <v>5115</v>
      </c>
      <c r="E941" s="59">
        <v>45554</v>
      </c>
      <c r="F941" t="s">
        <v>5115</v>
      </c>
      <c r="G941" t="s">
        <v>5116</v>
      </c>
      <c r="H941" t="s">
        <v>118</v>
      </c>
      <c r="I941" t="s">
        <v>351</v>
      </c>
      <c r="J941">
        <v>3</v>
      </c>
      <c r="K941">
        <v>7950</v>
      </c>
      <c r="L941">
        <v>3000</v>
      </c>
      <c r="M941">
        <v>0</v>
      </c>
      <c r="N941" s="59">
        <v>45548</v>
      </c>
      <c r="O941" t="s">
        <v>5117</v>
      </c>
      <c r="Q941" t="s">
        <v>5118</v>
      </c>
      <c r="R941" t="s">
        <v>561</v>
      </c>
      <c r="S941" s="59"/>
      <c r="T941" t="s">
        <v>5118</v>
      </c>
      <c r="U941" t="s">
        <v>5119</v>
      </c>
      <c r="V941" t="s">
        <v>5120</v>
      </c>
      <c r="W941">
        <v>7320</v>
      </c>
      <c r="X941">
        <v>1320</v>
      </c>
      <c r="Y941">
        <v>0</v>
      </c>
      <c r="Z941">
        <v>0</v>
      </c>
      <c r="AA941">
        <v>0</v>
      </c>
      <c r="AE9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정세인 정세인 SE.105 투명 530293831661 0502-1425-4410 23100068897608</v>
      </c>
    </row>
    <row r="942" spans="1:31">
      <c r="A942">
        <v>951</v>
      </c>
      <c r="B942" t="s">
        <v>560</v>
      </c>
      <c r="C942" t="s">
        <v>562</v>
      </c>
      <c r="D942" t="s">
        <v>5115</v>
      </c>
      <c r="E942" s="59">
        <v>45554</v>
      </c>
      <c r="F942" t="s">
        <v>5115</v>
      </c>
      <c r="G942" t="s">
        <v>5116</v>
      </c>
      <c r="H942" t="s">
        <v>129</v>
      </c>
      <c r="I942" t="s">
        <v>351</v>
      </c>
      <c r="J942">
        <v>3</v>
      </c>
      <c r="K942">
        <v>1980</v>
      </c>
      <c r="L942">
        <v>0</v>
      </c>
      <c r="M942">
        <v>0</v>
      </c>
      <c r="N942" s="59">
        <v>45548</v>
      </c>
      <c r="O942" t="s">
        <v>5117</v>
      </c>
      <c r="Q942" t="s">
        <v>5118</v>
      </c>
      <c r="R942" t="s">
        <v>561</v>
      </c>
      <c r="S942" s="59"/>
      <c r="T942" t="s">
        <v>5118</v>
      </c>
      <c r="U942" t="s">
        <v>5119</v>
      </c>
      <c r="V942" t="s">
        <v>5120</v>
      </c>
      <c r="W942">
        <v>3450</v>
      </c>
      <c r="X942">
        <v>0</v>
      </c>
      <c r="Y942">
        <v>0</v>
      </c>
      <c r="Z942">
        <v>0</v>
      </c>
      <c r="AA942">
        <v>0</v>
      </c>
      <c r="AE9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정세인 정세인 SE.102 투명 530293831661 0502-1425-4410 23100068897608</v>
      </c>
    </row>
    <row r="943" spans="1:31">
      <c r="A943">
        <v>952</v>
      </c>
      <c r="B943" t="s">
        <v>560</v>
      </c>
      <c r="C943" t="s">
        <v>562</v>
      </c>
      <c r="D943" t="s">
        <v>5121</v>
      </c>
      <c r="E943" s="59">
        <v>45554</v>
      </c>
      <c r="F943" t="s">
        <v>5121</v>
      </c>
      <c r="G943" t="s">
        <v>5122</v>
      </c>
      <c r="H943" t="s">
        <v>34</v>
      </c>
      <c r="I943" t="s">
        <v>351</v>
      </c>
      <c r="J943">
        <v>1</v>
      </c>
      <c r="K943">
        <v>24353</v>
      </c>
      <c r="L943">
        <v>3500</v>
      </c>
      <c r="M943">
        <v>1053</v>
      </c>
      <c r="N943" s="59">
        <v>45548</v>
      </c>
      <c r="O943" t="s">
        <v>5123</v>
      </c>
      <c r="Q943" t="s">
        <v>5124</v>
      </c>
      <c r="R943" t="s">
        <v>561</v>
      </c>
      <c r="S943" s="59"/>
      <c r="T943" t="s">
        <v>5124</v>
      </c>
      <c r="U943" t="s">
        <v>5125</v>
      </c>
      <c r="V943" t="s">
        <v>5126</v>
      </c>
      <c r="W943">
        <v>34020</v>
      </c>
      <c r="X943">
        <v>0</v>
      </c>
      <c r="Y943">
        <v>3000</v>
      </c>
      <c r="Z943">
        <v>0</v>
      </c>
      <c r="AA943">
        <v>0</v>
      </c>
      <c r="AE9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송명보 송명보 SE.206 투명 540291823103 0504-2776-6111 18100068825954</v>
      </c>
    </row>
    <row r="944" spans="1:31">
      <c r="A944">
        <v>953</v>
      </c>
      <c r="B944" t="s">
        <v>560</v>
      </c>
      <c r="C944" t="s">
        <v>562</v>
      </c>
      <c r="D944" t="s">
        <v>5127</v>
      </c>
      <c r="E944" s="59">
        <v>45554</v>
      </c>
      <c r="F944" t="s">
        <v>5127</v>
      </c>
      <c r="G944" t="s">
        <v>5128</v>
      </c>
      <c r="H944" t="s">
        <v>82</v>
      </c>
      <c r="I944" t="s">
        <v>385</v>
      </c>
      <c r="J944">
        <v>2</v>
      </c>
      <c r="K944">
        <v>10480</v>
      </c>
      <c r="L944">
        <v>3000</v>
      </c>
      <c r="M944">
        <v>0</v>
      </c>
      <c r="N944" s="59">
        <v>45548</v>
      </c>
      <c r="O944" t="s">
        <v>5129</v>
      </c>
      <c r="Q944" t="s">
        <v>5130</v>
      </c>
      <c r="R944" t="s">
        <v>561</v>
      </c>
      <c r="S944" s="59"/>
      <c r="T944" t="s">
        <v>5130</v>
      </c>
      <c r="U944" t="s">
        <v>5131</v>
      </c>
      <c r="V944" t="s">
        <v>563</v>
      </c>
      <c r="W944">
        <v>12560</v>
      </c>
      <c r="X944">
        <v>680</v>
      </c>
      <c r="Y944">
        <v>0</v>
      </c>
      <c r="Z944">
        <v>0</v>
      </c>
      <c r="AA944">
        <v>0</v>
      </c>
      <c r="AE9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최유영 최유영 SE.122 청색 540292234224 0502-7891-5526 29100069012327</v>
      </c>
    </row>
    <row r="945" spans="1:31">
      <c r="A945">
        <v>954</v>
      </c>
      <c r="B945" t="s">
        <v>560</v>
      </c>
      <c r="C945" t="s">
        <v>562</v>
      </c>
      <c r="D945" t="s">
        <v>5135</v>
      </c>
      <c r="E945" s="59">
        <v>45554</v>
      </c>
      <c r="F945" t="s">
        <v>5132</v>
      </c>
      <c r="G945" t="s">
        <v>5133</v>
      </c>
      <c r="H945" t="s">
        <v>34</v>
      </c>
      <c r="I945" t="s">
        <v>351</v>
      </c>
      <c r="J945">
        <v>1</v>
      </c>
      <c r="K945">
        <v>24353</v>
      </c>
      <c r="L945">
        <v>3500</v>
      </c>
      <c r="M945">
        <v>1053</v>
      </c>
      <c r="N945" s="59">
        <v>45549</v>
      </c>
      <c r="O945" t="s">
        <v>5134</v>
      </c>
      <c r="Q945" t="s">
        <v>5136</v>
      </c>
      <c r="R945" t="s">
        <v>561</v>
      </c>
      <c r="S945" s="59"/>
      <c r="T945" t="s">
        <v>5136</v>
      </c>
      <c r="U945" t="s">
        <v>5137</v>
      </c>
      <c r="V945" t="s">
        <v>5138</v>
      </c>
      <c r="W945">
        <v>34020</v>
      </c>
      <c r="X945">
        <v>0</v>
      </c>
      <c r="Y945">
        <v>3000</v>
      </c>
      <c r="Z945">
        <v>0</v>
      </c>
      <c r="AA945">
        <v>0</v>
      </c>
      <c r="AE9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정희은 다우리유통 SE.206 투명 530293369926 0502-5020-3943 4100069234362</v>
      </c>
    </row>
    <row r="946" spans="1:31">
      <c r="A946">
        <v>955</v>
      </c>
      <c r="B946" t="s">
        <v>560</v>
      </c>
      <c r="C946" t="s">
        <v>562</v>
      </c>
      <c r="D946" t="s">
        <v>2897</v>
      </c>
      <c r="E946" s="59">
        <v>45554</v>
      </c>
      <c r="F946" t="s">
        <v>2897</v>
      </c>
      <c r="G946" t="s">
        <v>5139</v>
      </c>
      <c r="H946" t="s">
        <v>18</v>
      </c>
      <c r="I946" t="s">
        <v>351</v>
      </c>
      <c r="J946">
        <v>5</v>
      </c>
      <c r="K946">
        <v>40853</v>
      </c>
      <c r="L946">
        <v>3500</v>
      </c>
      <c r="M946">
        <v>1053</v>
      </c>
      <c r="N946" s="59">
        <v>45549</v>
      </c>
      <c r="O946" t="s">
        <v>5140</v>
      </c>
      <c r="Q946" t="s">
        <v>5141</v>
      </c>
      <c r="R946" t="s">
        <v>561</v>
      </c>
      <c r="S946" s="59"/>
      <c r="T946" t="s">
        <v>5141</v>
      </c>
      <c r="U946" t="s">
        <v>5142</v>
      </c>
      <c r="V946" t="s">
        <v>564</v>
      </c>
      <c r="W946">
        <v>62350</v>
      </c>
      <c r="X946">
        <v>0</v>
      </c>
      <c r="Y946">
        <v>0</v>
      </c>
      <c r="Z946">
        <v>0</v>
      </c>
      <c r="AA946">
        <v>0</v>
      </c>
      <c r="AE9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박외숙 박외숙 SE.307 투명 530293852742 0504-1878-7953 11100069036126</v>
      </c>
    </row>
    <row r="947" spans="1:31">
      <c r="A947">
        <v>956</v>
      </c>
      <c r="B947" t="s">
        <v>560</v>
      </c>
      <c r="C947" t="s">
        <v>562</v>
      </c>
      <c r="D947" t="s">
        <v>5146</v>
      </c>
      <c r="E947" s="59">
        <v>45554</v>
      </c>
      <c r="F947" t="s">
        <v>5143</v>
      </c>
      <c r="G947" t="s">
        <v>5144</v>
      </c>
      <c r="H947" t="s">
        <v>129</v>
      </c>
      <c r="I947" t="s">
        <v>351</v>
      </c>
      <c r="J947">
        <v>5</v>
      </c>
      <c r="K947">
        <v>6300</v>
      </c>
      <c r="L947">
        <v>3000</v>
      </c>
      <c r="M947">
        <v>0</v>
      </c>
      <c r="N947" s="59">
        <v>45549</v>
      </c>
      <c r="O947" t="s">
        <v>5145</v>
      </c>
      <c r="Q947" t="s">
        <v>5147</v>
      </c>
      <c r="R947" t="s">
        <v>561</v>
      </c>
      <c r="S947" s="59"/>
      <c r="T947" t="s">
        <v>5147</v>
      </c>
      <c r="U947" t="s">
        <v>5148</v>
      </c>
      <c r="V947" t="s">
        <v>564</v>
      </c>
      <c r="W947">
        <v>5750</v>
      </c>
      <c r="X947">
        <v>0</v>
      </c>
      <c r="Y947">
        <v>3000</v>
      </c>
      <c r="Z947">
        <v>0</v>
      </c>
      <c r="AA947">
        <v>0</v>
      </c>
      <c r="AE9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민유경 빽보이피자 고척점 SE.102 투명 540292224166 0502-7407-5928 25100069238528</v>
      </c>
    </row>
    <row r="948" spans="1:31">
      <c r="A948">
        <v>957</v>
      </c>
      <c r="B948" t="s">
        <v>560</v>
      </c>
      <c r="C948" t="s">
        <v>562</v>
      </c>
      <c r="D948" t="s">
        <v>2654</v>
      </c>
      <c r="E948" s="59">
        <v>45554</v>
      </c>
      <c r="F948" t="s">
        <v>2654</v>
      </c>
      <c r="G948" t="s">
        <v>5149</v>
      </c>
      <c r="H948" t="s">
        <v>34</v>
      </c>
      <c r="I948" t="s">
        <v>351</v>
      </c>
      <c r="J948">
        <v>2</v>
      </c>
      <c r="K948">
        <v>45725</v>
      </c>
      <c r="L948">
        <v>4400</v>
      </c>
      <c r="M948">
        <v>1725</v>
      </c>
      <c r="N948" s="59">
        <v>45553</v>
      </c>
      <c r="O948" t="s">
        <v>5150</v>
      </c>
      <c r="Q948" t="s">
        <v>5151</v>
      </c>
      <c r="R948" t="s">
        <v>561</v>
      </c>
      <c r="S948" s="59"/>
      <c r="T948" t="s">
        <v>5151</v>
      </c>
      <c r="U948" t="s">
        <v>2659</v>
      </c>
      <c r="V948" t="s">
        <v>564</v>
      </c>
      <c r="W948">
        <v>68040</v>
      </c>
      <c r="X948">
        <v>0</v>
      </c>
      <c r="Y948">
        <v>0</v>
      </c>
      <c r="Z948">
        <v>0</v>
      </c>
      <c r="AA948">
        <v>0</v>
      </c>
      <c r="AE9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이덕영 이덕영 SE.206 투명 540291823755 0502-1232-1332 12100069360434</v>
      </c>
    </row>
    <row r="949" spans="1:31">
      <c r="A949">
        <v>958</v>
      </c>
      <c r="B949" t="s">
        <v>560</v>
      </c>
      <c r="C949" t="s">
        <v>562</v>
      </c>
      <c r="D949" t="s">
        <v>5152</v>
      </c>
      <c r="E949" s="59">
        <v>45554</v>
      </c>
      <c r="F949" t="s">
        <v>5152</v>
      </c>
      <c r="G949" t="s">
        <v>5153</v>
      </c>
      <c r="H949" t="s">
        <v>38</v>
      </c>
      <c r="I949" t="s">
        <v>351</v>
      </c>
      <c r="J949">
        <v>1</v>
      </c>
      <c r="K949">
        <v>20425</v>
      </c>
      <c r="L949">
        <v>4400</v>
      </c>
      <c r="M949">
        <v>1725</v>
      </c>
      <c r="N949" s="59">
        <v>45553</v>
      </c>
      <c r="O949" t="s">
        <v>5154</v>
      </c>
      <c r="Q949" t="s">
        <v>5155</v>
      </c>
      <c r="R949" t="s">
        <v>561</v>
      </c>
      <c r="S949" s="59"/>
      <c r="T949" t="s">
        <v>5155</v>
      </c>
      <c r="U949" t="s">
        <v>5156</v>
      </c>
      <c r="V949" t="s">
        <v>564</v>
      </c>
      <c r="W949">
        <v>24570</v>
      </c>
      <c r="X949">
        <v>0</v>
      </c>
      <c r="Y949">
        <v>0</v>
      </c>
      <c r="Z949">
        <v>0</v>
      </c>
      <c r="AA949">
        <v>0</v>
      </c>
      <c r="AE9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진경미 진경미 SE.204 투명 540292247491 0502-5015-1638 2100069389129</v>
      </c>
    </row>
    <row r="950" spans="1:31">
      <c r="A950">
        <v>959</v>
      </c>
      <c r="B950" t="s">
        <v>560</v>
      </c>
      <c r="C950" t="s">
        <v>562</v>
      </c>
      <c r="D950" t="s">
        <v>5152</v>
      </c>
      <c r="E950" s="59">
        <v>45554</v>
      </c>
      <c r="F950" t="s">
        <v>5152</v>
      </c>
      <c r="G950" t="s">
        <v>5153</v>
      </c>
      <c r="H950" t="s">
        <v>34</v>
      </c>
      <c r="I950" t="s">
        <v>351</v>
      </c>
      <c r="J950">
        <v>1</v>
      </c>
      <c r="K950">
        <v>19800</v>
      </c>
      <c r="L950">
        <v>0</v>
      </c>
      <c r="M950">
        <v>0</v>
      </c>
      <c r="N950" s="59">
        <v>45553</v>
      </c>
      <c r="O950" t="s">
        <v>5154</v>
      </c>
      <c r="Q950" t="s">
        <v>5155</v>
      </c>
      <c r="R950" t="s">
        <v>561</v>
      </c>
      <c r="S950" s="59"/>
      <c r="T950" t="s">
        <v>5155</v>
      </c>
      <c r="U950" t="s">
        <v>5156</v>
      </c>
      <c r="V950" t="s">
        <v>564</v>
      </c>
      <c r="W950">
        <v>34020</v>
      </c>
      <c r="X950">
        <v>0</v>
      </c>
      <c r="Y950">
        <v>0</v>
      </c>
      <c r="Z950">
        <v>0</v>
      </c>
      <c r="AA950">
        <v>0</v>
      </c>
      <c r="AE9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진경미 진경미 SE.206 투명 540292247491 0502-5015-1638 2100069389129</v>
      </c>
    </row>
    <row r="951" spans="1:31">
      <c r="A951">
        <v>960</v>
      </c>
      <c r="B951" t="s">
        <v>560</v>
      </c>
      <c r="C951" t="s">
        <v>562</v>
      </c>
      <c r="D951" t="s">
        <v>5157</v>
      </c>
      <c r="E951" s="59">
        <v>45554</v>
      </c>
      <c r="F951" t="s">
        <v>5157</v>
      </c>
      <c r="G951" t="s">
        <v>5158</v>
      </c>
      <c r="H951" t="s">
        <v>34</v>
      </c>
      <c r="I951" t="s">
        <v>351</v>
      </c>
      <c r="J951">
        <v>1</v>
      </c>
      <c r="K951">
        <v>24353</v>
      </c>
      <c r="L951">
        <v>3500</v>
      </c>
      <c r="M951">
        <v>1053</v>
      </c>
      <c r="N951" s="59">
        <v>45553</v>
      </c>
      <c r="O951" t="s">
        <v>5159</v>
      </c>
      <c r="Q951" t="s">
        <v>5160</v>
      </c>
      <c r="R951" t="s">
        <v>561</v>
      </c>
      <c r="S951" s="59"/>
      <c r="T951" t="s">
        <v>5160</v>
      </c>
      <c r="U951" t="s">
        <v>5161</v>
      </c>
      <c r="V951" t="s">
        <v>5162</v>
      </c>
      <c r="W951">
        <v>34020</v>
      </c>
      <c r="X951">
        <v>0</v>
      </c>
      <c r="Y951">
        <v>3000</v>
      </c>
      <c r="Z951">
        <v>0</v>
      </c>
      <c r="AA951">
        <v>0</v>
      </c>
      <c r="AE9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한지연 한지연 SE.206 투명 540291822926 0504-3533-2911 8100069805856</v>
      </c>
    </row>
    <row r="952" spans="1:31">
      <c r="A952">
        <v>961</v>
      </c>
      <c r="B952" t="s">
        <v>665</v>
      </c>
      <c r="C952" t="s">
        <v>562</v>
      </c>
      <c r="D952" t="s">
        <v>5163</v>
      </c>
      <c r="E952" s="59">
        <v>45554</v>
      </c>
      <c r="F952" t="s">
        <v>5163</v>
      </c>
      <c r="G952" t="s">
        <v>5164</v>
      </c>
      <c r="H952" t="s">
        <v>44</v>
      </c>
      <c r="I952" t="s">
        <v>351</v>
      </c>
      <c r="J952">
        <v>1</v>
      </c>
      <c r="K952">
        <v>0</v>
      </c>
      <c r="L952">
        <v>3500</v>
      </c>
      <c r="M952">
        <v>1053</v>
      </c>
      <c r="N952" s="59">
        <v>45547</v>
      </c>
      <c r="O952" t="s">
        <v>5165</v>
      </c>
      <c r="Q952" t="s">
        <v>5166</v>
      </c>
      <c r="R952" t="s">
        <v>561</v>
      </c>
      <c r="S952" s="59"/>
      <c r="T952" t="s">
        <v>5166</v>
      </c>
      <c r="U952" t="s">
        <v>5167</v>
      </c>
      <c r="V952" t="s">
        <v>564</v>
      </c>
      <c r="W952">
        <v>15120</v>
      </c>
      <c r="X952">
        <v>0</v>
      </c>
      <c r="Y952">
        <v>3000</v>
      </c>
      <c r="Z952">
        <v>0</v>
      </c>
      <c r="AA952">
        <v>0</v>
      </c>
      <c r="AE9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편은희 편은희 SE.201 투명 530293369974 0504-2765-6767 19100068927020</v>
      </c>
    </row>
    <row r="953" spans="1:31">
      <c r="A953">
        <v>962</v>
      </c>
      <c r="B953" t="s">
        <v>665</v>
      </c>
      <c r="C953" t="s">
        <v>562</v>
      </c>
      <c r="D953" t="s">
        <v>2804</v>
      </c>
      <c r="E953" s="59">
        <v>45554</v>
      </c>
      <c r="F953" t="s">
        <v>2801</v>
      </c>
      <c r="G953" t="s">
        <v>5168</v>
      </c>
      <c r="H953" t="s">
        <v>133</v>
      </c>
      <c r="I953" t="s">
        <v>351</v>
      </c>
      <c r="J953">
        <v>1</v>
      </c>
      <c r="K953">
        <v>0</v>
      </c>
      <c r="L953">
        <v>4400</v>
      </c>
      <c r="M953">
        <v>1725</v>
      </c>
      <c r="N953" s="59">
        <v>45553</v>
      </c>
      <c r="O953" t="s">
        <v>5169</v>
      </c>
      <c r="Q953" t="s">
        <v>5170</v>
      </c>
      <c r="R953" t="s">
        <v>561</v>
      </c>
      <c r="S953" s="59"/>
      <c r="T953" t="s">
        <v>5170</v>
      </c>
      <c r="U953" t="s">
        <v>2807</v>
      </c>
      <c r="V953" t="s">
        <v>564</v>
      </c>
      <c r="W953">
        <v>22600</v>
      </c>
      <c r="X953">
        <v>0</v>
      </c>
      <c r="Y953">
        <v>0</v>
      </c>
      <c r="Z953">
        <v>0</v>
      </c>
      <c r="AA953">
        <v>0</v>
      </c>
      <c r="AE9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Matsongkram Natcha 구평아시아마트 (낫차) SE.101 투명 540292357015 0502-7441-4997 31100069676492</v>
      </c>
    </row>
    <row r="954" spans="1:31">
      <c r="A954">
        <v>963</v>
      </c>
      <c r="B954" t="s">
        <v>665</v>
      </c>
      <c r="C954" t="s">
        <v>562</v>
      </c>
      <c r="D954" t="s">
        <v>2804</v>
      </c>
      <c r="E954" s="59">
        <v>45554</v>
      </c>
      <c r="F954" t="s">
        <v>2801</v>
      </c>
      <c r="G954" t="s">
        <v>5168</v>
      </c>
      <c r="H954" t="s">
        <v>133</v>
      </c>
      <c r="I954" t="s">
        <v>351</v>
      </c>
      <c r="J954">
        <v>1</v>
      </c>
      <c r="K954">
        <v>0</v>
      </c>
      <c r="L954">
        <v>0</v>
      </c>
      <c r="M954">
        <v>0</v>
      </c>
      <c r="N954" s="59">
        <v>45553</v>
      </c>
      <c r="O954" t="s">
        <v>5169</v>
      </c>
      <c r="Q954" t="s">
        <v>5170</v>
      </c>
      <c r="R954" t="s">
        <v>561</v>
      </c>
      <c r="S954" s="59"/>
      <c r="T954" t="s">
        <v>5170</v>
      </c>
      <c r="U954" t="s">
        <v>2807</v>
      </c>
      <c r="V954" t="s">
        <v>564</v>
      </c>
      <c r="W954">
        <v>31200</v>
      </c>
      <c r="X954">
        <v>0</v>
      </c>
      <c r="Y954">
        <v>0</v>
      </c>
      <c r="Z954">
        <v>0</v>
      </c>
      <c r="AA954">
        <v>0</v>
      </c>
      <c r="AE9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Matsongkram Natcha 구평아시아마트 (낫차) SE.101 투명 540292357015 0502-7441-4997 31100069676492</v>
      </c>
    </row>
    <row r="955" spans="1:31">
      <c r="A955">
        <v>964</v>
      </c>
      <c r="B955" t="s">
        <v>560</v>
      </c>
      <c r="C955" t="s">
        <v>562</v>
      </c>
      <c r="D955" t="s">
        <v>5174</v>
      </c>
      <c r="E955" s="59">
        <v>45555</v>
      </c>
      <c r="F955" t="s">
        <v>5171</v>
      </c>
      <c r="G955" t="s">
        <v>5172</v>
      </c>
      <c r="H955" t="s">
        <v>115</v>
      </c>
      <c r="I955" t="s">
        <v>351</v>
      </c>
      <c r="J955">
        <v>10</v>
      </c>
      <c r="K955">
        <v>25925</v>
      </c>
      <c r="L955">
        <v>4400</v>
      </c>
      <c r="M955">
        <v>1725</v>
      </c>
      <c r="N955" s="59">
        <v>45555</v>
      </c>
      <c r="O955" t="s">
        <v>5173</v>
      </c>
      <c r="Q955" t="s">
        <v>5175</v>
      </c>
      <c r="R955" t="s">
        <v>561</v>
      </c>
      <c r="S955" s="59"/>
      <c r="T955" t="s">
        <v>5175</v>
      </c>
      <c r="U955" t="s">
        <v>5176</v>
      </c>
      <c r="V955" t="s">
        <v>564</v>
      </c>
      <c r="W955">
        <v>35400</v>
      </c>
      <c r="X955">
        <v>0</v>
      </c>
      <c r="Y955">
        <v>0</v>
      </c>
      <c r="Z955">
        <v>0</v>
      </c>
      <c r="AA955">
        <v>0</v>
      </c>
      <c r="AE9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권민석 천미현 SE.106 투명 540293508154 0504-4908-5536 11100069829839</v>
      </c>
    </row>
    <row r="956" spans="1:31">
      <c r="A956">
        <v>965</v>
      </c>
      <c r="B956" t="s">
        <v>560</v>
      </c>
      <c r="C956" t="s">
        <v>562</v>
      </c>
      <c r="D956" t="s">
        <v>5174</v>
      </c>
      <c r="E956" s="59">
        <v>45555</v>
      </c>
      <c r="F956" t="s">
        <v>5171</v>
      </c>
      <c r="G956" t="s">
        <v>5172</v>
      </c>
      <c r="H956" t="s">
        <v>121</v>
      </c>
      <c r="I956" t="s">
        <v>351</v>
      </c>
      <c r="J956">
        <v>5</v>
      </c>
      <c r="K956">
        <v>7150</v>
      </c>
      <c r="L956">
        <v>0</v>
      </c>
      <c r="M956">
        <v>0</v>
      </c>
      <c r="N956" s="59">
        <v>45555</v>
      </c>
      <c r="O956" t="s">
        <v>5177</v>
      </c>
      <c r="Q956" t="s">
        <v>5178</v>
      </c>
      <c r="R956" t="s">
        <v>561</v>
      </c>
      <c r="S956" s="59"/>
      <c r="T956" t="s">
        <v>5178</v>
      </c>
      <c r="U956" t="s">
        <v>5176</v>
      </c>
      <c r="V956" t="s">
        <v>564</v>
      </c>
      <c r="W956">
        <v>13550</v>
      </c>
      <c r="X956">
        <v>0</v>
      </c>
      <c r="Y956">
        <v>0</v>
      </c>
      <c r="Z956">
        <v>0</v>
      </c>
      <c r="AA956">
        <v>0</v>
      </c>
      <c r="AE9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권민석 천미현 SE.104 투명 540293508154 0504-3516-8820 11100069829938</v>
      </c>
    </row>
    <row r="957" spans="1:31">
      <c r="A957">
        <v>966</v>
      </c>
      <c r="B957" t="s">
        <v>560</v>
      </c>
      <c r="C957" t="s">
        <v>562</v>
      </c>
      <c r="D957" t="s">
        <v>5174</v>
      </c>
      <c r="E957" s="59">
        <v>45555</v>
      </c>
      <c r="F957" t="s">
        <v>5171</v>
      </c>
      <c r="G957" t="s">
        <v>5172</v>
      </c>
      <c r="H957" t="s">
        <v>112</v>
      </c>
      <c r="I957" t="s">
        <v>351</v>
      </c>
      <c r="J957">
        <v>10</v>
      </c>
      <c r="K957">
        <v>21560</v>
      </c>
      <c r="L957">
        <v>0</v>
      </c>
      <c r="M957">
        <v>0</v>
      </c>
      <c r="N957" s="59">
        <v>45555</v>
      </c>
      <c r="O957" t="s">
        <v>5179</v>
      </c>
      <c r="Q957" t="s">
        <v>5180</v>
      </c>
      <c r="R957" t="s">
        <v>561</v>
      </c>
      <c r="S957" s="59"/>
      <c r="T957" t="s">
        <v>5180</v>
      </c>
      <c r="U957" t="s">
        <v>5176</v>
      </c>
      <c r="V957" t="s">
        <v>564</v>
      </c>
      <c r="W957">
        <v>40400</v>
      </c>
      <c r="X957">
        <v>0</v>
      </c>
      <c r="Y957">
        <v>0</v>
      </c>
      <c r="Z957">
        <v>0</v>
      </c>
      <c r="AA957">
        <v>0</v>
      </c>
      <c r="AE9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권민석 천미현 SE.107 투명 540293508154 0504-4956-0734 11100069829851</v>
      </c>
    </row>
    <row r="958" spans="1:31">
      <c r="A958">
        <v>967</v>
      </c>
      <c r="B958" t="s">
        <v>560</v>
      </c>
      <c r="C958" t="s">
        <v>562</v>
      </c>
      <c r="D958" t="s">
        <v>5181</v>
      </c>
      <c r="E958" s="59">
        <v>45555</v>
      </c>
      <c r="F958" t="s">
        <v>5181</v>
      </c>
      <c r="G958" t="s">
        <v>5182</v>
      </c>
      <c r="H958" t="s">
        <v>38</v>
      </c>
      <c r="I958" t="s">
        <v>351</v>
      </c>
      <c r="J958">
        <v>1</v>
      </c>
      <c r="K958">
        <v>18853</v>
      </c>
      <c r="L958">
        <v>3500</v>
      </c>
      <c r="M958">
        <v>1053</v>
      </c>
      <c r="N958" s="59">
        <v>45555</v>
      </c>
      <c r="O958" t="s">
        <v>5183</v>
      </c>
      <c r="Q958" t="s">
        <v>5184</v>
      </c>
      <c r="R958" t="s">
        <v>561</v>
      </c>
      <c r="S958" s="59"/>
      <c r="T958" t="s">
        <v>5184</v>
      </c>
      <c r="U958" t="s">
        <v>5185</v>
      </c>
      <c r="V958" t="s">
        <v>563</v>
      </c>
      <c r="W958">
        <v>24570</v>
      </c>
      <c r="X958">
        <v>0</v>
      </c>
      <c r="Y958">
        <v>3000</v>
      </c>
      <c r="Z958">
        <v>0</v>
      </c>
      <c r="AA958">
        <v>0</v>
      </c>
      <c r="AE9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이주영 이주영 SE.204 투명 540293599375 0502-4294-9279 3100070161414</v>
      </c>
    </row>
    <row r="959" spans="1:31">
      <c r="A959">
        <v>968</v>
      </c>
      <c r="B959" t="s">
        <v>560</v>
      </c>
      <c r="C959" t="s">
        <v>562</v>
      </c>
      <c r="D959" t="s">
        <v>5189</v>
      </c>
      <c r="E959" s="59">
        <v>45555</v>
      </c>
      <c r="F959" t="s">
        <v>5186</v>
      </c>
      <c r="G959" t="s">
        <v>5187</v>
      </c>
      <c r="H959" t="s">
        <v>98</v>
      </c>
      <c r="I959" t="s">
        <v>351</v>
      </c>
      <c r="J959">
        <v>5</v>
      </c>
      <c r="K959">
        <v>24353</v>
      </c>
      <c r="L959">
        <v>3500</v>
      </c>
      <c r="M959">
        <v>1053</v>
      </c>
      <c r="N959" s="59">
        <v>45555</v>
      </c>
      <c r="O959" t="s">
        <v>5188</v>
      </c>
      <c r="Q959" t="s">
        <v>5190</v>
      </c>
      <c r="R959" t="s">
        <v>561</v>
      </c>
      <c r="S959" s="59"/>
      <c r="T959" t="s">
        <v>5190</v>
      </c>
      <c r="U959" t="s">
        <v>5191</v>
      </c>
      <c r="V959" t="s">
        <v>5192</v>
      </c>
      <c r="W959">
        <v>30600</v>
      </c>
      <c r="X959">
        <v>3400</v>
      </c>
      <c r="Y959">
        <v>0</v>
      </c>
      <c r="Z959">
        <v>0</v>
      </c>
      <c r="AA959">
        <v>0</v>
      </c>
      <c r="AE9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양정언 신상진 SE.114 투명 540293784186 0502-4422-8367 31100070071011</v>
      </c>
    </row>
    <row r="960" spans="1:31">
      <c r="A960">
        <v>969</v>
      </c>
      <c r="B960" t="s">
        <v>560</v>
      </c>
      <c r="C960" t="s">
        <v>562</v>
      </c>
      <c r="D960" t="s">
        <v>5193</v>
      </c>
      <c r="E960" s="59">
        <v>45555</v>
      </c>
      <c r="F960" t="s">
        <v>5193</v>
      </c>
      <c r="G960" t="s">
        <v>5194</v>
      </c>
      <c r="H960" t="s">
        <v>82</v>
      </c>
      <c r="I960" t="s">
        <v>385</v>
      </c>
      <c r="J960">
        <v>2</v>
      </c>
      <c r="K960">
        <v>10480</v>
      </c>
      <c r="L960">
        <v>3000</v>
      </c>
      <c r="M960">
        <v>0</v>
      </c>
      <c r="N960" s="59">
        <v>45555</v>
      </c>
      <c r="O960" t="s">
        <v>5195</v>
      </c>
      <c r="Q960" t="s">
        <v>5196</v>
      </c>
      <c r="R960" t="s">
        <v>561</v>
      </c>
      <c r="S960" s="59"/>
      <c r="T960" t="s">
        <v>5196</v>
      </c>
      <c r="U960" t="s">
        <v>5197</v>
      </c>
      <c r="V960" t="s">
        <v>5198</v>
      </c>
      <c r="W960">
        <v>12560</v>
      </c>
      <c r="X960">
        <v>680</v>
      </c>
      <c r="Y960">
        <v>0</v>
      </c>
      <c r="Z960">
        <v>0</v>
      </c>
      <c r="AA960">
        <v>0</v>
      </c>
      <c r="AE9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오용호 오용호 SE.122 청색 540293784094 0502-7910-4719 23100069982578</v>
      </c>
    </row>
    <row r="961" spans="1:31">
      <c r="A961">
        <v>970</v>
      </c>
      <c r="B961" t="s">
        <v>665</v>
      </c>
      <c r="C961" t="s">
        <v>530</v>
      </c>
      <c r="D961" t="s">
        <v>5199</v>
      </c>
      <c r="E961" s="59">
        <v>45555</v>
      </c>
      <c r="F961" t="s">
        <v>5199</v>
      </c>
      <c r="G961" t="s">
        <v>5200</v>
      </c>
      <c r="H961" t="s">
        <v>529</v>
      </c>
      <c r="I961" t="s">
        <v>351</v>
      </c>
      <c r="J961">
        <v>1</v>
      </c>
      <c r="K961">
        <v>0</v>
      </c>
      <c r="L961">
        <v>5500</v>
      </c>
      <c r="M961">
        <v>1925</v>
      </c>
      <c r="N961" s="59">
        <v>45555</v>
      </c>
      <c r="O961" t="s">
        <v>5264</v>
      </c>
      <c r="R961" t="s">
        <v>561</v>
      </c>
      <c r="S961" s="59"/>
      <c r="T961" t="s">
        <v>5201</v>
      </c>
      <c r="U961" t="s">
        <v>5202</v>
      </c>
      <c r="W961">
        <v>0</v>
      </c>
      <c r="X961">
        <v>0</v>
      </c>
      <c r="Y961">
        <v>0</v>
      </c>
      <c r="Z961">
        <v>0</v>
      </c>
      <c r="AA961">
        <v>0</v>
      </c>
      <c r="AE9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차상식 부장선생님  차상식 부장선생님  SE.1000 투명 540293744743 010-9380-1968 45558100</v>
      </c>
    </row>
    <row r="962" spans="1:31">
      <c r="A962">
        <v>971</v>
      </c>
      <c r="B962" t="s">
        <v>665</v>
      </c>
      <c r="C962" t="s">
        <v>530</v>
      </c>
      <c r="D962" t="s">
        <v>5199</v>
      </c>
      <c r="E962" s="59">
        <v>45555</v>
      </c>
      <c r="F962" t="s">
        <v>5199</v>
      </c>
      <c r="G962" t="s">
        <v>5203</v>
      </c>
      <c r="H962" t="s">
        <v>529</v>
      </c>
      <c r="I962" t="s">
        <v>351</v>
      </c>
      <c r="J962">
        <v>1</v>
      </c>
      <c r="K962">
        <v>0</v>
      </c>
      <c r="L962">
        <v>5500</v>
      </c>
      <c r="M962">
        <v>1925</v>
      </c>
      <c r="N962" s="59">
        <v>45555</v>
      </c>
      <c r="O962" t="s">
        <v>5265</v>
      </c>
      <c r="R962" t="s">
        <v>561</v>
      </c>
      <c r="S962" s="59"/>
      <c r="T962" t="s">
        <v>5201</v>
      </c>
      <c r="U962" t="s">
        <v>5202</v>
      </c>
      <c r="W962">
        <v>0</v>
      </c>
      <c r="X962">
        <v>0</v>
      </c>
      <c r="Y962">
        <v>0</v>
      </c>
      <c r="Z962">
        <v>0</v>
      </c>
      <c r="AA962">
        <v>0</v>
      </c>
      <c r="AE9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차상식 부장선생님  차상식 부장선생님  SE.1000 투명 540293744835 010-9380-1968 45558757</v>
      </c>
    </row>
    <row r="963" spans="1:31">
      <c r="A963">
        <v>972</v>
      </c>
      <c r="B963" t="s">
        <v>665</v>
      </c>
      <c r="C963" t="s">
        <v>530</v>
      </c>
      <c r="D963" t="s">
        <v>5199</v>
      </c>
      <c r="E963" s="59">
        <v>45555</v>
      </c>
      <c r="F963" t="s">
        <v>5199</v>
      </c>
      <c r="G963" t="s">
        <v>5204</v>
      </c>
      <c r="H963" t="s">
        <v>529</v>
      </c>
      <c r="I963" t="s">
        <v>351</v>
      </c>
      <c r="J963">
        <v>1</v>
      </c>
      <c r="K963">
        <v>0</v>
      </c>
      <c r="L963">
        <v>5500</v>
      </c>
      <c r="M963">
        <v>1925</v>
      </c>
      <c r="N963" s="59">
        <v>45555</v>
      </c>
      <c r="O963" t="s">
        <v>5266</v>
      </c>
      <c r="R963" t="s">
        <v>561</v>
      </c>
      <c r="S963" s="59"/>
      <c r="T963" t="s">
        <v>5201</v>
      </c>
      <c r="U963" t="s">
        <v>5202</v>
      </c>
      <c r="W963">
        <v>0</v>
      </c>
      <c r="X963">
        <v>0</v>
      </c>
      <c r="Y963">
        <v>0</v>
      </c>
      <c r="Z963">
        <v>0</v>
      </c>
      <c r="AA963">
        <v>0</v>
      </c>
      <c r="AE9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차상식 부장선생님  차상식 부장선생님  SE.1000 투명 540293744684 010-9380-1968 45558121</v>
      </c>
    </row>
    <row r="964" spans="1:31">
      <c r="A964">
        <v>973</v>
      </c>
      <c r="B964" t="s">
        <v>665</v>
      </c>
      <c r="C964" t="s">
        <v>530</v>
      </c>
      <c r="D964" t="s">
        <v>5205</v>
      </c>
      <c r="E964" s="59">
        <v>45555</v>
      </c>
      <c r="F964" t="s">
        <v>5205</v>
      </c>
      <c r="G964" t="s">
        <v>5206</v>
      </c>
      <c r="H964" t="s">
        <v>529</v>
      </c>
      <c r="I964" t="s">
        <v>351</v>
      </c>
      <c r="J964">
        <v>1</v>
      </c>
      <c r="K964">
        <v>0</v>
      </c>
      <c r="L964">
        <v>5500</v>
      </c>
      <c r="M964">
        <v>1925</v>
      </c>
      <c r="N964" s="59">
        <v>45555</v>
      </c>
      <c r="O964" t="s">
        <v>5267</v>
      </c>
      <c r="R964" t="s">
        <v>561</v>
      </c>
      <c r="S964" s="59"/>
      <c r="T964" t="s">
        <v>5201</v>
      </c>
      <c r="U964" t="s">
        <v>5202</v>
      </c>
      <c r="W964">
        <v>0</v>
      </c>
      <c r="X964">
        <v>0</v>
      </c>
      <c r="Y964">
        <v>0</v>
      </c>
      <c r="Z964">
        <v>0</v>
      </c>
      <c r="AA964">
        <v>0</v>
      </c>
      <c r="AE9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차상식 부장선생님 차상식 부장선생님 SE.1000 투명 540293744570 010-9380-1968 45558871</v>
      </c>
    </row>
    <row r="965" spans="1:31">
      <c r="A965">
        <v>974</v>
      </c>
      <c r="B965" t="s">
        <v>665</v>
      </c>
      <c r="C965" t="s">
        <v>530</v>
      </c>
      <c r="D965" t="s">
        <v>5205</v>
      </c>
      <c r="E965" s="59">
        <v>45555</v>
      </c>
      <c r="F965" t="s">
        <v>5205</v>
      </c>
      <c r="G965" t="s">
        <v>5207</v>
      </c>
      <c r="H965" t="s">
        <v>529</v>
      </c>
      <c r="I965" t="s">
        <v>351</v>
      </c>
      <c r="J965">
        <v>1</v>
      </c>
      <c r="K965">
        <v>0</v>
      </c>
      <c r="L965">
        <v>5500</v>
      </c>
      <c r="M965">
        <v>1925</v>
      </c>
      <c r="N965" s="59">
        <v>45555</v>
      </c>
      <c r="O965" t="s">
        <v>5268</v>
      </c>
      <c r="R965" t="s">
        <v>561</v>
      </c>
      <c r="S965" s="59"/>
      <c r="T965" t="s">
        <v>5201</v>
      </c>
      <c r="U965" t="s">
        <v>5202</v>
      </c>
      <c r="W965">
        <v>0</v>
      </c>
      <c r="X965">
        <v>0</v>
      </c>
      <c r="Y965">
        <v>0</v>
      </c>
      <c r="Z965">
        <v>0</v>
      </c>
      <c r="AA965">
        <v>0</v>
      </c>
      <c r="AE9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차상식 부장선생님 차상식 부장선생님 SE.1000 투명 530295519501 010-9380-1968 45558576</v>
      </c>
    </row>
    <row r="966" spans="1:31">
      <c r="A966">
        <v>975</v>
      </c>
      <c r="B966" t="s">
        <v>560</v>
      </c>
      <c r="C966" t="s">
        <v>559</v>
      </c>
      <c r="D966" t="s">
        <v>5208</v>
      </c>
      <c r="E966" s="59">
        <v>45555</v>
      </c>
      <c r="F966" t="s">
        <v>5208</v>
      </c>
      <c r="G966" t="s">
        <v>5209</v>
      </c>
      <c r="H966" t="s">
        <v>88</v>
      </c>
      <c r="I966" t="s">
        <v>385</v>
      </c>
      <c r="J966">
        <v>2</v>
      </c>
      <c r="K966">
        <v>10920</v>
      </c>
      <c r="L966">
        <v>3000</v>
      </c>
      <c r="M966">
        <v>0</v>
      </c>
      <c r="N966" s="59">
        <v>45555</v>
      </c>
      <c r="O966" t="s">
        <v>5210</v>
      </c>
      <c r="P966" t="s">
        <v>5211</v>
      </c>
      <c r="Q966" t="s">
        <v>5212</v>
      </c>
      <c r="R966" t="s">
        <v>561</v>
      </c>
      <c r="S966" s="59"/>
      <c r="T966" t="s">
        <v>5212</v>
      </c>
      <c r="U966" t="s">
        <v>5213</v>
      </c>
      <c r="W966">
        <v>15560</v>
      </c>
      <c r="X966">
        <v>0</v>
      </c>
      <c r="Y966">
        <v>3000</v>
      </c>
      <c r="Z966">
        <v>0</v>
      </c>
      <c r="AA966">
        <v>0</v>
      </c>
      <c r="AE9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강기철 강기철 SE.119 청색 540293784035 010-3305-4788 2024092086646191</v>
      </c>
    </row>
    <row r="967" spans="1:31">
      <c r="A967">
        <v>976</v>
      </c>
      <c r="B967" t="s">
        <v>560</v>
      </c>
      <c r="C967" t="s">
        <v>559</v>
      </c>
      <c r="D967" t="s">
        <v>1275</v>
      </c>
      <c r="E967" s="59">
        <v>45555</v>
      </c>
      <c r="F967" t="s">
        <v>1275</v>
      </c>
      <c r="G967" t="s">
        <v>5214</v>
      </c>
      <c r="H967" t="s">
        <v>118</v>
      </c>
      <c r="I967" t="s">
        <v>351</v>
      </c>
      <c r="J967">
        <v>1</v>
      </c>
      <c r="K967">
        <v>6203</v>
      </c>
      <c r="L967">
        <v>3500</v>
      </c>
      <c r="M967">
        <v>1053</v>
      </c>
      <c r="N967" s="59">
        <v>45555</v>
      </c>
      <c r="O967" t="s">
        <v>5215</v>
      </c>
      <c r="P967" t="s">
        <v>1278</v>
      </c>
      <c r="Q967" t="s">
        <v>1279</v>
      </c>
      <c r="R967" t="s">
        <v>561</v>
      </c>
      <c r="S967" s="59"/>
      <c r="T967" t="s">
        <v>1280</v>
      </c>
      <c r="U967" t="s">
        <v>1281</v>
      </c>
      <c r="W967">
        <v>2780</v>
      </c>
      <c r="X967">
        <v>0</v>
      </c>
      <c r="Y967">
        <v>3000</v>
      </c>
      <c r="Z967">
        <v>0</v>
      </c>
      <c r="AA967">
        <v>0</v>
      </c>
      <c r="AE9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530295348362 010-4696-2023 2024092078581791</v>
      </c>
    </row>
    <row r="968" spans="1:31">
      <c r="A968">
        <v>977</v>
      </c>
      <c r="B968" t="s">
        <v>560</v>
      </c>
      <c r="C968" t="s">
        <v>559</v>
      </c>
      <c r="D968" t="s">
        <v>1275</v>
      </c>
      <c r="E968" s="59">
        <v>45555</v>
      </c>
      <c r="F968" t="s">
        <v>1275</v>
      </c>
      <c r="G968" t="s">
        <v>5214</v>
      </c>
      <c r="H968" t="s">
        <v>118</v>
      </c>
      <c r="I968" t="s">
        <v>351</v>
      </c>
      <c r="J968">
        <v>2</v>
      </c>
      <c r="K968">
        <v>3300</v>
      </c>
      <c r="L968">
        <v>0</v>
      </c>
      <c r="M968">
        <v>0</v>
      </c>
      <c r="N968" s="59">
        <v>45555</v>
      </c>
      <c r="O968" t="s">
        <v>5216</v>
      </c>
      <c r="P968" t="s">
        <v>1278</v>
      </c>
      <c r="Q968" t="s">
        <v>1279</v>
      </c>
      <c r="R968" t="s">
        <v>561</v>
      </c>
      <c r="S968" s="59"/>
      <c r="T968" t="s">
        <v>1280</v>
      </c>
      <c r="U968" t="s">
        <v>1281</v>
      </c>
      <c r="W968">
        <v>5560</v>
      </c>
      <c r="X968">
        <v>0</v>
      </c>
      <c r="Y968">
        <v>0</v>
      </c>
      <c r="Z968">
        <v>0</v>
      </c>
      <c r="AA968">
        <v>0</v>
      </c>
      <c r="AE9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530295348362 010-4696-2023 2024092078581781</v>
      </c>
    </row>
    <row r="969" spans="1:31">
      <c r="A969">
        <v>978</v>
      </c>
      <c r="B969" t="s">
        <v>560</v>
      </c>
      <c r="C969" t="s">
        <v>559</v>
      </c>
      <c r="D969" t="s">
        <v>1275</v>
      </c>
      <c r="E969" s="59">
        <v>45555</v>
      </c>
      <c r="F969" t="s">
        <v>1275</v>
      </c>
      <c r="G969" t="s">
        <v>5214</v>
      </c>
      <c r="H969" t="s">
        <v>112</v>
      </c>
      <c r="I969" t="s">
        <v>351</v>
      </c>
      <c r="J969">
        <v>1</v>
      </c>
      <c r="K969">
        <v>2156</v>
      </c>
      <c r="L969">
        <v>0</v>
      </c>
      <c r="M969">
        <v>0</v>
      </c>
      <c r="N969" s="59">
        <v>45555</v>
      </c>
      <c r="O969" t="s">
        <v>5217</v>
      </c>
      <c r="P969" t="s">
        <v>1278</v>
      </c>
      <c r="Q969" t="s">
        <v>1279</v>
      </c>
      <c r="R969" t="s">
        <v>561</v>
      </c>
      <c r="S969" s="59"/>
      <c r="T969" t="s">
        <v>1280</v>
      </c>
      <c r="U969" t="s">
        <v>1281</v>
      </c>
      <c r="W969">
        <v>3330</v>
      </c>
      <c r="X969">
        <v>0</v>
      </c>
      <c r="Y969">
        <v>0</v>
      </c>
      <c r="Z969">
        <v>0</v>
      </c>
      <c r="AA969">
        <v>0</v>
      </c>
      <c r="AE9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530295348362 010-4696-2023 2024092078581771</v>
      </c>
    </row>
    <row r="970" spans="1:31">
      <c r="A970">
        <v>979</v>
      </c>
      <c r="B970" t="s">
        <v>560</v>
      </c>
      <c r="C970" t="s">
        <v>559</v>
      </c>
      <c r="D970" t="s">
        <v>1275</v>
      </c>
      <c r="E970" s="59">
        <v>45555</v>
      </c>
      <c r="F970" t="s">
        <v>1275</v>
      </c>
      <c r="G970" t="s">
        <v>5214</v>
      </c>
      <c r="H970" t="s">
        <v>121</v>
      </c>
      <c r="I970" t="s">
        <v>351</v>
      </c>
      <c r="J970">
        <v>2</v>
      </c>
      <c r="K970">
        <v>2860</v>
      </c>
      <c r="L970">
        <v>0</v>
      </c>
      <c r="M970">
        <v>0</v>
      </c>
      <c r="N970" s="59">
        <v>45555</v>
      </c>
      <c r="O970" t="s">
        <v>5218</v>
      </c>
      <c r="P970" t="s">
        <v>1278</v>
      </c>
      <c r="Q970" t="s">
        <v>1279</v>
      </c>
      <c r="R970" t="s">
        <v>561</v>
      </c>
      <c r="S970" s="59"/>
      <c r="T970" t="s">
        <v>1280</v>
      </c>
      <c r="U970" t="s">
        <v>1281</v>
      </c>
      <c r="W970">
        <v>4680</v>
      </c>
      <c r="X970">
        <v>0</v>
      </c>
      <c r="Y970">
        <v>0</v>
      </c>
      <c r="Z970">
        <v>0</v>
      </c>
      <c r="AA970">
        <v>0</v>
      </c>
      <c r="AE9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SE.104 투명 530295348362 010-4696-2023 2024092078581761</v>
      </c>
    </row>
    <row r="971" spans="1:31">
      <c r="A971">
        <v>980</v>
      </c>
      <c r="B971" t="s">
        <v>560</v>
      </c>
      <c r="C971" t="s">
        <v>559</v>
      </c>
      <c r="D971" t="s">
        <v>1275</v>
      </c>
      <c r="E971" s="59">
        <v>45555</v>
      </c>
      <c r="F971" t="s">
        <v>1275</v>
      </c>
      <c r="G971" t="s">
        <v>5214</v>
      </c>
      <c r="H971" t="s">
        <v>125</v>
      </c>
      <c r="I971" t="s">
        <v>351</v>
      </c>
      <c r="J971">
        <v>2</v>
      </c>
      <c r="K971">
        <v>2200</v>
      </c>
      <c r="L971">
        <v>0</v>
      </c>
      <c r="M971">
        <v>0</v>
      </c>
      <c r="N971" s="59">
        <v>45555</v>
      </c>
      <c r="O971" t="s">
        <v>5219</v>
      </c>
      <c r="P971" t="s">
        <v>1278</v>
      </c>
      <c r="Q971" t="s">
        <v>1279</v>
      </c>
      <c r="R971" t="s">
        <v>561</v>
      </c>
      <c r="S971" s="59"/>
      <c r="T971" t="s">
        <v>1280</v>
      </c>
      <c r="U971" t="s">
        <v>1281</v>
      </c>
      <c r="W971">
        <v>3600</v>
      </c>
      <c r="X971">
        <v>0</v>
      </c>
      <c r="Y971">
        <v>0</v>
      </c>
      <c r="Z971">
        <v>0</v>
      </c>
      <c r="AA971">
        <v>0</v>
      </c>
      <c r="AE9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530295348362 010-4696-2023 2024092078581751</v>
      </c>
    </row>
    <row r="972" spans="1:31">
      <c r="A972">
        <v>981</v>
      </c>
      <c r="B972" t="s">
        <v>560</v>
      </c>
      <c r="C972" t="s">
        <v>559</v>
      </c>
      <c r="D972" t="s">
        <v>1275</v>
      </c>
      <c r="E972" s="59">
        <v>45555</v>
      </c>
      <c r="F972" t="s">
        <v>1275</v>
      </c>
      <c r="G972" t="s">
        <v>5214</v>
      </c>
      <c r="H972" t="s">
        <v>129</v>
      </c>
      <c r="I972" t="s">
        <v>351</v>
      </c>
      <c r="J972">
        <v>1</v>
      </c>
      <c r="K972">
        <v>660</v>
      </c>
      <c r="L972">
        <v>0</v>
      </c>
      <c r="M972">
        <v>0</v>
      </c>
      <c r="N972" s="59">
        <v>45555</v>
      </c>
      <c r="O972" t="s">
        <v>5220</v>
      </c>
      <c r="P972" t="s">
        <v>1278</v>
      </c>
      <c r="Q972" t="s">
        <v>1279</v>
      </c>
      <c r="R972" t="s">
        <v>561</v>
      </c>
      <c r="S972" s="59"/>
      <c r="T972" t="s">
        <v>1280</v>
      </c>
      <c r="U972" t="s">
        <v>1281</v>
      </c>
      <c r="W972">
        <v>1080</v>
      </c>
      <c r="X972">
        <v>0</v>
      </c>
      <c r="Y972">
        <v>0</v>
      </c>
      <c r="Z972">
        <v>0</v>
      </c>
      <c r="AA972">
        <v>0</v>
      </c>
      <c r="AE9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SE.102 투명 530295348362 010-4696-2023 2024092078581741</v>
      </c>
    </row>
    <row r="973" spans="1:31">
      <c r="A973">
        <v>982</v>
      </c>
      <c r="B973" t="s">
        <v>560</v>
      </c>
      <c r="C973" t="s">
        <v>559</v>
      </c>
      <c r="D973" t="s">
        <v>5224</v>
      </c>
      <c r="E973" s="59">
        <v>45555</v>
      </c>
      <c r="F973" t="s">
        <v>5221</v>
      </c>
      <c r="G973" t="s">
        <v>5222</v>
      </c>
      <c r="H973" t="s">
        <v>90</v>
      </c>
      <c r="I973" t="s">
        <v>351</v>
      </c>
      <c r="J973">
        <v>1</v>
      </c>
      <c r="K973">
        <v>7255</v>
      </c>
      <c r="L973">
        <v>3000</v>
      </c>
      <c r="M973">
        <v>1725</v>
      </c>
      <c r="N973" s="59">
        <v>45555</v>
      </c>
      <c r="O973" t="s">
        <v>5223</v>
      </c>
      <c r="P973" t="s">
        <v>5225</v>
      </c>
      <c r="Q973" t="s">
        <v>5226</v>
      </c>
      <c r="R973" t="s">
        <v>561</v>
      </c>
      <c r="S973" s="59"/>
      <c r="T973" t="s">
        <v>5227</v>
      </c>
      <c r="U973" t="s">
        <v>5228</v>
      </c>
      <c r="W973">
        <v>4990</v>
      </c>
      <c r="X973">
        <v>0</v>
      </c>
      <c r="Y973">
        <v>3000</v>
      </c>
      <c r="Z973">
        <v>0</v>
      </c>
      <c r="AA973">
        <v>0</v>
      </c>
      <c r="AE9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박미영 김윤호 SE.118 투명 540293508121 010-2511-6448 2024092074760481</v>
      </c>
    </row>
    <row r="974" spans="1:31">
      <c r="A974">
        <v>983</v>
      </c>
      <c r="B974" t="s">
        <v>560</v>
      </c>
      <c r="C974" t="s">
        <v>559</v>
      </c>
      <c r="D974" t="s">
        <v>5232</v>
      </c>
      <c r="E974" s="59">
        <v>45555</v>
      </c>
      <c r="F974" t="s">
        <v>5229</v>
      </c>
      <c r="G974" t="s">
        <v>5230</v>
      </c>
      <c r="H974" t="s">
        <v>34</v>
      </c>
      <c r="I974" t="s">
        <v>351</v>
      </c>
      <c r="J974">
        <v>2</v>
      </c>
      <c r="K974">
        <v>45725</v>
      </c>
      <c r="L974">
        <v>4400</v>
      </c>
      <c r="M974">
        <v>1725</v>
      </c>
      <c r="N974" s="59">
        <v>45555</v>
      </c>
      <c r="O974" t="s">
        <v>5231</v>
      </c>
      <c r="P974" t="s">
        <v>5233</v>
      </c>
      <c r="Q974" t="s">
        <v>5234</v>
      </c>
      <c r="R974" t="s">
        <v>561</v>
      </c>
      <c r="S974" s="59"/>
      <c r="T974" t="s">
        <v>5234</v>
      </c>
      <c r="U974" t="s">
        <v>5235</v>
      </c>
      <c r="V974" t="s">
        <v>5236</v>
      </c>
      <c r="W974">
        <v>57240</v>
      </c>
      <c r="X974">
        <v>6360</v>
      </c>
      <c r="Y974">
        <v>0</v>
      </c>
      <c r="Z974">
        <v>0</v>
      </c>
      <c r="AA974">
        <v>0</v>
      </c>
      <c r="AE9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구본혜 본작 SE.206 투명 540293508246 010-7272-8838 2024092072250721</v>
      </c>
    </row>
    <row r="975" spans="1:31">
      <c r="A975">
        <v>984</v>
      </c>
      <c r="B975" t="s">
        <v>560</v>
      </c>
      <c r="C975" t="s">
        <v>559</v>
      </c>
      <c r="D975" t="s">
        <v>1868</v>
      </c>
      <c r="E975" s="59">
        <v>45555</v>
      </c>
      <c r="F975" t="s">
        <v>1868</v>
      </c>
      <c r="G975" t="s">
        <v>5237</v>
      </c>
      <c r="H975" t="s">
        <v>22</v>
      </c>
      <c r="I975" t="s">
        <v>351</v>
      </c>
      <c r="J975">
        <v>2</v>
      </c>
      <c r="K975">
        <v>29700</v>
      </c>
      <c r="L975">
        <v>4400</v>
      </c>
      <c r="M975">
        <v>0</v>
      </c>
      <c r="N975" s="59">
        <v>45552</v>
      </c>
      <c r="O975" t="s">
        <v>5238</v>
      </c>
      <c r="P975" t="s">
        <v>1871</v>
      </c>
      <c r="Q975" t="s">
        <v>1872</v>
      </c>
      <c r="R975" t="s">
        <v>561</v>
      </c>
      <c r="S975" s="59"/>
      <c r="T975" t="s">
        <v>1872</v>
      </c>
      <c r="U975" t="s">
        <v>1873</v>
      </c>
      <c r="V975" t="s">
        <v>1874</v>
      </c>
      <c r="W975">
        <v>37260</v>
      </c>
      <c r="X975">
        <v>4140</v>
      </c>
      <c r="Y975">
        <v>0</v>
      </c>
      <c r="Z975">
        <v>0</v>
      </c>
      <c r="AA975">
        <v>0</v>
      </c>
      <c r="AE9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SE.305 투명 530295348325 010-8286-2920 2024091775452641</v>
      </c>
    </row>
    <row r="976" spans="1:31">
      <c r="A976">
        <v>985</v>
      </c>
      <c r="B976" t="s">
        <v>560</v>
      </c>
      <c r="C976" t="s">
        <v>559</v>
      </c>
      <c r="D976" t="s">
        <v>1868</v>
      </c>
      <c r="E976" s="59">
        <v>45555</v>
      </c>
      <c r="F976" t="s">
        <v>1868</v>
      </c>
      <c r="G976" t="s">
        <v>5237</v>
      </c>
      <c r="H976" t="s">
        <v>82</v>
      </c>
      <c r="I976" t="s">
        <v>351</v>
      </c>
      <c r="J976">
        <v>1</v>
      </c>
      <c r="K976">
        <v>3740</v>
      </c>
      <c r="L976">
        <v>0</v>
      </c>
      <c r="M976">
        <v>0</v>
      </c>
      <c r="N976" s="59">
        <v>45552</v>
      </c>
      <c r="O976" t="s">
        <v>5239</v>
      </c>
      <c r="P976" t="s">
        <v>1871</v>
      </c>
      <c r="Q976" t="s">
        <v>1872</v>
      </c>
      <c r="R976" t="s">
        <v>561</v>
      </c>
      <c r="S976" s="59"/>
      <c r="T976" t="s">
        <v>1872</v>
      </c>
      <c r="U976" t="s">
        <v>1873</v>
      </c>
      <c r="V976" t="s">
        <v>1874</v>
      </c>
      <c r="W976">
        <v>6910</v>
      </c>
      <c r="X976">
        <v>0</v>
      </c>
      <c r="Y976">
        <v>0</v>
      </c>
      <c r="Z976">
        <v>0</v>
      </c>
      <c r="AA976">
        <v>0</v>
      </c>
      <c r="AE9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SE.122 투명 530295348325 010-8286-2920 2024091775452631</v>
      </c>
    </row>
    <row r="977" spans="1:31">
      <c r="A977">
        <v>986</v>
      </c>
      <c r="B977" t="s">
        <v>560</v>
      </c>
      <c r="C977" t="s">
        <v>559</v>
      </c>
      <c r="D977" t="s">
        <v>1868</v>
      </c>
      <c r="E977" s="59">
        <v>45555</v>
      </c>
      <c r="F977" t="s">
        <v>1868</v>
      </c>
      <c r="G977" t="s">
        <v>5237</v>
      </c>
      <c r="H977" t="s">
        <v>90</v>
      </c>
      <c r="I977" t="s">
        <v>351</v>
      </c>
      <c r="J977">
        <v>1</v>
      </c>
      <c r="K977">
        <v>2530</v>
      </c>
      <c r="L977">
        <v>0</v>
      </c>
      <c r="M977">
        <v>0</v>
      </c>
      <c r="N977" s="59">
        <v>45552</v>
      </c>
      <c r="O977" t="s">
        <v>5240</v>
      </c>
      <c r="P977" t="s">
        <v>1871</v>
      </c>
      <c r="Q977" t="s">
        <v>1872</v>
      </c>
      <c r="R977" t="s">
        <v>561</v>
      </c>
      <c r="S977" s="59"/>
      <c r="T977" t="s">
        <v>1872</v>
      </c>
      <c r="U977" t="s">
        <v>1873</v>
      </c>
      <c r="V977" t="s">
        <v>1874</v>
      </c>
      <c r="W977">
        <v>5100</v>
      </c>
      <c r="X977">
        <v>0</v>
      </c>
      <c r="Y977">
        <v>0</v>
      </c>
      <c r="Z977">
        <v>0</v>
      </c>
      <c r="AA977">
        <v>0</v>
      </c>
      <c r="AE9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SE.118 투명 530295348325 010-8286-2920 2024091775452621</v>
      </c>
    </row>
    <row r="978" spans="1:31">
      <c r="A978">
        <v>987</v>
      </c>
      <c r="B978" t="s">
        <v>560</v>
      </c>
      <c r="C978" t="s">
        <v>559</v>
      </c>
      <c r="D978" t="s">
        <v>1868</v>
      </c>
      <c r="E978" s="59">
        <v>45555</v>
      </c>
      <c r="F978" t="s">
        <v>1868</v>
      </c>
      <c r="G978" t="s">
        <v>5237</v>
      </c>
      <c r="H978" t="s">
        <v>34</v>
      </c>
      <c r="I978" t="s">
        <v>351</v>
      </c>
      <c r="J978">
        <v>1</v>
      </c>
      <c r="K978">
        <v>19800</v>
      </c>
      <c r="L978">
        <v>0</v>
      </c>
      <c r="M978">
        <v>0</v>
      </c>
      <c r="N978" s="59">
        <v>45552</v>
      </c>
      <c r="O978" t="s">
        <v>5241</v>
      </c>
      <c r="P978" t="s">
        <v>1871</v>
      </c>
      <c r="Q978" t="s">
        <v>1872</v>
      </c>
      <c r="R978" t="s">
        <v>561</v>
      </c>
      <c r="S978" s="59"/>
      <c r="T978" t="s">
        <v>1872</v>
      </c>
      <c r="U978" t="s">
        <v>1873</v>
      </c>
      <c r="V978" t="s">
        <v>1874</v>
      </c>
      <c r="W978">
        <v>28620</v>
      </c>
      <c r="X978">
        <v>3180</v>
      </c>
      <c r="Y978">
        <v>0</v>
      </c>
      <c r="Z978">
        <v>0</v>
      </c>
      <c r="AA978">
        <v>0</v>
      </c>
      <c r="AE9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문서현 문서현 SE.206 투명 530295348325 010-8286-2920 2024091775452601</v>
      </c>
    </row>
    <row r="979" spans="1:31">
      <c r="A979">
        <v>988</v>
      </c>
      <c r="B979" t="s">
        <v>665</v>
      </c>
      <c r="C979" t="s">
        <v>562</v>
      </c>
      <c r="D979" t="s">
        <v>4548</v>
      </c>
      <c r="E979" s="59">
        <v>45555</v>
      </c>
      <c r="F979" t="s">
        <v>4548</v>
      </c>
      <c r="G979" t="s">
        <v>5242</v>
      </c>
      <c r="H979" t="s">
        <v>133</v>
      </c>
      <c r="I979" t="s">
        <v>351</v>
      </c>
      <c r="J979">
        <v>1</v>
      </c>
      <c r="K979">
        <v>0</v>
      </c>
      <c r="L979">
        <v>3500</v>
      </c>
      <c r="M979">
        <v>1053</v>
      </c>
      <c r="N979" s="59">
        <v>45555</v>
      </c>
      <c r="O979" t="s">
        <v>5243</v>
      </c>
      <c r="Q979" t="s">
        <v>5244</v>
      </c>
      <c r="R979" t="s">
        <v>561</v>
      </c>
      <c r="S979" s="59"/>
      <c r="T979" t="s">
        <v>5244</v>
      </c>
      <c r="U979" t="s">
        <v>4552</v>
      </c>
      <c r="V979" t="s">
        <v>564</v>
      </c>
      <c r="W979">
        <v>31200</v>
      </c>
      <c r="X979">
        <v>0</v>
      </c>
      <c r="Y979">
        <v>3000</v>
      </c>
      <c r="Z979">
        <v>0</v>
      </c>
      <c r="AA979">
        <v>0</v>
      </c>
      <c r="AE9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김경수 김경수 SE.101 투명 540293599434 0502-7468-0555 18100069843344</v>
      </c>
    </row>
    <row r="980" spans="1:31">
      <c r="A980">
        <v>989</v>
      </c>
      <c r="B980" t="s">
        <v>665</v>
      </c>
      <c r="C980" t="s">
        <v>559</v>
      </c>
      <c r="D980" t="s">
        <v>1248</v>
      </c>
      <c r="E980" s="59">
        <v>45555</v>
      </c>
      <c r="F980" t="s">
        <v>1245</v>
      </c>
      <c r="G980" t="s">
        <v>5245</v>
      </c>
      <c r="H980" t="s">
        <v>18</v>
      </c>
      <c r="I980" t="s">
        <v>351</v>
      </c>
      <c r="J980">
        <v>2</v>
      </c>
      <c r="K980">
        <v>0</v>
      </c>
      <c r="L980">
        <v>3500</v>
      </c>
      <c r="M980">
        <v>1053</v>
      </c>
      <c r="N980" s="59">
        <v>45554</v>
      </c>
      <c r="O980" t="s">
        <v>5246</v>
      </c>
      <c r="P980" t="s">
        <v>1249</v>
      </c>
      <c r="Q980" t="s">
        <v>1250</v>
      </c>
      <c r="R980" t="s">
        <v>561</v>
      </c>
      <c r="S980" s="59"/>
      <c r="T980" t="s">
        <v>1250</v>
      </c>
      <c r="U980" t="s">
        <v>1252</v>
      </c>
      <c r="W980">
        <v>21120</v>
      </c>
      <c r="X980">
        <v>0</v>
      </c>
      <c r="Y980">
        <v>0</v>
      </c>
      <c r="Z980">
        <v>0</v>
      </c>
      <c r="AA980">
        <v>0</v>
      </c>
      <c r="AE9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SE.307 투명 540293508202 010-7444-5029 2024091967893521</v>
      </c>
    </row>
    <row r="981" spans="1:31">
      <c r="A981">
        <v>990</v>
      </c>
      <c r="B981" t="s">
        <v>665</v>
      </c>
      <c r="C981" t="s">
        <v>559</v>
      </c>
      <c r="D981" t="s">
        <v>1248</v>
      </c>
      <c r="E981" s="59">
        <v>45555</v>
      </c>
      <c r="F981" t="s">
        <v>1245</v>
      </c>
      <c r="G981" t="s">
        <v>5245</v>
      </c>
      <c r="H981" t="s">
        <v>121</v>
      </c>
      <c r="I981" t="s">
        <v>351</v>
      </c>
      <c r="J981">
        <v>1</v>
      </c>
      <c r="K981">
        <v>0</v>
      </c>
      <c r="L981">
        <v>0</v>
      </c>
      <c r="M981">
        <v>0</v>
      </c>
      <c r="N981" s="59">
        <v>45554</v>
      </c>
      <c r="O981" t="s">
        <v>5247</v>
      </c>
      <c r="P981" t="s">
        <v>1249</v>
      </c>
      <c r="Q981" t="s">
        <v>1250</v>
      </c>
      <c r="R981" t="s">
        <v>561</v>
      </c>
      <c r="S981" s="59"/>
      <c r="T981" t="s">
        <v>1250</v>
      </c>
      <c r="U981" t="s">
        <v>1252</v>
      </c>
      <c r="W981">
        <v>2150</v>
      </c>
      <c r="X981">
        <v>1290</v>
      </c>
      <c r="Y981">
        <v>0</v>
      </c>
      <c r="Z981">
        <v>0</v>
      </c>
      <c r="AA981">
        <v>0</v>
      </c>
      <c r="AE9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SE.104 투명 540293508202 010-7444-5029 2024091967893511</v>
      </c>
    </row>
    <row r="982" spans="1:31">
      <c r="A982">
        <v>991</v>
      </c>
      <c r="B982" t="s">
        <v>665</v>
      </c>
      <c r="C982" t="s">
        <v>559</v>
      </c>
      <c r="D982" t="s">
        <v>1248</v>
      </c>
      <c r="E982" s="59">
        <v>45555</v>
      </c>
      <c r="F982" t="s">
        <v>1245</v>
      </c>
      <c r="G982" t="s">
        <v>5245</v>
      </c>
      <c r="H982" t="s">
        <v>118</v>
      </c>
      <c r="I982" t="s">
        <v>351</v>
      </c>
      <c r="J982">
        <v>1</v>
      </c>
      <c r="K982">
        <v>0</v>
      </c>
      <c r="L982">
        <v>0</v>
      </c>
      <c r="M982">
        <v>0</v>
      </c>
      <c r="N982" s="59">
        <v>45554</v>
      </c>
      <c r="O982" t="s">
        <v>5248</v>
      </c>
      <c r="P982" t="s">
        <v>1249</v>
      </c>
      <c r="Q982" t="s">
        <v>1250</v>
      </c>
      <c r="R982" t="s">
        <v>561</v>
      </c>
      <c r="S982" s="59"/>
      <c r="T982" t="s">
        <v>1250</v>
      </c>
      <c r="U982" t="s">
        <v>1252</v>
      </c>
      <c r="W982">
        <v>2550</v>
      </c>
      <c r="X982">
        <v>1290</v>
      </c>
      <c r="Y982">
        <v>0</v>
      </c>
      <c r="Z982">
        <v>0</v>
      </c>
      <c r="AA982">
        <v>0</v>
      </c>
      <c r="AE9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SE.105 투명 540293508202 010-7444-5029 2024091967893501</v>
      </c>
    </row>
    <row r="983" spans="1:31">
      <c r="A983">
        <v>992</v>
      </c>
      <c r="B983" t="s">
        <v>665</v>
      </c>
      <c r="C983" t="s">
        <v>559</v>
      </c>
      <c r="D983" t="s">
        <v>1248</v>
      </c>
      <c r="E983" s="59">
        <v>45555</v>
      </c>
      <c r="F983" t="s">
        <v>1245</v>
      </c>
      <c r="G983" t="s">
        <v>5245</v>
      </c>
      <c r="H983" t="s">
        <v>112</v>
      </c>
      <c r="I983" t="s">
        <v>351</v>
      </c>
      <c r="J983">
        <v>2</v>
      </c>
      <c r="K983">
        <v>0</v>
      </c>
      <c r="L983">
        <v>0</v>
      </c>
      <c r="M983">
        <v>0</v>
      </c>
      <c r="N983" s="59">
        <v>45554</v>
      </c>
      <c r="O983" t="s">
        <v>5249</v>
      </c>
      <c r="P983" t="s">
        <v>1249</v>
      </c>
      <c r="Q983" t="s">
        <v>1250</v>
      </c>
      <c r="R983" t="s">
        <v>561</v>
      </c>
      <c r="S983" s="59"/>
      <c r="T983" t="s">
        <v>1250</v>
      </c>
      <c r="U983" t="s">
        <v>1252</v>
      </c>
      <c r="W983">
        <v>6480</v>
      </c>
      <c r="X983">
        <v>2580</v>
      </c>
      <c r="Y983">
        <v>0</v>
      </c>
      <c r="Z983">
        <v>0</v>
      </c>
      <c r="AA983">
        <v>0</v>
      </c>
      <c r="AE9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SE.107 투명 540293508202 010-7444-5029 2024091967893491</v>
      </c>
    </row>
    <row r="984" spans="1:31">
      <c r="A984">
        <v>993</v>
      </c>
      <c r="B984" t="s">
        <v>665</v>
      </c>
      <c r="C984" t="s">
        <v>559</v>
      </c>
      <c r="D984" t="s">
        <v>5250</v>
      </c>
      <c r="E984" s="59">
        <v>45555</v>
      </c>
      <c r="F984" t="s">
        <v>5250</v>
      </c>
      <c r="G984" t="s">
        <v>5251</v>
      </c>
      <c r="H984" t="s">
        <v>18</v>
      </c>
      <c r="I984" t="s">
        <v>351</v>
      </c>
      <c r="J984">
        <v>1</v>
      </c>
      <c r="K984">
        <v>0</v>
      </c>
      <c r="L984">
        <v>3000</v>
      </c>
      <c r="M984">
        <v>0</v>
      </c>
      <c r="N984" s="59">
        <v>45554</v>
      </c>
      <c r="O984" t="s">
        <v>5252</v>
      </c>
      <c r="P984" t="s">
        <v>5253</v>
      </c>
      <c r="Q984" t="s">
        <v>5254</v>
      </c>
      <c r="R984" t="s">
        <v>561</v>
      </c>
      <c r="S984" s="59"/>
      <c r="T984" t="s">
        <v>5255</v>
      </c>
      <c r="U984" t="s">
        <v>5256</v>
      </c>
      <c r="W984">
        <v>10560</v>
      </c>
      <c r="X984">
        <v>0</v>
      </c>
      <c r="Y984">
        <v>3000</v>
      </c>
      <c r="Z984">
        <v>0</v>
      </c>
      <c r="AA984">
        <v>0</v>
      </c>
      <c r="AE9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전정희 전정희 SE.307 투명 540293508176 0502-3208-4141 2024091962007341</v>
      </c>
    </row>
    <row r="985" spans="1:31">
      <c r="A985">
        <v>994</v>
      </c>
      <c r="B985" t="s">
        <v>665</v>
      </c>
      <c r="C985" t="s">
        <v>559</v>
      </c>
      <c r="D985" t="s">
        <v>5257</v>
      </c>
      <c r="E985" s="59">
        <v>45555</v>
      </c>
      <c r="F985" t="s">
        <v>5257</v>
      </c>
      <c r="G985" t="s">
        <v>5258</v>
      </c>
      <c r="H985" t="s">
        <v>38</v>
      </c>
      <c r="I985" t="s">
        <v>351</v>
      </c>
      <c r="J985">
        <v>1</v>
      </c>
      <c r="K985">
        <v>0</v>
      </c>
      <c r="L985">
        <v>3500</v>
      </c>
      <c r="M985">
        <v>1053</v>
      </c>
      <c r="N985" s="59">
        <v>45554</v>
      </c>
      <c r="O985" t="s">
        <v>5259</v>
      </c>
      <c r="P985" t="s">
        <v>5260</v>
      </c>
      <c r="Q985" t="s">
        <v>5261</v>
      </c>
      <c r="R985" t="s">
        <v>561</v>
      </c>
      <c r="S985" s="59"/>
      <c r="T985" t="s">
        <v>5261</v>
      </c>
      <c r="U985" t="s">
        <v>5262</v>
      </c>
      <c r="V985" t="s">
        <v>5263</v>
      </c>
      <c r="W985">
        <v>20800</v>
      </c>
      <c r="X985">
        <v>0</v>
      </c>
      <c r="Y985">
        <v>3000</v>
      </c>
      <c r="Z985">
        <v>0</v>
      </c>
      <c r="AA985">
        <v>0</v>
      </c>
      <c r="AE9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정미경 정미경 SE.204 투명 540293508224 010-7748-2606 2024091947232501</v>
      </c>
    </row>
    <row r="986" spans="1:31">
      <c r="A986">
        <v>995</v>
      </c>
      <c r="B986" t="s">
        <v>560</v>
      </c>
      <c r="C986" t="s">
        <v>559</v>
      </c>
      <c r="E986" s="59">
        <v>45562</v>
      </c>
      <c r="F986" t="s">
        <v>5484</v>
      </c>
      <c r="G986" t="s">
        <v>5486</v>
      </c>
      <c r="H986" t="s">
        <v>34</v>
      </c>
      <c r="I986" t="s">
        <v>351</v>
      </c>
      <c r="J986">
        <v>1</v>
      </c>
      <c r="K986">
        <v>25925</v>
      </c>
      <c r="L986">
        <v>4400</v>
      </c>
      <c r="M986">
        <v>1725</v>
      </c>
      <c r="N986" s="59">
        <v>45562</v>
      </c>
      <c r="O986" t="s">
        <v>5693</v>
      </c>
      <c r="R986" t="s">
        <v>561</v>
      </c>
      <c r="S986" s="59"/>
      <c r="T986" t="s">
        <v>5488</v>
      </c>
      <c r="U986" t="s">
        <v>5489</v>
      </c>
      <c r="W986">
        <v>0</v>
      </c>
      <c r="X986">
        <v>0</v>
      </c>
      <c r="Y986">
        <v>0</v>
      </c>
      <c r="Z986">
        <v>0</v>
      </c>
      <c r="AA986">
        <v>0</v>
      </c>
      <c r="AE9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 설마푸드 SE.206 투명 540299402353 043-838-5979 45565212</v>
      </c>
    </row>
    <row r="987" spans="1:31">
      <c r="A987">
        <v>996</v>
      </c>
      <c r="B987" t="s">
        <v>560</v>
      </c>
      <c r="C987" t="s">
        <v>559</v>
      </c>
      <c r="E987" s="59">
        <v>45562</v>
      </c>
      <c r="F987" t="s">
        <v>5484</v>
      </c>
      <c r="G987" t="s">
        <v>5491</v>
      </c>
      <c r="H987" t="s">
        <v>34</v>
      </c>
      <c r="I987" t="s">
        <v>351</v>
      </c>
      <c r="J987">
        <v>1</v>
      </c>
      <c r="K987">
        <v>25925</v>
      </c>
      <c r="L987">
        <v>4400</v>
      </c>
      <c r="M987">
        <v>1725</v>
      </c>
      <c r="N987" s="59">
        <v>45562</v>
      </c>
      <c r="O987" t="s">
        <v>5694</v>
      </c>
      <c r="R987" t="s">
        <v>561</v>
      </c>
      <c r="S987" s="59"/>
      <c r="T987" t="s">
        <v>5488</v>
      </c>
      <c r="U987" t="s">
        <v>5489</v>
      </c>
      <c r="W987">
        <v>0</v>
      </c>
      <c r="X987">
        <v>0</v>
      </c>
      <c r="Y987">
        <v>0</v>
      </c>
      <c r="Z987">
        <v>0</v>
      </c>
      <c r="AA987">
        <v>0</v>
      </c>
      <c r="AE9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 설마푸드 SE.206 투명 540299402331 043-838-5979 45565945</v>
      </c>
    </row>
    <row r="988" spans="1:31">
      <c r="A988">
        <v>997</v>
      </c>
      <c r="B988" t="s">
        <v>560</v>
      </c>
      <c r="C988" t="s">
        <v>559</v>
      </c>
      <c r="E988" s="59">
        <v>45560</v>
      </c>
      <c r="F988" t="s">
        <v>5437</v>
      </c>
      <c r="G988" t="s">
        <v>5439</v>
      </c>
      <c r="H988" t="s">
        <v>125</v>
      </c>
      <c r="I988" t="s">
        <v>351</v>
      </c>
      <c r="J988">
        <v>1</v>
      </c>
      <c r="K988">
        <v>8525</v>
      </c>
      <c r="L988">
        <v>5500</v>
      </c>
      <c r="M988">
        <v>1925</v>
      </c>
      <c r="N988" s="59">
        <v>45560</v>
      </c>
      <c r="O988" t="s">
        <v>5695</v>
      </c>
      <c r="R988" t="s">
        <v>561</v>
      </c>
      <c r="S988" s="59"/>
      <c r="T988" t="s">
        <v>5441</v>
      </c>
      <c r="U988" t="s">
        <v>5442</v>
      </c>
      <c r="W988">
        <v>0</v>
      </c>
      <c r="X988">
        <v>0</v>
      </c>
      <c r="Y988">
        <v>0</v>
      </c>
      <c r="Z988">
        <v>0</v>
      </c>
      <c r="AA988">
        <v>0</v>
      </c>
      <c r="AE9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 박진영 SE.103 투명 530299095182 010-9177-2833 45565253</v>
      </c>
    </row>
    <row r="989" spans="1:31">
      <c r="A989">
        <v>998</v>
      </c>
      <c r="B989" t="s">
        <v>560</v>
      </c>
      <c r="C989" t="s">
        <v>559</v>
      </c>
      <c r="D989" t="s">
        <v>5503</v>
      </c>
      <c r="E989" s="59">
        <v>45562</v>
      </c>
      <c r="F989" t="s">
        <v>5484</v>
      </c>
      <c r="G989" t="s">
        <v>5500</v>
      </c>
      <c r="H989" t="s">
        <v>34</v>
      </c>
      <c r="I989" t="s">
        <v>351</v>
      </c>
      <c r="J989">
        <v>5</v>
      </c>
      <c r="K989">
        <v>102866</v>
      </c>
      <c r="L989">
        <v>3500</v>
      </c>
      <c r="M989">
        <v>366</v>
      </c>
      <c r="N989" s="59">
        <v>45562</v>
      </c>
      <c r="O989" t="s">
        <v>5502</v>
      </c>
      <c r="P989" t="s">
        <v>5504</v>
      </c>
      <c r="Q989" t="s">
        <v>5505</v>
      </c>
      <c r="R989" t="s">
        <v>561</v>
      </c>
      <c r="S989" s="59"/>
      <c r="T989" t="s">
        <v>5488</v>
      </c>
      <c r="U989" t="s">
        <v>5506</v>
      </c>
      <c r="W989">
        <v>143100</v>
      </c>
      <c r="X989">
        <v>15900</v>
      </c>
      <c r="Y989">
        <v>0</v>
      </c>
      <c r="Z989">
        <v>0</v>
      </c>
      <c r="AA989">
        <v>0</v>
      </c>
      <c r="AE9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서경주 설마푸드 SE.206 투명 540299402364 043-838-5979 2024092768693791</v>
      </c>
    </row>
    <row r="990" spans="1:31">
      <c r="A990">
        <v>999</v>
      </c>
      <c r="B990" t="s">
        <v>560</v>
      </c>
      <c r="C990" t="s">
        <v>559</v>
      </c>
      <c r="D990" t="s">
        <v>1488</v>
      </c>
      <c r="E990" s="59">
        <v>45561</v>
      </c>
      <c r="F990" t="s">
        <v>1488</v>
      </c>
      <c r="G990" t="s">
        <v>5511</v>
      </c>
      <c r="H990" t="s">
        <v>206</v>
      </c>
      <c r="I990" t="s">
        <v>378</v>
      </c>
      <c r="J990">
        <v>20</v>
      </c>
      <c r="K990">
        <v>56650</v>
      </c>
      <c r="L990">
        <v>5500</v>
      </c>
      <c r="M990">
        <v>3850</v>
      </c>
      <c r="N990" s="59">
        <v>45561</v>
      </c>
      <c r="O990" t="s">
        <v>5513</v>
      </c>
      <c r="P990" t="s">
        <v>1491</v>
      </c>
      <c r="Q990" t="s">
        <v>1492</v>
      </c>
      <c r="R990" t="s">
        <v>561</v>
      </c>
      <c r="S990" s="59"/>
      <c r="T990" t="s">
        <v>1492</v>
      </c>
      <c r="U990" t="s">
        <v>1493</v>
      </c>
      <c r="W990">
        <v>77400</v>
      </c>
      <c r="X990">
        <v>0</v>
      </c>
      <c r="Y990">
        <v>0</v>
      </c>
      <c r="Z990">
        <v>0</v>
      </c>
      <c r="AA990">
        <v>0</v>
      </c>
      <c r="AE9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SE.22 보라 530300005333 010-3999-4733 2024092624621681</v>
      </c>
    </row>
    <row r="991" spans="1:31">
      <c r="A991">
        <v>1000</v>
      </c>
      <c r="B991" t="s">
        <v>560</v>
      </c>
      <c r="C991" t="s">
        <v>559</v>
      </c>
      <c r="D991" t="s">
        <v>1488</v>
      </c>
      <c r="E991" s="59">
        <v>45561</v>
      </c>
      <c r="F991" t="s">
        <v>1488</v>
      </c>
      <c r="G991" t="s">
        <v>5511</v>
      </c>
      <c r="H991" t="s">
        <v>242</v>
      </c>
      <c r="I991" t="s">
        <v>378</v>
      </c>
      <c r="J991">
        <v>30</v>
      </c>
      <c r="K991">
        <v>31350</v>
      </c>
      <c r="L991">
        <v>0</v>
      </c>
      <c r="M991">
        <v>0</v>
      </c>
      <c r="N991" s="59">
        <v>45561</v>
      </c>
      <c r="O991" t="s">
        <v>5518</v>
      </c>
      <c r="P991" t="s">
        <v>1491</v>
      </c>
      <c r="Q991" t="s">
        <v>1492</v>
      </c>
      <c r="R991" t="s">
        <v>561</v>
      </c>
      <c r="S991" s="59"/>
      <c r="T991" t="s">
        <v>1492</v>
      </c>
      <c r="U991" t="s">
        <v>1493</v>
      </c>
      <c r="W991">
        <v>51000</v>
      </c>
      <c r="X991">
        <v>0</v>
      </c>
      <c r="Y991">
        <v>0</v>
      </c>
      <c r="Z991">
        <v>0</v>
      </c>
      <c r="AA991">
        <v>0</v>
      </c>
      <c r="AE9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SE.14 보라 530300005333 010-3999-4733 2024092624621671</v>
      </c>
    </row>
    <row r="992" spans="1:31">
      <c r="A992">
        <v>1001</v>
      </c>
      <c r="B992" t="s">
        <v>560</v>
      </c>
      <c r="C992" t="s">
        <v>559</v>
      </c>
      <c r="D992" t="s">
        <v>5449</v>
      </c>
      <c r="E992" s="59">
        <v>45560</v>
      </c>
      <c r="F992" t="s">
        <v>5444</v>
      </c>
      <c r="G992" t="s">
        <v>5446</v>
      </c>
      <c r="H992" t="s">
        <v>76</v>
      </c>
      <c r="I992" t="s">
        <v>351</v>
      </c>
      <c r="J992">
        <v>10</v>
      </c>
      <c r="K992">
        <v>14866</v>
      </c>
      <c r="L992">
        <v>3500</v>
      </c>
      <c r="M992">
        <v>366</v>
      </c>
      <c r="N992" s="59">
        <v>45560</v>
      </c>
      <c r="O992" t="s">
        <v>5448</v>
      </c>
      <c r="P992" t="s">
        <v>5450</v>
      </c>
      <c r="Q992" t="s">
        <v>5451</v>
      </c>
      <c r="R992" t="s">
        <v>561</v>
      </c>
      <c r="S992" s="59"/>
      <c r="T992" t="s">
        <v>5452</v>
      </c>
      <c r="U992" t="s">
        <v>5453</v>
      </c>
      <c r="W992">
        <v>16300</v>
      </c>
      <c r="X992">
        <v>4700</v>
      </c>
      <c r="Y992">
        <v>3000</v>
      </c>
      <c r="Z992">
        <v>0</v>
      </c>
      <c r="AA992">
        <v>0</v>
      </c>
      <c r="AE9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배호기 최경옥 SE.125 투명 540297361551 010-5057-2862 2024092574835141</v>
      </c>
    </row>
    <row r="993" spans="1:31">
      <c r="A993">
        <v>1002</v>
      </c>
      <c r="B993" t="s">
        <v>560</v>
      </c>
      <c r="C993" t="s">
        <v>559</v>
      </c>
      <c r="D993" t="s">
        <v>4477</v>
      </c>
      <c r="E993" s="59">
        <v>45560</v>
      </c>
      <c r="F993" t="s">
        <v>5456</v>
      </c>
      <c r="G993" t="s">
        <v>5458</v>
      </c>
      <c r="H993" t="s">
        <v>125</v>
      </c>
      <c r="I993" t="s">
        <v>351</v>
      </c>
      <c r="J993">
        <v>15</v>
      </c>
      <c r="K993">
        <v>23925</v>
      </c>
      <c r="L993">
        <v>5500</v>
      </c>
      <c r="M993">
        <v>1925</v>
      </c>
      <c r="N993" s="59">
        <v>45559</v>
      </c>
      <c r="O993" t="s">
        <v>5460</v>
      </c>
      <c r="P993" t="s">
        <v>5461</v>
      </c>
      <c r="Q993" t="s">
        <v>5462</v>
      </c>
      <c r="R993" t="s">
        <v>561</v>
      </c>
      <c r="S993" s="59"/>
      <c r="T993" t="s">
        <v>5441</v>
      </c>
      <c r="U993" t="s">
        <v>5463</v>
      </c>
      <c r="V993" t="s">
        <v>1181</v>
      </c>
      <c r="W993">
        <v>27000</v>
      </c>
      <c r="X993">
        <v>0</v>
      </c>
      <c r="Y993">
        <v>3000</v>
      </c>
      <c r="Z993">
        <v>0</v>
      </c>
      <c r="AA993">
        <v>0</v>
      </c>
      <c r="AE9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이수진 백진영 SE.103 투명 530299095241 010-9177-2833 2024092450122191</v>
      </c>
    </row>
    <row r="994" spans="1:31">
      <c r="A994">
        <v>1003</v>
      </c>
      <c r="B994" t="s">
        <v>560</v>
      </c>
      <c r="C994" t="s">
        <v>559</v>
      </c>
      <c r="D994" t="s">
        <v>5472</v>
      </c>
      <c r="E994" s="59">
        <v>45560</v>
      </c>
      <c r="F994" t="s">
        <v>5467</v>
      </c>
      <c r="G994" t="s">
        <v>5469</v>
      </c>
      <c r="H994" t="s">
        <v>18</v>
      </c>
      <c r="I994" t="s">
        <v>351</v>
      </c>
      <c r="J994">
        <v>5</v>
      </c>
      <c r="K994">
        <v>42425</v>
      </c>
      <c r="L994">
        <v>4400</v>
      </c>
      <c r="M994">
        <v>1725</v>
      </c>
      <c r="N994" s="59">
        <v>45559</v>
      </c>
      <c r="O994" t="s">
        <v>5471</v>
      </c>
      <c r="P994" t="s">
        <v>5473</v>
      </c>
      <c r="Q994" t="s">
        <v>5474</v>
      </c>
      <c r="R994" t="s">
        <v>561</v>
      </c>
      <c r="S994" s="59"/>
      <c r="T994" t="s">
        <v>5474</v>
      </c>
      <c r="U994" t="s">
        <v>5475</v>
      </c>
      <c r="W994">
        <v>53450</v>
      </c>
      <c r="X994">
        <v>5950</v>
      </c>
      <c r="Y994">
        <v>0</v>
      </c>
      <c r="Z994">
        <v>0</v>
      </c>
      <c r="AA994">
        <v>0</v>
      </c>
      <c r="AE9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김장균 나루마을 SE.307 투명 540297361621 010-9309-8786 2024092446719411</v>
      </c>
    </row>
    <row r="995" spans="1:31">
      <c r="A995">
        <v>1004</v>
      </c>
      <c r="B995" t="s">
        <v>560</v>
      </c>
      <c r="C995" t="s">
        <v>559</v>
      </c>
      <c r="D995" t="s">
        <v>5430</v>
      </c>
      <c r="E995" s="59">
        <v>45559</v>
      </c>
      <c r="F995" t="s">
        <v>5426</v>
      </c>
      <c r="G995" t="s">
        <v>5428</v>
      </c>
      <c r="H995" t="s">
        <v>231</v>
      </c>
      <c r="I995" t="s">
        <v>351</v>
      </c>
      <c r="J995">
        <v>20</v>
      </c>
      <c r="K995">
        <v>30325</v>
      </c>
      <c r="L995">
        <v>4400</v>
      </c>
      <c r="M995">
        <v>1725</v>
      </c>
      <c r="N995" s="59">
        <v>45559</v>
      </c>
      <c r="O995" t="s">
        <v>5429</v>
      </c>
      <c r="P995" t="s">
        <v>5431</v>
      </c>
      <c r="Q995" t="s">
        <v>5432</v>
      </c>
      <c r="R995" t="s">
        <v>561</v>
      </c>
      <c r="S995" s="59"/>
      <c r="T995" t="s">
        <v>5432</v>
      </c>
      <c r="U995" t="s">
        <v>5433</v>
      </c>
      <c r="W995">
        <v>39600</v>
      </c>
      <c r="X995">
        <v>0</v>
      </c>
      <c r="Y995">
        <v>0</v>
      </c>
      <c r="Z995">
        <v>0</v>
      </c>
      <c r="AA995">
        <v>0</v>
      </c>
      <c r="AE9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이승훈 엄희숙 SE.17 투명 540296569394 010-9174-7758 2024092436146291</v>
      </c>
    </row>
    <row r="996" spans="1:31">
      <c r="A996">
        <v>1005</v>
      </c>
      <c r="B996" t="s">
        <v>560</v>
      </c>
      <c r="C996" t="s">
        <v>559</v>
      </c>
      <c r="D996" t="s">
        <v>3219</v>
      </c>
      <c r="E996" s="59">
        <v>45559</v>
      </c>
      <c r="F996" t="s">
        <v>3216</v>
      </c>
      <c r="G996" t="s">
        <v>5434</v>
      </c>
      <c r="H996" t="s">
        <v>211</v>
      </c>
      <c r="I996" t="s">
        <v>351</v>
      </c>
      <c r="J996">
        <v>15</v>
      </c>
      <c r="K996">
        <v>28380</v>
      </c>
      <c r="L996">
        <v>5700</v>
      </c>
      <c r="M996">
        <v>1725</v>
      </c>
      <c r="N996" s="59">
        <v>45558</v>
      </c>
      <c r="O996" t="s">
        <v>5435</v>
      </c>
      <c r="P996" t="s">
        <v>3220</v>
      </c>
      <c r="Q996" t="s">
        <v>3221</v>
      </c>
      <c r="R996" t="s">
        <v>561</v>
      </c>
      <c r="S996" s="59"/>
      <c r="T996" t="s">
        <v>3222</v>
      </c>
      <c r="U996" t="s">
        <v>3223</v>
      </c>
      <c r="W996">
        <v>34350</v>
      </c>
      <c r="X996">
        <v>0</v>
      </c>
      <c r="Y996">
        <v>0</v>
      </c>
      <c r="Z996">
        <v>0</v>
      </c>
      <c r="AA996">
        <v>0</v>
      </c>
      <c r="AE9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염인희 옛날보리밥 SE.20 투명 530298199974 010-2888-4265 2024092398828971</v>
      </c>
    </row>
    <row r="997" spans="1:31">
      <c r="A997">
        <v>1006</v>
      </c>
      <c r="B997" t="s">
        <v>560</v>
      </c>
      <c r="C997" t="s">
        <v>559</v>
      </c>
      <c r="D997" t="s">
        <v>3219</v>
      </c>
      <c r="E997" s="59">
        <v>45559</v>
      </c>
      <c r="F997" t="s">
        <v>3216</v>
      </c>
      <c r="G997" t="s">
        <v>5434</v>
      </c>
      <c r="H997" t="s">
        <v>237</v>
      </c>
      <c r="I997" t="s">
        <v>373</v>
      </c>
      <c r="J997">
        <v>10</v>
      </c>
      <c r="K997">
        <v>13750</v>
      </c>
      <c r="L997">
        <v>0</v>
      </c>
      <c r="M997">
        <v>0</v>
      </c>
      <c r="N997" s="59">
        <v>45558</v>
      </c>
      <c r="O997" t="s">
        <v>5436</v>
      </c>
      <c r="P997" t="s">
        <v>3220</v>
      </c>
      <c r="Q997" t="s">
        <v>3221</v>
      </c>
      <c r="R997" t="s">
        <v>561</v>
      </c>
      <c r="S997" s="59"/>
      <c r="T997" t="s">
        <v>3222</v>
      </c>
      <c r="U997" t="s">
        <v>3223</v>
      </c>
      <c r="W997">
        <v>22500</v>
      </c>
      <c r="X997">
        <v>0</v>
      </c>
      <c r="Y997">
        <v>0</v>
      </c>
      <c r="Z997">
        <v>0</v>
      </c>
      <c r="AA997">
        <v>0</v>
      </c>
      <c r="AE9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염인희 옛날보리밥 SE.16 유백 530298199974 010-2888-4265 2024092398828961</v>
      </c>
    </row>
    <row r="998" spans="1:31">
      <c r="A998">
        <v>1007</v>
      </c>
      <c r="B998" t="s">
        <v>560</v>
      </c>
      <c r="C998" t="s">
        <v>559</v>
      </c>
      <c r="D998" t="s">
        <v>1410</v>
      </c>
      <c r="E998" s="59">
        <v>45558</v>
      </c>
      <c r="F998" t="s">
        <v>1410</v>
      </c>
      <c r="G998" t="s">
        <v>5274</v>
      </c>
      <c r="H998" t="s">
        <v>26</v>
      </c>
      <c r="I998" t="s">
        <v>351</v>
      </c>
      <c r="J998">
        <v>3</v>
      </c>
      <c r="K998">
        <v>51335</v>
      </c>
      <c r="L998">
        <v>4400</v>
      </c>
      <c r="M998">
        <v>1725</v>
      </c>
      <c r="N998" s="59">
        <v>45558</v>
      </c>
      <c r="O998" t="s">
        <v>5275</v>
      </c>
      <c r="P998" t="s">
        <v>1413</v>
      </c>
      <c r="Q998" t="s">
        <v>1414</v>
      </c>
      <c r="R998" t="s">
        <v>561</v>
      </c>
      <c r="S998" s="59"/>
      <c r="T998" t="s">
        <v>1414</v>
      </c>
      <c r="U998" t="s">
        <v>1415</v>
      </c>
      <c r="W998">
        <v>66570</v>
      </c>
      <c r="X998">
        <v>7410</v>
      </c>
      <c r="Y998">
        <v>0</v>
      </c>
      <c r="Z998">
        <v>0</v>
      </c>
      <c r="AA998">
        <v>0</v>
      </c>
      <c r="AE9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SE.303 투명 530297387064 010-3481-7254 2024092390537201</v>
      </c>
    </row>
    <row r="999" spans="1:31">
      <c r="A999">
        <v>1008</v>
      </c>
      <c r="B999" t="s">
        <v>560</v>
      </c>
      <c r="C999" t="s">
        <v>559</v>
      </c>
      <c r="D999" t="s">
        <v>5276</v>
      </c>
      <c r="E999" s="59">
        <v>45558</v>
      </c>
      <c r="F999" t="s">
        <v>5276</v>
      </c>
      <c r="G999" t="s">
        <v>5277</v>
      </c>
      <c r="H999" t="s">
        <v>84</v>
      </c>
      <c r="I999" t="s">
        <v>351</v>
      </c>
      <c r="J999">
        <v>1</v>
      </c>
      <c r="K999">
        <v>6410</v>
      </c>
      <c r="L999">
        <v>3000</v>
      </c>
      <c r="M999">
        <v>0</v>
      </c>
      <c r="N999" s="59">
        <v>45558</v>
      </c>
      <c r="O999" t="s">
        <v>5278</v>
      </c>
      <c r="P999" t="s">
        <v>5279</v>
      </c>
      <c r="Q999" t="s">
        <v>5280</v>
      </c>
      <c r="R999" t="s">
        <v>561</v>
      </c>
      <c r="S999" s="59"/>
      <c r="T999" t="s">
        <v>5280</v>
      </c>
      <c r="U999" t="s">
        <v>5281</v>
      </c>
      <c r="W999">
        <v>5880</v>
      </c>
      <c r="X999">
        <v>0</v>
      </c>
      <c r="Y999">
        <v>3000</v>
      </c>
      <c r="Z999">
        <v>0</v>
      </c>
      <c r="AA999">
        <v>0</v>
      </c>
      <c r="AE9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임선경 임선경 SE.121 투명 530297057132 010-8544-0802 2024092383470071</v>
      </c>
    </row>
    <row r="1000" spans="1:31">
      <c r="A1000">
        <v>1009</v>
      </c>
      <c r="B1000" t="s">
        <v>560</v>
      </c>
      <c r="C1000" t="s">
        <v>559</v>
      </c>
      <c r="D1000" t="s">
        <v>5282</v>
      </c>
      <c r="E1000" s="59">
        <v>45558</v>
      </c>
      <c r="F1000" t="s">
        <v>5282</v>
      </c>
      <c r="G1000" t="s">
        <v>5283</v>
      </c>
      <c r="H1000" t="s">
        <v>34</v>
      </c>
      <c r="I1000" t="s">
        <v>351</v>
      </c>
      <c r="J1000">
        <v>1</v>
      </c>
      <c r="K1000">
        <v>23666</v>
      </c>
      <c r="L1000">
        <v>3500</v>
      </c>
      <c r="M1000">
        <v>366</v>
      </c>
      <c r="N1000" s="59">
        <v>45556</v>
      </c>
      <c r="O1000" t="s">
        <v>5284</v>
      </c>
      <c r="P1000" t="s">
        <v>5285</v>
      </c>
      <c r="Q1000" t="s">
        <v>5286</v>
      </c>
      <c r="R1000" t="s">
        <v>561</v>
      </c>
      <c r="S1000" s="59"/>
      <c r="T1000" t="s">
        <v>5286</v>
      </c>
      <c r="U1000" t="s">
        <v>5287</v>
      </c>
      <c r="W1000">
        <v>28620</v>
      </c>
      <c r="X1000">
        <v>3180</v>
      </c>
      <c r="Y1000">
        <v>3000</v>
      </c>
      <c r="Z1000">
        <v>0</v>
      </c>
      <c r="AA1000">
        <v>0</v>
      </c>
      <c r="AE10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전민아 전민아 SE.206 투명 540295117395 010-4412-4154 2024092124223531</v>
      </c>
    </row>
    <row r="1001" spans="1:31">
      <c r="A1001">
        <v>1010</v>
      </c>
      <c r="B1001" t="s">
        <v>560</v>
      </c>
      <c r="C1001" t="s">
        <v>562</v>
      </c>
      <c r="E1001" s="59">
        <v>45558</v>
      </c>
      <c r="F1001" t="s">
        <v>2747</v>
      </c>
      <c r="G1001" t="s">
        <v>5288</v>
      </c>
      <c r="H1001" t="s">
        <v>34</v>
      </c>
      <c r="I1001" t="s">
        <v>351</v>
      </c>
      <c r="J1001">
        <v>1</v>
      </c>
      <c r="K1001">
        <v>23666</v>
      </c>
      <c r="L1001">
        <v>3500</v>
      </c>
      <c r="M1001">
        <v>366</v>
      </c>
      <c r="N1001" s="59">
        <v>45558</v>
      </c>
      <c r="O1001" t="s">
        <v>5289</v>
      </c>
      <c r="R1001" t="s">
        <v>561</v>
      </c>
      <c r="S1001" s="59"/>
      <c r="T1001" t="s">
        <v>5290</v>
      </c>
      <c r="U1001" t="s">
        <v>5291</v>
      </c>
      <c r="W1001">
        <v>0</v>
      </c>
      <c r="X1001">
        <v>0</v>
      </c>
      <c r="Y1001">
        <v>0</v>
      </c>
      <c r="Z1001">
        <v>0</v>
      </c>
      <c r="AA1001">
        <v>0</v>
      </c>
      <c r="AE10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 서울숲 LOWIDE SE.206 투명 540295279235 0502-7941-5262 2024092302</v>
      </c>
    </row>
    <row r="1002" spans="1:31">
      <c r="A1002">
        <v>1011</v>
      </c>
      <c r="B1002" t="s">
        <v>560</v>
      </c>
      <c r="C1002" t="s">
        <v>562</v>
      </c>
      <c r="D1002" t="s">
        <v>2293</v>
      </c>
      <c r="E1002" s="59">
        <v>45558</v>
      </c>
      <c r="F1002" t="s">
        <v>2747</v>
      </c>
      <c r="G1002" t="s">
        <v>5292</v>
      </c>
      <c r="H1002" t="s">
        <v>34</v>
      </c>
      <c r="I1002" t="s">
        <v>351</v>
      </c>
      <c r="J1002">
        <v>3</v>
      </c>
      <c r="K1002">
        <v>65525</v>
      </c>
      <c r="L1002">
        <v>4400</v>
      </c>
      <c r="M1002">
        <v>1725</v>
      </c>
      <c r="N1002" s="59">
        <v>45555</v>
      </c>
      <c r="O1002" t="s">
        <v>5293</v>
      </c>
      <c r="Q1002" t="s">
        <v>5290</v>
      </c>
      <c r="R1002" t="s">
        <v>561</v>
      </c>
      <c r="S1002" s="59"/>
      <c r="T1002" t="s">
        <v>5290</v>
      </c>
      <c r="U1002" t="s">
        <v>2751</v>
      </c>
      <c r="V1002" t="s">
        <v>564</v>
      </c>
      <c r="W1002">
        <v>102060</v>
      </c>
      <c r="X1002">
        <v>0</v>
      </c>
      <c r="Y1002">
        <v>0</v>
      </c>
      <c r="Z1002">
        <v>0</v>
      </c>
      <c r="AA1002">
        <v>0</v>
      </c>
      <c r="AE10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김민정 서울숲 LOWIDE SE.206 투명 540295279246 0502-7941-5262 29100069991613</v>
      </c>
    </row>
    <row r="1003" spans="1:31">
      <c r="A1003">
        <v>1012</v>
      </c>
      <c r="B1003" t="s">
        <v>560</v>
      </c>
      <c r="C1003" t="s">
        <v>562</v>
      </c>
      <c r="D1003" t="s">
        <v>2790</v>
      </c>
      <c r="E1003" s="59">
        <v>45558</v>
      </c>
      <c r="F1003" t="s">
        <v>2790</v>
      </c>
      <c r="G1003" t="s">
        <v>5294</v>
      </c>
      <c r="H1003" t="s">
        <v>211</v>
      </c>
      <c r="I1003" t="s">
        <v>351</v>
      </c>
      <c r="J1003">
        <v>10</v>
      </c>
      <c r="K1003">
        <v>17470</v>
      </c>
      <c r="L1003">
        <v>3500</v>
      </c>
      <c r="M1003">
        <v>0</v>
      </c>
      <c r="N1003" s="59">
        <v>45555</v>
      </c>
      <c r="O1003" t="s">
        <v>5295</v>
      </c>
      <c r="Q1003" t="s">
        <v>5296</v>
      </c>
      <c r="R1003" t="s">
        <v>561</v>
      </c>
      <c r="S1003" s="59"/>
      <c r="T1003" t="s">
        <v>5296</v>
      </c>
      <c r="U1003" t="s">
        <v>2795</v>
      </c>
      <c r="V1003" t="s">
        <v>563</v>
      </c>
      <c r="W1003">
        <v>25000</v>
      </c>
      <c r="X1003">
        <v>0</v>
      </c>
      <c r="Y1003">
        <v>0</v>
      </c>
      <c r="Z1003">
        <v>0</v>
      </c>
      <c r="AA1003">
        <v>0</v>
      </c>
      <c r="AE10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서혜리 서혜리 SE.20 투명 540295042532 0502-7790-8433 18100069897496</v>
      </c>
    </row>
    <row r="1004" spans="1:31">
      <c r="A1004">
        <v>1013</v>
      </c>
      <c r="B1004" t="s">
        <v>560</v>
      </c>
      <c r="C1004" t="s">
        <v>562</v>
      </c>
      <c r="D1004" t="s">
        <v>2790</v>
      </c>
      <c r="E1004" s="59">
        <v>45558</v>
      </c>
      <c r="F1004" t="s">
        <v>2790</v>
      </c>
      <c r="G1004" t="s">
        <v>5294</v>
      </c>
      <c r="H1004" t="s">
        <v>284</v>
      </c>
      <c r="I1004" t="s">
        <v>351</v>
      </c>
      <c r="J1004">
        <v>3</v>
      </c>
      <c r="K1004">
        <v>3630</v>
      </c>
      <c r="L1004">
        <v>0</v>
      </c>
      <c r="M1004">
        <v>0</v>
      </c>
      <c r="N1004" s="59">
        <v>45555</v>
      </c>
      <c r="O1004" t="s">
        <v>5295</v>
      </c>
      <c r="Q1004" t="s">
        <v>5296</v>
      </c>
      <c r="R1004" t="s">
        <v>561</v>
      </c>
      <c r="S1004" s="59"/>
      <c r="T1004" t="s">
        <v>5296</v>
      </c>
      <c r="U1004" t="s">
        <v>2795</v>
      </c>
      <c r="V1004" t="s">
        <v>563</v>
      </c>
      <c r="W1004">
        <v>5640</v>
      </c>
      <c r="X1004">
        <v>630</v>
      </c>
      <c r="Y1004">
        <v>0</v>
      </c>
      <c r="Z1004">
        <v>0</v>
      </c>
      <c r="AA1004">
        <v>0</v>
      </c>
      <c r="AE10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서혜리 서혜리 SE.5 투명 540295042532 0502-7790-8433 18100069897496</v>
      </c>
    </row>
    <row r="1005" spans="1:31">
      <c r="A1005">
        <v>1014</v>
      </c>
      <c r="B1005" t="s">
        <v>560</v>
      </c>
      <c r="C1005" t="s">
        <v>562</v>
      </c>
      <c r="D1005" t="s">
        <v>5300</v>
      </c>
      <c r="E1005" s="59">
        <v>45558</v>
      </c>
      <c r="F1005" t="s">
        <v>5297</v>
      </c>
      <c r="G1005" t="s">
        <v>5298</v>
      </c>
      <c r="H1005" t="s">
        <v>129</v>
      </c>
      <c r="I1005" t="s">
        <v>351</v>
      </c>
      <c r="J1005">
        <v>6</v>
      </c>
      <c r="K1005">
        <v>6960</v>
      </c>
      <c r="L1005">
        <v>3000</v>
      </c>
      <c r="M1005">
        <v>0</v>
      </c>
      <c r="N1005" s="59">
        <v>45555</v>
      </c>
      <c r="O1005" t="s">
        <v>5299</v>
      </c>
      <c r="Q1005" t="s">
        <v>5301</v>
      </c>
      <c r="R1005" t="s">
        <v>561</v>
      </c>
      <c r="S1005" s="59"/>
      <c r="T1005" t="s">
        <v>5301</v>
      </c>
      <c r="U1005" t="s">
        <v>5302</v>
      </c>
      <c r="V1005" t="s">
        <v>564</v>
      </c>
      <c r="W1005">
        <v>6900</v>
      </c>
      <c r="X1005">
        <v>0</v>
      </c>
      <c r="Y1005">
        <v>3000</v>
      </c>
      <c r="Z1005">
        <v>0</v>
      </c>
      <c r="AA1005">
        <v>0</v>
      </c>
      <c r="AE10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NAN LONG 남용 SE.102 투명 540295042506 0504-2786-2272 1100069944527</v>
      </c>
    </row>
    <row r="1006" spans="1:31">
      <c r="A1006">
        <v>1015</v>
      </c>
      <c r="B1006" t="s">
        <v>560</v>
      </c>
      <c r="C1006" t="s">
        <v>562</v>
      </c>
      <c r="D1006" t="s">
        <v>5305</v>
      </c>
      <c r="E1006" s="59">
        <v>45558</v>
      </c>
      <c r="F1006" t="s">
        <v>5082</v>
      </c>
      <c r="G1006" t="s">
        <v>5303</v>
      </c>
      <c r="H1006" t="s">
        <v>34</v>
      </c>
      <c r="I1006" t="s">
        <v>351</v>
      </c>
      <c r="J1006">
        <v>1</v>
      </c>
      <c r="K1006">
        <v>23666</v>
      </c>
      <c r="L1006">
        <v>3500</v>
      </c>
      <c r="M1006">
        <v>366</v>
      </c>
      <c r="N1006" s="59">
        <v>45556</v>
      </c>
      <c r="O1006" t="s">
        <v>5304</v>
      </c>
      <c r="Q1006" t="s">
        <v>5306</v>
      </c>
      <c r="R1006" t="s">
        <v>561</v>
      </c>
      <c r="S1006" s="59"/>
      <c r="T1006" t="s">
        <v>5306</v>
      </c>
      <c r="U1006" t="s">
        <v>5307</v>
      </c>
      <c r="V1006" t="s">
        <v>564</v>
      </c>
      <c r="W1006">
        <v>34020</v>
      </c>
      <c r="X1006">
        <v>0</v>
      </c>
      <c r="Y1006">
        <v>3000</v>
      </c>
      <c r="Z1006">
        <v>0</v>
      </c>
      <c r="AA1006">
        <v>0</v>
      </c>
      <c r="AE10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송봉환 김규남 SE.206 투명 540295117384 0502-7321-3853 24100070066457</v>
      </c>
    </row>
    <row r="1007" spans="1:31">
      <c r="A1007">
        <v>1016</v>
      </c>
      <c r="B1007" t="s">
        <v>560</v>
      </c>
      <c r="C1007" t="s">
        <v>562</v>
      </c>
      <c r="D1007" t="s">
        <v>5311</v>
      </c>
      <c r="E1007" s="59">
        <v>45558</v>
      </c>
      <c r="F1007" t="s">
        <v>5308</v>
      </c>
      <c r="G1007" t="s">
        <v>5309</v>
      </c>
      <c r="H1007" t="s">
        <v>34</v>
      </c>
      <c r="I1007" t="s">
        <v>351</v>
      </c>
      <c r="J1007">
        <v>1</v>
      </c>
      <c r="K1007">
        <v>23666</v>
      </c>
      <c r="L1007">
        <v>3500</v>
      </c>
      <c r="M1007">
        <v>366</v>
      </c>
      <c r="N1007" s="59">
        <v>45556</v>
      </c>
      <c r="O1007" t="s">
        <v>5310</v>
      </c>
      <c r="Q1007" t="s">
        <v>5312</v>
      </c>
      <c r="R1007" t="s">
        <v>561</v>
      </c>
      <c r="S1007" s="59"/>
      <c r="T1007" t="s">
        <v>5312</v>
      </c>
      <c r="U1007" t="s">
        <v>5313</v>
      </c>
      <c r="V1007" t="s">
        <v>563</v>
      </c>
      <c r="W1007">
        <v>34020</v>
      </c>
      <c r="X1007">
        <v>0</v>
      </c>
      <c r="Y1007">
        <v>3000</v>
      </c>
      <c r="Z1007">
        <v>0</v>
      </c>
      <c r="AA1007">
        <v>0</v>
      </c>
      <c r="AE10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김동욱 로우앤스윗 광안 SE.206 투명 540295117351 0504-4969-2269 16100070551824</v>
      </c>
    </row>
    <row r="1008" spans="1:31">
      <c r="A1008">
        <v>1017</v>
      </c>
      <c r="B1008" t="s">
        <v>560</v>
      </c>
      <c r="C1008" t="s">
        <v>562</v>
      </c>
      <c r="D1008" t="s">
        <v>5314</v>
      </c>
      <c r="E1008" s="59">
        <v>45558</v>
      </c>
      <c r="F1008" t="s">
        <v>5314</v>
      </c>
      <c r="G1008" t="s">
        <v>5315</v>
      </c>
      <c r="H1008" t="s">
        <v>34</v>
      </c>
      <c r="I1008" t="s">
        <v>351</v>
      </c>
      <c r="J1008">
        <v>1</v>
      </c>
      <c r="K1008">
        <v>23666</v>
      </c>
      <c r="L1008">
        <v>3500</v>
      </c>
      <c r="M1008">
        <v>366</v>
      </c>
      <c r="N1008" s="59">
        <v>45556</v>
      </c>
      <c r="O1008" t="s">
        <v>5316</v>
      </c>
      <c r="Q1008" t="s">
        <v>5317</v>
      </c>
      <c r="R1008" t="s">
        <v>561</v>
      </c>
      <c r="S1008" s="59"/>
      <c r="T1008" t="s">
        <v>5317</v>
      </c>
      <c r="U1008" t="s">
        <v>5318</v>
      </c>
      <c r="V1008" t="s">
        <v>564</v>
      </c>
      <c r="W1008">
        <v>34020</v>
      </c>
      <c r="X1008">
        <v>0</v>
      </c>
      <c r="Y1008">
        <v>3000</v>
      </c>
      <c r="Z1008">
        <v>0</v>
      </c>
      <c r="AA1008">
        <v>0</v>
      </c>
      <c r="AE10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김경만 김경만 SE.206 투명 540295117443 0504-3580-6450 28100069967221</v>
      </c>
    </row>
    <row r="1009" spans="1:31">
      <c r="A1009">
        <v>1018</v>
      </c>
      <c r="B1009" t="s">
        <v>560</v>
      </c>
      <c r="C1009" t="s">
        <v>562</v>
      </c>
      <c r="D1009" t="s">
        <v>5319</v>
      </c>
      <c r="E1009" s="59">
        <v>45558</v>
      </c>
      <c r="F1009" t="s">
        <v>5319</v>
      </c>
      <c r="G1009" t="s">
        <v>5320</v>
      </c>
      <c r="H1009" t="s">
        <v>104</v>
      </c>
      <c r="I1009" t="s">
        <v>351</v>
      </c>
      <c r="J1009">
        <v>1</v>
      </c>
      <c r="K1009">
        <v>5200</v>
      </c>
      <c r="L1009">
        <v>3000</v>
      </c>
      <c r="M1009">
        <v>0</v>
      </c>
      <c r="N1009" s="59">
        <v>45556</v>
      </c>
      <c r="O1009" t="s">
        <v>5321</v>
      </c>
      <c r="Q1009" t="s">
        <v>5322</v>
      </c>
      <c r="R1009" t="s">
        <v>561</v>
      </c>
      <c r="S1009" s="59"/>
      <c r="T1009" t="s">
        <v>5322</v>
      </c>
      <c r="U1009" t="s">
        <v>5323</v>
      </c>
      <c r="V1009" t="s">
        <v>563</v>
      </c>
      <c r="W1009">
        <v>3850</v>
      </c>
      <c r="X1009">
        <v>0</v>
      </c>
      <c r="Y1009">
        <v>3000</v>
      </c>
      <c r="Z1009">
        <v>0</v>
      </c>
      <c r="AA1009">
        <v>0</v>
      </c>
      <c r="AE10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김춘자 김춘자 SE.111 투명 540295042484 0502-4294-7641 6100070066120</v>
      </c>
    </row>
    <row r="1010" spans="1:31">
      <c r="A1010">
        <v>1019</v>
      </c>
      <c r="B1010" t="s">
        <v>560</v>
      </c>
      <c r="C1010" t="s">
        <v>562</v>
      </c>
      <c r="D1010" t="s">
        <v>5324</v>
      </c>
      <c r="E1010" s="59">
        <v>45558</v>
      </c>
      <c r="F1010" t="s">
        <v>5324</v>
      </c>
      <c r="G1010" t="s">
        <v>5325</v>
      </c>
      <c r="H1010" t="s">
        <v>34</v>
      </c>
      <c r="I1010" t="s">
        <v>351</v>
      </c>
      <c r="J1010">
        <v>1</v>
      </c>
      <c r="K1010">
        <v>23666</v>
      </c>
      <c r="L1010">
        <v>3500</v>
      </c>
      <c r="M1010">
        <v>366</v>
      </c>
      <c r="N1010" s="59">
        <v>45557</v>
      </c>
      <c r="O1010" t="s">
        <v>5326</v>
      </c>
      <c r="Q1010" t="s">
        <v>5327</v>
      </c>
      <c r="R1010" t="s">
        <v>561</v>
      </c>
      <c r="S1010" s="59"/>
      <c r="T1010" t="s">
        <v>5327</v>
      </c>
      <c r="U1010" t="s">
        <v>5328</v>
      </c>
      <c r="V1010" t="s">
        <v>564</v>
      </c>
      <c r="W1010">
        <v>34020</v>
      </c>
      <c r="X1010">
        <v>0</v>
      </c>
      <c r="Y1010">
        <v>3000</v>
      </c>
      <c r="Z1010">
        <v>0</v>
      </c>
      <c r="AA1010">
        <v>0</v>
      </c>
      <c r="AE10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김인경 김인경 SE.206 투명 540295117325 0502-4715-4390 11100070226395</v>
      </c>
    </row>
    <row r="1011" spans="1:31">
      <c r="A1011">
        <v>1020</v>
      </c>
      <c r="B1011" t="s">
        <v>560</v>
      </c>
      <c r="C1011" t="s">
        <v>562</v>
      </c>
      <c r="D1011" t="s">
        <v>5329</v>
      </c>
      <c r="E1011" s="59">
        <v>45558</v>
      </c>
      <c r="F1011" t="s">
        <v>5329</v>
      </c>
      <c r="G1011" t="s">
        <v>5330</v>
      </c>
      <c r="H1011" t="s">
        <v>18</v>
      </c>
      <c r="I1011" t="s">
        <v>351</v>
      </c>
      <c r="J1011">
        <v>1</v>
      </c>
      <c r="K1011">
        <v>10260</v>
      </c>
      <c r="L1011">
        <v>3000</v>
      </c>
      <c r="M1011">
        <v>0</v>
      </c>
      <c r="N1011" s="59">
        <v>45557</v>
      </c>
      <c r="O1011" t="s">
        <v>5331</v>
      </c>
      <c r="Q1011" t="s">
        <v>5332</v>
      </c>
      <c r="R1011" t="s">
        <v>561</v>
      </c>
      <c r="S1011" s="59"/>
      <c r="T1011" t="s">
        <v>5332</v>
      </c>
      <c r="U1011" t="s">
        <v>5333</v>
      </c>
      <c r="V1011" t="s">
        <v>5334</v>
      </c>
      <c r="W1011">
        <v>12470</v>
      </c>
      <c r="X1011">
        <v>0</v>
      </c>
      <c r="Y1011">
        <v>3000</v>
      </c>
      <c r="Z1011">
        <v>0</v>
      </c>
      <c r="AA1011">
        <v>0</v>
      </c>
      <c r="AE10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장선희 장선희 SE.307 투명 540295042462 0502-1712-2744 1100070273009</v>
      </c>
    </row>
    <row r="1012" spans="1:31">
      <c r="A1012">
        <v>1021</v>
      </c>
      <c r="B1012" t="s">
        <v>560</v>
      </c>
      <c r="C1012" t="s">
        <v>562</v>
      </c>
      <c r="D1012" t="s">
        <v>5338</v>
      </c>
      <c r="E1012" s="59">
        <v>45558</v>
      </c>
      <c r="F1012" t="s">
        <v>5335</v>
      </c>
      <c r="G1012" t="s">
        <v>5336</v>
      </c>
      <c r="H1012" t="s">
        <v>94</v>
      </c>
      <c r="I1012" t="s">
        <v>351</v>
      </c>
      <c r="J1012">
        <v>4</v>
      </c>
      <c r="K1012">
        <v>20366</v>
      </c>
      <c r="L1012">
        <v>3500</v>
      </c>
      <c r="M1012">
        <v>366</v>
      </c>
      <c r="N1012" s="59">
        <v>45558</v>
      </c>
      <c r="O1012" t="s">
        <v>5337</v>
      </c>
      <c r="Q1012" t="s">
        <v>5339</v>
      </c>
      <c r="R1012" t="s">
        <v>561</v>
      </c>
      <c r="S1012" s="59"/>
      <c r="T1012" t="s">
        <v>5339</v>
      </c>
      <c r="U1012" t="s">
        <v>5340</v>
      </c>
      <c r="V1012" t="s">
        <v>564</v>
      </c>
      <c r="W1012">
        <v>28880</v>
      </c>
      <c r="X1012">
        <v>0</v>
      </c>
      <c r="Y1012">
        <v>3000</v>
      </c>
      <c r="Z1012">
        <v>0</v>
      </c>
      <c r="AA1012">
        <v>0</v>
      </c>
      <c r="AE10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윤정수 홍우성 SE.116 투명 540295340415 0502-7915-8758 23100070430203</v>
      </c>
    </row>
    <row r="1013" spans="1:31">
      <c r="A1013">
        <v>1022</v>
      </c>
      <c r="B1013" t="s">
        <v>560</v>
      </c>
      <c r="C1013" t="s">
        <v>562</v>
      </c>
      <c r="D1013" t="s">
        <v>5341</v>
      </c>
      <c r="E1013" s="59">
        <v>45558</v>
      </c>
      <c r="F1013" t="s">
        <v>5341</v>
      </c>
      <c r="G1013" t="s">
        <v>5342</v>
      </c>
      <c r="H1013" t="s">
        <v>28</v>
      </c>
      <c r="I1013" t="s">
        <v>351</v>
      </c>
      <c r="J1013">
        <v>1</v>
      </c>
      <c r="K1013">
        <v>18386</v>
      </c>
      <c r="L1013">
        <v>3500</v>
      </c>
      <c r="M1013">
        <v>366</v>
      </c>
      <c r="N1013" s="59">
        <v>45558</v>
      </c>
      <c r="O1013" t="s">
        <v>5343</v>
      </c>
      <c r="Q1013" t="s">
        <v>5344</v>
      </c>
      <c r="R1013" t="s">
        <v>561</v>
      </c>
      <c r="S1013" s="59"/>
      <c r="T1013" t="s">
        <v>5344</v>
      </c>
      <c r="U1013" t="s">
        <v>5345</v>
      </c>
      <c r="V1013" t="s">
        <v>563</v>
      </c>
      <c r="W1013">
        <v>24950</v>
      </c>
      <c r="X1013">
        <v>0</v>
      </c>
      <c r="Y1013">
        <v>3000</v>
      </c>
      <c r="Z1013">
        <v>0</v>
      </c>
      <c r="AA1013">
        <v>0</v>
      </c>
      <c r="AE10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김경순 김경순 SE.302 투명 540295490204 0504-3581-3584 30100070633194</v>
      </c>
    </row>
    <row r="1014" spans="1:31">
      <c r="A1014">
        <v>1023</v>
      </c>
      <c r="B1014" t="s">
        <v>560</v>
      </c>
      <c r="C1014" t="s">
        <v>562</v>
      </c>
      <c r="D1014" t="s">
        <v>5377</v>
      </c>
      <c r="E1014" s="59">
        <v>45559</v>
      </c>
      <c r="F1014" t="s">
        <v>5374</v>
      </c>
      <c r="G1014" t="s">
        <v>5375</v>
      </c>
      <c r="H1014" t="s">
        <v>18</v>
      </c>
      <c r="I1014" t="s">
        <v>351</v>
      </c>
      <c r="J1014">
        <v>1</v>
      </c>
      <c r="K1014">
        <v>10260</v>
      </c>
      <c r="L1014">
        <v>3000</v>
      </c>
      <c r="M1014">
        <v>0</v>
      </c>
      <c r="N1014" s="59">
        <v>45558</v>
      </c>
      <c r="O1014" t="s">
        <v>5376</v>
      </c>
      <c r="Q1014" t="s">
        <v>5378</v>
      </c>
      <c r="R1014" t="s">
        <v>561</v>
      </c>
      <c r="S1014" s="59"/>
      <c r="T1014" t="s">
        <v>5378</v>
      </c>
      <c r="U1014" t="s">
        <v>5379</v>
      </c>
      <c r="V1014" t="s">
        <v>564</v>
      </c>
      <c r="W1014">
        <v>12470</v>
      </c>
      <c r="X1014">
        <v>0</v>
      </c>
      <c r="Y1014">
        <v>3000</v>
      </c>
      <c r="Z1014">
        <v>0</v>
      </c>
      <c r="AA1014">
        <v>0</v>
      </c>
      <c r="AE10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유선영 할매떡볶기 SE.307 투명 530298199930 0504-1868-3036 30100070727787</v>
      </c>
    </row>
    <row r="1015" spans="1:31">
      <c r="A1015">
        <v>1024</v>
      </c>
      <c r="B1015" t="s">
        <v>560</v>
      </c>
      <c r="C1015" t="s">
        <v>562</v>
      </c>
      <c r="D1015" t="s">
        <v>5381</v>
      </c>
      <c r="E1015" s="59">
        <v>45559</v>
      </c>
      <c r="F1015" t="s">
        <v>5381</v>
      </c>
      <c r="G1015" t="s">
        <v>5382</v>
      </c>
      <c r="H1015" t="s">
        <v>18</v>
      </c>
      <c r="I1015" t="s">
        <v>351</v>
      </c>
      <c r="J1015">
        <v>1</v>
      </c>
      <c r="K1015">
        <v>10260</v>
      </c>
      <c r="L1015">
        <v>3000</v>
      </c>
      <c r="M1015">
        <v>0</v>
      </c>
      <c r="N1015" s="59">
        <v>45558</v>
      </c>
      <c r="O1015" t="s">
        <v>5383</v>
      </c>
      <c r="Q1015" t="s">
        <v>5384</v>
      </c>
      <c r="R1015" t="s">
        <v>561</v>
      </c>
      <c r="S1015" s="59"/>
      <c r="T1015" t="s">
        <v>5384</v>
      </c>
      <c r="U1015" t="s">
        <v>5385</v>
      </c>
      <c r="V1015" t="s">
        <v>5386</v>
      </c>
      <c r="W1015">
        <v>12470</v>
      </c>
      <c r="X1015">
        <v>0</v>
      </c>
      <c r="Y1015">
        <v>3000</v>
      </c>
      <c r="Z1015">
        <v>0</v>
      </c>
      <c r="AA1015">
        <v>0</v>
      </c>
      <c r="AE10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이으뜸 이으뜸 SE.307 투명 530298199952 0504-2765-1463 13100070641627</v>
      </c>
    </row>
    <row r="1016" spans="1:31">
      <c r="A1016">
        <v>1025</v>
      </c>
      <c r="B1016" t="s">
        <v>560</v>
      </c>
      <c r="C1016" t="s">
        <v>562</v>
      </c>
      <c r="D1016" t="s">
        <v>5387</v>
      </c>
      <c r="E1016" s="59">
        <v>45559</v>
      </c>
      <c r="F1016" t="s">
        <v>5387</v>
      </c>
      <c r="G1016" t="s">
        <v>5390</v>
      </c>
      <c r="H1016" t="s">
        <v>98</v>
      </c>
      <c r="I1016" t="s">
        <v>351</v>
      </c>
      <c r="J1016">
        <v>1</v>
      </c>
      <c r="K1016">
        <v>6960</v>
      </c>
      <c r="L1016">
        <v>3000</v>
      </c>
      <c r="M1016">
        <v>0</v>
      </c>
      <c r="N1016" s="59">
        <v>45558</v>
      </c>
      <c r="O1016" t="s">
        <v>5391</v>
      </c>
      <c r="Q1016" t="s">
        <v>5392</v>
      </c>
      <c r="R1016" t="s">
        <v>561</v>
      </c>
      <c r="S1016" s="59"/>
      <c r="T1016" t="s">
        <v>5392</v>
      </c>
      <c r="U1016" t="s">
        <v>5393</v>
      </c>
      <c r="V1016" t="s">
        <v>564</v>
      </c>
      <c r="W1016">
        <v>6120</v>
      </c>
      <c r="X1016">
        <v>680</v>
      </c>
      <c r="Y1016">
        <v>3000</v>
      </c>
      <c r="Z1016">
        <v>0</v>
      </c>
      <c r="AA1016">
        <v>0</v>
      </c>
      <c r="AE10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나정숙 나정숙 SE.114 투명 530298200000 0504-4320-6538 27100070330154</v>
      </c>
    </row>
    <row r="1017" spans="1:31">
      <c r="A1017">
        <v>1026</v>
      </c>
      <c r="B1017" t="s">
        <v>560</v>
      </c>
      <c r="C1017" t="s">
        <v>562</v>
      </c>
      <c r="D1017" t="s">
        <v>5398</v>
      </c>
      <c r="E1017" s="59">
        <v>45559</v>
      </c>
      <c r="F1017" t="s">
        <v>5395</v>
      </c>
      <c r="G1017" t="s">
        <v>5396</v>
      </c>
      <c r="H1017" t="s">
        <v>129</v>
      </c>
      <c r="I1017" t="s">
        <v>351</v>
      </c>
      <c r="J1017">
        <v>5</v>
      </c>
      <c r="K1017">
        <v>6300</v>
      </c>
      <c r="L1017">
        <v>3000</v>
      </c>
      <c r="M1017">
        <v>0</v>
      </c>
      <c r="N1017" s="59">
        <v>45558</v>
      </c>
      <c r="O1017" t="s">
        <v>5397</v>
      </c>
      <c r="Q1017" t="s">
        <v>5399</v>
      </c>
      <c r="R1017" t="s">
        <v>561</v>
      </c>
      <c r="S1017" s="59"/>
      <c r="T1017" t="s">
        <v>5399</v>
      </c>
      <c r="U1017" t="s">
        <v>5400</v>
      </c>
      <c r="V1017" t="s">
        <v>5401</v>
      </c>
      <c r="W1017">
        <v>5750</v>
      </c>
      <c r="X1017">
        <v>0</v>
      </c>
      <c r="Y1017">
        <v>3000</v>
      </c>
      <c r="Z1017">
        <v>0</v>
      </c>
      <c r="AA1017">
        <v>0</v>
      </c>
      <c r="AE10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강진수 최수정 SE.102 투명 530298199985 0504-3496-2178 9100070480045</v>
      </c>
    </row>
    <row r="1018" spans="1:31">
      <c r="A1018">
        <v>1027</v>
      </c>
      <c r="B1018" t="s">
        <v>560</v>
      </c>
      <c r="C1018" t="s">
        <v>562</v>
      </c>
      <c r="D1018" t="s">
        <v>5402</v>
      </c>
      <c r="E1018" s="59">
        <v>45559</v>
      </c>
      <c r="F1018" t="s">
        <v>5402</v>
      </c>
      <c r="G1018" t="s">
        <v>5403</v>
      </c>
      <c r="H1018" t="s">
        <v>34</v>
      </c>
      <c r="I1018" t="s">
        <v>351</v>
      </c>
      <c r="J1018">
        <v>1</v>
      </c>
      <c r="K1018">
        <v>23666</v>
      </c>
      <c r="L1018">
        <v>3500</v>
      </c>
      <c r="M1018">
        <v>366</v>
      </c>
      <c r="N1018" s="59">
        <v>45559</v>
      </c>
      <c r="O1018" t="s">
        <v>5404</v>
      </c>
      <c r="Q1018" t="s">
        <v>5405</v>
      </c>
      <c r="R1018" t="s">
        <v>561</v>
      </c>
      <c r="S1018" s="59"/>
      <c r="T1018" t="s">
        <v>5405</v>
      </c>
      <c r="U1018" t="s">
        <v>5406</v>
      </c>
      <c r="V1018" t="s">
        <v>564</v>
      </c>
      <c r="W1018">
        <v>34020</v>
      </c>
      <c r="X1018">
        <v>0</v>
      </c>
      <c r="Y1018">
        <v>3000</v>
      </c>
      <c r="Z1018">
        <v>0</v>
      </c>
      <c r="AA1018">
        <v>0</v>
      </c>
      <c r="AE10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강연주 강연주 SE.206 투명 530298199941 0502-1788-8749 5100070511291</v>
      </c>
    </row>
    <row r="1019" spans="1:31">
      <c r="A1019">
        <v>1028</v>
      </c>
      <c r="B1019" t="s">
        <v>560</v>
      </c>
      <c r="C1019" t="s">
        <v>562</v>
      </c>
      <c r="D1019" t="s">
        <v>5407</v>
      </c>
      <c r="E1019" s="59">
        <v>45559</v>
      </c>
      <c r="F1019" t="s">
        <v>5407</v>
      </c>
      <c r="G1019" t="s">
        <v>5408</v>
      </c>
      <c r="H1019" t="s">
        <v>44</v>
      </c>
      <c r="I1019" t="s">
        <v>351</v>
      </c>
      <c r="J1019">
        <v>1</v>
      </c>
      <c r="K1019">
        <v>13766</v>
      </c>
      <c r="L1019">
        <v>3500</v>
      </c>
      <c r="M1019">
        <v>366</v>
      </c>
      <c r="N1019" s="59">
        <v>45559</v>
      </c>
      <c r="O1019" t="s">
        <v>5409</v>
      </c>
      <c r="Q1019" t="s">
        <v>5410</v>
      </c>
      <c r="R1019" t="s">
        <v>561</v>
      </c>
      <c r="S1019" s="59"/>
      <c r="T1019" t="s">
        <v>5410</v>
      </c>
      <c r="U1019" t="s">
        <v>5411</v>
      </c>
      <c r="V1019" t="s">
        <v>564</v>
      </c>
      <c r="W1019">
        <v>17010</v>
      </c>
      <c r="X1019">
        <v>0</v>
      </c>
      <c r="Y1019">
        <v>3000</v>
      </c>
      <c r="Z1019">
        <v>0</v>
      </c>
      <c r="AA1019">
        <v>0</v>
      </c>
      <c r="AE10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손홍례 손홍례 SE.201 투명 530298199963 0502-5374-7437 23100070636027</v>
      </c>
    </row>
    <row r="1020" spans="1:31">
      <c r="A1020">
        <v>1029</v>
      </c>
      <c r="B1020" t="s">
        <v>560</v>
      </c>
      <c r="C1020" t="s">
        <v>562</v>
      </c>
      <c r="D1020" t="s">
        <v>2293</v>
      </c>
      <c r="E1020" s="59">
        <v>45559</v>
      </c>
      <c r="F1020" t="s">
        <v>2290</v>
      </c>
      <c r="G1020" t="s">
        <v>5412</v>
      </c>
      <c r="H1020" t="s">
        <v>34</v>
      </c>
      <c r="I1020" t="s">
        <v>351</v>
      </c>
      <c r="J1020">
        <v>1</v>
      </c>
      <c r="K1020">
        <v>23666</v>
      </c>
      <c r="L1020">
        <v>3500</v>
      </c>
      <c r="M1020">
        <v>366</v>
      </c>
      <c r="N1020" s="59">
        <v>45559</v>
      </c>
      <c r="O1020" t="s">
        <v>5413</v>
      </c>
      <c r="Q1020" t="s">
        <v>5414</v>
      </c>
      <c r="R1020" t="s">
        <v>561</v>
      </c>
      <c r="S1020" s="59"/>
      <c r="T1020" t="s">
        <v>5414</v>
      </c>
      <c r="U1020" t="s">
        <v>2296</v>
      </c>
      <c r="V1020" t="s">
        <v>5415</v>
      </c>
      <c r="W1020">
        <v>34020</v>
      </c>
      <c r="X1020">
        <v>0</v>
      </c>
      <c r="Y1020">
        <v>3000</v>
      </c>
      <c r="Z1020">
        <v>0</v>
      </c>
      <c r="AA1020">
        <v>0</v>
      </c>
      <c r="AE10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김민정 로와이드 압구정 SE.206 투명 540296515693 0502-4641-4560 29100070666244</v>
      </c>
    </row>
    <row r="1021" spans="1:31">
      <c r="A1021">
        <v>1030</v>
      </c>
      <c r="B1021" t="s">
        <v>560</v>
      </c>
      <c r="C1021" t="s">
        <v>562</v>
      </c>
      <c r="D1021" t="s">
        <v>1034</v>
      </c>
      <c r="E1021" s="59">
        <v>45559</v>
      </c>
      <c r="F1021" t="s">
        <v>1034</v>
      </c>
      <c r="G1021" t="s">
        <v>5416</v>
      </c>
      <c r="H1021" t="s">
        <v>34</v>
      </c>
      <c r="I1021" t="s">
        <v>351</v>
      </c>
      <c r="J1021">
        <v>1</v>
      </c>
      <c r="K1021">
        <v>23666</v>
      </c>
      <c r="L1021">
        <v>3500</v>
      </c>
      <c r="M1021">
        <v>366</v>
      </c>
      <c r="N1021" s="59">
        <v>45559</v>
      </c>
      <c r="O1021" t="s">
        <v>5417</v>
      </c>
      <c r="Q1021" t="s">
        <v>5418</v>
      </c>
      <c r="R1021" t="s">
        <v>561</v>
      </c>
      <c r="S1021" s="59"/>
      <c r="T1021" t="s">
        <v>5418</v>
      </c>
      <c r="U1021" t="s">
        <v>1038</v>
      </c>
      <c r="V1021" t="s">
        <v>564</v>
      </c>
      <c r="W1021">
        <v>34020</v>
      </c>
      <c r="X1021">
        <v>0</v>
      </c>
      <c r="Y1021">
        <v>3000</v>
      </c>
      <c r="Z1021">
        <v>0</v>
      </c>
      <c r="AA1021">
        <v>0</v>
      </c>
      <c r="AE10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정장숙 정장숙 SE.206 투명 540296515671 0502-7538-9076 6100070573647</v>
      </c>
    </row>
    <row r="1022" spans="1:31">
      <c r="A1022">
        <v>1031</v>
      </c>
      <c r="B1022" t="s">
        <v>560</v>
      </c>
      <c r="C1022" t="s">
        <v>562</v>
      </c>
      <c r="D1022" t="s">
        <v>5478</v>
      </c>
      <c r="E1022" s="59">
        <v>45560</v>
      </c>
      <c r="F1022" t="s">
        <v>5478</v>
      </c>
      <c r="G1022" t="s">
        <v>5479</v>
      </c>
      <c r="H1022" t="s">
        <v>98</v>
      </c>
      <c r="I1022" t="s">
        <v>351</v>
      </c>
      <c r="J1022">
        <v>6</v>
      </c>
      <c r="K1022">
        <v>29885</v>
      </c>
      <c r="L1022">
        <v>4400</v>
      </c>
      <c r="M1022">
        <v>1725</v>
      </c>
      <c r="N1022" s="59">
        <v>45559</v>
      </c>
      <c r="O1022" t="s">
        <v>5480</v>
      </c>
      <c r="Q1022" t="s">
        <v>5481</v>
      </c>
      <c r="R1022" t="s">
        <v>561</v>
      </c>
      <c r="S1022" s="59"/>
      <c r="T1022" t="s">
        <v>5481</v>
      </c>
      <c r="U1022" t="s">
        <v>5482</v>
      </c>
      <c r="V1022" t="s">
        <v>564</v>
      </c>
      <c r="W1022">
        <v>36720</v>
      </c>
      <c r="X1022">
        <v>4080</v>
      </c>
      <c r="Y1022">
        <v>0</v>
      </c>
      <c r="Z1022">
        <v>0</v>
      </c>
      <c r="AA1022">
        <v>0</v>
      </c>
      <c r="AE10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박희숙 박희숙 SE.114 투명 540297384205 0504-2720-1915 32100070616780</v>
      </c>
    </row>
    <row r="1023" spans="1:31">
      <c r="A1023">
        <v>1032</v>
      </c>
      <c r="B1023" t="s">
        <v>560</v>
      </c>
      <c r="C1023" t="s">
        <v>562</v>
      </c>
      <c r="D1023" t="s">
        <v>5594</v>
      </c>
      <c r="E1023" s="59">
        <v>45561</v>
      </c>
      <c r="F1023" t="s">
        <v>5594</v>
      </c>
      <c r="G1023" t="s">
        <v>5595</v>
      </c>
      <c r="H1023" t="s">
        <v>18</v>
      </c>
      <c r="I1023" t="s">
        <v>351</v>
      </c>
      <c r="J1023">
        <v>1</v>
      </c>
      <c r="K1023">
        <v>10260</v>
      </c>
      <c r="L1023">
        <v>3000</v>
      </c>
      <c r="M1023">
        <v>0</v>
      </c>
      <c r="N1023" s="59">
        <v>45561</v>
      </c>
      <c r="O1023" t="s">
        <v>5596</v>
      </c>
      <c r="Q1023" t="s">
        <v>5597</v>
      </c>
      <c r="R1023" t="s">
        <v>561</v>
      </c>
      <c r="S1023" s="59"/>
      <c r="T1023" t="s">
        <v>5597</v>
      </c>
      <c r="U1023" t="s">
        <v>5598</v>
      </c>
      <c r="V1023" t="s">
        <v>564</v>
      </c>
      <c r="W1023">
        <v>12470</v>
      </c>
      <c r="X1023">
        <v>0</v>
      </c>
      <c r="Y1023">
        <v>3000</v>
      </c>
      <c r="Z1023">
        <v>0</v>
      </c>
      <c r="AA1023">
        <v>0</v>
      </c>
      <c r="AE10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박정은 박정은 SE.307 투명 530299952833 0502-4102-4089 7100071100101</v>
      </c>
    </row>
    <row r="1024" spans="1:31">
      <c r="A1024">
        <v>1033</v>
      </c>
      <c r="B1024" t="s">
        <v>560</v>
      </c>
      <c r="C1024" t="s">
        <v>562</v>
      </c>
      <c r="D1024" t="s">
        <v>5604</v>
      </c>
      <c r="E1024" s="59">
        <v>45561</v>
      </c>
      <c r="F1024" t="s">
        <v>5600</v>
      </c>
      <c r="G1024" t="s">
        <v>5602</v>
      </c>
      <c r="H1024" t="s">
        <v>115</v>
      </c>
      <c r="I1024" t="s">
        <v>351</v>
      </c>
      <c r="J1024">
        <v>2</v>
      </c>
      <c r="K1024">
        <v>6960</v>
      </c>
      <c r="L1024">
        <v>3000</v>
      </c>
      <c r="M1024">
        <v>0</v>
      </c>
      <c r="N1024" s="59">
        <v>45561</v>
      </c>
      <c r="O1024" t="s">
        <v>5603</v>
      </c>
      <c r="Q1024" t="s">
        <v>5605</v>
      </c>
      <c r="R1024" t="s">
        <v>561</v>
      </c>
      <c r="S1024" s="59"/>
      <c r="T1024" t="s">
        <v>5605</v>
      </c>
      <c r="U1024" t="s">
        <v>5606</v>
      </c>
      <c r="V1024" t="s">
        <v>5607</v>
      </c>
      <c r="W1024">
        <v>7080</v>
      </c>
      <c r="X1024">
        <v>0</v>
      </c>
      <c r="Y1024">
        <v>3000</v>
      </c>
      <c r="Z1024">
        <v>0</v>
      </c>
      <c r="AA1024">
        <v>0</v>
      </c>
      <c r="AE10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우지애 우병석 SE.106 투명 530299952844 0502-4819-1579 23100070984239</v>
      </c>
    </row>
    <row r="1025" spans="1:31">
      <c r="A1025">
        <v>1034</v>
      </c>
      <c r="B1025" t="s">
        <v>560</v>
      </c>
      <c r="C1025" t="s">
        <v>562</v>
      </c>
      <c r="D1025" t="s">
        <v>5604</v>
      </c>
      <c r="E1025" s="59">
        <v>45561</v>
      </c>
      <c r="F1025" t="s">
        <v>5600</v>
      </c>
      <c r="G1025" t="s">
        <v>5602</v>
      </c>
      <c r="H1025" t="s">
        <v>129</v>
      </c>
      <c r="I1025" t="s">
        <v>351</v>
      </c>
      <c r="J1025">
        <v>3</v>
      </c>
      <c r="K1025">
        <v>1980</v>
      </c>
      <c r="L1025">
        <v>0</v>
      </c>
      <c r="M1025">
        <v>0</v>
      </c>
      <c r="N1025" s="59">
        <v>45561</v>
      </c>
      <c r="O1025" t="s">
        <v>5603</v>
      </c>
      <c r="Q1025" t="s">
        <v>5605</v>
      </c>
      <c r="R1025" t="s">
        <v>561</v>
      </c>
      <c r="S1025" s="59"/>
      <c r="T1025" t="s">
        <v>5605</v>
      </c>
      <c r="U1025" t="s">
        <v>5606</v>
      </c>
      <c r="V1025" t="s">
        <v>5607</v>
      </c>
      <c r="W1025">
        <v>3450</v>
      </c>
      <c r="X1025">
        <v>0</v>
      </c>
      <c r="Y1025">
        <v>0</v>
      </c>
      <c r="Z1025">
        <v>0</v>
      </c>
      <c r="AA1025">
        <v>0</v>
      </c>
      <c r="AE10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우지애 우병석 SE.102 투명 530299952844 0502-4819-1579 23100070984239</v>
      </c>
    </row>
    <row r="1026" spans="1:31">
      <c r="A1026">
        <v>1035</v>
      </c>
      <c r="B1026" t="s">
        <v>560</v>
      </c>
      <c r="C1026" t="s">
        <v>562</v>
      </c>
      <c r="D1026" t="s">
        <v>5610</v>
      </c>
      <c r="E1026" s="59">
        <v>45562</v>
      </c>
      <c r="F1026" t="s">
        <v>5610</v>
      </c>
      <c r="G1026" t="s">
        <v>5611</v>
      </c>
      <c r="H1026" t="s">
        <v>211</v>
      </c>
      <c r="I1026" t="s">
        <v>351</v>
      </c>
      <c r="J1026">
        <v>1</v>
      </c>
      <c r="K1026">
        <v>4397</v>
      </c>
      <c r="L1026">
        <v>3000</v>
      </c>
      <c r="M1026">
        <v>0</v>
      </c>
      <c r="N1026" s="59">
        <v>45562</v>
      </c>
      <c r="O1026" t="s">
        <v>5612</v>
      </c>
      <c r="Q1026" t="s">
        <v>5613</v>
      </c>
      <c r="R1026" t="s">
        <v>561</v>
      </c>
      <c r="S1026" s="59"/>
      <c r="T1026" t="s">
        <v>5613</v>
      </c>
      <c r="U1026" t="s">
        <v>5614</v>
      </c>
      <c r="V1026" t="s">
        <v>564</v>
      </c>
      <c r="W1026">
        <v>2120</v>
      </c>
      <c r="X1026">
        <v>380</v>
      </c>
      <c r="Y1026">
        <v>2500</v>
      </c>
      <c r="Z1026">
        <v>0</v>
      </c>
      <c r="AA1026">
        <v>0</v>
      </c>
      <c r="AE10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임혜정 임혜정 SE.20 투명 530300793986 0502-1787-4879 29100071167630</v>
      </c>
    </row>
    <row r="1027" spans="1:31">
      <c r="A1027">
        <v>1036</v>
      </c>
      <c r="B1027" t="s">
        <v>560</v>
      </c>
      <c r="C1027" t="s">
        <v>562</v>
      </c>
      <c r="D1027" t="s">
        <v>5616</v>
      </c>
      <c r="E1027" s="59">
        <v>45562</v>
      </c>
      <c r="F1027" t="s">
        <v>5616</v>
      </c>
      <c r="G1027" t="s">
        <v>5619</v>
      </c>
      <c r="H1027" t="s">
        <v>36</v>
      </c>
      <c r="I1027" t="s">
        <v>351</v>
      </c>
      <c r="J1027">
        <v>1</v>
      </c>
      <c r="K1027">
        <v>20366</v>
      </c>
      <c r="L1027">
        <v>3500</v>
      </c>
      <c r="M1027">
        <v>366</v>
      </c>
      <c r="N1027" s="59">
        <v>45562</v>
      </c>
      <c r="O1027" t="s">
        <v>5620</v>
      </c>
      <c r="Q1027" t="s">
        <v>5621</v>
      </c>
      <c r="R1027" t="s">
        <v>561</v>
      </c>
      <c r="S1027" s="59"/>
      <c r="T1027" t="s">
        <v>5621</v>
      </c>
      <c r="U1027" t="s">
        <v>5622</v>
      </c>
      <c r="V1027" t="s">
        <v>564</v>
      </c>
      <c r="W1027">
        <v>28350</v>
      </c>
      <c r="X1027">
        <v>0</v>
      </c>
      <c r="Y1027">
        <v>3000</v>
      </c>
      <c r="Z1027">
        <v>0</v>
      </c>
      <c r="AA1027">
        <v>0</v>
      </c>
      <c r="AE10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유현미 유현미 SE.205 투명 540299402316 0504-3404-6928 24100071186839</v>
      </c>
    </row>
    <row r="1028" spans="1:31">
      <c r="A1028">
        <v>1037</v>
      </c>
      <c r="B1028" t="s">
        <v>665</v>
      </c>
      <c r="C1028" t="s">
        <v>530</v>
      </c>
      <c r="D1028" t="s">
        <v>1722</v>
      </c>
      <c r="E1028" s="59">
        <v>45562</v>
      </c>
      <c r="F1028" t="s">
        <v>1722</v>
      </c>
      <c r="G1028" t="s">
        <v>5626</v>
      </c>
      <c r="H1028" t="s">
        <v>529</v>
      </c>
      <c r="I1028" t="s">
        <v>351</v>
      </c>
      <c r="J1028">
        <v>1</v>
      </c>
      <c r="K1028">
        <v>0</v>
      </c>
      <c r="L1028">
        <v>3500</v>
      </c>
      <c r="M1028">
        <v>366</v>
      </c>
      <c r="N1028" s="59">
        <v>45562</v>
      </c>
      <c r="O1028" t="s">
        <v>5696</v>
      </c>
      <c r="R1028" t="s">
        <v>561</v>
      </c>
      <c r="S1028" s="59"/>
      <c r="T1028" t="s">
        <v>5628</v>
      </c>
      <c r="U1028" t="s">
        <v>5629</v>
      </c>
      <c r="W1028">
        <v>0</v>
      </c>
      <c r="X1028">
        <v>0</v>
      </c>
      <c r="Y1028">
        <v>0</v>
      </c>
      <c r="Z1028">
        <v>0</v>
      </c>
      <c r="AA1028">
        <v>0</v>
      </c>
      <c r="AE10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김광희 김광희 SE.1000 투명 540299241353 010-8492-7769 45565121</v>
      </c>
    </row>
    <row r="1029" spans="1:31">
      <c r="A1029">
        <v>1038</v>
      </c>
      <c r="B1029" t="s">
        <v>665</v>
      </c>
      <c r="C1029" t="s">
        <v>530</v>
      </c>
      <c r="D1029" t="s">
        <v>5631</v>
      </c>
      <c r="E1029" s="59">
        <v>45561</v>
      </c>
      <c r="F1029" t="s">
        <v>5631</v>
      </c>
      <c r="G1029" t="s">
        <v>5632</v>
      </c>
      <c r="H1029" t="s">
        <v>529</v>
      </c>
      <c r="I1029" t="s">
        <v>351</v>
      </c>
      <c r="J1029">
        <v>1</v>
      </c>
      <c r="K1029">
        <v>0</v>
      </c>
      <c r="L1029">
        <v>5500</v>
      </c>
      <c r="M1029">
        <v>1925</v>
      </c>
      <c r="N1029" s="59">
        <v>45561</v>
      </c>
      <c r="O1029" t="s">
        <v>5697</v>
      </c>
      <c r="R1029" t="s">
        <v>561</v>
      </c>
      <c r="S1029" s="59"/>
      <c r="T1029" t="s">
        <v>5634</v>
      </c>
      <c r="U1029" t="s">
        <v>5635</v>
      </c>
      <c r="W1029">
        <v>0</v>
      </c>
      <c r="X1029">
        <v>0</v>
      </c>
      <c r="Y1029">
        <v>0</v>
      </c>
      <c r="Z1029">
        <v>0</v>
      </c>
      <c r="AA1029">
        <v>0</v>
      </c>
      <c r="AE10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김정희 김정희 SE.1000 투명 530300113844 010-5592-7747 45565959</v>
      </c>
    </row>
    <row r="1030" spans="1:31">
      <c r="A1030">
        <v>1039</v>
      </c>
      <c r="B1030" t="s">
        <v>665</v>
      </c>
      <c r="C1030" t="s">
        <v>530</v>
      </c>
      <c r="D1030" t="s">
        <v>5631</v>
      </c>
      <c r="E1030" s="59">
        <v>45561</v>
      </c>
      <c r="F1030" t="s">
        <v>5631</v>
      </c>
      <c r="G1030" t="s">
        <v>5636</v>
      </c>
      <c r="H1030" t="s">
        <v>529</v>
      </c>
      <c r="I1030" t="s">
        <v>351</v>
      </c>
      <c r="J1030">
        <v>1</v>
      </c>
      <c r="K1030">
        <v>0</v>
      </c>
      <c r="L1030">
        <v>5500</v>
      </c>
      <c r="M1030">
        <v>1925</v>
      </c>
      <c r="N1030" s="59">
        <v>45561</v>
      </c>
      <c r="O1030" t="s">
        <v>5698</v>
      </c>
      <c r="R1030" t="s">
        <v>561</v>
      </c>
      <c r="S1030" s="59"/>
      <c r="T1030" t="s">
        <v>5634</v>
      </c>
      <c r="U1030" t="s">
        <v>5635</v>
      </c>
      <c r="W1030">
        <v>0</v>
      </c>
      <c r="X1030">
        <v>0</v>
      </c>
      <c r="Y1030">
        <v>0</v>
      </c>
      <c r="Z1030">
        <v>0</v>
      </c>
      <c r="AA1030">
        <v>0</v>
      </c>
      <c r="AE10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김정희 김정희 SE.1000 투명 540298493941 010-5592-7747 45565516</v>
      </c>
    </row>
    <row r="1031" spans="1:31">
      <c r="A1031">
        <v>1040</v>
      </c>
      <c r="B1031" t="s">
        <v>665</v>
      </c>
      <c r="C1031" t="s">
        <v>530</v>
      </c>
      <c r="D1031" t="s">
        <v>5638</v>
      </c>
      <c r="E1031" s="59">
        <v>45561</v>
      </c>
      <c r="F1031" t="s">
        <v>5638</v>
      </c>
      <c r="G1031" t="s">
        <v>5640</v>
      </c>
      <c r="H1031" t="s">
        <v>529</v>
      </c>
      <c r="I1031" t="s">
        <v>351</v>
      </c>
      <c r="J1031">
        <v>1</v>
      </c>
      <c r="K1031">
        <v>0</v>
      </c>
      <c r="L1031">
        <v>3500</v>
      </c>
      <c r="M1031">
        <v>366</v>
      </c>
      <c r="N1031" s="59">
        <v>45561</v>
      </c>
      <c r="O1031" t="s">
        <v>5699</v>
      </c>
      <c r="R1031" t="s">
        <v>561</v>
      </c>
      <c r="S1031" s="59"/>
      <c r="T1031" t="s">
        <v>5642</v>
      </c>
      <c r="U1031" t="s">
        <v>2581</v>
      </c>
      <c r="W1031">
        <v>0</v>
      </c>
      <c r="X1031">
        <v>0</v>
      </c>
      <c r="Y1031">
        <v>0</v>
      </c>
      <c r="Z1031">
        <v>0</v>
      </c>
      <c r="AA1031">
        <v>0</v>
      </c>
      <c r="AE10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임수현 임수현 SE.1000 투명 530300098271 010-4914-5598 45565557</v>
      </c>
    </row>
    <row r="1032" spans="1:31">
      <c r="A1032">
        <v>1041</v>
      </c>
      <c r="B1032" t="s">
        <v>665</v>
      </c>
      <c r="C1032" t="s">
        <v>530</v>
      </c>
      <c r="D1032" t="s">
        <v>5638</v>
      </c>
      <c r="E1032" s="59">
        <v>45561</v>
      </c>
      <c r="F1032" t="s">
        <v>5638</v>
      </c>
      <c r="G1032" t="s">
        <v>5645</v>
      </c>
      <c r="H1032" t="s">
        <v>529</v>
      </c>
      <c r="I1032" t="s">
        <v>351</v>
      </c>
      <c r="J1032">
        <v>1</v>
      </c>
      <c r="K1032">
        <v>0</v>
      </c>
      <c r="L1032">
        <v>4400</v>
      </c>
      <c r="M1032">
        <v>1725</v>
      </c>
      <c r="N1032" s="59">
        <v>45561</v>
      </c>
      <c r="O1032" t="s">
        <v>5700</v>
      </c>
      <c r="R1032" t="s">
        <v>561</v>
      </c>
      <c r="S1032" s="59"/>
      <c r="T1032" t="s">
        <v>5642</v>
      </c>
      <c r="U1032" t="s">
        <v>2581</v>
      </c>
      <c r="W1032">
        <v>0</v>
      </c>
      <c r="X1032">
        <v>0</v>
      </c>
      <c r="Y1032">
        <v>0</v>
      </c>
      <c r="Z1032">
        <v>0</v>
      </c>
      <c r="AA1032">
        <v>0</v>
      </c>
      <c r="AE10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임수현 임수현 SE.1000 투명 530300098293 010-4914-5598 45565744</v>
      </c>
    </row>
    <row r="1033" spans="1:31">
      <c r="A1033">
        <v>1042</v>
      </c>
      <c r="B1033" t="s">
        <v>665</v>
      </c>
      <c r="C1033" t="s">
        <v>530</v>
      </c>
      <c r="D1033" t="s">
        <v>5638</v>
      </c>
      <c r="E1033" s="59">
        <v>45561</v>
      </c>
      <c r="F1033" t="s">
        <v>5638</v>
      </c>
      <c r="G1033" t="s">
        <v>5648</v>
      </c>
      <c r="H1033" t="s">
        <v>529</v>
      </c>
      <c r="I1033" t="s">
        <v>351</v>
      </c>
      <c r="J1033">
        <v>1</v>
      </c>
      <c r="K1033">
        <v>0</v>
      </c>
      <c r="L1033">
        <v>4400</v>
      </c>
      <c r="M1033">
        <v>1725</v>
      </c>
      <c r="N1033" s="59">
        <v>45561</v>
      </c>
      <c r="O1033" t="s">
        <v>5701</v>
      </c>
      <c r="R1033" t="s">
        <v>561</v>
      </c>
      <c r="S1033" s="59"/>
      <c r="T1033" t="s">
        <v>5642</v>
      </c>
      <c r="U1033" t="s">
        <v>2581</v>
      </c>
      <c r="W1033">
        <v>0</v>
      </c>
      <c r="X1033">
        <v>0</v>
      </c>
      <c r="Y1033">
        <v>0</v>
      </c>
      <c r="Z1033">
        <v>0</v>
      </c>
      <c r="AA1033">
        <v>0</v>
      </c>
      <c r="AE10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임수현 임수현 SE.1000 투명 530300098245 010-4914-5598 45565598</v>
      </c>
    </row>
    <row r="1034" spans="1:31">
      <c r="A1034">
        <v>1043</v>
      </c>
      <c r="B1034" t="s">
        <v>665</v>
      </c>
      <c r="C1034" t="s">
        <v>530</v>
      </c>
      <c r="D1034" t="s">
        <v>5369</v>
      </c>
      <c r="E1034" s="59">
        <v>45559</v>
      </c>
      <c r="F1034" t="s">
        <v>5369</v>
      </c>
      <c r="G1034" t="s">
        <v>5371</v>
      </c>
      <c r="H1034" t="s">
        <v>529</v>
      </c>
      <c r="I1034" t="s">
        <v>351</v>
      </c>
      <c r="J1034">
        <v>1</v>
      </c>
      <c r="K1034">
        <v>0</v>
      </c>
      <c r="L1034">
        <v>5500</v>
      </c>
      <c r="M1034">
        <v>1925</v>
      </c>
      <c r="N1034" s="59">
        <v>45559</v>
      </c>
      <c r="O1034" t="s">
        <v>5702</v>
      </c>
      <c r="R1034" t="s">
        <v>561</v>
      </c>
      <c r="S1034" s="59"/>
      <c r="T1034" t="s">
        <v>5372</v>
      </c>
      <c r="U1034" t="s">
        <v>5373</v>
      </c>
      <c r="W1034">
        <v>0</v>
      </c>
      <c r="X1034">
        <v>0</v>
      </c>
      <c r="Y1034">
        <v>0</v>
      </c>
      <c r="Z1034">
        <v>0</v>
      </c>
      <c r="AA1034">
        <v>0</v>
      </c>
      <c r="AE10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봉화농업회사법인(주) 봉화농업회사법인(주) SE.1000 투명 540296537500 010-4031-2884 45565497</v>
      </c>
    </row>
    <row r="1035" spans="1:31">
      <c r="A1035">
        <v>1044</v>
      </c>
      <c r="B1035" t="s">
        <v>665</v>
      </c>
      <c r="C1035" t="s">
        <v>530</v>
      </c>
      <c r="D1035" t="s">
        <v>5269</v>
      </c>
      <c r="E1035" s="59">
        <v>45558</v>
      </c>
      <c r="F1035" t="s">
        <v>5269</v>
      </c>
      <c r="G1035" t="s">
        <v>5270</v>
      </c>
      <c r="H1035" t="s">
        <v>529</v>
      </c>
      <c r="I1035" t="s">
        <v>351</v>
      </c>
      <c r="J1035">
        <v>1</v>
      </c>
      <c r="K1035">
        <v>0</v>
      </c>
      <c r="L1035">
        <v>5500</v>
      </c>
      <c r="M1035">
        <v>1925</v>
      </c>
      <c r="N1035" s="59">
        <v>45558</v>
      </c>
      <c r="O1035" t="s">
        <v>5703</v>
      </c>
      <c r="R1035" t="s">
        <v>561</v>
      </c>
      <c r="S1035" s="59"/>
      <c r="T1035" t="s">
        <v>5271</v>
      </c>
      <c r="U1035" t="s">
        <v>5272</v>
      </c>
      <c r="W1035">
        <v>0</v>
      </c>
      <c r="X1035">
        <v>0</v>
      </c>
      <c r="Y1035">
        <v>0</v>
      </c>
      <c r="Z1035">
        <v>0</v>
      </c>
      <c r="AA1035">
        <v>0</v>
      </c>
      <c r="AE10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(주)운문로컬푸드 (주)운문로컬푸드 SE.1000 투명 530297246563 010-2075-7836 45565696</v>
      </c>
    </row>
    <row r="1036" spans="1:31">
      <c r="A1036">
        <v>1045</v>
      </c>
      <c r="B1036" t="s">
        <v>665</v>
      </c>
      <c r="C1036" t="s">
        <v>530</v>
      </c>
      <c r="D1036" t="s">
        <v>5269</v>
      </c>
      <c r="E1036" s="59">
        <v>45558</v>
      </c>
      <c r="F1036" t="s">
        <v>5269</v>
      </c>
      <c r="G1036" t="s">
        <v>5273</v>
      </c>
      <c r="H1036" t="s">
        <v>529</v>
      </c>
      <c r="I1036" t="s">
        <v>351</v>
      </c>
      <c r="J1036">
        <v>1</v>
      </c>
      <c r="K1036">
        <v>0</v>
      </c>
      <c r="L1036">
        <v>5500</v>
      </c>
      <c r="M1036">
        <v>1925</v>
      </c>
      <c r="N1036" s="59">
        <v>45558</v>
      </c>
      <c r="O1036" t="s">
        <v>5704</v>
      </c>
      <c r="R1036" t="s">
        <v>561</v>
      </c>
      <c r="S1036" s="59"/>
      <c r="T1036" t="s">
        <v>5271</v>
      </c>
      <c r="U1036" t="s">
        <v>5272</v>
      </c>
      <c r="W1036">
        <v>0</v>
      </c>
      <c r="X1036">
        <v>0</v>
      </c>
      <c r="Y1036">
        <v>0</v>
      </c>
      <c r="Z1036">
        <v>0</v>
      </c>
      <c r="AA1036">
        <v>0</v>
      </c>
      <c r="AE10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(주)운문로컬푸드 (주)운문로컬푸드 SE.1000 투명 530297246541 010-2075-7836 45565276</v>
      </c>
    </row>
    <row r="1037" spans="1:31">
      <c r="A1037">
        <v>1046</v>
      </c>
      <c r="B1037" t="s">
        <v>665</v>
      </c>
      <c r="C1037" t="s">
        <v>562</v>
      </c>
      <c r="D1037" t="s">
        <v>5358</v>
      </c>
      <c r="E1037" s="59">
        <v>45558</v>
      </c>
      <c r="F1037" t="s">
        <v>5358</v>
      </c>
      <c r="G1037" t="s">
        <v>5359</v>
      </c>
      <c r="H1037" t="s">
        <v>34</v>
      </c>
      <c r="I1037" t="s">
        <v>351</v>
      </c>
      <c r="J1037">
        <v>2</v>
      </c>
      <c r="K1037">
        <v>0</v>
      </c>
      <c r="L1037">
        <v>4400</v>
      </c>
      <c r="M1037">
        <v>1725</v>
      </c>
      <c r="N1037" s="59">
        <v>45557</v>
      </c>
      <c r="O1037" t="s">
        <v>5360</v>
      </c>
      <c r="Q1037" t="s">
        <v>5361</v>
      </c>
      <c r="R1037" t="s">
        <v>561</v>
      </c>
      <c r="S1037" s="59"/>
      <c r="T1037" t="s">
        <v>5361</v>
      </c>
      <c r="U1037" t="s">
        <v>5362</v>
      </c>
      <c r="V1037" t="s">
        <v>564</v>
      </c>
      <c r="W1037">
        <v>60480</v>
      </c>
      <c r="X1037">
        <v>0</v>
      </c>
      <c r="Y1037">
        <v>0</v>
      </c>
      <c r="Z1037">
        <v>0</v>
      </c>
      <c r="AA1037">
        <v>0</v>
      </c>
      <c r="AE10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하승재 하승재 SE.206 투명 540295117476 0502-4289-3341 13100070324506</v>
      </c>
    </row>
    <row r="1038" spans="1:31">
      <c r="A1038">
        <v>1047</v>
      </c>
      <c r="B1038" t="s">
        <v>665</v>
      </c>
      <c r="C1038" t="s">
        <v>562</v>
      </c>
      <c r="D1038" t="s">
        <v>5363</v>
      </c>
      <c r="E1038" s="59">
        <v>45558</v>
      </c>
      <c r="F1038" t="s">
        <v>5363</v>
      </c>
      <c r="G1038" t="s">
        <v>5364</v>
      </c>
      <c r="H1038" t="s">
        <v>22</v>
      </c>
      <c r="I1038" t="s">
        <v>351</v>
      </c>
      <c r="J1038">
        <v>1</v>
      </c>
      <c r="K1038">
        <v>0</v>
      </c>
      <c r="L1038">
        <v>3500</v>
      </c>
      <c r="M1038">
        <v>366</v>
      </c>
      <c r="N1038" s="59">
        <v>45558</v>
      </c>
      <c r="O1038" t="s">
        <v>5365</v>
      </c>
      <c r="Q1038" t="s">
        <v>5366</v>
      </c>
      <c r="R1038" t="s">
        <v>561</v>
      </c>
      <c r="S1038" s="59"/>
      <c r="T1038" t="s">
        <v>5366</v>
      </c>
      <c r="U1038" t="s">
        <v>5367</v>
      </c>
      <c r="V1038" t="s">
        <v>564</v>
      </c>
      <c r="W1038">
        <v>19320</v>
      </c>
      <c r="X1038">
        <v>0</v>
      </c>
      <c r="Y1038">
        <v>3000</v>
      </c>
      <c r="Z1038">
        <v>0</v>
      </c>
      <c r="AA1038">
        <v>0</v>
      </c>
      <c r="AE10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김현영 김현영 SE.305 투명 530297057165 0504-4918-5393 9100070357387</v>
      </c>
    </row>
    <row r="1039" spans="1:31">
      <c r="A1039">
        <v>1048</v>
      </c>
      <c r="B1039" t="s">
        <v>665</v>
      </c>
      <c r="C1039" t="s">
        <v>562</v>
      </c>
      <c r="D1039" t="s">
        <v>5664</v>
      </c>
      <c r="E1039" s="59">
        <v>45561</v>
      </c>
      <c r="F1039" t="s">
        <v>5659</v>
      </c>
      <c r="G1039" t="s">
        <v>5662</v>
      </c>
      <c r="H1039" t="s">
        <v>42</v>
      </c>
      <c r="I1039" t="s">
        <v>351</v>
      </c>
      <c r="J1039">
        <v>1</v>
      </c>
      <c r="K1039">
        <v>0</v>
      </c>
      <c r="L1039">
        <v>3500</v>
      </c>
      <c r="M1039">
        <v>366</v>
      </c>
      <c r="N1039" s="59">
        <v>45560</v>
      </c>
      <c r="O1039" t="s">
        <v>5663</v>
      </c>
      <c r="Q1039" t="s">
        <v>5665</v>
      </c>
      <c r="R1039" t="s">
        <v>561</v>
      </c>
      <c r="S1039" s="59"/>
      <c r="T1039" t="s">
        <v>5665</v>
      </c>
      <c r="U1039" t="s">
        <v>5666</v>
      </c>
      <c r="V1039" t="s">
        <v>563</v>
      </c>
      <c r="W1039">
        <v>16800</v>
      </c>
      <c r="X1039">
        <v>0</v>
      </c>
      <c r="Y1039">
        <v>3000</v>
      </c>
      <c r="Z1039">
        <v>0</v>
      </c>
      <c r="AA1039">
        <v>0</v>
      </c>
      <c r="AE10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김양훈 카페 훈 SE.202 투명 530299952870 0502-1233-3902 22100070538588</v>
      </c>
    </row>
    <row r="1040" spans="1:31">
      <c r="A1040">
        <v>1049</v>
      </c>
      <c r="B1040" t="s">
        <v>665</v>
      </c>
      <c r="C1040" t="s">
        <v>562</v>
      </c>
      <c r="D1040" t="s">
        <v>5669</v>
      </c>
      <c r="E1040" s="59">
        <v>45561</v>
      </c>
      <c r="F1040" t="s">
        <v>5669</v>
      </c>
      <c r="G1040" t="s">
        <v>5671</v>
      </c>
      <c r="H1040" t="s">
        <v>36</v>
      </c>
      <c r="I1040" t="s">
        <v>351</v>
      </c>
      <c r="J1040">
        <v>1</v>
      </c>
      <c r="K1040">
        <v>0</v>
      </c>
      <c r="L1040">
        <v>3500</v>
      </c>
      <c r="M1040">
        <v>366</v>
      </c>
      <c r="N1040" s="59">
        <v>45561</v>
      </c>
      <c r="O1040" t="s">
        <v>5672</v>
      </c>
      <c r="Q1040" t="s">
        <v>5673</v>
      </c>
      <c r="R1040" t="s">
        <v>561</v>
      </c>
      <c r="S1040" s="59"/>
      <c r="T1040" t="s">
        <v>5673</v>
      </c>
      <c r="U1040" t="s">
        <v>5674</v>
      </c>
      <c r="V1040" t="s">
        <v>5675</v>
      </c>
      <c r="W1040">
        <v>25200</v>
      </c>
      <c r="X1040">
        <v>0</v>
      </c>
      <c r="Y1040">
        <v>3000</v>
      </c>
      <c r="Z1040">
        <v>0</v>
      </c>
      <c r="AA1040">
        <v>0</v>
      </c>
      <c r="AE10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박은효 박은효 SE.205 투명 530299952855 0502-7353-2867 16100071439349</v>
      </c>
    </row>
    <row r="1041" spans="1:31">
      <c r="A1041">
        <v>1050</v>
      </c>
      <c r="B1041" t="s">
        <v>665</v>
      </c>
      <c r="C1041" t="s">
        <v>559</v>
      </c>
      <c r="E1041" s="59">
        <v>45558</v>
      </c>
      <c r="F1041" t="s">
        <v>5346</v>
      </c>
      <c r="G1041" t="s">
        <v>5347</v>
      </c>
      <c r="H1041" t="s">
        <v>34</v>
      </c>
      <c r="I1041" t="s">
        <v>351</v>
      </c>
      <c r="J1041">
        <v>1</v>
      </c>
      <c r="K1041">
        <v>0</v>
      </c>
      <c r="L1041">
        <v>4400</v>
      </c>
      <c r="M1041">
        <v>1725</v>
      </c>
      <c r="N1041" s="59">
        <v>45558</v>
      </c>
      <c r="O1041" t="s">
        <v>5705</v>
      </c>
      <c r="R1041" t="s">
        <v>561</v>
      </c>
      <c r="S1041" s="59"/>
      <c r="T1041" t="s">
        <v>5348</v>
      </c>
      <c r="U1041" t="s">
        <v>5349</v>
      </c>
      <c r="W1041">
        <v>0</v>
      </c>
      <c r="X1041">
        <v>0</v>
      </c>
      <c r="Y1041">
        <v>0</v>
      </c>
      <c r="Z1041">
        <v>0</v>
      </c>
      <c r="AA1041">
        <v>0</v>
      </c>
      <c r="AE10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 길호영 SE.206 투명 540295132865 010-9938-9197 45565876</v>
      </c>
    </row>
    <row r="1042" spans="1:31">
      <c r="A1042">
        <v>1051</v>
      </c>
      <c r="B1042" t="s">
        <v>665</v>
      </c>
      <c r="C1042" t="s">
        <v>559</v>
      </c>
      <c r="D1042" t="s">
        <v>5419</v>
      </c>
      <c r="E1042" s="59">
        <v>45559</v>
      </c>
      <c r="F1042" t="s">
        <v>5419</v>
      </c>
      <c r="G1042" t="s">
        <v>5420</v>
      </c>
      <c r="H1042" t="s">
        <v>34</v>
      </c>
      <c r="I1042" t="s">
        <v>351</v>
      </c>
      <c r="J1042">
        <v>1</v>
      </c>
      <c r="K1042">
        <v>0</v>
      </c>
      <c r="L1042">
        <v>3500</v>
      </c>
      <c r="M1042">
        <v>366</v>
      </c>
      <c r="N1042" s="59">
        <v>45559</v>
      </c>
      <c r="O1042" t="s">
        <v>5421</v>
      </c>
      <c r="P1042" t="s">
        <v>5422</v>
      </c>
      <c r="Q1042" t="s">
        <v>5423</v>
      </c>
      <c r="R1042" t="s">
        <v>561</v>
      </c>
      <c r="S1042" s="59"/>
      <c r="T1042" t="s">
        <v>5423</v>
      </c>
      <c r="U1042" t="s">
        <v>5425</v>
      </c>
      <c r="V1042" t="s">
        <v>1114</v>
      </c>
      <c r="W1042">
        <v>28400</v>
      </c>
      <c r="X1042">
        <v>0</v>
      </c>
      <c r="Y1042">
        <v>3000</v>
      </c>
      <c r="Z1042">
        <v>0</v>
      </c>
      <c r="AA1042">
        <v>0</v>
      </c>
      <c r="AE10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임부환 임부환 SE.206 투명 530298199996 010-9475-4009 2024092437028881</v>
      </c>
    </row>
    <row r="1043" spans="1:31">
      <c r="A1043">
        <v>1052</v>
      </c>
      <c r="B1043" t="s">
        <v>665</v>
      </c>
      <c r="C1043" t="s">
        <v>559</v>
      </c>
      <c r="D1043" t="s">
        <v>1528</v>
      </c>
      <c r="E1043" s="59">
        <v>45558</v>
      </c>
      <c r="F1043" t="s">
        <v>1525</v>
      </c>
      <c r="G1043" t="s">
        <v>5350</v>
      </c>
      <c r="H1043" t="s">
        <v>34</v>
      </c>
      <c r="I1043" t="s">
        <v>351</v>
      </c>
      <c r="J1043">
        <v>1</v>
      </c>
      <c r="K1043">
        <v>0</v>
      </c>
      <c r="L1043">
        <v>3500</v>
      </c>
      <c r="M1043">
        <v>366</v>
      </c>
      <c r="N1043" s="59">
        <v>45558</v>
      </c>
      <c r="O1043" t="s">
        <v>5351</v>
      </c>
      <c r="P1043" t="s">
        <v>1529</v>
      </c>
      <c r="Q1043" t="s">
        <v>1530</v>
      </c>
      <c r="R1043" t="s">
        <v>561</v>
      </c>
      <c r="S1043" s="59"/>
      <c r="T1043" t="s">
        <v>1530</v>
      </c>
      <c r="U1043" t="s">
        <v>1531</v>
      </c>
      <c r="W1043">
        <v>28400</v>
      </c>
      <c r="X1043">
        <v>0</v>
      </c>
      <c r="Y1043">
        <v>3000</v>
      </c>
      <c r="Z1043">
        <v>0</v>
      </c>
      <c r="AA1043">
        <v>0</v>
      </c>
      <c r="AE10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김성엽 윌로우(주) SE.206 투명 530297057110 010-9372-6698 2024092385985191</v>
      </c>
    </row>
    <row r="1044" spans="1:31">
      <c r="A1044">
        <v>1053</v>
      </c>
      <c r="B1044" t="s">
        <v>665</v>
      </c>
      <c r="C1044" t="s">
        <v>559</v>
      </c>
      <c r="D1044" t="s">
        <v>5346</v>
      </c>
      <c r="E1044" s="59">
        <v>45558</v>
      </c>
      <c r="F1044" t="s">
        <v>5346</v>
      </c>
      <c r="G1044" t="s">
        <v>5352</v>
      </c>
      <c r="H1044" t="s">
        <v>34</v>
      </c>
      <c r="I1044" t="s">
        <v>351</v>
      </c>
      <c r="J1044">
        <v>4</v>
      </c>
      <c r="K1044">
        <v>0</v>
      </c>
      <c r="L1044">
        <v>4400</v>
      </c>
      <c r="M1044">
        <v>1725</v>
      </c>
      <c r="N1044" s="59">
        <v>45555</v>
      </c>
      <c r="O1044" t="s">
        <v>5353</v>
      </c>
      <c r="P1044" t="s">
        <v>5354</v>
      </c>
      <c r="Q1044" t="s">
        <v>5355</v>
      </c>
      <c r="R1044" t="s">
        <v>561</v>
      </c>
      <c r="S1044" s="59"/>
      <c r="T1044" t="s">
        <v>5355</v>
      </c>
      <c r="U1044" t="s">
        <v>5356</v>
      </c>
      <c r="V1044" t="s">
        <v>5357</v>
      </c>
      <c r="W1044">
        <v>113600</v>
      </c>
      <c r="X1044">
        <v>0</v>
      </c>
      <c r="Y1044">
        <v>0</v>
      </c>
      <c r="Z1044">
        <v>0</v>
      </c>
      <c r="AA1044">
        <v>0</v>
      </c>
      <c r="AE10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길호영 길호영 SE.206 투명 540295117502 010-9938-9179 2024092091817701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0D34-7BDD-432F-95A2-90EFE0B68C29}">
  <sheetPr codeName="Sheet9"/>
  <dimension ref="A1:AW375"/>
  <sheetViews>
    <sheetView topLeftCell="AI1" workbookViewId="0">
      <selection activeCell="AW1" sqref="AW1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21" bestFit="1" customWidth="1"/>
    <col min="7" max="7" width="12.2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21.375" bestFit="1" customWidth="1"/>
    <col min="17" max="18" width="16.5" bestFit="1" customWidth="1"/>
    <col min="19" max="19" width="81" bestFit="1" customWidth="1"/>
    <col min="20" max="20" width="43.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8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</cols>
  <sheetData>
    <row r="1" spans="1:49">
      <c r="A1" t="s">
        <v>653</v>
      </c>
      <c r="B1" t="s">
        <v>537</v>
      </c>
      <c r="C1" t="s">
        <v>538</v>
      </c>
      <c r="D1" t="s">
        <v>626</v>
      </c>
      <c r="E1" t="s">
        <v>536</v>
      </c>
      <c r="F1" t="s">
        <v>311</v>
      </c>
      <c r="G1" t="s">
        <v>625</v>
      </c>
      <c r="H1" t="s">
        <v>542</v>
      </c>
      <c r="I1" t="s">
        <v>127</v>
      </c>
      <c r="J1" t="s">
        <v>544</v>
      </c>
      <c r="K1" t="s">
        <v>116</v>
      </c>
      <c r="L1" t="s">
        <v>791</v>
      </c>
      <c r="M1" t="s">
        <v>113</v>
      </c>
      <c r="N1" t="s">
        <v>617</v>
      </c>
      <c r="O1" t="s">
        <v>534</v>
      </c>
      <c r="P1" t="s">
        <v>123</v>
      </c>
      <c r="Q1" t="s">
        <v>619</v>
      </c>
      <c r="R1" t="s">
        <v>618</v>
      </c>
      <c r="S1" t="s">
        <v>547</v>
      </c>
      <c r="T1" t="s">
        <v>548</v>
      </c>
      <c r="U1" t="s">
        <v>798</v>
      </c>
      <c r="V1" t="s">
        <v>776</v>
      </c>
      <c r="W1" t="s">
        <v>792</v>
      </c>
      <c r="X1" t="s">
        <v>796</v>
      </c>
      <c r="Y1" t="s">
        <v>793</v>
      </c>
      <c r="Z1" t="s">
        <v>768</v>
      </c>
      <c r="AA1" t="s">
        <v>797</v>
      </c>
      <c r="AB1" t="s">
        <v>775</v>
      </c>
      <c r="AC1" t="s">
        <v>794</v>
      </c>
      <c r="AD1" t="s">
        <v>790</v>
      </c>
      <c r="AE1" t="s">
        <v>773</v>
      </c>
      <c r="AF1" t="s">
        <v>814</v>
      </c>
      <c r="AG1" t="s">
        <v>815</v>
      </c>
      <c r="AH1" t="s">
        <v>816</v>
      </c>
      <c r="AI1" t="s">
        <v>119</v>
      </c>
      <c r="AJ1" t="s">
        <v>817</v>
      </c>
      <c r="AK1" t="s">
        <v>771</v>
      </c>
      <c r="AL1" t="s">
        <v>772</v>
      </c>
      <c r="AM1" t="s">
        <v>795</v>
      </c>
      <c r="AN1" t="s">
        <v>818</v>
      </c>
      <c r="AO1" t="s">
        <v>683</v>
      </c>
      <c r="AP1" t="s">
        <v>819</v>
      </c>
      <c r="AQ1" t="s">
        <v>820</v>
      </c>
      <c r="AR1" t="s">
        <v>821</v>
      </c>
      <c r="AS1" t="s">
        <v>822</v>
      </c>
      <c r="AT1" t="s">
        <v>823</v>
      </c>
      <c r="AU1" t="s">
        <v>824</v>
      </c>
      <c r="AV1" t="s">
        <v>825</v>
      </c>
      <c r="AW1" t="s">
        <v>867</v>
      </c>
    </row>
    <row r="2" spans="1:49">
      <c r="A2">
        <v>2</v>
      </c>
      <c r="B2" t="s">
        <v>665</v>
      </c>
      <c r="C2" s="59">
        <v>45292</v>
      </c>
      <c r="D2" t="s">
        <v>808</v>
      </c>
      <c r="E2" t="s">
        <v>562</v>
      </c>
      <c r="F2" t="s">
        <v>805</v>
      </c>
      <c r="H2" t="s">
        <v>809</v>
      </c>
      <c r="I2" s="59">
        <v>45294</v>
      </c>
      <c r="J2" t="s">
        <v>561</v>
      </c>
      <c r="K2" t="s">
        <v>807</v>
      </c>
      <c r="L2" s="59">
        <v>44930</v>
      </c>
      <c r="M2" t="s">
        <v>211</v>
      </c>
      <c r="N2" t="s">
        <v>352</v>
      </c>
      <c r="O2">
        <v>1</v>
      </c>
      <c r="P2" t="s">
        <v>806</v>
      </c>
      <c r="Q2" t="s">
        <v>809</v>
      </c>
      <c r="R2" t="s">
        <v>827</v>
      </c>
      <c r="S2" t="s">
        <v>810</v>
      </c>
      <c r="T2" t="s">
        <v>564</v>
      </c>
      <c r="W2">
        <v>2500</v>
      </c>
      <c r="X2">
        <v>0</v>
      </c>
      <c r="Y2">
        <v>3000</v>
      </c>
      <c r="Z2">
        <v>2900</v>
      </c>
      <c r="AA2">
        <v>0</v>
      </c>
      <c r="AB2">
        <v>0</v>
      </c>
      <c r="AC2">
        <v>0</v>
      </c>
      <c r="AD2" t="s">
        <v>828</v>
      </c>
      <c r="AF2">
        <v>2300</v>
      </c>
      <c r="AG2">
        <v>1397</v>
      </c>
      <c r="AH2">
        <v>5500</v>
      </c>
      <c r="AI2">
        <v>0</v>
      </c>
      <c r="AJ2">
        <v>396</v>
      </c>
      <c r="AK2">
        <v>0</v>
      </c>
      <c r="AL2">
        <v>0</v>
      </c>
      <c r="AN2" t="s">
        <v>788</v>
      </c>
      <c r="AP2">
        <v>5500</v>
      </c>
      <c r="AQ2">
        <v>0</v>
      </c>
      <c r="AR2">
        <v>396</v>
      </c>
      <c r="AS2">
        <v>0</v>
      </c>
      <c r="AU2" t="s">
        <v>558</v>
      </c>
      <c r="AV2">
        <v>0</v>
      </c>
      <c r="AW2">
        <v>1397</v>
      </c>
    </row>
    <row r="3" spans="1:49">
      <c r="A3">
        <v>3</v>
      </c>
      <c r="B3" t="s">
        <v>665</v>
      </c>
      <c r="C3" s="59">
        <v>45443</v>
      </c>
      <c r="D3" t="s">
        <v>1651</v>
      </c>
      <c r="E3" t="s">
        <v>530</v>
      </c>
      <c r="I3" s="59">
        <v>45443</v>
      </c>
      <c r="J3" t="s">
        <v>561</v>
      </c>
      <c r="K3" t="s">
        <v>870</v>
      </c>
      <c r="L3" s="59"/>
      <c r="M3" t="s">
        <v>529</v>
      </c>
      <c r="N3" t="s">
        <v>351</v>
      </c>
      <c r="O3">
        <v>1</v>
      </c>
      <c r="P3" t="s">
        <v>869</v>
      </c>
      <c r="Q3" t="s">
        <v>873</v>
      </c>
      <c r="S3" t="s">
        <v>874</v>
      </c>
      <c r="W3">
        <v>0</v>
      </c>
      <c r="X3">
        <v>0</v>
      </c>
      <c r="Y3">
        <v>0</v>
      </c>
      <c r="Z3">
        <v>4400</v>
      </c>
      <c r="AA3">
        <v>0</v>
      </c>
      <c r="AB3">
        <v>0</v>
      </c>
      <c r="AC3">
        <v>0</v>
      </c>
      <c r="AD3" t="s">
        <v>530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N3" t="s">
        <v>785</v>
      </c>
      <c r="AP3">
        <v>0</v>
      </c>
      <c r="AQ3">
        <v>0</v>
      </c>
      <c r="AR3">
        <v>0</v>
      </c>
      <c r="AS3">
        <v>0</v>
      </c>
      <c r="AU3" t="s">
        <v>558</v>
      </c>
      <c r="AV3">
        <v>0</v>
      </c>
      <c r="AW3">
        <v>0</v>
      </c>
    </row>
    <row r="4" spans="1:49">
      <c r="A4">
        <v>11</v>
      </c>
      <c r="B4" t="s">
        <v>665</v>
      </c>
      <c r="C4" s="59">
        <v>45442</v>
      </c>
      <c r="D4" t="s">
        <v>910</v>
      </c>
      <c r="E4" t="s">
        <v>562</v>
      </c>
      <c r="F4" t="s">
        <v>911</v>
      </c>
      <c r="G4" t="s">
        <v>912</v>
      </c>
      <c r="H4" t="s">
        <v>913</v>
      </c>
      <c r="I4" s="59">
        <v>45443</v>
      </c>
      <c r="J4" t="s">
        <v>561</v>
      </c>
      <c r="K4" t="s">
        <v>909</v>
      </c>
      <c r="L4" s="59"/>
      <c r="M4" t="s">
        <v>34</v>
      </c>
      <c r="N4" t="s">
        <v>351</v>
      </c>
      <c r="O4">
        <v>2</v>
      </c>
      <c r="P4" t="s">
        <v>908</v>
      </c>
      <c r="Q4" t="s">
        <v>913</v>
      </c>
      <c r="S4" t="s">
        <v>914</v>
      </c>
      <c r="T4" t="s">
        <v>563</v>
      </c>
      <c r="W4">
        <v>60480</v>
      </c>
      <c r="X4">
        <v>0</v>
      </c>
      <c r="Y4">
        <v>0</v>
      </c>
      <c r="Z4">
        <v>4400</v>
      </c>
      <c r="AA4">
        <v>0</v>
      </c>
      <c r="AB4">
        <v>0</v>
      </c>
      <c r="AC4">
        <v>0</v>
      </c>
      <c r="AD4" t="s">
        <v>33</v>
      </c>
      <c r="AF4">
        <v>30240</v>
      </c>
      <c r="AG4">
        <v>19800</v>
      </c>
      <c r="AH4">
        <v>60480</v>
      </c>
      <c r="AI4">
        <v>0</v>
      </c>
      <c r="AJ4">
        <v>7185</v>
      </c>
      <c r="AK4">
        <v>0</v>
      </c>
      <c r="AL4">
        <v>0</v>
      </c>
      <c r="AN4" t="s">
        <v>785</v>
      </c>
      <c r="AP4">
        <v>60480</v>
      </c>
      <c r="AQ4">
        <v>0</v>
      </c>
      <c r="AR4">
        <v>7185</v>
      </c>
      <c r="AS4">
        <v>0</v>
      </c>
      <c r="AU4" t="s">
        <v>558</v>
      </c>
      <c r="AV4">
        <v>0</v>
      </c>
      <c r="AW4">
        <v>39600</v>
      </c>
    </row>
    <row r="5" spans="1:49">
      <c r="A5">
        <v>12</v>
      </c>
      <c r="B5" t="s">
        <v>665</v>
      </c>
      <c r="C5" s="59">
        <v>45443</v>
      </c>
      <c r="D5" t="s">
        <v>917</v>
      </c>
      <c r="E5" t="s">
        <v>562</v>
      </c>
      <c r="F5" t="s">
        <v>915</v>
      </c>
      <c r="G5" t="s">
        <v>918</v>
      </c>
      <c r="H5" t="s">
        <v>919</v>
      </c>
      <c r="I5" s="59">
        <v>45443</v>
      </c>
      <c r="J5" t="s">
        <v>561</v>
      </c>
      <c r="K5" t="s">
        <v>916</v>
      </c>
      <c r="L5" s="59"/>
      <c r="M5" t="s">
        <v>133</v>
      </c>
      <c r="N5" t="s">
        <v>351</v>
      </c>
      <c r="O5">
        <v>1</v>
      </c>
      <c r="P5" t="s">
        <v>915</v>
      </c>
      <c r="Q5" t="s">
        <v>919</v>
      </c>
      <c r="S5" t="s">
        <v>920</v>
      </c>
      <c r="T5" t="s">
        <v>564</v>
      </c>
      <c r="W5">
        <v>10400</v>
      </c>
      <c r="X5">
        <v>0</v>
      </c>
      <c r="Y5">
        <v>3000</v>
      </c>
      <c r="Z5">
        <v>3000</v>
      </c>
      <c r="AA5">
        <v>0</v>
      </c>
      <c r="AB5">
        <v>0</v>
      </c>
      <c r="AC5">
        <v>0</v>
      </c>
      <c r="AD5" t="s">
        <v>132</v>
      </c>
      <c r="AF5">
        <v>8700</v>
      </c>
      <c r="AG5">
        <v>5500</v>
      </c>
      <c r="AH5">
        <v>13400</v>
      </c>
      <c r="AI5">
        <v>0</v>
      </c>
      <c r="AJ5">
        <v>1335</v>
      </c>
      <c r="AK5">
        <v>0</v>
      </c>
      <c r="AL5">
        <v>0</v>
      </c>
      <c r="AN5" t="s">
        <v>785</v>
      </c>
      <c r="AO5">
        <v>10</v>
      </c>
      <c r="AP5">
        <v>13400</v>
      </c>
      <c r="AQ5">
        <v>0</v>
      </c>
      <c r="AR5">
        <v>1335</v>
      </c>
      <c r="AS5">
        <v>0</v>
      </c>
      <c r="AU5" t="s">
        <v>558</v>
      </c>
      <c r="AV5">
        <v>0</v>
      </c>
      <c r="AW5">
        <v>5500</v>
      </c>
    </row>
    <row r="6" spans="1:49">
      <c r="A6">
        <v>13</v>
      </c>
      <c r="B6" t="s">
        <v>665</v>
      </c>
      <c r="C6" s="59">
        <v>45443</v>
      </c>
      <c r="D6" t="s">
        <v>923</v>
      </c>
      <c r="E6" t="s">
        <v>562</v>
      </c>
      <c r="F6" t="s">
        <v>921</v>
      </c>
      <c r="G6" t="s">
        <v>924</v>
      </c>
      <c r="H6" t="s">
        <v>925</v>
      </c>
      <c r="I6" s="59">
        <v>45443</v>
      </c>
      <c r="J6" t="s">
        <v>561</v>
      </c>
      <c r="K6" t="s">
        <v>922</v>
      </c>
      <c r="L6" s="59"/>
      <c r="M6" t="s">
        <v>133</v>
      </c>
      <c r="N6" t="s">
        <v>351</v>
      </c>
      <c r="O6">
        <v>1</v>
      </c>
      <c r="P6" t="s">
        <v>921</v>
      </c>
      <c r="Q6" t="s">
        <v>925</v>
      </c>
      <c r="S6" t="s">
        <v>926</v>
      </c>
      <c r="T6" t="s">
        <v>564</v>
      </c>
      <c r="W6">
        <v>17300</v>
      </c>
      <c r="X6">
        <v>0</v>
      </c>
      <c r="Y6">
        <v>3000</v>
      </c>
      <c r="Z6">
        <v>3000</v>
      </c>
      <c r="AA6">
        <v>0</v>
      </c>
      <c r="AB6">
        <v>0</v>
      </c>
      <c r="AC6">
        <v>0</v>
      </c>
      <c r="AD6" t="s">
        <v>132</v>
      </c>
      <c r="AF6">
        <v>8700</v>
      </c>
      <c r="AG6">
        <v>5500</v>
      </c>
      <c r="AH6">
        <v>20300</v>
      </c>
      <c r="AI6">
        <v>0</v>
      </c>
      <c r="AJ6">
        <v>2154</v>
      </c>
      <c r="AK6">
        <v>0</v>
      </c>
      <c r="AL6">
        <v>0</v>
      </c>
      <c r="AN6" t="s">
        <v>785</v>
      </c>
      <c r="AO6">
        <v>10</v>
      </c>
      <c r="AP6">
        <v>20300</v>
      </c>
      <c r="AQ6">
        <v>0</v>
      </c>
      <c r="AR6">
        <v>2154</v>
      </c>
      <c r="AS6">
        <v>0</v>
      </c>
      <c r="AU6" t="s">
        <v>558</v>
      </c>
      <c r="AV6">
        <v>0</v>
      </c>
      <c r="AW6">
        <v>5500</v>
      </c>
    </row>
    <row r="7" spans="1:49">
      <c r="A7">
        <v>19</v>
      </c>
      <c r="B7" t="s">
        <v>665</v>
      </c>
      <c r="C7" s="59">
        <v>45442</v>
      </c>
      <c r="D7" t="s">
        <v>956</v>
      </c>
      <c r="E7" t="s">
        <v>559</v>
      </c>
      <c r="F7" t="s">
        <v>957</v>
      </c>
      <c r="G7" t="s">
        <v>958</v>
      </c>
      <c r="H7" t="s">
        <v>959</v>
      </c>
      <c r="I7" s="59">
        <v>45443</v>
      </c>
      <c r="J7" t="s">
        <v>561</v>
      </c>
      <c r="K7" t="s">
        <v>955</v>
      </c>
      <c r="L7" s="59"/>
      <c r="M7" t="s">
        <v>34</v>
      </c>
      <c r="N7" t="s">
        <v>351</v>
      </c>
      <c r="O7">
        <v>2</v>
      </c>
      <c r="P7" t="s">
        <v>954</v>
      </c>
      <c r="Q7" t="s">
        <v>959</v>
      </c>
      <c r="S7" t="s">
        <v>960</v>
      </c>
      <c r="T7" t="s">
        <v>961</v>
      </c>
      <c r="W7">
        <v>56800</v>
      </c>
      <c r="X7">
        <v>0</v>
      </c>
      <c r="Y7">
        <v>0</v>
      </c>
      <c r="Z7">
        <v>4400</v>
      </c>
      <c r="AA7">
        <v>0</v>
      </c>
      <c r="AB7">
        <v>0</v>
      </c>
      <c r="AC7">
        <v>0</v>
      </c>
      <c r="AD7" t="s">
        <v>33</v>
      </c>
      <c r="AF7">
        <v>28800</v>
      </c>
      <c r="AG7">
        <v>19800</v>
      </c>
      <c r="AH7">
        <v>56800</v>
      </c>
      <c r="AI7">
        <v>0</v>
      </c>
      <c r="AJ7">
        <v>2934</v>
      </c>
      <c r="AK7">
        <v>0</v>
      </c>
      <c r="AL7">
        <v>0</v>
      </c>
      <c r="AN7" t="s">
        <v>785</v>
      </c>
      <c r="AP7">
        <v>56800</v>
      </c>
      <c r="AQ7">
        <v>0</v>
      </c>
      <c r="AR7">
        <v>2934</v>
      </c>
      <c r="AS7">
        <v>0</v>
      </c>
      <c r="AU7" t="s">
        <v>558</v>
      </c>
      <c r="AV7">
        <v>0</v>
      </c>
      <c r="AW7">
        <v>39600</v>
      </c>
    </row>
    <row r="8" spans="1:49">
      <c r="A8">
        <v>20</v>
      </c>
      <c r="B8" t="s">
        <v>665</v>
      </c>
      <c r="C8" s="59">
        <v>45446</v>
      </c>
      <c r="D8" t="s">
        <v>1653</v>
      </c>
      <c r="E8" t="s">
        <v>530</v>
      </c>
      <c r="I8" s="59">
        <v>45446</v>
      </c>
      <c r="J8" t="s">
        <v>561</v>
      </c>
      <c r="K8" t="s">
        <v>963</v>
      </c>
      <c r="L8" s="59"/>
      <c r="M8" t="s">
        <v>529</v>
      </c>
      <c r="N8" t="s">
        <v>351</v>
      </c>
      <c r="O8">
        <v>1</v>
      </c>
      <c r="P8" t="s">
        <v>962</v>
      </c>
      <c r="Q8" t="s">
        <v>964</v>
      </c>
      <c r="S8" t="s">
        <v>965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 t="s">
        <v>530</v>
      </c>
      <c r="AE8" t="s">
        <v>773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N8" t="s">
        <v>785</v>
      </c>
      <c r="AP8">
        <v>0</v>
      </c>
      <c r="AQ8">
        <v>0</v>
      </c>
      <c r="AR8">
        <v>0</v>
      </c>
      <c r="AS8">
        <v>0</v>
      </c>
      <c r="AU8" t="s">
        <v>558</v>
      </c>
      <c r="AV8">
        <v>0</v>
      </c>
      <c r="AW8">
        <v>0</v>
      </c>
    </row>
    <row r="9" spans="1:49">
      <c r="A9">
        <v>21</v>
      </c>
      <c r="B9" t="s">
        <v>665</v>
      </c>
      <c r="C9" s="59">
        <v>45446</v>
      </c>
      <c r="D9" t="s">
        <v>1654</v>
      </c>
      <c r="E9" t="s">
        <v>530</v>
      </c>
      <c r="I9" s="59">
        <v>45446</v>
      </c>
      <c r="J9" t="s">
        <v>561</v>
      </c>
      <c r="K9" t="s">
        <v>967</v>
      </c>
      <c r="L9" s="59"/>
      <c r="M9" t="s">
        <v>529</v>
      </c>
      <c r="N9" t="s">
        <v>351</v>
      </c>
      <c r="O9">
        <v>1</v>
      </c>
      <c r="P9" t="s">
        <v>966</v>
      </c>
      <c r="Q9" t="s">
        <v>968</v>
      </c>
      <c r="S9" t="s">
        <v>969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 t="s">
        <v>530</v>
      </c>
      <c r="AE9" t="s">
        <v>773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N9" t="s">
        <v>785</v>
      </c>
      <c r="AP9">
        <v>0</v>
      </c>
      <c r="AQ9">
        <v>0</v>
      </c>
      <c r="AR9">
        <v>0</v>
      </c>
      <c r="AS9">
        <v>0</v>
      </c>
      <c r="AU9" t="s">
        <v>558</v>
      </c>
      <c r="AV9">
        <v>0</v>
      </c>
      <c r="AW9">
        <v>0</v>
      </c>
    </row>
    <row r="10" spans="1:49">
      <c r="A10">
        <v>22</v>
      </c>
      <c r="B10" t="s">
        <v>665</v>
      </c>
      <c r="C10" s="59">
        <v>45446</v>
      </c>
      <c r="D10" t="s">
        <v>1655</v>
      </c>
      <c r="E10" t="s">
        <v>530</v>
      </c>
      <c r="I10" s="59">
        <v>45446</v>
      </c>
      <c r="J10" t="s">
        <v>561</v>
      </c>
      <c r="K10" t="s">
        <v>971</v>
      </c>
      <c r="L10" s="59"/>
      <c r="M10" t="s">
        <v>529</v>
      </c>
      <c r="N10" t="s">
        <v>351</v>
      </c>
      <c r="O10">
        <v>4</v>
      </c>
      <c r="P10" t="s">
        <v>970</v>
      </c>
      <c r="Q10" t="s">
        <v>972</v>
      </c>
      <c r="S10" t="s">
        <v>973</v>
      </c>
      <c r="W10">
        <v>0</v>
      </c>
      <c r="X10">
        <v>0</v>
      </c>
      <c r="Y10">
        <v>0</v>
      </c>
      <c r="Z10">
        <v>5500</v>
      </c>
      <c r="AA10">
        <v>0</v>
      </c>
      <c r="AB10">
        <v>0</v>
      </c>
      <c r="AC10">
        <v>0</v>
      </c>
      <c r="AD10" t="s">
        <v>530</v>
      </c>
      <c r="AE10" t="s">
        <v>773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N10" t="s">
        <v>785</v>
      </c>
      <c r="AP10">
        <v>0</v>
      </c>
      <c r="AQ10">
        <v>0</v>
      </c>
      <c r="AR10">
        <v>0</v>
      </c>
      <c r="AS10">
        <v>0</v>
      </c>
      <c r="AU10" t="s">
        <v>558</v>
      </c>
      <c r="AV10">
        <v>0</v>
      </c>
      <c r="AW10">
        <v>0</v>
      </c>
    </row>
    <row r="11" spans="1:49">
      <c r="A11">
        <v>26</v>
      </c>
      <c r="B11" t="s">
        <v>665</v>
      </c>
      <c r="C11" s="59">
        <v>45446</v>
      </c>
      <c r="D11" t="s">
        <v>995</v>
      </c>
      <c r="E11" t="s">
        <v>559</v>
      </c>
      <c r="F11" t="s">
        <v>993</v>
      </c>
      <c r="G11" t="s">
        <v>996</v>
      </c>
      <c r="H11" t="s">
        <v>997</v>
      </c>
      <c r="I11" s="59">
        <v>45446</v>
      </c>
      <c r="J11" t="s">
        <v>561</v>
      </c>
      <c r="K11" t="s">
        <v>994</v>
      </c>
      <c r="L11" s="59"/>
      <c r="M11" t="s">
        <v>36</v>
      </c>
      <c r="N11" t="s">
        <v>351</v>
      </c>
      <c r="O11">
        <v>1</v>
      </c>
      <c r="P11" t="s">
        <v>993</v>
      </c>
      <c r="Q11" t="s">
        <v>997</v>
      </c>
      <c r="S11" t="s">
        <v>998</v>
      </c>
      <c r="W11">
        <v>24000</v>
      </c>
      <c r="X11">
        <v>0</v>
      </c>
      <c r="Y11">
        <v>3000</v>
      </c>
      <c r="Z11">
        <v>3000</v>
      </c>
      <c r="AA11">
        <v>0</v>
      </c>
      <c r="AB11">
        <v>0</v>
      </c>
      <c r="AC11">
        <v>0</v>
      </c>
      <c r="AD11" t="s">
        <v>35</v>
      </c>
      <c r="AF11">
        <v>24000</v>
      </c>
      <c r="AG11">
        <v>16500</v>
      </c>
      <c r="AH11">
        <v>27000</v>
      </c>
      <c r="AI11">
        <v>0</v>
      </c>
      <c r="AJ11">
        <v>1375</v>
      </c>
      <c r="AK11">
        <v>0</v>
      </c>
      <c r="AL11">
        <v>0</v>
      </c>
      <c r="AN11" t="s">
        <v>785</v>
      </c>
      <c r="AP11">
        <v>27000</v>
      </c>
      <c r="AQ11">
        <v>0</v>
      </c>
      <c r="AR11">
        <v>1375</v>
      </c>
      <c r="AS11">
        <v>0</v>
      </c>
      <c r="AU11" t="s">
        <v>558</v>
      </c>
      <c r="AV11">
        <v>0</v>
      </c>
      <c r="AW11">
        <v>16500</v>
      </c>
    </row>
    <row r="12" spans="1:49">
      <c r="A12">
        <v>27</v>
      </c>
      <c r="B12" t="s">
        <v>665</v>
      </c>
      <c r="C12" s="59">
        <v>45445</v>
      </c>
      <c r="D12" t="s">
        <v>1001</v>
      </c>
      <c r="E12" t="s">
        <v>559</v>
      </c>
      <c r="F12" t="s">
        <v>999</v>
      </c>
      <c r="G12" t="s">
        <v>1002</v>
      </c>
      <c r="H12" t="s">
        <v>1003</v>
      </c>
      <c r="I12" s="59">
        <v>45446</v>
      </c>
      <c r="J12" t="s">
        <v>561</v>
      </c>
      <c r="K12" t="s">
        <v>1000</v>
      </c>
      <c r="L12" s="59"/>
      <c r="M12" t="s">
        <v>40</v>
      </c>
      <c r="N12" t="s">
        <v>351</v>
      </c>
      <c r="O12">
        <v>1</v>
      </c>
      <c r="P12" t="s">
        <v>999</v>
      </c>
      <c r="Q12" t="s">
        <v>1003</v>
      </c>
      <c r="S12" t="s">
        <v>1004</v>
      </c>
      <c r="W12">
        <v>17600</v>
      </c>
      <c r="X12">
        <v>0</v>
      </c>
      <c r="Y12">
        <v>3000</v>
      </c>
      <c r="Z12">
        <v>3000</v>
      </c>
      <c r="AA12">
        <v>0</v>
      </c>
      <c r="AB12">
        <v>0</v>
      </c>
      <c r="AC12">
        <v>0</v>
      </c>
      <c r="AD12" t="s">
        <v>39</v>
      </c>
      <c r="AF12">
        <v>17600</v>
      </c>
      <c r="AG12">
        <v>12100</v>
      </c>
      <c r="AH12">
        <v>20600</v>
      </c>
      <c r="AI12">
        <v>0</v>
      </c>
      <c r="AJ12">
        <v>1053</v>
      </c>
      <c r="AK12">
        <v>0</v>
      </c>
      <c r="AL12">
        <v>0</v>
      </c>
      <c r="AN12" t="s">
        <v>785</v>
      </c>
      <c r="AP12">
        <v>20600</v>
      </c>
      <c r="AQ12">
        <v>0</v>
      </c>
      <c r="AR12">
        <v>1053</v>
      </c>
      <c r="AS12">
        <v>0</v>
      </c>
      <c r="AU12" t="s">
        <v>558</v>
      </c>
      <c r="AV12">
        <v>0</v>
      </c>
      <c r="AW12">
        <v>12100</v>
      </c>
    </row>
    <row r="13" spans="1:49">
      <c r="A13">
        <v>28</v>
      </c>
      <c r="B13" t="s">
        <v>665</v>
      </c>
      <c r="C13" s="59">
        <v>45444</v>
      </c>
      <c r="D13" t="s">
        <v>1007</v>
      </c>
      <c r="E13" t="s">
        <v>559</v>
      </c>
      <c r="F13" t="s">
        <v>1008</v>
      </c>
      <c r="G13" t="s">
        <v>1009</v>
      </c>
      <c r="H13" t="s">
        <v>1010</v>
      </c>
      <c r="I13" s="59">
        <v>45446</v>
      </c>
      <c r="J13" t="s">
        <v>561</v>
      </c>
      <c r="K13" t="s">
        <v>1006</v>
      </c>
      <c r="L13" s="59"/>
      <c r="M13" t="s">
        <v>38</v>
      </c>
      <c r="N13" t="s">
        <v>351</v>
      </c>
      <c r="O13">
        <v>1</v>
      </c>
      <c r="P13" t="s">
        <v>1005</v>
      </c>
      <c r="Q13" t="s">
        <v>1010</v>
      </c>
      <c r="S13" t="s">
        <v>1011</v>
      </c>
      <c r="W13">
        <v>20800</v>
      </c>
      <c r="X13">
        <v>0</v>
      </c>
      <c r="Y13">
        <v>3000</v>
      </c>
      <c r="Z13">
        <v>3500</v>
      </c>
      <c r="AA13">
        <v>0</v>
      </c>
      <c r="AB13">
        <v>0</v>
      </c>
      <c r="AC13">
        <v>0</v>
      </c>
      <c r="AD13" t="s">
        <v>37</v>
      </c>
      <c r="AF13">
        <v>20800</v>
      </c>
      <c r="AG13">
        <v>14300</v>
      </c>
      <c r="AH13">
        <v>23800</v>
      </c>
      <c r="AI13">
        <v>0</v>
      </c>
      <c r="AJ13">
        <v>1214</v>
      </c>
      <c r="AK13">
        <v>0</v>
      </c>
      <c r="AL13">
        <v>0</v>
      </c>
      <c r="AN13" t="s">
        <v>785</v>
      </c>
      <c r="AP13">
        <v>23800</v>
      </c>
      <c r="AQ13">
        <v>0</v>
      </c>
      <c r="AR13">
        <v>1214</v>
      </c>
      <c r="AS13">
        <v>0</v>
      </c>
      <c r="AU13" t="s">
        <v>558</v>
      </c>
      <c r="AV13">
        <v>0</v>
      </c>
      <c r="AW13">
        <v>14300</v>
      </c>
    </row>
    <row r="14" spans="1:49">
      <c r="A14">
        <v>29</v>
      </c>
      <c r="B14" t="s">
        <v>665</v>
      </c>
      <c r="C14" s="59">
        <v>45444</v>
      </c>
      <c r="D14" t="s">
        <v>1014</v>
      </c>
      <c r="E14" t="s">
        <v>559</v>
      </c>
      <c r="F14" t="s">
        <v>1015</v>
      </c>
      <c r="G14" t="s">
        <v>1016</v>
      </c>
      <c r="H14" t="s">
        <v>1017</v>
      </c>
      <c r="I14" s="59">
        <v>45446</v>
      </c>
      <c r="J14" t="s">
        <v>561</v>
      </c>
      <c r="K14" t="s">
        <v>1013</v>
      </c>
      <c r="L14" s="59"/>
      <c r="M14" t="s">
        <v>224</v>
      </c>
      <c r="N14" t="s">
        <v>366</v>
      </c>
      <c r="O14">
        <v>1</v>
      </c>
      <c r="P14" t="s">
        <v>1012</v>
      </c>
      <c r="Q14" t="s">
        <v>1017</v>
      </c>
      <c r="S14" t="s">
        <v>1018</v>
      </c>
      <c r="W14">
        <v>1770</v>
      </c>
      <c r="X14">
        <v>1440</v>
      </c>
      <c r="Y14">
        <v>0</v>
      </c>
      <c r="Z14">
        <v>3000</v>
      </c>
      <c r="AA14">
        <v>0</v>
      </c>
      <c r="AB14">
        <v>0</v>
      </c>
      <c r="AC14">
        <v>0</v>
      </c>
      <c r="AD14" t="s">
        <v>1639</v>
      </c>
      <c r="AF14">
        <v>1770</v>
      </c>
      <c r="AG14">
        <v>1293</v>
      </c>
      <c r="AH14">
        <v>1770</v>
      </c>
      <c r="AI14">
        <v>0</v>
      </c>
      <c r="AJ14">
        <v>169</v>
      </c>
      <c r="AK14">
        <v>0</v>
      </c>
      <c r="AL14">
        <v>0</v>
      </c>
      <c r="AN14" t="s">
        <v>785</v>
      </c>
      <c r="AP14">
        <v>1770</v>
      </c>
      <c r="AQ14">
        <v>0</v>
      </c>
      <c r="AR14">
        <v>169</v>
      </c>
      <c r="AS14">
        <v>0</v>
      </c>
      <c r="AU14" t="s">
        <v>558</v>
      </c>
      <c r="AV14">
        <v>2</v>
      </c>
      <c r="AW14">
        <v>1293</v>
      </c>
    </row>
    <row r="15" spans="1:49">
      <c r="A15">
        <v>30</v>
      </c>
      <c r="B15" t="s">
        <v>665</v>
      </c>
      <c r="C15" s="59">
        <v>45444</v>
      </c>
      <c r="D15" t="s">
        <v>1019</v>
      </c>
      <c r="E15" t="s">
        <v>559</v>
      </c>
      <c r="F15" t="s">
        <v>1015</v>
      </c>
      <c r="G15" t="s">
        <v>1016</v>
      </c>
      <c r="H15" t="s">
        <v>1017</v>
      </c>
      <c r="I15" s="59">
        <v>45446</v>
      </c>
      <c r="J15" t="s">
        <v>561</v>
      </c>
      <c r="K15" t="s">
        <v>1013</v>
      </c>
      <c r="L15" s="59"/>
      <c r="M15" t="s">
        <v>270</v>
      </c>
      <c r="N15" t="s">
        <v>373</v>
      </c>
      <c r="O15">
        <v>10</v>
      </c>
      <c r="P15" t="s">
        <v>1012</v>
      </c>
      <c r="Q15" t="s">
        <v>1017</v>
      </c>
      <c r="S15" t="s">
        <v>1018</v>
      </c>
      <c r="W15">
        <v>9800</v>
      </c>
      <c r="X15">
        <v>14400</v>
      </c>
      <c r="Y15">
        <v>0</v>
      </c>
      <c r="Z15">
        <v>0</v>
      </c>
      <c r="AA15">
        <v>0</v>
      </c>
      <c r="AB15">
        <v>0</v>
      </c>
      <c r="AC15">
        <v>0</v>
      </c>
      <c r="AD15" t="s">
        <v>370</v>
      </c>
      <c r="AE15" t="s">
        <v>773</v>
      </c>
      <c r="AF15">
        <v>980</v>
      </c>
      <c r="AG15">
        <v>715</v>
      </c>
      <c r="AH15">
        <v>9800</v>
      </c>
      <c r="AI15">
        <v>0</v>
      </c>
      <c r="AJ15">
        <v>572</v>
      </c>
      <c r="AK15">
        <v>0</v>
      </c>
      <c r="AL15">
        <v>0</v>
      </c>
      <c r="AN15" t="s">
        <v>785</v>
      </c>
      <c r="AP15">
        <v>9800</v>
      </c>
      <c r="AQ15">
        <v>0</v>
      </c>
      <c r="AR15">
        <v>572</v>
      </c>
      <c r="AS15">
        <v>0</v>
      </c>
      <c r="AU15" t="s">
        <v>558</v>
      </c>
      <c r="AV15">
        <v>2</v>
      </c>
      <c r="AW15">
        <v>7150</v>
      </c>
    </row>
    <row r="16" spans="1:49">
      <c r="A16">
        <v>31</v>
      </c>
      <c r="B16" t="s">
        <v>665</v>
      </c>
      <c r="C16" s="59">
        <v>45444</v>
      </c>
      <c r="D16" t="s">
        <v>1020</v>
      </c>
      <c r="E16" t="s">
        <v>559</v>
      </c>
      <c r="F16" t="s">
        <v>1015</v>
      </c>
      <c r="G16" t="s">
        <v>1016</v>
      </c>
      <c r="H16" t="s">
        <v>1017</v>
      </c>
      <c r="I16" s="59">
        <v>45446</v>
      </c>
      <c r="J16" t="s">
        <v>561</v>
      </c>
      <c r="K16" t="s">
        <v>1013</v>
      </c>
      <c r="L16" s="59"/>
      <c r="M16" t="s">
        <v>6</v>
      </c>
      <c r="N16" t="s">
        <v>351</v>
      </c>
      <c r="O16">
        <v>1</v>
      </c>
      <c r="P16" t="s">
        <v>1012</v>
      </c>
      <c r="Q16" t="s">
        <v>1017</v>
      </c>
      <c r="S16" t="s">
        <v>1018</v>
      </c>
      <c r="W16">
        <v>12600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 t="s">
        <v>1650</v>
      </c>
      <c r="AE16" t="s">
        <v>773</v>
      </c>
      <c r="AF16">
        <v>12380</v>
      </c>
      <c r="AG16">
        <v>8250</v>
      </c>
      <c r="AH16">
        <v>12600</v>
      </c>
      <c r="AI16">
        <v>0</v>
      </c>
      <c r="AJ16">
        <v>713</v>
      </c>
      <c r="AK16">
        <v>0</v>
      </c>
      <c r="AL16">
        <v>0</v>
      </c>
      <c r="AN16" t="s">
        <v>785</v>
      </c>
      <c r="AP16">
        <v>12600</v>
      </c>
      <c r="AQ16">
        <v>0</v>
      </c>
      <c r="AR16">
        <v>713</v>
      </c>
      <c r="AS16">
        <v>0</v>
      </c>
      <c r="AU16" t="s">
        <v>558</v>
      </c>
      <c r="AV16">
        <v>2</v>
      </c>
      <c r="AW16">
        <v>8250</v>
      </c>
    </row>
    <row r="17" spans="1:49">
      <c r="A17">
        <v>32</v>
      </c>
      <c r="B17" t="s">
        <v>665</v>
      </c>
      <c r="C17" s="59">
        <v>45443</v>
      </c>
      <c r="D17" t="s">
        <v>1023</v>
      </c>
      <c r="E17" t="s">
        <v>559</v>
      </c>
      <c r="F17" t="s">
        <v>1021</v>
      </c>
      <c r="G17" t="s">
        <v>1024</v>
      </c>
      <c r="H17" t="s">
        <v>1025</v>
      </c>
      <c r="I17" s="59">
        <v>45446</v>
      </c>
      <c r="J17" t="s">
        <v>561</v>
      </c>
      <c r="K17" t="s">
        <v>1022</v>
      </c>
      <c r="L17" s="59"/>
      <c r="M17" t="s">
        <v>38</v>
      </c>
      <c r="N17" t="s">
        <v>351</v>
      </c>
      <c r="O17">
        <v>1</v>
      </c>
      <c r="P17" t="s">
        <v>1021</v>
      </c>
      <c r="Q17" t="s">
        <v>1025</v>
      </c>
      <c r="S17" t="s">
        <v>1026</v>
      </c>
      <c r="W17">
        <v>20800</v>
      </c>
      <c r="X17">
        <v>0</v>
      </c>
      <c r="Y17">
        <v>3000</v>
      </c>
      <c r="Z17">
        <v>3000</v>
      </c>
      <c r="AA17">
        <v>0</v>
      </c>
      <c r="AB17">
        <v>0</v>
      </c>
      <c r="AC17">
        <v>0</v>
      </c>
      <c r="AD17" t="s">
        <v>37</v>
      </c>
      <c r="AF17">
        <v>20800</v>
      </c>
      <c r="AG17">
        <v>14300</v>
      </c>
      <c r="AH17">
        <v>23800</v>
      </c>
      <c r="AI17">
        <v>0</v>
      </c>
      <c r="AJ17">
        <v>1214</v>
      </c>
      <c r="AK17">
        <v>0</v>
      </c>
      <c r="AL17">
        <v>0</v>
      </c>
      <c r="AN17" t="s">
        <v>785</v>
      </c>
      <c r="AP17">
        <v>23800</v>
      </c>
      <c r="AQ17">
        <v>0</v>
      </c>
      <c r="AR17">
        <v>1214</v>
      </c>
      <c r="AS17">
        <v>0</v>
      </c>
      <c r="AU17" t="s">
        <v>558</v>
      </c>
      <c r="AV17">
        <v>0</v>
      </c>
      <c r="AW17">
        <v>14300</v>
      </c>
    </row>
    <row r="18" spans="1:49">
      <c r="A18">
        <v>38</v>
      </c>
      <c r="B18" t="s">
        <v>665</v>
      </c>
      <c r="C18" s="59">
        <v>45444</v>
      </c>
      <c r="D18" t="s">
        <v>1059</v>
      </c>
      <c r="E18" t="s">
        <v>562</v>
      </c>
      <c r="F18" t="s">
        <v>1057</v>
      </c>
      <c r="G18" t="s">
        <v>1060</v>
      </c>
      <c r="H18" t="s">
        <v>1061</v>
      </c>
      <c r="I18" s="59">
        <v>45446</v>
      </c>
      <c r="J18" t="s">
        <v>561</v>
      </c>
      <c r="K18" t="s">
        <v>1058</v>
      </c>
      <c r="L18" s="59"/>
      <c r="M18" t="s">
        <v>133</v>
      </c>
      <c r="N18" t="s">
        <v>351</v>
      </c>
      <c r="O18">
        <v>1</v>
      </c>
      <c r="P18" t="s">
        <v>1057</v>
      </c>
      <c r="Q18" t="s">
        <v>1061</v>
      </c>
      <c r="S18" t="s">
        <v>1062</v>
      </c>
      <c r="T18" t="s">
        <v>564</v>
      </c>
      <c r="W18">
        <v>17300</v>
      </c>
      <c r="X18">
        <v>0</v>
      </c>
      <c r="Y18">
        <v>3000</v>
      </c>
      <c r="Z18">
        <v>3000</v>
      </c>
      <c r="AA18">
        <v>0</v>
      </c>
      <c r="AB18">
        <v>0</v>
      </c>
      <c r="AC18">
        <v>0</v>
      </c>
      <c r="AD18" t="s">
        <v>132</v>
      </c>
      <c r="AF18">
        <v>8700</v>
      </c>
      <c r="AG18">
        <v>5500</v>
      </c>
      <c r="AH18">
        <v>20300</v>
      </c>
      <c r="AI18">
        <v>0</v>
      </c>
      <c r="AJ18">
        <v>2154</v>
      </c>
      <c r="AK18">
        <v>0</v>
      </c>
      <c r="AL18">
        <v>0</v>
      </c>
      <c r="AN18" t="s">
        <v>785</v>
      </c>
      <c r="AO18">
        <v>10</v>
      </c>
      <c r="AP18">
        <v>20300</v>
      </c>
      <c r="AQ18">
        <v>0</v>
      </c>
      <c r="AR18">
        <v>2154</v>
      </c>
      <c r="AS18">
        <v>0</v>
      </c>
      <c r="AU18" t="s">
        <v>558</v>
      </c>
      <c r="AV18">
        <v>0</v>
      </c>
      <c r="AW18">
        <v>5500</v>
      </c>
    </row>
    <row r="19" spans="1:49">
      <c r="A19">
        <v>47</v>
      </c>
      <c r="B19" t="s">
        <v>665</v>
      </c>
      <c r="C19" s="59">
        <v>45447</v>
      </c>
      <c r="D19" t="s">
        <v>1110</v>
      </c>
      <c r="E19" t="s">
        <v>559</v>
      </c>
      <c r="F19" t="s">
        <v>1108</v>
      </c>
      <c r="G19" t="s">
        <v>1111</v>
      </c>
      <c r="H19" t="s">
        <v>1112</v>
      </c>
      <c r="I19" s="59">
        <v>45447</v>
      </c>
      <c r="J19" t="s">
        <v>561</v>
      </c>
      <c r="K19" t="s">
        <v>1109</v>
      </c>
      <c r="L19" s="59"/>
      <c r="M19" t="s">
        <v>115</v>
      </c>
      <c r="N19" t="s">
        <v>351</v>
      </c>
      <c r="O19">
        <v>10</v>
      </c>
      <c r="P19" t="s">
        <v>1108</v>
      </c>
      <c r="Q19" t="s">
        <v>1112</v>
      </c>
      <c r="S19" t="s">
        <v>1113</v>
      </c>
      <c r="T19" t="s">
        <v>1114</v>
      </c>
      <c r="W19">
        <v>29700</v>
      </c>
      <c r="X19">
        <v>12900</v>
      </c>
      <c r="Y19">
        <v>0</v>
      </c>
      <c r="Z19">
        <v>3500</v>
      </c>
      <c r="AA19">
        <v>0</v>
      </c>
      <c r="AB19">
        <v>0</v>
      </c>
      <c r="AC19">
        <v>0</v>
      </c>
      <c r="AD19" t="s">
        <v>114</v>
      </c>
      <c r="AF19">
        <v>2970</v>
      </c>
      <c r="AG19">
        <v>1980</v>
      </c>
      <c r="AH19">
        <v>29700</v>
      </c>
      <c r="AI19">
        <v>0</v>
      </c>
      <c r="AJ19">
        <v>1572</v>
      </c>
      <c r="AK19">
        <v>0</v>
      </c>
      <c r="AL19">
        <v>0</v>
      </c>
      <c r="AN19" t="s">
        <v>785</v>
      </c>
      <c r="AP19">
        <v>29700</v>
      </c>
      <c r="AQ19">
        <v>0</v>
      </c>
      <c r="AR19">
        <v>1572</v>
      </c>
      <c r="AS19">
        <v>0</v>
      </c>
      <c r="AU19" t="s">
        <v>558</v>
      </c>
      <c r="AV19">
        <v>0</v>
      </c>
      <c r="AW19">
        <v>19800</v>
      </c>
    </row>
    <row r="20" spans="1:49">
      <c r="A20">
        <v>48</v>
      </c>
      <c r="B20" t="s">
        <v>665</v>
      </c>
      <c r="C20" s="59">
        <v>45446</v>
      </c>
      <c r="D20" t="s">
        <v>1117</v>
      </c>
      <c r="E20" t="s">
        <v>559</v>
      </c>
      <c r="F20" t="s">
        <v>1115</v>
      </c>
      <c r="G20" t="s">
        <v>1118</v>
      </c>
      <c r="H20" t="s">
        <v>1119</v>
      </c>
      <c r="I20" s="59">
        <v>45447</v>
      </c>
      <c r="J20" t="s">
        <v>561</v>
      </c>
      <c r="K20" t="s">
        <v>1116</v>
      </c>
      <c r="L20" s="59"/>
      <c r="M20" t="s">
        <v>38</v>
      </c>
      <c r="N20" t="s">
        <v>351</v>
      </c>
      <c r="O20">
        <v>1</v>
      </c>
      <c r="P20" t="s">
        <v>1115</v>
      </c>
      <c r="Q20" t="s">
        <v>1119</v>
      </c>
      <c r="S20" t="s">
        <v>1120</v>
      </c>
      <c r="W20">
        <v>20800</v>
      </c>
      <c r="X20">
        <v>0</v>
      </c>
      <c r="Y20">
        <v>3000</v>
      </c>
      <c r="Z20">
        <v>3000</v>
      </c>
      <c r="AA20">
        <v>0</v>
      </c>
      <c r="AB20">
        <v>0</v>
      </c>
      <c r="AC20">
        <v>0</v>
      </c>
      <c r="AD20" t="s">
        <v>37</v>
      </c>
      <c r="AF20">
        <v>20800</v>
      </c>
      <c r="AG20">
        <v>14300</v>
      </c>
      <c r="AH20">
        <v>23800</v>
      </c>
      <c r="AI20">
        <v>0</v>
      </c>
      <c r="AJ20">
        <v>1214</v>
      </c>
      <c r="AK20">
        <v>0</v>
      </c>
      <c r="AL20">
        <v>0</v>
      </c>
      <c r="AN20" t="s">
        <v>785</v>
      </c>
      <c r="AP20">
        <v>23800</v>
      </c>
      <c r="AQ20">
        <v>0</v>
      </c>
      <c r="AR20">
        <v>1214</v>
      </c>
      <c r="AS20">
        <v>0</v>
      </c>
      <c r="AU20" t="s">
        <v>558</v>
      </c>
      <c r="AV20">
        <v>0</v>
      </c>
      <c r="AW20">
        <v>14300</v>
      </c>
    </row>
    <row r="21" spans="1:49">
      <c r="A21">
        <v>49</v>
      </c>
      <c r="B21" t="s">
        <v>665</v>
      </c>
      <c r="C21" s="59">
        <v>45446</v>
      </c>
      <c r="D21" t="s">
        <v>1123</v>
      </c>
      <c r="E21" t="s">
        <v>559</v>
      </c>
      <c r="F21" t="s">
        <v>1121</v>
      </c>
      <c r="G21" t="s">
        <v>1124</v>
      </c>
      <c r="H21" t="s">
        <v>1125</v>
      </c>
      <c r="I21" s="59">
        <v>45447</v>
      </c>
      <c r="J21" t="s">
        <v>561</v>
      </c>
      <c r="K21" t="s">
        <v>1122</v>
      </c>
      <c r="L21" s="59"/>
      <c r="M21" t="s">
        <v>38</v>
      </c>
      <c r="N21" t="s">
        <v>351</v>
      </c>
      <c r="O21">
        <v>1</v>
      </c>
      <c r="P21" t="s">
        <v>1121</v>
      </c>
      <c r="Q21" t="s">
        <v>1125</v>
      </c>
      <c r="S21" t="s">
        <v>1126</v>
      </c>
      <c r="W21">
        <v>20800</v>
      </c>
      <c r="X21">
        <v>0</v>
      </c>
      <c r="Y21">
        <v>3000</v>
      </c>
      <c r="Z21">
        <v>3000</v>
      </c>
      <c r="AA21">
        <v>0</v>
      </c>
      <c r="AB21">
        <v>0</v>
      </c>
      <c r="AC21">
        <v>0</v>
      </c>
      <c r="AD21" t="s">
        <v>37</v>
      </c>
      <c r="AF21">
        <v>20800</v>
      </c>
      <c r="AG21">
        <v>14300</v>
      </c>
      <c r="AH21">
        <v>23800</v>
      </c>
      <c r="AI21">
        <v>0</v>
      </c>
      <c r="AJ21">
        <v>1214</v>
      </c>
      <c r="AK21">
        <v>0</v>
      </c>
      <c r="AL21">
        <v>0</v>
      </c>
      <c r="AN21" t="s">
        <v>785</v>
      </c>
      <c r="AP21">
        <v>23800</v>
      </c>
      <c r="AQ21">
        <v>0</v>
      </c>
      <c r="AR21">
        <v>1214</v>
      </c>
      <c r="AS21">
        <v>0</v>
      </c>
      <c r="AU21" t="s">
        <v>558</v>
      </c>
      <c r="AV21">
        <v>0</v>
      </c>
      <c r="AW21">
        <v>14300</v>
      </c>
    </row>
    <row r="22" spans="1:49">
      <c r="A22">
        <v>50</v>
      </c>
      <c r="B22" t="s">
        <v>665</v>
      </c>
      <c r="C22" s="59">
        <v>45447</v>
      </c>
      <c r="D22" t="s">
        <v>1657</v>
      </c>
      <c r="E22" t="s">
        <v>530</v>
      </c>
      <c r="I22" s="59">
        <v>45447</v>
      </c>
      <c r="J22" t="s">
        <v>561</v>
      </c>
      <c r="K22" t="s">
        <v>1128</v>
      </c>
      <c r="L22" s="59"/>
      <c r="M22" t="s">
        <v>529</v>
      </c>
      <c r="N22" t="s">
        <v>351</v>
      </c>
      <c r="O22">
        <v>1</v>
      </c>
      <c r="P22" t="s">
        <v>1127</v>
      </c>
      <c r="Q22" t="s">
        <v>1129</v>
      </c>
      <c r="S22" t="s">
        <v>1130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 t="s">
        <v>530</v>
      </c>
      <c r="AE22" t="s">
        <v>773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N22" t="s">
        <v>785</v>
      </c>
      <c r="AP22">
        <v>0</v>
      </c>
      <c r="AQ22">
        <v>0</v>
      </c>
      <c r="AR22">
        <v>0</v>
      </c>
      <c r="AS22">
        <v>0</v>
      </c>
      <c r="AU22" t="s">
        <v>558</v>
      </c>
      <c r="AV22">
        <v>0</v>
      </c>
      <c r="AW22">
        <v>0</v>
      </c>
    </row>
    <row r="23" spans="1:49">
      <c r="A23">
        <v>51</v>
      </c>
      <c r="B23" t="s">
        <v>665</v>
      </c>
      <c r="C23" s="59">
        <v>45447</v>
      </c>
      <c r="D23" t="s">
        <v>1658</v>
      </c>
      <c r="E23" t="s">
        <v>530</v>
      </c>
      <c r="I23" s="59">
        <v>45447</v>
      </c>
      <c r="J23" t="s">
        <v>561</v>
      </c>
      <c r="K23" t="s">
        <v>1131</v>
      </c>
      <c r="L23" s="59"/>
      <c r="M23" t="s">
        <v>529</v>
      </c>
      <c r="N23" t="s">
        <v>351</v>
      </c>
      <c r="O23">
        <v>1</v>
      </c>
      <c r="P23" t="s">
        <v>1127</v>
      </c>
      <c r="Q23" t="s">
        <v>1129</v>
      </c>
      <c r="S23" t="s">
        <v>1130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 t="s">
        <v>530</v>
      </c>
      <c r="AE23" t="s">
        <v>773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N23" t="s">
        <v>785</v>
      </c>
      <c r="AP23">
        <v>0</v>
      </c>
      <c r="AQ23">
        <v>0</v>
      </c>
      <c r="AR23">
        <v>0</v>
      </c>
      <c r="AS23">
        <v>0</v>
      </c>
      <c r="AU23" t="s">
        <v>558</v>
      </c>
      <c r="AV23">
        <v>0</v>
      </c>
      <c r="AW23">
        <v>0</v>
      </c>
    </row>
    <row r="24" spans="1:49">
      <c r="A24">
        <v>52</v>
      </c>
      <c r="B24" t="s">
        <v>665</v>
      </c>
      <c r="C24" s="59">
        <v>45447</v>
      </c>
      <c r="D24" t="s">
        <v>1659</v>
      </c>
      <c r="E24" t="s">
        <v>530</v>
      </c>
      <c r="I24" s="59">
        <v>45447</v>
      </c>
      <c r="J24" t="s">
        <v>561</v>
      </c>
      <c r="K24" t="s">
        <v>1132</v>
      </c>
      <c r="L24" s="59"/>
      <c r="M24" t="s">
        <v>529</v>
      </c>
      <c r="N24" t="s">
        <v>351</v>
      </c>
      <c r="O24">
        <v>1</v>
      </c>
      <c r="P24" t="s">
        <v>1127</v>
      </c>
      <c r="Q24" t="s">
        <v>1129</v>
      </c>
      <c r="S24" t="s">
        <v>1130</v>
      </c>
      <c r="W24">
        <v>0</v>
      </c>
      <c r="X24">
        <v>0</v>
      </c>
      <c r="Y24">
        <v>0</v>
      </c>
      <c r="Z24">
        <v>5500</v>
      </c>
      <c r="AA24">
        <v>0</v>
      </c>
      <c r="AB24">
        <v>0</v>
      </c>
      <c r="AC24">
        <v>0</v>
      </c>
      <c r="AD24" t="s">
        <v>530</v>
      </c>
      <c r="AE24" t="s">
        <v>773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N24" t="s">
        <v>785</v>
      </c>
      <c r="AP24">
        <v>0</v>
      </c>
      <c r="AQ24">
        <v>0</v>
      </c>
      <c r="AR24">
        <v>0</v>
      </c>
      <c r="AS24">
        <v>0</v>
      </c>
      <c r="AU24" t="s">
        <v>558</v>
      </c>
      <c r="AV24">
        <v>0</v>
      </c>
      <c r="AW24">
        <v>0</v>
      </c>
    </row>
    <row r="25" spans="1:49">
      <c r="A25">
        <v>55</v>
      </c>
      <c r="B25" t="s">
        <v>665</v>
      </c>
      <c r="C25" s="59">
        <v>45446</v>
      </c>
      <c r="D25" t="s">
        <v>1146</v>
      </c>
      <c r="E25" t="s">
        <v>562</v>
      </c>
      <c r="F25" t="s">
        <v>1144</v>
      </c>
      <c r="G25" t="s">
        <v>1147</v>
      </c>
      <c r="H25" t="s">
        <v>1148</v>
      </c>
      <c r="I25" s="59">
        <v>45447</v>
      </c>
      <c r="J25" t="s">
        <v>561</v>
      </c>
      <c r="K25" t="s">
        <v>1145</v>
      </c>
      <c r="L25" s="59"/>
      <c r="M25" t="s">
        <v>36</v>
      </c>
      <c r="N25" t="s">
        <v>351</v>
      </c>
      <c r="O25">
        <v>1</v>
      </c>
      <c r="P25" t="s">
        <v>1144</v>
      </c>
      <c r="Q25" t="s">
        <v>1148</v>
      </c>
      <c r="S25" t="s">
        <v>1149</v>
      </c>
      <c r="T25" t="s">
        <v>563</v>
      </c>
      <c r="W25">
        <v>25200</v>
      </c>
      <c r="X25">
        <v>0</v>
      </c>
      <c r="Y25">
        <v>3000</v>
      </c>
      <c r="Z25">
        <v>3000</v>
      </c>
      <c r="AA25">
        <v>0</v>
      </c>
      <c r="AB25">
        <v>0</v>
      </c>
      <c r="AC25">
        <v>0</v>
      </c>
      <c r="AD25" t="s">
        <v>35</v>
      </c>
      <c r="AF25">
        <v>25200</v>
      </c>
      <c r="AG25">
        <v>16500</v>
      </c>
      <c r="AH25">
        <v>28200</v>
      </c>
      <c r="AI25">
        <v>0</v>
      </c>
      <c r="AJ25">
        <v>3093</v>
      </c>
      <c r="AK25">
        <v>0</v>
      </c>
      <c r="AL25">
        <v>0</v>
      </c>
      <c r="AN25" t="s">
        <v>785</v>
      </c>
      <c r="AP25">
        <v>28200</v>
      </c>
      <c r="AQ25">
        <v>0</v>
      </c>
      <c r="AR25">
        <v>3093</v>
      </c>
      <c r="AS25">
        <v>0</v>
      </c>
      <c r="AU25" t="s">
        <v>558</v>
      </c>
      <c r="AV25">
        <v>0</v>
      </c>
      <c r="AW25">
        <v>16500</v>
      </c>
    </row>
    <row r="26" spans="1:49">
      <c r="A26">
        <v>56</v>
      </c>
      <c r="B26" t="s">
        <v>665</v>
      </c>
      <c r="C26" s="59">
        <v>45446</v>
      </c>
      <c r="D26" t="s">
        <v>1152</v>
      </c>
      <c r="E26" t="s">
        <v>562</v>
      </c>
      <c r="F26" t="s">
        <v>1153</v>
      </c>
      <c r="G26" t="s">
        <v>1154</v>
      </c>
      <c r="H26" t="s">
        <v>1155</v>
      </c>
      <c r="I26" s="59">
        <v>45447</v>
      </c>
      <c r="J26" t="s">
        <v>561</v>
      </c>
      <c r="K26" t="s">
        <v>1151</v>
      </c>
      <c r="L26" s="59"/>
      <c r="M26" t="s">
        <v>44</v>
      </c>
      <c r="N26" t="s">
        <v>351</v>
      </c>
      <c r="O26">
        <v>1</v>
      </c>
      <c r="P26" t="s">
        <v>1150</v>
      </c>
      <c r="Q26" t="s">
        <v>1155</v>
      </c>
      <c r="S26" t="s">
        <v>1156</v>
      </c>
      <c r="T26" t="s">
        <v>563</v>
      </c>
      <c r="W26">
        <v>15120</v>
      </c>
      <c r="X26">
        <v>0</v>
      </c>
      <c r="Y26">
        <v>3000</v>
      </c>
      <c r="Z26">
        <v>3000</v>
      </c>
      <c r="AA26">
        <v>0</v>
      </c>
      <c r="AB26">
        <v>0</v>
      </c>
      <c r="AC26">
        <v>0</v>
      </c>
      <c r="AD26" t="s">
        <v>43</v>
      </c>
      <c r="AF26">
        <v>15120</v>
      </c>
      <c r="AG26">
        <v>9900</v>
      </c>
      <c r="AH26">
        <v>18120</v>
      </c>
      <c r="AI26">
        <v>0</v>
      </c>
      <c r="AJ26">
        <v>1895</v>
      </c>
      <c r="AK26">
        <v>0</v>
      </c>
      <c r="AL26">
        <v>0</v>
      </c>
      <c r="AN26" t="s">
        <v>785</v>
      </c>
      <c r="AP26">
        <v>18120</v>
      </c>
      <c r="AQ26">
        <v>0</v>
      </c>
      <c r="AR26">
        <v>1895</v>
      </c>
      <c r="AS26">
        <v>0</v>
      </c>
      <c r="AU26" t="s">
        <v>558</v>
      </c>
      <c r="AV26">
        <v>0</v>
      </c>
      <c r="AW26">
        <v>9900</v>
      </c>
    </row>
    <row r="27" spans="1:49">
      <c r="A27">
        <v>57</v>
      </c>
      <c r="B27" t="s">
        <v>665</v>
      </c>
      <c r="C27" s="59">
        <v>45448</v>
      </c>
      <c r="D27" t="s">
        <v>1660</v>
      </c>
      <c r="E27" t="s">
        <v>530</v>
      </c>
      <c r="I27" s="59">
        <v>45448</v>
      </c>
      <c r="J27" t="s">
        <v>561</v>
      </c>
      <c r="K27" t="s">
        <v>1158</v>
      </c>
      <c r="L27" s="59"/>
      <c r="M27" t="s">
        <v>529</v>
      </c>
      <c r="N27" t="s">
        <v>351</v>
      </c>
      <c r="O27">
        <v>3</v>
      </c>
      <c r="P27" t="s">
        <v>1157</v>
      </c>
      <c r="Q27" t="s">
        <v>1159</v>
      </c>
      <c r="S27" t="s">
        <v>1160</v>
      </c>
      <c r="W27">
        <v>0</v>
      </c>
      <c r="X27">
        <v>0</v>
      </c>
      <c r="Y27">
        <v>0</v>
      </c>
      <c r="Z27">
        <v>5500</v>
      </c>
      <c r="AA27">
        <v>0</v>
      </c>
      <c r="AB27">
        <v>0</v>
      </c>
      <c r="AC27">
        <v>0</v>
      </c>
      <c r="AD27" t="s">
        <v>530</v>
      </c>
      <c r="AE27" t="s">
        <v>773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N27" t="s">
        <v>785</v>
      </c>
      <c r="AP27">
        <v>0</v>
      </c>
      <c r="AQ27">
        <v>0</v>
      </c>
      <c r="AR27">
        <v>0</v>
      </c>
      <c r="AS27">
        <v>0</v>
      </c>
      <c r="AU27" t="s">
        <v>558</v>
      </c>
      <c r="AV27">
        <v>0</v>
      </c>
      <c r="AW27">
        <v>0</v>
      </c>
    </row>
    <row r="28" spans="1:49">
      <c r="A28">
        <v>58</v>
      </c>
      <c r="B28" t="s">
        <v>665</v>
      </c>
      <c r="C28" s="59">
        <v>45448</v>
      </c>
      <c r="D28" t="s">
        <v>1661</v>
      </c>
      <c r="E28" t="s">
        <v>530</v>
      </c>
      <c r="I28" s="59">
        <v>45448</v>
      </c>
      <c r="J28" t="s">
        <v>561</v>
      </c>
      <c r="K28" t="s">
        <v>1161</v>
      </c>
      <c r="L28" s="59"/>
      <c r="M28" t="s">
        <v>529</v>
      </c>
      <c r="N28" t="s">
        <v>351</v>
      </c>
      <c r="O28">
        <v>3</v>
      </c>
      <c r="P28" t="s">
        <v>1157</v>
      </c>
      <c r="Q28" t="s">
        <v>1159</v>
      </c>
      <c r="S28" t="s">
        <v>1160</v>
      </c>
      <c r="W28">
        <v>0</v>
      </c>
      <c r="X28">
        <v>0</v>
      </c>
      <c r="Y28">
        <v>0</v>
      </c>
      <c r="Z28">
        <v>5500</v>
      </c>
      <c r="AA28">
        <v>0</v>
      </c>
      <c r="AB28">
        <v>0</v>
      </c>
      <c r="AC28">
        <v>0</v>
      </c>
      <c r="AD28" t="s">
        <v>530</v>
      </c>
      <c r="AE28" t="s">
        <v>773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N28" t="s">
        <v>785</v>
      </c>
      <c r="AP28">
        <v>0</v>
      </c>
      <c r="AQ28">
        <v>0</v>
      </c>
      <c r="AR28">
        <v>0</v>
      </c>
      <c r="AS28">
        <v>0</v>
      </c>
      <c r="AU28" t="s">
        <v>558</v>
      </c>
      <c r="AV28">
        <v>0</v>
      </c>
      <c r="AW28">
        <v>0</v>
      </c>
    </row>
    <row r="29" spans="1:49">
      <c r="A29">
        <v>59</v>
      </c>
      <c r="B29" t="s">
        <v>665</v>
      </c>
      <c r="C29" s="59">
        <v>45448</v>
      </c>
      <c r="D29" t="s">
        <v>1662</v>
      </c>
      <c r="E29" t="s">
        <v>530</v>
      </c>
      <c r="I29" s="59">
        <v>45448</v>
      </c>
      <c r="J29" t="s">
        <v>561</v>
      </c>
      <c r="K29" t="s">
        <v>1163</v>
      </c>
      <c r="L29" s="59"/>
      <c r="M29" t="s">
        <v>529</v>
      </c>
      <c r="N29" t="s">
        <v>351</v>
      </c>
      <c r="O29">
        <v>1</v>
      </c>
      <c r="P29" t="s">
        <v>1162</v>
      </c>
      <c r="Q29" t="s">
        <v>1164</v>
      </c>
      <c r="S29" t="s">
        <v>1165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 t="s">
        <v>530</v>
      </c>
      <c r="AE29" t="s">
        <v>773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N29" t="s">
        <v>785</v>
      </c>
      <c r="AP29">
        <v>0</v>
      </c>
      <c r="AQ29">
        <v>0</v>
      </c>
      <c r="AR29">
        <v>0</v>
      </c>
      <c r="AS29">
        <v>0</v>
      </c>
      <c r="AU29" t="s">
        <v>558</v>
      </c>
      <c r="AV29">
        <v>0</v>
      </c>
      <c r="AW29">
        <v>0</v>
      </c>
    </row>
    <row r="30" spans="1:49">
      <c r="A30">
        <v>64</v>
      </c>
      <c r="B30" t="s">
        <v>665</v>
      </c>
      <c r="C30" s="59">
        <v>45448</v>
      </c>
      <c r="D30" t="s">
        <v>1196</v>
      </c>
      <c r="E30" t="s">
        <v>559</v>
      </c>
      <c r="F30" t="s">
        <v>1194</v>
      </c>
      <c r="G30" t="s">
        <v>1197</v>
      </c>
      <c r="H30" t="s">
        <v>1198</v>
      </c>
      <c r="I30" s="59">
        <v>45448</v>
      </c>
      <c r="J30" t="s">
        <v>561</v>
      </c>
      <c r="K30" t="s">
        <v>1195</v>
      </c>
      <c r="L30" s="59"/>
      <c r="M30" t="s">
        <v>34</v>
      </c>
      <c r="N30" t="s">
        <v>351</v>
      </c>
      <c r="O30">
        <v>3</v>
      </c>
      <c r="P30" t="s">
        <v>1194</v>
      </c>
      <c r="Q30" t="s">
        <v>1198</v>
      </c>
      <c r="R30" t="s">
        <v>1199</v>
      </c>
      <c r="S30" t="s">
        <v>1200</v>
      </c>
      <c r="W30">
        <v>85200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 t="s">
        <v>33</v>
      </c>
      <c r="AF30">
        <v>28800</v>
      </c>
      <c r="AG30">
        <v>19800</v>
      </c>
      <c r="AH30">
        <v>85200</v>
      </c>
      <c r="AI30">
        <v>0</v>
      </c>
      <c r="AJ30">
        <v>4361</v>
      </c>
      <c r="AK30">
        <v>0</v>
      </c>
      <c r="AL30">
        <v>0</v>
      </c>
      <c r="AN30" t="s">
        <v>785</v>
      </c>
      <c r="AP30">
        <v>85200</v>
      </c>
      <c r="AQ30">
        <v>0</v>
      </c>
      <c r="AR30">
        <v>4361</v>
      </c>
      <c r="AS30">
        <v>0</v>
      </c>
      <c r="AU30" t="s">
        <v>558</v>
      </c>
      <c r="AV30">
        <v>0</v>
      </c>
      <c r="AW30">
        <v>59400</v>
      </c>
    </row>
    <row r="31" spans="1:49">
      <c r="A31">
        <v>65</v>
      </c>
      <c r="B31" t="s">
        <v>665</v>
      </c>
      <c r="C31" s="59">
        <v>45448</v>
      </c>
      <c r="D31" t="s">
        <v>1203</v>
      </c>
      <c r="E31" t="s">
        <v>559</v>
      </c>
      <c r="F31" t="s">
        <v>1201</v>
      </c>
      <c r="G31" t="s">
        <v>1204</v>
      </c>
      <c r="H31" t="s">
        <v>1205</v>
      </c>
      <c r="I31" s="59">
        <v>45448</v>
      </c>
      <c r="J31" t="s">
        <v>561</v>
      </c>
      <c r="K31" t="s">
        <v>1202</v>
      </c>
      <c r="L31" s="59"/>
      <c r="M31" t="s">
        <v>38</v>
      </c>
      <c r="N31" t="s">
        <v>351</v>
      </c>
      <c r="O31">
        <v>1</v>
      </c>
      <c r="P31" t="s">
        <v>1201</v>
      </c>
      <c r="Q31" t="s">
        <v>1205</v>
      </c>
      <c r="S31" t="s">
        <v>1206</v>
      </c>
      <c r="T31" t="s">
        <v>1207</v>
      </c>
      <c r="W31">
        <v>20800</v>
      </c>
      <c r="X31">
        <v>0</v>
      </c>
      <c r="Y31">
        <v>3000</v>
      </c>
      <c r="Z31">
        <v>3000</v>
      </c>
      <c r="AA31">
        <v>0</v>
      </c>
      <c r="AB31">
        <v>0</v>
      </c>
      <c r="AC31">
        <v>0</v>
      </c>
      <c r="AD31" t="s">
        <v>37</v>
      </c>
      <c r="AF31">
        <v>20800</v>
      </c>
      <c r="AG31">
        <v>14300</v>
      </c>
      <c r="AH31">
        <v>23800</v>
      </c>
      <c r="AI31">
        <v>0</v>
      </c>
      <c r="AJ31">
        <v>1214</v>
      </c>
      <c r="AK31">
        <v>0</v>
      </c>
      <c r="AL31">
        <v>0</v>
      </c>
      <c r="AN31" t="s">
        <v>785</v>
      </c>
      <c r="AP31">
        <v>23800</v>
      </c>
      <c r="AQ31">
        <v>0</v>
      </c>
      <c r="AR31">
        <v>1214</v>
      </c>
      <c r="AS31">
        <v>0</v>
      </c>
      <c r="AU31" t="s">
        <v>558</v>
      </c>
      <c r="AV31">
        <v>0</v>
      </c>
      <c r="AW31">
        <v>14300</v>
      </c>
    </row>
    <row r="32" spans="1:49">
      <c r="A32">
        <v>66</v>
      </c>
      <c r="B32" t="s">
        <v>665</v>
      </c>
      <c r="C32" s="59">
        <v>45447</v>
      </c>
      <c r="D32" t="s">
        <v>1210</v>
      </c>
      <c r="E32" t="s">
        <v>562</v>
      </c>
      <c r="F32" t="s">
        <v>1211</v>
      </c>
      <c r="G32" t="s">
        <v>1212</v>
      </c>
      <c r="H32" t="s">
        <v>1213</v>
      </c>
      <c r="I32" s="59">
        <v>45448</v>
      </c>
      <c r="J32" t="s">
        <v>561</v>
      </c>
      <c r="K32" t="s">
        <v>1209</v>
      </c>
      <c r="L32" s="59"/>
      <c r="M32" t="s">
        <v>18</v>
      </c>
      <c r="N32" t="s">
        <v>351</v>
      </c>
      <c r="O32">
        <v>10</v>
      </c>
      <c r="P32" t="s">
        <v>1208</v>
      </c>
      <c r="Q32" t="s">
        <v>1213</v>
      </c>
      <c r="S32" t="s">
        <v>1214</v>
      </c>
      <c r="T32" t="s">
        <v>564</v>
      </c>
      <c r="W32">
        <v>110900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 t="s">
        <v>17</v>
      </c>
      <c r="AF32">
        <v>11090</v>
      </c>
      <c r="AG32">
        <v>7260</v>
      </c>
      <c r="AH32">
        <v>110900</v>
      </c>
      <c r="AI32">
        <v>0</v>
      </c>
      <c r="AJ32">
        <v>13175</v>
      </c>
      <c r="AK32">
        <v>0</v>
      </c>
      <c r="AL32">
        <v>0</v>
      </c>
      <c r="AN32" t="s">
        <v>785</v>
      </c>
      <c r="AP32">
        <v>110900</v>
      </c>
      <c r="AQ32">
        <v>0</v>
      </c>
      <c r="AR32">
        <v>13175</v>
      </c>
      <c r="AS32">
        <v>0</v>
      </c>
      <c r="AU32" t="s">
        <v>558</v>
      </c>
      <c r="AV32">
        <v>0</v>
      </c>
      <c r="AW32">
        <v>72600</v>
      </c>
    </row>
    <row r="33" spans="1:49">
      <c r="A33">
        <v>69</v>
      </c>
      <c r="B33" t="s">
        <v>665</v>
      </c>
      <c r="C33" s="59">
        <v>45450</v>
      </c>
      <c r="D33" t="s">
        <v>1663</v>
      </c>
      <c r="E33" t="s">
        <v>530</v>
      </c>
      <c r="I33" s="59">
        <v>45450</v>
      </c>
      <c r="J33" t="s">
        <v>561</v>
      </c>
      <c r="K33" t="s">
        <v>1229</v>
      </c>
      <c r="L33" s="59"/>
      <c r="M33" t="s">
        <v>529</v>
      </c>
      <c r="N33" t="s">
        <v>351</v>
      </c>
      <c r="O33">
        <v>1</v>
      </c>
      <c r="P33" t="s">
        <v>1228</v>
      </c>
      <c r="Q33" t="s">
        <v>1230</v>
      </c>
      <c r="S33" t="s">
        <v>1231</v>
      </c>
      <c r="W33">
        <v>0</v>
      </c>
      <c r="X33">
        <v>0</v>
      </c>
      <c r="Y33">
        <v>0</v>
      </c>
      <c r="Z33">
        <v>5500</v>
      </c>
      <c r="AA33">
        <v>0</v>
      </c>
      <c r="AB33">
        <v>0</v>
      </c>
      <c r="AC33">
        <v>0</v>
      </c>
      <c r="AD33" t="s">
        <v>530</v>
      </c>
      <c r="AE33" t="s">
        <v>773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N33" t="s">
        <v>785</v>
      </c>
      <c r="AP33">
        <v>0</v>
      </c>
      <c r="AQ33">
        <v>0</v>
      </c>
      <c r="AR33">
        <v>0</v>
      </c>
      <c r="AS33">
        <v>0</v>
      </c>
      <c r="AU33" t="s">
        <v>558</v>
      </c>
      <c r="AV33">
        <v>0</v>
      </c>
      <c r="AW33">
        <v>0</v>
      </c>
    </row>
    <row r="34" spans="1:49">
      <c r="A34">
        <v>70</v>
      </c>
      <c r="B34" t="s">
        <v>665</v>
      </c>
      <c r="C34" s="59">
        <v>45450</v>
      </c>
      <c r="D34" t="s">
        <v>1664</v>
      </c>
      <c r="E34" t="s">
        <v>530</v>
      </c>
      <c r="I34" s="59">
        <v>45450</v>
      </c>
      <c r="J34" t="s">
        <v>561</v>
      </c>
      <c r="K34" t="s">
        <v>1232</v>
      </c>
      <c r="L34" s="59"/>
      <c r="M34" t="s">
        <v>529</v>
      </c>
      <c r="N34" t="s">
        <v>351</v>
      </c>
      <c r="O34">
        <v>1</v>
      </c>
      <c r="P34" t="s">
        <v>1228</v>
      </c>
      <c r="Q34" t="s">
        <v>1230</v>
      </c>
      <c r="S34" t="s">
        <v>1231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 t="s">
        <v>530</v>
      </c>
      <c r="AE34" t="s">
        <v>773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N34" t="s">
        <v>785</v>
      </c>
      <c r="AP34">
        <v>0</v>
      </c>
      <c r="AQ34">
        <v>0</v>
      </c>
      <c r="AR34">
        <v>0</v>
      </c>
      <c r="AS34">
        <v>0</v>
      </c>
      <c r="AU34" t="s">
        <v>558</v>
      </c>
      <c r="AV34">
        <v>0</v>
      </c>
      <c r="AW34">
        <v>0</v>
      </c>
    </row>
    <row r="35" spans="1:49">
      <c r="A35">
        <v>71</v>
      </c>
      <c r="B35" t="s">
        <v>665</v>
      </c>
      <c r="C35" s="59">
        <v>45450</v>
      </c>
      <c r="D35" t="s">
        <v>1665</v>
      </c>
      <c r="E35" t="s">
        <v>530</v>
      </c>
      <c r="I35" s="59">
        <v>45450</v>
      </c>
      <c r="J35" t="s">
        <v>561</v>
      </c>
      <c r="K35" t="s">
        <v>1234</v>
      </c>
      <c r="L35" s="59"/>
      <c r="M35" t="s">
        <v>529</v>
      </c>
      <c r="N35" t="s">
        <v>351</v>
      </c>
      <c r="O35">
        <v>1</v>
      </c>
      <c r="P35" t="s">
        <v>1233</v>
      </c>
      <c r="Q35" t="s">
        <v>1235</v>
      </c>
      <c r="S35" t="s">
        <v>1236</v>
      </c>
      <c r="W35">
        <v>0</v>
      </c>
      <c r="X35">
        <v>0</v>
      </c>
      <c r="Y35">
        <v>0</v>
      </c>
      <c r="Z35">
        <v>3000</v>
      </c>
      <c r="AA35">
        <v>0</v>
      </c>
      <c r="AB35">
        <v>0</v>
      </c>
      <c r="AC35">
        <v>0</v>
      </c>
      <c r="AD35" t="s">
        <v>530</v>
      </c>
      <c r="AE35" t="s">
        <v>773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N35" t="s">
        <v>785</v>
      </c>
      <c r="AP35">
        <v>0</v>
      </c>
      <c r="AQ35">
        <v>0</v>
      </c>
      <c r="AR35">
        <v>0</v>
      </c>
      <c r="AS35">
        <v>0</v>
      </c>
      <c r="AU35" t="s">
        <v>558</v>
      </c>
      <c r="AV35">
        <v>0</v>
      </c>
      <c r="AW35">
        <v>0</v>
      </c>
    </row>
    <row r="36" spans="1:49">
      <c r="A36">
        <v>72</v>
      </c>
      <c r="B36" t="s">
        <v>665</v>
      </c>
      <c r="C36" s="59">
        <v>45450</v>
      </c>
      <c r="D36" t="s">
        <v>1666</v>
      </c>
      <c r="E36" t="s">
        <v>530</v>
      </c>
      <c r="I36" s="59">
        <v>45450</v>
      </c>
      <c r="J36" t="s">
        <v>561</v>
      </c>
      <c r="K36" t="s">
        <v>1237</v>
      </c>
      <c r="L36" s="59"/>
      <c r="M36" t="s">
        <v>529</v>
      </c>
      <c r="N36" t="s">
        <v>351</v>
      </c>
      <c r="O36">
        <v>1</v>
      </c>
      <c r="P36" t="s">
        <v>1228</v>
      </c>
      <c r="Q36" t="s">
        <v>1230</v>
      </c>
      <c r="S36" t="s">
        <v>1231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 t="s">
        <v>530</v>
      </c>
      <c r="AE36" t="s">
        <v>773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N36" t="s">
        <v>785</v>
      </c>
      <c r="AP36">
        <v>0</v>
      </c>
      <c r="AQ36">
        <v>0</v>
      </c>
      <c r="AR36">
        <v>0</v>
      </c>
      <c r="AS36">
        <v>0</v>
      </c>
      <c r="AU36" t="s">
        <v>558</v>
      </c>
      <c r="AV36">
        <v>0</v>
      </c>
      <c r="AW36">
        <v>0</v>
      </c>
    </row>
    <row r="37" spans="1:49">
      <c r="A37">
        <v>73</v>
      </c>
      <c r="B37" t="s">
        <v>665</v>
      </c>
      <c r="C37" s="59">
        <v>45450</v>
      </c>
      <c r="D37" t="s">
        <v>1240</v>
      </c>
      <c r="E37" t="s">
        <v>559</v>
      </c>
      <c r="F37" t="s">
        <v>1238</v>
      </c>
      <c r="G37" t="s">
        <v>1241</v>
      </c>
      <c r="H37" t="s">
        <v>1242</v>
      </c>
      <c r="I37" s="59">
        <v>45450</v>
      </c>
      <c r="J37" t="s">
        <v>561</v>
      </c>
      <c r="K37" t="s">
        <v>1239</v>
      </c>
      <c r="L37" s="59"/>
      <c r="M37" t="s">
        <v>34</v>
      </c>
      <c r="N37" t="s">
        <v>351</v>
      </c>
      <c r="O37">
        <v>1</v>
      </c>
      <c r="P37" t="s">
        <v>1238</v>
      </c>
      <c r="Q37" t="s">
        <v>1243</v>
      </c>
      <c r="S37" t="s">
        <v>1244</v>
      </c>
      <c r="W37">
        <v>28400</v>
      </c>
      <c r="X37">
        <v>0</v>
      </c>
      <c r="Y37">
        <v>3000</v>
      </c>
      <c r="Z37">
        <v>3000</v>
      </c>
      <c r="AA37">
        <v>0</v>
      </c>
      <c r="AB37">
        <v>0</v>
      </c>
      <c r="AC37">
        <v>0</v>
      </c>
      <c r="AD37" t="s">
        <v>33</v>
      </c>
      <c r="AF37">
        <v>28800</v>
      </c>
      <c r="AG37">
        <v>19800</v>
      </c>
      <c r="AH37">
        <v>31400</v>
      </c>
      <c r="AI37">
        <v>0</v>
      </c>
      <c r="AJ37">
        <v>1596</v>
      </c>
      <c r="AK37">
        <v>0</v>
      </c>
      <c r="AL37">
        <v>0</v>
      </c>
      <c r="AN37" t="s">
        <v>785</v>
      </c>
      <c r="AP37">
        <v>31400</v>
      </c>
      <c r="AQ37">
        <v>0</v>
      </c>
      <c r="AR37">
        <v>1596</v>
      </c>
      <c r="AS37">
        <v>0</v>
      </c>
      <c r="AU37" t="s">
        <v>558</v>
      </c>
      <c r="AV37">
        <v>0</v>
      </c>
      <c r="AW37">
        <v>19800</v>
      </c>
    </row>
    <row r="38" spans="1:49">
      <c r="A38">
        <v>74</v>
      </c>
      <c r="B38" t="s">
        <v>665</v>
      </c>
      <c r="C38" s="59">
        <v>45449</v>
      </c>
      <c r="D38" t="s">
        <v>1247</v>
      </c>
      <c r="E38" t="s">
        <v>559</v>
      </c>
      <c r="F38" t="s">
        <v>1248</v>
      </c>
      <c r="G38" t="s">
        <v>1249</v>
      </c>
      <c r="H38" t="s">
        <v>1250</v>
      </c>
      <c r="I38" s="59">
        <v>45450</v>
      </c>
      <c r="J38" t="s">
        <v>561</v>
      </c>
      <c r="K38" t="s">
        <v>1246</v>
      </c>
      <c r="L38" s="59"/>
      <c r="M38" t="s">
        <v>18</v>
      </c>
      <c r="N38" t="s">
        <v>351</v>
      </c>
      <c r="O38">
        <v>2</v>
      </c>
      <c r="P38" t="s">
        <v>1245</v>
      </c>
      <c r="Q38" t="s">
        <v>1250</v>
      </c>
      <c r="R38" t="s">
        <v>1251</v>
      </c>
      <c r="S38" t="s">
        <v>1252</v>
      </c>
      <c r="W38">
        <v>21120</v>
      </c>
      <c r="X38">
        <v>0</v>
      </c>
      <c r="Y38">
        <v>0</v>
      </c>
      <c r="Z38">
        <v>3500</v>
      </c>
      <c r="AA38">
        <v>0</v>
      </c>
      <c r="AB38">
        <v>0</v>
      </c>
      <c r="AC38">
        <v>0</v>
      </c>
      <c r="AD38" t="s">
        <v>17</v>
      </c>
      <c r="AF38">
        <v>10560</v>
      </c>
      <c r="AG38">
        <v>7260</v>
      </c>
      <c r="AH38">
        <v>21120</v>
      </c>
      <c r="AI38">
        <v>0</v>
      </c>
      <c r="AJ38">
        <v>1141</v>
      </c>
      <c r="AK38">
        <v>0</v>
      </c>
      <c r="AL38">
        <v>0</v>
      </c>
      <c r="AN38" t="s">
        <v>785</v>
      </c>
      <c r="AP38">
        <v>21120</v>
      </c>
      <c r="AQ38">
        <v>0</v>
      </c>
      <c r="AR38">
        <v>1141</v>
      </c>
      <c r="AS38">
        <v>0</v>
      </c>
      <c r="AU38" t="s">
        <v>558</v>
      </c>
      <c r="AV38">
        <v>4</v>
      </c>
      <c r="AW38">
        <v>14520</v>
      </c>
    </row>
    <row r="39" spans="1:49">
      <c r="A39">
        <v>75</v>
      </c>
      <c r="B39" t="s">
        <v>665</v>
      </c>
      <c r="C39" s="59">
        <v>45449</v>
      </c>
      <c r="D39" t="s">
        <v>1253</v>
      </c>
      <c r="E39" t="s">
        <v>559</v>
      </c>
      <c r="F39" t="s">
        <v>1248</v>
      </c>
      <c r="G39" t="s">
        <v>1249</v>
      </c>
      <c r="H39" t="s">
        <v>1250</v>
      </c>
      <c r="I39" s="59">
        <v>45450</v>
      </c>
      <c r="J39" t="s">
        <v>561</v>
      </c>
      <c r="K39" t="s">
        <v>1246</v>
      </c>
      <c r="L39" s="59"/>
      <c r="M39" t="s">
        <v>242</v>
      </c>
      <c r="N39" t="s">
        <v>352</v>
      </c>
      <c r="O39">
        <v>5</v>
      </c>
      <c r="P39" t="s">
        <v>1245</v>
      </c>
      <c r="Q39" t="s">
        <v>1250</v>
      </c>
      <c r="R39" t="s">
        <v>1251</v>
      </c>
      <c r="S39" t="s">
        <v>1252</v>
      </c>
      <c r="W39">
        <v>7150</v>
      </c>
      <c r="X39">
        <v>7200</v>
      </c>
      <c r="Y39">
        <v>0</v>
      </c>
      <c r="Z39">
        <v>0</v>
      </c>
      <c r="AA39">
        <v>0</v>
      </c>
      <c r="AB39">
        <v>0</v>
      </c>
      <c r="AC39">
        <v>0</v>
      </c>
      <c r="AD39" t="s">
        <v>388</v>
      </c>
      <c r="AE39" t="s">
        <v>773</v>
      </c>
      <c r="AF39">
        <v>1430</v>
      </c>
      <c r="AG39">
        <v>1045</v>
      </c>
      <c r="AH39">
        <v>7150</v>
      </c>
      <c r="AI39">
        <v>0</v>
      </c>
      <c r="AJ39">
        <v>439</v>
      </c>
      <c r="AK39">
        <v>0</v>
      </c>
      <c r="AL39">
        <v>0</v>
      </c>
      <c r="AN39" t="s">
        <v>785</v>
      </c>
      <c r="AP39">
        <v>7150</v>
      </c>
      <c r="AQ39">
        <v>0</v>
      </c>
      <c r="AR39">
        <v>439</v>
      </c>
      <c r="AS39">
        <v>0</v>
      </c>
      <c r="AU39" t="s">
        <v>558</v>
      </c>
      <c r="AV39">
        <v>4</v>
      </c>
      <c r="AW39">
        <v>5225</v>
      </c>
    </row>
    <row r="40" spans="1:49">
      <c r="A40">
        <v>76</v>
      </c>
      <c r="B40" t="s">
        <v>665</v>
      </c>
      <c r="C40" s="59">
        <v>45449</v>
      </c>
      <c r="D40" t="s">
        <v>1254</v>
      </c>
      <c r="E40" t="s">
        <v>559</v>
      </c>
      <c r="F40" t="s">
        <v>1248</v>
      </c>
      <c r="G40" t="s">
        <v>1249</v>
      </c>
      <c r="H40" t="s">
        <v>1250</v>
      </c>
      <c r="I40" s="59">
        <v>45450</v>
      </c>
      <c r="J40" t="s">
        <v>561</v>
      </c>
      <c r="K40" t="s">
        <v>1246</v>
      </c>
      <c r="L40" s="59"/>
      <c r="M40" t="s">
        <v>112</v>
      </c>
      <c r="N40" t="s">
        <v>351</v>
      </c>
      <c r="O40">
        <v>3</v>
      </c>
      <c r="P40" t="s">
        <v>1245</v>
      </c>
      <c r="Q40" t="s">
        <v>1250</v>
      </c>
      <c r="R40" t="s">
        <v>1251</v>
      </c>
      <c r="S40" t="s">
        <v>1252</v>
      </c>
      <c r="W40">
        <v>9720</v>
      </c>
      <c r="X40">
        <v>3870</v>
      </c>
      <c r="Y40">
        <v>0</v>
      </c>
      <c r="Z40">
        <v>0</v>
      </c>
      <c r="AA40">
        <v>0</v>
      </c>
      <c r="AB40">
        <v>0</v>
      </c>
      <c r="AC40">
        <v>0</v>
      </c>
      <c r="AD40" t="s">
        <v>111</v>
      </c>
      <c r="AE40" t="s">
        <v>773</v>
      </c>
      <c r="AF40">
        <v>3240</v>
      </c>
      <c r="AG40">
        <v>2156</v>
      </c>
      <c r="AH40">
        <v>9720</v>
      </c>
      <c r="AI40">
        <v>0</v>
      </c>
      <c r="AJ40">
        <v>568</v>
      </c>
      <c r="AK40">
        <v>0</v>
      </c>
      <c r="AL40">
        <v>0</v>
      </c>
      <c r="AN40" t="s">
        <v>785</v>
      </c>
      <c r="AP40">
        <v>9720</v>
      </c>
      <c r="AQ40">
        <v>0</v>
      </c>
      <c r="AR40">
        <v>568</v>
      </c>
      <c r="AS40">
        <v>0</v>
      </c>
      <c r="AU40" t="s">
        <v>558</v>
      </c>
      <c r="AV40">
        <v>4</v>
      </c>
      <c r="AW40">
        <v>6468</v>
      </c>
    </row>
    <row r="41" spans="1:49">
      <c r="A41">
        <v>84</v>
      </c>
      <c r="B41" t="s">
        <v>665</v>
      </c>
      <c r="C41" s="59">
        <v>45448</v>
      </c>
      <c r="D41" t="s">
        <v>1287</v>
      </c>
      <c r="E41" t="s">
        <v>562</v>
      </c>
      <c r="F41" t="s">
        <v>1285</v>
      </c>
      <c r="G41" t="s">
        <v>1288</v>
      </c>
      <c r="H41" t="s">
        <v>1289</v>
      </c>
      <c r="I41" s="59">
        <v>45450</v>
      </c>
      <c r="J41" t="s">
        <v>561</v>
      </c>
      <c r="K41" t="s">
        <v>1286</v>
      </c>
      <c r="L41" s="59"/>
      <c r="M41" t="s">
        <v>36</v>
      </c>
      <c r="N41" t="s">
        <v>351</v>
      </c>
      <c r="O41">
        <v>1</v>
      </c>
      <c r="P41" t="s">
        <v>1285</v>
      </c>
      <c r="Q41" t="s">
        <v>1289</v>
      </c>
      <c r="S41" t="s">
        <v>1290</v>
      </c>
      <c r="T41" t="s">
        <v>563</v>
      </c>
      <c r="W41">
        <v>25200</v>
      </c>
      <c r="X41">
        <v>0</v>
      </c>
      <c r="Y41">
        <v>3000</v>
      </c>
      <c r="Z41">
        <v>3500</v>
      </c>
      <c r="AA41">
        <v>0</v>
      </c>
      <c r="AB41">
        <v>0</v>
      </c>
      <c r="AC41">
        <v>0</v>
      </c>
      <c r="AD41" t="s">
        <v>35</v>
      </c>
      <c r="AF41">
        <v>25200</v>
      </c>
      <c r="AG41">
        <v>16500</v>
      </c>
      <c r="AH41">
        <v>28200</v>
      </c>
      <c r="AI41">
        <v>0</v>
      </c>
      <c r="AJ41">
        <v>3093</v>
      </c>
      <c r="AK41">
        <v>0</v>
      </c>
      <c r="AL41">
        <v>0</v>
      </c>
      <c r="AN41" t="s">
        <v>785</v>
      </c>
      <c r="AP41">
        <v>28200</v>
      </c>
      <c r="AQ41">
        <v>0</v>
      </c>
      <c r="AR41">
        <v>3093</v>
      </c>
      <c r="AS41">
        <v>0</v>
      </c>
      <c r="AU41" t="s">
        <v>558</v>
      </c>
      <c r="AV41">
        <v>0</v>
      </c>
      <c r="AW41">
        <v>16500</v>
      </c>
    </row>
    <row r="42" spans="1:49">
      <c r="A42">
        <v>85</v>
      </c>
      <c r="B42" t="s">
        <v>665</v>
      </c>
      <c r="C42" s="59">
        <v>45449</v>
      </c>
      <c r="D42" t="s">
        <v>1293</v>
      </c>
      <c r="E42" t="s">
        <v>562</v>
      </c>
      <c r="F42" t="s">
        <v>1291</v>
      </c>
      <c r="G42" t="s">
        <v>930</v>
      </c>
      <c r="H42" t="s">
        <v>1294</v>
      </c>
      <c r="I42" s="59">
        <v>45450</v>
      </c>
      <c r="J42" t="s">
        <v>561</v>
      </c>
      <c r="K42" t="s">
        <v>1292</v>
      </c>
      <c r="L42" s="59"/>
      <c r="M42" t="s">
        <v>34</v>
      </c>
      <c r="N42" t="s">
        <v>351</v>
      </c>
      <c r="O42">
        <v>1</v>
      </c>
      <c r="P42" t="s">
        <v>1291</v>
      </c>
      <c r="Q42" t="s">
        <v>1294</v>
      </c>
      <c r="S42" t="s">
        <v>1295</v>
      </c>
      <c r="T42" t="s">
        <v>564</v>
      </c>
      <c r="W42">
        <v>30240</v>
      </c>
      <c r="X42">
        <v>0</v>
      </c>
      <c r="Y42">
        <v>3000</v>
      </c>
      <c r="Z42">
        <v>3500</v>
      </c>
      <c r="AA42">
        <v>0</v>
      </c>
      <c r="AB42">
        <v>0</v>
      </c>
      <c r="AC42">
        <v>0</v>
      </c>
      <c r="AD42" t="s">
        <v>33</v>
      </c>
      <c r="AF42">
        <v>30240</v>
      </c>
      <c r="AG42">
        <v>19800</v>
      </c>
      <c r="AH42">
        <v>33240</v>
      </c>
      <c r="AI42">
        <v>0</v>
      </c>
      <c r="AJ42">
        <v>3692</v>
      </c>
      <c r="AK42">
        <v>0</v>
      </c>
      <c r="AL42">
        <v>0</v>
      </c>
      <c r="AN42" t="s">
        <v>785</v>
      </c>
      <c r="AP42">
        <v>33240</v>
      </c>
      <c r="AQ42">
        <v>0</v>
      </c>
      <c r="AR42">
        <v>3692</v>
      </c>
      <c r="AS42">
        <v>0</v>
      </c>
      <c r="AU42" t="s">
        <v>558</v>
      </c>
      <c r="AV42">
        <v>0</v>
      </c>
      <c r="AW42">
        <v>19800</v>
      </c>
    </row>
    <row r="43" spans="1:49">
      <c r="A43">
        <v>88</v>
      </c>
      <c r="B43" t="s">
        <v>665</v>
      </c>
      <c r="C43" s="59">
        <v>45453</v>
      </c>
      <c r="D43" t="s">
        <v>1667</v>
      </c>
      <c r="E43" t="s">
        <v>530</v>
      </c>
      <c r="I43" s="59">
        <v>45453</v>
      </c>
      <c r="J43" t="s">
        <v>561</v>
      </c>
      <c r="K43" t="s">
        <v>1311</v>
      </c>
      <c r="L43" s="59"/>
      <c r="M43" t="s">
        <v>529</v>
      </c>
      <c r="N43" t="s">
        <v>351</v>
      </c>
      <c r="O43">
        <v>1</v>
      </c>
      <c r="P43" t="s">
        <v>1310</v>
      </c>
      <c r="Q43" t="s">
        <v>1312</v>
      </c>
      <c r="S43" t="s">
        <v>1313</v>
      </c>
      <c r="W43">
        <v>0</v>
      </c>
      <c r="X43">
        <v>0</v>
      </c>
      <c r="Y43">
        <v>0</v>
      </c>
      <c r="Z43">
        <v>5500</v>
      </c>
      <c r="AA43">
        <v>0</v>
      </c>
      <c r="AB43">
        <v>0</v>
      </c>
      <c r="AC43">
        <v>0</v>
      </c>
      <c r="AD43" t="s">
        <v>530</v>
      </c>
      <c r="AE43" t="s">
        <v>773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N43" t="s">
        <v>785</v>
      </c>
      <c r="AP43">
        <v>0</v>
      </c>
      <c r="AQ43">
        <v>0</v>
      </c>
      <c r="AR43">
        <v>0</v>
      </c>
      <c r="AS43">
        <v>0</v>
      </c>
      <c r="AU43" t="s">
        <v>558</v>
      </c>
      <c r="AV43">
        <v>0</v>
      </c>
      <c r="AW43">
        <v>0</v>
      </c>
    </row>
    <row r="44" spans="1:49">
      <c r="A44">
        <v>89</v>
      </c>
      <c r="B44" t="s">
        <v>665</v>
      </c>
      <c r="C44" s="59">
        <v>45453</v>
      </c>
      <c r="D44" t="s">
        <v>1668</v>
      </c>
      <c r="E44" t="s">
        <v>530</v>
      </c>
      <c r="I44" s="59">
        <v>45453</v>
      </c>
      <c r="J44" t="s">
        <v>561</v>
      </c>
      <c r="K44" t="s">
        <v>1314</v>
      </c>
      <c r="L44" s="59"/>
      <c r="M44" t="s">
        <v>529</v>
      </c>
      <c r="N44" t="s">
        <v>351</v>
      </c>
      <c r="O44">
        <v>1</v>
      </c>
      <c r="P44" t="s">
        <v>1310</v>
      </c>
      <c r="Q44" t="s">
        <v>1312</v>
      </c>
      <c r="S44" t="s">
        <v>1313</v>
      </c>
      <c r="W44">
        <v>0</v>
      </c>
      <c r="X44">
        <v>0</v>
      </c>
      <c r="Y44">
        <v>0</v>
      </c>
      <c r="Z44">
        <v>5500</v>
      </c>
      <c r="AA44">
        <v>0</v>
      </c>
      <c r="AB44">
        <v>0</v>
      </c>
      <c r="AC44">
        <v>0</v>
      </c>
      <c r="AD44" t="s">
        <v>530</v>
      </c>
      <c r="AE44" t="s">
        <v>773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N44" t="s">
        <v>785</v>
      </c>
      <c r="AP44">
        <v>0</v>
      </c>
      <c r="AQ44">
        <v>0</v>
      </c>
      <c r="AR44">
        <v>0</v>
      </c>
      <c r="AS44">
        <v>0</v>
      </c>
      <c r="AU44" t="s">
        <v>558</v>
      </c>
      <c r="AV44">
        <v>0</v>
      </c>
      <c r="AW44">
        <v>0</v>
      </c>
    </row>
    <row r="45" spans="1:49">
      <c r="A45">
        <v>104</v>
      </c>
      <c r="B45" t="s">
        <v>665</v>
      </c>
      <c r="C45" s="59">
        <v>45453</v>
      </c>
      <c r="D45" t="s">
        <v>1383</v>
      </c>
      <c r="E45" t="s">
        <v>562</v>
      </c>
      <c r="F45" t="s">
        <v>1384</v>
      </c>
      <c r="G45" t="s">
        <v>1385</v>
      </c>
      <c r="H45" t="s">
        <v>1386</v>
      </c>
      <c r="I45" s="59">
        <v>45453</v>
      </c>
      <c r="J45" t="s">
        <v>561</v>
      </c>
      <c r="K45" t="s">
        <v>1382</v>
      </c>
      <c r="L45" s="59"/>
      <c r="M45" t="s">
        <v>26</v>
      </c>
      <c r="N45" t="s">
        <v>351</v>
      </c>
      <c r="O45">
        <v>10</v>
      </c>
      <c r="P45" t="s">
        <v>1381</v>
      </c>
      <c r="Q45" t="s">
        <v>1386</v>
      </c>
      <c r="S45" t="s">
        <v>1387</v>
      </c>
      <c r="T45" t="s">
        <v>564</v>
      </c>
      <c r="W45">
        <v>230200</v>
      </c>
      <c r="X45">
        <v>0</v>
      </c>
      <c r="Y45">
        <v>0</v>
      </c>
      <c r="Z45">
        <v>5500</v>
      </c>
      <c r="AA45">
        <v>0</v>
      </c>
      <c r="AB45">
        <v>0</v>
      </c>
      <c r="AC45">
        <v>0</v>
      </c>
      <c r="AD45" t="s">
        <v>25</v>
      </c>
      <c r="AF45">
        <v>23020</v>
      </c>
      <c r="AG45">
        <v>15070</v>
      </c>
      <c r="AH45">
        <v>230200</v>
      </c>
      <c r="AI45">
        <v>0</v>
      </c>
      <c r="AJ45">
        <v>27348</v>
      </c>
      <c r="AK45">
        <v>0</v>
      </c>
      <c r="AL45">
        <v>0</v>
      </c>
      <c r="AN45" t="s">
        <v>785</v>
      </c>
      <c r="AP45">
        <v>230200</v>
      </c>
      <c r="AQ45">
        <v>0</v>
      </c>
      <c r="AR45">
        <v>27348</v>
      </c>
      <c r="AS45">
        <v>0</v>
      </c>
      <c r="AU45" t="s">
        <v>558</v>
      </c>
      <c r="AV45">
        <v>1</v>
      </c>
      <c r="AW45">
        <v>150700</v>
      </c>
    </row>
    <row r="46" spans="1:49">
      <c r="A46">
        <v>105</v>
      </c>
      <c r="B46" t="s">
        <v>665</v>
      </c>
      <c r="C46" s="59">
        <v>45451</v>
      </c>
      <c r="D46" t="s">
        <v>1390</v>
      </c>
      <c r="E46" t="s">
        <v>562</v>
      </c>
      <c r="F46" t="s">
        <v>1391</v>
      </c>
      <c r="G46" t="s">
        <v>1392</v>
      </c>
      <c r="H46" t="s">
        <v>1393</v>
      </c>
      <c r="I46" s="59">
        <v>45453</v>
      </c>
      <c r="J46" t="s">
        <v>561</v>
      </c>
      <c r="K46" t="s">
        <v>1389</v>
      </c>
      <c r="L46" s="59"/>
      <c r="M46" t="s">
        <v>22</v>
      </c>
      <c r="N46" t="s">
        <v>351</v>
      </c>
      <c r="O46">
        <v>1</v>
      </c>
      <c r="P46" t="s">
        <v>1388</v>
      </c>
      <c r="Q46" t="s">
        <v>1393</v>
      </c>
      <c r="S46" t="s">
        <v>1394</v>
      </c>
      <c r="T46" t="s">
        <v>564</v>
      </c>
      <c r="W46">
        <v>19320</v>
      </c>
      <c r="X46">
        <v>0</v>
      </c>
      <c r="Y46">
        <v>3000</v>
      </c>
      <c r="Z46">
        <v>3000</v>
      </c>
      <c r="AA46">
        <v>0</v>
      </c>
      <c r="AB46">
        <v>0</v>
      </c>
      <c r="AC46">
        <v>0</v>
      </c>
      <c r="AD46" t="s">
        <v>21</v>
      </c>
      <c r="AF46">
        <v>19320</v>
      </c>
      <c r="AG46">
        <v>12650</v>
      </c>
      <c r="AH46">
        <v>22320</v>
      </c>
      <c r="AI46">
        <v>0</v>
      </c>
      <c r="AJ46">
        <v>2394</v>
      </c>
      <c r="AK46">
        <v>0</v>
      </c>
      <c r="AL46">
        <v>0</v>
      </c>
      <c r="AN46" t="s">
        <v>785</v>
      </c>
      <c r="AP46">
        <v>22320</v>
      </c>
      <c r="AQ46">
        <v>0</v>
      </c>
      <c r="AR46">
        <v>2394</v>
      </c>
      <c r="AS46">
        <v>0</v>
      </c>
      <c r="AU46" t="s">
        <v>558</v>
      </c>
      <c r="AV46">
        <v>0</v>
      </c>
      <c r="AW46">
        <v>12650</v>
      </c>
    </row>
    <row r="47" spans="1:49">
      <c r="A47">
        <v>106</v>
      </c>
      <c r="B47" t="s">
        <v>665</v>
      </c>
      <c r="C47" s="59">
        <v>45452</v>
      </c>
      <c r="D47" t="s">
        <v>1396</v>
      </c>
      <c r="E47" t="s">
        <v>562</v>
      </c>
      <c r="F47" t="s">
        <v>1384</v>
      </c>
      <c r="G47" t="s">
        <v>1385</v>
      </c>
      <c r="H47" t="s">
        <v>1386</v>
      </c>
      <c r="I47" s="59">
        <v>45453</v>
      </c>
      <c r="J47" t="s">
        <v>561</v>
      </c>
      <c r="K47" t="s">
        <v>1395</v>
      </c>
      <c r="L47" s="59"/>
      <c r="M47" t="s">
        <v>26</v>
      </c>
      <c r="N47" t="s">
        <v>351</v>
      </c>
      <c r="O47">
        <v>10</v>
      </c>
      <c r="P47" t="s">
        <v>1381</v>
      </c>
      <c r="Q47" t="s">
        <v>1386</v>
      </c>
      <c r="S47" t="s">
        <v>1387</v>
      </c>
      <c r="T47" t="s">
        <v>564</v>
      </c>
      <c r="W47">
        <v>230200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 t="s">
        <v>25</v>
      </c>
      <c r="AE47" t="s">
        <v>773</v>
      </c>
      <c r="AF47">
        <v>23020</v>
      </c>
      <c r="AG47">
        <v>15070</v>
      </c>
      <c r="AH47">
        <v>230200</v>
      </c>
      <c r="AI47">
        <v>0</v>
      </c>
      <c r="AJ47">
        <v>27348</v>
      </c>
      <c r="AK47">
        <v>0</v>
      </c>
      <c r="AL47">
        <v>0</v>
      </c>
      <c r="AN47" t="s">
        <v>785</v>
      </c>
      <c r="AP47">
        <v>230200</v>
      </c>
      <c r="AQ47">
        <v>0</v>
      </c>
      <c r="AR47">
        <v>27348</v>
      </c>
      <c r="AS47">
        <v>0</v>
      </c>
      <c r="AU47" t="s">
        <v>558</v>
      </c>
      <c r="AV47">
        <v>1</v>
      </c>
      <c r="AW47">
        <v>150700</v>
      </c>
    </row>
    <row r="48" spans="1:49">
      <c r="A48">
        <v>112</v>
      </c>
      <c r="B48" t="s">
        <v>665</v>
      </c>
      <c r="C48" s="59">
        <v>45452</v>
      </c>
      <c r="D48" t="s">
        <v>1425</v>
      </c>
      <c r="E48" t="s">
        <v>559</v>
      </c>
      <c r="F48" t="s">
        <v>1423</v>
      </c>
      <c r="G48" t="s">
        <v>1426</v>
      </c>
      <c r="H48" t="s">
        <v>1427</v>
      </c>
      <c r="I48" s="59">
        <v>45453</v>
      </c>
      <c r="J48" t="s">
        <v>561</v>
      </c>
      <c r="K48" t="s">
        <v>1424</v>
      </c>
      <c r="L48" s="59"/>
      <c r="M48" t="s">
        <v>18</v>
      </c>
      <c r="N48" t="s">
        <v>351</v>
      </c>
      <c r="O48">
        <v>1</v>
      </c>
      <c r="P48" t="s">
        <v>1423</v>
      </c>
      <c r="Q48" t="s">
        <v>1427</v>
      </c>
      <c r="R48" t="s">
        <v>1427</v>
      </c>
      <c r="S48" t="s">
        <v>1428</v>
      </c>
      <c r="W48">
        <v>10560</v>
      </c>
      <c r="X48">
        <v>0</v>
      </c>
      <c r="Y48">
        <v>3000</v>
      </c>
      <c r="Z48">
        <v>3000</v>
      </c>
      <c r="AA48">
        <v>0</v>
      </c>
      <c r="AB48">
        <v>0</v>
      </c>
      <c r="AC48">
        <v>0</v>
      </c>
      <c r="AD48" t="s">
        <v>17</v>
      </c>
      <c r="AF48">
        <v>10560</v>
      </c>
      <c r="AG48">
        <v>7260</v>
      </c>
      <c r="AH48">
        <v>13560</v>
      </c>
      <c r="AI48">
        <v>0</v>
      </c>
      <c r="AJ48">
        <v>700</v>
      </c>
      <c r="AK48">
        <v>0</v>
      </c>
      <c r="AL48">
        <v>0</v>
      </c>
      <c r="AN48" t="s">
        <v>785</v>
      </c>
      <c r="AP48">
        <v>13560</v>
      </c>
      <c r="AQ48">
        <v>0</v>
      </c>
      <c r="AR48">
        <v>700</v>
      </c>
      <c r="AS48">
        <v>0</v>
      </c>
      <c r="AU48" t="s">
        <v>558</v>
      </c>
      <c r="AV48">
        <v>0</v>
      </c>
      <c r="AW48">
        <v>7260</v>
      </c>
    </row>
    <row r="49" spans="1:49">
      <c r="A49">
        <v>113</v>
      </c>
      <c r="B49" t="s">
        <v>665</v>
      </c>
      <c r="C49" s="59">
        <v>45450</v>
      </c>
      <c r="D49" t="s">
        <v>1431</v>
      </c>
      <c r="E49" t="s">
        <v>559</v>
      </c>
      <c r="F49" t="s">
        <v>1429</v>
      </c>
      <c r="G49" t="s">
        <v>1432</v>
      </c>
      <c r="H49" t="s">
        <v>1433</v>
      </c>
      <c r="I49" s="59">
        <v>45453</v>
      </c>
      <c r="J49" t="s">
        <v>561</v>
      </c>
      <c r="K49" t="s">
        <v>1430</v>
      </c>
      <c r="L49" s="59"/>
      <c r="M49" t="s">
        <v>20</v>
      </c>
      <c r="N49" t="s">
        <v>351</v>
      </c>
      <c r="O49">
        <v>1</v>
      </c>
      <c r="P49" t="s">
        <v>1429</v>
      </c>
      <c r="Q49" t="s">
        <v>1433</v>
      </c>
      <c r="S49" t="s">
        <v>1434</v>
      </c>
      <c r="W49">
        <v>14080</v>
      </c>
      <c r="X49">
        <v>0</v>
      </c>
      <c r="Y49">
        <v>3000</v>
      </c>
      <c r="Z49">
        <v>3000</v>
      </c>
      <c r="AA49">
        <v>0</v>
      </c>
      <c r="AB49">
        <v>0</v>
      </c>
      <c r="AC49">
        <v>0</v>
      </c>
      <c r="AD49" t="s">
        <v>19</v>
      </c>
      <c r="AF49">
        <v>14080</v>
      </c>
      <c r="AG49">
        <v>9680</v>
      </c>
      <c r="AH49">
        <v>17080</v>
      </c>
      <c r="AI49">
        <v>0</v>
      </c>
      <c r="AJ49">
        <v>877</v>
      </c>
      <c r="AK49">
        <v>0</v>
      </c>
      <c r="AL49">
        <v>0</v>
      </c>
      <c r="AN49" t="s">
        <v>785</v>
      </c>
      <c r="AP49">
        <v>17080</v>
      </c>
      <c r="AQ49">
        <v>0</v>
      </c>
      <c r="AR49">
        <v>877</v>
      </c>
      <c r="AS49">
        <v>0</v>
      </c>
      <c r="AU49" t="s">
        <v>558</v>
      </c>
      <c r="AV49">
        <v>0</v>
      </c>
      <c r="AW49">
        <v>9680</v>
      </c>
    </row>
    <row r="50" spans="1:49">
      <c r="A50">
        <v>114</v>
      </c>
      <c r="B50" t="s">
        <v>665</v>
      </c>
      <c r="C50" s="59">
        <v>45454</v>
      </c>
      <c r="D50" t="s">
        <v>1669</v>
      </c>
      <c r="E50" t="s">
        <v>530</v>
      </c>
      <c r="I50" s="59">
        <v>45454</v>
      </c>
      <c r="J50" t="s">
        <v>561</v>
      </c>
      <c r="K50" t="s">
        <v>1436</v>
      </c>
      <c r="L50" s="59"/>
      <c r="M50" t="s">
        <v>529</v>
      </c>
      <c r="N50" t="s">
        <v>351</v>
      </c>
      <c r="O50">
        <v>1</v>
      </c>
      <c r="P50" t="s">
        <v>1435</v>
      </c>
      <c r="Q50" t="s">
        <v>1437</v>
      </c>
      <c r="S50" t="s">
        <v>1438</v>
      </c>
      <c r="W50">
        <v>0</v>
      </c>
      <c r="X50">
        <v>0</v>
      </c>
      <c r="Y50">
        <v>0</v>
      </c>
      <c r="Z50">
        <v>3500</v>
      </c>
      <c r="AA50">
        <v>0</v>
      </c>
      <c r="AB50">
        <v>0</v>
      </c>
      <c r="AC50">
        <v>0</v>
      </c>
      <c r="AD50" t="s">
        <v>530</v>
      </c>
      <c r="AE50" t="s">
        <v>773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N50" t="s">
        <v>785</v>
      </c>
      <c r="AP50">
        <v>0</v>
      </c>
      <c r="AQ50">
        <v>0</v>
      </c>
      <c r="AR50">
        <v>0</v>
      </c>
      <c r="AS50">
        <v>0</v>
      </c>
      <c r="AU50" t="s">
        <v>558</v>
      </c>
      <c r="AV50">
        <v>0</v>
      </c>
      <c r="AW50">
        <v>0</v>
      </c>
    </row>
    <row r="51" spans="1:49">
      <c r="A51">
        <v>115</v>
      </c>
      <c r="B51" t="s">
        <v>665</v>
      </c>
      <c r="C51" s="59">
        <v>45454</v>
      </c>
      <c r="D51" t="s">
        <v>1670</v>
      </c>
      <c r="E51" t="s">
        <v>530</v>
      </c>
      <c r="I51" s="59">
        <v>45454</v>
      </c>
      <c r="J51" t="s">
        <v>561</v>
      </c>
      <c r="K51" t="s">
        <v>1440</v>
      </c>
      <c r="L51" s="59"/>
      <c r="M51" t="s">
        <v>529</v>
      </c>
      <c r="N51" t="s">
        <v>351</v>
      </c>
      <c r="O51">
        <v>1</v>
      </c>
      <c r="P51" t="s">
        <v>1439</v>
      </c>
      <c r="Q51" t="s">
        <v>1441</v>
      </c>
      <c r="S51" t="s">
        <v>1442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 t="s">
        <v>530</v>
      </c>
      <c r="AE51" t="s">
        <v>773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N51" t="s">
        <v>785</v>
      </c>
      <c r="AP51">
        <v>0</v>
      </c>
      <c r="AQ51">
        <v>0</v>
      </c>
      <c r="AR51">
        <v>0</v>
      </c>
      <c r="AS51">
        <v>0</v>
      </c>
      <c r="AU51" t="s">
        <v>558</v>
      </c>
      <c r="AV51">
        <v>0</v>
      </c>
      <c r="AW51">
        <v>0</v>
      </c>
    </row>
    <row r="52" spans="1:49">
      <c r="A52">
        <v>116</v>
      </c>
      <c r="B52" t="s">
        <v>665</v>
      </c>
      <c r="C52" s="59">
        <v>45454</v>
      </c>
      <c r="D52" t="s">
        <v>1671</v>
      </c>
      <c r="E52" t="s">
        <v>530</v>
      </c>
      <c r="I52" s="59">
        <v>45454</v>
      </c>
      <c r="J52" t="s">
        <v>561</v>
      </c>
      <c r="K52" t="s">
        <v>1444</v>
      </c>
      <c r="L52" s="59"/>
      <c r="M52" t="s">
        <v>529</v>
      </c>
      <c r="N52" t="s">
        <v>351</v>
      </c>
      <c r="O52">
        <v>1</v>
      </c>
      <c r="P52" t="s">
        <v>1443</v>
      </c>
      <c r="Q52" t="s">
        <v>1445</v>
      </c>
      <c r="S52" t="s">
        <v>1446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 t="s">
        <v>530</v>
      </c>
      <c r="AE52" t="s">
        <v>773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N52" t="s">
        <v>785</v>
      </c>
      <c r="AP52">
        <v>0</v>
      </c>
      <c r="AQ52">
        <v>0</v>
      </c>
      <c r="AR52">
        <v>0</v>
      </c>
      <c r="AS52">
        <v>0</v>
      </c>
      <c r="AU52" t="s">
        <v>558</v>
      </c>
      <c r="AV52">
        <v>0</v>
      </c>
      <c r="AW52">
        <v>0</v>
      </c>
    </row>
    <row r="53" spans="1:49">
      <c r="A53">
        <v>117</v>
      </c>
      <c r="B53" t="s">
        <v>665</v>
      </c>
      <c r="C53" s="59">
        <v>45454</v>
      </c>
      <c r="D53" t="s">
        <v>1672</v>
      </c>
      <c r="E53" t="s">
        <v>530</v>
      </c>
      <c r="I53" s="59">
        <v>45454</v>
      </c>
      <c r="J53" t="s">
        <v>561</v>
      </c>
      <c r="K53" t="s">
        <v>1447</v>
      </c>
      <c r="L53" s="59"/>
      <c r="M53" t="s">
        <v>529</v>
      </c>
      <c r="N53" t="s">
        <v>351</v>
      </c>
      <c r="O53">
        <v>1</v>
      </c>
      <c r="P53" t="s">
        <v>1439</v>
      </c>
      <c r="Q53" t="s">
        <v>1441</v>
      </c>
      <c r="S53" t="s">
        <v>1442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 t="s">
        <v>530</v>
      </c>
      <c r="AE53" t="s">
        <v>773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N53" t="s">
        <v>785</v>
      </c>
      <c r="AP53">
        <v>0</v>
      </c>
      <c r="AQ53">
        <v>0</v>
      </c>
      <c r="AR53">
        <v>0</v>
      </c>
      <c r="AS53">
        <v>0</v>
      </c>
      <c r="AU53" t="s">
        <v>558</v>
      </c>
      <c r="AV53">
        <v>0</v>
      </c>
      <c r="AW53">
        <v>0</v>
      </c>
    </row>
    <row r="54" spans="1:49">
      <c r="A54">
        <v>118</v>
      </c>
      <c r="B54" t="s">
        <v>665</v>
      </c>
      <c r="C54" s="59">
        <v>45454</v>
      </c>
      <c r="D54" t="s">
        <v>1665</v>
      </c>
      <c r="E54" t="s">
        <v>530</v>
      </c>
      <c r="I54" s="59">
        <v>45454</v>
      </c>
      <c r="J54" t="s">
        <v>561</v>
      </c>
      <c r="K54" t="s">
        <v>1448</v>
      </c>
      <c r="L54" s="59"/>
      <c r="M54" t="s">
        <v>529</v>
      </c>
      <c r="N54" t="s">
        <v>351</v>
      </c>
      <c r="O54">
        <v>1</v>
      </c>
      <c r="P54" t="s">
        <v>1435</v>
      </c>
      <c r="Q54" t="s">
        <v>1437</v>
      </c>
      <c r="S54" t="s">
        <v>1438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 t="s">
        <v>530</v>
      </c>
      <c r="AE54" t="s">
        <v>773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N54" t="s">
        <v>785</v>
      </c>
      <c r="AO54">
        <v>1</v>
      </c>
      <c r="AP54">
        <v>0</v>
      </c>
      <c r="AQ54">
        <v>0</v>
      </c>
      <c r="AR54">
        <v>0</v>
      </c>
      <c r="AS54">
        <v>0</v>
      </c>
      <c r="AU54" t="s">
        <v>558</v>
      </c>
      <c r="AV54">
        <v>0</v>
      </c>
      <c r="AW54">
        <v>0</v>
      </c>
    </row>
    <row r="55" spans="1:49">
      <c r="A55">
        <v>119</v>
      </c>
      <c r="B55" t="s">
        <v>665</v>
      </c>
      <c r="C55" s="59">
        <v>45454</v>
      </c>
      <c r="D55" t="s">
        <v>1673</v>
      </c>
      <c r="E55" t="s">
        <v>530</v>
      </c>
      <c r="I55" s="59">
        <v>45454</v>
      </c>
      <c r="J55" t="s">
        <v>561</v>
      </c>
      <c r="K55" t="s">
        <v>1450</v>
      </c>
      <c r="L55" s="59"/>
      <c r="M55" t="s">
        <v>529</v>
      </c>
      <c r="N55" t="s">
        <v>351</v>
      </c>
      <c r="O55">
        <v>1</v>
      </c>
      <c r="P55" t="s">
        <v>1449</v>
      </c>
      <c r="Q55" t="s">
        <v>1451</v>
      </c>
      <c r="S55" t="s">
        <v>1452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 t="s">
        <v>530</v>
      </c>
      <c r="AE55" t="s">
        <v>773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N55" t="s">
        <v>785</v>
      </c>
      <c r="AP55">
        <v>0</v>
      </c>
      <c r="AQ55">
        <v>0</v>
      </c>
      <c r="AR55">
        <v>0</v>
      </c>
      <c r="AS55">
        <v>0</v>
      </c>
      <c r="AU55" t="s">
        <v>558</v>
      </c>
      <c r="AV55">
        <v>0</v>
      </c>
      <c r="AW55">
        <v>0</v>
      </c>
    </row>
    <row r="56" spans="1:49">
      <c r="A56">
        <v>120</v>
      </c>
      <c r="B56" t="s">
        <v>665</v>
      </c>
      <c r="C56" s="59">
        <v>45454</v>
      </c>
      <c r="D56" t="s">
        <v>1674</v>
      </c>
      <c r="E56" t="s">
        <v>530</v>
      </c>
      <c r="I56" s="59">
        <v>45454</v>
      </c>
      <c r="J56" t="s">
        <v>561</v>
      </c>
      <c r="K56" t="s">
        <v>1453</v>
      </c>
      <c r="L56" s="59"/>
      <c r="M56" t="s">
        <v>529</v>
      </c>
      <c r="N56" t="s">
        <v>351</v>
      </c>
      <c r="O56">
        <v>1</v>
      </c>
      <c r="P56" t="s">
        <v>1449</v>
      </c>
      <c r="Q56" t="s">
        <v>1451</v>
      </c>
      <c r="S56" t="s">
        <v>1452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 t="s">
        <v>530</v>
      </c>
      <c r="AE56" t="s">
        <v>773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N56" t="s">
        <v>785</v>
      </c>
      <c r="AP56">
        <v>0</v>
      </c>
      <c r="AQ56">
        <v>0</v>
      </c>
      <c r="AR56">
        <v>0</v>
      </c>
      <c r="AS56">
        <v>0</v>
      </c>
      <c r="AU56" t="s">
        <v>558</v>
      </c>
      <c r="AV56">
        <v>0</v>
      </c>
      <c r="AW56">
        <v>0</v>
      </c>
    </row>
    <row r="57" spans="1:49">
      <c r="A57">
        <v>121</v>
      </c>
      <c r="B57" t="s">
        <v>665</v>
      </c>
      <c r="C57" s="59">
        <v>45454</v>
      </c>
      <c r="D57" t="s">
        <v>1675</v>
      </c>
      <c r="E57" t="s">
        <v>530</v>
      </c>
      <c r="I57" s="59">
        <v>45454</v>
      </c>
      <c r="J57" t="s">
        <v>561</v>
      </c>
      <c r="K57" t="s">
        <v>1454</v>
      </c>
      <c r="L57" s="59"/>
      <c r="M57" t="s">
        <v>529</v>
      </c>
      <c r="N57" t="s">
        <v>351</v>
      </c>
      <c r="O57">
        <v>1</v>
      </c>
      <c r="P57" t="s">
        <v>1449</v>
      </c>
      <c r="Q57" t="s">
        <v>1451</v>
      </c>
      <c r="S57" t="s">
        <v>1452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 t="s">
        <v>530</v>
      </c>
      <c r="AE57" t="s">
        <v>773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N57" t="s">
        <v>785</v>
      </c>
      <c r="AP57">
        <v>0</v>
      </c>
      <c r="AQ57">
        <v>0</v>
      </c>
      <c r="AR57">
        <v>0</v>
      </c>
      <c r="AS57">
        <v>0</v>
      </c>
      <c r="AU57" t="s">
        <v>558</v>
      </c>
      <c r="AV57">
        <v>0</v>
      </c>
      <c r="AW57">
        <v>0</v>
      </c>
    </row>
    <row r="58" spans="1:49">
      <c r="A58">
        <v>135</v>
      </c>
      <c r="B58" t="s">
        <v>665</v>
      </c>
      <c r="C58" s="59">
        <v>45453</v>
      </c>
      <c r="D58" t="s">
        <v>1521</v>
      </c>
      <c r="E58" t="s">
        <v>559</v>
      </c>
      <c r="F58" t="s">
        <v>1519</v>
      </c>
      <c r="G58" t="s">
        <v>1522</v>
      </c>
      <c r="H58" t="s">
        <v>1523</v>
      </c>
      <c r="I58" s="59">
        <v>45454</v>
      </c>
      <c r="J58" t="s">
        <v>561</v>
      </c>
      <c r="K58" t="s">
        <v>1520</v>
      </c>
      <c r="L58" s="59"/>
      <c r="M58" t="s">
        <v>26</v>
      </c>
      <c r="N58" t="s">
        <v>351</v>
      </c>
      <c r="O58">
        <v>2</v>
      </c>
      <c r="P58" t="s">
        <v>1519</v>
      </c>
      <c r="Q58" t="s">
        <v>1523</v>
      </c>
      <c r="S58" t="s">
        <v>1524</v>
      </c>
      <c r="W58">
        <v>43840</v>
      </c>
      <c r="X58">
        <v>0</v>
      </c>
      <c r="Y58">
        <v>0</v>
      </c>
      <c r="Z58">
        <v>4400</v>
      </c>
      <c r="AA58">
        <v>0</v>
      </c>
      <c r="AB58">
        <v>0</v>
      </c>
      <c r="AC58">
        <v>0</v>
      </c>
      <c r="AD58" t="s">
        <v>25</v>
      </c>
      <c r="AF58">
        <v>21920</v>
      </c>
      <c r="AG58">
        <v>15070</v>
      </c>
      <c r="AH58">
        <v>43840</v>
      </c>
      <c r="AI58">
        <v>0</v>
      </c>
      <c r="AJ58">
        <v>2283</v>
      </c>
      <c r="AK58">
        <v>0</v>
      </c>
      <c r="AL58">
        <v>0</v>
      </c>
      <c r="AN58" t="s">
        <v>785</v>
      </c>
      <c r="AP58">
        <v>43840</v>
      </c>
      <c r="AQ58">
        <v>0</v>
      </c>
      <c r="AR58">
        <v>2283</v>
      </c>
      <c r="AS58">
        <v>0</v>
      </c>
      <c r="AU58" t="s">
        <v>558</v>
      </c>
      <c r="AV58">
        <v>0</v>
      </c>
      <c r="AW58">
        <v>30140</v>
      </c>
    </row>
    <row r="59" spans="1:49">
      <c r="A59">
        <v>136</v>
      </c>
      <c r="B59" t="s">
        <v>665</v>
      </c>
      <c r="C59" s="59">
        <v>45453</v>
      </c>
      <c r="D59" t="s">
        <v>1527</v>
      </c>
      <c r="E59" t="s">
        <v>559</v>
      </c>
      <c r="F59" t="s">
        <v>1528</v>
      </c>
      <c r="G59" t="s">
        <v>1529</v>
      </c>
      <c r="H59" t="s">
        <v>1530</v>
      </c>
      <c r="I59" s="59">
        <v>45454</v>
      </c>
      <c r="J59" t="s">
        <v>561</v>
      </c>
      <c r="K59" t="s">
        <v>1526</v>
      </c>
      <c r="L59" s="59"/>
      <c r="M59" t="s">
        <v>36</v>
      </c>
      <c r="N59" t="s">
        <v>351</v>
      </c>
      <c r="O59">
        <v>1</v>
      </c>
      <c r="P59" t="s">
        <v>1525</v>
      </c>
      <c r="Q59" t="s">
        <v>1530</v>
      </c>
      <c r="S59" t="s">
        <v>1531</v>
      </c>
      <c r="W59">
        <v>24000</v>
      </c>
      <c r="X59">
        <v>0</v>
      </c>
      <c r="Y59">
        <v>3000</v>
      </c>
      <c r="Z59">
        <v>3500</v>
      </c>
      <c r="AA59">
        <v>0</v>
      </c>
      <c r="AB59">
        <v>0</v>
      </c>
      <c r="AC59">
        <v>0</v>
      </c>
      <c r="AD59" t="s">
        <v>35</v>
      </c>
      <c r="AF59">
        <v>24000</v>
      </c>
      <c r="AG59">
        <v>16500</v>
      </c>
      <c r="AH59">
        <v>27000</v>
      </c>
      <c r="AI59">
        <v>0</v>
      </c>
      <c r="AJ59">
        <v>1375</v>
      </c>
      <c r="AK59">
        <v>0</v>
      </c>
      <c r="AL59">
        <v>0</v>
      </c>
      <c r="AN59" t="s">
        <v>785</v>
      </c>
      <c r="AP59">
        <v>27000</v>
      </c>
      <c r="AQ59">
        <v>0</v>
      </c>
      <c r="AR59">
        <v>1375</v>
      </c>
      <c r="AS59">
        <v>0</v>
      </c>
      <c r="AU59" t="s">
        <v>558</v>
      </c>
      <c r="AV59">
        <v>1</v>
      </c>
      <c r="AW59">
        <v>16500</v>
      </c>
    </row>
    <row r="60" spans="1:49">
      <c r="A60">
        <v>137</v>
      </c>
      <c r="B60" t="s">
        <v>665</v>
      </c>
      <c r="C60" s="59">
        <v>45453</v>
      </c>
      <c r="D60" t="s">
        <v>1534</v>
      </c>
      <c r="E60" t="s">
        <v>559</v>
      </c>
      <c r="F60" t="s">
        <v>1532</v>
      </c>
      <c r="G60" t="s">
        <v>1535</v>
      </c>
      <c r="H60" t="s">
        <v>1536</v>
      </c>
      <c r="I60" s="59">
        <v>45454</v>
      </c>
      <c r="J60" t="s">
        <v>561</v>
      </c>
      <c r="K60" t="s">
        <v>1533</v>
      </c>
      <c r="L60" s="59"/>
      <c r="M60" t="s">
        <v>26</v>
      </c>
      <c r="N60" t="s">
        <v>351</v>
      </c>
      <c r="O60">
        <v>1</v>
      </c>
      <c r="P60" t="s">
        <v>1532</v>
      </c>
      <c r="Q60" t="s">
        <v>1536</v>
      </c>
      <c r="S60" t="s">
        <v>1537</v>
      </c>
      <c r="W60">
        <v>21920</v>
      </c>
      <c r="X60">
        <v>0</v>
      </c>
      <c r="Y60">
        <v>3000</v>
      </c>
      <c r="Z60">
        <v>3500</v>
      </c>
      <c r="AA60">
        <v>0</v>
      </c>
      <c r="AB60">
        <v>0</v>
      </c>
      <c r="AC60">
        <v>0</v>
      </c>
      <c r="AD60" t="s">
        <v>25</v>
      </c>
      <c r="AF60">
        <v>21920</v>
      </c>
      <c r="AG60">
        <v>15070</v>
      </c>
      <c r="AH60">
        <v>24920</v>
      </c>
      <c r="AI60">
        <v>0</v>
      </c>
      <c r="AJ60">
        <v>1270</v>
      </c>
      <c r="AK60">
        <v>0</v>
      </c>
      <c r="AL60">
        <v>0</v>
      </c>
      <c r="AN60" t="s">
        <v>785</v>
      </c>
      <c r="AP60">
        <v>24920</v>
      </c>
      <c r="AQ60">
        <v>0</v>
      </c>
      <c r="AR60">
        <v>1270</v>
      </c>
      <c r="AS60">
        <v>0</v>
      </c>
      <c r="AU60" t="s">
        <v>558</v>
      </c>
      <c r="AV60">
        <v>0</v>
      </c>
      <c r="AW60">
        <v>15070</v>
      </c>
    </row>
    <row r="61" spans="1:49">
      <c r="A61">
        <v>138</v>
      </c>
      <c r="B61" t="s">
        <v>665</v>
      </c>
      <c r="C61" s="59">
        <v>45455</v>
      </c>
      <c r="D61" t="s">
        <v>1676</v>
      </c>
      <c r="E61" t="s">
        <v>530</v>
      </c>
      <c r="I61" s="59">
        <v>45455</v>
      </c>
      <c r="J61" t="s">
        <v>561</v>
      </c>
      <c r="K61" t="s">
        <v>1539</v>
      </c>
      <c r="L61" s="59"/>
      <c r="M61" t="s">
        <v>529</v>
      </c>
      <c r="N61" t="s">
        <v>351</v>
      </c>
      <c r="O61">
        <v>1</v>
      </c>
      <c r="P61" t="s">
        <v>1538</v>
      </c>
      <c r="Q61" t="s">
        <v>1540</v>
      </c>
      <c r="S61" t="s">
        <v>1541</v>
      </c>
      <c r="W61">
        <v>0</v>
      </c>
      <c r="X61">
        <v>0</v>
      </c>
      <c r="Y61">
        <v>0</v>
      </c>
      <c r="Z61">
        <v>4400</v>
      </c>
      <c r="AA61">
        <v>0</v>
      </c>
      <c r="AB61">
        <v>0</v>
      </c>
      <c r="AC61">
        <v>0</v>
      </c>
      <c r="AD61" t="s">
        <v>530</v>
      </c>
      <c r="AE61" t="s">
        <v>773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N61" t="s">
        <v>785</v>
      </c>
      <c r="AP61">
        <v>0</v>
      </c>
      <c r="AQ61">
        <v>0</v>
      </c>
      <c r="AR61">
        <v>0</v>
      </c>
      <c r="AS61">
        <v>0</v>
      </c>
      <c r="AU61" t="s">
        <v>558</v>
      </c>
      <c r="AV61">
        <v>0</v>
      </c>
      <c r="AW61">
        <v>0</v>
      </c>
    </row>
    <row r="62" spans="1:49">
      <c r="A62">
        <v>140</v>
      </c>
      <c r="B62" t="s">
        <v>665</v>
      </c>
      <c r="C62" s="59">
        <v>45454</v>
      </c>
      <c r="D62" t="s">
        <v>1550</v>
      </c>
      <c r="E62" t="s">
        <v>562</v>
      </c>
      <c r="F62" t="s">
        <v>1548</v>
      </c>
      <c r="G62" t="s">
        <v>1551</v>
      </c>
      <c r="H62" t="s">
        <v>1552</v>
      </c>
      <c r="I62" s="59">
        <v>45455</v>
      </c>
      <c r="J62" t="s">
        <v>561</v>
      </c>
      <c r="K62" t="s">
        <v>1549</v>
      </c>
      <c r="L62" s="59"/>
      <c r="M62" t="s">
        <v>26</v>
      </c>
      <c r="N62" t="s">
        <v>351</v>
      </c>
      <c r="O62">
        <v>1</v>
      </c>
      <c r="P62" t="s">
        <v>1548</v>
      </c>
      <c r="Q62" t="s">
        <v>1552</v>
      </c>
      <c r="S62" t="s">
        <v>1553</v>
      </c>
      <c r="T62" t="s">
        <v>563</v>
      </c>
      <c r="W62">
        <v>23020</v>
      </c>
      <c r="X62">
        <v>0</v>
      </c>
      <c r="Y62">
        <v>3000</v>
      </c>
      <c r="Z62">
        <v>3000</v>
      </c>
      <c r="AA62">
        <v>0</v>
      </c>
      <c r="AB62">
        <v>0</v>
      </c>
      <c r="AC62">
        <v>0</v>
      </c>
      <c r="AD62" t="s">
        <v>25</v>
      </c>
      <c r="AF62">
        <v>23020</v>
      </c>
      <c r="AG62">
        <v>15070</v>
      </c>
      <c r="AH62">
        <v>26020</v>
      </c>
      <c r="AI62">
        <v>0</v>
      </c>
      <c r="AJ62">
        <v>2834</v>
      </c>
      <c r="AK62">
        <v>0</v>
      </c>
      <c r="AL62">
        <v>0</v>
      </c>
      <c r="AN62" t="s">
        <v>785</v>
      </c>
      <c r="AP62">
        <v>26020</v>
      </c>
      <c r="AQ62">
        <v>0</v>
      </c>
      <c r="AR62">
        <v>2834</v>
      </c>
      <c r="AS62">
        <v>0</v>
      </c>
      <c r="AU62" t="s">
        <v>558</v>
      </c>
      <c r="AV62">
        <v>0</v>
      </c>
      <c r="AW62">
        <v>15070</v>
      </c>
    </row>
    <row r="63" spans="1:49">
      <c r="A63">
        <v>143</v>
      </c>
      <c r="B63" t="s">
        <v>665</v>
      </c>
      <c r="C63" s="59">
        <v>45456</v>
      </c>
      <c r="D63" t="s">
        <v>666</v>
      </c>
      <c r="E63" t="s">
        <v>559</v>
      </c>
      <c r="F63" t="s">
        <v>663</v>
      </c>
      <c r="G63" t="s">
        <v>667</v>
      </c>
      <c r="H63" t="s">
        <v>668</v>
      </c>
      <c r="I63" s="59">
        <v>45456</v>
      </c>
      <c r="J63" t="s">
        <v>561</v>
      </c>
      <c r="K63" t="s">
        <v>664</v>
      </c>
      <c r="L63" s="59"/>
      <c r="M63" t="s">
        <v>18</v>
      </c>
      <c r="N63" t="s">
        <v>351</v>
      </c>
      <c r="O63">
        <v>1</v>
      </c>
      <c r="P63" t="s">
        <v>663</v>
      </c>
      <c r="Q63" t="s">
        <v>668</v>
      </c>
      <c r="S63" t="s">
        <v>669</v>
      </c>
      <c r="W63">
        <v>10560</v>
      </c>
      <c r="X63">
        <v>0</v>
      </c>
      <c r="Y63">
        <v>3000</v>
      </c>
      <c r="Z63">
        <v>3500</v>
      </c>
      <c r="AA63">
        <v>0</v>
      </c>
      <c r="AB63">
        <v>0</v>
      </c>
      <c r="AC63">
        <v>0</v>
      </c>
      <c r="AD63" t="s">
        <v>17</v>
      </c>
      <c r="AF63">
        <v>10560</v>
      </c>
      <c r="AG63">
        <v>7260</v>
      </c>
      <c r="AH63">
        <v>13560</v>
      </c>
      <c r="AI63">
        <v>0</v>
      </c>
      <c r="AJ63">
        <v>700</v>
      </c>
      <c r="AK63">
        <v>0</v>
      </c>
      <c r="AL63">
        <v>0</v>
      </c>
      <c r="AN63" t="s">
        <v>785</v>
      </c>
      <c r="AP63">
        <v>13560</v>
      </c>
      <c r="AQ63">
        <v>0</v>
      </c>
      <c r="AR63">
        <v>700</v>
      </c>
      <c r="AS63">
        <v>0</v>
      </c>
      <c r="AU63" t="s">
        <v>558</v>
      </c>
      <c r="AV63">
        <v>0</v>
      </c>
      <c r="AW63">
        <v>7260</v>
      </c>
    </row>
    <row r="64" spans="1:49">
      <c r="A64">
        <v>144</v>
      </c>
      <c r="B64" t="s">
        <v>665</v>
      </c>
      <c r="C64" s="59">
        <v>45456</v>
      </c>
      <c r="D64" t="s">
        <v>670</v>
      </c>
      <c r="E64" t="s">
        <v>559</v>
      </c>
      <c r="F64" t="s">
        <v>663</v>
      </c>
      <c r="G64" t="s">
        <v>667</v>
      </c>
      <c r="H64" t="s">
        <v>668</v>
      </c>
      <c r="I64" s="59">
        <v>45456</v>
      </c>
      <c r="J64" t="s">
        <v>561</v>
      </c>
      <c r="K64" t="s">
        <v>664</v>
      </c>
      <c r="L64" s="59"/>
      <c r="M64" t="s">
        <v>90</v>
      </c>
      <c r="N64" t="s">
        <v>351</v>
      </c>
      <c r="O64">
        <v>1</v>
      </c>
      <c r="P64" t="s">
        <v>663</v>
      </c>
      <c r="Q64" t="s">
        <v>668</v>
      </c>
      <c r="S64" t="s">
        <v>669</v>
      </c>
      <c r="W64">
        <v>3450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 t="s">
        <v>89</v>
      </c>
      <c r="AE64" t="s">
        <v>773</v>
      </c>
      <c r="AF64">
        <v>3800</v>
      </c>
      <c r="AG64">
        <v>2530</v>
      </c>
      <c r="AH64">
        <v>3450</v>
      </c>
      <c r="AI64">
        <v>0</v>
      </c>
      <c r="AJ64">
        <v>253</v>
      </c>
      <c r="AK64">
        <v>0</v>
      </c>
      <c r="AL64">
        <v>0</v>
      </c>
      <c r="AN64" t="s">
        <v>785</v>
      </c>
      <c r="AP64">
        <v>3450</v>
      </c>
      <c r="AQ64">
        <v>0</v>
      </c>
      <c r="AR64">
        <v>253</v>
      </c>
      <c r="AS64">
        <v>0</v>
      </c>
      <c r="AU64" t="s">
        <v>558</v>
      </c>
      <c r="AV64">
        <v>0</v>
      </c>
      <c r="AW64">
        <v>2530</v>
      </c>
    </row>
    <row r="65" spans="1:49">
      <c r="A65">
        <v>145</v>
      </c>
      <c r="B65" t="s">
        <v>665</v>
      </c>
      <c r="C65" s="59">
        <v>45455</v>
      </c>
      <c r="D65" t="s">
        <v>673</v>
      </c>
      <c r="E65" t="s">
        <v>562</v>
      </c>
      <c r="F65" t="s">
        <v>674</v>
      </c>
      <c r="G65" t="s">
        <v>786</v>
      </c>
      <c r="H65" t="s">
        <v>787</v>
      </c>
      <c r="I65" s="59">
        <v>45456</v>
      </c>
      <c r="J65" t="s">
        <v>561</v>
      </c>
      <c r="K65" t="s">
        <v>672</v>
      </c>
      <c r="L65" s="59"/>
      <c r="M65" t="s">
        <v>34</v>
      </c>
      <c r="N65" t="s">
        <v>351</v>
      </c>
      <c r="O65">
        <v>2</v>
      </c>
      <c r="P65" t="s">
        <v>671</v>
      </c>
      <c r="Q65" t="s">
        <v>787</v>
      </c>
      <c r="S65" t="s">
        <v>675</v>
      </c>
      <c r="T65" t="s">
        <v>564</v>
      </c>
      <c r="W65">
        <v>60480</v>
      </c>
      <c r="X65">
        <v>0</v>
      </c>
      <c r="Y65">
        <v>0</v>
      </c>
      <c r="Z65">
        <v>4400</v>
      </c>
      <c r="AA65">
        <v>0</v>
      </c>
      <c r="AB65">
        <v>0</v>
      </c>
      <c r="AC65">
        <v>0</v>
      </c>
      <c r="AD65" t="s">
        <v>33</v>
      </c>
      <c r="AF65">
        <v>30240</v>
      </c>
      <c r="AG65">
        <v>19800</v>
      </c>
      <c r="AH65">
        <v>60480</v>
      </c>
      <c r="AI65">
        <v>0</v>
      </c>
      <c r="AJ65">
        <v>7185</v>
      </c>
      <c r="AK65">
        <v>0</v>
      </c>
      <c r="AL65">
        <v>0</v>
      </c>
      <c r="AN65" t="s">
        <v>785</v>
      </c>
      <c r="AP65">
        <v>60480</v>
      </c>
      <c r="AQ65">
        <v>0</v>
      </c>
      <c r="AR65">
        <v>7185</v>
      </c>
      <c r="AS65">
        <v>0</v>
      </c>
      <c r="AU65" t="s">
        <v>558</v>
      </c>
      <c r="AV65">
        <v>0</v>
      </c>
      <c r="AW65">
        <v>39600</v>
      </c>
    </row>
    <row r="66" spans="1:49">
      <c r="A66">
        <v>146</v>
      </c>
      <c r="B66" t="s">
        <v>665</v>
      </c>
      <c r="C66" s="59">
        <v>45455</v>
      </c>
      <c r="D66" t="s">
        <v>678</v>
      </c>
      <c r="E66" t="s">
        <v>562</v>
      </c>
      <c r="F66" t="s">
        <v>679</v>
      </c>
      <c r="G66" t="s">
        <v>680</v>
      </c>
      <c r="H66" t="s">
        <v>681</v>
      </c>
      <c r="I66" s="59">
        <v>45456</v>
      </c>
      <c r="J66" t="s">
        <v>561</v>
      </c>
      <c r="K66" t="s">
        <v>677</v>
      </c>
      <c r="L66" s="59"/>
      <c r="M66" t="s">
        <v>133</v>
      </c>
      <c r="N66" t="s">
        <v>351</v>
      </c>
      <c r="O66">
        <v>1</v>
      </c>
      <c r="P66" t="s">
        <v>676</v>
      </c>
      <c r="Q66" t="s">
        <v>681</v>
      </c>
      <c r="S66" t="s">
        <v>682</v>
      </c>
      <c r="T66" t="s">
        <v>564</v>
      </c>
      <c r="W66">
        <v>34000</v>
      </c>
      <c r="X66">
        <v>0</v>
      </c>
      <c r="Y66">
        <v>3000</v>
      </c>
      <c r="Z66">
        <v>4400</v>
      </c>
      <c r="AA66">
        <v>0</v>
      </c>
      <c r="AB66">
        <v>0</v>
      </c>
      <c r="AC66">
        <v>0</v>
      </c>
      <c r="AD66" t="s">
        <v>132</v>
      </c>
      <c r="AF66">
        <v>8700</v>
      </c>
      <c r="AG66">
        <v>5500</v>
      </c>
      <c r="AH66">
        <v>37000</v>
      </c>
      <c r="AI66">
        <v>0</v>
      </c>
      <c r="AJ66">
        <v>4138</v>
      </c>
      <c r="AK66">
        <v>0</v>
      </c>
      <c r="AL66">
        <v>0</v>
      </c>
      <c r="AN66" t="s">
        <v>785</v>
      </c>
      <c r="AO66">
        <v>10</v>
      </c>
      <c r="AP66">
        <v>37000</v>
      </c>
      <c r="AQ66">
        <v>0</v>
      </c>
      <c r="AR66">
        <v>4138</v>
      </c>
      <c r="AS66">
        <v>0</v>
      </c>
      <c r="AU66" t="s">
        <v>558</v>
      </c>
      <c r="AV66">
        <v>0</v>
      </c>
      <c r="AW66">
        <v>5500</v>
      </c>
    </row>
    <row r="67" spans="1:49">
      <c r="A67">
        <v>147</v>
      </c>
      <c r="B67" t="s">
        <v>665</v>
      </c>
      <c r="C67" s="59">
        <v>45456</v>
      </c>
      <c r="D67" t="s">
        <v>686</v>
      </c>
      <c r="E67" t="s">
        <v>562</v>
      </c>
      <c r="F67" t="s">
        <v>684</v>
      </c>
      <c r="G67" t="s">
        <v>687</v>
      </c>
      <c r="H67" t="s">
        <v>688</v>
      </c>
      <c r="I67" s="59">
        <v>45456</v>
      </c>
      <c r="J67" t="s">
        <v>561</v>
      </c>
      <c r="K67" t="s">
        <v>685</v>
      </c>
      <c r="L67" s="59"/>
      <c r="M67" t="s">
        <v>26</v>
      </c>
      <c r="N67" t="s">
        <v>351</v>
      </c>
      <c r="O67">
        <v>1</v>
      </c>
      <c r="P67" t="s">
        <v>684</v>
      </c>
      <c r="Q67" t="s">
        <v>688</v>
      </c>
      <c r="S67" t="s">
        <v>689</v>
      </c>
      <c r="T67" t="s">
        <v>563</v>
      </c>
      <c r="W67">
        <v>23020</v>
      </c>
      <c r="X67">
        <v>0</v>
      </c>
      <c r="Y67">
        <v>3000</v>
      </c>
      <c r="Z67">
        <v>3000</v>
      </c>
      <c r="AA67">
        <v>0</v>
      </c>
      <c r="AB67">
        <v>0</v>
      </c>
      <c r="AC67">
        <v>0</v>
      </c>
      <c r="AD67" t="s">
        <v>25</v>
      </c>
      <c r="AF67">
        <v>23020</v>
      </c>
      <c r="AG67">
        <v>15070</v>
      </c>
      <c r="AH67">
        <v>26020</v>
      </c>
      <c r="AI67">
        <v>0</v>
      </c>
      <c r="AJ67">
        <v>2834</v>
      </c>
      <c r="AK67">
        <v>0</v>
      </c>
      <c r="AL67">
        <v>0</v>
      </c>
      <c r="AN67" t="s">
        <v>785</v>
      </c>
      <c r="AP67">
        <v>26020</v>
      </c>
      <c r="AQ67">
        <v>0</v>
      </c>
      <c r="AR67">
        <v>2834</v>
      </c>
      <c r="AS67">
        <v>0</v>
      </c>
      <c r="AU67" t="s">
        <v>558</v>
      </c>
      <c r="AV67">
        <v>0</v>
      </c>
      <c r="AW67">
        <v>15070</v>
      </c>
    </row>
    <row r="68" spans="1:49">
      <c r="A68">
        <v>148</v>
      </c>
      <c r="B68" t="s">
        <v>665</v>
      </c>
      <c r="C68" s="59">
        <v>45456</v>
      </c>
      <c r="D68" t="s">
        <v>1677</v>
      </c>
      <c r="E68" t="s">
        <v>530</v>
      </c>
      <c r="I68" s="59">
        <v>45456</v>
      </c>
      <c r="J68" t="s">
        <v>561</v>
      </c>
      <c r="K68" t="s">
        <v>1568</v>
      </c>
      <c r="L68" s="59"/>
      <c r="M68" t="s">
        <v>529</v>
      </c>
      <c r="N68" t="s">
        <v>351</v>
      </c>
      <c r="O68">
        <v>1</v>
      </c>
      <c r="P68" t="s">
        <v>1567</v>
      </c>
      <c r="Q68" t="s">
        <v>1569</v>
      </c>
      <c r="S68" t="s">
        <v>1570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t="s">
        <v>530</v>
      </c>
      <c r="AE68" t="s">
        <v>773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N68" t="s">
        <v>785</v>
      </c>
      <c r="AO68">
        <v>1</v>
      </c>
      <c r="AP68">
        <v>0</v>
      </c>
      <c r="AQ68">
        <v>0</v>
      </c>
      <c r="AR68">
        <v>0</v>
      </c>
      <c r="AS68">
        <v>0</v>
      </c>
      <c r="AU68" t="s">
        <v>558</v>
      </c>
      <c r="AV68">
        <v>0</v>
      </c>
      <c r="AW68">
        <v>0</v>
      </c>
    </row>
    <row r="69" spans="1:49">
      <c r="A69">
        <v>164</v>
      </c>
      <c r="B69" t="s">
        <v>665</v>
      </c>
      <c r="C69" s="59">
        <v>45457</v>
      </c>
      <c r="D69" t="s">
        <v>1573</v>
      </c>
      <c r="E69" t="s">
        <v>559</v>
      </c>
      <c r="F69" t="s">
        <v>1574</v>
      </c>
      <c r="G69" t="s">
        <v>1575</v>
      </c>
      <c r="H69" t="s">
        <v>1576</v>
      </c>
      <c r="I69" s="59">
        <v>45457</v>
      </c>
      <c r="J69" t="s">
        <v>561</v>
      </c>
      <c r="K69" t="s">
        <v>1572</v>
      </c>
      <c r="L69" s="59"/>
      <c r="M69" t="s">
        <v>22</v>
      </c>
      <c r="N69" t="s">
        <v>351</v>
      </c>
      <c r="O69">
        <v>2</v>
      </c>
      <c r="P69" t="s">
        <v>1571</v>
      </c>
      <c r="Q69" t="s">
        <v>1576</v>
      </c>
      <c r="R69" t="s">
        <v>1577</v>
      </c>
      <c r="S69" t="s">
        <v>1578</v>
      </c>
      <c r="W69">
        <v>36800</v>
      </c>
      <c r="X69">
        <v>0</v>
      </c>
      <c r="Y69">
        <v>0</v>
      </c>
      <c r="Z69">
        <v>4400</v>
      </c>
      <c r="AA69">
        <v>0</v>
      </c>
      <c r="AB69">
        <v>0</v>
      </c>
      <c r="AC69">
        <v>0</v>
      </c>
      <c r="AD69" t="s">
        <v>21</v>
      </c>
      <c r="AF69">
        <v>18400</v>
      </c>
      <c r="AG69">
        <v>12650</v>
      </c>
      <c r="AH69">
        <v>36800</v>
      </c>
      <c r="AI69">
        <v>0</v>
      </c>
      <c r="AJ69">
        <v>1929</v>
      </c>
      <c r="AK69">
        <v>0</v>
      </c>
      <c r="AL69">
        <v>0</v>
      </c>
      <c r="AN69" t="s">
        <v>785</v>
      </c>
      <c r="AP69">
        <v>36800</v>
      </c>
      <c r="AQ69">
        <v>0</v>
      </c>
      <c r="AR69">
        <v>1929</v>
      </c>
      <c r="AS69">
        <v>0</v>
      </c>
      <c r="AU69" t="s">
        <v>558</v>
      </c>
      <c r="AV69">
        <v>2</v>
      </c>
      <c r="AW69">
        <v>25300</v>
      </c>
    </row>
    <row r="70" spans="1:49">
      <c r="A70">
        <v>165</v>
      </c>
      <c r="B70" t="s">
        <v>665</v>
      </c>
      <c r="C70" s="59">
        <v>45457</v>
      </c>
      <c r="D70" t="s">
        <v>1579</v>
      </c>
      <c r="E70" t="s">
        <v>559</v>
      </c>
      <c r="F70" t="s">
        <v>1574</v>
      </c>
      <c r="G70" t="s">
        <v>1575</v>
      </c>
      <c r="H70" t="s">
        <v>1576</v>
      </c>
      <c r="I70" s="59">
        <v>45457</v>
      </c>
      <c r="J70" t="s">
        <v>561</v>
      </c>
      <c r="K70" t="s">
        <v>1572</v>
      </c>
      <c r="L70" s="59"/>
      <c r="M70" t="s">
        <v>30</v>
      </c>
      <c r="N70" t="s">
        <v>351</v>
      </c>
      <c r="O70">
        <v>1</v>
      </c>
      <c r="P70" t="s">
        <v>1571</v>
      </c>
      <c r="Q70" t="s">
        <v>1576</v>
      </c>
      <c r="R70" t="s">
        <v>1577</v>
      </c>
      <c r="S70" t="s">
        <v>1578</v>
      </c>
      <c r="W70">
        <v>10560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 t="s">
        <v>29</v>
      </c>
      <c r="AE70" t="s">
        <v>773</v>
      </c>
      <c r="AF70">
        <v>10560</v>
      </c>
      <c r="AG70">
        <v>7260</v>
      </c>
      <c r="AH70">
        <v>10560</v>
      </c>
      <c r="AI70">
        <v>0</v>
      </c>
      <c r="AJ70">
        <v>611</v>
      </c>
      <c r="AK70">
        <v>0</v>
      </c>
      <c r="AL70">
        <v>0</v>
      </c>
      <c r="AN70" t="s">
        <v>785</v>
      </c>
      <c r="AP70">
        <v>10560</v>
      </c>
      <c r="AQ70">
        <v>0</v>
      </c>
      <c r="AR70">
        <v>611</v>
      </c>
      <c r="AS70">
        <v>0</v>
      </c>
      <c r="AU70" t="s">
        <v>558</v>
      </c>
      <c r="AV70">
        <v>2</v>
      </c>
      <c r="AW70">
        <v>7260</v>
      </c>
    </row>
    <row r="71" spans="1:49">
      <c r="A71">
        <v>166</v>
      </c>
      <c r="B71" t="s">
        <v>665</v>
      </c>
      <c r="C71" s="59">
        <v>45457</v>
      </c>
      <c r="D71" t="s">
        <v>1580</v>
      </c>
      <c r="E71" t="s">
        <v>559</v>
      </c>
      <c r="F71" t="s">
        <v>1574</v>
      </c>
      <c r="G71" t="s">
        <v>1575</v>
      </c>
      <c r="H71" t="s">
        <v>1576</v>
      </c>
      <c r="I71" s="59">
        <v>45457</v>
      </c>
      <c r="J71" t="s">
        <v>561</v>
      </c>
      <c r="K71" t="s">
        <v>1572</v>
      </c>
      <c r="L71" s="59"/>
      <c r="M71" t="s">
        <v>26</v>
      </c>
      <c r="N71" t="s">
        <v>351</v>
      </c>
      <c r="O71">
        <v>2</v>
      </c>
      <c r="P71" t="s">
        <v>1571</v>
      </c>
      <c r="Q71" t="s">
        <v>1576</v>
      </c>
      <c r="R71" t="s">
        <v>1577</v>
      </c>
      <c r="S71" t="s">
        <v>1578</v>
      </c>
      <c r="W71">
        <v>43840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 t="s">
        <v>25</v>
      </c>
      <c r="AE71" t="s">
        <v>773</v>
      </c>
      <c r="AF71">
        <v>21920</v>
      </c>
      <c r="AG71">
        <v>15070</v>
      </c>
      <c r="AH71">
        <v>43840</v>
      </c>
      <c r="AI71">
        <v>0</v>
      </c>
      <c r="AJ71">
        <v>2283</v>
      </c>
      <c r="AK71">
        <v>0</v>
      </c>
      <c r="AL71">
        <v>0</v>
      </c>
      <c r="AN71" t="s">
        <v>785</v>
      </c>
      <c r="AP71">
        <v>43840</v>
      </c>
      <c r="AQ71">
        <v>0</v>
      </c>
      <c r="AR71">
        <v>2283</v>
      </c>
      <c r="AS71">
        <v>0</v>
      </c>
      <c r="AU71" t="s">
        <v>558</v>
      </c>
      <c r="AV71">
        <v>2</v>
      </c>
      <c r="AW71">
        <v>30140</v>
      </c>
    </row>
    <row r="72" spans="1:49">
      <c r="A72">
        <v>167</v>
      </c>
      <c r="B72" t="s">
        <v>665</v>
      </c>
      <c r="C72" s="59">
        <v>45456</v>
      </c>
      <c r="D72" t="s">
        <v>1583</v>
      </c>
      <c r="E72" t="s">
        <v>559</v>
      </c>
      <c r="F72" t="s">
        <v>1581</v>
      </c>
      <c r="G72" t="s">
        <v>1584</v>
      </c>
      <c r="H72" t="s">
        <v>1585</v>
      </c>
      <c r="I72" s="59">
        <v>45457</v>
      </c>
      <c r="J72" t="s">
        <v>561</v>
      </c>
      <c r="K72" t="s">
        <v>1582</v>
      </c>
      <c r="L72" s="59"/>
      <c r="M72" t="s">
        <v>36</v>
      </c>
      <c r="N72" t="s">
        <v>351</v>
      </c>
      <c r="O72">
        <v>2</v>
      </c>
      <c r="P72" t="s">
        <v>1581</v>
      </c>
      <c r="Q72" t="s">
        <v>1585</v>
      </c>
      <c r="S72" t="s">
        <v>1586</v>
      </c>
      <c r="W72">
        <v>48000</v>
      </c>
      <c r="X72">
        <v>0</v>
      </c>
      <c r="Y72">
        <v>0</v>
      </c>
      <c r="Z72">
        <v>4400</v>
      </c>
      <c r="AA72">
        <v>0</v>
      </c>
      <c r="AB72">
        <v>0</v>
      </c>
      <c r="AC72">
        <v>0</v>
      </c>
      <c r="AD72" t="s">
        <v>35</v>
      </c>
      <c r="AF72">
        <v>24000</v>
      </c>
      <c r="AG72">
        <v>16500</v>
      </c>
      <c r="AH72">
        <v>48000</v>
      </c>
      <c r="AI72">
        <v>0</v>
      </c>
      <c r="AJ72">
        <v>2492</v>
      </c>
      <c r="AK72">
        <v>0</v>
      </c>
      <c r="AL72">
        <v>0</v>
      </c>
      <c r="AN72" t="s">
        <v>785</v>
      </c>
      <c r="AP72">
        <v>48000</v>
      </c>
      <c r="AQ72">
        <v>0</v>
      </c>
      <c r="AR72">
        <v>2492</v>
      </c>
      <c r="AS72">
        <v>0</v>
      </c>
      <c r="AU72" t="s">
        <v>558</v>
      </c>
      <c r="AV72">
        <v>0</v>
      </c>
      <c r="AW72">
        <v>33000</v>
      </c>
    </row>
    <row r="73" spans="1:49">
      <c r="A73">
        <v>179</v>
      </c>
      <c r="B73" t="s">
        <v>665</v>
      </c>
      <c r="C73" s="59">
        <v>45457</v>
      </c>
      <c r="D73" t="s">
        <v>1634</v>
      </c>
      <c r="E73" t="s">
        <v>562</v>
      </c>
      <c r="F73" t="s">
        <v>1632</v>
      </c>
      <c r="G73" t="s">
        <v>1635</v>
      </c>
      <c r="H73" t="s">
        <v>1636</v>
      </c>
      <c r="I73" s="59">
        <v>45457</v>
      </c>
      <c r="J73" t="s">
        <v>561</v>
      </c>
      <c r="K73" t="s">
        <v>1633</v>
      </c>
      <c r="L73" s="59"/>
      <c r="M73" t="s">
        <v>34</v>
      </c>
      <c r="N73" t="s">
        <v>351</v>
      </c>
      <c r="O73">
        <v>1</v>
      </c>
      <c r="P73" t="s">
        <v>1632</v>
      </c>
      <c r="Q73" t="s">
        <v>1636</v>
      </c>
      <c r="S73" t="s">
        <v>1637</v>
      </c>
      <c r="T73" t="s">
        <v>564</v>
      </c>
      <c r="W73">
        <v>30240</v>
      </c>
      <c r="X73">
        <v>0</v>
      </c>
      <c r="Y73">
        <v>3000</v>
      </c>
      <c r="Z73">
        <v>3500</v>
      </c>
      <c r="AA73">
        <v>0</v>
      </c>
      <c r="AB73">
        <v>0</v>
      </c>
      <c r="AC73">
        <v>0</v>
      </c>
      <c r="AD73" t="s">
        <v>33</v>
      </c>
      <c r="AF73">
        <v>30240</v>
      </c>
      <c r="AG73">
        <v>19800</v>
      </c>
      <c r="AH73">
        <v>33240</v>
      </c>
      <c r="AI73">
        <v>0</v>
      </c>
      <c r="AJ73">
        <v>3692</v>
      </c>
      <c r="AK73">
        <v>0</v>
      </c>
      <c r="AL73">
        <v>0</v>
      </c>
      <c r="AN73" t="s">
        <v>785</v>
      </c>
      <c r="AP73">
        <v>33240</v>
      </c>
      <c r="AQ73">
        <v>0</v>
      </c>
      <c r="AR73">
        <v>3692</v>
      </c>
      <c r="AS73">
        <v>0</v>
      </c>
      <c r="AU73" t="s">
        <v>558</v>
      </c>
      <c r="AV73">
        <v>0</v>
      </c>
      <c r="AW73">
        <v>19800</v>
      </c>
    </row>
    <row r="74" spans="1:49">
      <c r="A74">
        <v>180</v>
      </c>
      <c r="B74" t="s">
        <v>665</v>
      </c>
      <c r="C74" s="59">
        <v>45470</v>
      </c>
      <c r="D74" t="s">
        <v>1744</v>
      </c>
      <c r="E74" t="s">
        <v>530</v>
      </c>
      <c r="I74" s="59">
        <v>45470</v>
      </c>
      <c r="J74" t="s">
        <v>561</v>
      </c>
      <c r="K74" t="s">
        <v>1689</v>
      </c>
      <c r="L74" s="59"/>
      <c r="M74" t="s">
        <v>529</v>
      </c>
      <c r="N74" t="s">
        <v>351</v>
      </c>
      <c r="O74">
        <v>1</v>
      </c>
      <c r="P74" t="s">
        <v>1688</v>
      </c>
      <c r="Q74" t="s">
        <v>1690</v>
      </c>
      <c r="S74" t="s">
        <v>1691</v>
      </c>
      <c r="W74">
        <v>0</v>
      </c>
      <c r="X74">
        <v>0</v>
      </c>
      <c r="Y74">
        <v>0</v>
      </c>
      <c r="Z74">
        <v>0</v>
      </c>
      <c r="AA74">
        <v>0</v>
      </c>
      <c r="AB74">
        <v>1725</v>
      </c>
      <c r="AC74">
        <v>0</v>
      </c>
      <c r="AD74" t="s">
        <v>530</v>
      </c>
      <c r="AE74" t="s">
        <v>773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N74" t="s">
        <v>785</v>
      </c>
      <c r="AP74">
        <v>0</v>
      </c>
      <c r="AQ74">
        <v>0</v>
      </c>
      <c r="AR74">
        <v>0</v>
      </c>
      <c r="AS74">
        <v>0</v>
      </c>
      <c r="AU74" t="s">
        <v>558</v>
      </c>
      <c r="AV74">
        <v>0</v>
      </c>
      <c r="AW74">
        <v>0</v>
      </c>
    </row>
    <row r="75" spans="1:49">
      <c r="A75">
        <v>181</v>
      </c>
      <c r="B75" t="s">
        <v>665</v>
      </c>
      <c r="C75" s="59">
        <v>45470</v>
      </c>
      <c r="D75" t="s">
        <v>1745</v>
      </c>
      <c r="E75" t="s">
        <v>530</v>
      </c>
      <c r="I75" s="59">
        <v>45470</v>
      </c>
      <c r="J75" t="s">
        <v>561</v>
      </c>
      <c r="K75" t="s">
        <v>1692</v>
      </c>
      <c r="L75" s="59"/>
      <c r="M75" t="s">
        <v>529</v>
      </c>
      <c r="N75" t="s">
        <v>351</v>
      </c>
      <c r="O75">
        <v>1</v>
      </c>
      <c r="P75" t="s">
        <v>1688</v>
      </c>
      <c r="Q75" t="s">
        <v>1690</v>
      </c>
      <c r="S75" t="s">
        <v>1691</v>
      </c>
      <c r="W75">
        <v>0</v>
      </c>
      <c r="X75">
        <v>0</v>
      </c>
      <c r="Y75">
        <v>0</v>
      </c>
      <c r="Z75">
        <v>0</v>
      </c>
      <c r="AA75">
        <v>0</v>
      </c>
      <c r="AB75">
        <v>1725</v>
      </c>
      <c r="AC75">
        <v>0</v>
      </c>
      <c r="AD75" t="s">
        <v>530</v>
      </c>
      <c r="AE75" t="s">
        <v>773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N75" t="s">
        <v>785</v>
      </c>
      <c r="AP75">
        <v>0</v>
      </c>
      <c r="AQ75">
        <v>0</v>
      </c>
      <c r="AR75">
        <v>0</v>
      </c>
      <c r="AS75">
        <v>0</v>
      </c>
      <c r="AU75" t="s">
        <v>558</v>
      </c>
      <c r="AV75">
        <v>0</v>
      </c>
      <c r="AW75">
        <v>0</v>
      </c>
    </row>
    <row r="76" spans="1:49">
      <c r="A76">
        <v>182</v>
      </c>
      <c r="B76" t="s">
        <v>665</v>
      </c>
      <c r="C76" s="59">
        <v>45470</v>
      </c>
      <c r="D76" t="s">
        <v>1746</v>
      </c>
      <c r="E76" t="s">
        <v>530</v>
      </c>
      <c r="I76" s="59">
        <v>45470</v>
      </c>
      <c r="J76" t="s">
        <v>561</v>
      </c>
      <c r="K76" t="s">
        <v>1694</v>
      </c>
      <c r="L76" s="59"/>
      <c r="M76" t="s">
        <v>529</v>
      </c>
      <c r="N76" t="s">
        <v>351</v>
      </c>
      <c r="O76">
        <v>1</v>
      </c>
      <c r="P76" t="s">
        <v>1693</v>
      </c>
      <c r="Q76" t="s">
        <v>1695</v>
      </c>
      <c r="S76" t="s">
        <v>1696</v>
      </c>
      <c r="W76">
        <v>0</v>
      </c>
      <c r="X76">
        <v>0</v>
      </c>
      <c r="Y76">
        <v>0</v>
      </c>
      <c r="Z76">
        <v>5500</v>
      </c>
      <c r="AA76">
        <v>0</v>
      </c>
      <c r="AB76">
        <v>1925</v>
      </c>
      <c r="AC76">
        <v>0</v>
      </c>
      <c r="AD76" t="s">
        <v>530</v>
      </c>
      <c r="AE76" t="s">
        <v>773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N76" t="s">
        <v>785</v>
      </c>
      <c r="AP76">
        <v>0</v>
      </c>
      <c r="AQ76">
        <v>0</v>
      </c>
      <c r="AR76">
        <v>0</v>
      </c>
      <c r="AS76">
        <v>0</v>
      </c>
      <c r="AU76" t="s">
        <v>558</v>
      </c>
      <c r="AV76">
        <v>0</v>
      </c>
      <c r="AW76">
        <v>0</v>
      </c>
    </row>
    <row r="77" spans="1:49">
      <c r="A77">
        <v>183</v>
      </c>
      <c r="B77" t="s">
        <v>665</v>
      </c>
      <c r="C77" s="59">
        <v>45470</v>
      </c>
      <c r="D77" t="s">
        <v>1747</v>
      </c>
      <c r="E77" t="s">
        <v>530</v>
      </c>
      <c r="I77" s="59">
        <v>45470</v>
      </c>
      <c r="J77" t="s">
        <v>561</v>
      </c>
      <c r="K77" t="s">
        <v>1698</v>
      </c>
      <c r="L77" s="59"/>
      <c r="M77" t="s">
        <v>529</v>
      </c>
      <c r="N77" t="s">
        <v>351</v>
      </c>
      <c r="O77">
        <v>1</v>
      </c>
      <c r="P77" t="s">
        <v>1697</v>
      </c>
      <c r="Q77" t="s">
        <v>1699</v>
      </c>
      <c r="S77" t="s">
        <v>1700</v>
      </c>
      <c r="W77">
        <v>0</v>
      </c>
      <c r="X77">
        <v>0</v>
      </c>
      <c r="Y77">
        <v>0</v>
      </c>
      <c r="Z77">
        <v>5500</v>
      </c>
      <c r="AA77">
        <v>0</v>
      </c>
      <c r="AB77">
        <v>1925</v>
      </c>
      <c r="AC77">
        <v>0</v>
      </c>
      <c r="AD77" t="s">
        <v>530</v>
      </c>
      <c r="AE77" t="s">
        <v>773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N77" t="s">
        <v>785</v>
      </c>
      <c r="AP77">
        <v>0</v>
      </c>
      <c r="AQ77">
        <v>0</v>
      </c>
      <c r="AR77">
        <v>0</v>
      </c>
      <c r="AS77">
        <v>0</v>
      </c>
      <c r="AU77" t="s">
        <v>558</v>
      </c>
      <c r="AV77">
        <v>0</v>
      </c>
      <c r="AW77">
        <v>0</v>
      </c>
    </row>
    <row r="78" spans="1:49">
      <c r="A78">
        <v>200</v>
      </c>
      <c r="B78" t="s">
        <v>665</v>
      </c>
      <c r="C78" s="59">
        <v>45471</v>
      </c>
      <c r="D78" t="s">
        <v>1797</v>
      </c>
      <c r="E78" t="s">
        <v>559</v>
      </c>
      <c r="F78" t="s">
        <v>1795</v>
      </c>
      <c r="G78" t="s">
        <v>1798</v>
      </c>
      <c r="H78" t="s">
        <v>1799</v>
      </c>
      <c r="I78" s="59">
        <v>45471</v>
      </c>
      <c r="J78" t="s">
        <v>561</v>
      </c>
      <c r="K78" t="s">
        <v>1796</v>
      </c>
      <c r="L78" s="59"/>
      <c r="M78" t="s">
        <v>26</v>
      </c>
      <c r="N78" t="s">
        <v>351</v>
      </c>
      <c r="O78">
        <v>1</v>
      </c>
      <c r="P78" t="s">
        <v>1795</v>
      </c>
      <c r="Q78" t="s">
        <v>1799</v>
      </c>
      <c r="S78" t="s">
        <v>1800</v>
      </c>
      <c r="W78">
        <v>21920</v>
      </c>
      <c r="X78">
        <v>0</v>
      </c>
      <c r="Y78">
        <v>3000</v>
      </c>
      <c r="Z78">
        <v>3000</v>
      </c>
      <c r="AA78">
        <v>0</v>
      </c>
      <c r="AB78">
        <v>0</v>
      </c>
      <c r="AC78">
        <v>0</v>
      </c>
      <c r="AD78" t="s">
        <v>25</v>
      </c>
      <c r="AF78">
        <v>21920</v>
      </c>
      <c r="AG78">
        <v>15070</v>
      </c>
      <c r="AH78">
        <v>24920</v>
      </c>
      <c r="AI78">
        <v>0</v>
      </c>
      <c r="AJ78">
        <v>1270</v>
      </c>
      <c r="AK78">
        <v>0</v>
      </c>
      <c r="AL78">
        <v>0</v>
      </c>
      <c r="AN78" t="s">
        <v>785</v>
      </c>
      <c r="AP78">
        <v>24920</v>
      </c>
      <c r="AQ78">
        <v>0</v>
      </c>
      <c r="AR78">
        <v>1270</v>
      </c>
      <c r="AS78">
        <v>0</v>
      </c>
      <c r="AU78" t="s">
        <v>558</v>
      </c>
      <c r="AV78">
        <v>0</v>
      </c>
      <c r="AW78">
        <v>15070</v>
      </c>
    </row>
    <row r="79" spans="1:49">
      <c r="A79">
        <v>201</v>
      </c>
      <c r="B79" t="s">
        <v>665</v>
      </c>
      <c r="C79" s="59">
        <v>45470</v>
      </c>
      <c r="D79" t="s">
        <v>1803</v>
      </c>
      <c r="E79" t="s">
        <v>559</v>
      </c>
      <c r="F79" t="s">
        <v>1801</v>
      </c>
      <c r="G79" t="s">
        <v>1804</v>
      </c>
      <c r="H79" t="s">
        <v>1805</v>
      </c>
      <c r="I79" s="59">
        <v>45471</v>
      </c>
      <c r="J79" t="s">
        <v>561</v>
      </c>
      <c r="K79" t="s">
        <v>1802</v>
      </c>
      <c r="L79" s="59"/>
      <c r="M79" t="s">
        <v>80</v>
      </c>
      <c r="N79" t="s">
        <v>351</v>
      </c>
      <c r="O79">
        <v>4</v>
      </c>
      <c r="P79" t="s">
        <v>1801</v>
      </c>
      <c r="Q79" t="s">
        <v>1805</v>
      </c>
      <c r="R79" t="s">
        <v>1806</v>
      </c>
      <c r="S79" t="s">
        <v>1807</v>
      </c>
      <c r="W79">
        <v>18840</v>
      </c>
      <c r="X79">
        <v>0</v>
      </c>
      <c r="Y79">
        <v>3000</v>
      </c>
      <c r="Z79">
        <v>3500</v>
      </c>
      <c r="AA79">
        <v>0</v>
      </c>
      <c r="AB79">
        <v>500</v>
      </c>
      <c r="AC79">
        <v>0</v>
      </c>
      <c r="AD79" t="s">
        <v>79</v>
      </c>
      <c r="AF79">
        <v>5120</v>
      </c>
      <c r="AG79">
        <v>3410</v>
      </c>
      <c r="AH79">
        <v>21840</v>
      </c>
      <c r="AI79">
        <v>0</v>
      </c>
      <c r="AJ79">
        <v>1116</v>
      </c>
      <c r="AK79">
        <v>0</v>
      </c>
      <c r="AL79">
        <v>0</v>
      </c>
      <c r="AN79" t="s">
        <v>785</v>
      </c>
      <c r="AP79">
        <v>21840</v>
      </c>
      <c r="AQ79">
        <v>0</v>
      </c>
      <c r="AR79">
        <v>1116</v>
      </c>
      <c r="AS79">
        <v>0</v>
      </c>
      <c r="AU79" t="s">
        <v>558</v>
      </c>
      <c r="AV79">
        <v>0</v>
      </c>
      <c r="AW79">
        <v>13640</v>
      </c>
    </row>
    <row r="80" spans="1:49">
      <c r="A80">
        <v>202</v>
      </c>
      <c r="B80" t="s">
        <v>665</v>
      </c>
      <c r="C80" s="59">
        <v>45470</v>
      </c>
      <c r="D80" t="s">
        <v>1810</v>
      </c>
      <c r="E80" t="s">
        <v>562</v>
      </c>
      <c r="F80" t="s">
        <v>1808</v>
      </c>
      <c r="G80" t="s">
        <v>1811</v>
      </c>
      <c r="H80" t="s">
        <v>1812</v>
      </c>
      <c r="I80" s="59">
        <v>45471</v>
      </c>
      <c r="J80" t="s">
        <v>561</v>
      </c>
      <c r="K80" t="s">
        <v>1809</v>
      </c>
      <c r="L80" s="59"/>
      <c r="M80" t="s">
        <v>26</v>
      </c>
      <c r="N80" t="s">
        <v>351</v>
      </c>
      <c r="O80">
        <v>2</v>
      </c>
      <c r="P80" t="s">
        <v>1808</v>
      </c>
      <c r="Q80" t="s">
        <v>1812</v>
      </c>
      <c r="S80" t="s">
        <v>1813</v>
      </c>
      <c r="T80" t="s">
        <v>564</v>
      </c>
      <c r="W80">
        <v>46040</v>
      </c>
      <c r="X80">
        <v>0</v>
      </c>
      <c r="Y80">
        <v>0</v>
      </c>
      <c r="Z80">
        <v>3500</v>
      </c>
      <c r="AA80">
        <v>0</v>
      </c>
      <c r="AB80">
        <v>500</v>
      </c>
      <c r="AC80">
        <v>0</v>
      </c>
      <c r="AD80" t="s">
        <v>25</v>
      </c>
      <c r="AF80">
        <v>23020</v>
      </c>
      <c r="AG80">
        <v>15070</v>
      </c>
      <c r="AH80">
        <v>46040</v>
      </c>
      <c r="AI80">
        <v>0</v>
      </c>
      <c r="AJ80">
        <v>5470</v>
      </c>
      <c r="AK80">
        <v>0</v>
      </c>
      <c r="AL80">
        <v>0</v>
      </c>
      <c r="AN80" t="s">
        <v>785</v>
      </c>
      <c r="AP80">
        <v>46040</v>
      </c>
      <c r="AQ80">
        <v>0</v>
      </c>
      <c r="AR80">
        <v>5470</v>
      </c>
      <c r="AS80">
        <v>0</v>
      </c>
      <c r="AU80" t="s">
        <v>558</v>
      </c>
      <c r="AV80">
        <v>0</v>
      </c>
      <c r="AW80">
        <v>30140</v>
      </c>
    </row>
    <row r="81" spans="1:49">
      <c r="A81">
        <v>203</v>
      </c>
      <c r="B81" t="s">
        <v>665</v>
      </c>
      <c r="C81" s="59">
        <v>45470</v>
      </c>
      <c r="D81" t="s">
        <v>1816</v>
      </c>
      <c r="E81" t="s">
        <v>562</v>
      </c>
      <c r="F81" t="s">
        <v>1814</v>
      </c>
      <c r="G81" t="s">
        <v>1817</v>
      </c>
      <c r="H81" t="s">
        <v>1818</v>
      </c>
      <c r="I81" s="59">
        <v>45471</v>
      </c>
      <c r="J81" t="s">
        <v>561</v>
      </c>
      <c r="K81" t="s">
        <v>1815</v>
      </c>
      <c r="L81" s="59"/>
      <c r="M81" t="s">
        <v>133</v>
      </c>
      <c r="N81" t="s">
        <v>351</v>
      </c>
      <c r="O81">
        <v>1</v>
      </c>
      <c r="P81" t="s">
        <v>1814</v>
      </c>
      <c r="Q81" t="s">
        <v>1818</v>
      </c>
      <c r="S81" t="s">
        <v>1819</v>
      </c>
      <c r="T81" t="s">
        <v>563</v>
      </c>
      <c r="W81">
        <v>8700</v>
      </c>
      <c r="X81">
        <v>0</v>
      </c>
      <c r="Y81">
        <v>3000</v>
      </c>
      <c r="Z81">
        <v>3000</v>
      </c>
      <c r="AA81">
        <v>0</v>
      </c>
      <c r="AB81">
        <v>0</v>
      </c>
      <c r="AC81">
        <v>0</v>
      </c>
      <c r="AD81" t="s">
        <v>132</v>
      </c>
      <c r="AF81">
        <v>8700</v>
      </c>
      <c r="AG81">
        <v>5500</v>
      </c>
      <c r="AH81">
        <v>11700</v>
      </c>
      <c r="AI81">
        <v>0</v>
      </c>
      <c r="AJ81">
        <v>1133</v>
      </c>
      <c r="AK81">
        <v>0</v>
      </c>
      <c r="AL81">
        <v>0</v>
      </c>
      <c r="AN81" t="s">
        <v>785</v>
      </c>
      <c r="AO81">
        <v>10</v>
      </c>
      <c r="AP81">
        <v>11700</v>
      </c>
      <c r="AQ81">
        <v>0</v>
      </c>
      <c r="AR81">
        <v>1133</v>
      </c>
      <c r="AS81">
        <v>0</v>
      </c>
      <c r="AU81" t="s">
        <v>558</v>
      </c>
      <c r="AV81">
        <v>0</v>
      </c>
      <c r="AW81">
        <v>5500</v>
      </c>
    </row>
    <row r="82" spans="1:49">
      <c r="A82">
        <v>204</v>
      </c>
      <c r="B82" t="s">
        <v>665</v>
      </c>
      <c r="C82" s="59">
        <v>45470</v>
      </c>
      <c r="D82" t="s">
        <v>1822</v>
      </c>
      <c r="E82" t="s">
        <v>562</v>
      </c>
      <c r="F82" t="s">
        <v>1820</v>
      </c>
      <c r="G82" t="s">
        <v>1823</v>
      </c>
      <c r="H82" t="s">
        <v>1824</v>
      </c>
      <c r="I82" s="59">
        <v>45471</v>
      </c>
      <c r="J82" t="s">
        <v>561</v>
      </c>
      <c r="K82" t="s">
        <v>1821</v>
      </c>
      <c r="L82" s="59"/>
      <c r="M82" t="s">
        <v>22</v>
      </c>
      <c r="N82" t="s">
        <v>351</v>
      </c>
      <c r="O82">
        <v>2</v>
      </c>
      <c r="P82" t="s">
        <v>1820</v>
      </c>
      <c r="Q82" t="s">
        <v>1824</v>
      </c>
      <c r="S82" t="s">
        <v>1825</v>
      </c>
      <c r="T82" t="s">
        <v>563</v>
      </c>
      <c r="W82">
        <v>38640</v>
      </c>
      <c r="X82">
        <v>0</v>
      </c>
      <c r="Y82">
        <v>0</v>
      </c>
      <c r="Z82">
        <v>3500</v>
      </c>
      <c r="AA82">
        <v>0</v>
      </c>
      <c r="AB82">
        <v>960</v>
      </c>
      <c r="AC82">
        <v>0</v>
      </c>
      <c r="AD82" t="s">
        <v>21</v>
      </c>
      <c r="AF82">
        <v>19320</v>
      </c>
      <c r="AG82">
        <v>12650</v>
      </c>
      <c r="AH82">
        <v>38640</v>
      </c>
      <c r="AI82">
        <v>0</v>
      </c>
      <c r="AJ82">
        <v>4590</v>
      </c>
      <c r="AK82">
        <v>0</v>
      </c>
      <c r="AL82">
        <v>0</v>
      </c>
      <c r="AN82" t="s">
        <v>785</v>
      </c>
      <c r="AP82">
        <v>38640</v>
      </c>
      <c r="AQ82">
        <v>0</v>
      </c>
      <c r="AR82">
        <v>4590</v>
      </c>
      <c r="AS82">
        <v>0</v>
      </c>
      <c r="AU82" t="s">
        <v>558</v>
      </c>
      <c r="AV82">
        <v>0</v>
      </c>
      <c r="AW82">
        <v>25300</v>
      </c>
    </row>
    <row r="83" spans="1:49">
      <c r="A83">
        <v>205</v>
      </c>
      <c r="B83" t="s">
        <v>665</v>
      </c>
      <c r="C83" s="59">
        <v>45474</v>
      </c>
      <c r="D83" t="s">
        <v>1913</v>
      </c>
      <c r="E83" t="s">
        <v>530</v>
      </c>
      <c r="F83" t="s">
        <v>1826</v>
      </c>
      <c r="I83" s="59">
        <v>45474</v>
      </c>
      <c r="J83" t="s">
        <v>561</v>
      </c>
      <c r="K83" t="s">
        <v>1827</v>
      </c>
      <c r="L83" s="59"/>
      <c r="M83" t="s">
        <v>529</v>
      </c>
      <c r="N83" t="s">
        <v>351</v>
      </c>
      <c r="O83">
        <v>1</v>
      </c>
      <c r="P83" t="s">
        <v>1826</v>
      </c>
      <c r="Q83" t="s">
        <v>1828</v>
      </c>
      <c r="S83" t="s">
        <v>1829</v>
      </c>
      <c r="W83">
        <v>0</v>
      </c>
      <c r="X83">
        <v>0</v>
      </c>
      <c r="Y83">
        <v>0</v>
      </c>
      <c r="Z83">
        <v>3500</v>
      </c>
      <c r="AA83">
        <v>0</v>
      </c>
      <c r="AB83">
        <v>500</v>
      </c>
      <c r="AC83">
        <v>0</v>
      </c>
      <c r="AD83" t="s">
        <v>530</v>
      </c>
      <c r="AE83" t="s">
        <v>773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N83" t="s">
        <v>785</v>
      </c>
      <c r="AP83">
        <v>0</v>
      </c>
      <c r="AQ83">
        <v>0</v>
      </c>
      <c r="AR83">
        <v>0</v>
      </c>
      <c r="AS83">
        <v>0</v>
      </c>
      <c r="AU83" t="s">
        <v>558</v>
      </c>
      <c r="AV83">
        <v>0</v>
      </c>
      <c r="AW83">
        <v>0</v>
      </c>
    </row>
    <row r="84" spans="1:49">
      <c r="A84">
        <v>206</v>
      </c>
      <c r="B84" t="s">
        <v>665</v>
      </c>
      <c r="C84" s="59">
        <v>45474</v>
      </c>
      <c r="D84" t="s">
        <v>1914</v>
      </c>
      <c r="E84" t="s">
        <v>530</v>
      </c>
      <c r="F84" t="s">
        <v>1830</v>
      </c>
      <c r="I84" s="59">
        <v>45474</v>
      </c>
      <c r="J84" t="s">
        <v>561</v>
      </c>
      <c r="K84" t="s">
        <v>1831</v>
      </c>
      <c r="L84" s="59"/>
      <c r="M84" t="s">
        <v>529</v>
      </c>
      <c r="N84" t="s">
        <v>351</v>
      </c>
      <c r="O84">
        <v>1</v>
      </c>
      <c r="P84" t="s">
        <v>1830</v>
      </c>
      <c r="Q84" t="s">
        <v>1832</v>
      </c>
      <c r="S84" t="s">
        <v>1833</v>
      </c>
      <c r="W84">
        <v>0</v>
      </c>
      <c r="X84">
        <v>0</v>
      </c>
      <c r="Y84">
        <v>0</v>
      </c>
      <c r="Z84">
        <v>4400</v>
      </c>
      <c r="AA84">
        <v>0</v>
      </c>
      <c r="AB84">
        <v>1725</v>
      </c>
      <c r="AC84">
        <v>0</v>
      </c>
      <c r="AD84" t="s">
        <v>530</v>
      </c>
      <c r="AE84" t="s">
        <v>773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N84" t="s">
        <v>785</v>
      </c>
      <c r="AP84">
        <v>0</v>
      </c>
      <c r="AQ84">
        <v>0</v>
      </c>
      <c r="AR84">
        <v>0</v>
      </c>
      <c r="AS84">
        <v>0</v>
      </c>
      <c r="AU84" t="s">
        <v>558</v>
      </c>
      <c r="AV84">
        <v>0</v>
      </c>
      <c r="AW84">
        <v>0</v>
      </c>
    </row>
    <row r="85" spans="1:49">
      <c r="A85">
        <v>221</v>
      </c>
      <c r="B85" t="s">
        <v>665</v>
      </c>
      <c r="C85" s="59">
        <v>45474</v>
      </c>
      <c r="D85" t="s">
        <v>1905</v>
      </c>
      <c r="E85" t="s">
        <v>562</v>
      </c>
      <c r="F85" t="s">
        <v>1903</v>
      </c>
      <c r="G85" t="s">
        <v>1906</v>
      </c>
      <c r="H85" t="s">
        <v>1907</v>
      </c>
      <c r="I85" s="59">
        <v>45474</v>
      </c>
      <c r="J85" t="s">
        <v>561</v>
      </c>
      <c r="K85" t="s">
        <v>1904</v>
      </c>
      <c r="L85" s="59"/>
      <c r="M85" t="s">
        <v>34</v>
      </c>
      <c r="N85" t="s">
        <v>351</v>
      </c>
      <c r="O85">
        <v>1</v>
      </c>
      <c r="P85" t="s">
        <v>1903</v>
      </c>
      <c r="Q85" t="s">
        <v>1907</v>
      </c>
      <c r="S85" t="s">
        <v>1908</v>
      </c>
      <c r="T85" t="s">
        <v>1909</v>
      </c>
      <c r="W85">
        <v>30240</v>
      </c>
      <c r="X85">
        <v>0</v>
      </c>
      <c r="Y85">
        <v>3000</v>
      </c>
      <c r="Z85">
        <v>3500</v>
      </c>
      <c r="AA85">
        <v>0</v>
      </c>
      <c r="AB85">
        <v>960</v>
      </c>
      <c r="AC85">
        <v>0</v>
      </c>
      <c r="AD85" t="s">
        <v>33</v>
      </c>
      <c r="AF85">
        <v>30240</v>
      </c>
      <c r="AG85">
        <v>19800</v>
      </c>
      <c r="AH85">
        <v>33240</v>
      </c>
      <c r="AI85">
        <v>0</v>
      </c>
      <c r="AJ85">
        <v>3692</v>
      </c>
      <c r="AK85">
        <v>0</v>
      </c>
      <c r="AL85">
        <v>0</v>
      </c>
      <c r="AN85" t="s">
        <v>785</v>
      </c>
      <c r="AP85">
        <v>33240</v>
      </c>
      <c r="AQ85">
        <v>0</v>
      </c>
      <c r="AR85">
        <v>3692</v>
      </c>
      <c r="AS85">
        <v>0</v>
      </c>
      <c r="AU85" t="s">
        <v>558</v>
      </c>
      <c r="AV85">
        <v>0</v>
      </c>
      <c r="AW85">
        <v>19800</v>
      </c>
    </row>
    <row r="86" spans="1:49">
      <c r="A86">
        <v>227</v>
      </c>
      <c r="B86" t="s">
        <v>665</v>
      </c>
      <c r="C86" s="59">
        <v>45475</v>
      </c>
      <c r="D86" t="s">
        <v>1938</v>
      </c>
      <c r="E86" t="s">
        <v>530</v>
      </c>
      <c r="F86" t="s">
        <v>1915</v>
      </c>
      <c r="I86" s="59">
        <v>45475</v>
      </c>
      <c r="J86" t="s">
        <v>561</v>
      </c>
      <c r="K86" t="s">
        <v>1916</v>
      </c>
      <c r="L86" s="59"/>
      <c r="M86" t="s">
        <v>529</v>
      </c>
      <c r="N86" t="s">
        <v>351</v>
      </c>
      <c r="O86">
        <v>1</v>
      </c>
      <c r="P86" t="s">
        <v>1915</v>
      </c>
      <c r="Q86" t="s">
        <v>1917</v>
      </c>
      <c r="S86" t="s">
        <v>1918</v>
      </c>
      <c r="W86">
        <v>0</v>
      </c>
      <c r="X86">
        <v>0</v>
      </c>
      <c r="Y86">
        <v>0</v>
      </c>
      <c r="Z86">
        <v>5700</v>
      </c>
      <c r="AA86">
        <v>0</v>
      </c>
      <c r="AB86">
        <v>1725</v>
      </c>
      <c r="AC86">
        <v>0</v>
      </c>
      <c r="AD86" t="s">
        <v>530</v>
      </c>
      <c r="AE86" t="s">
        <v>773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N86" t="s">
        <v>785</v>
      </c>
      <c r="AP86">
        <v>0</v>
      </c>
      <c r="AQ86">
        <v>0</v>
      </c>
      <c r="AR86">
        <v>0</v>
      </c>
      <c r="AS86">
        <v>0</v>
      </c>
      <c r="AU86" t="s">
        <v>558</v>
      </c>
      <c r="AV86">
        <v>0</v>
      </c>
      <c r="AW86">
        <v>0</v>
      </c>
    </row>
    <row r="87" spans="1:49">
      <c r="A87">
        <v>228</v>
      </c>
      <c r="B87" t="s">
        <v>665</v>
      </c>
      <c r="C87" s="59">
        <v>45475</v>
      </c>
      <c r="D87" t="s">
        <v>1939</v>
      </c>
      <c r="E87" t="s">
        <v>530</v>
      </c>
      <c r="F87" t="s">
        <v>1915</v>
      </c>
      <c r="I87" s="59">
        <v>45475</v>
      </c>
      <c r="J87" t="s">
        <v>561</v>
      </c>
      <c r="K87" t="s">
        <v>1919</v>
      </c>
      <c r="L87" s="59"/>
      <c r="M87" t="s">
        <v>529</v>
      </c>
      <c r="N87" t="s">
        <v>351</v>
      </c>
      <c r="O87">
        <v>1</v>
      </c>
      <c r="P87" t="s">
        <v>1915</v>
      </c>
      <c r="Q87" t="s">
        <v>1917</v>
      </c>
      <c r="S87" t="s">
        <v>1918</v>
      </c>
      <c r="W87">
        <v>0</v>
      </c>
      <c r="X87">
        <v>0</v>
      </c>
      <c r="Y87">
        <v>0</v>
      </c>
      <c r="Z87">
        <v>5700</v>
      </c>
      <c r="AA87">
        <v>0</v>
      </c>
      <c r="AB87">
        <v>1725</v>
      </c>
      <c r="AC87">
        <v>0</v>
      </c>
      <c r="AD87" t="s">
        <v>530</v>
      </c>
      <c r="AE87" t="s">
        <v>773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N87" t="s">
        <v>785</v>
      </c>
      <c r="AP87">
        <v>0</v>
      </c>
      <c r="AQ87">
        <v>0</v>
      </c>
      <c r="AR87">
        <v>0</v>
      </c>
      <c r="AS87">
        <v>0</v>
      </c>
      <c r="AU87" t="s">
        <v>558</v>
      </c>
      <c r="AV87">
        <v>0</v>
      </c>
      <c r="AW87">
        <v>0</v>
      </c>
    </row>
    <row r="88" spans="1:49">
      <c r="A88">
        <v>229</v>
      </c>
      <c r="B88" t="s">
        <v>665</v>
      </c>
      <c r="C88" s="59">
        <v>45475</v>
      </c>
      <c r="D88" t="s">
        <v>1922</v>
      </c>
      <c r="E88" t="s">
        <v>559</v>
      </c>
      <c r="F88" t="s">
        <v>1920</v>
      </c>
      <c r="G88" t="s">
        <v>1923</v>
      </c>
      <c r="H88" t="s">
        <v>1924</v>
      </c>
      <c r="I88" s="59">
        <v>45475</v>
      </c>
      <c r="J88" t="s">
        <v>561</v>
      </c>
      <c r="K88" t="s">
        <v>1921</v>
      </c>
      <c r="L88" s="59"/>
      <c r="M88" t="s">
        <v>18</v>
      </c>
      <c r="N88" t="s">
        <v>351</v>
      </c>
      <c r="O88">
        <v>1</v>
      </c>
      <c r="P88" t="s">
        <v>1920</v>
      </c>
      <c r="Q88" t="s">
        <v>1924</v>
      </c>
      <c r="S88" t="s">
        <v>1925</v>
      </c>
      <c r="W88">
        <v>10560</v>
      </c>
      <c r="X88">
        <v>0</v>
      </c>
      <c r="Y88">
        <v>3000</v>
      </c>
      <c r="Z88">
        <v>3000</v>
      </c>
      <c r="AA88">
        <v>0</v>
      </c>
      <c r="AB88">
        <v>0</v>
      </c>
      <c r="AC88">
        <v>0</v>
      </c>
      <c r="AD88" t="s">
        <v>17</v>
      </c>
      <c r="AE88" t="s">
        <v>773</v>
      </c>
      <c r="AF88">
        <v>10560</v>
      </c>
      <c r="AG88">
        <v>7260</v>
      </c>
      <c r="AH88">
        <v>13560</v>
      </c>
      <c r="AI88">
        <v>0</v>
      </c>
      <c r="AJ88">
        <v>700</v>
      </c>
      <c r="AK88">
        <v>0</v>
      </c>
      <c r="AL88">
        <v>0</v>
      </c>
      <c r="AN88" t="s">
        <v>785</v>
      </c>
      <c r="AP88">
        <v>13560</v>
      </c>
      <c r="AQ88">
        <v>0</v>
      </c>
      <c r="AR88">
        <v>700</v>
      </c>
      <c r="AS88">
        <v>0</v>
      </c>
      <c r="AU88" t="s">
        <v>558</v>
      </c>
      <c r="AV88">
        <v>0</v>
      </c>
      <c r="AW88">
        <v>7260</v>
      </c>
    </row>
    <row r="89" spans="1:49">
      <c r="A89">
        <v>242</v>
      </c>
      <c r="B89" t="s">
        <v>665</v>
      </c>
      <c r="C89" s="59">
        <v>45475</v>
      </c>
      <c r="D89" t="s">
        <v>1999</v>
      </c>
      <c r="E89" t="s">
        <v>559</v>
      </c>
      <c r="F89" t="s">
        <v>2000</v>
      </c>
      <c r="G89" t="s">
        <v>2001</v>
      </c>
      <c r="H89" t="s">
        <v>2002</v>
      </c>
      <c r="I89" s="59">
        <v>45476</v>
      </c>
      <c r="J89" t="s">
        <v>561</v>
      </c>
      <c r="K89" t="s">
        <v>2003</v>
      </c>
      <c r="L89" s="59"/>
      <c r="M89" t="s">
        <v>34</v>
      </c>
      <c r="N89" t="s">
        <v>351</v>
      </c>
      <c r="O89">
        <v>1</v>
      </c>
      <c r="P89" t="s">
        <v>2000</v>
      </c>
      <c r="Q89" t="s">
        <v>2002</v>
      </c>
      <c r="S89" t="s">
        <v>2004</v>
      </c>
      <c r="W89">
        <v>28400</v>
      </c>
      <c r="X89">
        <v>0</v>
      </c>
      <c r="Y89">
        <v>3000</v>
      </c>
      <c r="Z89">
        <v>3500</v>
      </c>
      <c r="AA89">
        <v>0</v>
      </c>
      <c r="AB89">
        <v>960</v>
      </c>
      <c r="AC89">
        <v>0</v>
      </c>
      <c r="AD89" t="s">
        <v>33</v>
      </c>
      <c r="AF89">
        <v>28800</v>
      </c>
      <c r="AG89">
        <v>19800</v>
      </c>
      <c r="AH89">
        <v>31400</v>
      </c>
      <c r="AI89">
        <v>0</v>
      </c>
      <c r="AJ89">
        <v>1596</v>
      </c>
      <c r="AK89">
        <v>0</v>
      </c>
      <c r="AL89">
        <v>0</v>
      </c>
      <c r="AN89" t="s">
        <v>785</v>
      </c>
      <c r="AP89">
        <v>31400</v>
      </c>
      <c r="AQ89">
        <v>0</v>
      </c>
      <c r="AR89">
        <v>1596</v>
      </c>
      <c r="AS89">
        <v>0</v>
      </c>
      <c r="AU89" t="s">
        <v>558</v>
      </c>
      <c r="AV89">
        <v>0</v>
      </c>
      <c r="AW89">
        <v>19800</v>
      </c>
    </row>
    <row r="90" spans="1:49">
      <c r="A90">
        <v>243</v>
      </c>
      <c r="B90" t="s">
        <v>665</v>
      </c>
      <c r="C90" s="59">
        <v>45476</v>
      </c>
      <c r="D90" t="s">
        <v>2005</v>
      </c>
      <c r="E90" t="s">
        <v>530</v>
      </c>
      <c r="F90" t="s">
        <v>1947</v>
      </c>
      <c r="I90" s="59">
        <v>45476</v>
      </c>
      <c r="J90" t="s">
        <v>561</v>
      </c>
      <c r="K90" t="s">
        <v>1948</v>
      </c>
      <c r="L90" s="59"/>
      <c r="M90" t="s">
        <v>529</v>
      </c>
      <c r="N90" t="s">
        <v>351</v>
      </c>
      <c r="O90">
        <v>1</v>
      </c>
      <c r="P90" t="s">
        <v>1947</v>
      </c>
      <c r="Q90" t="s">
        <v>1949</v>
      </c>
      <c r="S90" t="s">
        <v>1950</v>
      </c>
      <c r="W90">
        <v>0</v>
      </c>
      <c r="X90">
        <v>0</v>
      </c>
      <c r="Y90">
        <v>0</v>
      </c>
      <c r="Z90">
        <v>3500</v>
      </c>
      <c r="AA90">
        <v>0</v>
      </c>
      <c r="AB90">
        <v>500</v>
      </c>
      <c r="AC90">
        <v>0</v>
      </c>
      <c r="AD90" t="s">
        <v>530</v>
      </c>
      <c r="AE90" t="s">
        <v>773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N90" t="s">
        <v>785</v>
      </c>
      <c r="AP90">
        <v>0</v>
      </c>
      <c r="AQ90">
        <v>0</v>
      </c>
      <c r="AR90">
        <v>0</v>
      </c>
      <c r="AS90">
        <v>0</v>
      </c>
      <c r="AU90" t="s">
        <v>558</v>
      </c>
      <c r="AV90">
        <v>0</v>
      </c>
      <c r="AW90">
        <v>0</v>
      </c>
    </row>
    <row r="91" spans="1:49">
      <c r="A91">
        <v>250</v>
      </c>
      <c r="B91" t="s">
        <v>665</v>
      </c>
      <c r="C91" s="59">
        <v>45476</v>
      </c>
      <c r="D91" t="s">
        <v>2040</v>
      </c>
      <c r="E91" t="s">
        <v>562</v>
      </c>
      <c r="F91" t="s">
        <v>2038</v>
      </c>
      <c r="G91" t="s">
        <v>2041</v>
      </c>
      <c r="H91" t="s">
        <v>2042</v>
      </c>
      <c r="I91" s="59">
        <v>45477</v>
      </c>
      <c r="J91" t="s">
        <v>561</v>
      </c>
      <c r="K91" t="s">
        <v>2039</v>
      </c>
      <c r="L91" s="59"/>
      <c r="M91" t="s">
        <v>133</v>
      </c>
      <c r="N91" t="s">
        <v>351</v>
      </c>
      <c r="O91">
        <v>1</v>
      </c>
      <c r="P91" t="s">
        <v>2038</v>
      </c>
      <c r="Q91" t="s">
        <v>2042</v>
      </c>
      <c r="S91" t="s">
        <v>2043</v>
      </c>
      <c r="T91" t="s">
        <v>564</v>
      </c>
      <c r="W91">
        <v>17300</v>
      </c>
      <c r="X91">
        <v>0</v>
      </c>
      <c r="Y91">
        <v>3000</v>
      </c>
      <c r="Z91">
        <v>3000</v>
      </c>
      <c r="AA91">
        <v>0</v>
      </c>
      <c r="AB91">
        <v>0</v>
      </c>
      <c r="AC91">
        <v>0</v>
      </c>
      <c r="AD91" t="s">
        <v>132</v>
      </c>
      <c r="AF91">
        <v>870</v>
      </c>
      <c r="AG91">
        <v>550</v>
      </c>
      <c r="AH91">
        <v>20300</v>
      </c>
      <c r="AI91">
        <v>0</v>
      </c>
      <c r="AJ91">
        <v>2154</v>
      </c>
      <c r="AK91">
        <v>0</v>
      </c>
      <c r="AL91">
        <v>0</v>
      </c>
      <c r="AN91" t="s">
        <v>785</v>
      </c>
      <c r="AP91">
        <v>20300</v>
      </c>
      <c r="AQ91">
        <v>0</v>
      </c>
      <c r="AR91">
        <v>2154</v>
      </c>
      <c r="AS91">
        <v>0</v>
      </c>
      <c r="AU91" t="s">
        <v>558</v>
      </c>
      <c r="AV91">
        <v>0</v>
      </c>
      <c r="AW91">
        <v>550</v>
      </c>
    </row>
    <row r="92" spans="1:49">
      <c r="A92">
        <v>251</v>
      </c>
      <c r="B92" t="s">
        <v>665</v>
      </c>
      <c r="C92" s="59">
        <v>45477</v>
      </c>
      <c r="D92" t="s">
        <v>2046</v>
      </c>
      <c r="E92" t="s">
        <v>562</v>
      </c>
      <c r="F92" t="s">
        <v>2044</v>
      </c>
      <c r="G92" t="s">
        <v>2047</v>
      </c>
      <c r="H92" t="s">
        <v>2048</v>
      </c>
      <c r="I92" s="59">
        <v>45477</v>
      </c>
      <c r="J92" t="s">
        <v>561</v>
      </c>
      <c r="K92" t="s">
        <v>2045</v>
      </c>
      <c r="L92" s="59"/>
      <c r="M92" t="s">
        <v>38</v>
      </c>
      <c r="N92" t="s">
        <v>351</v>
      </c>
      <c r="O92">
        <v>1</v>
      </c>
      <c r="P92" t="s">
        <v>2044</v>
      </c>
      <c r="Q92" t="s">
        <v>2048</v>
      </c>
      <c r="S92" t="s">
        <v>2049</v>
      </c>
      <c r="T92" t="s">
        <v>563</v>
      </c>
      <c r="W92">
        <v>21840</v>
      </c>
      <c r="X92">
        <v>0</v>
      </c>
      <c r="Y92">
        <v>3000</v>
      </c>
      <c r="Z92">
        <v>3000</v>
      </c>
      <c r="AA92">
        <v>0</v>
      </c>
      <c r="AB92">
        <v>0</v>
      </c>
      <c r="AC92">
        <v>0</v>
      </c>
      <c r="AD92" t="s">
        <v>37</v>
      </c>
      <c r="AF92">
        <v>21840</v>
      </c>
      <c r="AG92">
        <v>14300</v>
      </c>
      <c r="AH92">
        <v>24840</v>
      </c>
      <c r="AI92">
        <v>0</v>
      </c>
      <c r="AJ92">
        <v>2694</v>
      </c>
      <c r="AK92">
        <v>0</v>
      </c>
      <c r="AL92">
        <v>0</v>
      </c>
      <c r="AN92" t="s">
        <v>785</v>
      </c>
      <c r="AP92">
        <v>24840</v>
      </c>
      <c r="AQ92">
        <v>0</v>
      </c>
      <c r="AR92">
        <v>2694</v>
      </c>
      <c r="AS92">
        <v>0</v>
      </c>
      <c r="AU92" t="s">
        <v>558</v>
      </c>
      <c r="AV92">
        <v>0</v>
      </c>
      <c r="AW92">
        <v>14300</v>
      </c>
    </row>
    <row r="93" spans="1:49">
      <c r="A93">
        <v>252</v>
      </c>
      <c r="B93" t="s">
        <v>665</v>
      </c>
      <c r="C93" s="59">
        <v>45477</v>
      </c>
      <c r="D93" t="s">
        <v>2052</v>
      </c>
      <c r="E93" t="s">
        <v>559</v>
      </c>
      <c r="F93" t="s">
        <v>2050</v>
      </c>
      <c r="G93" t="s">
        <v>2053</v>
      </c>
      <c r="H93" t="s">
        <v>2054</v>
      </c>
      <c r="I93" s="59">
        <v>45477</v>
      </c>
      <c r="J93" t="s">
        <v>561</v>
      </c>
      <c r="K93" t="s">
        <v>2051</v>
      </c>
      <c r="L93" s="59"/>
      <c r="M93" t="s">
        <v>36</v>
      </c>
      <c r="N93" t="s">
        <v>351</v>
      </c>
      <c r="O93">
        <v>1</v>
      </c>
      <c r="P93" t="s">
        <v>2050</v>
      </c>
      <c r="Q93" t="s">
        <v>2054</v>
      </c>
      <c r="S93" t="s">
        <v>2055</v>
      </c>
      <c r="T93" t="s">
        <v>1114</v>
      </c>
      <c r="W93">
        <v>24000</v>
      </c>
      <c r="X93">
        <v>0</v>
      </c>
      <c r="Y93">
        <v>3000</v>
      </c>
      <c r="Z93">
        <v>3500</v>
      </c>
      <c r="AA93">
        <v>0</v>
      </c>
      <c r="AB93">
        <v>960</v>
      </c>
      <c r="AC93">
        <v>0</v>
      </c>
      <c r="AD93" t="s">
        <v>35</v>
      </c>
      <c r="AF93">
        <v>24000</v>
      </c>
      <c r="AG93">
        <v>16500</v>
      </c>
      <c r="AH93">
        <v>27000</v>
      </c>
      <c r="AI93">
        <v>0</v>
      </c>
      <c r="AJ93">
        <v>1375</v>
      </c>
      <c r="AK93">
        <v>0</v>
      </c>
      <c r="AL93">
        <v>0</v>
      </c>
      <c r="AN93" t="s">
        <v>785</v>
      </c>
      <c r="AP93">
        <v>27000</v>
      </c>
      <c r="AQ93">
        <v>0</v>
      </c>
      <c r="AR93">
        <v>1375</v>
      </c>
      <c r="AS93">
        <v>0</v>
      </c>
      <c r="AU93" t="s">
        <v>558</v>
      </c>
      <c r="AV93">
        <v>0</v>
      </c>
      <c r="AW93">
        <v>16500</v>
      </c>
    </row>
    <row r="94" spans="1:49">
      <c r="A94">
        <v>253</v>
      </c>
      <c r="B94" t="s">
        <v>665</v>
      </c>
      <c r="C94" s="59">
        <v>45476</v>
      </c>
      <c r="D94" t="s">
        <v>2058</v>
      </c>
      <c r="E94" t="s">
        <v>559</v>
      </c>
      <c r="F94" t="s">
        <v>2056</v>
      </c>
      <c r="G94" t="s">
        <v>2059</v>
      </c>
      <c r="H94" t="s">
        <v>2060</v>
      </c>
      <c r="I94" s="59">
        <v>45477</v>
      </c>
      <c r="J94" t="s">
        <v>561</v>
      </c>
      <c r="K94" t="s">
        <v>2057</v>
      </c>
      <c r="L94" s="59"/>
      <c r="M94" t="s">
        <v>86</v>
      </c>
      <c r="N94" t="s">
        <v>351</v>
      </c>
      <c r="O94">
        <v>1</v>
      </c>
      <c r="P94" t="s">
        <v>2056</v>
      </c>
      <c r="Q94" t="s">
        <v>2060</v>
      </c>
      <c r="R94" t="s">
        <v>2061</v>
      </c>
      <c r="S94" t="s">
        <v>2062</v>
      </c>
      <c r="W94">
        <v>6000</v>
      </c>
      <c r="X94">
        <v>0</v>
      </c>
      <c r="Y94">
        <v>3000</v>
      </c>
      <c r="Z94">
        <v>3500</v>
      </c>
      <c r="AA94">
        <v>0</v>
      </c>
      <c r="AB94">
        <v>960</v>
      </c>
      <c r="AC94">
        <v>0</v>
      </c>
      <c r="AD94" t="s">
        <v>85</v>
      </c>
      <c r="AF94">
        <v>6600</v>
      </c>
      <c r="AG94">
        <v>4400</v>
      </c>
      <c r="AH94">
        <v>9000</v>
      </c>
      <c r="AI94">
        <v>0</v>
      </c>
      <c r="AJ94">
        <v>471</v>
      </c>
      <c r="AK94">
        <v>0</v>
      </c>
      <c r="AL94">
        <v>0</v>
      </c>
      <c r="AN94" t="s">
        <v>785</v>
      </c>
      <c r="AP94">
        <v>9000</v>
      </c>
      <c r="AQ94">
        <v>0</v>
      </c>
      <c r="AR94">
        <v>471</v>
      </c>
      <c r="AS94">
        <v>0</v>
      </c>
      <c r="AU94" t="s">
        <v>558</v>
      </c>
      <c r="AV94">
        <v>0</v>
      </c>
      <c r="AW94">
        <v>4400</v>
      </c>
    </row>
    <row r="95" spans="1:49">
      <c r="A95">
        <v>254</v>
      </c>
      <c r="B95" t="s">
        <v>665</v>
      </c>
      <c r="C95" s="59">
        <v>45476</v>
      </c>
      <c r="D95" t="s">
        <v>2063</v>
      </c>
      <c r="E95" t="s">
        <v>559</v>
      </c>
      <c r="F95" t="s">
        <v>2056</v>
      </c>
      <c r="G95" t="s">
        <v>2059</v>
      </c>
      <c r="H95" t="s">
        <v>2060</v>
      </c>
      <c r="I95" s="59">
        <v>45477</v>
      </c>
      <c r="J95" t="s">
        <v>561</v>
      </c>
      <c r="K95" t="s">
        <v>2057</v>
      </c>
      <c r="L95" s="59"/>
      <c r="M95" t="s">
        <v>34</v>
      </c>
      <c r="N95" t="s">
        <v>351</v>
      </c>
      <c r="O95">
        <v>1</v>
      </c>
      <c r="P95" t="s">
        <v>2056</v>
      </c>
      <c r="Q95" t="s">
        <v>2060</v>
      </c>
      <c r="R95" t="s">
        <v>2061</v>
      </c>
      <c r="S95" t="s">
        <v>2062</v>
      </c>
      <c r="W95">
        <v>28400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 t="s">
        <v>33</v>
      </c>
      <c r="AE95" t="s">
        <v>773</v>
      </c>
      <c r="AF95">
        <v>28800</v>
      </c>
      <c r="AG95">
        <v>19800</v>
      </c>
      <c r="AH95">
        <v>28400</v>
      </c>
      <c r="AI95">
        <v>0</v>
      </c>
      <c r="AJ95">
        <v>1507</v>
      </c>
      <c r="AK95">
        <v>0</v>
      </c>
      <c r="AL95">
        <v>0</v>
      </c>
      <c r="AN95" t="s">
        <v>785</v>
      </c>
      <c r="AP95">
        <v>28400</v>
      </c>
      <c r="AQ95">
        <v>0</v>
      </c>
      <c r="AR95">
        <v>1507</v>
      </c>
      <c r="AS95">
        <v>0</v>
      </c>
      <c r="AU95" t="s">
        <v>558</v>
      </c>
      <c r="AV95">
        <v>0</v>
      </c>
      <c r="AW95">
        <v>19800</v>
      </c>
    </row>
    <row r="96" spans="1:49">
      <c r="A96">
        <v>258</v>
      </c>
      <c r="B96" t="s">
        <v>665</v>
      </c>
      <c r="C96" s="59">
        <v>45478</v>
      </c>
      <c r="D96" t="s">
        <v>2083</v>
      </c>
      <c r="E96" t="s">
        <v>562</v>
      </c>
      <c r="F96" t="s">
        <v>2081</v>
      </c>
      <c r="G96" t="s">
        <v>2084</v>
      </c>
      <c r="H96" t="s">
        <v>2085</v>
      </c>
      <c r="I96" s="59">
        <v>45478</v>
      </c>
      <c r="J96" t="s">
        <v>561</v>
      </c>
      <c r="K96" t="s">
        <v>2082</v>
      </c>
      <c r="L96" s="59"/>
      <c r="M96" t="s">
        <v>133</v>
      </c>
      <c r="N96" t="s">
        <v>351</v>
      </c>
      <c r="O96">
        <v>1</v>
      </c>
      <c r="P96" t="s">
        <v>2081</v>
      </c>
      <c r="Q96" t="s">
        <v>2085</v>
      </c>
      <c r="S96" t="s">
        <v>2086</v>
      </c>
      <c r="T96" t="s">
        <v>563</v>
      </c>
      <c r="W96">
        <v>8700</v>
      </c>
      <c r="X96">
        <v>0</v>
      </c>
      <c r="Y96">
        <v>3000</v>
      </c>
      <c r="Z96">
        <v>3000</v>
      </c>
      <c r="AA96">
        <v>0</v>
      </c>
      <c r="AB96">
        <v>0</v>
      </c>
      <c r="AC96">
        <v>0</v>
      </c>
      <c r="AD96" t="s">
        <v>132</v>
      </c>
      <c r="AF96">
        <v>870</v>
      </c>
      <c r="AG96">
        <v>550</v>
      </c>
      <c r="AH96">
        <v>11700</v>
      </c>
      <c r="AI96">
        <v>0</v>
      </c>
      <c r="AJ96">
        <v>1133</v>
      </c>
      <c r="AK96">
        <v>0</v>
      </c>
      <c r="AL96">
        <v>0</v>
      </c>
      <c r="AN96" t="s">
        <v>785</v>
      </c>
      <c r="AP96">
        <v>11700</v>
      </c>
      <c r="AQ96">
        <v>0</v>
      </c>
      <c r="AR96">
        <v>1133</v>
      </c>
      <c r="AS96">
        <v>0</v>
      </c>
      <c r="AU96" t="s">
        <v>558</v>
      </c>
      <c r="AV96">
        <v>0</v>
      </c>
      <c r="AW96">
        <v>550</v>
      </c>
    </row>
    <row r="97" spans="1:49">
      <c r="A97">
        <v>260</v>
      </c>
      <c r="B97" t="s">
        <v>665</v>
      </c>
      <c r="C97" s="59">
        <v>45478</v>
      </c>
      <c r="D97" t="s">
        <v>2095</v>
      </c>
      <c r="E97" t="s">
        <v>559</v>
      </c>
      <c r="F97" t="s">
        <v>2093</v>
      </c>
      <c r="G97" t="s">
        <v>2096</v>
      </c>
      <c r="H97" t="s">
        <v>2097</v>
      </c>
      <c r="I97" s="59">
        <v>45478</v>
      </c>
      <c r="J97" t="s">
        <v>561</v>
      </c>
      <c r="K97" t="s">
        <v>2094</v>
      </c>
      <c r="L97" s="59"/>
      <c r="M97" t="s">
        <v>20</v>
      </c>
      <c r="N97" t="s">
        <v>351</v>
      </c>
      <c r="O97">
        <v>3</v>
      </c>
      <c r="P97" t="s">
        <v>2093</v>
      </c>
      <c r="Q97" t="s">
        <v>2097</v>
      </c>
      <c r="S97" t="s">
        <v>2098</v>
      </c>
      <c r="W97">
        <v>42240</v>
      </c>
      <c r="X97">
        <v>0</v>
      </c>
      <c r="Y97">
        <v>0</v>
      </c>
      <c r="Z97">
        <v>3500</v>
      </c>
      <c r="AA97">
        <v>0</v>
      </c>
      <c r="AB97">
        <v>500</v>
      </c>
      <c r="AC97">
        <v>0</v>
      </c>
      <c r="AD97" t="s">
        <v>19</v>
      </c>
      <c r="AF97">
        <v>14080</v>
      </c>
      <c r="AG97">
        <v>9680</v>
      </c>
      <c r="AH97">
        <v>42240</v>
      </c>
      <c r="AI97">
        <v>0</v>
      </c>
      <c r="AJ97">
        <v>2203</v>
      </c>
      <c r="AK97">
        <v>0</v>
      </c>
      <c r="AL97">
        <v>0</v>
      </c>
      <c r="AN97" t="s">
        <v>785</v>
      </c>
      <c r="AP97">
        <v>42240</v>
      </c>
      <c r="AQ97">
        <v>0</v>
      </c>
      <c r="AR97">
        <v>2203</v>
      </c>
      <c r="AS97">
        <v>0</v>
      </c>
      <c r="AU97" t="s">
        <v>558</v>
      </c>
      <c r="AV97">
        <v>0</v>
      </c>
      <c r="AW97">
        <v>29040</v>
      </c>
    </row>
    <row r="98" spans="1:49">
      <c r="A98">
        <v>261</v>
      </c>
      <c r="B98" t="s">
        <v>665</v>
      </c>
      <c r="C98" s="59">
        <v>45477</v>
      </c>
      <c r="D98" t="s">
        <v>2101</v>
      </c>
      <c r="E98" t="s">
        <v>559</v>
      </c>
      <c r="F98" t="s">
        <v>2099</v>
      </c>
      <c r="G98" t="s">
        <v>2102</v>
      </c>
      <c r="H98" t="s">
        <v>2103</v>
      </c>
      <c r="I98" s="59">
        <v>45478</v>
      </c>
      <c r="J98" t="s">
        <v>561</v>
      </c>
      <c r="K98" t="s">
        <v>2100</v>
      </c>
      <c r="L98" s="59"/>
      <c r="M98" t="s">
        <v>34</v>
      </c>
      <c r="N98" t="s">
        <v>351</v>
      </c>
      <c r="O98">
        <v>1</v>
      </c>
      <c r="P98" t="s">
        <v>2099</v>
      </c>
      <c r="Q98" t="s">
        <v>2103</v>
      </c>
      <c r="S98" t="s">
        <v>2104</v>
      </c>
      <c r="W98">
        <v>28400</v>
      </c>
      <c r="X98">
        <v>0</v>
      </c>
      <c r="Y98">
        <v>3000</v>
      </c>
      <c r="Z98">
        <v>3500</v>
      </c>
      <c r="AA98">
        <v>0</v>
      </c>
      <c r="AB98">
        <v>960</v>
      </c>
      <c r="AC98">
        <v>0</v>
      </c>
      <c r="AD98" t="s">
        <v>33</v>
      </c>
      <c r="AF98">
        <v>28800</v>
      </c>
      <c r="AG98">
        <v>19800</v>
      </c>
      <c r="AH98">
        <v>31400</v>
      </c>
      <c r="AI98">
        <v>0</v>
      </c>
      <c r="AJ98">
        <v>1596</v>
      </c>
      <c r="AK98">
        <v>0</v>
      </c>
      <c r="AL98">
        <v>0</v>
      </c>
      <c r="AN98" t="s">
        <v>785</v>
      </c>
      <c r="AP98">
        <v>31400</v>
      </c>
      <c r="AQ98">
        <v>0</v>
      </c>
      <c r="AR98">
        <v>1596</v>
      </c>
      <c r="AS98">
        <v>0</v>
      </c>
      <c r="AU98" t="s">
        <v>558</v>
      </c>
      <c r="AV98">
        <v>0</v>
      </c>
      <c r="AW98">
        <v>19800</v>
      </c>
    </row>
    <row r="99" spans="1:49">
      <c r="A99">
        <v>262</v>
      </c>
      <c r="B99" t="s">
        <v>665</v>
      </c>
      <c r="C99" s="59">
        <v>45477</v>
      </c>
      <c r="D99" t="s">
        <v>2107</v>
      </c>
      <c r="E99" t="s">
        <v>559</v>
      </c>
      <c r="F99" t="s">
        <v>2105</v>
      </c>
      <c r="G99" t="s">
        <v>2108</v>
      </c>
      <c r="H99" t="s">
        <v>2109</v>
      </c>
      <c r="I99" s="59">
        <v>45478</v>
      </c>
      <c r="J99" t="s">
        <v>561</v>
      </c>
      <c r="K99" t="s">
        <v>2106</v>
      </c>
      <c r="L99" s="59"/>
      <c r="M99" t="s">
        <v>34</v>
      </c>
      <c r="N99" t="s">
        <v>351</v>
      </c>
      <c r="O99">
        <v>1</v>
      </c>
      <c r="P99" t="s">
        <v>2105</v>
      </c>
      <c r="Q99" t="s">
        <v>2109</v>
      </c>
      <c r="S99" t="s">
        <v>2110</v>
      </c>
      <c r="W99">
        <v>28400</v>
      </c>
      <c r="X99">
        <v>0</v>
      </c>
      <c r="Y99">
        <v>3000</v>
      </c>
      <c r="Z99">
        <v>3500</v>
      </c>
      <c r="AA99">
        <v>0</v>
      </c>
      <c r="AB99">
        <v>960</v>
      </c>
      <c r="AC99">
        <v>0</v>
      </c>
      <c r="AD99" t="s">
        <v>33</v>
      </c>
      <c r="AF99">
        <v>28800</v>
      </c>
      <c r="AG99">
        <v>19800</v>
      </c>
      <c r="AH99">
        <v>31400</v>
      </c>
      <c r="AI99">
        <v>0</v>
      </c>
      <c r="AJ99">
        <v>1596</v>
      </c>
      <c r="AK99">
        <v>0</v>
      </c>
      <c r="AL99">
        <v>0</v>
      </c>
      <c r="AN99" t="s">
        <v>785</v>
      </c>
      <c r="AP99">
        <v>31400</v>
      </c>
      <c r="AQ99">
        <v>0</v>
      </c>
      <c r="AR99">
        <v>1596</v>
      </c>
      <c r="AS99">
        <v>0</v>
      </c>
      <c r="AU99" t="s">
        <v>558</v>
      </c>
      <c r="AV99">
        <v>0</v>
      </c>
      <c r="AW99">
        <v>19800</v>
      </c>
    </row>
    <row r="100" spans="1:49">
      <c r="A100">
        <v>269</v>
      </c>
      <c r="B100" t="s">
        <v>665</v>
      </c>
      <c r="C100" s="59">
        <v>45481</v>
      </c>
      <c r="D100" t="s">
        <v>2371</v>
      </c>
      <c r="E100" t="s">
        <v>530</v>
      </c>
      <c r="F100" t="s">
        <v>2138</v>
      </c>
      <c r="I100" s="59">
        <v>45481</v>
      </c>
      <c r="J100" t="s">
        <v>561</v>
      </c>
      <c r="K100" t="s">
        <v>2139</v>
      </c>
      <c r="L100" s="59"/>
      <c r="M100" t="s">
        <v>529</v>
      </c>
      <c r="N100" t="s">
        <v>351</v>
      </c>
      <c r="O100">
        <v>1</v>
      </c>
      <c r="P100" t="s">
        <v>2138</v>
      </c>
      <c r="Q100" t="s">
        <v>2140</v>
      </c>
      <c r="S100" t="s">
        <v>2141</v>
      </c>
      <c r="W100">
        <v>0</v>
      </c>
      <c r="X100">
        <v>0</v>
      </c>
      <c r="Y100">
        <v>0</v>
      </c>
      <c r="Z100">
        <v>5700</v>
      </c>
      <c r="AA100">
        <v>0</v>
      </c>
      <c r="AB100">
        <v>1725</v>
      </c>
      <c r="AC100">
        <v>0</v>
      </c>
      <c r="AD100" t="s">
        <v>530</v>
      </c>
      <c r="AE100" t="s">
        <v>773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N100" t="s">
        <v>785</v>
      </c>
      <c r="AP100">
        <v>0</v>
      </c>
      <c r="AQ100">
        <v>0</v>
      </c>
      <c r="AR100">
        <v>0</v>
      </c>
      <c r="AS100">
        <v>0</v>
      </c>
      <c r="AU100" t="s">
        <v>558</v>
      </c>
      <c r="AV100">
        <v>0</v>
      </c>
      <c r="AW100">
        <v>0</v>
      </c>
    </row>
    <row r="101" spans="1:49">
      <c r="A101">
        <v>270</v>
      </c>
      <c r="B101" t="s">
        <v>665</v>
      </c>
      <c r="C101" s="59">
        <v>45481</v>
      </c>
      <c r="D101" t="s">
        <v>2372</v>
      </c>
      <c r="E101" t="s">
        <v>530</v>
      </c>
      <c r="F101" t="s">
        <v>2138</v>
      </c>
      <c r="I101" s="59">
        <v>45481</v>
      </c>
      <c r="J101" t="s">
        <v>561</v>
      </c>
      <c r="K101" t="s">
        <v>2142</v>
      </c>
      <c r="L101" s="59"/>
      <c r="M101" t="s">
        <v>529</v>
      </c>
      <c r="N101" t="s">
        <v>351</v>
      </c>
      <c r="O101">
        <v>1</v>
      </c>
      <c r="P101" t="s">
        <v>2138</v>
      </c>
      <c r="Q101" t="s">
        <v>2140</v>
      </c>
      <c r="S101" t="s">
        <v>2141</v>
      </c>
      <c r="W101">
        <v>0</v>
      </c>
      <c r="X101">
        <v>0</v>
      </c>
      <c r="Y101">
        <v>0</v>
      </c>
      <c r="Z101">
        <v>5700</v>
      </c>
      <c r="AA101">
        <v>0</v>
      </c>
      <c r="AB101">
        <v>1725</v>
      </c>
      <c r="AC101">
        <v>0</v>
      </c>
      <c r="AD101" t="s">
        <v>530</v>
      </c>
      <c r="AE101" t="s">
        <v>773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N101" t="s">
        <v>785</v>
      </c>
      <c r="AP101">
        <v>0</v>
      </c>
      <c r="AQ101">
        <v>0</v>
      </c>
      <c r="AR101">
        <v>0</v>
      </c>
      <c r="AS101">
        <v>0</v>
      </c>
      <c r="AU101" t="s">
        <v>558</v>
      </c>
      <c r="AV101">
        <v>0</v>
      </c>
      <c r="AW101">
        <v>0</v>
      </c>
    </row>
    <row r="102" spans="1:49">
      <c r="A102">
        <v>271</v>
      </c>
      <c r="B102" t="s">
        <v>665</v>
      </c>
      <c r="C102" s="59">
        <v>45481</v>
      </c>
      <c r="D102" t="s">
        <v>2373</v>
      </c>
      <c r="E102" t="s">
        <v>530</v>
      </c>
      <c r="F102" t="s">
        <v>2143</v>
      </c>
      <c r="I102" s="59">
        <v>45481</v>
      </c>
      <c r="J102" t="s">
        <v>561</v>
      </c>
      <c r="K102" t="s">
        <v>2144</v>
      </c>
      <c r="L102" s="59"/>
      <c r="M102" t="s">
        <v>529</v>
      </c>
      <c r="N102" t="s">
        <v>351</v>
      </c>
      <c r="O102">
        <v>1</v>
      </c>
      <c r="P102" t="s">
        <v>2143</v>
      </c>
      <c r="Q102" t="s">
        <v>2145</v>
      </c>
      <c r="S102" t="s">
        <v>2146</v>
      </c>
      <c r="W102">
        <v>0</v>
      </c>
      <c r="X102">
        <v>0</v>
      </c>
      <c r="Y102">
        <v>0</v>
      </c>
      <c r="Z102">
        <v>5500</v>
      </c>
      <c r="AA102">
        <v>0</v>
      </c>
      <c r="AB102">
        <v>1925</v>
      </c>
      <c r="AC102">
        <v>0</v>
      </c>
      <c r="AD102" t="s">
        <v>530</v>
      </c>
      <c r="AE102" t="s">
        <v>773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N102" t="s">
        <v>785</v>
      </c>
      <c r="AP102">
        <v>0</v>
      </c>
      <c r="AQ102">
        <v>0</v>
      </c>
      <c r="AR102">
        <v>0</v>
      </c>
      <c r="AS102">
        <v>0</v>
      </c>
      <c r="AU102" t="s">
        <v>558</v>
      </c>
      <c r="AV102">
        <v>0</v>
      </c>
      <c r="AW102">
        <v>0</v>
      </c>
    </row>
    <row r="103" spans="1:49">
      <c r="A103">
        <v>287</v>
      </c>
      <c r="B103" t="s">
        <v>665</v>
      </c>
      <c r="C103" s="59">
        <v>45480</v>
      </c>
      <c r="D103" t="s">
        <v>2214</v>
      </c>
      <c r="E103" t="s">
        <v>562</v>
      </c>
      <c r="F103" t="s">
        <v>2215</v>
      </c>
      <c r="G103" t="s">
        <v>2216</v>
      </c>
      <c r="H103" t="s">
        <v>2217</v>
      </c>
      <c r="I103" s="59">
        <v>45481</v>
      </c>
      <c r="J103" t="s">
        <v>561</v>
      </c>
      <c r="K103" t="s">
        <v>2213</v>
      </c>
      <c r="L103" s="59"/>
      <c r="M103" t="s">
        <v>40</v>
      </c>
      <c r="N103" t="s">
        <v>351</v>
      </c>
      <c r="O103">
        <v>1</v>
      </c>
      <c r="P103" t="s">
        <v>2212</v>
      </c>
      <c r="Q103" t="s">
        <v>2217</v>
      </c>
      <c r="S103" t="s">
        <v>2218</v>
      </c>
      <c r="T103" t="s">
        <v>564</v>
      </c>
      <c r="W103">
        <v>18480</v>
      </c>
      <c r="X103">
        <v>0</v>
      </c>
      <c r="Y103">
        <v>3000</v>
      </c>
      <c r="Z103">
        <v>3000</v>
      </c>
      <c r="AA103">
        <v>0</v>
      </c>
      <c r="AB103">
        <v>0</v>
      </c>
      <c r="AC103">
        <v>0</v>
      </c>
      <c r="AD103" t="s">
        <v>39</v>
      </c>
      <c r="AE103" t="s">
        <v>773</v>
      </c>
      <c r="AF103">
        <v>18480</v>
      </c>
      <c r="AG103">
        <v>12100</v>
      </c>
      <c r="AH103">
        <v>21480</v>
      </c>
      <c r="AI103">
        <v>0</v>
      </c>
      <c r="AJ103">
        <v>2294</v>
      </c>
      <c r="AK103">
        <v>0</v>
      </c>
      <c r="AL103">
        <v>0</v>
      </c>
      <c r="AN103" t="s">
        <v>785</v>
      </c>
      <c r="AP103">
        <v>21480</v>
      </c>
      <c r="AQ103">
        <v>0</v>
      </c>
      <c r="AR103">
        <v>2294</v>
      </c>
      <c r="AS103">
        <v>0</v>
      </c>
      <c r="AU103" t="s">
        <v>558</v>
      </c>
      <c r="AV103">
        <v>0</v>
      </c>
      <c r="AW103">
        <v>12100</v>
      </c>
    </row>
    <row r="104" spans="1:49">
      <c r="A104">
        <v>288</v>
      </c>
      <c r="B104" t="s">
        <v>665</v>
      </c>
      <c r="C104" s="59">
        <v>45478</v>
      </c>
      <c r="D104" t="s">
        <v>2221</v>
      </c>
      <c r="E104" t="s">
        <v>559</v>
      </c>
      <c r="F104" t="s">
        <v>2219</v>
      </c>
      <c r="G104" t="s">
        <v>2222</v>
      </c>
      <c r="H104" t="s">
        <v>2223</v>
      </c>
      <c r="I104" s="59">
        <v>45481</v>
      </c>
      <c r="J104" t="s">
        <v>561</v>
      </c>
      <c r="K104" t="s">
        <v>2220</v>
      </c>
      <c r="L104" s="59"/>
      <c r="M104" t="s">
        <v>38</v>
      </c>
      <c r="N104" t="s">
        <v>351</v>
      </c>
      <c r="O104">
        <v>1</v>
      </c>
      <c r="P104" t="s">
        <v>2219</v>
      </c>
      <c r="Q104" t="s">
        <v>2223</v>
      </c>
      <c r="S104" t="s">
        <v>2224</v>
      </c>
      <c r="T104" t="s">
        <v>2225</v>
      </c>
      <c r="W104">
        <v>20800</v>
      </c>
      <c r="X104">
        <v>0</v>
      </c>
      <c r="Y104">
        <v>3000</v>
      </c>
      <c r="Z104">
        <v>3000</v>
      </c>
      <c r="AA104">
        <v>0</v>
      </c>
      <c r="AB104">
        <v>0</v>
      </c>
      <c r="AC104">
        <v>0</v>
      </c>
      <c r="AD104" t="s">
        <v>37</v>
      </c>
      <c r="AE104" t="s">
        <v>773</v>
      </c>
      <c r="AF104">
        <v>20800</v>
      </c>
      <c r="AG104">
        <v>14300</v>
      </c>
      <c r="AH104">
        <v>23800</v>
      </c>
      <c r="AI104">
        <v>0</v>
      </c>
      <c r="AJ104">
        <v>1214</v>
      </c>
      <c r="AK104">
        <v>0</v>
      </c>
      <c r="AL104">
        <v>0</v>
      </c>
      <c r="AN104" t="s">
        <v>785</v>
      </c>
      <c r="AP104">
        <v>23800</v>
      </c>
      <c r="AQ104">
        <v>0</v>
      </c>
      <c r="AR104">
        <v>1214</v>
      </c>
      <c r="AS104">
        <v>0</v>
      </c>
      <c r="AU104" t="s">
        <v>558</v>
      </c>
      <c r="AV104">
        <v>0</v>
      </c>
      <c r="AW104">
        <v>14300</v>
      </c>
    </row>
    <row r="105" spans="1:49">
      <c r="A105">
        <v>289</v>
      </c>
      <c r="B105" t="s">
        <v>665</v>
      </c>
      <c r="C105" s="59">
        <v>45478</v>
      </c>
      <c r="D105" t="s">
        <v>2228</v>
      </c>
      <c r="E105" t="s">
        <v>559</v>
      </c>
      <c r="F105" t="s">
        <v>2226</v>
      </c>
      <c r="G105" t="s">
        <v>2229</v>
      </c>
      <c r="H105" t="s">
        <v>2230</v>
      </c>
      <c r="I105" s="59">
        <v>45481</v>
      </c>
      <c r="J105" t="s">
        <v>561</v>
      </c>
      <c r="K105" t="s">
        <v>2227</v>
      </c>
      <c r="L105" s="59"/>
      <c r="M105" t="s">
        <v>52</v>
      </c>
      <c r="N105" t="s">
        <v>351</v>
      </c>
      <c r="O105">
        <v>30</v>
      </c>
      <c r="P105" t="s">
        <v>2226</v>
      </c>
      <c r="Q105" t="s">
        <v>2230</v>
      </c>
      <c r="S105" t="s">
        <v>2231</v>
      </c>
      <c r="T105" t="s">
        <v>2232</v>
      </c>
      <c r="W105">
        <v>40800</v>
      </c>
      <c r="X105">
        <v>0</v>
      </c>
      <c r="Y105">
        <v>0</v>
      </c>
      <c r="Z105">
        <v>3500</v>
      </c>
      <c r="AA105">
        <v>0</v>
      </c>
      <c r="AB105">
        <v>500</v>
      </c>
      <c r="AC105">
        <v>0</v>
      </c>
      <c r="AD105" t="s">
        <v>51</v>
      </c>
      <c r="AE105" t="s">
        <v>773</v>
      </c>
      <c r="AF105">
        <v>1200</v>
      </c>
      <c r="AG105">
        <v>880</v>
      </c>
      <c r="AH105">
        <v>40800</v>
      </c>
      <c r="AI105">
        <v>0</v>
      </c>
      <c r="AJ105">
        <v>2130</v>
      </c>
      <c r="AK105">
        <v>0</v>
      </c>
      <c r="AL105">
        <v>0</v>
      </c>
      <c r="AN105" t="s">
        <v>785</v>
      </c>
      <c r="AP105">
        <v>40800</v>
      </c>
      <c r="AQ105">
        <v>0</v>
      </c>
      <c r="AR105">
        <v>2130</v>
      </c>
      <c r="AS105">
        <v>0</v>
      </c>
      <c r="AU105" t="s">
        <v>558</v>
      </c>
      <c r="AV105">
        <v>0</v>
      </c>
      <c r="AW105">
        <v>26400</v>
      </c>
    </row>
    <row r="106" spans="1:49">
      <c r="A106">
        <v>290</v>
      </c>
      <c r="B106" t="s">
        <v>665</v>
      </c>
      <c r="C106" s="59">
        <v>45482</v>
      </c>
      <c r="D106" t="s">
        <v>2352</v>
      </c>
      <c r="E106" t="s">
        <v>559</v>
      </c>
      <c r="F106" t="s">
        <v>2353</v>
      </c>
      <c r="G106" t="s">
        <v>2354</v>
      </c>
      <c r="H106" t="s">
        <v>2355</v>
      </c>
      <c r="I106" s="59">
        <v>45482</v>
      </c>
      <c r="J106" t="s">
        <v>561</v>
      </c>
      <c r="K106" t="s">
        <v>2351</v>
      </c>
      <c r="L106" s="59"/>
      <c r="M106" t="s">
        <v>34</v>
      </c>
      <c r="N106" t="s">
        <v>351</v>
      </c>
      <c r="O106">
        <v>2</v>
      </c>
      <c r="P106" t="s">
        <v>2350</v>
      </c>
      <c r="Q106" t="s">
        <v>2355</v>
      </c>
      <c r="R106" t="s">
        <v>2356</v>
      </c>
      <c r="S106" t="s">
        <v>2357</v>
      </c>
      <c r="W106">
        <v>56800</v>
      </c>
      <c r="X106">
        <v>0</v>
      </c>
      <c r="Y106">
        <v>0</v>
      </c>
      <c r="Z106">
        <v>4400</v>
      </c>
      <c r="AA106">
        <v>0</v>
      </c>
      <c r="AB106">
        <v>1725</v>
      </c>
      <c r="AC106">
        <v>0</v>
      </c>
      <c r="AD106" t="s">
        <v>33</v>
      </c>
      <c r="AE106" t="s">
        <v>773</v>
      </c>
      <c r="AF106">
        <v>28800</v>
      </c>
      <c r="AG106">
        <v>19800</v>
      </c>
      <c r="AH106">
        <v>56800</v>
      </c>
      <c r="AI106">
        <v>0</v>
      </c>
      <c r="AJ106">
        <v>2934</v>
      </c>
      <c r="AK106">
        <v>0</v>
      </c>
      <c r="AL106">
        <v>0</v>
      </c>
      <c r="AN106" t="s">
        <v>785</v>
      </c>
      <c r="AP106">
        <v>56800</v>
      </c>
      <c r="AQ106">
        <v>0</v>
      </c>
      <c r="AR106">
        <v>2934</v>
      </c>
      <c r="AS106">
        <v>0</v>
      </c>
      <c r="AU106" t="s">
        <v>558</v>
      </c>
      <c r="AV106">
        <v>0</v>
      </c>
      <c r="AW106">
        <v>39600</v>
      </c>
    </row>
    <row r="107" spans="1:49">
      <c r="A107">
        <v>291</v>
      </c>
      <c r="B107" t="s">
        <v>665</v>
      </c>
      <c r="C107" s="59">
        <v>45482</v>
      </c>
      <c r="D107" t="s">
        <v>2236</v>
      </c>
      <c r="E107" t="s">
        <v>559</v>
      </c>
      <c r="F107" t="s">
        <v>2234</v>
      </c>
      <c r="G107" t="s">
        <v>2237</v>
      </c>
      <c r="H107" t="s">
        <v>2238</v>
      </c>
      <c r="I107" s="59">
        <v>45482</v>
      </c>
      <c r="J107" t="s">
        <v>561</v>
      </c>
      <c r="K107" t="s">
        <v>2235</v>
      </c>
      <c r="L107" s="59"/>
      <c r="M107" t="s">
        <v>38</v>
      </c>
      <c r="N107" t="s">
        <v>351</v>
      </c>
      <c r="O107">
        <v>1</v>
      </c>
      <c r="P107" t="s">
        <v>2234</v>
      </c>
      <c r="Q107" t="s">
        <v>2238</v>
      </c>
      <c r="S107" t="s">
        <v>2239</v>
      </c>
      <c r="W107">
        <v>20800</v>
      </c>
      <c r="X107">
        <v>0</v>
      </c>
      <c r="Y107">
        <v>3000</v>
      </c>
      <c r="Z107">
        <v>3000</v>
      </c>
      <c r="AA107">
        <v>0</v>
      </c>
      <c r="AB107">
        <v>0</v>
      </c>
      <c r="AC107">
        <v>0</v>
      </c>
      <c r="AD107" t="s">
        <v>37</v>
      </c>
      <c r="AE107" t="s">
        <v>773</v>
      </c>
      <c r="AF107">
        <v>20800</v>
      </c>
      <c r="AG107">
        <v>14300</v>
      </c>
      <c r="AH107">
        <v>23800</v>
      </c>
      <c r="AI107">
        <v>0</v>
      </c>
      <c r="AJ107">
        <v>1214</v>
      </c>
      <c r="AK107">
        <v>0</v>
      </c>
      <c r="AL107">
        <v>0</v>
      </c>
      <c r="AN107" t="s">
        <v>785</v>
      </c>
      <c r="AP107">
        <v>23800</v>
      </c>
      <c r="AQ107">
        <v>0</v>
      </c>
      <c r="AR107">
        <v>1214</v>
      </c>
      <c r="AS107">
        <v>0</v>
      </c>
      <c r="AU107" t="s">
        <v>558</v>
      </c>
      <c r="AV107">
        <v>0</v>
      </c>
      <c r="AW107">
        <v>14300</v>
      </c>
    </row>
    <row r="108" spans="1:49">
      <c r="A108">
        <v>292</v>
      </c>
      <c r="B108" t="s">
        <v>665</v>
      </c>
      <c r="C108" s="59">
        <v>45482</v>
      </c>
      <c r="D108" t="s">
        <v>2242</v>
      </c>
      <c r="E108" t="s">
        <v>559</v>
      </c>
      <c r="F108" t="s">
        <v>2243</v>
      </c>
      <c r="G108" t="s">
        <v>2244</v>
      </c>
      <c r="H108" t="s">
        <v>2245</v>
      </c>
      <c r="I108" s="59">
        <v>45482</v>
      </c>
      <c r="J108" t="s">
        <v>561</v>
      </c>
      <c r="K108" t="s">
        <v>2241</v>
      </c>
      <c r="L108" s="59"/>
      <c r="M108" t="s">
        <v>149</v>
      </c>
      <c r="N108" t="s">
        <v>351</v>
      </c>
      <c r="O108">
        <v>2</v>
      </c>
      <c r="P108" t="s">
        <v>2240</v>
      </c>
      <c r="Q108" t="s">
        <v>2245</v>
      </c>
      <c r="S108" t="s">
        <v>2246</v>
      </c>
      <c r="W108">
        <v>4500</v>
      </c>
      <c r="X108">
        <v>0</v>
      </c>
      <c r="Y108">
        <v>3000</v>
      </c>
      <c r="Z108">
        <v>3000</v>
      </c>
      <c r="AA108">
        <v>0</v>
      </c>
      <c r="AB108">
        <v>0</v>
      </c>
      <c r="AC108">
        <v>0</v>
      </c>
      <c r="AD108" t="s">
        <v>425</v>
      </c>
      <c r="AE108" t="s">
        <v>773</v>
      </c>
      <c r="AF108">
        <v>2550</v>
      </c>
      <c r="AG108">
        <v>1650</v>
      </c>
      <c r="AH108">
        <v>7500</v>
      </c>
      <c r="AI108">
        <v>0</v>
      </c>
      <c r="AJ108">
        <v>395</v>
      </c>
      <c r="AK108">
        <v>0</v>
      </c>
      <c r="AL108">
        <v>0</v>
      </c>
      <c r="AN108" t="s">
        <v>785</v>
      </c>
      <c r="AP108">
        <v>7500</v>
      </c>
      <c r="AQ108">
        <v>0</v>
      </c>
      <c r="AR108">
        <v>395</v>
      </c>
      <c r="AS108">
        <v>0</v>
      </c>
      <c r="AU108" t="s">
        <v>558</v>
      </c>
      <c r="AV108">
        <v>0</v>
      </c>
      <c r="AW108">
        <v>3300</v>
      </c>
    </row>
    <row r="109" spans="1:49">
      <c r="A109">
        <v>298</v>
      </c>
      <c r="B109" t="s">
        <v>665</v>
      </c>
      <c r="C109" s="59">
        <v>45481</v>
      </c>
      <c r="D109" t="s">
        <v>2280</v>
      </c>
      <c r="E109" t="s">
        <v>562</v>
      </c>
      <c r="F109" t="s">
        <v>2278</v>
      </c>
      <c r="G109" t="s">
        <v>2281</v>
      </c>
      <c r="H109" t="s">
        <v>2282</v>
      </c>
      <c r="I109" s="59">
        <v>45482</v>
      </c>
      <c r="J109" t="s">
        <v>561</v>
      </c>
      <c r="K109" t="s">
        <v>2279</v>
      </c>
      <c r="L109" s="59"/>
      <c r="M109" t="s">
        <v>34</v>
      </c>
      <c r="N109" t="s">
        <v>351</v>
      </c>
      <c r="O109">
        <v>1</v>
      </c>
      <c r="P109" t="s">
        <v>2278</v>
      </c>
      <c r="Q109" t="s">
        <v>2282</v>
      </c>
      <c r="S109" t="s">
        <v>2283</v>
      </c>
      <c r="T109" t="s">
        <v>563</v>
      </c>
      <c r="W109">
        <v>30240</v>
      </c>
      <c r="X109">
        <v>0</v>
      </c>
      <c r="Y109">
        <v>3000</v>
      </c>
      <c r="Z109">
        <v>3500</v>
      </c>
      <c r="AA109">
        <v>0</v>
      </c>
      <c r="AB109">
        <v>960</v>
      </c>
      <c r="AC109">
        <v>0</v>
      </c>
      <c r="AD109" t="s">
        <v>33</v>
      </c>
      <c r="AE109" t="s">
        <v>773</v>
      </c>
      <c r="AF109">
        <v>30240</v>
      </c>
      <c r="AG109">
        <v>19800</v>
      </c>
      <c r="AH109">
        <v>33240</v>
      </c>
      <c r="AI109">
        <v>0</v>
      </c>
      <c r="AJ109">
        <v>3692</v>
      </c>
      <c r="AK109">
        <v>0</v>
      </c>
      <c r="AL109">
        <v>0</v>
      </c>
      <c r="AN109" t="s">
        <v>785</v>
      </c>
      <c r="AP109">
        <v>33240</v>
      </c>
      <c r="AQ109">
        <v>0</v>
      </c>
      <c r="AR109">
        <v>3692</v>
      </c>
      <c r="AS109">
        <v>0</v>
      </c>
      <c r="AU109" t="s">
        <v>558</v>
      </c>
      <c r="AV109">
        <v>0</v>
      </c>
      <c r="AW109">
        <v>19800</v>
      </c>
    </row>
    <row r="110" spans="1:49">
      <c r="A110">
        <v>299</v>
      </c>
      <c r="B110" t="s">
        <v>665</v>
      </c>
      <c r="C110" s="59">
        <v>45482</v>
      </c>
      <c r="D110" t="s">
        <v>2286</v>
      </c>
      <c r="E110" t="s">
        <v>562</v>
      </c>
      <c r="F110" t="s">
        <v>2284</v>
      </c>
      <c r="G110" t="s">
        <v>1366</v>
      </c>
      <c r="H110" t="s">
        <v>2287</v>
      </c>
      <c r="I110" s="59">
        <v>45482</v>
      </c>
      <c r="J110" t="s">
        <v>561</v>
      </c>
      <c r="K110" t="s">
        <v>2285</v>
      </c>
      <c r="L110" s="59"/>
      <c r="M110" t="s">
        <v>36</v>
      </c>
      <c r="N110" t="s">
        <v>351</v>
      </c>
      <c r="O110">
        <v>1</v>
      </c>
      <c r="P110" t="s">
        <v>2284</v>
      </c>
      <c r="Q110" t="s">
        <v>2287</v>
      </c>
      <c r="S110" t="s">
        <v>2288</v>
      </c>
      <c r="T110" t="s">
        <v>2289</v>
      </c>
      <c r="W110">
        <v>25200</v>
      </c>
      <c r="X110">
        <v>0</v>
      </c>
      <c r="Y110">
        <v>3000</v>
      </c>
      <c r="Z110">
        <v>3000</v>
      </c>
      <c r="AA110">
        <v>0</v>
      </c>
      <c r="AB110">
        <v>960</v>
      </c>
      <c r="AC110">
        <v>0</v>
      </c>
      <c r="AD110" t="s">
        <v>35</v>
      </c>
      <c r="AE110" t="s">
        <v>773</v>
      </c>
      <c r="AF110">
        <v>25200</v>
      </c>
      <c r="AG110">
        <v>16500</v>
      </c>
      <c r="AH110">
        <v>28200</v>
      </c>
      <c r="AI110">
        <v>0</v>
      </c>
      <c r="AJ110">
        <v>3093</v>
      </c>
      <c r="AK110">
        <v>0</v>
      </c>
      <c r="AL110">
        <v>0</v>
      </c>
      <c r="AN110" t="s">
        <v>785</v>
      </c>
      <c r="AP110">
        <v>28200</v>
      </c>
      <c r="AQ110">
        <v>0</v>
      </c>
      <c r="AR110">
        <v>3093</v>
      </c>
      <c r="AS110">
        <v>0</v>
      </c>
      <c r="AU110" t="s">
        <v>558</v>
      </c>
      <c r="AV110">
        <v>0</v>
      </c>
      <c r="AW110">
        <v>16500</v>
      </c>
    </row>
    <row r="111" spans="1:49">
      <c r="A111">
        <v>305</v>
      </c>
      <c r="B111" t="s">
        <v>665</v>
      </c>
      <c r="C111" s="59">
        <v>45484</v>
      </c>
      <c r="D111" t="s">
        <v>2374</v>
      </c>
      <c r="E111" t="s">
        <v>530</v>
      </c>
      <c r="F111" t="s">
        <v>2309</v>
      </c>
      <c r="I111" s="59">
        <v>45484</v>
      </c>
      <c r="J111" t="s">
        <v>561</v>
      </c>
      <c r="K111" t="s">
        <v>2310</v>
      </c>
      <c r="L111" s="59"/>
      <c r="M111" t="s">
        <v>529</v>
      </c>
      <c r="N111" t="s">
        <v>351</v>
      </c>
      <c r="O111">
        <v>1</v>
      </c>
      <c r="P111" t="s">
        <v>2309</v>
      </c>
      <c r="Q111" t="s">
        <v>2311</v>
      </c>
      <c r="S111" t="s">
        <v>2312</v>
      </c>
      <c r="W111">
        <v>0</v>
      </c>
      <c r="X111">
        <v>0</v>
      </c>
      <c r="Y111">
        <v>0</v>
      </c>
      <c r="Z111">
        <v>3500</v>
      </c>
      <c r="AA111">
        <v>0</v>
      </c>
      <c r="AB111">
        <v>500</v>
      </c>
      <c r="AC111">
        <v>0</v>
      </c>
      <c r="AD111" t="s">
        <v>530</v>
      </c>
      <c r="AE111" t="s">
        <v>773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N111" t="s">
        <v>785</v>
      </c>
      <c r="AP111">
        <v>0</v>
      </c>
      <c r="AQ111">
        <v>0</v>
      </c>
      <c r="AR111">
        <v>0</v>
      </c>
      <c r="AS111">
        <v>0</v>
      </c>
      <c r="AU111" t="s">
        <v>558</v>
      </c>
      <c r="AV111">
        <v>0</v>
      </c>
      <c r="AW111">
        <v>0</v>
      </c>
    </row>
    <row r="112" spans="1:49">
      <c r="A112">
        <v>306</v>
      </c>
      <c r="B112" t="s">
        <v>665</v>
      </c>
      <c r="C112" s="59">
        <v>45484</v>
      </c>
      <c r="D112" t="s">
        <v>2375</v>
      </c>
      <c r="E112" t="s">
        <v>530</v>
      </c>
      <c r="F112" t="s">
        <v>2313</v>
      </c>
      <c r="I112" s="59">
        <v>45484</v>
      </c>
      <c r="J112" t="s">
        <v>561</v>
      </c>
      <c r="K112" t="s">
        <v>2314</v>
      </c>
      <c r="L112" s="59"/>
      <c r="M112" t="s">
        <v>529</v>
      </c>
      <c r="N112" t="s">
        <v>351</v>
      </c>
      <c r="O112">
        <v>1</v>
      </c>
      <c r="P112" t="s">
        <v>2313</v>
      </c>
      <c r="Q112" t="s">
        <v>2315</v>
      </c>
      <c r="S112" t="s">
        <v>2316</v>
      </c>
      <c r="W112">
        <v>0</v>
      </c>
      <c r="X112">
        <v>0</v>
      </c>
      <c r="Y112">
        <v>0</v>
      </c>
      <c r="Z112">
        <v>4400</v>
      </c>
      <c r="AA112">
        <v>0</v>
      </c>
      <c r="AB112">
        <v>1725</v>
      </c>
      <c r="AC112">
        <v>0</v>
      </c>
      <c r="AD112" t="s">
        <v>530</v>
      </c>
      <c r="AE112" t="s">
        <v>773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N112" t="s">
        <v>785</v>
      </c>
      <c r="AP112">
        <v>0</v>
      </c>
      <c r="AQ112">
        <v>0</v>
      </c>
      <c r="AR112">
        <v>0</v>
      </c>
      <c r="AS112">
        <v>0</v>
      </c>
      <c r="AU112" t="s">
        <v>558</v>
      </c>
      <c r="AV112">
        <v>0</v>
      </c>
      <c r="AW112">
        <v>0</v>
      </c>
    </row>
    <row r="113" spans="1:49">
      <c r="A113">
        <v>307</v>
      </c>
      <c r="B113" t="s">
        <v>665</v>
      </c>
      <c r="C113" s="59">
        <v>45484</v>
      </c>
      <c r="D113" t="s">
        <v>2319</v>
      </c>
      <c r="E113" t="s">
        <v>559</v>
      </c>
      <c r="F113" t="s">
        <v>2317</v>
      </c>
      <c r="G113" t="s">
        <v>2320</v>
      </c>
      <c r="H113" t="s">
        <v>2321</v>
      </c>
      <c r="I113" s="59">
        <v>45484</v>
      </c>
      <c r="J113" t="s">
        <v>561</v>
      </c>
      <c r="K113" t="s">
        <v>2318</v>
      </c>
      <c r="L113" s="59"/>
      <c r="M113" t="s">
        <v>22</v>
      </c>
      <c r="N113" t="s">
        <v>351</v>
      </c>
      <c r="O113">
        <v>1</v>
      </c>
      <c r="P113" t="s">
        <v>2317</v>
      </c>
      <c r="Q113" t="s">
        <v>2322</v>
      </c>
      <c r="S113" t="s">
        <v>2323</v>
      </c>
      <c r="W113">
        <v>18400</v>
      </c>
      <c r="X113">
        <v>0</v>
      </c>
      <c r="Y113">
        <v>3000</v>
      </c>
      <c r="Z113">
        <v>3000</v>
      </c>
      <c r="AA113">
        <v>0</v>
      </c>
      <c r="AB113">
        <v>0</v>
      </c>
      <c r="AC113">
        <v>0</v>
      </c>
      <c r="AD113" t="s">
        <v>21</v>
      </c>
      <c r="AE113" t="s">
        <v>773</v>
      </c>
      <c r="AF113">
        <v>18400</v>
      </c>
      <c r="AG113">
        <v>12650</v>
      </c>
      <c r="AH113">
        <v>21400</v>
      </c>
      <c r="AI113">
        <v>0</v>
      </c>
      <c r="AJ113">
        <v>1094</v>
      </c>
      <c r="AK113">
        <v>0</v>
      </c>
      <c r="AL113">
        <v>0</v>
      </c>
      <c r="AN113" t="s">
        <v>785</v>
      </c>
      <c r="AP113">
        <v>21400</v>
      </c>
      <c r="AQ113">
        <v>0</v>
      </c>
      <c r="AR113">
        <v>1094</v>
      </c>
      <c r="AS113">
        <v>0</v>
      </c>
      <c r="AU113" t="s">
        <v>558</v>
      </c>
      <c r="AV113">
        <v>0</v>
      </c>
      <c r="AW113">
        <v>12650</v>
      </c>
    </row>
    <row r="114" spans="1:49">
      <c r="A114">
        <v>308</v>
      </c>
      <c r="B114" t="s">
        <v>665</v>
      </c>
      <c r="C114" s="59">
        <v>45483</v>
      </c>
      <c r="D114" t="s">
        <v>2326</v>
      </c>
      <c r="E114" t="s">
        <v>559</v>
      </c>
      <c r="F114" t="s">
        <v>2324</v>
      </c>
      <c r="G114" t="s">
        <v>2327</v>
      </c>
      <c r="H114" t="s">
        <v>2328</v>
      </c>
      <c r="I114" s="59">
        <v>45484</v>
      </c>
      <c r="J114" t="s">
        <v>561</v>
      </c>
      <c r="K114" t="s">
        <v>2325</v>
      </c>
      <c r="L114" s="59"/>
      <c r="M114" t="s">
        <v>26</v>
      </c>
      <c r="N114" t="s">
        <v>351</v>
      </c>
      <c r="O114">
        <v>1</v>
      </c>
      <c r="P114" t="s">
        <v>2324</v>
      </c>
      <c r="Q114" t="s">
        <v>2328</v>
      </c>
      <c r="S114" t="s">
        <v>2329</v>
      </c>
      <c r="W114">
        <v>21920</v>
      </c>
      <c r="X114">
        <v>0</v>
      </c>
      <c r="Y114">
        <v>3000</v>
      </c>
      <c r="Z114">
        <v>3500</v>
      </c>
      <c r="AA114">
        <v>0</v>
      </c>
      <c r="AB114">
        <v>500</v>
      </c>
      <c r="AC114">
        <v>0</v>
      </c>
      <c r="AD114" t="s">
        <v>25</v>
      </c>
      <c r="AE114" t="s">
        <v>773</v>
      </c>
      <c r="AF114">
        <v>21920</v>
      </c>
      <c r="AG114">
        <v>15070</v>
      </c>
      <c r="AH114">
        <v>24920</v>
      </c>
      <c r="AI114">
        <v>0</v>
      </c>
      <c r="AJ114">
        <v>1270</v>
      </c>
      <c r="AK114">
        <v>0</v>
      </c>
      <c r="AL114">
        <v>0</v>
      </c>
      <c r="AN114" t="s">
        <v>785</v>
      </c>
      <c r="AP114">
        <v>24920</v>
      </c>
      <c r="AQ114">
        <v>0</v>
      </c>
      <c r="AR114">
        <v>1270</v>
      </c>
      <c r="AS114">
        <v>0</v>
      </c>
      <c r="AU114" t="s">
        <v>558</v>
      </c>
      <c r="AV114">
        <v>0</v>
      </c>
      <c r="AW114">
        <v>15070</v>
      </c>
    </row>
    <row r="115" spans="1:49">
      <c r="A115">
        <v>309</v>
      </c>
      <c r="B115" t="s">
        <v>665</v>
      </c>
      <c r="C115" s="59">
        <v>45483</v>
      </c>
      <c r="D115" t="s">
        <v>2332</v>
      </c>
      <c r="E115" t="s">
        <v>559</v>
      </c>
      <c r="F115" t="s">
        <v>2330</v>
      </c>
      <c r="G115" t="s">
        <v>2333</v>
      </c>
      <c r="H115" t="s">
        <v>2334</v>
      </c>
      <c r="I115" s="59">
        <v>45484</v>
      </c>
      <c r="J115" t="s">
        <v>561</v>
      </c>
      <c r="K115" t="s">
        <v>2331</v>
      </c>
      <c r="L115" s="59"/>
      <c r="M115" t="s">
        <v>106</v>
      </c>
      <c r="N115" t="s">
        <v>351</v>
      </c>
      <c r="O115">
        <v>50</v>
      </c>
      <c r="P115" t="s">
        <v>2330</v>
      </c>
      <c r="Q115" t="s">
        <v>2334</v>
      </c>
      <c r="S115" t="s">
        <v>2335</v>
      </c>
      <c r="T115" t="s">
        <v>2336</v>
      </c>
      <c r="W115">
        <v>97000</v>
      </c>
      <c r="X115">
        <v>78000</v>
      </c>
      <c r="Y115">
        <v>0</v>
      </c>
      <c r="Z115">
        <v>5700</v>
      </c>
      <c r="AA115">
        <v>3000</v>
      </c>
      <c r="AB115">
        <v>1725</v>
      </c>
      <c r="AC115">
        <v>0</v>
      </c>
      <c r="AD115" t="s">
        <v>2233</v>
      </c>
      <c r="AE115" t="s">
        <v>773</v>
      </c>
      <c r="AF115">
        <v>1940</v>
      </c>
      <c r="AG115">
        <v>1287</v>
      </c>
      <c r="AH115">
        <v>97000</v>
      </c>
      <c r="AI115">
        <v>0</v>
      </c>
      <c r="AJ115">
        <v>4954</v>
      </c>
      <c r="AK115">
        <v>0</v>
      </c>
      <c r="AL115">
        <v>0</v>
      </c>
      <c r="AN115" t="s">
        <v>785</v>
      </c>
      <c r="AP115">
        <v>100000</v>
      </c>
      <c r="AQ115">
        <v>0</v>
      </c>
      <c r="AR115">
        <v>4954</v>
      </c>
      <c r="AS115">
        <v>0</v>
      </c>
      <c r="AU115" t="s">
        <v>558</v>
      </c>
      <c r="AV115">
        <v>0</v>
      </c>
      <c r="AW115">
        <v>64350</v>
      </c>
    </row>
    <row r="116" spans="1:49">
      <c r="A116">
        <v>310</v>
      </c>
      <c r="B116" t="s">
        <v>665</v>
      </c>
      <c r="C116" s="59">
        <v>45483</v>
      </c>
      <c r="D116" t="s">
        <v>2339</v>
      </c>
      <c r="E116" t="s">
        <v>559</v>
      </c>
      <c r="F116" t="s">
        <v>2337</v>
      </c>
      <c r="G116" t="s">
        <v>2340</v>
      </c>
      <c r="H116" t="s">
        <v>2341</v>
      </c>
      <c r="I116" s="59">
        <v>45484</v>
      </c>
      <c r="J116" t="s">
        <v>561</v>
      </c>
      <c r="K116" t="s">
        <v>2338</v>
      </c>
      <c r="L116" s="59"/>
      <c r="M116" t="s">
        <v>90</v>
      </c>
      <c r="N116" t="s">
        <v>351</v>
      </c>
      <c r="O116">
        <v>1</v>
      </c>
      <c r="P116" t="s">
        <v>2337</v>
      </c>
      <c r="Q116" t="s">
        <v>2341</v>
      </c>
      <c r="S116" t="s">
        <v>2342</v>
      </c>
      <c r="W116">
        <v>3450</v>
      </c>
      <c r="X116">
        <v>0</v>
      </c>
      <c r="Y116">
        <v>3000</v>
      </c>
      <c r="Z116">
        <v>3000</v>
      </c>
      <c r="AA116">
        <v>0</v>
      </c>
      <c r="AB116">
        <v>0</v>
      </c>
      <c r="AC116">
        <v>0</v>
      </c>
      <c r="AD116" t="s">
        <v>89</v>
      </c>
      <c r="AE116" t="s">
        <v>773</v>
      </c>
      <c r="AF116">
        <v>3800</v>
      </c>
      <c r="AG116">
        <v>2530</v>
      </c>
      <c r="AH116">
        <v>6450</v>
      </c>
      <c r="AI116">
        <v>0</v>
      </c>
      <c r="AJ116">
        <v>342</v>
      </c>
      <c r="AK116">
        <v>0</v>
      </c>
      <c r="AL116">
        <v>0</v>
      </c>
      <c r="AN116" t="s">
        <v>785</v>
      </c>
      <c r="AP116">
        <v>6450</v>
      </c>
      <c r="AQ116">
        <v>0</v>
      </c>
      <c r="AR116">
        <v>342</v>
      </c>
      <c r="AS116">
        <v>0</v>
      </c>
      <c r="AU116" t="s">
        <v>558</v>
      </c>
      <c r="AV116">
        <v>0</v>
      </c>
      <c r="AW116">
        <v>2530</v>
      </c>
    </row>
    <row r="117" spans="1:49">
      <c r="A117">
        <v>311</v>
      </c>
      <c r="B117" t="s">
        <v>665</v>
      </c>
      <c r="C117" s="59">
        <v>45483</v>
      </c>
      <c r="D117" t="s">
        <v>2343</v>
      </c>
      <c r="E117" t="s">
        <v>559</v>
      </c>
      <c r="F117" t="s">
        <v>2337</v>
      </c>
      <c r="G117" t="s">
        <v>2340</v>
      </c>
      <c r="H117" t="s">
        <v>2341</v>
      </c>
      <c r="I117" s="59">
        <v>45484</v>
      </c>
      <c r="J117" t="s">
        <v>561</v>
      </c>
      <c r="K117" t="s">
        <v>2338</v>
      </c>
      <c r="L117" s="59"/>
      <c r="M117" t="s">
        <v>44</v>
      </c>
      <c r="N117" t="s">
        <v>351</v>
      </c>
      <c r="O117">
        <v>1</v>
      </c>
      <c r="P117" t="s">
        <v>2337</v>
      </c>
      <c r="Q117" t="s">
        <v>2341</v>
      </c>
      <c r="S117" t="s">
        <v>2342</v>
      </c>
      <c r="W117">
        <v>14400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 t="s">
        <v>43</v>
      </c>
      <c r="AE117" t="s">
        <v>773</v>
      </c>
      <c r="AF117">
        <v>14400</v>
      </c>
      <c r="AG117">
        <v>9900</v>
      </c>
      <c r="AH117">
        <v>14400</v>
      </c>
      <c r="AI117">
        <v>0</v>
      </c>
      <c r="AJ117">
        <v>804</v>
      </c>
      <c r="AK117">
        <v>0</v>
      </c>
      <c r="AL117">
        <v>0</v>
      </c>
      <c r="AN117" t="s">
        <v>785</v>
      </c>
      <c r="AP117">
        <v>14400</v>
      </c>
      <c r="AQ117">
        <v>0</v>
      </c>
      <c r="AR117">
        <v>804</v>
      </c>
      <c r="AS117">
        <v>0</v>
      </c>
      <c r="AU117" t="s">
        <v>558</v>
      </c>
      <c r="AV117">
        <v>0</v>
      </c>
      <c r="AW117">
        <v>9900</v>
      </c>
    </row>
    <row r="118" spans="1:49">
      <c r="A118">
        <v>313</v>
      </c>
      <c r="B118" t="s">
        <v>665</v>
      </c>
      <c r="C118" s="59">
        <v>45485</v>
      </c>
      <c r="D118" t="s">
        <v>2388</v>
      </c>
      <c r="E118" t="s">
        <v>530</v>
      </c>
      <c r="F118" t="s">
        <v>2376</v>
      </c>
      <c r="I118" s="59">
        <v>45485</v>
      </c>
      <c r="J118" t="s">
        <v>561</v>
      </c>
      <c r="K118" t="s">
        <v>2377</v>
      </c>
      <c r="L118" s="59"/>
      <c r="M118" t="s">
        <v>529</v>
      </c>
      <c r="N118" t="s">
        <v>351</v>
      </c>
      <c r="O118">
        <v>1</v>
      </c>
      <c r="P118" t="s">
        <v>2376</v>
      </c>
      <c r="Q118" t="s">
        <v>2378</v>
      </c>
      <c r="S118" t="s">
        <v>2379</v>
      </c>
      <c r="W118">
        <v>0</v>
      </c>
      <c r="X118">
        <v>0</v>
      </c>
      <c r="Y118">
        <v>0</v>
      </c>
      <c r="Z118">
        <v>4400</v>
      </c>
      <c r="AA118">
        <v>0</v>
      </c>
      <c r="AB118">
        <v>1725</v>
      </c>
      <c r="AC118">
        <v>0</v>
      </c>
      <c r="AD118" t="s">
        <v>530</v>
      </c>
      <c r="AE118" t="s">
        <v>773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N118" t="s">
        <v>785</v>
      </c>
      <c r="AP118">
        <v>0</v>
      </c>
      <c r="AQ118">
        <v>0</v>
      </c>
      <c r="AR118">
        <v>0</v>
      </c>
      <c r="AS118">
        <v>0</v>
      </c>
      <c r="AU118" t="s">
        <v>558</v>
      </c>
      <c r="AV118">
        <v>0</v>
      </c>
      <c r="AW118">
        <v>0</v>
      </c>
    </row>
    <row r="119" spans="1:49">
      <c r="A119">
        <v>327</v>
      </c>
      <c r="B119" t="s">
        <v>665</v>
      </c>
      <c r="C119" s="59">
        <v>45488</v>
      </c>
      <c r="D119" t="s">
        <v>2418</v>
      </c>
      <c r="E119" t="s">
        <v>559</v>
      </c>
      <c r="F119" t="s">
        <v>2419</v>
      </c>
      <c r="G119" t="s">
        <v>2420</v>
      </c>
      <c r="H119" t="s">
        <v>2421</v>
      </c>
      <c r="I119" s="59">
        <v>45488</v>
      </c>
      <c r="J119" t="s">
        <v>561</v>
      </c>
      <c r="K119" t="s">
        <v>2417</v>
      </c>
      <c r="L119" s="59"/>
      <c r="M119" t="s">
        <v>24</v>
      </c>
      <c r="N119" t="s">
        <v>351</v>
      </c>
      <c r="O119">
        <v>1</v>
      </c>
      <c r="P119" t="s">
        <v>2416</v>
      </c>
      <c r="Q119" t="s">
        <v>2421</v>
      </c>
      <c r="S119" t="s">
        <v>2422</v>
      </c>
      <c r="T119" t="s">
        <v>2423</v>
      </c>
      <c r="W119">
        <v>13600</v>
      </c>
      <c r="X119">
        <v>0</v>
      </c>
      <c r="Y119">
        <v>3000</v>
      </c>
      <c r="Z119">
        <v>3000</v>
      </c>
      <c r="AA119">
        <v>0</v>
      </c>
      <c r="AB119">
        <v>0</v>
      </c>
      <c r="AC119">
        <v>0</v>
      </c>
      <c r="AD119" t="s">
        <v>23</v>
      </c>
      <c r="AF119">
        <v>13600</v>
      </c>
      <c r="AG119">
        <v>9350</v>
      </c>
      <c r="AH119">
        <v>16600</v>
      </c>
      <c r="AI119">
        <v>0</v>
      </c>
      <c r="AJ119">
        <v>852</v>
      </c>
      <c r="AK119">
        <v>0</v>
      </c>
      <c r="AL119">
        <v>0</v>
      </c>
      <c r="AN119" t="s">
        <v>785</v>
      </c>
      <c r="AP119">
        <v>16600</v>
      </c>
      <c r="AQ119">
        <v>0</v>
      </c>
      <c r="AR119">
        <v>852</v>
      </c>
      <c r="AS119">
        <v>0</v>
      </c>
      <c r="AU119" t="s">
        <v>558</v>
      </c>
      <c r="AV119">
        <v>0</v>
      </c>
      <c r="AW119">
        <v>9350</v>
      </c>
    </row>
    <row r="120" spans="1:49">
      <c r="A120">
        <v>339</v>
      </c>
      <c r="B120" t="s">
        <v>665</v>
      </c>
      <c r="C120" s="59">
        <v>45489</v>
      </c>
      <c r="D120" t="s">
        <v>2472</v>
      </c>
      <c r="E120" t="s">
        <v>559</v>
      </c>
      <c r="F120" t="s">
        <v>2470</v>
      </c>
      <c r="G120" t="s">
        <v>2473</v>
      </c>
      <c r="H120" t="s">
        <v>2474</v>
      </c>
      <c r="I120" s="59">
        <v>45489</v>
      </c>
      <c r="J120" t="s">
        <v>561</v>
      </c>
      <c r="K120" t="s">
        <v>2471</v>
      </c>
      <c r="L120" s="59"/>
      <c r="M120" t="s">
        <v>24</v>
      </c>
      <c r="N120" t="s">
        <v>351</v>
      </c>
      <c r="O120">
        <v>1</v>
      </c>
      <c r="P120" t="s">
        <v>2470</v>
      </c>
      <c r="Q120" t="s">
        <v>2474</v>
      </c>
      <c r="S120" t="s">
        <v>2475</v>
      </c>
      <c r="W120">
        <v>13600</v>
      </c>
      <c r="X120">
        <v>0</v>
      </c>
      <c r="Y120">
        <v>0</v>
      </c>
      <c r="Z120">
        <v>3500</v>
      </c>
      <c r="AA120">
        <v>0</v>
      </c>
      <c r="AB120">
        <v>960</v>
      </c>
      <c r="AC120">
        <v>0</v>
      </c>
      <c r="AD120" t="s">
        <v>23</v>
      </c>
      <c r="AF120">
        <v>13600</v>
      </c>
      <c r="AG120">
        <v>9350</v>
      </c>
      <c r="AH120">
        <v>13600</v>
      </c>
      <c r="AI120">
        <v>0</v>
      </c>
      <c r="AJ120">
        <v>763</v>
      </c>
      <c r="AK120">
        <v>0</v>
      </c>
      <c r="AL120">
        <v>0</v>
      </c>
      <c r="AN120" t="s">
        <v>785</v>
      </c>
      <c r="AP120">
        <v>13600</v>
      </c>
      <c r="AQ120">
        <v>0</v>
      </c>
      <c r="AR120">
        <v>763</v>
      </c>
      <c r="AS120">
        <v>0</v>
      </c>
      <c r="AU120" t="s">
        <v>558</v>
      </c>
      <c r="AV120">
        <v>0</v>
      </c>
      <c r="AW120">
        <v>9350</v>
      </c>
    </row>
    <row r="121" spans="1:49">
      <c r="A121">
        <v>340</v>
      </c>
      <c r="B121" t="s">
        <v>665</v>
      </c>
      <c r="C121" s="59">
        <v>45489</v>
      </c>
      <c r="D121" t="s">
        <v>2476</v>
      </c>
      <c r="E121" t="s">
        <v>559</v>
      </c>
      <c r="F121" t="s">
        <v>2470</v>
      </c>
      <c r="G121" t="s">
        <v>2473</v>
      </c>
      <c r="H121" t="s">
        <v>2474</v>
      </c>
      <c r="I121" s="59">
        <v>45489</v>
      </c>
      <c r="J121" t="s">
        <v>561</v>
      </c>
      <c r="K121" t="s">
        <v>2471</v>
      </c>
      <c r="L121" s="59"/>
      <c r="M121" t="s">
        <v>26</v>
      </c>
      <c r="N121" t="s">
        <v>351</v>
      </c>
      <c r="O121">
        <v>1</v>
      </c>
      <c r="P121" t="s">
        <v>2470</v>
      </c>
      <c r="Q121" t="s">
        <v>2474</v>
      </c>
      <c r="S121" t="s">
        <v>2475</v>
      </c>
      <c r="W121">
        <v>21920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 t="s">
        <v>25</v>
      </c>
      <c r="AE121" t="s">
        <v>773</v>
      </c>
      <c r="AF121">
        <v>21920</v>
      </c>
      <c r="AG121">
        <v>15070</v>
      </c>
      <c r="AH121">
        <v>21920</v>
      </c>
      <c r="AI121">
        <v>0</v>
      </c>
      <c r="AJ121">
        <v>1181</v>
      </c>
      <c r="AK121">
        <v>0</v>
      </c>
      <c r="AL121">
        <v>0</v>
      </c>
      <c r="AN121" t="s">
        <v>785</v>
      </c>
      <c r="AP121">
        <v>21920</v>
      </c>
      <c r="AQ121">
        <v>0</v>
      </c>
      <c r="AR121">
        <v>1181</v>
      </c>
      <c r="AS121">
        <v>0</v>
      </c>
      <c r="AU121" t="s">
        <v>558</v>
      </c>
      <c r="AV121">
        <v>0</v>
      </c>
      <c r="AW121">
        <v>15070</v>
      </c>
    </row>
    <row r="122" spans="1:49">
      <c r="A122">
        <v>341</v>
      </c>
      <c r="B122" t="s">
        <v>665</v>
      </c>
      <c r="C122" s="59">
        <v>45489</v>
      </c>
      <c r="D122" t="s">
        <v>2477</v>
      </c>
      <c r="E122" t="s">
        <v>559</v>
      </c>
      <c r="F122" t="s">
        <v>2470</v>
      </c>
      <c r="G122" t="s">
        <v>2473</v>
      </c>
      <c r="H122" t="s">
        <v>2474</v>
      </c>
      <c r="I122" s="59">
        <v>45489</v>
      </c>
      <c r="J122" t="s">
        <v>561</v>
      </c>
      <c r="K122" t="s">
        <v>2471</v>
      </c>
      <c r="L122" s="59"/>
      <c r="M122" t="s">
        <v>30</v>
      </c>
      <c r="N122" t="s">
        <v>351</v>
      </c>
      <c r="O122">
        <v>1</v>
      </c>
      <c r="P122" t="s">
        <v>2470</v>
      </c>
      <c r="Q122" t="s">
        <v>2474</v>
      </c>
      <c r="S122" t="s">
        <v>2475</v>
      </c>
      <c r="W122">
        <v>10560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 t="s">
        <v>29</v>
      </c>
      <c r="AE122" t="s">
        <v>773</v>
      </c>
      <c r="AF122">
        <v>10560</v>
      </c>
      <c r="AG122">
        <v>7260</v>
      </c>
      <c r="AH122">
        <v>10560</v>
      </c>
      <c r="AI122">
        <v>0</v>
      </c>
      <c r="AJ122">
        <v>611</v>
      </c>
      <c r="AK122">
        <v>0</v>
      </c>
      <c r="AL122">
        <v>0</v>
      </c>
      <c r="AN122" t="s">
        <v>785</v>
      </c>
      <c r="AP122">
        <v>10560</v>
      </c>
      <c r="AQ122">
        <v>0</v>
      </c>
      <c r="AR122">
        <v>611</v>
      </c>
      <c r="AS122">
        <v>0</v>
      </c>
      <c r="AU122" t="s">
        <v>558</v>
      </c>
      <c r="AV122">
        <v>0</v>
      </c>
      <c r="AW122">
        <v>7260</v>
      </c>
    </row>
    <row r="123" spans="1:49">
      <c r="A123">
        <v>342</v>
      </c>
      <c r="B123" t="s">
        <v>665</v>
      </c>
      <c r="C123" s="59">
        <v>45489</v>
      </c>
      <c r="D123" t="s">
        <v>2480</v>
      </c>
      <c r="E123" t="s">
        <v>559</v>
      </c>
      <c r="F123" t="s">
        <v>2478</v>
      </c>
      <c r="G123" t="s">
        <v>2481</v>
      </c>
      <c r="H123" t="s">
        <v>2482</v>
      </c>
      <c r="I123" s="59">
        <v>45489</v>
      </c>
      <c r="J123" t="s">
        <v>561</v>
      </c>
      <c r="K123" t="s">
        <v>2479</v>
      </c>
      <c r="L123" s="59"/>
      <c r="M123" t="s">
        <v>22</v>
      </c>
      <c r="N123" t="s">
        <v>351</v>
      </c>
      <c r="O123">
        <v>1</v>
      </c>
      <c r="P123" t="s">
        <v>2478</v>
      </c>
      <c r="Q123" t="s">
        <v>2482</v>
      </c>
      <c r="S123" t="s">
        <v>2483</v>
      </c>
      <c r="W123">
        <v>18400</v>
      </c>
      <c r="X123">
        <v>0</v>
      </c>
      <c r="Y123">
        <v>3000</v>
      </c>
      <c r="Z123">
        <v>3000</v>
      </c>
      <c r="AA123">
        <v>0</v>
      </c>
      <c r="AB123">
        <v>0</v>
      </c>
      <c r="AC123">
        <v>0</v>
      </c>
      <c r="AD123" t="s">
        <v>21</v>
      </c>
      <c r="AF123">
        <v>18400</v>
      </c>
      <c r="AG123">
        <v>12650</v>
      </c>
      <c r="AH123">
        <v>21400</v>
      </c>
      <c r="AI123">
        <v>0</v>
      </c>
      <c r="AJ123">
        <v>1094</v>
      </c>
      <c r="AK123">
        <v>0</v>
      </c>
      <c r="AL123">
        <v>0</v>
      </c>
      <c r="AN123" t="s">
        <v>785</v>
      </c>
      <c r="AP123">
        <v>21400</v>
      </c>
      <c r="AQ123">
        <v>0</v>
      </c>
      <c r="AR123">
        <v>1094</v>
      </c>
      <c r="AS123">
        <v>0</v>
      </c>
      <c r="AU123" t="s">
        <v>558</v>
      </c>
      <c r="AV123">
        <v>0</v>
      </c>
      <c r="AW123">
        <v>12650</v>
      </c>
    </row>
    <row r="124" spans="1:49">
      <c r="A124">
        <v>354</v>
      </c>
      <c r="B124" t="s">
        <v>665</v>
      </c>
      <c r="C124" s="59">
        <v>45490</v>
      </c>
      <c r="D124" t="s">
        <v>2573</v>
      </c>
      <c r="E124" t="s">
        <v>530</v>
      </c>
      <c r="F124" t="s">
        <v>2530</v>
      </c>
      <c r="I124" s="59">
        <v>45490</v>
      </c>
      <c r="J124" t="s">
        <v>561</v>
      </c>
      <c r="K124" t="s">
        <v>2531</v>
      </c>
      <c r="L124" s="59"/>
      <c r="M124" t="s">
        <v>529</v>
      </c>
      <c r="N124" t="s">
        <v>351</v>
      </c>
      <c r="O124">
        <v>1</v>
      </c>
      <c r="P124" t="s">
        <v>2530</v>
      </c>
      <c r="Q124" t="s">
        <v>2532</v>
      </c>
      <c r="S124" t="s">
        <v>2533</v>
      </c>
      <c r="W124">
        <v>0</v>
      </c>
      <c r="X124">
        <v>0</v>
      </c>
      <c r="Y124">
        <v>0</v>
      </c>
      <c r="Z124">
        <v>5500</v>
      </c>
      <c r="AA124">
        <v>0</v>
      </c>
      <c r="AB124">
        <v>1925</v>
      </c>
      <c r="AC124">
        <v>0</v>
      </c>
      <c r="AD124" t="s">
        <v>530</v>
      </c>
      <c r="AE124" t="s">
        <v>773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N124" t="s">
        <v>785</v>
      </c>
      <c r="AP124">
        <v>0</v>
      </c>
      <c r="AQ124">
        <v>0</v>
      </c>
      <c r="AR124">
        <v>0</v>
      </c>
      <c r="AS124">
        <v>0</v>
      </c>
      <c r="AU124" t="s">
        <v>558</v>
      </c>
      <c r="AV124">
        <v>0</v>
      </c>
      <c r="AW124">
        <v>0</v>
      </c>
    </row>
    <row r="125" spans="1:49">
      <c r="A125">
        <v>358</v>
      </c>
      <c r="B125" t="s">
        <v>665</v>
      </c>
      <c r="C125" s="59">
        <v>45490</v>
      </c>
      <c r="D125" t="s">
        <v>2555</v>
      </c>
      <c r="E125" t="s">
        <v>559</v>
      </c>
      <c r="F125" t="s">
        <v>2553</v>
      </c>
      <c r="G125" t="s">
        <v>2556</v>
      </c>
      <c r="H125" t="s">
        <v>2557</v>
      </c>
      <c r="I125" s="59">
        <v>45490</v>
      </c>
      <c r="J125" t="s">
        <v>561</v>
      </c>
      <c r="K125" t="s">
        <v>2554</v>
      </c>
      <c r="L125" s="59"/>
      <c r="M125" t="s">
        <v>18</v>
      </c>
      <c r="N125" t="s">
        <v>351</v>
      </c>
      <c r="O125">
        <v>1</v>
      </c>
      <c r="P125" t="s">
        <v>2553</v>
      </c>
      <c r="Q125" t="s">
        <v>2557</v>
      </c>
      <c r="S125" t="s">
        <v>2558</v>
      </c>
      <c r="T125" t="s">
        <v>2559</v>
      </c>
      <c r="W125">
        <v>10560</v>
      </c>
      <c r="X125">
        <v>0</v>
      </c>
      <c r="Y125">
        <v>3000</v>
      </c>
      <c r="Z125">
        <v>3000</v>
      </c>
      <c r="AA125">
        <v>0</v>
      </c>
      <c r="AB125">
        <v>0</v>
      </c>
      <c r="AC125">
        <v>0</v>
      </c>
      <c r="AD125" t="s">
        <v>17</v>
      </c>
      <c r="AF125">
        <v>10560</v>
      </c>
      <c r="AG125">
        <v>7260</v>
      </c>
      <c r="AH125">
        <v>13560</v>
      </c>
      <c r="AI125">
        <v>0</v>
      </c>
      <c r="AJ125">
        <v>700</v>
      </c>
      <c r="AK125">
        <v>0</v>
      </c>
      <c r="AL125">
        <v>0</v>
      </c>
      <c r="AN125" t="s">
        <v>785</v>
      </c>
      <c r="AP125">
        <v>13560</v>
      </c>
      <c r="AQ125">
        <v>0</v>
      </c>
      <c r="AR125">
        <v>700</v>
      </c>
      <c r="AS125">
        <v>0</v>
      </c>
      <c r="AU125" t="s">
        <v>558</v>
      </c>
      <c r="AV125">
        <v>0</v>
      </c>
      <c r="AW125">
        <v>7260</v>
      </c>
    </row>
    <row r="126" spans="1:49">
      <c r="A126">
        <v>359</v>
      </c>
      <c r="B126" t="s">
        <v>665</v>
      </c>
      <c r="C126" s="59">
        <v>45490</v>
      </c>
      <c r="D126" t="s">
        <v>2562</v>
      </c>
      <c r="E126" t="s">
        <v>559</v>
      </c>
      <c r="F126" t="s">
        <v>2560</v>
      </c>
      <c r="G126" t="s">
        <v>2563</v>
      </c>
      <c r="H126" t="s">
        <v>2564</v>
      </c>
      <c r="I126" s="59">
        <v>45490</v>
      </c>
      <c r="J126" t="s">
        <v>561</v>
      </c>
      <c r="K126" t="s">
        <v>2561</v>
      </c>
      <c r="L126" s="59"/>
      <c r="M126" t="s">
        <v>125</v>
      </c>
      <c r="N126" t="s">
        <v>351</v>
      </c>
      <c r="O126">
        <v>3</v>
      </c>
      <c r="P126" t="s">
        <v>2560</v>
      </c>
      <c r="Q126" t="s">
        <v>2564</v>
      </c>
      <c r="R126" t="s">
        <v>2565</v>
      </c>
      <c r="S126" t="s">
        <v>2566</v>
      </c>
      <c r="W126">
        <v>4950</v>
      </c>
      <c r="X126">
        <v>3870</v>
      </c>
      <c r="Y126">
        <v>3000</v>
      </c>
      <c r="Z126">
        <v>3000</v>
      </c>
      <c r="AA126">
        <v>0</v>
      </c>
      <c r="AB126">
        <v>0</v>
      </c>
      <c r="AC126">
        <v>0</v>
      </c>
      <c r="AD126" t="s">
        <v>124</v>
      </c>
      <c r="AF126">
        <v>1650</v>
      </c>
      <c r="AG126">
        <v>1100</v>
      </c>
      <c r="AH126">
        <v>7950</v>
      </c>
      <c r="AI126">
        <v>0</v>
      </c>
      <c r="AJ126">
        <v>418</v>
      </c>
      <c r="AK126">
        <v>0</v>
      </c>
      <c r="AL126">
        <v>0</v>
      </c>
      <c r="AN126" t="s">
        <v>785</v>
      </c>
      <c r="AP126">
        <v>7950</v>
      </c>
      <c r="AQ126">
        <v>0</v>
      </c>
      <c r="AR126">
        <v>418</v>
      </c>
      <c r="AS126">
        <v>0</v>
      </c>
      <c r="AU126" t="s">
        <v>558</v>
      </c>
      <c r="AV126">
        <v>0</v>
      </c>
      <c r="AW126">
        <v>3300</v>
      </c>
    </row>
    <row r="127" spans="1:49">
      <c r="A127">
        <v>360</v>
      </c>
      <c r="B127" t="s">
        <v>665</v>
      </c>
      <c r="C127" s="59">
        <v>45489</v>
      </c>
      <c r="D127" t="s">
        <v>2569</v>
      </c>
      <c r="E127" t="s">
        <v>559</v>
      </c>
      <c r="F127" t="s">
        <v>2567</v>
      </c>
      <c r="G127" t="s">
        <v>2570</v>
      </c>
      <c r="H127" t="s">
        <v>2571</v>
      </c>
      <c r="I127" s="59">
        <v>45490</v>
      </c>
      <c r="J127" t="s">
        <v>561</v>
      </c>
      <c r="K127" t="s">
        <v>2568</v>
      </c>
      <c r="L127" s="59"/>
      <c r="M127" t="s">
        <v>38</v>
      </c>
      <c r="N127" t="s">
        <v>351</v>
      </c>
      <c r="O127">
        <v>1</v>
      </c>
      <c r="P127" t="s">
        <v>2567</v>
      </c>
      <c r="Q127" t="s">
        <v>2571</v>
      </c>
      <c r="S127" t="s">
        <v>2572</v>
      </c>
      <c r="W127">
        <v>20800</v>
      </c>
      <c r="X127">
        <v>0</v>
      </c>
      <c r="Y127">
        <v>3000</v>
      </c>
      <c r="Z127">
        <v>3000</v>
      </c>
      <c r="AA127">
        <v>0</v>
      </c>
      <c r="AB127">
        <v>0</v>
      </c>
      <c r="AC127">
        <v>0</v>
      </c>
      <c r="AD127" t="s">
        <v>37</v>
      </c>
      <c r="AF127">
        <v>20800</v>
      </c>
      <c r="AG127">
        <v>14300</v>
      </c>
      <c r="AH127">
        <v>23800</v>
      </c>
      <c r="AI127">
        <v>0</v>
      </c>
      <c r="AJ127">
        <v>1214</v>
      </c>
      <c r="AK127">
        <v>0</v>
      </c>
      <c r="AL127">
        <v>0</v>
      </c>
      <c r="AN127" t="s">
        <v>785</v>
      </c>
      <c r="AP127">
        <v>23800</v>
      </c>
      <c r="AQ127">
        <v>0</v>
      </c>
      <c r="AR127">
        <v>1214</v>
      </c>
      <c r="AS127">
        <v>0</v>
      </c>
      <c r="AU127" t="s">
        <v>558</v>
      </c>
      <c r="AV127">
        <v>0</v>
      </c>
      <c r="AW127">
        <v>14300</v>
      </c>
    </row>
    <row r="128" spans="1:49">
      <c r="A128">
        <v>361</v>
      </c>
      <c r="B128" t="s">
        <v>665</v>
      </c>
      <c r="C128" s="59">
        <v>45491</v>
      </c>
      <c r="D128" t="s">
        <v>2597</v>
      </c>
      <c r="E128" t="s">
        <v>530</v>
      </c>
      <c r="F128" t="s">
        <v>2574</v>
      </c>
      <c r="I128" s="59">
        <v>45491</v>
      </c>
      <c r="J128" t="s">
        <v>561</v>
      </c>
      <c r="K128" t="s">
        <v>2575</v>
      </c>
      <c r="L128" s="59"/>
      <c r="M128" t="s">
        <v>529</v>
      </c>
      <c r="N128" t="s">
        <v>351</v>
      </c>
      <c r="O128">
        <v>1</v>
      </c>
      <c r="P128" t="s">
        <v>2574</v>
      </c>
      <c r="Q128" t="s">
        <v>2576</v>
      </c>
      <c r="S128" t="s">
        <v>2577</v>
      </c>
      <c r="W128">
        <v>0</v>
      </c>
      <c r="X128">
        <v>0</v>
      </c>
      <c r="Y128">
        <v>0</v>
      </c>
      <c r="Z128">
        <v>5700</v>
      </c>
      <c r="AA128">
        <v>0</v>
      </c>
      <c r="AB128">
        <v>1925</v>
      </c>
      <c r="AC128">
        <v>0</v>
      </c>
      <c r="AD128" t="s">
        <v>530</v>
      </c>
      <c r="AE128" t="s">
        <v>773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N128" t="s">
        <v>785</v>
      </c>
      <c r="AP128">
        <v>0</v>
      </c>
      <c r="AQ128">
        <v>0</v>
      </c>
      <c r="AR128">
        <v>0</v>
      </c>
      <c r="AS128">
        <v>0</v>
      </c>
      <c r="AU128" t="s">
        <v>558</v>
      </c>
      <c r="AV128">
        <v>0</v>
      </c>
      <c r="AW128">
        <v>0</v>
      </c>
    </row>
    <row r="129" spans="1:49">
      <c r="A129">
        <v>362</v>
      </c>
      <c r="B129" t="s">
        <v>665</v>
      </c>
      <c r="C129" s="59">
        <v>45491</v>
      </c>
      <c r="D129" t="s">
        <v>2598</v>
      </c>
      <c r="E129" t="s">
        <v>530</v>
      </c>
      <c r="F129" t="s">
        <v>2578</v>
      </c>
      <c r="I129" s="59">
        <v>45491</v>
      </c>
      <c r="J129" t="s">
        <v>561</v>
      </c>
      <c r="K129" t="s">
        <v>2579</v>
      </c>
      <c r="L129" s="59"/>
      <c r="M129" t="s">
        <v>529</v>
      </c>
      <c r="N129" t="s">
        <v>351</v>
      </c>
      <c r="O129">
        <v>3</v>
      </c>
      <c r="P129" t="s">
        <v>2578</v>
      </c>
      <c r="Q129" t="s">
        <v>2580</v>
      </c>
      <c r="S129" t="s">
        <v>2581</v>
      </c>
      <c r="W129">
        <v>0</v>
      </c>
      <c r="X129">
        <v>0</v>
      </c>
      <c r="Y129">
        <v>0</v>
      </c>
      <c r="Z129">
        <v>5700</v>
      </c>
      <c r="AA129">
        <v>0</v>
      </c>
      <c r="AB129">
        <v>1925</v>
      </c>
      <c r="AC129">
        <v>0</v>
      </c>
      <c r="AD129" t="s">
        <v>530</v>
      </c>
      <c r="AE129" t="s">
        <v>773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N129" t="s">
        <v>785</v>
      </c>
      <c r="AP129">
        <v>0</v>
      </c>
      <c r="AQ129">
        <v>0</v>
      </c>
      <c r="AR129">
        <v>0</v>
      </c>
      <c r="AS129">
        <v>0</v>
      </c>
      <c r="AU129" t="s">
        <v>558</v>
      </c>
      <c r="AV129">
        <v>0</v>
      </c>
      <c r="AW129">
        <v>0</v>
      </c>
    </row>
    <row r="130" spans="1:49">
      <c r="A130">
        <v>364</v>
      </c>
      <c r="B130" t="s">
        <v>665</v>
      </c>
      <c r="C130" s="59">
        <v>45490</v>
      </c>
      <c r="D130" t="s">
        <v>2589</v>
      </c>
      <c r="E130" t="s">
        <v>562</v>
      </c>
      <c r="F130" t="s">
        <v>1211</v>
      </c>
      <c r="G130" t="s">
        <v>1212</v>
      </c>
      <c r="H130" t="s">
        <v>2590</v>
      </c>
      <c r="I130" s="59">
        <v>45491</v>
      </c>
      <c r="J130" t="s">
        <v>561</v>
      </c>
      <c r="K130" t="s">
        <v>2588</v>
      </c>
      <c r="L130" s="59"/>
      <c r="M130" t="s">
        <v>18</v>
      </c>
      <c r="N130" t="s">
        <v>351</v>
      </c>
      <c r="O130">
        <v>10</v>
      </c>
      <c r="P130" t="s">
        <v>1208</v>
      </c>
      <c r="Q130" t="s">
        <v>2590</v>
      </c>
      <c r="S130" t="s">
        <v>1214</v>
      </c>
      <c r="T130" t="s">
        <v>564</v>
      </c>
      <c r="W130">
        <v>110900</v>
      </c>
      <c r="X130">
        <v>0</v>
      </c>
      <c r="Y130">
        <v>0</v>
      </c>
      <c r="Z130">
        <v>5700</v>
      </c>
      <c r="AA130">
        <v>0</v>
      </c>
      <c r="AB130">
        <v>1925</v>
      </c>
      <c r="AC130">
        <v>0</v>
      </c>
      <c r="AD130" t="s">
        <v>17</v>
      </c>
      <c r="AE130" t="s">
        <v>773</v>
      </c>
      <c r="AF130">
        <v>11090</v>
      </c>
      <c r="AG130">
        <v>7260</v>
      </c>
      <c r="AH130">
        <v>110900</v>
      </c>
      <c r="AI130">
        <v>0</v>
      </c>
      <c r="AJ130">
        <v>13175</v>
      </c>
      <c r="AK130">
        <v>0</v>
      </c>
      <c r="AL130">
        <v>0</v>
      </c>
      <c r="AN130" t="s">
        <v>785</v>
      </c>
      <c r="AP130">
        <v>110900</v>
      </c>
      <c r="AQ130">
        <v>0</v>
      </c>
      <c r="AR130">
        <v>13175</v>
      </c>
      <c r="AS130">
        <v>0</v>
      </c>
      <c r="AU130" t="s">
        <v>558</v>
      </c>
      <c r="AV130">
        <v>0</v>
      </c>
      <c r="AW130">
        <v>72600</v>
      </c>
    </row>
    <row r="131" spans="1:49">
      <c r="A131">
        <v>368</v>
      </c>
      <c r="B131" t="s">
        <v>665</v>
      </c>
      <c r="C131" s="59">
        <v>45491</v>
      </c>
      <c r="D131" t="s">
        <v>2613</v>
      </c>
      <c r="E131" t="s">
        <v>559</v>
      </c>
      <c r="F131" t="s">
        <v>2611</v>
      </c>
      <c r="G131" t="s">
        <v>2614</v>
      </c>
      <c r="H131" t="s">
        <v>2615</v>
      </c>
      <c r="I131" s="59">
        <v>45492</v>
      </c>
      <c r="J131" t="s">
        <v>561</v>
      </c>
      <c r="K131" t="s">
        <v>2612</v>
      </c>
      <c r="L131" s="59"/>
      <c r="M131" t="s">
        <v>34</v>
      </c>
      <c r="N131" t="s">
        <v>351</v>
      </c>
      <c r="O131">
        <v>1</v>
      </c>
      <c r="P131" t="s">
        <v>2611</v>
      </c>
      <c r="Q131" t="s">
        <v>2615</v>
      </c>
      <c r="R131" t="s">
        <v>2616</v>
      </c>
      <c r="S131" t="s">
        <v>2617</v>
      </c>
      <c r="W131">
        <v>28400</v>
      </c>
      <c r="X131">
        <v>0</v>
      </c>
      <c r="Y131">
        <v>3000</v>
      </c>
      <c r="Z131">
        <v>3500</v>
      </c>
      <c r="AA131">
        <v>0</v>
      </c>
      <c r="AB131">
        <v>960</v>
      </c>
      <c r="AC131">
        <v>0</v>
      </c>
      <c r="AD131" t="s">
        <v>33</v>
      </c>
      <c r="AF131">
        <v>28800</v>
      </c>
      <c r="AG131">
        <v>19800</v>
      </c>
      <c r="AH131">
        <v>31400</v>
      </c>
      <c r="AI131">
        <v>0</v>
      </c>
      <c r="AJ131">
        <v>1596</v>
      </c>
      <c r="AK131">
        <v>0</v>
      </c>
      <c r="AL131">
        <v>0</v>
      </c>
      <c r="AN131" t="s">
        <v>785</v>
      </c>
      <c r="AP131">
        <v>31400</v>
      </c>
      <c r="AQ131">
        <v>0</v>
      </c>
      <c r="AR131">
        <v>1596</v>
      </c>
      <c r="AS131">
        <v>0</v>
      </c>
      <c r="AU131" t="s">
        <v>558</v>
      </c>
      <c r="AV131">
        <v>0</v>
      </c>
      <c r="AW131">
        <v>19800</v>
      </c>
    </row>
    <row r="132" spans="1:49">
      <c r="A132">
        <v>369</v>
      </c>
      <c r="B132" t="s">
        <v>665</v>
      </c>
      <c r="C132" s="59">
        <v>45495</v>
      </c>
      <c r="D132" t="s">
        <v>2718</v>
      </c>
      <c r="E132" t="s">
        <v>530</v>
      </c>
      <c r="F132" t="s">
        <v>2618</v>
      </c>
      <c r="I132" s="59">
        <v>45495</v>
      </c>
      <c r="J132" t="s">
        <v>561</v>
      </c>
      <c r="K132" t="s">
        <v>2619</v>
      </c>
      <c r="L132" s="59"/>
      <c r="M132" t="s">
        <v>529</v>
      </c>
      <c r="N132" t="s">
        <v>351</v>
      </c>
      <c r="O132">
        <v>1</v>
      </c>
      <c r="P132" t="s">
        <v>2618</v>
      </c>
      <c r="Q132" t="s">
        <v>2620</v>
      </c>
      <c r="S132" t="s">
        <v>2621</v>
      </c>
      <c r="W132">
        <v>0</v>
      </c>
      <c r="X132">
        <v>0</v>
      </c>
      <c r="Y132">
        <v>0</v>
      </c>
      <c r="Z132">
        <v>4400</v>
      </c>
      <c r="AA132">
        <v>0</v>
      </c>
      <c r="AB132">
        <v>1725</v>
      </c>
      <c r="AC132">
        <v>0</v>
      </c>
      <c r="AD132" t="s">
        <v>530</v>
      </c>
      <c r="AE132" t="s">
        <v>773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N132" t="s">
        <v>785</v>
      </c>
      <c r="AP132">
        <v>0</v>
      </c>
      <c r="AQ132">
        <v>0</v>
      </c>
      <c r="AR132">
        <v>0</v>
      </c>
      <c r="AS132">
        <v>0</v>
      </c>
      <c r="AU132" t="s">
        <v>558</v>
      </c>
      <c r="AV132">
        <v>0</v>
      </c>
      <c r="AW132">
        <v>0</v>
      </c>
    </row>
    <row r="133" spans="1:49">
      <c r="A133">
        <v>370</v>
      </c>
      <c r="B133" t="s">
        <v>665</v>
      </c>
      <c r="C133" s="59">
        <v>45495</v>
      </c>
      <c r="D133" t="s">
        <v>2719</v>
      </c>
      <c r="E133" t="s">
        <v>530</v>
      </c>
      <c r="F133" t="s">
        <v>2622</v>
      </c>
      <c r="I133" s="59">
        <v>45495</v>
      </c>
      <c r="J133" t="s">
        <v>561</v>
      </c>
      <c r="K133" t="s">
        <v>2623</v>
      </c>
      <c r="L133" s="59"/>
      <c r="M133" t="s">
        <v>529</v>
      </c>
      <c r="N133" t="s">
        <v>351</v>
      </c>
      <c r="O133">
        <v>1</v>
      </c>
      <c r="P133" t="s">
        <v>2622</v>
      </c>
      <c r="Q133" t="s">
        <v>2378</v>
      </c>
      <c r="S133" t="s">
        <v>2379</v>
      </c>
      <c r="W133">
        <v>0</v>
      </c>
      <c r="X133">
        <v>0</v>
      </c>
      <c r="Y133">
        <v>0</v>
      </c>
      <c r="Z133">
        <v>4400</v>
      </c>
      <c r="AA133">
        <v>0</v>
      </c>
      <c r="AB133">
        <v>1725</v>
      </c>
      <c r="AC133">
        <v>0</v>
      </c>
      <c r="AD133" t="s">
        <v>530</v>
      </c>
      <c r="AE133" t="s">
        <v>773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N133" t="s">
        <v>785</v>
      </c>
      <c r="AP133">
        <v>0</v>
      </c>
      <c r="AQ133">
        <v>0</v>
      </c>
      <c r="AR133">
        <v>0</v>
      </c>
      <c r="AS133">
        <v>0</v>
      </c>
      <c r="AU133" t="s">
        <v>558</v>
      </c>
      <c r="AV133">
        <v>0</v>
      </c>
      <c r="AW133">
        <v>0</v>
      </c>
    </row>
    <row r="134" spans="1:49">
      <c r="A134">
        <v>383</v>
      </c>
      <c r="B134" t="s">
        <v>665</v>
      </c>
      <c r="C134" s="59">
        <v>45494</v>
      </c>
      <c r="D134" t="s">
        <v>2681</v>
      </c>
      <c r="E134" t="s">
        <v>559</v>
      </c>
      <c r="F134" t="s">
        <v>2679</v>
      </c>
      <c r="G134" t="s">
        <v>2682</v>
      </c>
      <c r="H134" t="s">
        <v>2683</v>
      </c>
      <c r="I134" s="59">
        <v>45495</v>
      </c>
      <c r="J134" t="s">
        <v>561</v>
      </c>
      <c r="K134" t="s">
        <v>2680</v>
      </c>
      <c r="L134" s="59"/>
      <c r="M134" t="s">
        <v>22</v>
      </c>
      <c r="N134" t="s">
        <v>351</v>
      </c>
      <c r="O134">
        <v>1</v>
      </c>
      <c r="P134" t="s">
        <v>2679</v>
      </c>
      <c r="Q134" t="s">
        <v>2683</v>
      </c>
      <c r="S134" t="s">
        <v>2684</v>
      </c>
      <c r="W134">
        <v>18400</v>
      </c>
      <c r="X134">
        <v>0</v>
      </c>
      <c r="Y134">
        <v>3000</v>
      </c>
      <c r="Z134">
        <v>3000</v>
      </c>
      <c r="AA134">
        <v>0</v>
      </c>
      <c r="AB134">
        <v>0</v>
      </c>
      <c r="AC134">
        <v>0</v>
      </c>
      <c r="AD134" t="s">
        <v>21</v>
      </c>
      <c r="AF134">
        <v>18400</v>
      </c>
      <c r="AG134">
        <v>12650</v>
      </c>
      <c r="AH134">
        <v>21400</v>
      </c>
      <c r="AI134">
        <v>0</v>
      </c>
      <c r="AJ134">
        <v>1094</v>
      </c>
      <c r="AK134">
        <v>0</v>
      </c>
      <c r="AL134">
        <v>0</v>
      </c>
      <c r="AN134" t="s">
        <v>785</v>
      </c>
      <c r="AP134">
        <v>21400</v>
      </c>
      <c r="AQ134">
        <v>0</v>
      </c>
      <c r="AR134">
        <v>1094</v>
      </c>
      <c r="AS134">
        <v>0</v>
      </c>
      <c r="AU134" t="s">
        <v>558</v>
      </c>
      <c r="AV134">
        <v>0</v>
      </c>
      <c r="AW134">
        <v>12650</v>
      </c>
    </row>
    <row r="135" spans="1:49">
      <c r="A135">
        <v>384</v>
      </c>
      <c r="B135" t="s">
        <v>665</v>
      </c>
      <c r="C135" s="59">
        <v>45494</v>
      </c>
      <c r="D135" t="s">
        <v>2687</v>
      </c>
      <c r="E135" t="s">
        <v>559</v>
      </c>
      <c r="F135" t="s">
        <v>2685</v>
      </c>
      <c r="G135" t="s">
        <v>2688</v>
      </c>
      <c r="H135" t="s">
        <v>2689</v>
      </c>
      <c r="I135" s="59">
        <v>45495</v>
      </c>
      <c r="J135" t="s">
        <v>561</v>
      </c>
      <c r="K135" t="s">
        <v>2686</v>
      </c>
      <c r="L135" s="59"/>
      <c r="M135" t="s">
        <v>34</v>
      </c>
      <c r="N135" t="s">
        <v>351</v>
      </c>
      <c r="O135">
        <v>1</v>
      </c>
      <c r="P135" t="s">
        <v>2685</v>
      </c>
      <c r="Q135" t="s">
        <v>2689</v>
      </c>
      <c r="S135" t="s">
        <v>2690</v>
      </c>
      <c r="W135">
        <v>28400</v>
      </c>
      <c r="X135">
        <v>0</v>
      </c>
      <c r="Y135">
        <v>3000</v>
      </c>
      <c r="Z135">
        <v>3000</v>
      </c>
      <c r="AA135">
        <v>0</v>
      </c>
      <c r="AB135">
        <v>960</v>
      </c>
      <c r="AC135">
        <v>0</v>
      </c>
      <c r="AD135" t="s">
        <v>33</v>
      </c>
      <c r="AF135">
        <v>28800</v>
      </c>
      <c r="AG135">
        <v>19800</v>
      </c>
      <c r="AH135">
        <v>31400</v>
      </c>
      <c r="AI135">
        <v>0</v>
      </c>
      <c r="AJ135">
        <v>1596</v>
      </c>
      <c r="AK135">
        <v>0</v>
      </c>
      <c r="AL135">
        <v>0</v>
      </c>
      <c r="AN135" t="s">
        <v>785</v>
      </c>
      <c r="AP135">
        <v>31400</v>
      </c>
      <c r="AQ135">
        <v>0</v>
      </c>
      <c r="AR135">
        <v>1596</v>
      </c>
      <c r="AS135">
        <v>0</v>
      </c>
      <c r="AU135" t="s">
        <v>558</v>
      </c>
      <c r="AV135">
        <v>0</v>
      </c>
      <c r="AW135">
        <v>19800</v>
      </c>
    </row>
    <row r="136" spans="1:49">
      <c r="A136">
        <v>385</v>
      </c>
      <c r="B136" t="s">
        <v>665</v>
      </c>
      <c r="C136" s="59">
        <v>45493</v>
      </c>
      <c r="D136" t="s">
        <v>2693</v>
      </c>
      <c r="E136" t="s">
        <v>559</v>
      </c>
      <c r="F136" t="s">
        <v>2691</v>
      </c>
      <c r="G136" t="s">
        <v>2694</v>
      </c>
      <c r="H136" t="s">
        <v>2695</v>
      </c>
      <c r="I136" s="59">
        <v>45495</v>
      </c>
      <c r="J136" t="s">
        <v>561</v>
      </c>
      <c r="K136" t="s">
        <v>2692</v>
      </c>
      <c r="L136" s="59"/>
      <c r="M136" t="s">
        <v>40</v>
      </c>
      <c r="N136" t="s">
        <v>351</v>
      </c>
      <c r="O136">
        <v>2</v>
      </c>
      <c r="P136" t="s">
        <v>2691</v>
      </c>
      <c r="Q136" t="s">
        <v>2695</v>
      </c>
      <c r="S136" t="s">
        <v>2696</v>
      </c>
      <c r="W136">
        <v>35200</v>
      </c>
      <c r="X136">
        <v>0</v>
      </c>
      <c r="Y136">
        <v>0</v>
      </c>
      <c r="Z136">
        <v>3500</v>
      </c>
      <c r="AA136">
        <v>0</v>
      </c>
      <c r="AB136">
        <v>500</v>
      </c>
      <c r="AC136">
        <v>0</v>
      </c>
      <c r="AD136" t="s">
        <v>39</v>
      </c>
      <c r="AF136">
        <v>17600</v>
      </c>
      <c r="AG136">
        <v>12100</v>
      </c>
      <c r="AH136">
        <v>35200</v>
      </c>
      <c r="AI136">
        <v>0</v>
      </c>
      <c r="AJ136">
        <v>1849</v>
      </c>
      <c r="AK136">
        <v>0</v>
      </c>
      <c r="AL136">
        <v>0</v>
      </c>
      <c r="AN136" t="s">
        <v>785</v>
      </c>
      <c r="AP136">
        <v>35200</v>
      </c>
      <c r="AQ136">
        <v>0</v>
      </c>
      <c r="AR136">
        <v>1849</v>
      </c>
      <c r="AS136">
        <v>0</v>
      </c>
      <c r="AU136" t="s">
        <v>558</v>
      </c>
      <c r="AV136">
        <v>0</v>
      </c>
      <c r="AW136">
        <v>24200</v>
      </c>
    </row>
    <row r="137" spans="1:49">
      <c r="A137">
        <v>386</v>
      </c>
      <c r="B137" t="s">
        <v>665</v>
      </c>
      <c r="C137" s="59">
        <v>45492</v>
      </c>
      <c r="D137" t="s">
        <v>2699</v>
      </c>
      <c r="E137" t="s">
        <v>559</v>
      </c>
      <c r="F137" t="s">
        <v>2697</v>
      </c>
      <c r="G137" t="s">
        <v>2700</v>
      </c>
      <c r="H137" t="s">
        <v>2701</v>
      </c>
      <c r="I137" s="59">
        <v>45495</v>
      </c>
      <c r="J137" t="s">
        <v>561</v>
      </c>
      <c r="K137" t="s">
        <v>2698</v>
      </c>
      <c r="L137" s="59"/>
      <c r="M137" t="s">
        <v>36</v>
      </c>
      <c r="N137" t="s">
        <v>351</v>
      </c>
      <c r="O137">
        <v>2</v>
      </c>
      <c r="P137" t="s">
        <v>2697</v>
      </c>
      <c r="Q137" t="s">
        <v>2701</v>
      </c>
      <c r="S137" t="s">
        <v>2702</v>
      </c>
      <c r="W137">
        <v>48000</v>
      </c>
      <c r="X137">
        <v>0</v>
      </c>
      <c r="Y137">
        <v>0</v>
      </c>
      <c r="Z137">
        <v>4400</v>
      </c>
      <c r="AA137">
        <v>0</v>
      </c>
      <c r="AB137">
        <v>1650</v>
      </c>
      <c r="AC137">
        <v>0</v>
      </c>
      <c r="AD137" t="s">
        <v>35</v>
      </c>
      <c r="AF137">
        <v>24000</v>
      </c>
      <c r="AG137">
        <v>16500</v>
      </c>
      <c r="AH137">
        <v>48000</v>
      </c>
      <c r="AI137">
        <v>0</v>
      </c>
      <c r="AJ137">
        <v>2492</v>
      </c>
      <c r="AK137">
        <v>0</v>
      </c>
      <c r="AL137">
        <v>0</v>
      </c>
      <c r="AN137" t="s">
        <v>785</v>
      </c>
      <c r="AP137">
        <v>48000</v>
      </c>
      <c r="AQ137">
        <v>0</v>
      </c>
      <c r="AR137">
        <v>2492</v>
      </c>
      <c r="AS137">
        <v>0</v>
      </c>
      <c r="AU137" t="s">
        <v>558</v>
      </c>
      <c r="AV137">
        <v>0</v>
      </c>
      <c r="AW137">
        <v>33000</v>
      </c>
    </row>
    <row r="138" spans="1:49">
      <c r="A138">
        <v>387</v>
      </c>
      <c r="B138" t="s">
        <v>665</v>
      </c>
      <c r="C138" s="59">
        <v>45492</v>
      </c>
      <c r="D138" t="s">
        <v>2705</v>
      </c>
      <c r="E138" t="s">
        <v>562</v>
      </c>
      <c r="F138" t="s">
        <v>2703</v>
      </c>
      <c r="G138" t="s">
        <v>2706</v>
      </c>
      <c r="H138" t="s">
        <v>2707</v>
      </c>
      <c r="I138" s="59">
        <v>45495</v>
      </c>
      <c r="J138" t="s">
        <v>561</v>
      </c>
      <c r="K138" t="s">
        <v>2704</v>
      </c>
      <c r="L138" s="59"/>
      <c r="M138" t="s">
        <v>42</v>
      </c>
      <c r="N138" t="s">
        <v>351</v>
      </c>
      <c r="O138">
        <v>1</v>
      </c>
      <c r="P138" t="s">
        <v>2703</v>
      </c>
      <c r="Q138" t="s">
        <v>2707</v>
      </c>
      <c r="S138" t="s">
        <v>2708</v>
      </c>
      <c r="T138" t="s">
        <v>563</v>
      </c>
      <c r="W138">
        <v>16800</v>
      </c>
      <c r="X138">
        <v>0</v>
      </c>
      <c r="Y138">
        <v>3000</v>
      </c>
      <c r="Z138">
        <v>3000</v>
      </c>
      <c r="AA138">
        <v>0</v>
      </c>
      <c r="AB138">
        <v>0</v>
      </c>
      <c r="AC138">
        <v>0</v>
      </c>
      <c r="AD138" t="s">
        <v>41</v>
      </c>
      <c r="AF138">
        <v>16800</v>
      </c>
      <c r="AG138">
        <v>11000</v>
      </c>
      <c r="AH138">
        <v>19800</v>
      </c>
      <c r="AI138">
        <v>0</v>
      </c>
      <c r="AJ138">
        <v>2095</v>
      </c>
      <c r="AK138">
        <v>0</v>
      </c>
      <c r="AL138">
        <v>0</v>
      </c>
      <c r="AN138" t="s">
        <v>785</v>
      </c>
      <c r="AP138">
        <v>19800</v>
      </c>
      <c r="AQ138">
        <v>0</v>
      </c>
      <c r="AR138">
        <v>2095</v>
      </c>
      <c r="AS138">
        <v>0</v>
      </c>
      <c r="AU138" t="s">
        <v>558</v>
      </c>
      <c r="AV138">
        <v>0</v>
      </c>
      <c r="AW138">
        <v>11000</v>
      </c>
    </row>
    <row r="139" spans="1:49">
      <c r="A139">
        <v>388</v>
      </c>
      <c r="B139" t="s">
        <v>665</v>
      </c>
      <c r="C139" s="59">
        <v>45492</v>
      </c>
      <c r="D139" t="s">
        <v>2711</v>
      </c>
      <c r="E139" t="s">
        <v>562</v>
      </c>
      <c r="F139" t="s">
        <v>2712</v>
      </c>
      <c r="G139" t="s">
        <v>2041</v>
      </c>
      <c r="H139" t="s">
        <v>2713</v>
      </c>
      <c r="I139" s="59">
        <v>45495</v>
      </c>
      <c r="J139" t="s">
        <v>561</v>
      </c>
      <c r="K139" t="s">
        <v>2710</v>
      </c>
      <c r="L139" s="59"/>
      <c r="M139" t="s">
        <v>36</v>
      </c>
      <c r="N139" t="s">
        <v>351</v>
      </c>
      <c r="O139">
        <v>1</v>
      </c>
      <c r="P139" t="s">
        <v>2709</v>
      </c>
      <c r="Q139" t="s">
        <v>2713</v>
      </c>
      <c r="S139" t="s">
        <v>2714</v>
      </c>
      <c r="T139" t="s">
        <v>564</v>
      </c>
      <c r="W139">
        <v>25200</v>
      </c>
      <c r="X139">
        <v>0</v>
      </c>
      <c r="Y139">
        <v>3000</v>
      </c>
      <c r="Z139">
        <v>3000</v>
      </c>
      <c r="AA139">
        <v>0</v>
      </c>
      <c r="AB139">
        <v>0</v>
      </c>
      <c r="AC139">
        <v>0</v>
      </c>
      <c r="AD139" t="s">
        <v>35</v>
      </c>
      <c r="AF139">
        <v>25200</v>
      </c>
      <c r="AG139">
        <v>16500</v>
      </c>
      <c r="AH139">
        <v>28200</v>
      </c>
      <c r="AI139">
        <v>0</v>
      </c>
      <c r="AJ139">
        <v>3093</v>
      </c>
      <c r="AK139">
        <v>0</v>
      </c>
      <c r="AL139">
        <v>0</v>
      </c>
      <c r="AN139" t="s">
        <v>785</v>
      </c>
      <c r="AP139">
        <v>28200</v>
      </c>
      <c r="AQ139">
        <v>0</v>
      </c>
      <c r="AR139">
        <v>3093</v>
      </c>
      <c r="AS139">
        <v>0</v>
      </c>
      <c r="AU139" t="s">
        <v>558</v>
      </c>
      <c r="AV139">
        <v>0</v>
      </c>
      <c r="AW139">
        <v>16500</v>
      </c>
    </row>
    <row r="140" spans="1:49">
      <c r="A140">
        <v>389</v>
      </c>
      <c r="B140" t="s">
        <v>665</v>
      </c>
      <c r="C140" s="59">
        <v>45494</v>
      </c>
      <c r="D140" t="s">
        <v>2716</v>
      </c>
      <c r="E140" t="s">
        <v>562</v>
      </c>
      <c r="F140" t="s">
        <v>679</v>
      </c>
      <c r="G140" t="s">
        <v>680</v>
      </c>
      <c r="H140" t="s">
        <v>2717</v>
      </c>
      <c r="I140" s="59">
        <v>45495</v>
      </c>
      <c r="J140" t="s">
        <v>561</v>
      </c>
      <c r="K140" t="s">
        <v>2715</v>
      </c>
      <c r="L140" s="59"/>
      <c r="M140" t="s">
        <v>133</v>
      </c>
      <c r="N140" t="s">
        <v>351</v>
      </c>
      <c r="O140">
        <v>1</v>
      </c>
      <c r="P140" t="s">
        <v>676</v>
      </c>
      <c r="Q140" t="s">
        <v>2717</v>
      </c>
      <c r="S140" t="s">
        <v>682</v>
      </c>
      <c r="T140" t="s">
        <v>564</v>
      </c>
      <c r="W140">
        <v>34000</v>
      </c>
      <c r="X140">
        <v>0</v>
      </c>
      <c r="Y140">
        <v>3000</v>
      </c>
      <c r="Z140">
        <v>3500</v>
      </c>
      <c r="AA140">
        <v>0</v>
      </c>
      <c r="AB140">
        <v>500</v>
      </c>
      <c r="AC140">
        <v>0</v>
      </c>
      <c r="AD140" t="s">
        <v>132</v>
      </c>
      <c r="AE140" t="s">
        <v>773</v>
      </c>
      <c r="AF140">
        <v>870</v>
      </c>
      <c r="AG140">
        <v>550</v>
      </c>
      <c r="AH140">
        <v>37000</v>
      </c>
      <c r="AI140">
        <v>0</v>
      </c>
      <c r="AJ140">
        <v>4138</v>
      </c>
      <c r="AK140">
        <v>0</v>
      </c>
      <c r="AL140">
        <v>0</v>
      </c>
      <c r="AN140" t="s">
        <v>785</v>
      </c>
      <c r="AP140">
        <v>37000</v>
      </c>
      <c r="AQ140">
        <v>0</v>
      </c>
      <c r="AR140">
        <v>4138</v>
      </c>
      <c r="AS140">
        <v>0</v>
      </c>
      <c r="AU140" t="s">
        <v>558</v>
      </c>
      <c r="AV140">
        <v>0</v>
      </c>
      <c r="AW140">
        <v>550</v>
      </c>
    </row>
    <row r="141" spans="1:49">
      <c r="A141">
        <v>390</v>
      </c>
      <c r="B141" t="s">
        <v>665</v>
      </c>
      <c r="C141" s="59">
        <v>45496</v>
      </c>
      <c r="D141" t="s">
        <v>2766</v>
      </c>
      <c r="E141" t="s">
        <v>530</v>
      </c>
      <c r="F141" t="s">
        <v>2618</v>
      </c>
      <c r="I141" s="59">
        <v>45496</v>
      </c>
      <c r="J141" t="s">
        <v>561</v>
      </c>
      <c r="K141" t="s">
        <v>2720</v>
      </c>
      <c r="L141" s="59"/>
      <c r="M141" t="s">
        <v>529</v>
      </c>
      <c r="N141" t="s">
        <v>351</v>
      </c>
      <c r="O141">
        <v>1</v>
      </c>
      <c r="P141" t="s">
        <v>2618</v>
      </c>
      <c r="Q141" t="s">
        <v>2620</v>
      </c>
      <c r="S141" t="s">
        <v>2621</v>
      </c>
      <c r="W141">
        <v>0</v>
      </c>
      <c r="X141">
        <v>0</v>
      </c>
      <c r="Y141">
        <v>0</v>
      </c>
      <c r="Z141">
        <v>3500</v>
      </c>
      <c r="AA141">
        <v>0</v>
      </c>
      <c r="AB141">
        <v>500</v>
      </c>
      <c r="AC141">
        <v>0</v>
      </c>
      <c r="AD141" t="s">
        <v>530</v>
      </c>
      <c r="AE141" t="s">
        <v>773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N141" t="s">
        <v>785</v>
      </c>
      <c r="AP141">
        <v>0</v>
      </c>
      <c r="AQ141">
        <v>0</v>
      </c>
      <c r="AR141">
        <v>0</v>
      </c>
      <c r="AS141">
        <v>0</v>
      </c>
      <c r="AU141" t="s">
        <v>558</v>
      </c>
      <c r="AV141">
        <v>0</v>
      </c>
      <c r="AW141">
        <v>0</v>
      </c>
    </row>
    <row r="142" spans="1:49">
      <c r="A142">
        <v>391</v>
      </c>
      <c r="B142" t="s">
        <v>665</v>
      </c>
      <c r="C142" s="59">
        <v>45496</v>
      </c>
      <c r="D142" t="s">
        <v>2767</v>
      </c>
      <c r="E142" t="s">
        <v>530</v>
      </c>
      <c r="F142" t="s">
        <v>2721</v>
      </c>
      <c r="I142" s="59">
        <v>45496</v>
      </c>
      <c r="J142" t="s">
        <v>561</v>
      </c>
      <c r="K142" t="s">
        <v>2722</v>
      </c>
      <c r="L142" s="59"/>
      <c r="M142" t="s">
        <v>529</v>
      </c>
      <c r="N142" t="s">
        <v>351</v>
      </c>
      <c r="O142">
        <v>1</v>
      </c>
      <c r="P142" t="s">
        <v>2721</v>
      </c>
      <c r="Q142" t="s">
        <v>2723</v>
      </c>
      <c r="S142" t="s">
        <v>2724</v>
      </c>
      <c r="W142">
        <v>0</v>
      </c>
      <c r="X142">
        <v>0</v>
      </c>
      <c r="Y142">
        <v>0</v>
      </c>
      <c r="Z142">
        <v>3500</v>
      </c>
      <c r="AA142">
        <v>0</v>
      </c>
      <c r="AB142">
        <v>1725</v>
      </c>
      <c r="AC142">
        <v>0</v>
      </c>
      <c r="AD142" t="s">
        <v>530</v>
      </c>
      <c r="AE142" t="s">
        <v>773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N142" t="s">
        <v>785</v>
      </c>
      <c r="AP142">
        <v>0</v>
      </c>
      <c r="AQ142">
        <v>0</v>
      </c>
      <c r="AR142">
        <v>0</v>
      </c>
      <c r="AS142">
        <v>0</v>
      </c>
      <c r="AU142" t="s">
        <v>558</v>
      </c>
      <c r="AV142">
        <v>0</v>
      </c>
      <c r="AW142">
        <v>0</v>
      </c>
    </row>
    <row r="143" spans="1:49">
      <c r="A143">
        <v>392</v>
      </c>
      <c r="B143" t="s">
        <v>665</v>
      </c>
      <c r="C143" s="59">
        <v>45496</v>
      </c>
      <c r="D143" t="s">
        <v>2727</v>
      </c>
      <c r="E143" t="s">
        <v>562</v>
      </c>
      <c r="F143" t="s">
        <v>2728</v>
      </c>
      <c r="G143" t="s">
        <v>2729</v>
      </c>
      <c r="H143" t="s">
        <v>2730</v>
      </c>
      <c r="I143" s="59">
        <v>45496</v>
      </c>
      <c r="J143" t="s">
        <v>561</v>
      </c>
      <c r="K143" t="s">
        <v>2726</v>
      </c>
      <c r="L143" s="59"/>
      <c r="M143" t="s">
        <v>34</v>
      </c>
      <c r="N143" t="s">
        <v>351</v>
      </c>
      <c r="O143">
        <v>1</v>
      </c>
      <c r="P143" t="s">
        <v>2725</v>
      </c>
      <c r="Q143" t="s">
        <v>2730</v>
      </c>
      <c r="S143" t="s">
        <v>2731</v>
      </c>
      <c r="T143" t="s">
        <v>2732</v>
      </c>
      <c r="W143">
        <v>30240</v>
      </c>
      <c r="X143">
        <v>0</v>
      </c>
      <c r="Y143">
        <v>3000</v>
      </c>
      <c r="Z143">
        <v>3500</v>
      </c>
      <c r="AA143">
        <v>0</v>
      </c>
      <c r="AB143">
        <v>960</v>
      </c>
      <c r="AC143">
        <v>0</v>
      </c>
      <c r="AD143" t="s">
        <v>33</v>
      </c>
      <c r="AF143">
        <v>30240</v>
      </c>
      <c r="AG143">
        <v>19800</v>
      </c>
      <c r="AH143">
        <v>33240</v>
      </c>
      <c r="AI143">
        <v>0</v>
      </c>
      <c r="AJ143">
        <v>3692</v>
      </c>
      <c r="AK143">
        <v>0</v>
      </c>
      <c r="AL143">
        <v>0</v>
      </c>
      <c r="AN143" t="s">
        <v>785</v>
      </c>
      <c r="AP143">
        <v>33240</v>
      </c>
      <c r="AQ143">
        <v>0</v>
      </c>
      <c r="AR143">
        <v>3692</v>
      </c>
      <c r="AS143">
        <v>0</v>
      </c>
      <c r="AU143" t="s">
        <v>558</v>
      </c>
      <c r="AV143">
        <v>0</v>
      </c>
      <c r="AW143">
        <v>19800</v>
      </c>
    </row>
    <row r="144" spans="1:49">
      <c r="A144">
        <v>397</v>
      </c>
      <c r="B144" t="s">
        <v>665</v>
      </c>
      <c r="C144" s="59">
        <v>45495</v>
      </c>
      <c r="D144" t="s">
        <v>2762</v>
      </c>
      <c r="E144" t="s">
        <v>559</v>
      </c>
      <c r="F144" t="s">
        <v>2760</v>
      </c>
      <c r="G144" t="s">
        <v>2763</v>
      </c>
      <c r="H144" t="s">
        <v>2764</v>
      </c>
      <c r="I144" s="59">
        <v>45496</v>
      </c>
      <c r="J144" t="s">
        <v>561</v>
      </c>
      <c r="K144" t="s">
        <v>2761</v>
      </c>
      <c r="L144" s="59"/>
      <c r="M144" t="s">
        <v>44</v>
      </c>
      <c r="N144" t="s">
        <v>351</v>
      </c>
      <c r="O144">
        <v>1</v>
      </c>
      <c r="P144" t="s">
        <v>2760</v>
      </c>
      <c r="Q144" t="s">
        <v>2764</v>
      </c>
      <c r="S144" t="s">
        <v>2765</v>
      </c>
      <c r="W144">
        <v>14400</v>
      </c>
      <c r="X144">
        <v>0</v>
      </c>
      <c r="Y144">
        <v>3000</v>
      </c>
      <c r="Z144">
        <v>3500</v>
      </c>
      <c r="AA144">
        <v>0</v>
      </c>
      <c r="AB144">
        <v>0</v>
      </c>
      <c r="AC144">
        <v>0</v>
      </c>
      <c r="AD144" t="s">
        <v>43</v>
      </c>
      <c r="AF144">
        <v>14400</v>
      </c>
      <c r="AG144">
        <v>9900</v>
      </c>
      <c r="AH144">
        <v>17400</v>
      </c>
      <c r="AI144">
        <v>0</v>
      </c>
      <c r="AJ144">
        <v>893</v>
      </c>
      <c r="AK144">
        <v>0</v>
      </c>
      <c r="AL144">
        <v>0</v>
      </c>
      <c r="AN144" t="s">
        <v>785</v>
      </c>
      <c r="AP144">
        <v>17400</v>
      </c>
      <c r="AQ144">
        <v>0</v>
      </c>
      <c r="AR144">
        <v>893</v>
      </c>
      <c r="AS144">
        <v>0</v>
      </c>
      <c r="AU144" t="s">
        <v>558</v>
      </c>
      <c r="AV144">
        <v>0</v>
      </c>
      <c r="AW144">
        <v>9900</v>
      </c>
    </row>
    <row r="145" spans="1:49">
      <c r="A145">
        <v>398</v>
      </c>
      <c r="B145" t="s">
        <v>665</v>
      </c>
      <c r="C145" s="59">
        <v>45497</v>
      </c>
      <c r="D145" t="s">
        <v>2808</v>
      </c>
      <c r="E145" t="s">
        <v>530</v>
      </c>
      <c r="F145" t="s">
        <v>2768</v>
      </c>
      <c r="I145" s="59">
        <v>45497</v>
      </c>
      <c r="J145" t="s">
        <v>561</v>
      </c>
      <c r="K145" t="s">
        <v>2769</v>
      </c>
      <c r="L145" s="59"/>
      <c r="M145" t="s">
        <v>529</v>
      </c>
      <c r="N145" t="s">
        <v>351</v>
      </c>
      <c r="O145">
        <v>1</v>
      </c>
      <c r="P145" t="s">
        <v>2768</v>
      </c>
      <c r="Q145" t="s">
        <v>2770</v>
      </c>
      <c r="S145" t="s">
        <v>2771</v>
      </c>
      <c r="W145">
        <v>0</v>
      </c>
      <c r="X145">
        <v>0</v>
      </c>
      <c r="Y145">
        <v>0</v>
      </c>
      <c r="Z145">
        <v>5500</v>
      </c>
      <c r="AA145">
        <v>0</v>
      </c>
      <c r="AB145">
        <v>1925</v>
      </c>
      <c r="AC145">
        <v>0</v>
      </c>
      <c r="AD145" t="s">
        <v>530</v>
      </c>
      <c r="AE145" t="s">
        <v>773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N145" t="s">
        <v>785</v>
      </c>
      <c r="AP145">
        <v>0</v>
      </c>
      <c r="AQ145">
        <v>0</v>
      </c>
      <c r="AR145">
        <v>0</v>
      </c>
      <c r="AS145">
        <v>0</v>
      </c>
      <c r="AU145" t="s">
        <v>558</v>
      </c>
      <c r="AV145">
        <v>0</v>
      </c>
      <c r="AW145">
        <v>0</v>
      </c>
    </row>
    <row r="146" spans="1:49">
      <c r="A146">
        <v>404</v>
      </c>
      <c r="B146" t="s">
        <v>665</v>
      </c>
      <c r="C146" s="59">
        <v>45497</v>
      </c>
      <c r="D146" t="s">
        <v>2786</v>
      </c>
      <c r="E146" t="s">
        <v>559</v>
      </c>
      <c r="F146" t="s">
        <v>2784</v>
      </c>
      <c r="G146" t="s">
        <v>2787</v>
      </c>
      <c r="H146" t="s">
        <v>2788</v>
      </c>
      <c r="I146" s="59">
        <v>45497</v>
      </c>
      <c r="J146" t="s">
        <v>561</v>
      </c>
      <c r="K146" t="s">
        <v>2785</v>
      </c>
      <c r="L146" s="59"/>
      <c r="M146" t="s">
        <v>34</v>
      </c>
      <c r="N146" t="s">
        <v>351</v>
      </c>
      <c r="O146">
        <v>1</v>
      </c>
      <c r="P146" t="s">
        <v>2784</v>
      </c>
      <c r="Q146" t="s">
        <v>2788</v>
      </c>
      <c r="S146" t="s">
        <v>2789</v>
      </c>
      <c r="W146">
        <v>28400</v>
      </c>
      <c r="X146">
        <v>0</v>
      </c>
      <c r="Y146">
        <v>3000</v>
      </c>
      <c r="Z146">
        <v>3500</v>
      </c>
      <c r="AA146">
        <v>0</v>
      </c>
      <c r="AB146">
        <v>960</v>
      </c>
      <c r="AC146">
        <v>0</v>
      </c>
      <c r="AD146" t="s">
        <v>33</v>
      </c>
      <c r="AF146">
        <v>28800</v>
      </c>
      <c r="AG146">
        <v>19800</v>
      </c>
      <c r="AH146">
        <v>31400</v>
      </c>
      <c r="AI146">
        <v>0</v>
      </c>
      <c r="AJ146">
        <v>1596</v>
      </c>
      <c r="AK146">
        <v>0</v>
      </c>
      <c r="AL146">
        <v>0</v>
      </c>
      <c r="AN146" t="s">
        <v>785</v>
      </c>
      <c r="AP146">
        <v>31400</v>
      </c>
      <c r="AQ146">
        <v>0</v>
      </c>
      <c r="AR146">
        <v>1596</v>
      </c>
      <c r="AS146">
        <v>0</v>
      </c>
      <c r="AU146" t="s">
        <v>558</v>
      </c>
      <c r="AV146">
        <v>1</v>
      </c>
      <c r="AW146">
        <v>19800</v>
      </c>
    </row>
    <row r="147" spans="1:49">
      <c r="A147">
        <v>408</v>
      </c>
      <c r="B147" t="s">
        <v>665</v>
      </c>
      <c r="C147" s="59">
        <v>45496</v>
      </c>
      <c r="D147" t="s">
        <v>2803</v>
      </c>
      <c r="E147" t="s">
        <v>562</v>
      </c>
      <c r="F147" t="s">
        <v>2804</v>
      </c>
      <c r="G147" t="s">
        <v>2805</v>
      </c>
      <c r="H147" t="s">
        <v>2806</v>
      </c>
      <c r="I147" s="59">
        <v>45497</v>
      </c>
      <c r="J147" t="s">
        <v>561</v>
      </c>
      <c r="K147" t="s">
        <v>2802</v>
      </c>
      <c r="L147" s="59"/>
      <c r="M147" t="s">
        <v>133</v>
      </c>
      <c r="N147" t="s">
        <v>351</v>
      </c>
      <c r="O147">
        <v>1</v>
      </c>
      <c r="P147" t="s">
        <v>2801</v>
      </c>
      <c r="Q147" t="s">
        <v>2806</v>
      </c>
      <c r="S147" t="s">
        <v>2807</v>
      </c>
      <c r="T147" t="s">
        <v>564</v>
      </c>
      <c r="W147">
        <v>34000</v>
      </c>
      <c r="X147">
        <v>0</v>
      </c>
      <c r="Y147">
        <v>3000</v>
      </c>
      <c r="Z147">
        <v>3500</v>
      </c>
      <c r="AA147">
        <v>0</v>
      </c>
      <c r="AB147">
        <v>500</v>
      </c>
      <c r="AC147">
        <v>0</v>
      </c>
      <c r="AD147" t="s">
        <v>132</v>
      </c>
      <c r="AF147">
        <v>870</v>
      </c>
      <c r="AG147">
        <v>550</v>
      </c>
      <c r="AH147">
        <v>37000</v>
      </c>
      <c r="AI147">
        <v>0</v>
      </c>
      <c r="AJ147">
        <v>4138</v>
      </c>
      <c r="AK147">
        <v>0</v>
      </c>
      <c r="AL147">
        <v>0</v>
      </c>
      <c r="AN147" t="s">
        <v>785</v>
      </c>
      <c r="AP147">
        <v>37000</v>
      </c>
      <c r="AQ147">
        <v>0</v>
      </c>
      <c r="AR147">
        <v>4138</v>
      </c>
      <c r="AS147">
        <v>0</v>
      </c>
      <c r="AU147" t="s">
        <v>558</v>
      </c>
      <c r="AV147">
        <v>0</v>
      </c>
      <c r="AW147">
        <v>550</v>
      </c>
    </row>
    <row r="148" spans="1:49">
      <c r="A148">
        <v>422</v>
      </c>
      <c r="B148" t="s">
        <v>665</v>
      </c>
      <c r="C148" s="59">
        <v>45499</v>
      </c>
      <c r="D148" t="s">
        <v>2918</v>
      </c>
      <c r="E148" t="s">
        <v>530</v>
      </c>
      <c r="F148" t="s">
        <v>2879</v>
      </c>
      <c r="I148" s="59">
        <v>45499</v>
      </c>
      <c r="J148" t="s">
        <v>561</v>
      </c>
      <c r="K148" t="s">
        <v>2880</v>
      </c>
      <c r="L148" s="59"/>
      <c r="M148" t="s">
        <v>529</v>
      </c>
      <c r="N148" t="s">
        <v>351</v>
      </c>
      <c r="O148">
        <v>1</v>
      </c>
      <c r="P148" t="s">
        <v>2879</v>
      </c>
      <c r="Q148" t="s">
        <v>2881</v>
      </c>
      <c r="S148" t="s">
        <v>2882</v>
      </c>
      <c r="W148">
        <v>0</v>
      </c>
      <c r="X148">
        <v>0</v>
      </c>
      <c r="Y148">
        <v>0</v>
      </c>
      <c r="Z148">
        <v>5700</v>
      </c>
      <c r="AA148">
        <v>0</v>
      </c>
      <c r="AB148">
        <v>1725</v>
      </c>
      <c r="AC148">
        <v>0</v>
      </c>
      <c r="AD148" t="s">
        <v>530</v>
      </c>
      <c r="AE148" t="s">
        <v>773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N148" t="s">
        <v>785</v>
      </c>
      <c r="AP148">
        <v>0</v>
      </c>
      <c r="AQ148">
        <v>0</v>
      </c>
      <c r="AR148">
        <v>0</v>
      </c>
      <c r="AS148">
        <v>0</v>
      </c>
      <c r="AU148" t="s">
        <v>558</v>
      </c>
      <c r="AV148">
        <v>0</v>
      </c>
      <c r="AW148">
        <v>0</v>
      </c>
    </row>
    <row r="149" spans="1:49">
      <c r="A149">
        <v>433</v>
      </c>
      <c r="B149" t="s">
        <v>665</v>
      </c>
      <c r="C149" s="59">
        <v>45502</v>
      </c>
      <c r="D149" t="s">
        <v>2983</v>
      </c>
      <c r="E149" t="s">
        <v>530</v>
      </c>
      <c r="F149" t="s">
        <v>1310</v>
      </c>
      <c r="I149" s="59">
        <v>45502</v>
      </c>
      <c r="J149" t="s">
        <v>561</v>
      </c>
      <c r="K149" t="s">
        <v>2921</v>
      </c>
      <c r="L149" s="59"/>
      <c r="M149" t="s">
        <v>529</v>
      </c>
      <c r="N149" t="s">
        <v>351</v>
      </c>
      <c r="O149">
        <v>1</v>
      </c>
      <c r="P149" t="s">
        <v>1310</v>
      </c>
      <c r="Q149" t="s">
        <v>1312</v>
      </c>
      <c r="S149" t="s">
        <v>2922</v>
      </c>
      <c r="W149">
        <v>0</v>
      </c>
      <c r="X149">
        <v>0</v>
      </c>
      <c r="Y149">
        <v>0</v>
      </c>
      <c r="Z149">
        <v>4400</v>
      </c>
      <c r="AA149">
        <v>0</v>
      </c>
      <c r="AB149">
        <v>1725</v>
      </c>
      <c r="AC149">
        <v>0</v>
      </c>
      <c r="AD149" t="s">
        <v>530</v>
      </c>
      <c r="AE149" t="s">
        <v>773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N149" t="s">
        <v>785</v>
      </c>
      <c r="AP149">
        <v>0</v>
      </c>
      <c r="AQ149">
        <v>0</v>
      </c>
      <c r="AR149">
        <v>0</v>
      </c>
      <c r="AS149">
        <v>0</v>
      </c>
      <c r="AU149" t="s">
        <v>558</v>
      </c>
      <c r="AV149">
        <v>0</v>
      </c>
      <c r="AW149">
        <v>0</v>
      </c>
    </row>
    <row r="150" spans="1:49">
      <c r="A150">
        <v>435</v>
      </c>
      <c r="B150" t="s">
        <v>665</v>
      </c>
      <c r="C150" s="59">
        <v>45502</v>
      </c>
      <c r="D150" t="s">
        <v>2984</v>
      </c>
      <c r="E150" t="s">
        <v>530</v>
      </c>
      <c r="F150" t="s">
        <v>2923</v>
      </c>
      <c r="I150" s="59">
        <v>45502</v>
      </c>
      <c r="J150" t="s">
        <v>561</v>
      </c>
      <c r="K150" t="s">
        <v>2924</v>
      </c>
      <c r="L150" s="59"/>
      <c r="M150" t="s">
        <v>529</v>
      </c>
      <c r="N150" t="s">
        <v>351</v>
      </c>
      <c r="O150">
        <v>1</v>
      </c>
      <c r="P150" t="s">
        <v>2923</v>
      </c>
      <c r="Q150" t="s">
        <v>2925</v>
      </c>
      <c r="S150" t="s">
        <v>2926</v>
      </c>
      <c r="W150">
        <v>0</v>
      </c>
      <c r="X150">
        <v>0</v>
      </c>
      <c r="Y150">
        <v>0</v>
      </c>
      <c r="Z150">
        <v>4400</v>
      </c>
      <c r="AA150">
        <v>0</v>
      </c>
      <c r="AB150">
        <v>1725</v>
      </c>
      <c r="AC150">
        <v>0</v>
      </c>
      <c r="AD150" t="s">
        <v>530</v>
      </c>
      <c r="AE150" t="s">
        <v>773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N150" t="s">
        <v>785</v>
      </c>
      <c r="AP150">
        <v>0</v>
      </c>
      <c r="AQ150">
        <v>0</v>
      </c>
      <c r="AR150">
        <v>0</v>
      </c>
      <c r="AS150">
        <v>0</v>
      </c>
      <c r="AU150" t="s">
        <v>558</v>
      </c>
      <c r="AV150">
        <v>0</v>
      </c>
      <c r="AW150">
        <v>0</v>
      </c>
    </row>
    <row r="151" spans="1:49">
      <c r="A151">
        <v>444</v>
      </c>
      <c r="B151" t="s">
        <v>665</v>
      </c>
      <c r="C151" s="59">
        <v>45502</v>
      </c>
      <c r="D151" t="s">
        <v>2969</v>
      </c>
      <c r="E151" t="s">
        <v>559</v>
      </c>
      <c r="F151" t="s">
        <v>1015</v>
      </c>
      <c r="G151" t="s">
        <v>1016</v>
      </c>
      <c r="H151" t="s">
        <v>1017</v>
      </c>
      <c r="I151" s="59">
        <v>45502</v>
      </c>
      <c r="J151" t="s">
        <v>561</v>
      </c>
      <c r="K151" t="s">
        <v>2968</v>
      </c>
      <c r="L151" s="59"/>
      <c r="M151" t="s">
        <v>24</v>
      </c>
      <c r="N151" t="s">
        <v>351</v>
      </c>
      <c r="O151">
        <v>1</v>
      </c>
      <c r="P151" t="s">
        <v>1012</v>
      </c>
      <c r="Q151" t="s">
        <v>1017</v>
      </c>
      <c r="S151" t="s">
        <v>1018</v>
      </c>
      <c r="W151">
        <v>13600</v>
      </c>
      <c r="X151">
        <v>0</v>
      </c>
      <c r="Y151">
        <v>3000</v>
      </c>
      <c r="Z151">
        <v>3000</v>
      </c>
      <c r="AA151">
        <v>0</v>
      </c>
      <c r="AB151">
        <v>0</v>
      </c>
      <c r="AC151">
        <v>0</v>
      </c>
      <c r="AD151" t="s">
        <v>23</v>
      </c>
      <c r="AE151" t="s">
        <v>773</v>
      </c>
      <c r="AF151">
        <v>13600</v>
      </c>
      <c r="AG151">
        <v>9350</v>
      </c>
      <c r="AH151">
        <v>16600</v>
      </c>
      <c r="AI151">
        <v>0</v>
      </c>
      <c r="AJ151">
        <v>852</v>
      </c>
      <c r="AK151">
        <v>0</v>
      </c>
      <c r="AL151">
        <v>0</v>
      </c>
      <c r="AN151" t="s">
        <v>785</v>
      </c>
      <c r="AP151">
        <v>16600</v>
      </c>
      <c r="AQ151">
        <v>0</v>
      </c>
      <c r="AR151">
        <v>852</v>
      </c>
      <c r="AS151">
        <v>0</v>
      </c>
      <c r="AU151" t="s">
        <v>558</v>
      </c>
      <c r="AV151">
        <v>4</v>
      </c>
      <c r="AW151">
        <v>9350</v>
      </c>
    </row>
    <row r="152" spans="1:49">
      <c r="A152">
        <v>445</v>
      </c>
      <c r="B152" t="s">
        <v>665</v>
      </c>
      <c r="C152" s="59">
        <v>45499</v>
      </c>
      <c r="D152" t="s">
        <v>2972</v>
      </c>
      <c r="E152" t="s">
        <v>559</v>
      </c>
      <c r="F152" t="s">
        <v>2970</v>
      </c>
      <c r="G152" t="s">
        <v>2973</v>
      </c>
      <c r="H152" t="s">
        <v>2974</v>
      </c>
      <c r="I152" s="59">
        <v>45502</v>
      </c>
      <c r="J152" t="s">
        <v>561</v>
      </c>
      <c r="K152" t="s">
        <v>2971</v>
      </c>
      <c r="L152" s="59"/>
      <c r="M152" t="s">
        <v>22</v>
      </c>
      <c r="N152" t="s">
        <v>351</v>
      </c>
      <c r="O152">
        <v>1</v>
      </c>
      <c r="P152" t="s">
        <v>2970</v>
      </c>
      <c r="Q152" t="s">
        <v>2974</v>
      </c>
      <c r="S152" t="s">
        <v>2975</v>
      </c>
      <c r="W152">
        <v>18400</v>
      </c>
      <c r="X152">
        <v>0</v>
      </c>
      <c r="Y152">
        <v>3000</v>
      </c>
      <c r="Z152">
        <v>3000</v>
      </c>
      <c r="AA152">
        <v>0</v>
      </c>
      <c r="AB152">
        <v>0</v>
      </c>
      <c r="AC152">
        <v>0</v>
      </c>
      <c r="AD152" t="s">
        <v>21</v>
      </c>
      <c r="AF152">
        <v>18400</v>
      </c>
      <c r="AG152">
        <v>12650</v>
      </c>
      <c r="AH152">
        <v>21400</v>
      </c>
      <c r="AI152">
        <v>0</v>
      </c>
      <c r="AJ152">
        <v>1094</v>
      </c>
      <c r="AK152">
        <v>0</v>
      </c>
      <c r="AL152">
        <v>0</v>
      </c>
      <c r="AN152" t="s">
        <v>785</v>
      </c>
      <c r="AP152">
        <v>21400</v>
      </c>
      <c r="AQ152">
        <v>0</v>
      </c>
      <c r="AR152">
        <v>1094</v>
      </c>
      <c r="AS152">
        <v>0</v>
      </c>
      <c r="AU152" t="s">
        <v>558</v>
      </c>
      <c r="AV152">
        <v>0</v>
      </c>
      <c r="AW152">
        <v>12650</v>
      </c>
    </row>
    <row r="153" spans="1:49">
      <c r="A153">
        <v>446</v>
      </c>
      <c r="B153" t="s">
        <v>665</v>
      </c>
      <c r="C153" s="59">
        <v>45500</v>
      </c>
      <c r="D153" t="s">
        <v>2978</v>
      </c>
      <c r="E153" t="s">
        <v>562</v>
      </c>
      <c r="F153" t="s">
        <v>2979</v>
      </c>
      <c r="G153" t="s">
        <v>2980</v>
      </c>
      <c r="H153" t="s">
        <v>2981</v>
      </c>
      <c r="I153" s="59">
        <v>45502</v>
      </c>
      <c r="J153" t="s">
        <v>561</v>
      </c>
      <c r="K153" t="s">
        <v>2977</v>
      </c>
      <c r="L153" s="59"/>
      <c r="M153" t="s">
        <v>22</v>
      </c>
      <c r="N153" t="s">
        <v>351</v>
      </c>
      <c r="O153">
        <v>1</v>
      </c>
      <c r="P153" t="s">
        <v>2976</v>
      </c>
      <c r="Q153" t="s">
        <v>2981</v>
      </c>
      <c r="S153" t="s">
        <v>2982</v>
      </c>
      <c r="T153" t="s">
        <v>563</v>
      </c>
      <c r="W153">
        <v>19320</v>
      </c>
      <c r="X153">
        <v>0</v>
      </c>
      <c r="Y153">
        <v>3000</v>
      </c>
      <c r="Z153">
        <v>3000</v>
      </c>
      <c r="AA153">
        <v>0</v>
      </c>
      <c r="AB153">
        <v>0</v>
      </c>
      <c r="AC153">
        <v>0</v>
      </c>
      <c r="AD153" t="s">
        <v>21</v>
      </c>
      <c r="AF153">
        <v>19320</v>
      </c>
      <c r="AG153">
        <v>12650</v>
      </c>
      <c r="AH153">
        <v>22320</v>
      </c>
      <c r="AI153">
        <v>0</v>
      </c>
      <c r="AJ153">
        <v>2394</v>
      </c>
      <c r="AK153">
        <v>0</v>
      </c>
      <c r="AL153">
        <v>0</v>
      </c>
      <c r="AN153" t="s">
        <v>785</v>
      </c>
      <c r="AP153">
        <v>22320</v>
      </c>
      <c r="AQ153">
        <v>0</v>
      </c>
      <c r="AR153">
        <v>2394</v>
      </c>
      <c r="AS153">
        <v>0</v>
      </c>
      <c r="AU153" t="s">
        <v>558</v>
      </c>
      <c r="AV153">
        <v>0</v>
      </c>
      <c r="AW153">
        <v>12650</v>
      </c>
    </row>
    <row r="154" spans="1:49">
      <c r="A154">
        <v>447</v>
      </c>
      <c r="B154" t="s">
        <v>665</v>
      </c>
      <c r="C154" s="59">
        <v>45503</v>
      </c>
      <c r="D154" t="s">
        <v>3012</v>
      </c>
      <c r="E154" t="s">
        <v>530</v>
      </c>
      <c r="F154" t="s">
        <v>2530</v>
      </c>
      <c r="I154" s="59">
        <v>45503</v>
      </c>
      <c r="J154" t="s">
        <v>561</v>
      </c>
      <c r="K154" t="s">
        <v>2985</v>
      </c>
      <c r="L154" s="59"/>
      <c r="M154" t="s">
        <v>529</v>
      </c>
      <c r="N154" t="s">
        <v>351</v>
      </c>
      <c r="O154">
        <v>1</v>
      </c>
      <c r="P154" t="s">
        <v>2530</v>
      </c>
      <c r="Q154" t="s">
        <v>2532</v>
      </c>
      <c r="S154" t="s">
        <v>2533</v>
      </c>
      <c r="W154">
        <v>0</v>
      </c>
      <c r="X154">
        <v>0</v>
      </c>
      <c r="Y154">
        <v>0</v>
      </c>
      <c r="Z154">
        <v>5500</v>
      </c>
      <c r="AA154">
        <v>0</v>
      </c>
      <c r="AB154">
        <v>1925</v>
      </c>
      <c r="AC154">
        <v>0</v>
      </c>
      <c r="AD154" t="s">
        <v>530</v>
      </c>
      <c r="AE154" t="s">
        <v>773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N154" t="s">
        <v>785</v>
      </c>
      <c r="AP154">
        <v>0</v>
      </c>
      <c r="AQ154">
        <v>0</v>
      </c>
      <c r="AR154">
        <v>0</v>
      </c>
      <c r="AS154">
        <v>0</v>
      </c>
      <c r="AU154" t="s">
        <v>558</v>
      </c>
      <c r="AV154">
        <v>0</v>
      </c>
      <c r="AW154">
        <v>0</v>
      </c>
    </row>
    <row r="155" spans="1:49">
      <c r="A155">
        <v>448</v>
      </c>
      <c r="B155" t="s">
        <v>665</v>
      </c>
      <c r="C155" s="59">
        <v>45503</v>
      </c>
      <c r="D155" t="s">
        <v>3013</v>
      </c>
      <c r="E155" t="s">
        <v>530</v>
      </c>
      <c r="F155" t="s">
        <v>2622</v>
      </c>
      <c r="I155" s="59">
        <v>45503</v>
      </c>
      <c r="J155" t="s">
        <v>561</v>
      </c>
      <c r="K155" t="s">
        <v>2986</v>
      </c>
      <c r="L155" s="59"/>
      <c r="M155" t="s">
        <v>529</v>
      </c>
      <c r="N155" t="s">
        <v>351</v>
      </c>
      <c r="O155">
        <v>1</v>
      </c>
      <c r="P155" t="s">
        <v>2622</v>
      </c>
      <c r="Q155" t="s">
        <v>2378</v>
      </c>
      <c r="S155" t="s">
        <v>2379</v>
      </c>
      <c r="W155">
        <v>0</v>
      </c>
      <c r="X155">
        <v>0</v>
      </c>
      <c r="Y155">
        <v>0</v>
      </c>
      <c r="Z155">
        <v>5700</v>
      </c>
      <c r="AA155">
        <v>0</v>
      </c>
      <c r="AB155">
        <v>1725</v>
      </c>
      <c r="AC155">
        <v>0</v>
      </c>
      <c r="AD155" t="s">
        <v>530</v>
      </c>
      <c r="AE155" t="s">
        <v>773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N155" t="s">
        <v>785</v>
      </c>
      <c r="AP155">
        <v>0</v>
      </c>
      <c r="AQ155">
        <v>0</v>
      </c>
      <c r="AR155">
        <v>0</v>
      </c>
      <c r="AS155">
        <v>0</v>
      </c>
      <c r="AU155" t="s">
        <v>558</v>
      </c>
      <c r="AV155">
        <v>0</v>
      </c>
      <c r="AW155">
        <v>0</v>
      </c>
    </row>
    <row r="156" spans="1:49">
      <c r="A156">
        <v>449</v>
      </c>
      <c r="B156" t="s">
        <v>665</v>
      </c>
      <c r="C156" s="59">
        <v>45503</v>
      </c>
      <c r="D156" t="s">
        <v>3014</v>
      </c>
      <c r="E156" t="s">
        <v>530</v>
      </c>
      <c r="F156" t="s">
        <v>2987</v>
      </c>
      <c r="I156" s="59">
        <v>45503</v>
      </c>
      <c r="J156" t="s">
        <v>561</v>
      </c>
      <c r="K156" t="s">
        <v>2988</v>
      </c>
      <c r="L156" s="59"/>
      <c r="M156" t="s">
        <v>529</v>
      </c>
      <c r="N156" t="s">
        <v>351</v>
      </c>
      <c r="O156">
        <v>1</v>
      </c>
      <c r="P156" t="s">
        <v>2987</v>
      </c>
      <c r="Q156" t="s">
        <v>2989</v>
      </c>
      <c r="S156" t="s">
        <v>2990</v>
      </c>
      <c r="W156">
        <v>0</v>
      </c>
      <c r="X156">
        <v>0</v>
      </c>
      <c r="Y156">
        <v>0</v>
      </c>
      <c r="Z156">
        <v>4400</v>
      </c>
      <c r="AA156">
        <v>0</v>
      </c>
      <c r="AB156">
        <v>1725</v>
      </c>
      <c r="AC156">
        <v>0</v>
      </c>
      <c r="AD156" t="s">
        <v>530</v>
      </c>
      <c r="AE156" t="s">
        <v>773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N156" t="s">
        <v>785</v>
      </c>
      <c r="AP156">
        <v>0</v>
      </c>
      <c r="AQ156">
        <v>0</v>
      </c>
      <c r="AR156">
        <v>0</v>
      </c>
      <c r="AS156">
        <v>0</v>
      </c>
      <c r="AU156" t="s">
        <v>558</v>
      </c>
      <c r="AV156">
        <v>0</v>
      </c>
      <c r="AW156">
        <v>0</v>
      </c>
    </row>
    <row r="157" spans="1:49">
      <c r="A157">
        <v>464</v>
      </c>
      <c r="B157" t="s">
        <v>665</v>
      </c>
      <c r="C157" s="59">
        <v>45503</v>
      </c>
      <c r="D157" t="s">
        <v>3067</v>
      </c>
      <c r="E157" t="s">
        <v>562</v>
      </c>
      <c r="F157" t="s">
        <v>3065</v>
      </c>
      <c r="G157" t="s">
        <v>1366</v>
      </c>
      <c r="H157" t="s">
        <v>3068</v>
      </c>
      <c r="I157" s="59">
        <v>45504</v>
      </c>
      <c r="J157" t="s">
        <v>561</v>
      </c>
      <c r="K157" t="s">
        <v>3066</v>
      </c>
      <c r="L157" s="59"/>
      <c r="M157" t="s">
        <v>133</v>
      </c>
      <c r="N157" t="s">
        <v>351</v>
      </c>
      <c r="O157">
        <v>3</v>
      </c>
      <c r="P157" t="s">
        <v>3065</v>
      </c>
      <c r="Q157" t="s">
        <v>3068</v>
      </c>
      <c r="S157" t="s">
        <v>3069</v>
      </c>
      <c r="T157" t="s">
        <v>564</v>
      </c>
      <c r="W157">
        <v>51900</v>
      </c>
      <c r="X157">
        <v>0</v>
      </c>
      <c r="Y157">
        <v>0</v>
      </c>
      <c r="Z157">
        <v>3500</v>
      </c>
      <c r="AA157">
        <v>0</v>
      </c>
      <c r="AB157">
        <v>0</v>
      </c>
      <c r="AC157">
        <v>0</v>
      </c>
      <c r="AD157" t="s">
        <v>132</v>
      </c>
      <c r="AF157">
        <v>870</v>
      </c>
      <c r="AG157">
        <v>550</v>
      </c>
      <c r="AH157">
        <v>51900</v>
      </c>
      <c r="AI157">
        <v>0</v>
      </c>
      <c r="AJ157">
        <v>6166</v>
      </c>
      <c r="AK157">
        <v>0</v>
      </c>
      <c r="AL157">
        <v>0</v>
      </c>
      <c r="AN157" t="s">
        <v>785</v>
      </c>
      <c r="AP157">
        <v>51900</v>
      </c>
      <c r="AQ157">
        <v>0</v>
      </c>
      <c r="AR157">
        <v>6166</v>
      </c>
      <c r="AS157">
        <v>0</v>
      </c>
      <c r="AU157" t="s">
        <v>558</v>
      </c>
      <c r="AV157">
        <v>0</v>
      </c>
      <c r="AW157">
        <v>1650</v>
      </c>
    </row>
    <row r="158" spans="1:49">
      <c r="A158">
        <v>465</v>
      </c>
      <c r="B158" t="s">
        <v>665</v>
      </c>
      <c r="C158" s="59">
        <v>45510</v>
      </c>
      <c r="D158" t="s">
        <v>3072</v>
      </c>
      <c r="E158" t="s">
        <v>559</v>
      </c>
      <c r="F158" t="s">
        <v>3073</v>
      </c>
      <c r="G158" t="s">
        <v>3074</v>
      </c>
      <c r="H158" t="s">
        <v>3075</v>
      </c>
      <c r="I158" s="59">
        <v>45510</v>
      </c>
      <c r="J158" t="s">
        <v>561</v>
      </c>
      <c r="K158" t="s">
        <v>3071</v>
      </c>
      <c r="L158" s="59"/>
      <c r="M158" t="s">
        <v>22</v>
      </c>
      <c r="N158" t="s">
        <v>351</v>
      </c>
      <c r="O158">
        <v>1</v>
      </c>
      <c r="P158" t="s">
        <v>3070</v>
      </c>
      <c r="Q158" t="s">
        <v>3075</v>
      </c>
      <c r="S158" t="s">
        <v>3076</v>
      </c>
      <c r="T158" t="s">
        <v>1181</v>
      </c>
      <c r="W158">
        <v>18400</v>
      </c>
      <c r="X158">
        <v>0</v>
      </c>
      <c r="Y158">
        <v>3000</v>
      </c>
      <c r="Z158">
        <v>3000</v>
      </c>
      <c r="AA158">
        <v>0</v>
      </c>
      <c r="AB158">
        <v>0</v>
      </c>
      <c r="AC158">
        <v>0</v>
      </c>
      <c r="AD158" t="s">
        <v>21</v>
      </c>
      <c r="AF158">
        <v>18400</v>
      </c>
      <c r="AG158">
        <v>12650</v>
      </c>
      <c r="AH158">
        <v>21400</v>
      </c>
      <c r="AI158">
        <v>0</v>
      </c>
      <c r="AJ158">
        <v>1094</v>
      </c>
      <c r="AK158">
        <v>0</v>
      </c>
      <c r="AL158">
        <v>0</v>
      </c>
      <c r="AN158" t="s">
        <v>785</v>
      </c>
      <c r="AP158">
        <v>21400</v>
      </c>
      <c r="AQ158">
        <v>0</v>
      </c>
      <c r="AR158">
        <v>1094</v>
      </c>
      <c r="AS158">
        <v>0</v>
      </c>
      <c r="AU158" t="s">
        <v>558</v>
      </c>
      <c r="AV158">
        <v>0</v>
      </c>
      <c r="AW158">
        <v>12650</v>
      </c>
    </row>
    <row r="159" spans="1:49">
      <c r="A159">
        <v>466</v>
      </c>
      <c r="B159" t="s">
        <v>665</v>
      </c>
      <c r="C159" s="59">
        <v>45510</v>
      </c>
      <c r="D159" t="s">
        <v>3079</v>
      </c>
      <c r="E159" t="s">
        <v>559</v>
      </c>
      <c r="F159" t="s">
        <v>3077</v>
      </c>
      <c r="G159" t="s">
        <v>3080</v>
      </c>
      <c r="H159" t="s">
        <v>3081</v>
      </c>
      <c r="I159" s="59">
        <v>45510</v>
      </c>
      <c r="J159" t="s">
        <v>561</v>
      </c>
      <c r="K159" t="s">
        <v>3078</v>
      </c>
      <c r="L159" s="59"/>
      <c r="M159" t="s">
        <v>26</v>
      </c>
      <c r="N159" t="s">
        <v>351</v>
      </c>
      <c r="O159">
        <v>1</v>
      </c>
      <c r="P159" t="s">
        <v>3077</v>
      </c>
      <c r="Q159" t="s">
        <v>3081</v>
      </c>
      <c r="S159" t="s">
        <v>3082</v>
      </c>
      <c r="W159">
        <v>21920</v>
      </c>
      <c r="X159">
        <v>0</v>
      </c>
      <c r="Y159">
        <v>3000</v>
      </c>
      <c r="Z159">
        <v>3000</v>
      </c>
      <c r="AA159">
        <v>0</v>
      </c>
      <c r="AB159">
        <v>0</v>
      </c>
      <c r="AC159">
        <v>0</v>
      </c>
      <c r="AD159" t="s">
        <v>25</v>
      </c>
      <c r="AF159">
        <v>21920</v>
      </c>
      <c r="AG159">
        <v>15070</v>
      </c>
      <c r="AH159">
        <v>24920</v>
      </c>
      <c r="AI159">
        <v>0</v>
      </c>
      <c r="AJ159">
        <v>1270</v>
      </c>
      <c r="AK159">
        <v>0</v>
      </c>
      <c r="AL159">
        <v>0</v>
      </c>
      <c r="AN159" t="s">
        <v>785</v>
      </c>
      <c r="AP159">
        <v>24920</v>
      </c>
      <c r="AQ159">
        <v>0</v>
      </c>
      <c r="AR159">
        <v>1270</v>
      </c>
      <c r="AS159">
        <v>0</v>
      </c>
      <c r="AU159" t="s">
        <v>558</v>
      </c>
      <c r="AV159">
        <v>0</v>
      </c>
      <c r="AW159">
        <v>15070</v>
      </c>
    </row>
    <row r="160" spans="1:49">
      <c r="A160">
        <v>467</v>
      </c>
      <c r="B160" t="s">
        <v>665</v>
      </c>
      <c r="C160" s="59">
        <v>45509</v>
      </c>
      <c r="D160" t="s">
        <v>3085</v>
      </c>
      <c r="E160" t="s">
        <v>559</v>
      </c>
      <c r="F160" t="s">
        <v>3086</v>
      </c>
      <c r="G160" t="s">
        <v>3087</v>
      </c>
      <c r="H160" t="s">
        <v>3088</v>
      </c>
      <c r="I160" s="59">
        <v>45510</v>
      </c>
      <c r="J160" t="s">
        <v>561</v>
      </c>
      <c r="K160" t="s">
        <v>3084</v>
      </c>
      <c r="L160" s="59"/>
      <c r="M160" t="s">
        <v>82</v>
      </c>
      <c r="N160" t="s">
        <v>351</v>
      </c>
      <c r="O160">
        <v>7</v>
      </c>
      <c r="P160" t="s">
        <v>3083</v>
      </c>
      <c r="Q160" t="s">
        <v>3088</v>
      </c>
      <c r="S160" t="s">
        <v>3089</v>
      </c>
      <c r="W160">
        <v>36330</v>
      </c>
      <c r="X160">
        <v>0</v>
      </c>
      <c r="Y160">
        <v>0</v>
      </c>
      <c r="Z160">
        <v>4400</v>
      </c>
      <c r="AA160">
        <v>0</v>
      </c>
      <c r="AB160">
        <v>1725</v>
      </c>
      <c r="AC160">
        <v>0</v>
      </c>
      <c r="AD160" t="s">
        <v>81</v>
      </c>
      <c r="AF160">
        <v>5610</v>
      </c>
      <c r="AG160">
        <v>3740</v>
      </c>
      <c r="AH160">
        <v>36330</v>
      </c>
      <c r="AI160">
        <v>0</v>
      </c>
      <c r="AJ160">
        <v>1906</v>
      </c>
      <c r="AK160">
        <v>0</v>
      </c>
      <c r="AL160">
        <v>0</v>
      </c>
      <c r="AN160" t="s">
        <v>785</v>
      </c>
      <c r="AP160">
        <v>36330</v>
      </c>
      <c r="AQ160">
        <v>0</v>
      </c>
      <c r="AR160">
        <v>1906</v>
      </c>
      <c r="AS160">
        <v>0</v>
      </c>
      <c r="AU160" t="s">
        <v>558</v>
      </c>
      <c r="AV160">
        <v>1</v>
      </c>
      <c r="AW160">
        <v>26180</v>
      </c>
    </row>
    <row r="161" spans="1:49">
      <c r="A161">
        <v>476</v>
      </c>
      <c r="B161" t="s">
        <v>665</v>
      </c>
      <c r="C161" s="59">
        <v>45516</v>
      </c>
      <c r="D161" t="s">
        <v>3405</v>
      </c>
      <c r="E161" t="s">
        <v>530</v>
      </c>
      <c r="F161" t="s">
        <v>2138</v>
      </c>
      <c r="I161" s="59">
        <v>45516</v>
      </c>
      <c r="J161" t="s">
        <v>561</v>
      </c>
      <c r="K161" t="s">
        <v>3129</v>
      </c>
      <c r="L161" s="59"/>
      <c r="M161" t="s">
        <v>529</v>
      </c>
      <c r="N161" t="s">
        <v>351</v>
      </c>
      <c r="O161">
        <v>1</v>
      </c>
      <c r="P161" t="s">
        <v>2138</v>
      </c>
      <c r="Q161" t="s">
        <v>2140</v>
      </c>
      <c r="S161" t="s">
        <v>2141</v>
      </c>
      <c r="W161">
        <v>0</v>
      </c>
      <c r="X161">
        <v>0</v>
      </c>
      <c r="Y161">
        <v>0</v>
      </c>
      <c r="Z161">
        <v>4400</v>
      </c>
      <c r="AA161">
        <v>0</v>
      </c>
      <c r="AB161">
        <v>1725</v>
      </c>
      <c r="AC161">
        <v>0</v>
      </c>
      <c r="AD161" t="s">
        <v>530</v>
      </c>
      <c r="AE161" t="s">
        <v>773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N161" t="s">
        <v>785</v>
      </c>
      <c r="AP161">
        <v>0</v>
      </c>
      <c r="AQ161">
        <v>0</v>
      </c>
      <c r="AR161">
        <v>0</v>
      </c>
      <c r="AS161">
        <v>0</v>
      </c>
      <c r="AU161" t="s">
        <v>558</v>
      </c>
      <c r="AV161">
        <v>0</v>
      </c>
      <c r="AW161">
        <v>0</v>
      </c>
    </row>
    <row r="162" spans="1:49">
      <c r="A162">
        <v>477</v>
      </c>
      <c r="B162" t="s">
        <v>665</v>
      </c>
      <c r="C162" s="59">
        <v>45516</v>
      </c>
      <c r="D162" t="s">
        <v>3406</v>
      </c>
      <c r="E162" t="s">
        <v>530</v>
      </c>
      <c r="F162" t="s">
        <v>2138</v>
      </c>
      <c r="I162" s="59">
        <v>45516</v>
      </c>
      <c r="J162" t="s">
        <v>561</v>
      </c>
      <c r="K162" t="s">
        <v>3130</v>
      </c>
      <c r="L162" s="59"/>
      <c r="M162" t="s">
        <v>529</v>
      </c>
      <c r="N162" t="s">
        <v>351</v>
      </c>
      <c r="O162">
        <v>1</v>
      </c>
      <c r="P162" t="s">
        <v>2138</v>
      </c>
      <c r="Q162" t="s">
        <v>2140</v>
      </c>
      <c r="S162" t="s">
        <v>2141</v>
      </c>
      <c r="W162">
        <v>0</v>
      </c>
      <c r="X162">
        <v>0</v>
      </c>
      <c r="Y162">
        <v>0</v>
      </c>
      <c r="Z162">
        <v>5700</v>
      </c>
      <c r="AA162">
        <v>0</v>
      </c>
      <c r="AB162">
        <v>1725</v>
      </c>
      <c r="AC162">
        <v>0</v>
      </c>
      <c r="AD162" t="s">
        <v>530</v>
      </c>
      <c r="AE162" t="s">
        <v>773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N162" t="s">
        <v>785</v>
      </c>
      <c r="AP162">
        <v>0</v>
      </c>
      <c r="AQ162">
        <v>0</v>
      </c>
      <c r="AR162">
        <v>0</v>
      </c>
      <c r="AS162">
        <v>0</v>
      </c>
      <c r="AU162" t="s">
        <v>558</v>
      </c>
      <c r="AV162">
        <v>0</v>
      </c>
      <c r="AW162">
        <v>0</v>
      </c>
    </row>
    <row r="163" spans="1:49">
      <c r="A163">
        <v>478</v>
      </c>
      <c r="B163" t="s">
        <v>665</v>
      </c>
      <c r="C163" s="59">
        <v>45516</v>
      </c>
      <c r="D163" t="s">
        <v>3407</v>
      </c>
      <c r="E163" t="s">
        <v>530</v>
      </c>
      <c r="F163" t="s">
        <v>2138</v>
      </c>
      <c r="I163" s="59">
        <v>45516</v>
      </c>
      <c r="J163" t="s">
        <v>561</v>
      </c>
      <c r="K163" t="s">
        <v>3131</v>
      </c>
      <c r="L163" s="59"/>
      <c r="M163" t="s">
        <v>529</v>
      </c>
      <c r="N163" t="s">
        <v>351</v>
      </c>
      <c r="O163">
        <v>1</v>
      </c>
      <c r="P163" t="s">
        <v>2138</v>
      </c>
      <c r="Q163" t="s">
        <v>2140</v>
      </c>
      <c r="S163" t="s">
        <v>2141</v>
      </c>
      <c r="W163">
        <v>0</v>
      </c>
      <c r="X163">
        <v>0</v>
      </c>
      <c r="Y163">
        <v>0</v>
      </c>
      <c r="Z163">
        <v>5700</v>
      </c>
      <c r="AA163">
        <v>0</v>
      </c>
      <c r="AB163">
        <v>1725</v>
      </c>
      <c r="AC163">
        <v>0</v>
      </c>
      <c r="AD163" t="s">
        <v>530</v>
      </c>
      <c r="AE163" t="s">
        <v>773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N163" t="s">
        <v>785</v>
      </c>
      <c r="AP163">
        <v>0</v>
      </c>
      <c r="AQ163">
        <v>0</v>
      </c>
      <c r="AR163">
        <v>0</v>
      </c>
      <c r="AS163">
        <v>0</v>
      </c>
      <c r="AU163" t="s">
        <v>558</v>
      </c>
      <c r="AV163">
        <v>0</v>
      </c>
      <c r="AW163">
        <v>0</v>
      </c>
    </row>
    <row r="164" spans="1:49">
      <c r="A164">
        <v>479</v>
      </c>
      <c r="B164" t="s">
        <v>665</v>
      </c>
      <c r="C164" s="59">
        <v>45516</v>
      </c>
      <c r="D164" t="s">
        <v>3408</v>
      </c>
      <c r="E164" t="s">
        <v>530</v>
      </c>
      <c r="F164" t="s">
        <v>3132</v>
      </c>
      <c r="I164" s="59">
        <v>45516</v>
      </c>
      <c r="J164" t="s">
        <v>561</v>
      </c>
      <c r="K164" t="s">
        <v>3133</v>
      </c>
      <c r="L164" s="59"/>
      <c r="M164" t="s">
        <v>529</v>
      </c>
      <c r="N164" t="s">
        <v>351</v>
      </c>
      <c r="O164">
        <v>1</v>
      </c>
      <c r="P164" t="s">
        <v>3132</v>
      </c>
      <c r="Q164" t="s">
        <v>3134</v>
      </c>
      <c r="S164" t="s">
        <v>3135</v>
      </c>
      <c r="W164">
        <v>0</v>
      </c>
      <c r="X164">
        <v>0</v>
      </c>
      <c r="Y164">
        <v>0</v>
      </c>
      <c r="Z164">
        <v>3000</v>
      </c>
      <c r="AA164">
        <v>0</v>
      </c>
      <c r="AB164">
        <v>0</v>
      </c>
      <c r="AC164">
        <v>0</v>
      </c>
      <c r="AD164" t="s">
        <v>530</v>
      </c>
      <c r="AE164" t="s">
        <v>773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N164" t="s">
        <v>785</v>
      </c>
      <c r="AP164">
        <v>0</v>
      </c>
      <c r="AQ164">
        <v>0</v>
      </c>
      <c r="AR164">
        <v>0</v>
      </c>
      <c r="AS164">
        <v>0</v>
      </c>
      <c r="AU164" t="s">
        <v>558</v>
      </c>
      <c r="AV164">
        <v>0</v>
      </c>
      <c r="AW164">
        <v>0</v>
      </c>
    </row>
    <row r="165" spans="1:49">
      <c r="A165">
        <v>480</v>
      </c>
      <c r="B165" t="s">
        <v>665</v>
      </c>
      <c r="C165" s="59">
        <v>45513</v>
      </c>
      <c r="D165" t="s">
        <v>3409</v>
      </c>
      <c r="E165" t="s">
        <v>530</v>
      </c>
      <c r="F165" t="s">
        <v>3136</v>
      </c>
      <c r="I165" s="59">
        <v>45513</v>
      </c>
      <c r="J165" t="s">
        <v>561</v>
      </c>
      <c r="K165" t="s">
        <v>3137</v>
      </c>
      <c r="L165" s="59"/>
      <c r="M165" t="s">
        <v>529</v>
      </c>
      <c r="N165" t="s">
        <v>351</v>
      </c>
      <c r="O165">
        <v>1</v>
      </c>
      <c r="P165" t="s">
        <v>3136</v>
      </c>
      <c r="Q165" t="s">
        <v>3138</v>
      </c>
      <c r="S165" t="s">
        <v>3139</v>
      </c>
      <c r="W165">
        <v>0</v>
      </c>
      <c r="X165">
        <v>0</v>
      </c>
      <c r="Y165">
        <v>0</v>
      </c>
      <c r="Z165">
        <v>3000</v>
      </c>
      <c r="AA165">
        <v>0</v>
      </c>
      <c r="AB165">
        <v>0</v>
      </c>
      <c r="AC165">
        <v>0</v>
      </c>
      <c r="AD165" t="s">
        <v>530</v>
      </c>
      <c r="AE165" t="s">
        <v>773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N165" t="s">
        <v>785</v>
      </c>
      <c r="AP165">
        <v>0</v>
      </c>
      <c r="AQ165">
        <v>0</v>
      </c>
      <c r="AR165">
        <v>0</v>
      </c>
      <c r="AS165">
        <v>0</v>
      </c>
      <c r="AU165" t="s">
        <v>558</v>
      </c>
      <c r="AV165">
        <v>0</v>
      </c>
      <c r="AW165">
        <v>0</v>
      </c>
    </row>
    <row r="166" spans="1:49">
      <c r="A166">
        <v>481</v>
      </c>
      <c r="B166" t="s">
        <v>665</v>
      </c>
      <c r="C166" s="59">
        <v>45513</v>
      </c>
      <c r="D166" t="s">
        <v>3410</v>
      </c>
      <c r="E166" t="s">
        <v>530</v>
      </c>
      <c r="F166" t="s">
        <v>3140</v>
      </c>
      <c r="I166" s="59">
        <v>45513</v>
      </c>
      <c r="J166" t="s">
        <v>561</v>
      </c>
      <c r="K166" t="s">
        <v>3141</v>
      </c>
      <c r="L166" s="59"/>
      <c r="M166" t="s">
        <v>529</v>
      </c>
      <c r="N166" t="s">
        <v>351</v>
      </c>
      <c r="O166">
        <v>1</v>
      </c>
      <c r="P166" t="s">
        <v>3140</v>
      </c>
      <c r="Q166" t="s">
        <v>3142</v>
      </c>
      <c r="S166" t="s">
        <v>3143</v>
      </c>
      <c r="W166">
        <v>0</v>
      </c>
      <c r="X166">
        <v>0</v>
      </c>
      <c r="Y166">
        <v>0</v>
      </c>
      <c r="Z166">
        <v>5700</v>
      </c>
      <c r="AA166">
        <v>0</v>
      </c>
      <c r="AB166">
        <v>1725</v>
      </c>
      <c r="AC166">
        <v>0</v>
      </c>
      <c r="AD166" t="s">
        <v>530</v>
      </c>
      <c r="AE166" t="s">
        <v>773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N166" t="s">
        <v>785</v>
      </c>
      <c r="AP166">
        <v>0</v>
      </c>
      <c r="AQ166">
        <v>0</v>
      </c>
      <c r="AR166">
        <v>0</v>
      </c>
      <c r="AS166">
        <v>0</v>
      </c>
      <c r="AU166" t="s">
        <v>558</v>
      </c>
      <c r="AV166">
        <v>0</v>
      </c>
      <c r="AW166">
        <v>0</v>
      </c>
    </row>
    <row r="167" spans="1:49">
      <c r="A167">
        <v>482</v>
      </c>
      <c r="B167" t="s">
        <v>665</v>
      </c>
      <c r="C167" s="59">
        <v>45513</v>
      </c>
      <c r="D167" t="s">
        <v>3411</v>
      </c>
      <c r="E167" t="s">
        <v>530</v>
      </c>
      <c r="F167" t="s">
        <v>3140</v>
      </c>
      <c r="I167" s="59">
        <v>45513</v>
      </c>
      <c r="J167" t="s">
        <v>561</v>
      </c>
      <c r="K167" t="s">
        <v>3144</v>
      </c>
      <c r="L167" s="59"/>
      <c r="M167" t="s">
        <v>529</v>
      </c>
      <c r="N167" t="s">
        <v>351</v>
      </c>
      <c r="O167">
        <v>1</v>
      </c>
      <c r="P167" t="s">
        <v>3140</v>
      </c>
      <c r="Q167" t="s">
        <v>3142</v>
      </c>
      <c r="S167" t="s">
        <v>3143</v>
      </c>
      <c r="W167">
        <v>0</v>
      </c>
      <c r="X167">
        <v>0</v>
      </c>
      <c r="Y167">
        <v>0</v>
      </c>
      <c r="Z167">
        <v>5700</v>
      </c>
      <c r="AA167">
        <v>0</v>
      </c>
      <c r="AB167">
        <v>1725</v>
      </c>
      <c r="AC167">
        <v>0</v>
      </c>
      <c r="AD167" t="s">
        <v>530</v>
      </c>
      <c r="AE167" t="s">
        <v>773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N167" t="s">
        <v>785</v>
      </c>
      <c r="AP167">
        <v>0</v>
      </c>
      <c r="AQ167">
        <v>0</v>
      </c>
      <c r="AR167">
        <v>0</v>
      </c>
      <c r="AS167">
        <v>0</v>
      </c>
      <c r="AU167" t="s">
        <v>558</v>
      </c>
      <c r="AV167">
        <v>0</v>
      </c>
      <c r="AW167">
        <v>0</v>
      </c>
    </row>
    <row r="168" spans="1:49">
      <c r="A168">
        <v>483</v>
      </c>
      <c r="B168" t="s">
        <v>665</v>
      </c>
      <c r="C168" s="59">
        <v>45512</v>
      </c>
      <c r="D168" t="s">
        <v>3412</v>
      </c>
      <c r="E168" t="s">
        <v>530</v>
      </c>
      <c r="F168" t="s">
        <v>1567</v>
      </c>
      <c r="I168" s="59">
        <v>45512</v>
      </c>
      <c r="J168" t="s">
        <v>561</v>
      </c>
      <c r="K168" t="s">
        <v>3145</v>
      </c>
      <c r="L168" s="59"/>
      <c r="M168" t="s">
        <v>529</v>
      </c>
      <c r="N168" t="s">
        <v>351</v>
      </c>
      <c r="O168">
        <v>1</v>
      </c>
      <c r="P168" t="s">
        <v>1567</v>
      </c>
      <c r="Q168" t="s">
        <v>1569</v>
      </c>
      <c r="S168" t="s">
        <v>1570</v>
      </c>
      <c r="W168">
        <v>0</v>
      </c>
      <c r="X168">
        <v>0</v>
      </c>
      <c r="Y168">
        <v>0</v>
      </c>
      <c r="Z168">
        <v>5500</v>
      </c>
      <c r="AA168">
        <v>0</v>
      </c>
      <c r="AB168">
        <v>1925</v>
      </c>
      <c r="AC168">
        <v>0</v>
      </c>
      <c r="AD168" t="s">
        <v>530</v>
      </c>
      <c r="AE168" t="s">
        <v>773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N168" t="s">
        <v>785</v>
      </c>
      <c r="AP168">
        <v>0</v>
      </c>
      <c r="AQ168">
        <v>0</v>
      </c>
      <c r="AR168">
        <v>0</v>
      </c>
      <c r="AS168">
        <v>0</v>
      </c>
      <c r="AU168" t="s">
        <v>558</v>
      </c>
      <c r="AV168">
        <v>0</v>
      </c>
      <c r="AW168">
        <v>0</v>
      </c>
    </row>
    <row r="169" spans="1:49">
      <c r="A169">
        <v>484</v>
      </c>
      <c r="B169" t="s">
        <v>665</v>
      </c>
      <c r="C169" s="59">
        <v>45512</v>
      </c>
      <c r="D169" t="s">
        <v>3413</v>
      </c>
      <c r="E169" t="s">
        <v>530</v>
      </c>
      <c r="F169" t="s">
        <v>1567</v>
      </c>
      <c r="I169" s="59">
        <v>45512</v>
      </c>
      <c r="J169" t="s">
        <v>561</v>
      </c>
      <c r="K169" t="s">
        <v>3146</v>
      </c>
      <c r="L169" s="59"/>
      <c r="M169" t="s">
        <v>529</v>
      </c>
      <c r="N169" t="s">
        <v>351</v>
      </c>
      <c r="O169">
        <v>1</v>
      </c>
      <c r="P169" t="s">
        <v>1567</v>
      </c>
      <c r="Q169" t="s">
        <v>1569</v>
      </c>
      <c r="S169" t="s">
        <v>1570</v>
      </c>
      <c r="W169">
        <v>0</v>
      </c>
      <c r="X169">
        <v>0</v>
      </c>
      <c r="Y169">
        <v>0</v>
      </c>
      <c r="Z169">
        <v>5500</v>
      </c>
      <c r="AA169">
        <v>0</v>
      </c>
      <c r="AB169">
        <v>1925</v>
      </c>
      <c r="AC169">
        <v>0</v>
      </c>
      <c r="AD169" t="s">
        <v>530</v>
      </c>
      <c r="AE169" t="s">
        <v>773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N169" t="s">
        <v>785</v>
      </c>
      <c r="AP169">
        <v>0</v>
      </c>
      <c r="AQ169">
        <v>0</v>
      </c>
      <c r="AR169">
        <v>0</v>
      </c>
      <c r="AS169">
        <v>0</v>
      </c>
      <c r="AU169" t="s">
        <v>558</v>
      </c>
      <c r="AV169">
        <v>0</v>
      </c>
      <c r="AW169">
        <v>0</v>
      </c>
    </row>
    <row r="170" spans="1:49">
      <c r="A170">
        <v>485</v>
      </c>
      <c r="B170" t="s">
        <v>665</v>
      </c>
      <c r="C170" s="59">
        <v>45512</v>
      </c>
      <c r="D170" t="s">
        <v>3414</v>
      </c>
      <c r="E170" t="s">
        <v>530</v>
      </c>
      <c r="F170" t="s">
        <v>1567</v>
      </c>
      <c r="I170" s="59">
        <v>45512</v>
      </c>
      <c r="J170" t="s">
        <v>561</v>
      </c>
      <c r="K170" t="s">
        <v>3147</v>
      </c>
      <c r="L170" s="59"/>
      <c r="M170" t="s">
        <v>529</v>
      </c>
      <c r="N170" t="s">
        <v>351</v>
      </c>
      <c r="O170">
        <v>1</v>
      </c>
      <c r="P170" t="s">
        <v>1567</v>
      </c>
      <c r="Q170" t="s">
        <v>1569</v>
      </c>
      <c r="S170" t="s">
        <v>1570</v>
      </c>
      <c r="W170">
        <v>0</v>
      </c>
      <c r="X170">
        <v>0</v>
      </c>
      <c r="Y170">
        <v>0</v>
      </c>
      <c r="Z170">
        <v>5500</v>
      </c>
      <c r="AA170">
        <v>0</v>
      </c>
      <c r="AB170">
        <v>1925</v>
      </c>
      <c r="AC170">
        <v>0</v>
      </c>
      <c r="AD170" t="s">
        <v>530</v>
      </c>
      <c r="AE170" t="s">
        <v>773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N170" t="s">
        <v>785</v>
      </c>
      <c r="AP170">
        <v>0</v>
      </c>
      <c r="AQ170">
        <v>0</v>
      </c>
      <c r="AR170">
        <v>0</v>
      </c>
      <c r="AS170">
        <v>0</v>
      </c>
      <c r="AU170" t="s">
        <v>558</v>
      </c>
      <c r="AV170">
        <v>0</v>
      </c>
      <c r="AW170">
        <v>0</v>
      </c>
    </row>
    <row r="171" spans="1:49">
      <c r="A171">
        <v>487</v>
      </c>
      <c r="B171" t="s">
        <v>665</v>
      </c>
      <c r="C171" s="59">
        <v>45516</v>
      </c>
      <c r="D171" t="s">
        <v>3155</v>
      </c>
      <c r="E171" t="s">
        <v>559</v>
      </c>
      <c r="F171" t="s">
        <v>2124</v>
      </c>
      <c r="G171" t="s">
        <v>3156</v>
      </c>
      <c r="H171" t="s">
        <v>3157</v>
      </c>
      <c r="I171" s="59">
        <v>45516</v>
      </c>
      <c r="J171" t="s">
        <v>561</v>
      </c>
      <c r="K171" t="s">
        <v>3154</v>
      </c>
      <c r="L171" s="59"/>
      <c r="M171" t="s">
        <v>42</v>
      </c>
      <c r="N171" t="s">
        <v>351</v>
      </c>
      <c r="O171">
        <v>1</v>
      </c>
      <c r="P171" t="s">
        <v>3153</v>
      </c>
      <c r="Q171" t="s">
        <v>3158</v>
      </c>
      <c r="S171" t="s">
        <v>3159</v>
      </c>
      <c r="T171" t="s">
        <v>1181</v>
      </c>
      <c r="W171">
        <v>16000</v>
      </c>
      <c r="X171">
        <v>0</v>
      </c>
      <c r="Y171">
        <v>3000</v>
      </c>
      <c r="Z171">
        <v>3500</v>
      </c>
      <c r="AA171">
        <v>0</v>
      </c>
      <c r="AB171">
        <v>960</v>
      </c>
      <c r="AC171">
        <v>0</v>
      </c>
      <c r="AD171" t="s">
        <v>41</v>
      </c>
      <c r="AF171">
        <v>16000</v>
      </c>
      <c r="AG171">
        <v>11000</v>
      </c>
      <c r="AH171">
        <v>19000</v>
      </c>
      <c r="AI171">
        <v>0</v>
      </c>
      <c r="AJ171">
        <v>973</v>
      </c>
      <c r="AK171">
        <v>0</v>
      </c>
      <c r="AL171">
        <v>0</v>
      </c>
      <c r="AN171" t="s">
        <v>785</v>
      </c>
      <c r="AP171">
        <v>19000</v>
      </c>
      <c r="AQ171">
        <v>0</v>
      </c>
      <c r="AR171">
        <v>973</v>
      </c>
      <c r="AS171">
        <v>0</v>
      </c>
      <c r="AU171" t="s">
        <v>558</v>
      </c>
      <c r="AV171">
        <v>0</v>
      </c>
      <c r="AW171">
        <v>11000</v>
      </c>
    </row>
    <row r="172" spans="1:49">
      <c r="A172">
        <v>488</v>
      </c>
      <c r="B172" t="s">
        <v>665</v>
      </c>
      <c r="C172" s="59">
        <v>45513</v>
      </c>
      <c r="D172" t="s">
        <v>3162</v>
      </c>
      <c r="E172" t="s">
        <v>559</v>
      </c>
      <c r="F172" t="s">
        <v>3160</v>
      </c>
      <c r="G172" t="s">
        <v>1704</v>
      </c>
      <c r="H172" t="s">
        <v>3163</v>
      </c>
      <c r="I172" s="59">
        <v>45516</v>
      </c>
      <c r="J172" t="s">
        <v>561</v>
      </c>
      <c r="K172" t="s">
        <v>3161</v>
      </c>
      <c r="L172" s="59"/>
      <c r="M172" t="s">
        <v>36</v>
      </c>
      <c r="N172" t="s">
        <v>351</v>
      </c>
      <c r="O172">
        <v>2</v>
      </c>
      <c r="P172" t="s">
        <v>3160</v>
      </c>
      <c r="Q172" t="s">
        <v>3163</v>
      </c>
      <c r="S172" t="s">
        <v>3164</v>
      </c>
      <c r="W172">
        <v>48000</v>
      </c>
      <c r="X172">
        <v>0</v>
      </c>
      <c r="Y172">
        <v>0</v>
      </c>
      <c r="Z172">
        <v>4400</v>
      </c>
      <c r="AA172">
        <v>0</v>
      </c>
      <c r="AB172">
        <v>1725</v>
      </c>
      <c r="AC172">
        <v>0</v>
      </c>
      <c r="AD172" t="s">
        <v>35</v>
      </c>
      <c r="AF172">
        <v>24000</v>
      </c>
      <c r="AG172">
        <v>16500</v>
      </c>
      <c r="AH172">
        <v>48000</v>
      </c>
      <c r="AI172">
        <v>0</v>
      </c>
      <c r="AJ172">
        <v>2492</v>
      </c>
      <c r="AK172">
        <v>0</v>
      </c>
      <c r="AL172">
        <v>0</v>
      </c>
      <c r="AN172" t="s">
        <v>785</v>
      </c>
      <c r="AP172">
        <v>48000</v>
      </c>
      <c r="AQ172">
        <v>0</v>
      </c>
      <c r="AR172">
        <v>2492</v>
      </c>
      <c r="AS172">
        <v>0</v>
      </c>
      <c r="AU172" t="s">
        <v>558</v>
      </c>
      <c r="AV172">
        <v>0</v>
      </c>
      <c r="AW172">
        <v>33000</v>
      </c>
    </row>
    <row r="173" spans="1:49">
      <c r="A173">
        <v>489</v>
      </c>
      <c r="B173" t="s">
        <v>665</v>
      </c>
      <c r="C173" s="59">
        <v>45513</v>
      </c>
      <c r="D173" t="s">
        <v>3167</v>
      </c>
      <c r="E173" t="s">
        <v>559</v>
      </c>
      <c r="F173" t="s">
        <v>3165</v>
      </c>
      <c r="G173" t="s">
        <v>3168</v>
      </c>
      <c r="H173" t="s">
        <v>3169</v>
      </c>
      <c r="I173" s="59">
        <v>45516</v>
      </c>
      <c r="J173" t="s">
        <v>561</v>
      </c>
      <c r="K173" t="s">
        <v>3166</v>
      </c>
      <c r="L173" s="59"/>
      <c r="M173" t="s">
        <v>34</v>
      </c>
      <c r="N173" t="s">
        <v>351</v>
      </c>
      <c r="O173">
        <v>1</v>
      </c>
      <c r="P173" t="s">
        <v>3165</v>
      </c>
      <c r="Q173" t="s">
        <v>3169</v>
      </c>
      <c r="S173" t="s">
        <v>3170</v>
      </c>
      <c r="W173">
        <v>28400</v>
      </c>
      <c r="X173">
        <v>0</v>
      </c>
      <c r="Y173">
        <v>3000</v>
      </c>
      <c r="Z173">
        <v>3500</v>
      </c>
      <c r="AA173">
        <v>0</v>
      </c>
      <c r="AB173">
        <v>960</v>
      </c>
      <c r="AC173">
        <v>0</v>
      </c>
      <c r="AD173" t="s">
        <v>33</v>
      </c>
      <c r="AF173">
        <v>28800</v>
      </c>
      <c r="AG173">
        <v>19800</v>
      </c>
      <c r="AH173">
        <v>31400</v>
      </c>
      <c r="AI173">
        <v>0</v>
      </c>
      <c r="AJ173">
        <v>1596</v>
      </c>
      <c r="AK173">
        <v>0</v>
      </c>
      <c r="AL173">
        <v>0</v>
      </c>
      <c r="AN173" t="s">
        <v>785</v>
      </c>
      <c r="AP173">
        <v>31400</v>
      </c>
      <c r="AQ173">
        <v>0</v>
      </c>
      <c r="AR173">
        <v>1596</v>
      </c>
      <c r="AS173">
        <v>0</v>
      </c>
      <c r="AU173" t="s">
        <v>558</v>
      </c>
      <c r="AV173">
        <v>0</v>
      </c>
      <c r="AW173">
        <v>19800</v>
      </c>
    </row>
    <row r="174" spans="1:49">
      <c r="A174">
        <v>490</v>
      </c>
      <c r="B174" t="s">
        <v>665</v>
      </c>
      <c r="C174" s="59">
        <v>45513</v>
      </c>
      <c r="D174" t="s">
        <v>3173</v>
      </c>
      <c r="E174" t="s">
        <v>559</v>
      </c>
      <c r="F174" t="s">
        <v>3174</v>
      </c>
      <c r="G174" t="s">
        <v>3175</v>
      </c>
      <c r="H174" t="s">
        <v>3176</v>
      </c>
      <c r="I174" s="59">
        <v>45513</v>
      </c>
      <c r="J174" t="s">
        <v>561</v>
      </c>
      <c r="K174" t="s">
        <v>3172</v>
      </c>
      <c r="L174" s="59"/>
      <c r="M174" t="s">
        <v>18</v>
      </c>
      <c r="N174" t="s">
        <v>351</v>
      </c>
      <c r="O174">
        <v>1</v>
      </c>
      <c r="P174" t="s">
        <v>3171</v>
      </c>
      <c r="Q174" t="s">
        <v>3176</v>
      </c>
      <c r="S174" t="s">
        <v>3177</v>
      </c>
      <c r="W174">
        <v>10560</v>
      </c>
      <c r="X174">
        <v>0</v>
      </c>
      <c r="Y174">
        <v>3000</v>
      </c>
      <c r="Z174">
        <v>3000</v>
      </c>
      <c r="AA174">
        <v>0</v>
      </c>
      <c r="AB174">
        <v>0</v>
      </c>
      <c r="AC174">
        <v>0</v>
      </c>
      <c r="AD174" t="s">
        <v>17</v>
      </c>
      <c r="AF174">
        <v>10560</v>
      </c>
      <c r="AG174">
        <v>7260</v>
      </c>
      <c r="AH174">
        <v>13560</v>
      </c>
      <c r="AI174">
        <v>0</v>
      </c>
      <c r="AJ174">
        <v>700</v>
      </c>
      <c r="AK174">
        <v>0</v>
      </c>
      <c r="AL174">
        <v>0</v>
      </c>
      <c r="AN174" t="s">
        <v>785</v>
      </c>
      <c r="AP174">
        <v>13560</v>
      </c>
      <c r="AQ174">
        <v>0</v>
      </c>
      <c r="AR174">
        <v>700</v>
      </c>
      <c r="AS174">
        <v>0</v>
      </c>
      <c r="AU174" t="s">
        <v>558</v>
      </c>
      <c r="AV174">
        <v>4</v>
      </c>
      <c r="AW174">
        <v>7260</v>
      </c>
    </row>
    <row r="175" spans="1:49">
      <c r="A175">
        <v>491</v>
      </c>
      <c r="B175" t="s">
        <v>665</v>
      </c>
      <c r="C175" s="59">
        <v>45510</v>
      </c>
      <c r="D175" t="s">
        <v>3180</v>
      </c>
      <c r="E175" t="s">
        <v>559</v>
      </c>
      <c r="F175" t="s">
        <v>3178</v>
      </c>
      <c r="G175" t="s">
        <v>3181</v>
      </c>
      <c r="H175" t="s">
        <v>3182</v>
      </c>
      <c r="I175" s="59">
        <v>45511</v>
      </c>
      <c r="J175" t="s">
        <v>561</v>
      </c>
      <c r="K175" t="s">
        <v>3179</v>
      </c>
      <c r="L175" s="59"/>
      <c r="M175" t="s">
        <v>26</v>
      </c>
      <c r="N175" t="s">
        <v>351</v>
      </c>
      <c r="O175">
        <v>1</v>
      </c>
      <c r="P175" t="s">
        <v>3178</v>
      </c>
      <c r="Q175" t="s">
        <v>3182</v>
      </c>
      <c r="R175" t="s">
        <v>3183</v>
      </c>
      <c r="S175" t="s">
        <v>3184</v>
      </c>
      <c r="W175">
        <v>21920</v>
      </c>
      <c r="X175">
        <v>0</v>
      </c>
      <c r="Y175">
        <v>3000</v>
      </c>
      <c r="Z175">
        <v>3000</v>
      </c>
      <c r="AA175">
        <v>0</v>
      </c>
      <c r="AB175">
        <v>0</v>
      </c>
      <c r="AC175">
        <v>0</v>
      </c>
      <c r="AD175" t="s">
        <v>25</v>
      </c>
      <c r="AF175">
        <v>21920</v>
      </c>
      <c r="AG175">
        <v>15070</v>
      </c>
      <c r="AH175">
        <v>24920</v>
      </c>
      <c r="AI175">
        <v>0</v>
      </c>
      <c r="AJ175">
        <v>1270</v>
      </c>
      <c r="AK175">
        <v>0</v>
      </c>
      <c r="AL175">
        <v>0</v>
      </c>
      <c r="AN175" t="s">
        <v>785</v>
      </c>
      <c r="AP175">
        <v>24920</v>
      </c>
      <c r="AQ175">
        <v>0</v>
      </c>
      <c r="AR175">
        <v>1270</v>
      </c>
      <c r="AS175">
        <v>0</v>
      </c>
      <c r="AU175" t="s">
        <v>558</v>
      </c>
      <c r="AV175">
        <v>0</v>
      </c>
      <c r="AW175">
        <v>15070</v>
      </c>
    </row>
    <row r="176" spans="1:49">
      <c r="A176">
        <v>542</v>
      </c>
      <c r="B176" t="s">
        <v>665</v>
      </c>
      <c r="C176" s="59">
        <v>45515</v>
      </c>
      <c r="D176" t="s">
        <v>3403</v>
      </c>
      <c r="E176" t="s">
        <v>562</v>
      </c>
      <c r="F176" t="s">
        <v>1979</v>
      </c>
      <c r="H176" t="s">
        <v>3404</v>
      </c>
      <c r="I176" s="59">
        <v>45516</v>
      </c>
      <c r="J176" t="s">
        <v>561</v>
      </c>
      <c r="K176" t="s">
        <v>3402</v>
      </c>
      <c r="L176" s="59"/>
      <c r="M176" t="s">
        <v>133</v>
      </c>
      <c r="N176" t="s">
        <v>351</v>
      </c>
      <c r="O176">
        <v>1</v>
      </c>
      <c r="P176" t="s">
        <v>1979</v>
      </c>
      <c r="Q176" t="s">
        <v>3404</v>
      </c>
      <c r="S176" t="s">
        <v>1983</v>
      </c>
      <c r="T176" t="s">
        <v>564</v>
      </c>
      <c r="W176">
        <v>22600</v>
      </c>
      <c r="X176">
        <v>0</v>
      </c>
      <c r="Y176">
        <v>0</v>
      </c>
      <c r="Z176">
        <v>3500</v>
      </c>
      <c r="AA176">
        <v>0</v>
      </c>
      <c r="AB176">
        <v>960</v>
      </c>
      <c r="AC176">
        <v>0</v>
      </c>
      <c r="AD176" t="s">
        <v>132</v>
      </c>
      <c r="AF176">
        <v>870</v>
      </c>
      <c r="AG176">
        <v>550</v>
      </c>
      <c r="AH176">
        <v>22600</v>
      </c>
      <c r="AI176">
        <v>0</v>
      </c>
      <c r="AJ176">
        <v>2685</v>
      </c>
      <c r="AK176">
        <v>0</v>
      </c>
      <c r="AL176">
        <v>0</v>
      </c>
      <c r="AN176" t="s">
        <v>785</v>
      </c>
      <c r="AP176">
        <v>22600</v>
      </c>
      <c r="AQ176">
        <v>0</v>
      </c>
      <c r="AR176">
        <v>2685</v>
      </c>
      <c r="AS176">
        <v>0</v>
      </c>
      <c r="AU176" t="s">
        <v>558</v>
      </c>
      <c r="AV176">
        <v>0</v>
      </c>
      <c r="AW176">
        <v>550</v>
      </c>
    </row>
    <row r="177" spans="1:49">
      <c r="A177">
        <v>543</v>
      </c>
      <c r="B177" t="s">
        <v>665</v>
      </c>
      <c r="C177" s="59">
        <v>45515</v>
      </c>
      <c r="D177" t="s">
        <v>3403</v>
      </c>
      <c r="E177" t="s">
        <v>562</v>
      </c>
      <c r="F177" t="s">
        <v>1979</v>
      </c>
      <c r="H177" t="s">
        <v>3404</v>
      </c>
      <c r="I177" s="59">
        <v>45516</v>
      </c>
      <c r="J177" t="s">
        <v>561</v>
      </c>
      <c r="K177" t="s">
        <v>3402</v>
      </c>
      <c r="L177" s="59"/>
      <c r="M177" t="s">
        <v>133</v>
      </c>
      <c r="N177" t="s">
        <v>351</v>
      </c>
      <c r="O177">
        <v>1</v>
      </c>
      <c r="P177" t="s">
        <v>1979</v>
      </c>
      <c r="Q177" t="s">
        <v>3404</v>
      </c>
      <c r="S177" t="s">
        <v>1983</v>
      </c>
      <c r="T177" t="s">
        <v>564</v>
      </c>
      <c r="W177">
        <v>26800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 t="s">
        <v>132</v>
      </c>
      <c r="AE177" t="s">
        <v>773</v>
      </c>
      <c r="AF177">
        <v>870</v>
      </c>
      <c r="AG177">
        <v>550</v>
      </c>
      <c r="AH177">
        <v>26800</v>
      </c>
      <c r="AI177">
        <v>0</v>
      </c>
      <c r="AJ177">
        <v>3184</v>
      </c>
      <c r="AK177">
        <v>0</v>
      </c>
      <c r="AL177">
        <v>0</v>
      </c>
      <c r="AN177" t="s">
        <v>785</v>
      </c>
      <c r="AP177">
        <v>26800</v>
      </c>
      <c r="AQ177">
        <v>0</v>
      </c>
      <c r="AR177">
        <v>3184</v>
      </c>
      <c r="AS177">
        <v>0</v>
      </c>
      <c r="AU177" t="s">
        <v>558</v>
      </c>
      <c r="AV177">
        <v>0</v>
      </c>
      <c r="AW177">
        <v>550</v>
      </c>
    </row>
    <row r="178" spans="1:49">
      <c r="A178">
        <v>544</v>
      </c>
      <c r="B178" t="s">
        <v>665</v>
      </c>
      <c r="C178" s="59">
        <v>45520</v>
      </c>
      <c r="D178" t="s">
        <v>3607</v>
      </c>
      <c r="E178" t="s">
        <v>530</v>
      </c>
      <c r="F178" t="s">
        <v>3416</v>
      </c>
      <c r="I178" s="59">
        <v>45520</v>
      </c>
      <c r="J178" t="s">
        <v>561</v>
      </c>
      <c r="K178" t="s">
        <v>3417</v>
      </c>
      <c r="L178" s="59"/>
      <c r="M178" t="s">
        <v>529</v>
      </c>
      <c r="N178" t="s">
        <v>351</v>
      </c>
      <c r="O178">
        <v>1</v>
      </c>
      <c r="P178" t="s">
        <v>3416</v>
      </c>
      <c r="Q178" t="s">
        <v>3418</v>
      </c>
      <c r="S178" t="s">
        <v>3419</v>
      </c>
      <c r="W178">
        <v>0</v>
      </c>
      <c r="X178">
        <v>0</v>
      </c>
      <c r="Y178">
        <v>0</v>
      </c>
      <c r="Z178">
        <v>5700</v>
      </c>
      <c r="AA178">
        <v>0</v>
      </c>
      <c r="AB178">
        <v>1725</v>
      </c>
      <c r="AC178">
        <v>0</v>
      </c>
      <c r="AD178" t="s">
        <v>530</v>
      </c>
      <c r="AE178" t="s">
        <v>773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N178" t="s">
        <v>785</v>
      </c>
      <c r="AP178">
        <v>0</v>
      </c>
      <c r="AQ178">
        <v>0</v>
      </c>
      <c r="AR178">
        <v>0</v>
      </c>
      <c r="AS178">
        <v>0</v>
      </c>
      <c r="AU178" t="s">
        <v>558</v>
      </c>
      <c r="AV178">
        <v>0</v>
      </c>
      <c r="AW178">
        <v>0</v>
      </c>
    </row>
    <row r="179" spans="1:49">
      <c r="A179">
        <v>545</v>
      </c>
      <c r="B179" t="s">
        <v>665</v>
      </c>
      <c r="C179" s="59">
        <v>45520</v>
      </c>
      <c r="D179" t="s">
        <v>3608</v>
      </c>
      <c r="E179" t="s">
        <v>530</v>
      </c>
      <c r="F179" t="s">
        <v>3420</v>
      </c>
      <c r="I179" s="59">
        <v>45520</v>
      </c>
      <c r="J179" t="s">
        <v>561</v>
      </c>
      <c r="K179" t="s">
        <v>3421</v>
      </c>
      <c r="L179" s="59"/>
      <c r="M179" t="s">
        <v>529</v>
      </c>
      <c r="N179" t="s">
        <v>351</v>
      </c>
      <c r="O179">
        <v>1</v>
      </c>
      <c r="P179" t="s">
        <v>3420</v>
      </c>
      <c r="Q179" t="s">
        <v>3422</v>
      </c>
      <c r="S179" t="s">
        <v>3423</v>
      </c>
      <c r="W179">
        <v>0</v>
      </c>
      <c r="X179">
        <v>0</v>
      </c>
      <c r="Y179">
        <v>0</v>
      </c>
      <c r="Z179">
        <v>3000</v>
      </c>
      <c r="AA179">
        <v>0</v>
      </c>
      <c r="AB179">
        <v>0</v>
      </c>
      <c r="AC179">
        <v>0</v>
      </c>
      <c r="AD179" t="s">
        <v>530</v>
      </c>
      <c r="AE179" t="s">
        <v>773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N179" t="s">
        <v>785</v>
      </c>
      <c r="AP179">
        <v>0</v>
      </c>
      <c r="AQ179">
        <v>0</v>
      </c>
      <c r="AR179">
        <v>0</v>
      </c>
      <c r="AS179">
        <v>0</v>
      </c>
      <c r="AU179" t="s">
        <v>558</v>
      </c>
      <c r="AV179">
        <v>0</v>
      </c>
      <c r="AW179">
        <v>0</v>
      </c>
    </row>
    <row r="180" spans="1:49">
      <c r="A180">
        <v>546</v>
      </c>
      <c r="B180" t="s">
        <v>665</v>
      </c>
      <c r="C180" s="59">
        <v>45520</v>
      </c>
      <c r="D180" t="s">
        <v>3609</v>
      </c>
      <c r="E180" t="s">
        <v>530</v>
      </c>
      <c r="F180" t="s">
        <v>3424</v>
      </c>
      <c r="I180" s="59">
        <v>45520</v>
      </c>
      <c r="J180" t="s">
        <v>561</v>
      </c>
      <c r="K180" t="s">
        <v>3425</v>
      </c>
      <c r="L180" s="59"/>
      <c r="M180" t="s">
        <v>529</v>
      </c>
      <c r="N180" t="s">
        <v>351</v>
      </c>
      <c r="O180">
        <v>1</v>
      </c>
      <c r="P180" t="s">
        <v>3424</v>
      </c>
      <c r="Q180" t="s">
        <v>3426</v>
      </c>
      <c r="S180" t="s">
        <v>3427</v>
      </c>
      <c r="W180">
        <v>0</v>
      </c>
      <c r="X180">
        <v>0</v>
      </c>
      <c r="Y180">
        <v>0</v>
      </c>
      <c r="Z180">
        <v>5500</v>
      </c>
      <c r="AA180">
        <v>0</v>
      </c>
      <c r="AB180">
        <v>1925</v>
      </c>
      <c r="AC180">
        <v>0</v>
      </c>
      <c r="AD180" t="s">
        <v>530</v>
      </c>
      <c r="AE180" t="s">
        <v>773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N180" t="s">
        <v>785</v>
      </c>
      <c r="AP180">
        <v>0</v>
      </c>
      <c r="AQ180">
        <v>0</v>
      </c>
      <c r="AR180">
        <v>0</v>
      </c>
      <c r="AS180">
        <v>0</v>
      </c>
      <c r="AU180" t="s">
        <v>558</v>
      </c>
      <c r="AV180">
        <v>0</v>
      </c>
      <c r="AW180">
        <v>0</v>
      </c>
    </row>
    <row r="181" spans="1:49">
      <c r="A181">
        <v>547</v>
      </c>
      <c r="B181" t="s">
        <v>665</v>
      </c>
      <c r="C181" s="59">
        <v>45520</v>
      </c>
      <c r="D181" t="s">
        <v>3610</v>
      </c>
      <c r="E181" t="s">
        <v>530</v>
      </c>
      <c r="F181" t="s">
        <v>3424</v>
      </c>
      <c r="I181" s="59">
        <v>45520</v>
      </c>
      <c r="J181" t="s">
        <v>561</v>
      </c>
      <c r="K181" t="s">
        <v>3428</v>
      </c>
      <c r="L181" s="59"/>
      <c r="M181" t="s">
        <v>529</v>
      </c>
      <c r="N181" t="s">
        <v>351</v>
      </c>
      <c r="O181">
        <v>1</v>
      </c>
      <c r="P181" t="s">
        <v>3424</v>
      </c>
      <c r="Q181" t="s">
        <v>3426</v>
      </c>
      <c r="S181" t="s">
        <v>3427</v>
      </c>
      <c r="W181">
        <v>0</v>
      </c>
      <c r="X181">
        <v>0</v>
      </c>
      <c r="Y181">
        <v>0</v>
      </c>
      <c r="Z181">
        <v>5500</v>
      </c>
      <c r="AA181">
        <v>0</v>
      </c>
      <c r="AB181">
        <v>1925</v>
      </c>
      <c r="AC181">
        <v>0</v>
      </c>
      <c r="AD181" t="s">
        <v>530</v>
      </c>
      <c r="AE181" t="s">
        <v>773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N181" t="s">
        <v>785</v>
      </c>
      <c r="AP181">
        <v>0</v>
      </c>
      <c r="AQ181">
        <v>0</v>
      </c>
      <c r="AR181">
        <v>0</v>
      </c>
      <c r="AS181">
        <v>0</v>
      </c>
      <c r="AU181" t="s">
        <v>558</v>
      </c>
      <c r="AV181">
        <v>0</v>
      </c>
      <c r="AW181">
        <v>0</v>
      </c>
    </row>
    <row r="182" spans="1:49">
      <c r="A182">
        <v>548</v>
      </c>
      <c r="B182" t="s">
        <v>665</v>
      </c>
      <c r="C182" s="59">
        <v>45517</v>
      </c>
      <c r="D182" t="s">
        <v>3611</v>
      </c>
      <c r="E182" t="s">
        <v>530</v>
      </c>
      <c r="F182" t="s">
        <v>3429</v>
      </c>
      <c r="I182" s="59">
        <v>45519</v>
      </c>
      <c r="J182" t="s">
        <v>561</v>
      </c>
      <c r="K182" t="s">
        <v>3430</v>
      </c>
      <c r="L182" s="59"/>
      <c r="M182" t="s">
        <v>529</v>
      </c>
      <c r="N182" t="s">
        <v>351</v>
      </c>
      <c r="O182">
        <v>1</v>
      </c>
      <c r="P182" t="s">
        <v>3429</v>
      </c>
      <c r="Q182" t="s">
        <v>3418</v>
      </c>
      <c r="S182" t="s">
        <v>3419</v>
      </c>
      <c r="W182">
        <v>0</v>
      </c>
      <c r="X182">
        <v>0</v>
      </c>
      <c r="Y182">
        <v>0</v>
      </c>
      <c r="Z182">
        <v>5700</v>
      </c>
      <c r="AA182">
        <v>0</v>
      </c>
      <c r="AB182">
        <v>1725</v>
      </c>
      <c r="AC182">
        <v>0</v>
      </c>
      <c r="AD182" t="s">
        <v>530</v>
      </c>
      <c r="AE182" t="s">
        <v>773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N182" t="s">
        <v>785</v>
      </c>
      <c r="AP182">
        <v>0</v>
      </c>
      <c r="AQ182">
        <v>0</v>
      </c>
      <c r="AR182">
        <v>0</v>
      </c>
      <c r="AS182">
        <v>0</v>
      </c>
      <c r="AU182" t="s">
        <v>558</v>
      </c>
      <c r="AV182">
        <v>0</v>
      </c>
      <c r="AW182">
        <v>0</v>
      </c>
    </row>
    <row r="183" spans="1:49">
      <c r="A183">
        <v>549</v>
      </c>
      <c r="B183" t="s">
        <v>665</v>
      </c>
      <c r="C183" s="59">
        <v>45517</v>
      </c>
      <c r="D183" t="s">
        <v>3612</v>
      </c>
      <c r="E183" t="s">
        <v>530</v>
      </c>
      <c r="F183" t="s">
        <v>3431</v>
      </c>
      <c r="I183" s="59">
        <v>45519</v>
      </c>
      <c r="J183" t="s">
        <v>561</v>
      </c>
      <c r="K183" t="s">
        <v>3432</v>
      </c>
      <c r="L183" s="59"/>
      <c r="M183" t="s">
        <v>529</v>
      </c>
      <c r="N183" t="s">
        <v>351</v>
      </c>
      <c r="O183">
        <v>1</v>
      </c>
      <c r="P183" t="s">
        <v>3431</v>
      </c>
      <c r="Q183" t="s">
        <v>3433</v>
      </c>
      <c r="S183" t="s">
        <v>3434</v>
      </c>
      <c r="W183">
        <v>0</v>
      </c>
      <c r="X183">
        <v>0</v>
      </c>
      <c r="Y183">
        <v>0</v>
      </c>
      <c r="Z183">
        <v>5700</v>
      </c>
      <c r="AA183">
        <v>0</v>
      </c>
      <c r="AB183">
        <v>1725</v>
      </c>
      <c r="AC183">
        <v>0</v>
      </c>
      <c r="AD183" t="s">
        <v>530</v>
      </c>
      <c r="AE183" t="s">
        <v>773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N183" t="s">
        <v>785</v>
      </c>
      <c r="AP183">
        <v>0</v>
      </c>
      <c r="AQ183">
        <v>0</v>
      </c>
      <c r="AR183">
        <v>0</v>
      </c>
      <c r="AS183">
        <v>0</v>
      </c>
      <c r="AU183" t="s">
        <v>558</v>
      </c>
      <c r="AV183">
        <v>0</v>
      </c>
      <c r="AW183">
        <v>0</v>
      </c>
    </row>
    <row r="184" spans="1:49">
      <c r="A184">
        <v>550</v>
      </c>
      <c r="B184" t="s">
        <v>665</v>
      </c>
      <c r="C184" s="59">
        <v>45517</v>
      </c>
      <c r="D184" t="s">
        <v>3613</v>
      </c>
      <c r="E184" t="s">
        <v>530</v>
      </c>
      <c r="F184" t="s">
        <v>3435</v>
      </c>
      <c r="I184" s="59">
        <v>45519</v>
      </c>
      <c r="J184" t="s">
        <v>561</v>
      </c>
      <c r="K184" t="s">
        <v>3436</v>
      </c>
      <c r="L184" s="59"/>
      <c r="M184" t="s">
        <v>529</v>
      </c>
      <c r="N184" t="s">
        <v>351</v>
      </c>
      <c r="O184">
        <v>1</v>
      </c>
      <c r="P184" t="s">
        <v>3435</v>
      </c>
      <c r="Q184" t="s">
        <v>3437</v>
      </c>
      <c r="S184" t="s">
        <v>3438</v>
      </c>
      <c r="W184">
        <v>0</v>
      </c>
      <c r="X184">
        <v>0</v>
      </c>
      <c r="Y184">
        <v>0</v>
      </c>
      <c r="Z184">
        <v>5700</v>
      </c>
      <c r="AA184">
        <v>0</v>
      </c>
      <c r="AB184">
        <v>1725</v>
      </c>
      <c r="AC184">
        <v>0</v>
      </c>
      <c r="AD184" t="s">
        <v>530</v>
      </c>
      <c r="AE184" t="s">
        <v>773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N184" t="s">
        <v>785</v>
      </c>
      <c r="AP184">
        <v>0</v>
      </c>
      <c r="AQ184">
        <v>0</v>
      </c>
      <c r="AR184">
        <v>0</v>
      </c>
      <c r="AS184">
        <v>0</v>
      </c>
      <c r="AU184" t="s">
        <v>558</v>
      </c>
      <c r="AV184">
        <v>0</v>
      </c>
      <c r="AW184">
        <v>0</v>
      </c>
    </row>
    <row r="185" spans="1:49">
      <c r="A185">
        <v>551</v>
      </c>
      <c r="B185" t="s">
        <v>665</v>
      </c>
      <c r="C185" s="59">
        <v>45520</v>
      </c>
      <c r="D185" t="s">
        <v>3441</v>
      </c>
      <c r="E185" t="s">
        <v>559</v>
      </c>
      <c r="F185" t="s">
        <v>3442</v>
      </c>
      <c r="G185" t="s">
        <v>3443</v>
      </c>
      <c r="H185" t="s">
        <v>3444</v>
      </c>
      <c r="I185" s="59">
        <v>45520</v>
      </c>
      <c r="J185" t="s">
        <v>561</v>
      </c>
      <c r="K185" t="s">
        <v>3440</v>
      </c>
      <c r="L185" s="59"/>
      <c r="M185" t="s">
        <v>42</v>
      </c>
      <c r="N185" t="s">
        <v>351</v>
      </c>
      <c r="O185">
        <v>1</v>
      </c>
      <c r="P185" t="s">
        <v>3439</v>
      </c>
      <c r="Q185" t="s">
        <v>3444</v>
      </c>
      <c r="S185" t="s">
        <v>3445</v>
      </c>
      <c r="W185">
        <v>16000</v>
      </c>
      <c r="X185">
        <v>0</v>
      </c>
      <c r="Y185">
        <v>3000</v>
      </c>
      <c r="Z185">
        <v>3500</v>
      </c>
      <c r="AA185">
        <v>0</v>
      </c>
      <c r="AB185">
        <v>960</v>
      </c>
      <c r="AC185">
        <v>0</v>
      </c>
      <c r="AD185" t="s">
        <v>41</v>
      </c>
      <c r="AF185">
        <v>16000</v>
      </c>
      <c r="AG185">
        <v>11000</v>
      </c>
      <c r="AH185">
        <v>19000</v>
      </c>
      <c r="AI185">
        <v>0</v>
      </c>
      <c r="AJ185">
        <v>973</v>
      </c>
      <c r="AK185">
        <v>0</v>
      </c>
      <c r="AL185">
        <v>0</v>
      </c>
      <c r="AN185" t="s">
        <v>785</v>
      </c>
      <c r="AP185">
        <v>19000</v>
      </c>
      <c r="AQ185">
        <v>0</v>
      </c>
      <c r="AR185">
        <v>973</v>
      </c>
      <c r="AS185">
        <v>0</v>
      </c>
      <c r="AU185" t="s">
        <v>558</v>
      </c>
      <c r="AV185">
        <v>0</v>
      </c>
      <c r="AW185">
        <v>11000</v>
      </c>
    </row>
    <row r="186" spans="1:49">
      <c r="A186">
        <v>552</v>
      </c>
      <c r="B186" t="s">
        <v>665</v>
      </c>
      <c r="C186" s="59">
        <v>45518</v>
      </c>
      <c r="D186" t="s">
        <v>3448</v>
      </c>
      <c r="E186" t="s">
        <v>559</v>
      </c>
      <c r="F186" t="s">
        <v>3446</v>
      </c>
      <c r="G186" t="s">
        <v>3449</v>
      </c>
      <c r="H186" t="s">
        <v>3450</v>
      </c>
      <c r="I186" s="59">
        <v>45520</v>
      </c>
      <c r="J186" t="s">
        <v>561</v>
      </c>
      <c r="K186" t="s">
        <v>3447</v>
      </c>
      <c r="L186" s="59"/>
      <c r="M186" t="s">
        <v>38</v>
      </c>
      <c r="N186" t="s">
        <v>351</v>
      </c>
      <c r="O186">
        <v>1</v>
      </c>
      <c r="P186" t="s">
        <v>3446</v>
      </c>
      <c r="Q186" t="s">
        <v>3450</v>
      </c>
      <c r="S186" t="s">
        <v>3451</v>
      </c>
      <c r="W186">
        <v>20800</v>
      </c>
      <c r="X186">
        <v>0</v>
      </c>
      <c r="Y186">
        <v>3000</v>
      </c>
      <c r="Z186">
        <v>3500</v>
      </c>
      <c r="AA186">
        <v>0</v>
      </c>
      <c r="AB186">
        <v>960</v>
      </c>
      <c r="AC186">
        <v>0</v>
      </c>
      <c r="AD186" t="s">
        <v>37</v>
      </c>
      <c r="AF186">
        <v>20800</v>
      </c>
      <c r="AG186">
        <v>14300</v>
      </c>
      <c r="AH186">
        <v>23800</v>
      </c>
      <c r="AI186">
        <v>0</v>
      </c>
      <c r="AJ186">
        <v>1214</v>
      </c>
      <c r="AK186">
        <v>0</v>
      </c>
      <c r="AL186">
        <v>0</v>
      </c>
      <c r="AN186" t="s">
        <v>785</v>
      </c>
      <c r="AP186">
        <v>23800</v>
      </c>
      <c r="AQ186">
        <v>0</v>
      </c>
      <c r="AR186">
        <v>1214</v>
      </c>
      <c r="AS186">
        <v>0</v>
      </c>
      <c r="AU186" t="s">
        <v>558</v>
      </c>
      <c r="AV186">
        <v>1</v>
      </c>
      <c r="AW186">
        <v>14300</v>
      </c>
    </row>
    <row r="187" spans="1:49">
      <c r="A187">
        <v>553</v>
      </c>
      <c r="B187" t="s">
        <v>665</v>
      </c>
      <c r="C187" s="59">
        <v>45518</v>
      </c>
      <c r="D187" t="s">
        <v>3453</v>
      </c>
      <c r="E187" t="s">
        <v>559</v>
      </c>
      <c r="F187" t="s">
        <v>3424</v>
      </c>
      <c r="G187" t="s">
        <v>3454</v>
      </c>
      <c r="H187" t="s">
        <v>3426</v>
      </c>
      <c r="I187" s="59">
        <v>45520</v>
      </c>
      <c r="J187" t="s">
        <v>561</v>
      </c>
      <c r="K187" t="s">
        <v>3452</v>
      </c>
      <c r="L187" s="59"/>
      <c r="M187" t="s">
        <v>42</v>
      </c>
      <c r="N187" t="s">
        <v>351</v>
      </c>
      <c r="O187">
        <v>12</v>
      </c>
      <c r="P187" t="s">
        <v>3424</v>
      </c>
      <c r="Q187" t="s">
        <v>3426</v>
      </c>
      <c r="S187" t="s">
        <v>3455</v>
      </c>
      <c r="W187">
        <v>192000</v>
      </c>
      <c r="X187">
        <v>0</v>
      </c>
      <c r="Y187">
        <v>0</v>
      </c>
      <c r="Z187">
        <v>5500</v>
      </c>
      <c r="AA187">
        <v>0</v>
      </c>
      <c r="AB187">
        <v>1925</v>
      </c>
      <c r="AC187">
        <v>0</v>
      </c>
      <c r="AD187" t="s">
        <v>41</v>
      </c>
      <c r="AF187">
        <v>16000</v>
      </c>
      <c r="AG187">
        <v>11000</v>
      </c>
      <c r="AH187">
        <v>192000</v>
      </c>
      <c r="AI187">
        <v>0</v>
      </c>
      <c r="AJ187">
        <v>9728</v>
      </c>
      <c r="AK187">
        <v>0</v>
      </c>
      <c r="AL187">
        <v>0</v>
      </c>
      <c r="AN187" t="s">
        <v>785</v>
      </c>
      <c r="AP187">
        <v>192000</v>
      </c>
      <c r="AQ187">
        <v>0</v>
      </c>
      <c r="AR187">
        <v>9728</v>
      </c>
      <c r="AS187">
        <v>0</v>
      </c>
      <c r="AU187" t="s">
        <v>558</v>
      </c>
      <c r="AV187">
        <v>0</v>
      </c>
      <c r="AW187">
        <v>132000</v>
      </c>
    </row>
    <row r="188" spans="1:49">
      <c r="A188">
        <v>554</v>
      </c>
      <c r="B188" t="s">
        <v>665</v>
      </c>
      <c r="C188" s="59">
        <v>45516</v>
      </c>
      <c r="D188" t="s">
        <v>3458</v>
      </c>
      <c r="E188" t="s">
        <v>559</v>
      </c>
      <c r="F188" t="s">
        <v>3459</v>
      </c>
      <c r="G188" t="s">
        <v>3460</v>
      </c>
      <c r="H188" t="s">
        <v>3461</v>
      </c>
      <c r="I188" s="59">
        <v>45517</v>
      </c>
      <c r="J188" t="s">
        <v>561</v>
      </c>
      <c r="K188" t="s">
        <v>3457</v>
      </c>
      <c r="L188" s="59"/>
      <c r="M188" t="s">
        <v>38</v>
      </c>
      <c r="N188" t="s">
        <v>351</v>
      </c>
      <c r="O188">
        <v>1</v>
      </c>
      <c r="P188" t="s">
        <v>3456</v>
      </c>
      <c r="Q188" t="s">
        <v>3462</v>
      </c>
      <c r="S188" t="s">
        <v>3463</v>
      </c>
      <c r="W188">
        <v>20800</v>
      </c>
      <c r="X188">
        <v>0</v>
      </c>
      <c r="Y188">
        <v>3000</v>
      </c>
      <c r="Z188">
        <v>3000</v>
      </c>
      <c r="AA188">
        <v>0</v>
      </c>
      <c r="AB188">
        <v>0</v>
      </c>
      <c r="AC188">
        <v>0</v>
      </c>
      <c r="AD188" t="s">
        <v>37</v>
      </c>
      <c r="AF188">
        <v>20800</v>
      </c>
      <c r="AG188">
        <v>14300</v>
      </c>
      <c r="AH188">
        <v>23800</v>
      </c>
      <c r="AI188">
        <v>0</v>
      </c>
      <c r="AJ188">
        <v>1214</v>
      </c>
      <c r="AK188">
        <v>0</v>
      </c>
      <c r="AL188">
        <v>0</v>
      </c>
      <c r="AN188" t="s">
        <v>785</v>
      </c>
      <c r="AP188">
        <v>23800</v>
      </c>
      <c r="AQ188">
        <v>0</v>
      </c>
      <c r="AR188">
        <v>1214</v>
      </c>
      <c r="AS188">
        <v>0</v>
      </c>
      <c r="AU188" t="s">
        <v>558</v>
      </c>
      <c r="AV188">
        <v>0</v>
      </c>
      <c r="AW188">
        <v>14300</v>
      </c>
    </row>
    <row r="189" spans="1:49">
      <c r="A189">
        <v>587</v>
      </c>
      <c r="B189" t="s">
        <v>665</v>
      </c>
      <c r="C189" s="59">
        <v>45516</v>
      </c>
      <c r="D189" t="s">
        <v>3599</v>
      </c>
      <c r="E189" t="s">
        <v>562</v>
      </c>
      <c r="F189" t="s">
        <v>3597</v>
      </c>
      <c r="H189" t="s">
        <v>3600</v>
      </c>
      <c r="I189" s="59">
        <v>45517</v>
      </c>
      <c r="J189" t="s">
        <v>561</v>
      </c>
      <c r="K189" t="s">
        <v>3598</v>
      </c>
      <c r="L189" s="59"/>
      <c r="M189" t="s">
        <v>38</v>
      </c>
      <c r="N189" t="s">
        <v>351</v>
      </c>
      <c r="O189">
        <v>1</v>
      </c>
      <c r="P189" t="s">
        <v>3597</v>
      </c>
      <c r="Q189" t="s">
        <v>3600</v>
      </c>
      <c r="S189" t="s">
        <v>3601</v>
      </c>
      <c r="T189" t="s">
        <v>564</v>
      </c>
      <c r="W189">
        <v>21840</v>
      </c>
      <c r="X189">
        <v>0</v>
      </c>
      <c r="Y189">
        <v>3000</v>
      </c>
      <c r="Z189">
        <v>3000</v>
      </c>
      <c r="AA189">
        <v>0</v>
      </c>
      <c r="AB189">
        <v>0</v>
      </c>
      <c r="AC189">
        <v>0</v>
      </c>
      <c r="AD189" t="s">
        <v>37</v>
      </c>
      <c r="AF189">
        <v>21840</v>
      </c>
      <c r="AG189">
        <v>14300</v>
      </c>
      <c r="AH189">
        <v>24840</v>
      </c>
      <c r="AI189">
        <v>0</v>
      </c>
      <c r="AJ189">
        <v>2694</v>
      </c>
      <c r="AK189">
        <v>0</v>
      </c>
      <c r="AL189">
        <v>0</v>
      </c>
      <c r="AN189" t="s">
        <v>785</v>
      </c>
      <c r="AP189">
        <v>24840</v>
      </c>
      <c r="AQ189">
        <v>0</v>
      </c>
      <c r="AR189">
        <v>2694</v>
      </c>
      <c r="AS189">
        <v>0</v>
      </c>
      <c r="AU189" t="s">
        <v>558</v>
      </c>
      <c r="AV189">
        <v>0</v>
      </c>
      <c r="AW189">
        <v>14300</v>
      </c>
    </row>
    <row r="190" spans="1:49">
      <c r="A190">
        <v>588</v>
      </c>
      <c r="B190" t="s">
        <v>665</v>
      </c>
      <c r="C190" s="59">
        <v>45517</v>
      </c>
      <c r="D190" t="s">
        <v>3604</v>
      </c>
      <c r="E190" t="s">
        <v>562</v>
      </c>
      <c r="F190" t="s">
        <v>3602</v>
      </c>
      <c r="H190" t="s">
        <v>3605</v>
      </c>
      <c r="I190" s="59">
        <v>45517</v>
      </c>
      <c r="J190" t="s">
        <v>561</v>
      </c>
      <c r="K190" t="s">
        <v>3603</v>
      </c>
      <c r="L190" s="59"/>
      <c r="M190" t="s">
        <v>34</v>
      </c>
      <c r="N190" t="s">
        <v>351</v>
      </c>
      <c r="O190">
        <v>1</v>
      </c>
      <c r="P190" t="s">
        <v>3602</v>
      </c>
      <c r="Q190" t="s">
        <v>3605</v>
      </c>
      <c r="S190" t="s">
        <v>3606</v>
      </c>
      <c r="T190" t="s">
        <v>564</v>
      </c>
      <c r="W190">
        <v>30240</v>
      </c>
      <c r="X190">
        <v>0</v>
      </c>
      <c r="Y190">
        <v>3000</v>
      </c>
      <c r="Z190">
        <v>3500</v>
      </c>
      <c r="AA190">
        <v>0</v>
      </c>
      <c r="AB190">
        <v>960</v>
      </c>
      <c r="AC190">
        <v>0</v>
      </c>
      <c r="AD190" t="s">
        <v>33</v>
      </c>
      <c r="AF190">
        <v>30240</v>
      </c>
      <c r="AG190">
        <v>19800</v>
      </c>
      <c r="AH190">
        <v>33240</v>
      </c>
      <c r="AI190">
        <v>0</v>
      </c>
      <c r="AJ190">
        <v>3692</v>
      </c>
      <c r="AK190">
        <v>0</v>
      </c>
      <c r="AL190">
        <v>0</v>
      </c>
      <c r="AN190" t="s">
        <v>785</v>
      </c>
      <c r="AP190">
        <v>33240</v>
      </c>
      <c r="AQ190">
        <v>0</v>
      </c>
      <c r="AR190">
        <v>3692</v>
      </c>
      <c r="AS190">
        <v>0</v>
      </c>
      <c r="AU190" t="s">
        <v>558</v>
      </c>
      <c r="AV190">
        <v>0</v>
      </c>
      <c r="AW190">
        <v>19800</v>
      </c>
    </row>
    <row r="191" spans="1:49">
      <c r="A191">
        <v>620</v>
      </c>
      <c r="B191" t="s">
        <v>665</v>
      </c>
      <c r="C191" s="59">
        <v>45520</v>
      </c>
      <c r="D191" t="s">
        <v>3731</v>
      </c>
      <c r="E191" t="s">
        <v>562</v>
      </c>
      <c r="F191" t="s">
        <v>3729</v>
      </c>
      <c r="H191" t="s">
        <v>3732</v>
      </c>
      <c r="I191" s="59">
        <v>45523</v>
      </c>
      <c r="J191" t="s">
        <v>561</v>
      </c>
      <c r="K191" t="s">
        <v>3730</v>
      </c>
      <c r="L191" s="59"/>
      <c r="M191" t="s">
        <v>40</v>
      </c>
      <c r="N191" t="s">
        <v>351</v>
      </c>
      <c r="O191">
        <v>1</v>
      </c>
      <c r="P191" t="s">
        <v>3729</v>
      </c>
      <c r="Q191" t="s">
        <v>3732</v>
      </c>
      <c r="S191" t="s">
        <v>3733</v>
      </c>
      <c r="T191" t="s">
        <v>564</v>
      </c>
      <c r="W191">
        <v>18480</v>
      </c>
      <c r="X191">
        <v>0</v>
      </c>
      <c r="Y191">
        <v>3000</v>
      </c>
      <c r="Z191">
        <v>3500</v>
      </c>
      <c r="AA191">
        <v>0</v>
      </c>
      <c r="AB191">
        <v>960</v>
      </c>
      <c r="AC191">
        <v>0</v>
      </c>
      <c r="AD191" t="s">
        <v>39</v>
      </c>
      <c r="AF191">
        <v>18480</v>
      </c>
      <c r="AG191">
        <v>12100</v>
      </c>
      <c r="AH191">
        <v>21480</v>
      </c>
      <c r="AI191">
        <v>0</v>
      </c>
      <c r="AJ191">
        <v>2294</v>
      </c>
      <c r="AK191">
        <v>0</v>
      </c>
      <c r="AL191">
        <v>0</v>
      </c>
      <c r="AN191" t="s">
        <v>785</v>
      </c>
      <c r="AP191">
        <v>21480</v>
      </c>
      <c r="AQ191">
        <v>0</v>
      </c>
      <c r="AR191">
        <v>2294</v>
      </c>
      <c r="AS191">
        <v>0</v>
      </c>
      <c r="AU191" t="s">
        <v>558</v>
      </c>
      <c r="AV191">
        <v>0</v>
      </c>
      <c r="AW191">
        <v>12100</v>
      </c>
    </row>
    <row r="192" spans="1:49">
      <c r="A192">
        <v>621</v>
      </c>
      <c r="B192" t="s">
        <v>665</v>
      </c>
      <c r="C192" s="59">
        <v>45522</v>
      </c>
      <c r="D192" t="s">
        <v>3736</v>
      </c>
      <c r="E192" t="s">
        <v>562</v>
      </c>
      <c r="F192" t="s">
        <v>3734</v>
      </c>
      <c r="H192" t="s">
        <v>3737</v>
      </c>
      <c r="I192" s="59">
        <v>45523</v>
      </c>
      <c r="J192" t="s">
        <v>561</v>
      </c>
      <c r="K192" t="s">
        <v>3735</v>
      </c>
      <c r="L192" s="59"/>
      <c r="M192" t="s">
        <v>34</v>
      </c>
      <c r="N192" t="s">
        <v>351</v>
      </c>
      <c r="O192">
        <v>1</v>
      </c>
      <c r="P192" t="s">
        <v>3734</v>
      </c>
      <c r="Q192" t="s">
        <v>3737</v>
      </c>
      <c r="S192" t="s">
        <v>3738</v>
      </c>
      <c r="T192" t="s">
        <v>564</v>
      </c>
      <c r="W192">
        <v>30240</v>
      </c>
      <c r="X192">
        <v>0</v>
      </c>
      <c r="Y192">
        <v>3000</v>
      </c>
      <c r="Z192">
        <v>3500</v>
      </c>
      <c r="AA192">
        <v>0</v>
      </c>
      <c r="AB192">
        <v>960</v>
      </c>
      <c r="AC192">
        <v>0</v>
      </c>
      <c r="AD192" t="s">
        <v>33</v>
      </c>
      <c r="AF192">
        <v>30240</v>
      </c>
      <c r="AG192">
        <v>19800</v>
      </c>
      <c r="AH192">
        <v>33240</v>
      </c>
      <c r="AI192">
        <v>0</v>
      </c>
      <c r="AJ192">
        <v>3692</v>
      </c>
      <c r="AK192">
        <v>0</v>
      </c>
      <c r="AL192">
        <v>0</v>
      </c>
      <c r="AN192" t="s">
        <v>785</v>
      </c>
      <c r="AP192">
        <v>33240</v>
      </c>
      <c r="AQ192">
        <v>0</v>
      </c>
      <c r="AR192">
        <v>3692</v>
      </c>
      <c r="AS192">
        <v>0</v>
      </c>
      <c r="AU192" t="s">
        <v>558</v>
      </c>
      <c r="AV192">
        <v>0</v>
      </c>
      <c r="AW192">
        <v>19800</v>
      </c>
    </row>
    <row r="193" spans="1:49">
      <c r="A193">
        <v>622</v>
      </c>
      <c r="B193" t="s">
        <v>665</v>
      </c>
      <c r="C193" s="59">
        <v>45522</v>
      </c>
      <c r="D193" t="s">
        <v>3741</v>
      </c>
      <c r="E193" t="s">
        <v>562</v>
      </c>
      <c r="F193" t="s">
        <v>3739</v>
      </c>
      <c r="H193" t="s">
        <v>3742</v>
      </c>
      <c r="I193" s="59">
        <v>45523</v>
      </c>
      <c r="J193" t="s">
        <v>561</v>
      </c>
      <c r="K193" t="s">
        <v>3740</v>
      </c>
      <c r="L193" s="59"/>
      <c r="M193" t="s">
        <v>44</v>
      </c>
      <c r="N193" t="s">
        <v>351</v>
      </c>
      <c r="O193">
        <v>1</v>
      </c>
      <c r="P193" t="s">
        <v>3739</v>
      </c>
      <c r="Q193" t="s">
        <v>3742</v>
      </c>
      <c r="S193" t="s">
        <v>3743</v>
      </c>
      <c r="T193" t="s">
        <v>564</v>
      </c>
      <c r="W193">
        <v>15120</v>
      </c>
      <c r="X193">
        <v>0</v>
      </c>
      <c r="Y193">
        <v>3000</v>
      </c>
      <c r="Z193">
        <v>3500</v>
      </c>
      <c r="AA193">
        <v>0</v>
      </c>
      <c r="AB193">
        <v>960</v>
      </c>
      <c r="AC193">
        <v>0</v>
      </c>
      <c r="AD193" t="s">
        <v>43</v>
      </c>
      <c r="AF193">
        <v>15120</v>
      </c>
      <c r="AG193">
        <v>9900</v>
      </c>
      <c r="AH193">
        <v>18120</v>
      </c>
      <c r="AI193">
        <v>0</v>
      </c>
      <c r="AJ193">
        <v>1895</v>
      </c>
      <c r="AK193">
        <v>0</v>
      </c>
      <c r="AL193">
        <v>0</v>
      </c>
      <c r="AN193" t="s">
        <v>785</v>
      </c>
      <c r="AP193">
        <v>18120</v>
      </c>
      <c r="AQ193">
        <v>0</v>
      </c>
      <c r="AR193">
        <v>1895</v>
      </c>
      <c r="AS193">
        <v>0</v>
      </c>
      <c r="AU193" t="s">
        <v>558</v>
      </c>
      <c r="AV193">
        <v>0</v>
      </c>
      <c r="AW193">
        <v>9900</v>
      </c>
    </row>
    <row r="194" spans="1:49">
      <c r="A194">
        <v>623</v>
      </c>
      <c r="B194" t="s">
        <v>665</v>
      </c>
      <c r="C194" s="59">
        <v>45523</v>
      </c>
      <c r="D194" t="s">
        <v>3746</v>
      </c>
      <c r="E194" t="s">
        <v>562</v>
      </c>
      <c r="F194" t="s">
        <v>3744</v>
      </c>
      <c r="H194" t="s">
        <v>3747</v>
      </c>
      <c r="I194" s="59">
        <v>45524</v>
      </c>
      <c r="J194" t="s">
        <v>561</v>
      </c>
      <c r="K194" t="s">
        <v>3745</v>
      </c>
      <c r="L194" s="59"/>
      <c r="M194" t="s">
        <v>42</v>
      </c>
      <c r="N194" t="s">
        <v>351</v>
      </c>
      <c r="O194">
        <v>1</v>
      </c>
      <c r="P194" t="s">
        <v>3744</v>
      </c>
      <c r="Q194" t="s">
        <v>3747</v>
      </c>
      <c r="S194" t="s">
        <v>3748</v>
      </c>
      <c r="T194" t="s">
        <v>564</v>
      </c>
      <c r="W194">
        <v>16800</v>
      </c>
      <c r="X194">
        <v>0</v>
      </c>
      <c r="Y194">
        <v>3000</v>
      </c>
      <c r="Z194">
        <v>3500</v>
      </c>
      <c r="AA194">
        <v>0</v>
      </c>
      <c r="AB194">
        <v>960</v>
      </c>
      <c r="AC194">
        <v>0</v>
      </c>
      <c r="AD194" t="s">
        <v>41</v>
      </c>
      <c r="AF194">
        <v>16800</v>
      </c>
      <c r="AG194">
        <v>11000</v>
      </c>
      <c r="AH194">
        <v>19800</v>
      </c>
      <c r="AI194">
        <v>0</v>
      </c>
      <c r="AJ194">
        <v>2095</v>
      </c>
      <c r="AK194">
        <v>0</v>
      </c>
      <c r="AL194">
        <v>0</v>
      </c>
      <c r="AN194" t="s">
        <v>785</v>
      </c>
      <c r="AP194">
        <v>19800</v>
      </c>
      <c r="AQ194">
        <v>0</v>
      </c>
      <c r="AR194">
        <v>2095</v>
      </c>
      <c r="AS194">
        <v>0</v>
      </c>
      <c r="AU194" t="s">
        <v>558</v>
      </c>
      <c r="AV194">
        <v>0</v>
      </c>
      <c r="AW194">
        <v>11000</v>
      </c>
    </row>
    <row r="195" spans="1:49">
      <c r="A195">
        <v>624</v>
      </c>
      <c r="B195" t="s">
        <v>665</v>
      </c>
      <c r="C195" s="59">
        <v>45523</v>
      </c>
      <c r="D195" t="s">
        <v>3788</v>
      </c>
      <c r="E195" t="s">
        <v>530</v>
      </c>
      <c r="F195" t="s">
        <v>3749</v>
      </c>
      <c r="I195" s="59">
        <v>45523</v>
      </c>
      <c r="J195" t="s">
        <v>561</v>
      </c>
      <c r="K195" t="s">
        <v>3750</v>
      </c>
      <c r="L195" s="59"/>
      <c r="M195" t="s">
        <v>529</v>
      </c>
      <c r="N195" t="s">
        <v>351</v>
      </c>
      <c r="O195">
        <v>1</v>
      </c>
      <c r="P195" t="s">
        <v>3749</v>
      </c>
      <c r="Q195" t="s">
        <v>3751</v>
      </c>
      <c r="S195" t="s">
        <v>3752</v>
      </c>
      <c r="W195">
        <v>0</v>
      </c>
      <c r="X195">
        <v>0</v>
      </c>
      <c r="Y195">
        <v>0</v>
      </c>
      <c r="Z195">
        <v>3500</v>
      </c>
      <c r="AA195">
        <v>0</v>
      </c>
      <c r="AB195">
        <v>0</v>
      </c>
      <c r="AC195">
        <v>0</v>
      </c>
      <c r="AD195" t="s">
        <v>530</v>
      </c>
      <c r="AE195" t="s">
        <v>773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N195" t="s">
        <v>785</v>
      </c>
      <c r="AP195">
        <v>0</v>
      </c>
      <c r="AQ195">
        <v>0</v>
      </c>
      <c r="AR195">
        <v>0</v>
      </c>
      <c r="AS195">
        <v>0</v>
      </c>
      <c r="AU195" t="s">
        <v>558</v>
      </c>
      <c r="AV195">
        <v>0</v>
      </c>
      <c r="AW195">
        <v>0</v>
      </c>
    </row>
    <row r="196" spans="1:49">
      <c r="A196">
        <v>625</v>
      </c>
      <c r="B196" t="s">
        <v>665</v>
      </c>
      <c r="C196" s="59">
        <v>45523</v>
      </c>
      <c r="D196" t="s">
        <v>3755</v>
      </c>
      <c r="E196" t="s">
        <v>559</v>
      </c>
      <c r="F196" t="s">
        <v>3756</v>
      </c>
      <c r="G196" t="s">
        <v>3757</v>
      </c>
      <c r="H196" t="s">
        <v>3758</v>
      </c>
      <c r="I196" s="59">
        <v>45523</v>
      </c>
      <c r="J196" t="s">
        <v>561</v>
      </c>
      <c r="K196" t="s">
        <v>3754</v>
      </c>
      <c r="L196" s="59"/>
      <c r="M196" t="s">
        <v>44</v>
      </c>
      <c r="N196" t="s">
        <v>351</v>
      </c>
      <c r="O196">
        <v>1</v>
      </c>
      <c r="P196" t="s">
        <v>3753</v>
      </c>
      <c r="Q196" t="s">
        <v>3759</v>
      </c>
      <c r="S196" t="s">
        <v>3760</v>
      </c>
      <c r="W196">
        <v>14400</v>
      </c>
      <c r="X196">
        <v>0</v>
      </c>
      <c r="Y196">
        <v>3000</v>
      </c>
      <c r="Z196">
        <v>3500</v>
      </c>
      <c r="AA196">
        <v>0</v>
      </c>
      <c r="AB196">
        <v>960</v>
      </c>
      <c r="AC196">
        <v>0</v>
      </c>
      <c r="AD196" t="s">
        <v>43</v>
      </c>
      <c r="AF196">
        <v>14400</v>
      </c>
      <c r="AG196">
        <v>9900</v>
      </c>
      <c r="AH196">
        <v>17400</v>
      </c>
      <c r="AI196">
        <v>0</v>
      </c>
      <c r="AJ196">
        <v>893</v>
      </c>
      <c r="AK196">
        <v>0</v>
      </c>
      <c r="AL196">
        <v>0</v>
      </c>
      <c r="AN196" t="s">
        <v>785</v>
      </c>
      <c r="AP196">
        <v>17400</v>
      </c>
      <c r="AQ196">
        <v>0</v>
      </c>
      <c r="AR196">
        <v>893</v>
      </c>
      <c r="AS196">
        <v>0</v>
      </c>
      <c r="AU196" t="s">
        <v>558</v>
      </c>
      <c r="AV196">
        <v>0</v>
      </c>
      <c r="AW196">
        <v>9900</v>
      </c>
    </row>
    <row r="197" spans="1:49">
      <c r="A197">
        <v>626</v>
      </c>
      <c r="B197" t="s">
        <v>665</v>
      </c>
      <c r="C197" s="59">
        <v>45523</v>
      </c>
      <c r="D197" t="s">
        <v>3763</v>
      </c>
      <c r="E197" t="s">
        <v>559</v>
      </c>
      <c r="F197" t="s">
        <v>3761</v>
      </c>
      <c r="G197" t="s">
        <v>3764</v>
      </c>
      <c r="H197" t="s">
        <v>3765</v>
      </c>
      <c r="I197" s="59">
        <v>45524</v>
      </c>
      <c r="J197" t="s">
        <v>561</v>
      </c>
      <c r="K197" t="s">
        <v>3762</v>
      </c>
      <c r="L197" s="59"/>
      <c r="M197" t="s">
        <v>40</v>
      </c>
      <c r="N197" t="s">
        <v>351</v>
      </c>
      <c r="O197">
        <v>1</v>
      </c>
      <c r="P197" t="s">
        <v>3761</v>
      </c>
      <c r="Q197" t="s">
        <v>3765</v>
      </c>
      <c r="R197" t="s">
        <v>3765</v>
      </c>
      <c r="S197" t="s">
        <v>3766</v>
      </c>
      <c r="W197">
        <v>17600</v>
      </c>
      <c r="X197">
        <v>0</v>
      </c>
      <c r="Y197">
        <v>3000</v>
      </c>
      <c r="Z197">
        <v>3500</v>
      </c>
      <c r="AA197">
        <v>0</v>
      </c>
      <c r="AB197">
        <v>960</v>
      </c>
      <c r="AC197">
        <v>0</v>
      </c>
      <c r="AD197" t="s">
        <v>39</v>
      </c>
      <c r="AF197">
        <v>17600</v>
      </c>
      <c r="AG197">
        <v>12100</v>
      </c>
      <c r="AH197">
        <v>20600</v>
      </c>
      <c r="AI197">
        <v>0</v>
      </c>
      <c r="AJ197">
        <v>1053</v>
      </c>
      <c r="AK197">
        <v>0</v>
      </c>
      <c r="AL197">
        <v>0</v>
      </c>
      <c r="AN197" t="s">
        <v>785</v>
      </c>
      <c r="AP197">
        <v>20600</v>
      </c>
      <c r="AQ197">
        <v>0</v>
      </c>
      <c r="AR197">
        <v>1053</v>
      </c>
      <c r="AS197">
        <v>0</v>
      </c>
      <c r="AU197" t="s">
        <v>558</v>
      </c>
      <c r="AV197">
        <v>0</v>
      </c>
      <c r="AW197">
        <v>12100</v>
      </c>
    </row>
    <row r="198" spans="1:49">
      <c r="A198">
        <v>627</v>
      </c>
      <c r="B198" t="s">
        <v>665</v>
      </c>
      <c r="C198" s="59">
        <v>45523</v>
      </c>
      <c r="D198" t="s">
        <v>3769</v>
      </c>
      <c r="E198" t="s">
        <v>559</v>
      </c>
      <c r="F198" t="s">
        <v>3767</v>
      </c>
      <c r="G198" t="s">
        <v>3770</v>
      </c>
      <c r="H198" t="s">
        <v>3771</v>
      </c>
      <c r="I198" s="59">
        <v>45523</v>
      </c>
      <c r="J198" t="s">
        <v>561</v>
      </c>
      <c r="K198" t="s">
        <v>3768</v>
      </c>
      <c r="L198" s="59"/>
      <c r="M198" t="s">
        <v>20</v>
      </c>
      <c r="N198" t="s">
        <v>351</v>
      </c>
      <c r="O198">
        <v>2</v>
      </c>
      <c r="P198" t="s">
        <v>3767</v>
      </c>
      <c r="Q198" t="s">
        <v>3771</v>
      </c>
      <c r="S198" t="s">
        <v>3772</v>
      </c>
      <c r="W198">
        <v>28160</v>
      </c>
      <c r="X198">
        <v>0</v>
      </c>
      <c r="Y198">
        <v>3000</v>
      </c>
      <c r="Z198">
        <v>3500</v>
      </c>
      <c r="AA198">
        <v>0</v>
      </c>
      <c r="AB198">
        <v>0</v>
      </c>
      <c r="AC198">
        <v>0</v>
      </c>
      <c r="AD198" t="s">
        <v>19</v>
      </c>
      <c r="AF198">
        <v>14080</v>
      </c>
      <c r="AG198">
        <v>9680</v>
      </c>
      <c r="AH198">
        <v>31160</v>
      </c>
      <c r="AI198">
        <v>0</v>
      </c>
      <c r="AJ198">
        <v>1584</v>
      </c>
      <c r="AK198">
        <v>0</v>
      </c>
      <c r="AL198">
        <v>0</v>
      </c>
      <c r="AN198" t="s">
        <v>785</v>
      </c>
      <c r="AP198">
        <v>31160</v>
      </c>
      <c r="AQ198">
        <v>0</v>
      </c>
      <c r="AR198">
        <v>1584</v>
      </c>
      <c r="AS198">
        <v>0</v>
      </c>
      <c r="AU198" t="s">
        <v>558</v>
      </c>
      <c r="AV198">
        <v>0</v>
      </c>
      <c r="AW198">
        <v>19360</v>
      </c>
    </row>
    <row r="199" spans="1:49">
      <c r="A199">
        <v>628</v>
      </c>
      <c r="B199" t="s">
        <v>665</v>
      </c>
      <c r="C199" s="59">
        <v>45522</v>
      </c>
      <c r="D199" t="s">
        <v>3775</v>
      </c>
      <c r="E199" t="s">
        <v>559</v>
      </c>
      <c r="F199" t="s">
        <v>3773</v>
      </c>
      <c r="G199" t="s">
        <v>3776</v>
      </c>
      <c r="H199" t="s">
        <v>3777</v>
      </c>
      <c r="I199" s="59">
        <v>45523</v>
      </c>
      <c r="J199" t="s">
        <v>561</v>
      </c>
      <c r="K199" t="s">
        <v>3774</v>
      </c>
      <c r="L199" s="59"/>
      <c r="M199" t="s">
        <v>38</v>
      </c>
      <c r="N199" t="s">
        <v>351</v>
      </c>
      <c r="O199">
        <v>1</v>
      </c>
      <c r="P199" t="s">
        <v>3773</v>
      </c>
      <c r="Q199" t="s">
        <v>3777</v>
      </c>
      <c r="S199" t="s">
        <v>3778</v>
      </c>
      <c r="W199">
        <v>20800</v>
      </c>
      <c r="X199">
        <v>0</v>
      </c>
      <c r="Y199">
        <v>3000</v>
      </c>
      <c r="Z199">
        <v>3500</v>
      </c>
      <c r="AA199">
        <v>0</v>
      </c>
      <c r="AB199">
        <v>960</v>
      </c>
      <c r="AC199">
        <v>0</v>
      </c>
      <c r="AD199" t="s">
        <v>37</v>
      </c>
      <c r="AF199">
        <v>20800</v>
      </c>
      <c r="AG199">
        <v>14300</v>
      </c>
      <c r="AH199">
        <v>23800</v>
      </c>
      <c r="AI199">
        <v>0</v>
      </c>
      <c r="AJ199">
        <v>1214</v>
      </c>
      <c r="AK199">
        <v>0</v>
      </c>
      <c r="AL199">
        <v>0</v>
      </c>
      <c r="AN199" t="s">
        <v>785</v>
      </c>
      <c r="AP199">
        <v>23800</v>
      </c>
      <c r="AQ199">
        <v>0</v>
      </c>
      <c r="AR199">
        <v>1214</v>
      </c>
      <c r="AS199">
        <v>0</v>
      </c>
      <c r="AU199" t="s">
        <v>558</v>
      </c>
      <c r="AV199">
        <v>0</v>
      </c>
      <c r="AW199">
        <v>14300</v>
      </c>
    </row>
    <row r="200" spans="1:49">
      <c r="A200">
        <v>629</v>
      </c>
      <c r="B200" t="s">
        <v>665</v>
      </c>
      <c r="C200" s="59">
        <v>45522</v>
      </c>
      <c r="D200" t="s">
        <v>3781</v>
      </c>
      <c r="E200" t="s">
        <v>559</v>
      </c>
      <c r="F200" t="s">
        <v>3779</v>
      </c>
      <c r="G200" t="s">
        <v>3782</v>
      </c>
      <c r="H200" t="s">
        <v>3783</v>
      </c>
      <c r="I200" s="59">
        <v>45523</v>
      </c>
      <c r="J200" t="s">
        <v>561</v>
      </c>
      <c r="K200" t="s">
        <v>3780</v>
      </c>
      <c r="L200" s="59"/>
      <c r="M200" t="s">
        <v>26</v>
      </c>
      <c r="N200" t="s">
        <v>351</v>
      </c>
      <c r="O200">
        <v>1</v>
      </c>
      <c r="P200" t="s">
        <v>3779</v>
      </c>
      <c r="Q200" t="s">
        <v>3783</v>
      </c>
      <c r="S200" t="s">
        <v>3784</v>
      </c>
      <c r="T200" t="s">
        <v>3785</v>
      </c>
      <c r="W200">
        <v>21920</v>
      </c>
      <c r="X200">
        <v>0</v>
      </c>
      <c r="Y200">
        <v>3000</v>
      </c>
      <c r="Z200">
        <v>3500</v>
      </c>
      <c r="AA200">
        <v>0</v>
      </c>
      <c r="AB200">
        <v>0</v>
      </c>
      <c r="AC200">
        <v>0</v>
      </c>
      <c r="AD200" t="s">
        <v>25</v>
      </c>
      <c r="AF200">
        <v>21920</v>
      </c>
      <c r="AG200">
        <v>15070</v>
      </c>
      <c r="AH200">
        <v>24920</v>
      </c>
      <c r="AI200">
        <v>0</v>
      </c>
      <c r="AJ200">
        <v>1270</v>
      </c>
      <c r="AK200">
        <v>0</v>
      </c>
      <c r="AL200">
        <v>0</v>
      </c>
      <c r="AN200" t="s">
        <v>785</v>
      </c>
      <c r="AP200">
        <v>24920</v>
      </c>
      <c r="AQ200">
        <v>0</v>
      </c>
      <c r="AR200">
        <v>1270</v>
      </c>
      <c r="AS200">
        <v>0</v>
      </c>
      <c r="AU200" t="s">
        <v>558</v>
      </c>
      <c r="AV200">
        <v>0</v>
      </c>
      <c r="AW200">
        <v>15070</v>
      </c>
    </row>
    <row r="201" spans="1:49">
      <c r="A201">
        <v>630</v>
      </c>
      <c r="B201" t="s">
        <v>665</v>
      </c>
      <c r="C201" s="59">
        <v>45521</v>
      </c>
      <c r="D201" t="s">
        <v>3787</v>
      </c>
      <c r="E201" t="s">
        <v>559</v>
      </c>
      <c r="F201" t="s">
        <v>1015</v>
      </c>
      <c r="G201" t="s">
        <v>1016</v>
      </c>
      <c r="H201" t="s">
        <v>1017</v>
      </c>
      <c r="I201" s="59">
        <v>45523</v>
      </c>
      <c r="J201" t="s">
        <v>561</v>
      </c>
      <c r="K201" t="s">
        <v>3786</v>
      </c>
      <c r="L201" s="59"/>
      <c r="M201" t="s">
        <v>24</v>
      </c>
      <c r="N201" t="s">
        <v>351</v>
      </c>
      <c r="O201">
        <v>1</v>
      </c>
      <c r="P201" t="s">
        <v>1012</v>
      </c>
      <c r="Q201" t="s">
        <v>1017</v>
      </c>
      <c r="S201" t="s">
        <v>1018</v>
      </c>
      <c r="W201">
        <v>13600</v>
      </c>
      <c r="X201">
        <v>0</v>
      </c>
      <c r="Y201">
        <v>3000</v>
      </c>
      <c r="Z201">
        <v>3500</v>
      </c>
      <c r="AA201">
        <v>0</v>
      </c>
      <c r="AB201">
        <v>0</v>
      </c>
      <c r="AC201">
        <v>0</v>
      </c>
      <c r="AD201" t="s">
        <v>23</v>
      </c>
      <c r="AE201" t="s">
        <v>773</v>
      </c>
      <c r="AF201">
        <v>13600</v>
      </c>
      <c r="AG201">
        <v>9350</v>
      </c>
      <c r="AH201">
        <v>16600</v>
      </c>
      <c r="AI201">
        <v>0</v>
      </c>
      <c r="AJ201">
        <v>852</v>
      </c>
      <c r="AK201">
        <v>0</v>
      </c>
      <c r="AL201">
        <v>0</v>
      </c>
      <c r="AN201" t="s">
        <v>785</v>
      </c>
      <c r="AP201">
        <v>16600</v>
      </c>
      <c r="AQ201">
        <v>0</v>
      </c>
      <c r="AR201">
        <v>852</v>
      </c>
      <c r="AS201">
        <v>0</v>
      </c>
      <c r="AU201" t="s">
        <v>558</v>
      </c>
      <c r="AV201">
        <v>4</v>
      </c>
      <c r="AW201">
        <v>9350</v>
      </c>
    </row>
    <row r="202" spans="1:49">
      <c r="A202">
        <v>631</v>
      </c>
      <c r="B202" t="s">
        <v>665</v>
      </c>
      <c r="C202" s="59">
        <v>45525</v>
      </c>
      <c r="D202" t="s">
        <v>3861</v>
      </c>
      <c r="E202" t="s">
        <v>530</v>
      </c>
      <c r="F202" t="s">
        <v>3789</v>
      </c>
      <c r="I202" s="59">
        <v>45525</v>
      </c>
      <c r="J202" t="s">
        <v>561</v>
      </c>
      <c r="K202" t="s">
        <v>3790</v>
      </c>
      <c r="L202" s="59"/>
      <c r="M202" t="s">
        <v>529</v>
      </c>
      <c r="N202" t="s">
        <v>351</v>
      </c>
      <c r="O202">
        <v>1</v>
      </c>
      <c r="P202" t="s">
        <v>3789</v>
      </c>
      <c r="Q202" t="s">
        <v>3791</v>
      </c>
      <c r="S202" t="s">
        <v>3792</v>
      </c>
      <c r="W202">
        <v>0</v>
      </c>
      <c r="X202">
        <v>0</v>
      </c>
      <c r="Y202">
        <v>0</v>
      </c>
      <c r="Z202">
        <v>5500</v>
      </c>
      <c r="AA202">
        <v>0</v>
      </c>
      <c r="AB202">
        <v>1925</v>
      </c>
      <c r="AC202">
        <v>0</v>
      </c>
      <c r="AD202" t="s">
        <v>530</v>
      </c>
      <c r="AE202" t="s">
        <v>773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N202" t="s">
        <v>785</v>
      </c>
      <c r="AP202">
        <v>0</v>
      </c>
      <c r="AQ202">
        <v>0</v>
      </c>
      <c r="AR202">
        <v>0</v>
      </c>
      <c r="AS202">
        <v>0</v>
      </c>
      <c r="AU202" t="s">
        <v>558</v>
      </c>
      <c r="AV202">
        <v>0</v>
      </c>
      <c r="AW202">
        <v>0</v>
      </c>
    </row>
    <row r="203" spans="1:49">
      <c r="A203">
        <v>637</v>
      </c>
      <c r="B203" t="s">
        <v>665</v>
      </c>
      <c r="C203" s="59">
        <v>45524</v>
      </c>
      <c r="D203" t="s">
        <v>3818</v>
      </c>
      <c r="E203" t="s">
        <v>562</v>
      </c>
      <c r="F203" t="s">
        <v>3816</v>
      </c>
      <c r="H203" t="s">
        <v>3819</v>
      </c>
      <c r="I203" s="59">
        <v>45525</v>
      </c>
      <c r="J203" t="s">
        <v>561</v>
      </c>
      <c r="K203" t="s">
        <v>3817</v>
      </c>
      <c r="L203" s="59"/>
      <c r="M203" t="s">
        <v>36</v>
      </c>
      <c r="N203" t="s">
        <v>351</v>
      </c>
      <c r="O203">
        <v>1</v>
      </c>
      <c r="P203" t="s">
        <v>3816</v>
      </c>
      <c r="Q203" t="s">
        <v>3819</v>
      </c>
      <c r="S203" t="s">
        <v>3820</v>
      </c>
      <c r="T203" t="s">
        <v>564</v>
      </c>
      <c r="W203">
        <v>25200</v>
      </c>
      <c r="X203">
        <v>0</v>
      </c>
      <c r="Y203">
        <v>3000</v>
      </c>
      <c r="Z203">
        <v>3500</v>
      </c>
      <c r="AA203">
        <v>0</v>
      </c>
      <c r="AB203">
        <v>960</v>
      </c>
      <c r="AC203">
        <v>0</v>
      </c>
      <c r="AD203" t="s">
        <v>35</v>
      </c>
      <c r="AE203" t="s">
        <v>773</v>
      </c>
      <c r="AF203">
        <v>25200</v>
      </c>
      <c r="AG203">
        <v>16500</v>
      </c>
      <c r="AH203">
        <v>28200</v>
      </c>
      <c r="AI203">
        <v>0</v>
      </c>
      <c r="AJ203">
        <v>3093</v>
      </c>
      <c r="AK203">
        <v>0</v>
      </c>
      <c r="AL203">
        <v>0</v>
      </c>
      <c r="AN203" t="s">
        <v>785</v>
      </c>
      <c r="AP203">
        <v>28200</v>
      </c>
      <c r="AQ203">
        <v>0</v>
      </c>
      <c r="AR203">
        <v>3093</v>
      </c>
      <c r="AS203">
        <v>0</v>
      </c>
      <c r="AU203" t="s">
        <v>558</v>
      </c>
      <c r="AV203">
        <v>0</v>
      </c>
      <c r="AW203">
        <v>16500</v>
      </c>
    </row>
    <row r="204" spans="1:49">
      <c r="A204">
        <v>638</v>
      </c>
      <c r="B204" t="s">
        <v>665</v>
      </c>
      <c r="C204" s="59">
        <v>45525</v>
      </c>
      <c r="D204" t="s">
        <v>3822</v>
      </c>
      <c r="E204" t="s">
        <v>562</v>
      </c>
      <c r="F204" t="s">
        <v>911</v>
      </c>
      <c r="H204" t="s">
        <v>3823</v>
      </c>
      <c r="I204" s="59">
        <v>45525</v>
      </c>
      <c r="J204" t="s">
        <v>561</v>
      </c>
      <c r="K204" t="s">
        <v>3821</v>
      </c>
      <c r="L204" s="59"/>
      <c r="M204" t="s">
        <v>34</v>
      </c>
      <c r="N204" t="s">
        <v>351</v>
      </c>
      <c r="O204">
        <v>2</v>
      </c>
      <c r="P204" t="s">
        <v>911</v>
      </c>
      <c r="Q204" t="s">
        <v>3823</v>
      </c>
      <c r="S204" t="s">
        <v>914</v>
      </c>
      <c r="T204" t="s">
        <v>563</v>
      </c>
      <c r="W204">
        <v>60480</v>
      </c>
      <c r="X204">
        <v>0</v>
      </c>
      <c r="Y204">
        <v>0</v>
      </c>
      <c r="Z204">
        <v>4400</v>
      </c>
      <c r="AA204">
        <v>0</v>
      </c>
      <c r="AB204">
        <v>1725</v>
      </c>
      <c r="AC204">
        <v>0</v>
      </c>
      <c r="AD204" t="s">
        <v>33</v>
      </c>
      <c r="AE204" t="s">
        <v>773</v>
      </c>
      <c r="AF204">
        <v>30240</v>
      </c>
      <c r="AG204">
        <v>19800</v>
      </c>
      <c r="AH204">
        <v>60480</v>
      </c>
      <c r="AI204">
        <v>0</v>
      </c>
      <c r="AJ204">
        <v>7185</v>
      </c>
      <c r="AK204">
        <v>0</v>
      </c>
      <c r="AL204">
        <v>0</v>
      </c>
      <c r="AN204" t="s">
        <v>785</v>
      </c>
      <c r="AP204">
        <v>60480</v>
      </c>
      <c r="AQ204">
        <v>0</v>
      </c>
      <c r="AR204">
        <v>7185</v>
      </c>
      <c r="AS204">
        <v>0</v>
      </c>
      <c r="AU204" t="s">
        <v>558</v>
      </c>
      <c r="AV204">
        <v>0</v>
      </c>
      <c r="AW204">
        <v>39600</v>
      </c>
    </row>
    <row r="205" spans="1:49">
      <c r="A205">
        <v>641</v>
      </c>
      <c r="B205" t="s">
        <v>665</v>
      </c>
      <c r="C205" s="59">
        <v>45525</v>
      </c>
      <c r="D205" t="s">
        <v>3834</v>
      </c>
      <c r="E205" t="s">
        <v>559</v>
      </c>
      <c r="F205" t="s">
        <v>1574</v>
      </c>
      <c r="G205" t="s">
        <v>1575</v>
      </c>
      <c r="H205" t="s">
        <v>1576</v>
      </c>
      <c r="I205" s="59">
        <v>45525</v>
      </c>
      <c r="J205" t="s">
        <v>561</v>
      </c>
      <c r="K205" t="s">
        <v>3833</v>
      </c>
      <c r="L205" s="59"/>
      <c r="M205" t="s">
        <v>22</v>
      </c>
      <c r="N205" t="s">
        <v>351</v>
      </c>
      <c r="O205">
        <v>3</v>
      </c>
      <c r="P205" t="s">
        <v>1571</v>
      </c>
      <c r="Q205" t="s">
        <v>1576</v>
      </c>
      <c r="R205" t="s">
        <v>1577</v>
      </c>
      <c r="S205" t="s">
        <v>1578</v>
      </c>
      <c r="W205">
        <v>55200</v>
      </c>
      <c r="X205">
        <v>0</v>
      </c>
      <c r="Y205">
        <v>0</v>
      </c>
      <c r="Z205">
        <v>4400</v>
      </c>
      <c r="AA205">
        <v>0</v>
      </c>
      <c r="AB205">
        <v>1725</v>
      </c>
      <c r="AC205">
        <v>0</v>
      </c>
      <c r="AD205" t="s">
        <v>21</v>
      </c>
      <c r="AE205" t="s">
        <v>773</v>
      </c>
      <c r="AF205">
        <v>18400</v>
      </c>
      <c r="AG205">
        <v>12650</v>
      </c>
      <c r="AH205">
        <v>55200</v>
      </c>
      <c r="AI205">
        <v>0</v>
      </c>
      <c r="AJ205">
        <v>2854</v>
      </c>
      <c r="AK205">
        <v>0</v>
      </c>
      <c r="AL205">
        <v>0</v>
      </c>
      <c r="AN205" t="s">
        <v>785</v>
      </c>
      <c r="AP205">
        <v>55200</v>
      </c>
      <c r="AQ205">
        <v>0</v>
      </c>
      <c r="AR205">
        <v>2854</v>
      </c>
      <c r="AS205">
        <v>0</v>
      </c>
      <c r="AU205" t="s">
        <v>558</v>
      </c>
      <c r="AV205">
        <v>3</v>
      </c>
      <c r="AW205">
        <v>37950</v>
      </c>
    </row>
    <row r="206" spans="1:49">
      <c r="A206">
        <v>642</v>
      </c>
      <c r="B206" t="s">
        <v>665</v>
      </c>
      <c r="C206" s="59">
        <v>45525</v>
      </c>
      <c r="D206" t="s">
        <v>3835</v>
      </c>
      <c r="E206" t="s">
        <v>559</v>
      </c>
      <c r="F206" t="s">
        <v>1574</v>
      </c>
      <c r="G206" t="s">
        <v>1575</v>
      </c>
      <c r="H206" t="s">
        <v>1576</v>
      </c>
      <c r="I206" s="59">
        <v>45525</v>
      </c>
      <c r="J206" t="s">
        <v>561</v>
      </c>
      <c r="K206" t="s">
        <v>3833</v>
      </c>
      <c r="L206" s="59"/>
      <c r="M206" t="s">
        <v>26</v>
      </c>
      <c r="N206" t="s">
        <v>351</v>
      </c>
      <c r="O206">
        <v>1</v>
      </c>
      <c r="P206" t="s">
        <v>1571</v>
      </c>
      <c r="Q206" t="s">
        <v>1576</v>
      </c>
      <c r="R206" t="s">
        <v>1577</v>
      </c>
      <c r="S206" t="s">
        <v>1578</v>
      </c>
      <c r="W206">
        <v>21920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 t="s">
        <v>25</v>
      </c>
      <c r="AE206" t="s">
        <v>773</v>
      </c>
      <c r="AF206">
        <v>21920</v>
      </c>
      <c r="AG206">
        <v>15070</v>
      </c>
      <c r="AH206">
        <v>21920</v>
      </c>
      <c r="AI206">
        <v>0</v>
      </c>
      <c r="AJ206">
        <v>1181</v>
      </c>
      <c r="AK206">
        <v>0</v>
      </c>
      <c r="AL206">
        <v>0</v>
      </c>
      <c r="AN206" t="s">
        <v>785</v>
      </c>
      <c r="AP206">
        <v>21920</v>
      </c>
      <c r="AQ206">
        <v>0</v>
      </c>
      <c r="AR206">
        <v>1181</v>
      </c>
      <c r="AS206">
        <v>0</v>
      </c>
      <c r="AU206" t="s">
        <v>558</v>
      </c>
      <c r="AV206">
        <v>3</v>
      </c>
      <c r="AW206">
        <v>15070</v>
      </c>
    </row>
    <row r="207" spans="1:49">
      <c r="A207">
        <v>643</v>
      </c>
      <c r="B207" t="s">
        <v>665</v>
      </c>
      <c r="C207" s="59">
        <v>45524</v>
      </c>
      <c r="D207" t="s">
        <v>3838</v>
      </c>
      <c r="E207" t="s">
        <v>559</v>
      </c>
      <c r="F207" t="s">
        <v>3839</v>
      </c>
      <c r="G207" t="s">
        <v>3840</v>
      </c>
      <c r="H207" t="s">
        <v>3841</v>
      </c>
      <c r="I207" s="59">
        <v>45525</v>
      </c>
      <c r="J207" t="s">
        <v>561</v>
      </c>
      <c r="K207" t="s">
        <v>3837</v>
      </c>
      <c r="L207" s="59"/>
      <c r="M207" t="s">
        <v>34</v>
      </c>
      <c r="N207" t="s">
        <v>351</v>
      </c>
      <c r="O207">
        <v>1</v>
      </c>
      <c r="P207" t="s">
        <v>3836</v>
      </c>
      <c r="Q207" t="s">
        <v>3841</v>
      </c>
      <c r="S207" t="s">
        <v>3842</v>
      </c>
      <c r="W207">
        <v>28400</v>
      </c>
      <c r="X207">
        <v>0</v>
      </c>
      <c r="Y207">
        <v>3000</v>
      </c>
      <c r="Z207">
        <v>3000</v>
      </c>
      <c r="AA207">
        <v>0</v>
      </c>
      <c r="AB207">
        <v>0</v>
      </c>
      <c r="AC207">
        <v>0</v>
      </c>
      <c r="AD207" t="s">
        <v>33</v>
      </c>
      <c r="AE207" t="s">
        <v>773</v>
      </c>
      <c r="AF207">
        <v>28800</v>
      </c>
      <c r="AG207">
        <v>19800</v>
      </c>
      <c r="AH207">
        <v>31400</v>
      </c>
      <c r="AI207">
        <v>0</v>
      </c>
      <c r="AJ207">
        <v>1596</v>
      </c>
      <c r="AK207">
        <v>0</v>
      </c>
      <c r="AL207">
        <v>0</v>
      </c>
      <c r="AN207" t="s">
        <v>785</v>
      </c>
      <c r="AP207">
        <v>31400</v>
      </c>
      <c r="AQ207">
        <v>0</v>
      </c>
      <c r="AR207">
        <v>1596</v>
      </c>
      <c r="AS207">
        <v>0</v>
      </c>
      <c r="AU207" t="s">
        <v>558</v>
      </c>
      <c r="AV207">
        <v>0</v>
      </c>
      <c r="AW207">
        <v>19800</v>
      </c>
    </row>
    <row r="208" spans="1:49">
      <c r="A208">
        <v>644</v>
      </c>
      <c r="B208" t="s">
        <v>665</v>
      </c>
      <c r="C208" s="59">
        <v>45524</v>
      </c>
      <c r="D208" t="s">
        <v>3845</v>
      </c>
      <c r="E208" t="s">
        <v>559</v>
      </c>
      <c r="F208" t="s">
        <v>3843</v>
      </c>
      <c r="G208" t="s">
        <v>3846</v>
      </c>
      <c r="H208" t="s">
        <v>3847</v>
      </c>
      <c r="I208" s="59">
        <v>45525</v>
      </c>
      <c r="J208" t="s">
        <v>561</v>
      </c>
      <c r="K208" t="s">
        <v>3844</v>
      </c>
      <c r="L208" s="59"/>
      <c r="M208" t="s">
        <v>242</v>
      </c>
      <c r="N208" t="s">
        <v>352</v>
      </c>
      <c r="O208">
        <v>16</v>
      </c>
      <c r="P208" t="s">
        <v>3843</v>
      </c>
      <c r="Q208" t="s">
        <v>3847</v>
      </c>
      <c r="S208" t="s">
        <v>3848</v>
      </c>
      <c r="W208">
        <v>22880</v>
      </c>
      <c r="X208">
        <v>23040</v>
      </c>
      <c r="Y208">
        <v>0</v>
      </c>
      <c r="Z208">
        <v>4400</v>
      </c>
      <c r="AA208">
        <v>0</v>
      </c>
      <c r="AB208">
        <v>1725</v>
      </c>
      <c r="AC208">
        <v>0</v>
      </c>
      <c r="AD208" t="s">
        <v>388</v>
      </c>
      <c r="AE208" t="s">
        <v>773</v>
      </c>
      <c r="AF208">
        <v>1430</v>
      </c>
      <c r="AG208">
        <v>1045</v>
      </c>
      <c r="AH208">
        <v>22880</v>
      </c>
      <c r="AI208">
        <v>0</v>
      </c>
      <c r="AJ208">
        <v>1230</v>
      </c>
      <c r="AK208">
        <v>0</v>
      </c>
      <c r="AL208">
        <v>0</v>
      </c>
      <c r="AN208" t="s">
        <v>785</v>
      </c>
      <c r="AP208">
        <v>22880</v>
      </c>
      <c r="AQ208">
        <v>0</v>
      </c>
      <c r="AR208">
        <v>1230</v>
      </c>
      <c r="AS208">
        <v>0</v>
      </c>
      <c r="AU208" t="s">
        <v>558</v>
      </c>
      <c r="AV208">
        <v>0</v>
      </c>
      <c r="AW208">
        <v>16720</v>
      </c>
    </row>
    <row r="209" spans="1:49">
      <c r="A209">
        <v>645</v>
      </c>
      <c r="B209" t="s">
        <v>665</v>
      </c>
      <c r="C209" s="59">
        <v>45524</v>
      </c>
      <c r="D209" t="s">
        <v>3849</v>
      </c>
      <c r="E209" t="s">
        <v>559</v>
      </c>
      <c r="F209" t="s">
        <v>3843</v>
      </c>
      <c r="G209" t="s">
        <v>3846</v>
      </c>
      <c r="H209" t="s">
        <v>3847</v>
      </c>
      <c r="I209" s="59">
        <v>45525</v>
      </c>
      <c r="J209" t="s">
        <v>561</v>
      </c>
      <c r="K209" t="s">
        <v>3844</v>
      </c>
      <c r="L209" s="59"/>
      <c r="M209" t="s">
        <v>208</v>
      </c>
      <c r="N209" t="s">
        <v>352</v>
      </c>
      <c r="O209">
        <v>4</v>
      </c>
      <c r="P209" t="s">
        <v>3843</v>
      </c>
      <c r="Q209" t="s">
        <v>3847</v>
      </c>
      <c r="S209" t="s">
        <v>3848</v>
      </c>
      <c r="W209">
        <v>12600</v>
      </c>
      <c r="X209">
        <v>5760</v>
      </c>
      <c r="Y209">
        <v>0</v>
      </c>
      <c r="Z209">
        <v>0</v>
      </c>
      <c r="AA209">
        <v>0</v>
      </c>
      <c r="AB209">
        <v>0</v>
      </c>
      <c r="AC209">
        <v>0</v>
      </c>
      <c r="AD209" t="s">
        <v>400</v>
      </c>
      <c r="AE209" t="s">
        <v>773</v>
      </c>
      <c r="AF209">
        <v>3150</v>
      </c>
      <c r="AG209">
        <v>2310</v>
      </c>
      <c r="AH209">
        <v>12600</v>
      </c>
      <c r="AI209">
        <v>0</v>
      </c>
      <c r="AJ209">
        <v>713</v>
      </c>
      <c r="AK209">
        <v>0</v>
      </c>
      <c r="AL209">
        <v>0</v>
      </c>
      <c r="AN209" t="s">
        <v>785</v>
      </c>
      <c r="AP209">
        <v>12600</v>
      </c>
      <c r="AQ209">
        <v>0</v>
      </c>
      <c r="AR209">
        <v>713</v>
      </c>
      <c r="AS209">
        <v>0</v>
      </c>
      <c r="AU209" t="s">
        <v>558</v>
      </c>
      <c r="AV209">
        <v>0</v>
      </c>
      <c r="AW209">
        <v>9240</v>
      </c>
    </row>
    <row r="210" spans="1:49">
      <c r="A210">
        <v>648</v>
      </c>
      <c r="B210" t="s">
        <v>665</v>
      </c>
      <c r="C210" s="59">
        <v>45526</v>
      </c>
      <c r="D210" t="s">
        <v>3917</v>
      </c>
      <c r="E210" t="s">
        <v>530</v>
      </c>
      <c r="F210" t="s">
        <v>3864</v>
      </c>
      <c r="I210" s="59">
        <v>45526</v>
      </c>
      <c r="J210" t="s">
        <v>561</v>
      </c>
      <c r="K210" t="s">
        <v>3865</v>
      </c>
      <c r="L210" s="59"/>
      <c r="M210" t="s">
        <v>529</v>
      </c>
      <c r="N210" t="s">
        <v>351</v>
      </c>
      <c r="O210">
        <v>1</v>
      </c>
      <c r="P210" t="s">
        <v>3864</v>
      </c>
      <c r="Q210" t="s">
        <v>3866</v>
      </c>
      <c r="S210" t="s">
        <v>3867</v>
      </c>
      <c r="W210">
        <v>0</v>
      </c>
      <c r="X210">
        <v>0</v>
      </c>
      <c r="Y210">
        <v>0</v>
      </c>
      <c r="Z210">
        <v>3000</v>
      </c>
      <c r="AA210">
        <v>0</v>
      </c>
      <c r="AB210">
        <v>0</v>
      </c>
      <c r="AC210">
        <v>0</v>
      </c>
      <c r="AD210" t="s">
        <v>530</v>
      </c>
      <c r="AE210" t="s">
        <v>773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N210" t="s">
        <v>785</v>
      </c>
      <c r="AP210">
        <v>0</v>
      </c>
      <c r="AQ210">
        <v>0</v>
      </c>
      <c r="AR210">
        <v>0</v>
      </c>
      <c r="AS210">
        <v>0</v>
      </c>
      <c r="AU210" t="s">
        <v>558</v>
      </c>
      <c r="AV210">
        <v>0</v>
      </c>
      <c r="AW210">
        <v>0</v>
      </c>
    </row>
    <row r="211" spans="1:49">
      <c r="A211">
        <v>649</v>
      </c>
      <c r="B211" t="s">
        <v>665</v>
      </c>
      <c r="C211" s="59">
        <v>45526</v>
      </c>
      <c r="D211" t="s">
        <v>3870</v>
      </c>
      <c r="E211" t="s">
        <v>559</v>
      </c>
      <c r="F211" t="s">
        <v>3868</v>
      </c>
      <c r="G211" t="s">
        <v>3871</v>
      </c>
      <c r="H211" t="s">
        <v>3872</v>
      </c>
      <c r="I211" s="59">
        <v>45526</v>
      </c>
      <c r="J211" t="s">
        <v>561</v>
      </c>
      <c r="K211" t="s">
        <v>3869</v>
      </c>
      <c r="L211" s="59"/>
      <c r="M211" t="s">
        <v>38</v>
      </c>
      <c r="N211" t="s">
        <v>351</v>
      </c>
      <c r="O211">
        <v>1</v>
      </c>
      <c r="P211" t="s">
        <v>3868</v>
      </c>
      <c r="Q211" t="s">
        <v>3872</v>
      </c>
      <c r="S211" t="s">
        <v>3873</v>
      </c>
      <c r="T211" t="s">
        <v>3874</v>
      </c>
      <c r="W211">
        <v>20800</v>
      </c>
      <c r="X211">
        <v>0</v>
      </c>
      <c r="Y211">
        <v>3000</v>
      </c>
      <c r="Z211">
        <v>3500</v>
      </c>
      <c r="AA211">
        <v>0</v>
      </c>
      <c r="AB211">
        <v>0</v>
      </c>
      <c r="AC211">
        <v>960</v>
      </c>
      <c r="AD211" t="s">
        <v>37</v>
      </c>
      <c r="AF211">
        <v>20800</v>
      </c>
      <c r="AG211">
        <v>14300</v>
      </c>
      <c r="AH211">
        <v>23800</v>
      </c>
      <c r="AI211">
        <v>0</v>
      </c>
      <c r="AJ211">
        <v>1214</v>
      </c>
      <c r="AK211">
        <v>0</v>
      </c>
      <c r="AL211">
        <v>0</v>
      </c>
      <c r="AN211" t="s">
        <v>785</v>
      </c>
      <c r="AP211">
        <v>23800</v>
      </c>
      <c r="AQ211">
        <v>0</v>
      </c>
      <c r="AR211">
        <v>1214</v>
      </c>
      <c r="AS211">
        <v>0</v>
      </c>
      <c r="AU211" t="s">
        <v>558</v>
      </c>
      <c r="AV211">
        <v>0</v>
      </c>
      <c r="AW211">
        <v>14300</v>
      </c>
    </row>
    <row r="212" spans="1:49">
      <c r="A212">
        <v>650</v>
      </c>
      <c r="B212" t="s">
        <v>665</v>
      </c>
      <c r="C212" s="59">
        <v>45525</v>
      </c>
      <c r="D212" t="s">
        <v>3877</v>
      </c>
      <c r="E212" t="s">
        <v>559</v>
      </c>
      <c r="F212" t="s">
        <v>3875</v>
      </c>
      <c r="G212" t="s">
        <v>3878</v>
      </c>
      <c r="H212" t="s">
        <v>3879</v>
      </c>
      <c r="I212" s="59">
        <v>45526</v>
      </c>
      <c r="J212" t="s">
        <v>561</v>
      </c>
      <c r="K212" t="s">
        <v>3876</v>
      </c>
      <c r="L212" s="59"/>
      <c r="M212" t="s">
        <v>38</v>
      </c>
      <c r="N212" t="s">
        <v>351</v>
      </c>
      <c r="O212">
        <v>1</v>
      </c>
      <c r="P212" t="s">
        <v>3875</v>
      </c>
      <c r="Q212" t="s">
        <v>3879</v>
      </c>
      <c r="S212" t="s">
        <v>3880</v>
      </c>
      <c r="W212">
        <v>20800</v>
      </c>
      <c r="X212">
        <v>0</v>
      </c>
      <c r="Y212">
        <v>3000</v>
      </c>
      <c r="Z212">
        <v>3500</v>
      </c>
      <c r="AA212">
        <v>0</v>
      </c>
      <c r="AB212">
        <v>0</v>
      </c>
      <c r="AC212">
        <v>960</v>
      </c>
      <c r="AD212" t="s">
        <v>37</v>
      </c>
      <c r="AF212">
        <v>20800</v>
      </c>
      <c r="AG212">
        <v>14300</v>
      </c>
      <c r="AH212">
        <v>23800</v>
      </c>
      <c r="AI212">
        <v>0</v>
      </c>
      <c r="AJ212">
        <v>1214</v>
      </c>
      <c r="AK212">
        <v>0</v>
      </c>
      <c r="AL212">
        <v>0</v>
      </c>
      <c r="AN212" t="s">
        <v>785</v>
      </c>
      <c r="AP212">
        <v>23800</v>
      </c>
      <c r="AQ212">
        <v>0</v>
      </c>
      <c r="AR212">
        <v>1214</v>
      </c>
      <c r="AS212">
        <v>0</v>
      </c>
      <c r="AU212" t="s">
        <v>558</v>
      </c>
      <c r="AV212">
        <v>0</v>
      </c>
      <c r="AW212">
        <v>14300</v>
      </c>
    </row>
    <row r="213" spans="1:49">
      <c r="A213">
        <v>658</v>
      </c>
      <c r="B213" t="s">
        <v>665</v>
      </c>
      <c r="C213" s="59">
        <v>45526</v>
      </c>
      <c r="D213" t="s">
        <v>3919</v>
      </c>
      <c r="E213" t="s">
        <v>562</v>
      </c>
      <c r="F213" t="s">
        <v>1211</v>
      </c>
      <c r="H213" t="s">
        <v>3920</v>
      </c>
      <c r="I213" s="59">
        <v>45527</v>
      </c>
      <c r="J213" t="s">
        <v>561</v>
      </c>
      <c r="K213" t="s">
        <v>3918</v>
      </c>
      <c r="L213" s="59"/>
      <c r="M213" t="s">
        <v>24</v>
      </c>
      <c r="N213" t="s">
        <v>351</v>
      </c>
      <c r="O213">
        <v>10</v>
      </c>
      <c r="P213" t="s">
        <v>1208</v>
      </c>
      <c r="Q213" t="s">
        <v>3920</v>
      </c>
      <c r="S213" t="s">
        <v>1214</v>
      </c>
      <c r="T213" t="s">
        <v>564</v>
      </c>
      <c r="W213">
        <v>142800</v>
      </c>
      <c r="X213">
        <v>0</v>
      </c>
      <c r="Y213">
        <v>0</v>
      </c>
      <c r="Z213">
        <v>3000</v>
      </c>
      <c r="AA213">
        <v>0</v>
      </c>
      <c r="AB213">
        <v>0</v>
      </c>
      <c r="AC213">
        <v>0</v>
      </c>
      <c r="AD213" t="s">
        <v>23</v>
      </c>
      <c r="AF213">
        <v>14280</v>
      </c>
      <c r="AG213">
        <v>9350</v>
      </c>
      <c r="AH213">
        <v>142800</v>
      </c>
      <c r="AI213">
        <v>0</v>
      </c>
      <c r="AJ213">
        <v>16965</v>
      </c>
      <c r="AK213">
        <v>0</v>
      </c>
      <c r="AL213">
        <v>0</v>
      </c>
      <c r="AN213" t="s">
        <v>785</v>
      </c>
      <c r="AP213">
        <v>142800</v>
      </c>
      <c r="AQ213">
        <v>0</v>
      </c>
      <c r="AR213">
        <v>16965</v>
      </c>
      <c r="AS213">
        <v>0</v>
      </c>
      <c r="AU213" t="s">
        <v>558</v>
      </c>
      <c r="AV213">
        <v>0</v>
      </c>
      <c r="AW213">
        <v>93500</v>
      </c>
    </row>
    <row r="214" spans="1:49">
      <c r="A214">
        <v>659</v>
      </c>
      <c r="B214" t="s">
        <v>665</v>
      </c>
      <c r="C214" s="59">
        <v>45527</v>
      </c>
      <c r="D214" t="s">
        <v>3923</v>
      </c>
      <c r="E214" t="s">
        <v>562</v>
      </c>
      <c r="F214" t="s">
        <v>3921</v>
      </c>
      <c r="H214" t="s">
        <v>3924</v>
      </c>
      <c r="I214" s="59">
        <v>45527</v>
      </c>
      <c r="J214" t="s">
        <v>561</v>
      </c>
      <c r="K214" t="s">
        <v>3922</v>
      </c>
      <c r="L214" s="59"/>
      <c r="M214" t="s">
        <v>36</v>
      </c>
      <c r="N214" t="s">
        <v>351</v>
      </c>
      <c r="O214">
        <v>1</v>
      </c>
      <c r="P214" t="s">
        <v>3921</v>
      </c>
      <c r="Q214" t="s">
        <v>3924</v>
      </c>
      <c r="S214" t="s">
        <v>3925</v>
      </c>
      <c r="T214" t="s">
        <v>563</v>
      </c>
      <c r="W214">
        <v>25200</v>
      </c>
      <c r="X214">
        <v>0</v>
      </c>
      <c r="Y214">
        <v>3000</v>
      </c>
      <c r="Z214">
        <v>3500</v>
      </c>
      <c r="AA214">
        <v>0</v>
      </c>
      <c r="AB214">
        <v>960</v>
      </c>
      <c r="AC214">
        <v>0</v>
      </c>
      <c r="AD214" t="s">
        <v>35</v>
      </c>
      <c r="AF214">
        <v>25200</v>
      </c>
      <c r="AG214">
        <v>16500</v>
      </c>
      <c r="AH214">
        <v>28200</v>
      </c>
      <c r="AI214">
        <v>0</v>
      </c>
      <c r="AJ214">
        <v>3093</v>
      </c>
      <c r="AK214">
        <v>0</v>
      </c>
      <c r="AL214">
        <v>0</v>
      </c>
      <c r="AN214" t="s">
        <v>785</v>
      </c>
      <c r="AP214">
        <v>28200</v>
      </c>
      <c r="AQ214">
        <v>0</v>
      </c>
      <c r="AR214">
        <v>3093</v>
      </c>
      <c r="AS214">
        <v>0</v>
      </c>
      <c r="AU214" t="s">
        <v>558</v>
      </c>
      <c r="AV214">
        <v>0</v>
      </c>
      <c r="AW214">
        <v>16500</v>
      </c>
    </row>
    <row r="215" spans="1:49">
      <c r="A215">
        <v>668</v>
      </c>
      <c r="B215" t="s">
        <v>665</v>
      </c>
      <c r="C215" s="59">
        <v>45527</v>
      </c>
      <c r="D215" t="s">
        <v>3965</v>
      </c>
      <c r="E215" t="s">
        <v>559</v>
      </c>
      <c r="F215" t="s">
        <v>1920</v>
      </c>
      <c r="G215" t="s">
        <v>3966</v>
      </c>
      <c r="H215" t="s">
        <v>3967</v>
      </c>
      <c r="I215" s="59">
        <v>45527</v>
      </c>
      <c r="J215" t="s">
        <v>561</v>
      </c>
      <c r="K215" t="s">
        <v>3964</v>
      </c>
      <c r="L215" s="59"/>
      <c r="M215" t="s">
        <v>36</v>
      </c>
      <c r="N215" t="s">
        <v>351</v>
      </c>
      <c r="O215">
        <v>1</v>
      </c>
      <c r="P215" t="s">
        <v>1920</v>
      </c>
      <c r="Q215" t="s">
        <v>3968</v>
      </c>
      <c r="R215" t="s">
        <v>3969</v>
      </c>
      <c r="S215" t="s">
        <v>3970</v>
      </c>
      <c r="W215">
        <v>24000</v>
      </c>
      <c r="X215">
        <v>0</v>
      </c>
      <c r="Y215">
        <v>3000</v>
      </c>
      <c r="Z215">
        <v>3500</v>
      </c>
      <c r="AA215">
        <v>0</v>
      </c>
      <c r="AB215">
        <v>960</v>
      </c>
      <c r="AC215">
        <v>0</v>
      </c>
      <c r="AD215" t="s">
        <v>35</v>
      </c>
      <c r="AF215">
        <v>24000</v>
      </c>
      <c r="AG215">
        <v>16500</v>
      </c>
      <c r="AH215">
        <v>27000</v>
      </c>
      <c r="AI215">
        <v>0</v>
      </c>
      <c r="AJ215">
        <v>1375</v>
      </c>
      <c r="AK215">
        <v>0</v>
      </c>
      <c r="AL215">
        <v>0</v>
      </c>
      <c r="AN215" t="s">
        <v>785</v>
      </c>
      <c r="AP215">
        <v>27000</v>
      </c>
      <c r="AQ215">
        <v>0</v>
      </c>
      <c r="AR215">
        <v>1375</v>
      </c>
      <c r="AS215">
        <v>0</v>
      </c>
      <c r="AU215" t="s">
        <v>558</v>
      </c>
      <c r="AV215">
        <v>0</v>
      </c>
      <c r="AW215">
        <v>16500</v>
      </c>
    </row>
    <row r="216" spans="1:49">
      <c r="A216">
        <v>669</v>
      </c>
      <c r="B216" t="s">
        <v>665</v>
      </c>
      <c r="C216" s="59">
        <v>45527</v>
      </c>
      <c r="D216" t="s">
        <v>3973</v>
      </c>
      <c r="E216" t="s">
        <v>559</v>
      </c>
      <c r="F216" t="s">
        <v>3974</v>
      </c>
      <c r="G216" t="s">
        <v>3975</v>
      </c>
      <c r="H216" t="s">
        <v>3976</v>
      </c>
      <c r="I216" s="59">
        <v>45527</v>
      </c>
      <c r="J216" t="s">
        <v>561</v>
      </c>
      <c r="K216" t="s">
        <v>3972</v>
      </c>
      <c r="L216" s="59"/>
      <c r="M216" t="s">
        <v>34</v>
      </c>
      <c r="N216" t="s">
        <v>351</v>
      </c>
      <c r="O216">
        <v>2</v>
      </c>
      <c r="P216" t="s">
        <v>3971</v>
      </c>
      <c r="Q216" t="s">
        <v>3977</v>
      </c>
      <c r="S216" t="s">
        <v>3978</v>
      </c>
      <c r="W216">
        <v>56800</v>
      </c>
      <c r="X216">
        <v>0</v>
      </c>
      <c r="Y216">
        <v>0</v>
      </c>
      <c r="Z216">
        <v>4400</v>
      </c>
      <c r="AA216">
        <v>0</v>
      </c>
      <c r="AB216">
        <v>1725</v>
      </c>
      <c r="AC216">
        <v>0</v>
      </c>
      <c r="AD216" t="s">
        <v>33</v>
      </c>
      <c r="AF216">
        <v>28800</v>
      </c>
      <c r="AG216">
        <v>19800</v>
      </c>
      <c r="AH216">
        <v>56800</v>
      </c>
      <c r="AI216">
        <v>0</v>
      </c>
      <c r="AJ216">
        <v>2934</v>
      </c>
      <c r="AK216">
        <v>0</v>
      </c>
      <c r="AL216">
        <v>0</v>
      </c>
      <c r="AN216" t="s">
        <v>785</v>
      </c>
      <c r="AP216">
        <v>56800</v>
      </c>
      <c r="AQ216">
        <v>0</v>
      </c>
      <c r="AR216">
        <v>2934</v>
      </c>
      <c r="AS216">
        <v>0</v>
      </c>
      <c r="AU216" t="s">
        <v>558</v>
      </c>
      <c r="AV216">
        <v>0</v>
      </c>
      <c r="AW216">
        <v>39600</v>
      </c>
    </row>
    <row r="217" spans="1:49">
      <c r="A217">
        <v>670</v>
      </c>
      <c r="B217" t="s">
        <v>665</v>
      </c>
      <c r="C217" s="59">
        <v>45527</v>
      </c>
      <c r="D217" t="s">
        <v>3981</v>
      </c>
      <c r="E217" t="s">
        <v>559</v>
      </c>
      <c r="F217" t="s">
        <v>3979</v>
      </c>
      <c r="G217" t="s">
        <v>3982</v>
      </c>
      <c r="H217" t="s">
        <v>3983</v>
      </c>
      <c r="I217" s="59">
        <v>45527</v>
      </c>
      <c r="J217" t="s">
        <v>561</v>
      </c>
      <c r="K217" t="s">
        <v>3980</v>
      </c>
      <c r="L217" s="59"/>
      <c r="M217" t="s">
        <v>18</v>
      </c>
      <c r="N217" t="s">
        <v>351</v>
      </c>
      <c r="O217">
        <v>1</v>
      </c>
      <c r="P217" t="s">
        <v>3979</v>
      </c>
      <c r="Q217" t="s">
        <v>3983</v>
      </c>
      <c r="R217" t="s">
        <v>3984</v>
      </c>
      <c r="S217" t="s">
        <v>3985</v>
      </c>
      <c r="W217">
        <v>10560</v>
      </c>
      <c r="X217">
        <v>0</v>
      </c>
      <c r="Y217">
        <v>3000</v>
      </c>
      <c r="Z217">
        <v>3000</v>
      </c>
      <c r="AA217">
        <v>0</v>
      </c>
      <c r="AB217">
        <v>0</v>
      </c>
      <c r="AC217">
        <v>0</v>
      </c>
      <c r="AD217" t="s">
        <v>17</v>
      </c>
      <c r="AF217">
        <v>10560</v>
      </c>
      <c r="AG217">
        <v>7260</v>
      </c>
      <c r="AH217">
        <v>13560</v>
      </c>
      <c r="AI217">
        <v>0</v>
      </c>
      <c r="AJ217">
        <v>700</v>
      </c>
      <c r="AK217">
        <v>0</v>
      </c>
      <c r="AL217">
        <v>0</v>
      </c>
      <c r="AN217" t="s">
        <v>785</v>
      </c>
      <c r="AP217">
        <v>13560</v>
      </c>
      <c r="AQ217">
        <v>0</v>
      </c>
      <c r="AR217">
        <v>700</v>
      </c>
      <c r="AS217">
        <v>0</v>
      </c>
      <c r="AU217" t="s">
        <v>558</v>
      </c>
      <c r="AV217">
        <v>0</v>
      </c>
      <c r="AW217">
        <v>7260</v>
      </c>
    </row>
    <row r="218" spans="1:49">
      <c r="A218">
        <v>671</v>
      </c>
      <c r="B218" t="s">
        <v>665</v>
      </c>
      <c r="C218" s="59">
        <v>45527</v>
      </c>
      <c r="D218" t="s">
        <v>3988</v>
      </c>
      <c r="E218" t="s">
        <v>559</v>
      </c>
      <c r="F218" t="s">
        <v>3986</v>
      </c>
      <c r="G218" t="s">
        <v>3989</v>
      </c>
      <c r="H218" t="s">
        <v>3990</v>
      </c>
      <c r="I218" s="59">
        <v>45527</v>
      </c>
      <c r="J218" t="s">
        <v>561</v>
      </c>
      <c r="K218" t="s">
        <v>3987</v>
      </c>
      <c r="L218" s="59"/>
      <c r="M218" t="s">
        <v>34</v>
      </c>
      <c r="N218" t="s">
        <v>351</v>
      </c>
      <c r="O218">
        <v>1</v>
      </c>
      <c r="P218" t="s">
        <v>3986</v>
      </c>
      <c r="Q218" t="s">
        <v>3990</v>
      </c>
      <c r="S218" t="s">
        <v>3991</v>
      </c>
      <c r="T218" t="s">
        <v>3992</v>
      </c>
      <c r="W218">
        <v>28400</v>
      </c>
      <c r="X218">
        <v>0</v>
      </c>
      <c r="Y218">
        <v>3000</v>
      </c>
      <c r="Z218">
        <v>3500</v>
      </c>
      <c r="AA218">
        <v>0</v>
      </c>
      <c r="AB218">
        <v>960</v>
      </c>
      <c r="AC218">
        <v>0</v>
      </c>
      <c r="AD218" t="s">
        <v>33</v>
      </c>
      <c r="AF218">
        <v>28800</v>
      </c>
      <c r="AG218">
        <v>19800</v>
      </c>
      <c r="AH218">
        <v>31400</v>
      </c>
      <c r="AI218">
        <v>0</v>
      </c>
      <c r="AJ218">
        <v>1596</v>
      </c>
      <c r="AK218">
        <v>0</v>
      </c>
      <c r="AL218">
        <v>0</v>
      </c>
      <c r="AN218" t="s">
        <v>785</v>
      </c>
      <c r="AP218">
        <v>31400</v>
      </c>
      <c r="AQ218">
        <v>0</v>
      </c>
      <c r="AR218">
        <v>1596</v>
      </c>
      <c r="AS218">
        <v>0</v>
      </c>
      <c r="AU218" t="s">
        <v>558</v>
      </c>
      <c r="AV218">
        <v>0</v>
      </c>
      <c r="AW218">
        <v>19800</v>
      </c>
    </row>
    <row r="219" spans="1:49">
      <c r="A219">
        <v>678</v>
      </c>
      <c r="B219" t="s">
        <v>665</v>
      </c>
      <c r="C219" s="59">
        <v>45530</v>
      </c>
      <c r="D219" t="s">
        <v>4122</v>
      </c>
      <c r="E219" t="s">
        <v>530</v>
      </c>
      <c r="F219" t="s">
        <v>4012</v>
      </c>
      <c r="I219" s="59">
        <v>45530</v>
      </c>
      <c r="J219" t="s">
        <v>561</v>
      </c>
      <c r="K219" t="s">
        <v>4013</v>
      </c>
      <c r="L219" s="59"/>
      <c r="M219" t="s">
        <v>529</v>
      </c>
      <c r="N219" t="s">
        <v>351</v>
      </c>
      <c r="O219">
        <v>1</v>
      </c>
      <c r="P219" t="s">
        <v>4012</v>
      </c>
      <c r="Q219" t="s">
        <v>4014</v>
      </c>
      <c r="S219" t="s">
        <v>4015</v>
      </c>
      <c r="W219">
        <v>0</v>
      </c>
      <c r="X219">
        <v>0</v>
      </c>
      <c r="Y219">
        <v>0</v>
      </c>
      <c r="Z219">
        <v>3500</v>
      </c>
      <c r="AA219">
        <v>0</v>
      </c>
      <c r="AB219">
        <v>960</v>
      </c>
      <c r="AC219">
        <v>0</v>
      </c>
      <c r="AD219" t="s">
        <v>530</v>
      </c>
      <c r="AE219" t="s">
        <v>773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N219" t="s">
        <v>785</v>
      </c>
      <c r="AP219">
        <v>0</v>
      </c>
      <c r="AQ219">
        <v>0</v>
      </c>
      <c r="AR219">
        <v>0</v>
      </c>
      <c r="AS219">
        <v>0</v>
      </c>
      <c r="AU219" t="s">
        <v>558</v>
      </c>
      <c r="AV219">
        <v>0</v>
      </c>
      <c r="AW219">
        <v>0</v>
      </c>
    </row>
    <row r="220" spans="1:49">
      <c r="A220">
        <v>679</v>
      </c>
      <c r="B220" t="s">
        <v>665</v>
      </c>
      <c r="C220" s="59">
        <v>45530</v>
      </c>
      <c r="D220" t="s">
        <v>4018</v>
      </c>
      <c r="E220" t="s">
        <v>559</v>
      </c>
      <c r="F220" t="s">
        <v>4019</v>
      </c>
      <c r="G220" t="s">
        <v>4020</v>
      </c>
      <c r="H220" t="s">
        <v>4021</v>
      </c>
      <c r="I220" s="59">
        <v>45530</v>
      </c>
      <c r="J220" t="s">
        <v>561</v>
      </c>
      <c r="K220" t="s">
        <v>4017</v>
      </c>
      <c r="L220" s="59"/>
      <c r="M220" t="s">
        <v>40</v>
      </c>
      <c r="N220" t="s">
        <v>351</v>
      </c>
      <c r="O220">
        <v>1</v>
      </c>
      <c r="P220" t="s">
        <v>4016</v>
      </c>
      <c r="Q220" t="s">
        <v>4021</v>
      </c>
      <c r="S220" t="s">
        <v>4022</v>
      </c>
      <c r="W220">
        <v>17600</v>
      </c>
      <c r="X220">
        <v>0</v>
      </c>
      <c r="Y220">
        <v>3000</v>
      </c>
      <c r="Z220">
        <v>3500</v>
      </c>
      <c r="AA220">
        <v>0</v>
      </c>
      <c r="AB220">
        <v>960</v>
      </c>
      <c r="AC220">
        <v>0</v>
      </c>
      <c r="AD220" t="s">
        <v>39</v>
      </c>
      <c r="AF220">
        <v>17600</v>
      </c>
      <c r="AG220">
        <v>12100</v>
      </c>
      <c r="AH220">
        <v>20600</v>
      </c>
      <c r="AI220">
        <v>0</v>
      </c>
      <c r="AJ220">
        <v>1053</v>
      </c>
      <c r="AK220">
        <v>0</v>
      </c>
      <c r="AL220">
        <v>0</v>
      </c>
      <c r="AN220" t="s">
        <v>785</v>
      </c>
      <c r="AP220">
        <v>20600</v>
      </c>
      <c r="AQ220">
        <v>0</v>
      </c>
      <c r="AR220">
        <v>1053</v>
      </c>
      <c r="AS220">
        <v>0</v>
      </c>
      <c r="AU220" t="s">
        <v>558</v>
      </c>
      <c r="AV220">
        <v>0</v>
      </c>
      <c r="AW220">
        <v>12100</v>
      </c>
    </row>
    <row r="221" spans="1:49">
      <c r="A221">
        <v>680</v>
      </c>
      <c r="B221" t="s">
        <v>665</v>
      </c>
      <c r="C221" s="59">
        <v>45530</v>
      </c>
      <c r="D221" t="s">
        <v>4025</v>
      </c>
      <c r="E221" t="s">
        <v>559</v>
      </c>
      <c r="F221" t="s">
        <v>4026</v>
      </c>
      <c r="G221" t="s">
        <v>4027</v>
      </c>
      <c r="H221" t="s">
        <v>4028</v>
      </c>
      <c r="I221" s="59">
        <v>45530</v>
      </c>
      <c r="J221" t="s">
        <v>561</v>
      </c>
      <c r="K221" t="s">
        <v>4024</v>
      </c>
      <c r="L221" s="59"/>
      <c r="M221" t="s">
        <v>40</v>
      </c>
      <c r="N221" t="s">
        <v>351</v>
      </c>
      <c r="O221">
        <v>1</v>
      </c>
      <c r="P221" t="s">
        <v>4023</v>
      </c>
      <c r="Q221" t="s">
        <v>4029</v>
      </c>
      <c r="S221" t="s">
        <v>4030</v>
      </c>
      <c r="W221">
        <v>17600</v>
      </c>
      <c r="X221">
        <v>0</v>
      </c>
      <c r="Y221">
        <v>3000</v>
      </c>
      <c r="Z221">
        <v>3500</v>
      </c>
      <c r="AA221">
        <v>0</v>
      </c>
      <c r="AB221">
        <v>960</v>
      </c>
      <c r="AC221">
        <v>0</v>
      </c>
      <c r="AD221" t="s">
        <v>39</v>
      </c>
      <c r="AF221">
        <v>17600</v>
      </c>
      <c r="AG221">
        <v>12100</v>
      </c>
      <c r="AH221">
        <v>20600</v>
      </c>
      <c r="AI221">
        <v>0</v>
      </c>
      <c r="AJ221">
        <v>1053</v>
      </c>
      <c r="AK221">
        <v>0</v>
      </c>
      <c r="AL221">
        <v>0</v>
      </c>
      <c r="AN221" t="s">
        <v>785</v>
      </c>
      <c r="AP221">
        <v>20600</v>
      </c>
      <c r="AQ221">
        <v>0</v>
      </c>
      <c r="AR221">
        <v>1053</v>
      </c>
      <c r="AS221">
        <v>0</v>
      </c>
      <c r="AU221" t="s">
        <v>558</v>
      </c>
      <c r="AV221">
        <v>0</v>
      </c>
      <c r="AW221">
        <v>12100</v>
      </c>
    </row>
    <row r="222" spans="1:49">
      <c r="A222">
        <v>681</v>
      </c>
      <c r="B222" t="s">
        <v>665</v>
      </c>
      <c r="C222" s="59">
        <v>45530</v>
      </c>
      <c r="D222" t="s">
        <v>4031</v>
      </c>
      <c r="E222" t="s">
        <v>559</v>
      </c>
      <c r="F222" t="s">
        <v>4026</v>
      </c>
      <c r="G222" t="s">
        <v>4027</v>
      </c>
      <c r="H222" t="s">
        <v>4028</v>
      </c>
      <c r="I222" s="59">
        <v>45530</v>
      </c>
      <c r="J222" t="s">
        <v>561</v>
      </c>
      <c r="K222" t="s">
        <v>4024</v>
      </c>
      <c r="L222" s="59"/>
      <c r="M222" t="s">
        <v>84</v>
      </c>
      <c r="N222" t="s">
        <v>351</v>
      </c>
      <c r="O222">
        <v>2</v>
      </c>
      <c r="P222" t="s">
        <v>4023</v>
      </c>
      <c r="Q222" t="s">
        <v>4029</v>
      </c>
      <c r="S222" t="s">
        <v>4030</v>
      </c>
      <c r="W222">
        <v>8380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 t="s">
        <v>83</v>
      </c>
      <c r="AE222" t="s">
        <v>773</v>
      </c>
      <c r="AF222">
        <v>5120</v>
      </c>
      <c r="AG222">
        <v>3410</v>
      </c>
      <c r="AH222">
        <v>8380</v>
      </c>
      <c r="AI222">
        <v>0</v>
      </c>
      <c r="AJ222">
        <v>501</v>
      </c>
      <c r="AK222">
        <v>0</v>
      </c>
      <c r="AL222">
        <v>0</v>
      </c>
      <c r="AN222" t="s">
        <v>785</v>
      </c>
      <c r="AP222">
        <v>8380</v>
      </c>
      <c r="AQ222">
        <v>0</v>
      </c>
      <c r="AR222">
        <v>501</v>
      </c>
      <c r="AS222">
        <v>0</v>
      </c>
      <c r="AU222" t="s">
        <v>558</v>
      </c>
      <c r="AV222">
        <v>0</v>
      </c>
      <c r="AW222">
        <v>6820</v>
      </c>
    </row>
    <row r="223" spans="1:49">
      <c r="A223">
        <v>682</v>
      </c>
      <c r="B223" t="s">
        <v>665</v>
      </c>
      <c r="C223" s="59">
        <v>45530</v>
      </c>
      <c r="D223" t="s">
        <v>4034</v>
      </c>
      <c r="E223" t="s">
        <v>559</v>
      </c>
      <c r="F223" t="s">
        <v>4032</v>
      </c>
      <c r="G223" t="s">
        <v>4035</v>
      </c>
      <c r="H223" t="s">
        <v>4036</v>
      </c>
      <c r="I223" s="59">
        <v>45530</v>
      </c>
      <c r="J223" t="s">
        <v>561</v>
      </c>
      <c r="K223" t="s">
        <v>4033</v>
      </c>
      <c r="L223" s="59"/>
      <c r="M223" t="s">
        <v>36</v>
      </c>
      <c r="N223" t="s">
        <v>351</v>
      </c>
      <c r="O223">
        <v>1</v>
      </c>
      <c r="P223" t="s">
        <v>4032</v>
      </c>
      <c r="Q223" t="s">
        <v>4036</v>
      </c>
      <c r="S223" t="s">
        <v>4037</v>
      </c>
      <c r="W223">
        <v>24000</v>
      </c>
      <c r="X223">
        <v>0</v>
      </c>
      <c r="Y223">
        <v>3000</v>
      </c>
      <c r="Z223">
        <v>3500</v>
      </c>
      <c r="AA223">
        <v>0</v>
      </c>
      <c r="AB223">
        <v>960</v>
      </c>
      <c r="AC223">
        <v>0</v>
      </c>
      <c r="AD223" t="s">
        <v>35</v>
      </c>
      <c r="AF223">
        <v>24000</v>
      </c>
      <c r="AG223">
        <v>16500</v>
      </c>
      <c r="AH223">
        <v>27000</v>
      </c>
      <c r="AI223">
        <v>0</v>
      </c>
      <c r="AJ223">
        <v>1375</v>
      </c>
      <c r="AK223">
        <v>0</v>
      </c>
      <c r="AL223">
        <v>0</v>
      </c>
      <c r="AN223" t="s">
        <v>785</v>
      </c>
      <c r="AP223">
        <v>27000</v>
      </c>
      <c r="AQ223">
        <v>0</v>
      </c>
      <c r="AR223">
        <v>1375</v>
      </c>
      <c r="AS223">
        <v>0</v>
      </c>
      <c r="AU223" t="s">
        <v>558</v>
      </c>
      <c r="AV223">
        <v>0</v>
      </c>
      <c r="AW223">
        <v>16500</v>
      </c>
    </row>
    <row r="224" spans="1:49">
      <c r="A224">
        <v>683</v>
      </c>
      <c r="B224" t="s">
        <v>665</v>
      </c>
      <c r="C224" s="59">
        <v>45529</v>
      </c>
      <c r="D224" t="s">
        <v>4040</v>
      </c>
      <c r="E224" t="s">
        <v>559</v>
      </c>
      <c r="F224" t="s">
        <v>4038</v>
      </c>
      <c r="G224" t="s">
        <v>4041</v>
      </c>
      <c r="H224" t="s">
        <v>4042</v>
      </c>
      <c r="I224" s="59">
        <v>45530</v>
      </c>
      <c r="J224" t="s">
        <v>561</v>
      </c>
      <c r="K224" t="s">
        <v>4039</v>
      </c>
      <c r="L224" s="59"/>
      <c r="M224" t="s">
        <v>36</v>
      </c>
      <c r="N224" t="s">
        <v>351</v>
      </c>
      <c r="O224">
        <v>1</v>
      </c>
      <c r="P224" t="s">
        <v>4038</v>
      </c>
      <c r="Q224" t="s">
        <v>4043</v>
      </c>
      <c r="S224" t="s">
        <v>4044</v>
      </c>
      <c r="W224">
        <v>24000</v>
      </c>
      <c r="X224">
        <v>0</v>
      </c>
      <c r="Y224">
        <v>0</v>
      </c>
      <c r="Z224">
        <v>4400</v>
      </c>
      <c r="AA224">
        <v>0</v>
      </c>
      <c r="AB224">
        <v>1725</v>
      </c>
      <c r="AC224">
        <v>0</v>
      </c>
      <c r="AD224" t="s">
        <v>35</v>
      </c>
      <c r="AF224">
        <v>24000</v>
      </c>
      <c r="AG224">
        <v>16500</v>
      </c>
      <c r="AH224">
        <v>24000</v>
      </c>
      <c r="AI224">
        <v>0</v>
      </c>
      <c r="AJ224">
        <v>1286</v>
      </c>
      <c r="AK224">
        <v>0</v>
      </c>
      <c r="AL224">
        <v>0</v>
      </c>
      <c r="AN224" t="s">
        <v>785</v>
      </c>
      <c r="AP224">
        <v>24000</v>
      </c>
      <c r="AQ224">
        <v>0</v>
      </c>
      <c r="AR224">
        <v>1286</v>
      </c>
      <c r="AS224">
        <v>0</v>
      </c>
      <c r="AU224" t="s">
        <v>558</v>
      </c>
      <c r="AV224">
        <v>3</v>
      </c>
      <c r="AW224">
        <v>16500</v>
      </c>
    </row>
    <row r="225" spans="1:49">
      <c r="A225">
        <v>684</v>
      </c>
      <c r="B225" t="s">
        <v>665</v>
      </c>
      <c r="C225" s="59">
        <v>45529</v>
      </c>
      <c r="D225" t="s">
        <v>4045</v>
      </c>
      <c r="E225" t="s">
        <v>559</v>
      </c>
      <c r="F225" t="s">
        <v>4038</v>
      </c>
      <c r="G225" t="s">
        <v>4041</v>
      </c>
      <c r="H225" t="s">
        <v>4042</v>
      </c>
      <c r="I225" s="59">
        <v>45530</v>
      </c>
      <c r="J225" t="s">
        <v>561</v>
      </c>
      <c r="K225" t="s">
        <v>4039</v>
      </c>
      <c r="L225" s="59"/>
      <c r="M225" t="s">
        <v>242</v>
      </c>
      <c r="N225" t="s">
        <v>373</v>
      </c>
      <c r="O225">
        <v>5</v>
      </c>
      <c r="P225" t="s">
        <v>4038</v>
      </c>
      <c r="Q225" t="s">
        <v>4043</v>
      </c>
      <c r="S225" t="s">
        <v>4044</v>
      </c>
      <c r="W225">
        <v>7150</v>
      </c>
      <c r="X225">
        <v>7200</v>
      </c>
      <c r="Y225">
        <v>0</v>
      </c>
      <c r="Z225">
        <v>0</v>
      </c>
      <c r="AA225">
        <v>0</v>
      </c>
      <c r="AB225">
        <v>0</v>
      </c>
      <c r="AC225">
        <v>0</v>
      </c>
      <c r="AD225" t="s">
        <v>388</v>
      </c>
      <c r="AE225" t="s">
        <v>773</v>
      </c>
      <c r="AF225">
        <v>1430</v>
      </c>
      <c r="AG225">
        <v>1045</v>
      </c>
      <c r="AH225">
        <v>7150</v>
      </c>
      <c r="AI225">
        <v>0</v>
      </c>
      <c r="AJ225">
        <v>439</v>
      </c>
      <c r="AK225">
        <v>0</v>
      </c>
      <c r="AL225">
        <v>0</v>
      </c>
      <c r="AN225" t="s">
        <v>785</v>
      </c>
      <c r="AP225">
        <v>7150</v>
      </c>
      <c r="AQ225">
        <v>0</v>
      </c>
      <c r="AR225">
        <v>439</v>
      </c>
      <c r="AS225">
        <v>0</v>
      </c>
      <c r="AU225" t="s">
        <v>558</v>
      </c>
      <c r="AV225">
        <v>3</v>
      </c>
      <c r="AW225">
        <v>5225</v>
      </c>
    </row>
    <row r="226" spans="1:49">
      <c r="A226">
        <v>685</v>
      </c>
      <c r="B226" t="s">
        <v>665</v>
      </c>
      <c r="C226" s="59">
        <v>45529</v>
      </c>
      <c r="D226" t="s">
        <v>4046</v>
      </c>
      <c r="E226" t="s">
        <v>559</v>
      </c>
      <c r="F226" t="s">
        <v>4038</v>
      </c>
      <c r="G226" t="s">
        <v>4041</v>
      </c>
      <c r="H226" t="s">
        <v>4042</v>
      </c>
      <c r="I226" s="59">
        <v>45530</v>
      </c>
      <c r="J226" t="s">
        <v>561</v>
      </c>
      <c r="K226" t="s">
        <v>4039</v>
      </c>
      <c r="L226" s="59"/>
      <c r="M226" t="s">
        <v>68</v>
      </c>
      <c r="N226" t="s">
        <v>351</v>
      </c>
      <c r="O226">
        <v>3</v>
      </c>
      <c r="P226" t="s">
        <v>4038</v>
      </c>
      <c r="Q226" t="s">
        <v>4043</v>
      </c>
      <c r="S226" t="s">
        <v>4044</v>
      </c>
      <c r="W226">
        <v>10800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 t="s">
        <v>67</v>
      </c>
      <c r="AE226" t="s">
        <v>773</v>
      </c>
      <c r="AF226">
        <v>3600</v>
      </c>
      <c r="AG226">
        <v>2640</v>
      </c>
      <c r="AH226">
        <v>10800</v>
      </c>
      <c r="AI226">
        <v>0</v>
      </c>
      <c r="AJ226">
        <v>623</v>
      </c>
      <c r="AK226">
        <v>0</v>
      </c>
      <c r="AL226">
        <v>0</v>
      </c>
      <c r="AN226" t="s">
        <v>785</v>
      </c>
      <c r="AP226">
        <v>10800</v>
      </c>
      <c r="AQ226">
        <v>0</v>
      </c>
      <c r="AR226">
        <v>623</v>
      </c>
      <c r="AS226">
        <v>0</v>
      </c>
      <c r="AU226" t="s">
        <v>558</v>
      </c>
      <c r="AV226">
        <v>3</v>
      </c>
      <c r="AW226">
        <v>7920</v>
      </c>
    </row>
    <row r="227" spans="1:49">
      <c r="A227">
        <v>686</v>
      </c>
      <c r="B227" t="s">
        <v>665</v>
      </c>
      <c r="C227" s="59">
        <v>45528</v>
      </c>
      <c r="D227" t="s">
        <v>4049</v>
      </c>
      <c r="E227" t="s">
        <v>559</v>
      </c>
      <c r="F227" t="s">
        <v>4047</v>
      </c>
      <c r="G227" t="s">
        <v>4050</v>
      </c>
      <c r="H227" t="s">
        <v>4051</v>
      </c>
      <c r="I227" s="59">
        <v>45530</v>
      </c>
      <c r="J227" t="s">
        <v>561</v>
      </c>
      <c r="K227" t="s">
        <v>4048</v>
      </c>
      <c r="L227" s="59"/>
      <c r="M227" t="s">
        <v>38</v>
      </c>
      <c r="N227" t="s">
        <v>351</v>
      </c>
      <c r="O227">
        <v>1</v>
      </c>
      <c r="P227" t="s">
        <v>4047</v>
      </c>
      <c r="Q227" t="s">
        <v>4051</v>
      </c>
      <c r="S227" t="s">
        <v>4052</v>
      </c>
      <c r="W227">
        <v>20800</v>
      </c>
      <c r="X227">
        <v>0</v>
      </c>
      <c r="Y227">
        <v>3000</v>
      </c>
      <c r="Z227">
        <v>3500</v>
      </c>
      <c r="AA227">
        <v>0</v>
      </c>
      <c r="AB227">
        <v>960</v>
      </c>
      <c r="AC227">
        <v>0</v>
      </c>
      <c r="AD227" t="s">
        <v>37</v>
      </c>
      <c r="AF227">
        <v>20800</v>
      </c>
      <c r="AG227">
        <v>14300</v>
      </c>
      <c r="AH227">
        <v>23800</v>
      </c>
      <c r="AI227">
        <v>0</v>
      </c>
      <c r="AJ227">
        <v>1214</v>
      </c>
      <c r="AK227">
        <v>0</v>
      </c>
      <c r="AL227">
        <v>0</v>
      </c>
      <c r="AN227" t="s">
        <v>785</v>
      </c>
      <c r="AP227">
        <v>23800</v>
      </c>
      <c r="AQ227">
        <v>0</v>
      </c>
      <c r="AR227">
        <v>1214</v>
      </c>
      <c r="AS227">
        <v>0</v>
      </c>
      <c r="AU227" t="s">
        <v>558</v>
      </c>
      <c r="AV227">
        <v>0</v>
      </c>
      <c r="AW227">
        <v>14300</v>
      </c>
    </row>
    <row r="228" spans="1:49">
      <c r="A228">
        <v>687</v>
      </c>
      <c r="B228" t="s">
        <v>665</v>
      </c>
      <c r="C228" s="59">
        <v>45528</v>
      </c>
      <c r="D228" t="s">
        <v>4055</v>
      </c>
      <c r="E228" t="s">
        <v>559</v>
      </c>
      <c r="F228" t="s">
        <v>4056</v>
      </c>
      <c r="G228" t="s">
        <v>4057</v>
      </c>
      <c r="H228" t="s">
        <v>4058</v>
      </c>
      <c r="I228" s="59">
        <v>45530</v>
      </c>
      <c r="J228" t="s">
        <v>561</v>
      </c>
      <c r="K228" t="s">
        <v>4054</v>
      </c>
      <c r="L228" s="59"/>
      <c r="M228" t="s">
        <v>22</v>
      </c>
      <c r="N228" t="s">
        <v>351</v>
      </c>
      <c r="O228">
        <v>1</v>
      </c>
      <c r="P228" t="s">
        <v>4053</v>
      </c>
      <c r="Q228" t="s">
        <v>4059</v>
      </c>
      <c r="S228" t="s">
        <v>4060</v>
      </c>
      <c r="W228">
        <v>18400</v>
      </c>
      <c r="X228">
        <v>0</v>
      </c>
      <c r="Y228">
        <v>3000</v>
      </c>
      <c r="Z228">
        <v>3500</v>
      </c>
      <c r="AA228">
        <v>0</v>
      </c>
      <c r="AB228">
        <v>960</v>
      </c>
      <c r="AC228">
        <v>0</v>
      </c>
      <c r="AD228" t="s">
        <v>21</v>
      </c>
      <c r="AF228">
        <v>18400</v>
      </c>
      <c r="AG228">
        <v>12650</v>
      </c>
      <c r="AH228">
        <v>21400</v>
      </c>
      <c r="AI228">
        <v>0</v>
      </c>
      <c r="AJ228">
        <v>1094</v>
      </c>
      <c r="AK228">
        <v>0</v>
      </c>
      <c r="AL228">
        <v>0</v>
      </c>
      <c r="AN228" t="s">
        <v>785</v>
      </c>
      <c r="AP228">
        <v>21400</v>
      </c>
      <c r="AQ228">
        <v>0</v>
      </c>
      <c r="AR228">
        <v>1094</v>
      </c>
      <c r="AS228">
        <v>0</v>
      </c>
      <c r="AU228" t="s">
        <v>558</v>
      </c>
      <c r="AV228">
        <v>0</v>
      </c>
      <c r="AW228">
        <v>12650</v>
      </c>
    </row>
    <row r="229" spans="1:49">
      <c r="A229">
        <v>692</v>
      </c>
      <c r="B229" t="s">
        <v>665</v>
      </c>
      <c r="C229" s="59">
        <v>45528</v>
      </c>
      <c r="D229" t="s">
        <v>4086</v>
      </c>
      <c r="E229" t="s">
        <v>562</v>
      </c>
      <c r="F229" t="s">
        <v>4087</v>
      </c>
      <c r="H229" t="s">
        <v>4088</v>
      </c>
      <c r="I229" s="59">
        <v>45530</v>
      </c>
      <c r="J229" t="s">
        <v>561</v>
      </c>
      <c r="K229" t="s">
        <v>4085</v>
      </c>
      <c r="L229" s="59"/>
      <c r="M229" t="s">
        <v>38</v>
      </c>
      <c r="N229" t="s">
        <v>351</v>
      </c>
      <c r="O229">
        <v>1</v>
      </c>
      <c r="P229" t="s">
        <v>4084</v>
      </c>
      <c r="Q229" t="s">
        <v>4088</v>
      </c>
      <c r="S229" t="s">
        <v>4089</v>
      </c>
      <c r="T229" t="s">
        <v>4090</v>
      </c>
      <c r="W229">
        <v>21840</v>
      </c>
      <c r="X229">
        <v>0</v>
      </c>
      <c r="Y229">
        <v>3000</v>
      </c>
      <c r="Z229">
        <v>3500</v>
      </c>
      <c r="AA229">
        <v>0</v>
      </c>
      <c r="AB229">
        <v>960</v>
      </c>
      <c r="AC229">
        <v>0</v>
      </c>
      <c r="AD229" t="s">
        <v>37</v>
      </c>
      <c r="AF229">
        <v>21840</v>
      </c>
      <c r="AG229">
        <v>14300</v>
      </c>
      <c r="AH229">
        <v>24840</v>
      </c>
      <c r="AI229">
        <v>0</v>
      </c>
      <c r="AJ229">
        <v>2694</v>
      </c>
      <c r="AK229">
        <v>0</v>
      </c>
      <c r="AL229">
        <v>0</v>
      </c>
      <c r="AN229" t="s">
        <v>785</v>
      </c>
      <c r="AP229">
        <v>24840</v>
      </c>
      <c r="AQ229">
        <v>0</v>
      </c>
      <c r="AR229">
        <v>2694</v>
      </c>
      <c r="AS229">
        <v>0</v>
      </c>
      <c r="AU229" t="s">
        <v>558</v>
      </c>
      <c r="AV229">
        <v>0</v>
      </c>
      <c r="AW229">
        <v>14300</v>
      </c>
    </row>
    <row r="230" spans="1:49">
      <c r="A230">
        <v>693</v>
      </c>
      <c r="B230" t="s">
        <v>665</v>
      </c>
      <c r="C230" s="59">
        <v>45530</v>
      </c>
      <c r="D230" t="s">
        <v>4093</v>
      </c>
      <c r="E230" t="s">
        <v>562</v>
      </c>
      <c r="F230" t="s">
        <v>4091</v>
      </c>
      <c r="H230" t="s">
        <v>4094</v>
      </c>
      <c r="I230" s="59">
        <v>45530</v>
      </c>
      <c r="J230" t="s">
        <v>561</v>
      </c>
      <c r="K230" t="s">
        <v>4092</v>
      </c>
      <c r="L230" s="59"/>
      <c r="M230" t="s">
        <v>121</v>
      </c>
      <c r="N230" t="s">
        <v>351</v>
      </c>
      <c r="O230">
        <v>4</v>
      </c>
      <c r="P230" t="s">
        <v>4091</v>
      </c>
      <c r="Q230" t="s">
        <v>4094</v>
      </c>
      <c r="S230" t="s">
        <v>4095</v>
      </c>
      <c r="T230" t="s">
        <v>564</v>
      </c>
      <c r="W230">
        <v>9840</v>
      </c>
      <c r="X230">
        <v>0</v>
      </c>
      <c r="Y230">
        <v>0</v>
      </c>
      <c r="Z230">
        <v>3500</v>
      </c>
      <c r="AA230">
        <v>0</v>
      </c>
      <c r="AB230">
        <v>960</v>
      </c>
      <c r="AC230">
        <v>0</v>
      </c>
      <c r="AD230" t="s">
        <v>120</v>
      </c>
      <c r="AF230">
        <v>2260</v>
      </c>
      <c r="AG230">
        <v>1430</v>
      </c>
      <c r="AH230">
        <v>9840</v>
      </c>
      <c r="AI230">
        <v>0</v>
      </c>
      <c r="AJ230">
        <v>1169</v>
      </c>
      <c r="AK230">
        <v>0</v>
      </c>
      <c r="AL230">
        <v>0</v>
      </c>
      <c r="AN230" t="s">
        <v>785</v>
      </c>
      <c r="AP230">
        <v>9840</v>
      </c>
      <c r="AQ230">
        <v>0</v>
      </c>
      <c r="AR230">
        <v>1169</v>
      </c>
      <c r="AS230">
        <v>0</v>
      </c>
      <c r="AU230" t="s">
        <v>558</v>
      </c>
      <c r="AV230">
        <v>0</v>
      </c>
      <c r="AW230">
        <v>5720</v>
      </c>
    </row>
    <row r="231" spans="1:49">
      <c r="A231">
        <v>694</v>
      </c>
      <c r="B231" t="s">
        <v>665</v>
      </c>
      <c r="C231" s="59">
        <v>45530</v>
      </c>
      <c r="D231" t="s">
        <v>4093</v>
      </c>
      <c r="E231" t="s">
        <v>562</v>
      </c>
      <c r="F231" t="s">
        <v>4091</v>
      </c>
      <c r="H231" t="s">
        <v>4094</v>
      </c>
      <c r="I231" s="59">
        <v>45530</v>
      </c>
      <c r="J231" t="s">
        <v>561</v>
      </c>
      <c r="K231" t="s">
        <v>4092</v>
      </c>
      <c r="L231" s="59"/>
      <c r="M231" t="s">
        <v>115</v>
      </c>
      <c r="N231" t="s">
        <v>351</v>
      </c>
      <c r="O231">
        <v>4</v>
      </c>
      <c r="P231" t="s">
        <v>4091</v>
      </c>
      <c r="Q231" t="s">
        <v>4094</v>
      </c>
      <c r="S231" t="s">
        <v>4095</v>
      </c>
      <c r="T231" t="s">
        <v>564</v>
      </c>
      <c r="W231">
        <v>13600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 t="s">
        <v>114</v>
      </c>
      <c r="AE231" t="s">
        <v>773</v>
      </c>
      <c r="AF231">
        <v>3120</v>
      </c>
      <c r="AG231">
        <v>1980</v>
      </c>
      <c r="AH231">
        <v>13600</v>
      </c>
      <c r="AI231">
        <v>0</v>
      </c>
      <c r="AJ231">
        <v>1616</v>
      </c>
      <c r="AK231">
        <v>0</v>
      </c>
      <c r="AL231">
        <v>0</v>
      </c>
      <c r="AN231" t="s">
        <v>785</v>
      </c>
      <c r="AP231">
        <v>13600</v>
      </c>
      <c r="AQ231">
        <v>0</v>
      </c>
      <c r="AR231">
        <v>1616</v>
      </c>
      <c r="AS231">
        <v>0</v>
      </c>
      <c r="AU231" t="s">
        <v>558</v>
      </c>
      <c r="AV231">
        <v>0</v>
      </c>
      <c r="AW231">
        <v>7920</v>
      </c>
    </row>
    <row r="232" spans="1:49">
      <c r="A232">
        <v>695</v>
      </c>
      <c r="B232" t="s">
        <v>665</v>
      </c>
      <c r="C232" s="59">
        <v>45530</v>
      </c>
      <c r="D232" t="s">
        <v>4093</v>
      </c>
      <c r="E232" t="s">
        <v>562</v>
      </c>
      <c r="F232" t="s">
        <v>4091</v>
      </c>
      <c r="H232" t="s">
        <v>4094</v>
      </c>
      <c r="I232" s="59">
        <v>45530</v>
      </c>
      <c r="J232" t="s">
        <v>561</v>
      </c>
      <c r="K232" t="s">
        <v>4092</v>
      </c>
      <c r="L232" s="59"/>
      <c r="M232" t="s">
        <v>118</v>
      </c>
      <c r="N232" t="s">
        <v>351</v>
      </c>
      <c r="O232">
        <v>4</v>
      </c>
      <c r="P232" t="s">
        <v>4091</v>
      </c>
      <c r="Q232" t="s">
        <v>4094</v>
      </c>
      <c r="S232" t="s">
        <v>4095</v>
      </c>
      <c r="T232" t="s">
        <v>564</v>
      </c>
      <c r="W232">
        <v>11680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 t="s">
        <v>117</v>
      </c>
      <c r="AE232" t="s">
        <v>773</v>
      </c>
      <c r="AF232">
        <v>2680</v>
      </c>
      <c r="AG232">
        <v>1650</v>
      </c>
      <c r="AH232">
        <v>11680</v>
      </c>
      <c r="AI232">
        <v>0</v>
      </c>
      <c r="AJ232">
        <v>1388</v>
      </c>
      <c r="AK232">
        <v>0</v>
      </c>
      <c r="AL232">
        <v>0</v>
      </c>
      <c r="AN232" t="s">
        <v>785</v>
      </c>
      <c r="AP232">
        <v>11680</v>
      </c>
      <c r="AQ232">
        <v>0</v>
      </c>
      <c r="AR232">
        <v>1388</v>
      </c>
      <c r="AS232">
        <v>0</v>
      </c>
      <c r="AU232" t="s">
        <v>558</v>
      </c>
      <c r="AV232">
        <v>0</v>
      </c>
      <c r="AW232">
        <v>6600</v>
      </c>
    </row>
    <row r="233" spans="1:49">
      <c r="A233">
        <v>696</v>
      </c>
      <c r="B233" t="s">
        <v>665</v>
      </c>
      <c r="C233" s="59">
        <v>45530</v>
      </c>
      <c r="D233" t="s">
        <v>4098</v>
      </c>
      <c r="E233" t="s">
        <v>562</v>
      </c>
      <c r="F233" t="s">
        <v>4096</v>
      </c>
      <c r="H233" t="s">
        <v>4099</v>
      </c>
      <c r="I233" s="59">
        <v>45530</v>
      </c>
      <c r="J233" t="s">
        <v>561</v>
      </c>
      <c r="K233" t="s">
        <v>4097</v>
      </c>
      <c r="L233" s="59"/>
      <c r="M233" t="s">
        <v>20</v>
      </c>
      <c r="N233" t="s">
        <v>351</v>
      </c>
      <c r="O233">
        <v>1</v>
      </c>
      <c r="P233" t="s">
        <v>4096</v>
      </c>
      <c r="Q233" t="s">
        <v>4099</v>
      </c>
      <c r="S233" t="s">
        <v>4100</v>
      </c>
      <c r="T233" t="s">
        <v>563</v>
      </c>
      <c r="W233">
        <v>14780</v>
      </c>
      <c r="X233">
        <v>0</v>
      </c>
      <c r="Y233">
        <v>3000</v>
      </c>
      <c r="Z233">
        <v>3000</v>
      </c>
      <c r="AA233">
        <v>0</v>
      </c>
      <c r="AB233">
        <v>0</v>
      </c>
      <c r="AC233">
        <v>0</v>
      </c>
      <c r="AD233" t="s">
        <v>19</v>
      </c>
      <c r="AF233">
        <v>14780</v>
      </c>
      <c r="AG233">
        <v>9680</v>
      </c>
      <c r="AH233">
        <v>17780</v>
      </c>
      <c r="AI233">
        <v>0</v>
      </c>
      <c r="AJ233">
        <v>1855</v>
      </c>
      <c r="AK233">
        <v>0</v>
      </c>
      <c r="AL233">
        <v>0</v>
      </c>
      <c r="AN233" t="s">
        <v>785</v>
      </c>
      <c r="AP233">
        <v>17780</v>
      </c>
      <c r="AQ233">
        <v>0</v>
      </c>
      <c r="AR233">
        <v>1855</v>
      </c>
      <c r="AS233">
        <v>0</v>
      </c>
      <c r="AU233" t="s">
        <v>558</v>
      </c>
      <c r="AV233">
        <v>0</v>
      </c>
      <c r="AW233">
        <v>9680</v>
      </c>
    </row>
    <row r="234" spans="1:49">
      <c r="A234">
        <v>703</v>
      </c>
      <c r="B234" t="s">
        <v>665</v>
      </c>
      <c r="C234" s="59">
        <v>45530</v>
      </c>
      <c r="D234" t="s">
        <v>4123</v>
      </c>
      <c r="E234" t="s">
        <v>530</v>
      </c>
      <c r="F234" t="s">
        <v>4012</v>
      </c>
      <c r="I234" s="59">
        <v>45530</v>
      </c>
      <c r="J234" t="s">
        <v>561</v>
      </c>
      <c r="K234" t="s">
        <v>4013</v>
      </c>
      <c r="L234" s="59"/>
      <c r="M234" t="s">
        <v>529</v>
      </c>
      <c r="N234" t="s">
        <v>351</v>
      </c>
      <c r="O234">
        <v>1</v>
      </c>
      <c r="P234" t="s">
        <v>4012</v>
      </c>
      <c r="Q234" t="s">
        <v>4014</v>
      </c>
      <c r="S234" t="s">
        <v>4015</v>
      </c>
      <c r="W234">
        <v>0</v>
      </c>
      <c r="X234">
        <v>0</v>
      </c>
      <c r="Y234">
        <v>0</v>
      </c>
      <c r="Z234">
        <v>3500</v>
      </c>
      <c r="AA234">
        <v>0</v>
      </c>
      <c r="AB234">
        <v>960</v>
      </c>
      <c r="AC234">
        <v>0</v>
      </c>
      <c r="AD234" t="s">
        <v>530</v>
      </c>
      <c r="AE234" t="s">
        <v>773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N234" t="s">
        <v>785</v>
      </c>
      <c r="AP234">
        <v>0</v>
      </c>
      <c r="AQ234">
        <v>0</v>
      </c>
      <c r="AR234">
        <v>0</v>
      </c>
      <c r="AS234">
        <v>0</v>
      </c>
      <c r="AU234" t="s">
        <v>558</v>
      </c>
      <c r="AV234">
        <v>0</v>
      </c>
      <c r="AW234">
        <v>0</v>
      </c>
    </row>
    <row r="235" spans="1:49">
      <c r="A235">
        <v>704</v>
      </c>
      <c r="B235" t="s">
        <v>665</v>
      </c>
      <c r="C235" s="59">
        <v>45530</v>
      </c>
      <c r="D235" t="s">
        <v>4018</v>
      </c>
      <c r="E235" t="s">
        <v>559</v>
      </c>
      <c r="F235" t="s">
        <v>4019</v>
      </c>
      <c r="G235" t="s">
        <v>4020</v>
      </c>
      <c r="H235" t="s">
        <v>4021</v>
      </c>
      <c r="I235" s="59">
        <v>45530</v>
      </c>
      <c r="J235" t="s">
        <v>561</v>
      </c>
      <c r="K235" t="s">
        <v>4017</v>
      </c>
      <c r="L235" s="59"/>
      <c r="M235" t="s">
        <v>40</v>
      </c>
      <c r="N235" t="s">
        <v>351</v>
      </c>
      <c r="O235">
        <v>1</v>
      </c>
      <c r="P235" t="s">
        <v>4016</v>
      </c>
      <c r="Q235" t="s">
        <v>4021</v>
      </c>
      <c r="S235" t="s">
        <v>4022</v>
      </c>
      <c r="W235">
        <v>17600</v>
      </c>
      <c r="X235">
        <v>0</v>
      </c>
      <c r="Y235">
        <v>3000</v>
      </c>
      <c r="Z235">
        <v>3500</v>
      </c>
      <c r="AA235">
        <v>0</v>
      </c>
      <c r="AB235">
        <v>960</v>
      </c>
      <c r="AC235">
        <v>0</v>
      </c>
      <c r="AD235" t="s">
        <v>39</v>
      </c>
      <c r="AE235" t="s">
        <v>773</v>
      </c>
      <c r="AF235">
        <v>17600</v>
      </c>
      <c r="AG235">
        <v>12100</v>
      </c>
      <c r="AH235">
        <v>20600</v>
      </c>
      <c r="AI235">
        <v>0</v>
      </c>
      <c r="AJ235">
        <v>1053</v>
      </c>
      <c r="AK235">
        <v>0</v>
      </c>
      <c r="AL235">
        <v>0</v>
      </c>
      <c r="AN235" t="s">
        <v>785</v>
      </c>
      <c r="AP235">
        <v>20600</v>
      </c>
      <c r="AQ235">
        <v>0</v>
      </c>
      <c r="AR235">
        <v>1053</v>
      </c>
      <c r="AS235">
        <v>0</v>
      </c>
      <c r="AU235" t="s">
        <v>558</v>
      </c>
      <c r="AV235">
        <v>0</v>
      </c>
      <c r="AW235">
        <v>12100</v>
      </c>
    </row>
    <row r="236" spans="1:49">
      <c r="A236">
        <v>705</v>
      </c>
      <c r="B236" t="s">
        <v>665</v>
      </c>
      <c r="C236" s="59">
        <v>45530</v>
      </c>
      <c r="D236" t="s">
        <v>4025</v>
      </c>
      <c r="E236" t="s">
        <v>559</v>
      </c>
      <c r="F236" t="s">
        <v>4026</v>
      </c>
      <c r="G236" t="s">
        <v>4027</v>
      </c>
      <c r="H236" t="s">
        <v>4028</v>
      </c>
      <c r="I236" s="59">
        <v>45530</v>
      </c>
      <c r="J236" t="s">
        <v>561</v>
      </c>
      <c r="K236" t="s">
        <v>4024</v>
      </c>
      <c r="L236" s="59"/>
      <c r="M236" t="s">
        <v>40</v>
      </c>
      <c r="N236" t="s">
        <v>351</v>
      </c>
      <c r="O236">
        <v>1</v>
      </c>
      <c r="P236" t="s">
        <v>4023</v>
      </c>
      <c r="Q236" t="s">
        <v>4029</v>
      </c>
      <c r="S236" t="s">
        <v>4030</v>
      </c>
      <c r="W236">
        <v>17600</v>
      </c>
      <c r="X236">
        <v>0</v>
      </c>
      <c r="Y236">
        <v>3000</v>
      </c>
      <c r="Z236">
        <v>3500</v>
      </c>
      <c r="AA236">
        <v>0</v>
      </c>
      <c r="AB236">
        <v>960</v>
      </c>
      <c r="AC236">
        <v>0</v>
      </c>
      <c r="AD236" t="s">
        <v>39</v>
      </c>
      <c r="AE236" t="s">
        <v>773</v>
      </c>
      <c r="AF236">
        <v>17600</v>
      </c>
      <c r="AG236">
        <v>12100</v>
      </c>
      <c r="AH236">
        <v>20600</v>
      </c>
      <c r="AI236">
        <v>0</v>
      </c>
      <c r="AJ236">
        <v>1053</v>
      </c>
      <c r="AK236">
        <v>0</v>
      </c>
      <c r="AL236">
        <v>0</v>
      </c>
      <c r="AN236" t="s">
        <v>785</v>
      </c>
      <c r="AP236">
        <v>20600</v>
      </c>
      <c r="AQ236">
        <v>0</v>
      </c>
      <c r="AR236">
        <v>1053</v>
      </c>
      <c r="AS236">
        <v>0</v>
      </c>
      <c r="AU236" t="s">
        <v>558</v>
      </c>
      <c r="AV236">
        <v>0</v>
      </c>
      <c r="AW236">
        <v>12100</v>
      </c>
    </row>
    <row r="237" spans="1:49">
      <c r="A237">
        <v>706</v>
      </c>
      <c r="B237" t="s">
        <v>665</v>
      </c>
      <c r="C237" s="59">
        <v>45530</v>
      </c>
      <c r="D237" t="s">
        <v>4031</v>
      </c>
      <c r="E237" t="s">
        <v>559</v>
      </c>
      <c r="F237" t="s">
        <v>4026</v>
      </c>
      <c r="G237" t="s">
        <v>4027</v>
      </c>
      <c r="H237" t="s">
        <v>4028</v>
      </c>
      <c r="I237" s="59">
        <v>45530</v>
      </c>
      <c r="J237" t="s">
        <v>561</v>
      </c>
      <c r="K237" t="s">
        <v>4024</v>
      </c>
      <c r="L237" s="59"/>
      <c r="M237" t="s">
        <v>84</v>
      </c>
      <c r="N237" t="s">
        <v>351</v>
      </c>
      <c r="O237">
        <v>2</v>
      </c>
      <c r="P237" t="s">
        <v>4023</v>
      </c>
      <c r="Q237" t="s">
        <v>4029</v>
      </c>
      <c r="S237" t="s">
        <v>4030</v>
      </c>
      <c r="W237">
        <v>8380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 t="s">
        <v>83</v>
      </c>
      <c r="AE237" t="s">
        <v>773</v>
      </c>
      <c r="AF237">
        <v>5120</v>
      </c>
      <c r="AG237">
        <v>3410</v>
      </c>
      <c r="AH237">
        <v>8380</v>
      </c>
      <c r="AI237">
        <v>0</v>
      </c>
      <c r="AJ237">
        <v>501</v>
      </c>
      <c r="AK237">
        <v>0</v>
      </c>
      <c r="AL237">
        <v>0</v>
      </c>
      <c r="AN237" t="s">
        <v>785</v>
      </c>
      <c r="AP237">
        <v>8380</v>
      </c>
      <c r="AQ237">
        <v>0</v>
      </c>
      <c r="AR237">
        <v>501</v>
      </c>
      <c r="AS237">
        <v>0</v>
      </c>
      <c r="AU237" t="s">
        <v>558</v>
      </c>
      <c r="AV237">
        <v>0</v>
      </c>
      <c r="AW237">
        <v>6820</v>
      </c>
    </row>
    <row r="238" spans="1:49">
      <c r="A238">
        <v>707</v>
      </c>
      <c r="B238" t="s">
        <v>665</v>
      </c>
      <c r="C238" s="59">
        <v>45530</v>
      </c>
      <c r="D238" t="s">
        <v>4034</v>
      </c>
      <c r="E238" t="s">
        <v>559</v>
      </c>
      <c r="F238" t="s">
        <v>4032</v>
      </c>
      <c r="G238" t="s">
        <v>4035</v>
      </c>
      <c r="H238" t="s">
        <v>4036</v>
      </c>
      <c r="I238" s="59">
        <v>45530</v>
      </c>
      <c r="J238" t="s">
        <v>561</v>
      </c>
      <c r="K238" t="s">
        <v>4033</v>
      </c>
      <c r="L238" s="59"/>
      <c r="M238" t="s">
        <v>36</v>
      </c>
      <c r="N238" t="s">
        <v>351</v>
      </c>
      <c r="O238">
        <v>1</v>
      </c>
      <c r="P238" t="s">
        <v>4032</v>
      </c>
      <c r="Q238" t="s">
        <v>4036</v>
      </c>
      <c r="S238" t="s">
        <v>4037</v>
      </c>
      <c r="W238">
        <v>24000</v>
      </c>
      <c r="X238">
        <v>0</v>
      </c>
      <c r="Y238">
        <v>3000</v>
      </c>
      <c r="Z238">
        <v>3500</v>
      </c>
      <c r="AA238">
        <v>0</v>
      </c>
      <c r="AB238">
        <v>960</v>
      </c>
      <c r="AC238">
        <v>0</v>
      </c>
      <c r="AD238" t="s">
        <v>35</v>
      </c>
      <c r="AE238" t="s">
        <v>773</v>
      </c>
      <c r="AF238">
        <v>24000</v>
      </c>
      <c r="AG238">
        <v>16500</v>
      </c>
      <c r="AH238">
        <v>27000</v>
      </c>
      <c r="AI238">
        <v>0</v>
      </c>
      <c r="AJ238">
        <v>1375</v>
      </c>
      <c r="AK238">
        <v>0</v>
      </c>
      <c r="AL238">
        <v>0</v>
      </c>
      <c r="AN238" t="s">
        <v>785</v>
      </c>
      <c r="AP238">
        <v>27000</v>
      </c>
      <c r="AQ238">
        <v>0</v>
      </c>
      <c r="AR238">
        <v>1375</v>
      </c>
      <c r="AS238">
        <v>0</v>
      </c>
      <c r="AU238" t="s">
        <v>558</v>
      </c>
      <c r="AV238">
        <v>0</v>
      </c>
      <c r="AW238">
        <v>16500</v>
      </c>
    </row>
    <row r="239" spans="1:49">
      <c r="A239">
        <v>708</v>
      </c>
      <c r="B239" t="s">
        <v>665</v>
      </c>
      <c r="C239" s="59">
        <v>45529</v>
      </c>
      <c r="D239" t="s">
        <v>4040</v>
      </c>
      <c r="E239" t="s">
        <v>559</v>
      </c>
      <c r="F239" t="s">
        <v>4038</v>
      </c>
      <c r="G239" t="s">
        <v>4041</v>
      </c>
      <c r="H239" t="s">
        <v>4042</v>
      </c>
      <c r="I239" s="59">
        <v>45530</v>
      </c>
      <c r="J239" t="s">
        <v>561</v>
      </c>
      <c r="K239" t="s">
        <v>4039</v>
      </c>
      <c r="L239" s="59"/>
      <c r="M239" t="s">
        <v>36</v>
      </c>
      <c r="N239" t="s">
        <v>351</v>
      </c>
      <c r="O239">
        <v>1</v>
      </c>
      <c r="P239" t="s">
        <v>4038</v>
      </c>
      <c r="Q239" t="s">
        <v>4043</v>
      </c>
      <c r="S239" t="s">
        <v>4044</v>
      </c>
      <c r="W239">
        <v>24000</v>
      </c>
      <c r="X239">
        <v>0</v>
      </c>
      <c r="Y239">
        <v>0</v>
      </c>
      <c r="Z239">
        <v>4400</v>
      </c>
      <c r="AA239">
        <v>0</v>
      </c>
      <c r="AB239">
        <v>1725</v>
      </c>
      <c r="AC239">
        <v>0</v>
      </c>
      <c r="AD239" t="s">
        <v>35</v>
      </c>
      <c r="AE239" t="s">
        <v>773</v>
      </c>
      <c r="AF239">
        <v>24000</v>
      </c>
      <c r="AG239">
        <v>16500</v>
      </c>
      <c r="AH239">
        <v>24000</v>
      </c>
      <c r="AI239">
        <v>0</v>
      </c>
      <c r="AJ239">
        <v>1286</v>
      </c>
      <c r="AK239">
        <v>0</v>
      </c>
      <c r="AL239">
        <v>0</v>
      </c>
      <c r="AN239" t="s">
        <v>785</v>
      </c>
      <c r="AP239">
        <v>24000</v>
      </c>
      <c r="AQ239">
        <v>0</v>
      </c>
      <c r="AR239">
        <v>1286</v>
      </c>
      <c r="AS239">
        <v>0</v>
      </c>
      <c r="AU239" t="s">
        <v>558</v>
      </c>
      <c r="AV239">
        <v>3</v>
      </c>
      <c r="AW239">
        <v>16500</v>
      </c>
    </row>
    <row r="240" spans="1:49">
      <c r="A240">
        <v>709</v>
      </c>
      <c r="B240" t="s">
        <v>665</v>
      </c>
      <c r="C240" s="59">
        <v>45529</v>
      </c>
      <c r="D240" t="s">
        <v>4045</v>
      </c>
      <c r="E240" t="s">
        <v>559</v>
      </c>
      <c r="F240" t="s">
        <v>4038</v>
      </c>
      <c r="G240" t="s">
        <v>4041</v>
      </c>
      <c r="H240" t="s">
        <v>4042</v>
      </c>
      <c r="I240" s="59">
        <v>45530</v>
      </c>
      <c r="J240" t="s">
        <v>561</v>
      </c>
      <c r="K240" t="s">
        <v>4039</v>
      </c>
      <c r="L240" s="59"/>
      <c r="M240" t="s">
        <v>242</v>
      </c>
      <c r="N240" t="s">
        <v>373</v>
      </c>
      <c r="O240">
        <v>5</v>
      </c>
      <c r="P240" t="s">
        <v>4038</v>
      </c>
      <c r="Q240" t="s">
        <v>4043</v>
      </c>
      <c r="S240" t="s">
        <v>4044</v>
      </c>
      <c r="W240">
        <v>7150</v>
      </c>
      <c r="X240">
        <v>7200</v>
      </c>
      <c r="Y240">
        <v>0</v>
      </c>
      <c r="Z240">
        <v>0</v>
      </c>
      <c r="AA240">
        <v>0</v>
      </c>
      <c r="AB240">
        <v>0</v>
      </c>
      <c r="AC240">
        <v>0</v>
      </c>
      <c r="AD240" t="s">
        <v>388</v>
      </c>
      <c r="AE240" t="s">
        <v>773</v>
      </c>
      <c r="AF240">
        <v>1430</v>
      </c>
      <c r="AG240">
        <v>1045</v>
      </c>
      <c r="AH240">
        <v>7150</v>
      </c>
      <c r="AI240">
        <v>0</v>
      </c>
      <c r="AJ240">
        <v>439</v>
      </c>
      <c r="AK240">
        <v>0</v>
      </c>
      <c r="AL240">
        <v>0</v>
      </c>
      <c r="AN240" t="s">
        <v>785</v>
      </c>
      <c r="AP240">
        <v>7150</v>
      </c>
      <c r="AQ240">
        <v>0</v>
      </c>
      <c r="AR240">
        <v>439</v>
      </c>
      <c r="AS240">
        <v>0</v>
      </c>
      <c r="AU240" t="s">
        <v>558</v>
      </c>
      <c r="AV240">
        <v>3</v>
      </c>
      <c r="AW240">
        <v>5225</v>
      </c>
    </row>
    <row r="241" spans="1:49">
      <c r="A241">
        <v>710</v>
      </c>
      <c r="B241" t="s">
        <v>665</v>
      </c>
      <c r="C241" s="59">
        <v>45529</v>
      </c>
      <c r="D241" t="s">
        <v>4046</v>
      </c>
      <c r="E241" t="s">
        <v>559</v>
      </c>
      <c r="F241" t="s">
        <v>4038</v>
      </c>
      <c r="G241" t="s">
        <v>4041</v>
      </c>
      <c r="H241" t="s">
        <v>4042</v>
      </c>
      <c r="I241" s="59">
        <v>45530</v>
      </c>
      <c r="J241" t="s">
        <v>561</v>
      </c>
      <c r="K241" t="s">
        <v>4039</v>
      </c>
      <c r="L241" s="59"/>
      <c r="M241" t="s">
        <v>68</v>
      </c>
      <c r="N241" t="s">
        <v>351</v>
      </c>
      <c r="O241">
        <v>3</v>
      </c>
      <c r="P241" t="s">
        <v>4038</v>
      </c>
      <c r="Q241" t="s">
        <v>4043</v>
      </c>
      <c r="S241" t="s">
        <v>4044</v>
      </c>
      <c r="W241">
        <v>10800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 t="s">
        <v>67</v>
      </c>
      <c r="AE241" t="s">
        <v>773</v>
      </c>
      <c r="AF241">
        <v>3600</v>
      </c>
      <c r="AG241">
        <v>2640</v>
      </c>
      <c r="AH241">
        <v>10800</v>
      </c>
      <c r="AI241">
        <v>0</v>
      </c>
      <c r="AJ241">
        <v>623</v>
      </c>
      <c r="AK241">
        <v>0</v>
      </c>
      <c r="AL241">
        <v>0</v>
      </c>
      <c r="AN241" t="s">
        <v>785</v>
      </c>
      <c r="AP241">
        <v>10800</v>
      </c>
      <c r="AQ241">
        <v>0</v>
      </c>
      <c r="AR241">
        <v>623</v>
      </c>
      <c r="AS241">
        <v>0</v>
      </c>
      <c r="AU241" t="s">
        <v>558</v>
      </c>
      <c r="AV241">
        <v>3</v>
      </c>
      <c r="AW241">
        <v>7920</v>
      </c>
    </row>
    <row r="242" spans="1:49">
      <c r="A242">
        <v>711</v>
      </c>
      <c r="B242" t="s">
        <v>665</v>
      </c>
      <c r="C242" s="59">
        <v>45528</v>
      </c>
      <c r="D242" t="s">
        <v>4049</v>
      </c>
      <c r="E242" t="s">
        <v>559</v>
      </c>
      <c r="F242" t="s">
        <v>4047</v>
      </c>
      <c r="G242" t="s">
        <v>4050</v>
      </c>
      <c r="H242" t="s">
        <v>4051</v>
      </c>
      <c r="I242" s="59">
        <v>45530</v>
      </c>
      <c r="J242" t="s">
        <v>561</v>
      </c>
      <c r="K242" t="s">
        <v>4048</v>
      </c>
      <c r="L242" s="59"/>
      <c r="M242" t="s">
        <v>38</v>
      </c>
      <c r="N242" t="s">
        <v>351</v>
      </c>
      <c r="O242">
        <v>1</v>
      </c>
      <c r="P242" t="s">
        <v>4047</v>
      </c>
      <c r="Q242" t="s">
        <v>4051</v>
      </c>
      <c r="S242" t="s">
        <v>4052</v>
      </c>
      <c r="W242">
        <v>20800</v>
      </c>
      <c r="X242">
        <v>0</v>
      </c>
      <c r="Y242">
        <v>3000</v>
      </c>
      <c r="Z242">
        <v>3500</v>
      </c>
      <c r="AA242">
        <v>0</v>
      </c>
      <c r="AB242">
        <v>960</v>
      </c>
      <c r="AC242">
        <v>0</v>
      </c>
      <c r="AD242" t="s">
        <v>37</v>
      </c>
      <c r="AE242" t="s">
        <v>773</v>
      </c>
      <c r="AF242">
        <v>20800</v>
      </c>
      <c r="AG242">
        <v>14300</v>
      </c>
      <c r="AH242">
        <v>23800</v>
      </c>
      <c r="AI242">
        <v>0</v>
      </c>
      <c r="AJ242">
        <v>1214</v>
      </c>
      <c r="AK242">
        <v>0</v>
      </c>
      <c r="AL242">
        <v>0</v>
      </c>
      <c r="AN242" t="s">
        <v>785</v>
      </c>
      <c r="AP242">
        <v>23800</v>
      </c>
      <c r="AQ242">
        <v>0</v>
      </c>
      <c r="AR242">
        <v>1214</v>
      </c>
      <c r="AS242">
        <v>0</v>
      </c>
      <c r="AU242" t="s">
        <v>558</v>
      </c>
      <c r="AV242">
        <v>0</v>
      </c>
      <c r="AW242">
        <v>14300</v>
      </c>
    </row>
    <row r="243" spans="1:49">
      <c r="A243">
        <v>712</v>
      </c>
      <c r="B243" t="s">
        <v>665</v>
      </c>
      <c r="C243" s="59">
        <v>45528</v>
      </c>
      <c r="D243" t="s">
        <v>4055</v>
      </c>
      <c r="E243" t="s">
        <v>559</v>
      </c>
      <c r="F243" t="s">
        <v>4056</v>
      </c>
      <c r="G243" t="s">
        <v>4057</v>
      </c>
      <c r="H243" t="s">
        <v>4058</v>
      </c>
      <c r="I243" s="59">
        <v>45530</v>
      </c>
      <c r="J243" t="s">
        <v>561</v>
      </c>
      <c r="K243" t="s">
        <v>4054</v>
      </c>
      <c r="L243" s="59"/>
      <c r="M243" t="s">
        <v>22</v>
      </c>
      <c r="N243" t="s">
        <v>351</v>
      </c>
      <c r="O243">
        <v>1</v>
      </c>
      <c r="P243" t="s">
        <v>4053</v>
      </c>
      <c r="Q243" t="s">
        <v>4059</v>
      </c>
      <c r="S243" t="s">
        <v>4060</v>
      </c>
      <c r="W243">
        <v>18400</v>
      </c>
      <c r="X243">
        <v>0</v>
      </c>
      <c r="Y243">
        <v>3000</v>
      </c>
      <c r="Z243">
        <v>3500</v>
      </c>
      <c r="AA243">
        <v>0</v>
      </c>
      <c r="AB243">
        <v>960</v>
      </c>
      <c r="AC243">
        <v>0</v>
      </c>
      <c r="AD243" t="s">
        <v>21</v>
      </c>
      <c r="AE243" t="s">
        <v>773</v>
      </c>
      <c r="AF243">
        <v>18400</v>
      </c>
      <c r="AG243">
        <v>12650</v>
      </c>
      <c r="AH243">
        <v>21400</v>
      </c>
      <c r="AI243">
        <v>0</v>
      </c>
      <c r="AJ243">
        <v>1094</v>
      </c>
      <c r="AK243">
        <v>0</v>
      </c>
      <c r="AL243">
        <v>0</v>
      </c>
      <c r="AN243" t="s">
        <v>785</v>
      </c>
      <c r="AP243">
        <v>21400</v>
      </c>
      <c r="AQ243">
        <v>0</v>
      </c>
      <c r="AR243">
        <v>1094</v>
      </c>
      <c r="AS243">
        <v>0</v>
      </c>
      <c r="AU243" t="s">
        <v>558</v>
      </c>
      <c r="AV243">
        <v>0</v>
      </c>
      <c r="AW243">
        <v>12650</v>
      </c>
    </row>
    <row r="244" spans="1:49">
      <c r="A244">
        <v>717</v>
      </c>
      <c r="B244" t="s">
        <v>665</v>
      </c>
      <c r="C244" s="59">
        <v>45528</v>
      </c>
      <c r="D244" t="s">
        <v>4086</v>
      </c>
      <c r="E244" t="s">
        <v>562</v>
      </c>
      <c r="F244" t="s">
        <v>4087</v>
      </c>
      <c r="H244" t="s">
        <v>4088</v>
      </c>
      <c r="I244" s="59">
        <v>45530</v>
      </c>
      <c r="J244" t="s">
        <v>561</v>
      </c>
      <c r="K244" t="s">
        <v>4085</v>
      </c>
      <c r="L244" s="59"/>
      <c r="M244" t="s">
        <v>38</v>
      </c>
      <c r="N244" t="s">
        <v>351</v>
      </c>
      <c r="O244">
        <v>1</v>
      </c>
      <c r="P244" t="s">
        <v>4084</v>
      </c>
      <c r="Q244" t="s">
        <v>4088</v>
      </c>
      <c r="S244" t="s">
        <v>4089</v>
      </c>
      <c r="T244" t="s">
        <v>4090</v>
      </c>
      <c r="W244">
        <v>21840</v>
      </c>
      <c r="X244">
        <v>0</v>
      </c>
      <c r="Y244">
        <v>3000</v>
      </c>
      <c r="Z244">
        <v>3500</v>
      </c>
      <c r="AA244">
        <v>0</v>
      </c>
      <c r="AB244">
        <v>960</v>
      </c>
      <c r="AC244">
        <v>0</v>
      </c>
      <c r="AD244" t="s">
        <v>37</v>
      </c>
      <c r="AE244" t="s">
        <v>773</v>
      </c>
      <c r="AF244">
        <v>21840</v>
      </c>
      <c r="AG244">
        <v>14300</v>
      </c>
      <c r="AH244">
        <v>24840</v>
      </c>
      <c r="AI244">
        <v>0</v>
      </c>
      <c r="AJ244">
        <v>2694</v>
      </c>
      <c r="AK244">
        <v>0</v>
      </c>
      <c r="AL244">
        <v>0</v>
      </c>
      <c r="AN244" t="s">
        <v>785</v>
      </c>
      <c r="AP244">
        <v>24840</v>
      </c>
      <c r="AQ244">
        <v>0</v>
      </c>
      <c r="AR244">
        <v>2694</v>
      </c>
      <c r="AS244">
        <v>0</v>
      </c>
      <c r="AU244" t="s">
        <v>558</v>
      </c>
      <c r="AV244">
        <v>0</v>
      </c>
      <c r="AW244">
        <v>14300</v>
      </c>
    </row>
    <row r="245" spans="1:49">
      <c r="A245">
        <v>718</v>
      </c>
      <c r="B245" t="s">
        <v>665</v>
      </c>
      <c r="C245" s="59">
        <v>45530</v>
      </c>
      <c r="D245" t="s">
        <v>4093</v>
      </c>
      <c r="E245" t="s">
        <v>562</v>
      </c>
      <c r="F245" t="s">
        <v>4091</v>
      </c>
      <c r="H245" t="s">
        <v>4094</v>
      </c>
      <c r="I245" s="59">
        <v>45530</v>
      </c>
      <c r="J245" t="s">
        <v>561</v>
      </c>
      <c r="K245" t="s">
        <v>4092</v>
      </c>
      <c r="L245" s="59"/>
      <c r="M245" t="s">
        <v>121</v>
      </c>
      <c r="N245" t="s">
        <v>351</v>
      </c>
      <c r="O245">
        <v>4</v>
      </c>
      <c r="P245" t="s">
        <v>4091</v>
      </c>
      <c r="Q245" t="s">
        <v>4094</v>
      </c>
      <c r="S245" t="s">
        <v>4095</v>
      </c>
      <c r="T245" t="s">
        <v>564</v>
      </c>
      <c r="W245">
        <v>9840</v>
      </c>
      <c r="X245">
        <v>0</v>
      </c>
      <c r="Y245">
        <v>0</v>
      </c>
      <c r="Z245">
        <v>3500</v>
      </c>
      <c r="AA245">
        <v>0</v>
      </c>
      <c r="AB245">
        <v>960</v>
      </c>
      <c r="AC245">
        <v>0</v>
      </c>
      <c r="AD245" t="s">
        <v>120</v>
      </c>
      <c r="AE245" t="s">
        <v>773</v>
      </c>
      <c r="AF245">
        <v>2260</v>
      </c>
      <c r="AG245">
        <v>1430</v>
      </c>
      <c r="AH245">
        <v>9840</v>
      </c>
      <c r="AI245">
        <v>0</v>
      </c>
      <c r="AJ245">
        <v>1169</v>
      </c>
      <c r="AK245">
        <v>0</v>
      </c>
      <c r="AL245">
        <v>0</v>
      </c>
      <c r="AN245" t="s">
        <v>785</v>
      </c>
      <c r="AP245">
        <v>9840</v>
      </c>
      <c r="AQ245">
        <v>0</v>
      </c>
      <c r="AR245">
        <v>1169</v>
      </c>
      <c r="AS245">
        <v>0</v>
      </c>
      <c r="AU245" t="s">
        <v>558</v>
      </c>
      <c r="AV245">
        <v>0</v>
      </c>
      <c r="AW245">
        <v>5720</v>
      </c>
    </row>
    <row r="246" spans="1:49">
      <c r="A246">
        <v>719</v>
      </c>
      <c r="B246" t="s">
        <v>665</v>
      </c>
      <c r="C246" s="59">
        <v>45530</v>
      </c>
      <c r="D246" t="s">
        <v>4093</v>
      </c>
      <c r="E246" t="s">
        <v>562</v>
      </c>
      <c r="F246" t="s">
        <v>4091</v>
      </c>
      <c r="H246" t="s">
        <v>4094</v>
      </c>
      <c r="I246" s="59">
        <v>45530</v>
      </c>
      <c r="J246" t="s">
        <v>561</v>
      </c>
      <c r="K246" t="s">
        <v>4092</v>
      </c>
      <c r="L246" s="59"/>
      <c r="M246" t="s">
        <v>115</v>
      </c>
      <c r="N246" t="s">
        <v>351</v>
      </c>
      <c r="O246">
        <v>4</v>
      </c>
      <c r="P246" t="s">
        <v>4091</v>
      </c>
      <c r="Q246" t="s">
        <v>4094</v>
      </c>
      <c r="S246" t="s">
        <v>4095</v>
      </c>
      <c r="T246" t="s">
        <v>564</v>
      </c>
      <c r="W246">
        <v>13600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 t="s">
        <v>114</v>
      </c>
      <c r="AE246" t="s">
        <v>773</v>
      </c>
      <c r="AF246">
        <v>3120</v>
      </c>
      <c r="AG246">
        <v>1980</v>
      </c>
      <c r="AH246">
        <v>13600</v>
      </c>
      <c r="AI246">
        <v>0</v>
      </c>
      <c r="AJ246">
        <v>1616</v>
      </c>
      <c r="AK246">
        <v>0</v>
      </c>
      <c r="AL246">
        <v>0</v>
      </c>
      <c r="AN246" t="s">
        <v>785</v>
      </c>
      <c r="AP246">
        <v>13600</v>
      </c>
      <c r="AQ246">
        <v>0</v>
      </c>
      <c r="AR246">
        <v>1616</v>
      </c>
      <c r="AS246">
        <v>0</v>
      </c>
      <c r="AU246" t="s">
        <v>558</v>
      </c>
      <c r="AV246">
        <v>0</v>
      </c>
      <c r="AW246">
        <v>7920</v>
      </c>
    </row>
    <row r="247" spans="1:49">
      <c r="A247">
        <v>720</v>
      </c>
      <c r="B247" t="s">
        <v>665</v>
      </c>
      <c r="C247" s="59">
        <v>45530</v>
      </c>
      <c r="D247" t="s">
        <v>4093</v>
      </c>
      <c r="E247" t="s">
        <v>562</v>
      </c>
      <c r="F247" t="s">
        <v>4091</v>
      </c>
      <c r="H247" t="s">
        <v>4094</v>
      </c>
      <c r="I247" s="59">
        <v>45530</v>
      </c>
      <c r="J247" t="s">
        <v>561</v>
      </c>
      <c r="K247" t="s">
        <v>4092</v>
      </c>
      <c r="L247" s="59"/>
      <c r="M247" t="s">
        <v>118</v>
      </c>
      <c r="N247" t="s">
        <v>351</v>
      </c>
      <c r="O247">
        <v>4</v>
      </c>
      <c r="P247" t="s">
        <v>4091</v>
      </c>
      <c r="Q247" t="s">
        <v>4094</v>
      </c>
      <c r="S247" t="s">
        <v>4095</v>
      </c>
      <c r="T247" t="s">
        <v>564</v>
      </c>
      <c r="W247">
        <v>11680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 t="s">
        <v>117</v>
      </c>
      <c r="AE247" t="s">
        <v>773</v>
      </c>
      <c r="AF247">
        <v>2680</v>
      </c>
      <c r="AG247">
        <v>1650</v>
      </c>
      <c r="AH247">
        <v>11680</v>
      </c>
      <c r="AI247">
        <v>0</v>
      </c>
      <c r="AJ247">
        <v>1388</v>
      </c>
      <c r="AK247">
        <v>0</v>
      </c>
      <c r="AL247">
        <v>0</v>
      </c>
      <c r="AN247" t="s">
        <v>785</v>
      </c>
      <c r="AP247">
        <v>11680</v>
      </c>
      <c r="AQ247">
        <v>0</v>
      </c>
      <c r="AR247">
        <v>1388</v>
      </c>
      <c r="AS247">
        <v>0</v>
      </c>
      <c r="AU247" t="s">
        <v>558</v>
      </c>
      <c r="AV247">
        <v>0</v>
      </c>
      <c r="AW247">
        <v>6600</v>
      </c>
    </row>
    <row r="248" spans="1:49">
      <c r="A248">
        <v>721</v>
      </c>
      <c r="B248" t="s">
        <v>665</v>
      </c>
      <c r="C248" s="59">
        <v>45530</v>
      </c>
      <c r="D248" t="s">
        <v>4098</v>
      </c>
      <c r="E248" t="s">
        <v>562</v>
      </c>
      <c r="F248" t="s">
        <v>4096</v>
      </c>
      <c r="H248" t="s">
        <v>4099</v>
      </c>
      <c r="I248" s="59">
        <v>45530</v>
      </c>
      <c r="J248" t="s">
        <v>561</v>
      </c>
      <c r="K248" t="s">
        <v>4097</v>
      </c>
      <c r="L248" s="59"/>
      <c r="M248" t="s">
        <v>20</v>
      </c>
      <c r="N248" t="s">
        <v>351</v>
      </c>
      <c r="O248">
        <v>1</v>
      </c>
      <c r="P248" t="s">
        <v>4096</v>
      </c>
      <c r="Q248" t="s">
        <v>4099</v>
      </c>
      <c r="S248" t="s">
        <v>4100</v>
      </c>
      <c r="T248" t="s">
        <v>563</v>
      </c>
      <c r="W248">
        <v>14780</v>
      </c>
      <c r="X248">
        <v>0</v>
      </c>
      <c r="Y248">
        <v>3000</v>
      </c>
      <c r="Z248">
        <v>3000</v>
      </c>
      <c r="AA248">
        <v>0</v>
      </c>
      <c r="AB248">
        <v>0</v>
      </c>
      <c r="AC248">
        <v>0</v>
      </c>
      <c r="AD248" t="s">
        <v>19</v>
      </c>
      <c r="AE248" t="s">
        <v>773</v>
      </c>
      <c r="AF248">
        <v>14780</v>
      </c>
      <c r="AG248">
        <v>9680</v>
      </c>
      <c r="AH248">
        <v>17780</v>
      </c>
      <c r="AI248">
        <v>0</v>
      </c>
      <c r="AJ248">
        <v>1855</v>
      </c>
      <c r="AK248">
        <v>0</v>
      </c>
      <c r="AL248">
        <v>0</v>
      </c>
      <c r="AN248" t="s">
        <v>785</v>
      </c>
      <c r="AP248">
        <v>17780</v>
      </c>
      <c r="AQ248">
        <v>0</v>
      </c>
      <c r="AR248">
        <v>1855</v>
      </c>
      <c r="AS248">
        <v>0</v>
      </c>
      <c r="AU248" t="s">
        <v>558</v>
      </c>
      <c r="AV248">
        <v>0</v>
      </c>
      <c r="AW248">
        <v>9680</v>
      </c>
    </row>
    <row r="249" spans="1:49">
      <c r="A249">
        <v>728</v>
      </c>
      <c r="B249" t="s">
        <v>665</v>
      </c>
      <c r="C249" s="59">
        <v>45531</v>
      </c>
      <c r="D249" t="s">
        <v>4160</v>
      </c>
      <c r="E249" t="s">
        <v>530</v>
      </c>
      <c r="F249" t="s">
        <v>1157</v>
      </c>
      <c r="I249" s="59">
        <v>45531</v>
      </c>
      <c r="J249" t="s">
        <v>561</v>
      </c>
      <c r="K249" t="s">
        <v>4124</v>
      </c>
      <c r="L249" s="59"/>
      <c r="M249" t="s">
        <v>529</v>
      </c>
      <c r="N249" t="s">
        <v>351</v>
      </c>
      <c r="O249">
        <v>1</v>
      </c>
      <c r="P249" t="s">
        <v>1157</v>
      </c>
      <c r="Q249" t="s">
        <v>1159</v>
      </c>
      <c r="S249" t="s">
        <v>1160</v>
      </c>
      <c r="W249">
        <v>0</v>
      </c>
      <c r="X249">
        <v>0</v>
      </c>
      <c r="Y249">
        <v>0</v>
      </c>
      <c r="Z249">
        <v>4400</v>
      </c>
      <c r="AA249">
        <v>0</v>
      </c>
      <c r="AB249">
        <v>1725</v>
      </c>
      <c r="AC249">
        <v>0</v>
      </c>
      <c r="AD249" t="s">
        <v>530</v>
      </c>
      <c r="AE249" t="s">
        <v>773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N249" t="s">
        <v>785</v>
      </c>
      <c r="AP249">
        <v>0</v>
      </c>
      <c r="AQ249">
        <v>0</v>
      </c>
      <c r="AR249">
        <v>0</v>
      </c>
      <c r="AS249">
        <v>0</v>
      </c>
      <c r="AU249" t="s">
        <v>558</v>
      </c>
      <c r="AV249">
        <v>0</v>
      </c>
      <c r="AW249">
        <v>0</v>
      </c>
    </row>
    <row r="250" spans="1:49">
      <c r="A250">
        <v>735</v>
      </c>
      <c r="B250" t="s">
        <v>665</v>
      </c>
      <c r="C250" s="59">
        <v>45531</v>
      </c>
      <c r="D250" t="s">
        <v>4150</v>
      </c>
      <c r="E250" t="s">
        <v>559</v>
      </c>
      <c r="F250" t="s">
        <v>3086</v>
      </c>
      <c r="G250" t="s">
        <v>3087</v>
      </c>
      <c r="H250" t="s">
        <v>3088</v>
      </c>
      <c r="I250" s="59">
        <v>45531</v>
      </c>
      <c r="J250" t="s">
        <v>561</v>
      </c>
      <c r="K250" t="s">
        <v>4149</v>
      </c>
      <c r="L250" s="59"/>
      <c r="M250" t="s">
        <v>82</v>
      </c>
      <c r="N250" t="s">
        <v>351</v>
      </c>
      <c r="O250">
        <v>7</v>
      </c>
      <c r="P250" t="s">
        <v>3083</v>
      </c>
      <c r="Q250" t="s">
        <v>3088</v>
      </c>
      <c r="S250" t="s">
        <v>3089</v>
      </c>
      <c r="T250" t="s">
        <v>1114</v>
      </c>
      <c r="W250">
        <v>36330</v>
      </c>
      <c r="X250">
        <v>0</v>
      </c>
      <c r="Y250">
        <v>0</v>
      </c>
      <c r="Z250">
        <v>4400</v>
      </c>
      <c r="AA250">
        <v>0</v>
      </c>
      <c r="AB250">
        <v>1725</v>
      </c>
      <c r="AC250">
        <v>0</v>
      </c>
      <c r="AD250" t="s">
        <v>81</v>
      </c>
      <c r="AE250" t="s">
        <v>773</v>
      </c>
      <c r="AF250">
        <v>5610</v>
      </c>
      <c r="AG250">
        <v>3740</v>
      </c>
      <c r="AH250">
        <v>36330</v>
      </c>
      <c r="AI250">
        <v>0</v>
      </c>
      <c r="AJ250">
        <v>1906</v>
      </c>
      <c r="AK250">
        <v>0</v>
      </c>
      <c r="AL250">
        <v>0</v>
      </c>
      <c r="AN250" t="s">
        <v>785</v>
      </c>
      <c r="AP250">
        <v>36330</v>
      </c>
      <c r="AQ250">
        <v>0</v>
      </c>
      <c r="AR250">
        <v>1906</v>
      </c>
      <c r="AS250">
        <v>0</v>
      </c>
      <c r="AU250" t="s">
        <v>558</v>
      </c>
      <c r="AV250">
        <v>1</v>
      </c>
      <c r="AW250">
        <v>26180</v>
      </c>
    </row>
    <row r="251" spans="1:49">
      <c r="A251">
        <v>736</v>
      </c>
      <c r="B251" t="s">
        <v>665</v>
      </c>
      <c r="C251" s="59">
        <v>45531</v>
      </c>
      <c r="D251" t="s">
        <v>4152</v>
      </c>
      <c r="E251" t="s">
        <v>559</v>
      </c>
      <c r="F251" t="s">
        <v>4101</v>
      </c>
      <c r="G251" t="s">
        <v>4104</v>
      </c>
      <c r="H251" t="s">
        <v>4105</v>
      </c>
      <c r="I251" s="59">
        <v>45531</v>
      </c>
      <c r="J251" t="s">
        <v>561</v>
      </c>
      <c r="K251" t="s">
        <v>4151</v>
      </c>
      <c r="L251" s="59"/>
      <c r="M251" t="s">
        <v>22</v>
      </c>
      <c r="N251" t="s">
        <v>351</v>
      </c>
      <c r="O251">
        <v>1</v>
      </c>
      <c r="P251" t="s">
        <v>4101</v>
      </c>
      <c r="Q251" t="s">
        <v>4105</v>
      </c>
      <c r="S251" t="s">
        <v>4106</v>
      </c>
      <c r="T251" t="s">
        <v>3874</v>
      </c>
      <c r="W251">
        <v>18400</v>
      </c>
      <c r="X251">
        <v>0</v>
      </c>
      <c r="Y251">
        <v>3000</v>
      </c>
      <c r="Z251">
        <v>3500</v>
      </c>
      <c r="AA251">
        <v>0</v>
      </c>
      <c r="AB251">
        <v>960</v>
      </c>
      <c r="AC251">
        <v>0</v>
      </c>
      <c r="AD251" t="s">
        <v>21</v>
      </c>
      <c r="AE251" t="s">
        <v>773</v>
      </c>
      <c r="AF251">
        <v>18400</v>
      </c>
      <c r="AG251">
        <v>12650</v>
      </c>
      <c r="AH251">
        <v>21400</v>
      </c>
      <c r="AI251">
        <v>0</v>
      </c>
      <c r="AJ251">
        <v>1094</v>
      </c>
      <c r="AK251">
        <v>0</v>
      </c>
      <c r="AL251">
        <v>0</v>
      </c>
      <c r="AN251" t="s">
        <v>785</v>
      </c>
      <c r="AP251">
        <v>21400</v>
      </c>
      <c r="AQ251">
        <v>0</v>
      </c>
      <c r="AR251">
        <v>1094</v>
      </c>
      <c r="AS251">
        <v>0</v>
      </c>
      <c r="AU251" t="s">
        <v>558</v>
      </c>
      <c r="AV251">
        <v>4</v>
      </c>
      <c r="AW251">
        <v>12650</v>
      </c>
    </row>
    <row r="252" spans="1:49">
      <c r="A252">
        <v>738</v>
      </c>
      <c r="B252" t="s">
        <v>665</v>
      </c>
      <c r="C252" s="59">
        <v>45532</v>
      </c>
      <c r="D252" t="s">
        <v>4163</v>
      </c>
      <c r="E252" t="s">
        <v>562</v>
      </c>
      <c r="F252" t="s">
        <v>4161</v>
      </c>
      <c r="H252" t="s">
        <v>4164</v>
      </c>
      <c r="I252" s="59">
        <v>45532</v>
      </c>
      <c r="J252" t="s">
        <v>561</v>
      </c>
      <c r="K252" t="s">
        <v>4162</v>
      </c>
      <c r="L252" s="59"/>
      <c r="M252" t="s">
        <v>38</v>
      </c>
      <c r="N252" t="s">
        <v>351</v>
      </c>
      <c r="O252">
        <v>1</v>
      </c>
      <c r="P252" t="s">
        <v>4161</v>
      </c>
      <c r="Q252" t="s">
        <v>4164</v>
      </c>
      <c r="S252" t="s">
        <v>4165</v>
      </c>
      <c r="T252" t="s">
        <v>563</v>
      </c>
      <c r="W252">
        <v>21840</v>
      </c>
      <c r="X252">
        <v>0</v>
      </c>
      <c r="Y252">
        <v>3000</v>
      </c>
      <c r="Z252">
        <v>3500</v>
      </c>
      <c r="AA252">
        <v>0</v>
      </c>
      <c r="AB252">
        <v>960</v>
      </c>
      <c r="AC252">
        <v>0</v>
      </c>
      <c r="AD252" t="s">
        <v>37</v>
      </c>
      <c r="AF252">
        <v>21840</v>
      </c>
      <c r="AG252">
        <v>14300</v>
      </c>
      <c r="AH252">
        <v>24840</v>
      </c>
      <c r="AI252">
        <v>0</v>
      </c>
      <c r="AJ252">
        <v>2694</v>
      </c>
      <c r="AK252">
        <v>0</v>
      </c>
      <c r="AL252">
        <v>0</v>
      </c>
      <c r="AN252" t="s">
        <v>785</v>
      </c>
      <c r="AP252">
        <v>24840</v>
      </c>
      <c r="AQ252">
        <v>0</v>
      </c>
      <c r="AR252">
        <v>2694</v>
      </c>
      <c r="AS252">
        <v>0</v>
      </c>
      <c r="AU252" t="s">
        <v>558</v>
      </c>
      <c r="AV252">
        <v>0</v>
      </c>
      <c r="AW252">
        <v>14300</v>
      </c>
    </row>
    <row r="253" spans="1:49">
      <c r="A253">
        <v>739</v>
      </c>
      <c r="B253" t="s">
        <v>665</v>
      </c>
      <c r="C253" s="59">
        <v>45532</v>
      </c>
      <c r="D253" t="s">
        <v>4187</v>
      </c>
      <c r="E253" t="s">
        <v>559</v>
      </c>
      <c r="I253" s="59">
        <v>45532</v>
      </c>
      <c r="J253" t="s">
        <v>561</v>
      </c>
      <c r="K253" t="s">
        <v>4167</v>
      </c>
      <c r="L253" s="59"/>
      <c r="M253" t="s">
        <v>36</v>
      </c>
      <c r="N253" t="s">
        <v>351</v>
      </c>
      <c r="O253">
        <v>2</v>
      </c>
      <c r="P253" t="s">
        <v>4166</v>
      </c>
      <c r="Q253" t="s">
        <v>4168</v>
      </c>
      <c r="S253" t="s">
        <v>4169</v>
      </c>
      <c r="W253">
        <v>0</v>
      </c>
      <c r="X253">
        <v>0</v>
      </c>
      <c r="Y253">
        <v>0</v>
      </c>
      <c r="Z253">
        <v>4400</v>
      </c>
      <c r="AA253">
        <v>0</v>
      </c>
      <c r="AB253">
        <v>1725</v>
      </c>
      <c r="AC253">
        <v>0</v>
      </c>
      <c r="AD253" t="s">
        <v>35</v>
      </c>
      <c r="AE253" t="s">
        <v>773</v>
      </c>
      <c r="AF253">
        <v>24000</v>
      </c>
      <c r="AG253">
        <v>16500</v>
      </c>
      <c r="AH253">
        <v>0</v>
      </c>
      <c r="AI253">
        <v>0</v>
      </c>
      <c r="AJ253">
        <v>80</v>
      </c>
      <c r="AK253">
        <v>0</v>
      </c>
      <c r="AL253">
        <v>0</v>
      </c>
      <c r="AN253" t="s">
        <v>785</v>
      </c>
      <c r="AP253">
        <v>0</v>
      </c>
      <c r="AQ253">
        <v>0</v>
      </c>
      <c r="AR253">
        <v>80</v>
      </c>
      <c r="AS253">
        <v>0</v>
      </c>
      <c r="AU253" t="s">
        <v>558</v>
      </c>
      <c r="AV253">
        <v>0</v>
      </c>
      <c r="AW253">
        <v>33000</v>
      </c>
    </row>
    <row r="254" spans="1:49">
      <c r="A254">
        <v>740</v>
      </c>
      <c r="B254" t="s">
        <v>665</v>
      </c>
      <c r="C254" s="59">
        <v>45532</v>
      </c>
      <c r="D254" t="s">
        <v>4172</v>
      </c>
      <c r="E254" t="s">
        <v>559</v>
      </c>
      <c r="F254" t="s">
        <v>4170</v>
      </c>
      <c r="G254" t="s">
        <v>4173</v>
      </c>
      <c r="H254" t="s">
        <v>4168</v>
      </c>
      <c r="I254" s="59">
        <v>45532</v>
      </c>
      <c r="J254" t="s">
        <v>561</v>
      </c>
      <c r="K254" t="s">
        <v>4171</v>
      </c>
      <c r="L254" s="59"/>
      <c r="M254" t="s">
        <v>36</v>
      </c>
      <c r="N254" t="s">
        <v>351</v>
      </c>
      <c r="O254">
        <v>2</v>
      </c>
      <c r="P254" t="s">
        <v>4170</v>
      </c>
      <c r="Q254" t="s">
        <v>4168</v>
      </c>
      <c r="S254" t="s">
        <v>4174</v>
      </c>
      <c r="T254" t="s">
        <v>4175</v>
      </c>
      <c r="W254">
        <v>96000</v>
      </c>
      <c r="X254">
        <v>0</v>
      </c>
      <c r="Y254">
        <v>0</v>
      </c>
      <c r="Z254">
        <v>4400</v>
      </c>
      <c r="AA254">
        <v>0</v>
      </c>
      <c r="AB254">
        <v>1725</v>
      </c>
      <c r="AC254">
        <v>0</v>
      </c>
      <c r="AD254" t="s">
        <v>35</v>
      </c>
      <c r="AF254">
        <v>24000</v>
      </c>
      <c r="AG254">
        <v>16500</v>
      </c>
      <c r="AH254">
        <v>96000</v>
      </c>
      <c r="AI254">
        <v>0</v>
      </c>
      <c r="AJ254">
        <v>4904</v>
      </c>
      <c r="AK254">
        <v>0</v>
      </c>
      <c r="AL254">
        <v>0</v>
      </c>
      <c r="AN254" t="s">
        <v>785</v>
      </c>
      <c r="AP254">
        <v>96000</v>
      </c>
      <c r="AQ254">
        <v>0</v>
      </c>
      <c r="AR254">
        <v>4904</v>
      </c>
      <c r="AS254">
        <v>0</v>
      </c>
      <c r="AU254" t="s">
        <v>558</v>
      </c>
      <c r="AV254">
        <v>0</v>
      </c>
      <c r="AW254">
        <v>33000</v>
      </c>
    </row>
    <row r="255" spans="1:49">
      <c r="A255">
        <v>744</v>
      </c>
      <c r="B255" t="s">
        <v>665</v>
      </c>
      <c r="C255" s="59">
        <v>45533</v>
      </c>
      <c r="D255" t="s">
        <v>4191</v>
      </c>
      <c r="E255" t="s">
        <v>559</v>
      </c>
      <c r="F255" t="s">
        <v>4192</v>
      </c>
      <c r="G255" t="s">
        <v>4193</v>
      </c>
      <c r="H255" t="s">
        <v>4194</v>
      </c>
      <c r="I255" s="59">
        <v>45533</v>
      </c>
      <c r="J255" t="s">
        <v>561</v>
      </c>
      <c r="K255" t="s">
        <v>4190</v>
      </c>
      <c r="L255" s="59"/>
      <c r="M255" t="s">
        <v>44</v>
      </c>
      <c r="N255" t="s">
        <v>351</v>
      </c>
      <c r="O255">
        <v>1</v>
      </c>
      <c r="P255" t="s">
        <v>4189</v>
      </c>
      <c r="Q255" t="s">
        <v>4194</v>
      </c>
      <c r="S255" t="s">
        <v>4195</v>
      </c>
      <c r="W255">
        <v>14400</v>
      </c>
      <c r="X255">
        <v>0</v>
      </c>
      <c r="Y255">
        <v>3000</v>
      </c>
      <c r="Z255">
        <v>3500</v>
      </c>
      <c r="AA255">
        <v>0</v>
      </c>
      <c r="AB255">
        <v>960</v>
      </c>
      <c r="AC255">
        <v>0</v>
      </c>
      <c r="AD255" t="s">
        <v>43</v>
      </c>
      <c r="AF255">
        <v>14400</v>
      </c>
      <c r="AG255">
        <v>9900</v>
      </c>
      <c r="AH255">
        <v>17400</v>
      </c>
      <c r="AI255">
        <v>0</v>
      </c>
      <c r="AJ255">
        <v>893</v>
      </c>
      <c r="AK255">
        <v>0</v>
      </c>
      <c r="AL255">
        <v>0</v>
      </c>
      <c r="AN255" t="s">
        <v>785</v>
      </c>
      <c r="AP255">
        <v>17400</v>
      </c>
      <c r="AQ255">
        <v>0</v>
      </c>
      <c r="AR255">
        <v>893</v>
      </c>
      <c r="AS255">
        <v>0</v>
      </c>
      <c r="AU255" t="s">
        <v>558</v>
      </c>
      <c r="AV255">
        <v>0</v>
      </c>
      <c r="AW255">
        <v>9900</v>
      </c>
    </row>
    <row r="256" spans="1:49">
      <c r="A256">
        <v>745</v>
      </c>
      <c r="B256" t="s">
        <v>665</v>
      </c>
      <c r="C256" s="59">
        <v>45533</v>
      </c>
      <c r="D256" t="s">
        <v>4198</v>
      </c>
      <c r="E256" t="s">
        <v>559</v>
      </c>
      <c r="F256" t="s">
        <v>4199</v>
      </c>
      <c r="G256" t="s">
        <v>4200</v>
      </c>
      <c r="H256" t="s">
        <v>4201</v>
      </c>
      <c r="I256" s="59">
        <v>45533</v>
      </c>
      <c r="J256" t="s">
        <v>561</v>
      </c>
      <c r="K256" t="s">
        <v>4197</v>
      </c>
      <c r="L256" s="59"/>
      <c r="M256" t="s">
        <v>18</v>
      </c>
      <c r="N256" t="s">
        <v>351</v>
      </c>
      <c r="O256">
        <v>1</v>
      </c>
      <c r="P256" t="s">
        <v>4196</v>
      </c>
      <c r="Q256" t="s">
        <v>4202</v>
      </c>
      <c r="S256" t="s">
        <v>4203</v>
      </c>
      <c r="T256" t="s">
        <v>4204</v>
      </c>
      <c r="W256">
        <v>10560</v>
      </c>
      <c r="X256">
        <v>0</v>
      </c>
      <c r="Y256">
        <v>3000</v>
      </c>
      <c r="Z256">
        <v>3000</v>
      </c>
      <c r="AA256">
        <v>0</v>
      </c>
      <c r="AB256">
        <v>0</v>
      </c>
      <c r="AC256">
        <v>0</v>
      </c>
      <c r="AD256" t="s">
        <v>17</v>
      </c>
      <c r="AF256">
        <v>10560</v>
      </c>
      <c r="AG256">
        <v>7260</v>
      </c>
      <c r="AH256">
        <v>13560</v>
      </c>
      <c r="AI256">
        <v>0</v>
      </c>
      <c r="AJ256">
        <v>700</v>
      </c>
      <c r="AK256">
        <v>0</v>
      </c>
      <c r="AL256">
        <v>0</v>
      </c>
      <c r="AN256" t="s">
        <v>785</v>
      </c>
      <c r="AP256">
        <v>13560</v>
      </c>
      <c r="AQ256">
        <v>0</v>
      </c>
      <c r="AR256">
        <v>700</v>
      </c>
      <c r="AS256">
        <v>0</v>
      </c>
      <c r="AU256" t="s">
        <v>558</v>
      </c>
      <c r="AV256">
        <v>0</v>
      </c>
      <c r="AW256">
        <v>7260</v>
      </c>
    </row>
    <row r="257" spans="1:49">
      <c r="A257">
        <v>746</v>
      </c>
      <c r="B257" t="s">
        <v>665</v>
      </c>
      <c r="C257" s="59">
        <v>45533</v>
      </c>
      <c r="D257" t="s">
        <v>4207</v>
      </c>
      <c r="E257" t="s">
        <v>559</v>
      </c>
      <c r="F257" t="s">
        <v>4205</v>
      </c>
      <c r="G257" t="s">
        <v>4208</v>
      </c>
      <c r="H257" t="s">
        <v>4209</v>
      </c>
      <c r="I257" s="59">
        <v>45533</v>
      </c>
      <c r="J257" t="s">
        <v>561</v>
      </c>
      <c r="K257" t="s">
        <v>4206</v>
      </c>
      <c r="L257" s="59"/>
      <c r="M257" t="s">
        <v>94</v>
      </c>
      <c r="N257" t="s">
        <v>351</v>
      </c>
      <c r="O257">
        <v>3</v>
      </c>
      <c r="P257" t="s">
        <v>4205</v>
      </c>
      <c r="Q257" t="s">
        <v>4209</v>
      </c>
      <c r="S257" t="s">
        <v>4210</v>
      </c>
      <c r="W257">
        <v>18570</v>
      </c>
      <c r="X257">
        <v>4680</v>
      </c>
      <c r="Y257">
        <v>3000</v>
      </c>
      <c r="Z257">
        <v>3500</v>
      </c>
      <c r="AA257">
        <v>0</v>
      </c>
      <c r="AB257">
        <v>960</v>
      </c>
      <c r="AC257">
        <v>0</v>
      </c>
      <c r="AD257" t="s">
        <v>789</v>
      </c>
      <c r="AF257">
        <v>6190</v>
      </c>
      <c r="AG257">
        <v>4125</v>
      </c>
      <c r="AH257">
        <v>21570</v>
      </c>
      <c r="AI257">
        <v>0</v>
      </c>
      <c r="AJ257">
        <v>1102</v>
      </c>
      <c r="AK257">
        <v>0</v>
      </c>
      <c r="AL257">
        <v>0</v>
      </c>
      <c r="AN257" t="s">
        <v>785</v>
      </c>
      <c r="AP257">
        <v>21570</v>
      </c>
      <c r="AQ257">
        <v>0</v>
      </c>
      <c r="AR257">
        <v>1102</v>
      </c>
      <c r="AS257">
        <v>0</v>
      </c>
      <c r="AU257" t="s">
        <v>558</v>
      </c>
      <c r="AV257">
        <v>0</v>
      </c>
      <c r="AW257">
        <v>12375</v>
      </c>
    </row>
    <row r="258" spans="1:49">
      <c r="A258">
        <v>747</v>
      </c>
      <c r="B258" t="s">
        <v>665</v>
      </c>
      <c r="C258" s="59">
        <v>45533</v>
      </c>
      <c r="D258" t="s">
        <v>4240</v>
      </c>
      <c r="E258" t="s">
        <v>530</v>
      </c>
      <c r="F258" t="s">
        <v>1435</v>
      </c>
      <c r="I258" s="59">
        <v>45533</v>
      </c>
      <c r="J258" t="s">
        <v>561</v>
      </c>
      <c r="K258" t="s">
        <v>4211</v>
      </c>
      <c r="L258" s="59"/>
      <c r="M258" t="s">
        <v>529</v>
      </c>
      <c r="N258" t="s">
        <v>351</v>
      </c>
      <c r="O258">
        <v>1</v>
      </c>
      <c r="P258" t="s">
        <v>1435</v>
      </c>
      <c r="Q258" t="s">
        <v>1437</v>
      </c>
      <c r="S258" t="s">
        <v>4212</v>
      </c>
      <c r="W258">
        <v>0</v>
      </c>
      <c r="X258">
        <v>0</v>
      </c>
      <c r="Y258">
        <v>0</v>
      </c>
      <c r="Z258">
        <v>5700</v>
      </c>
      <c r="AA258">
        <v>0</v>
      </c>
      <c r="AB258">
        <v>1725</v>
      </c>
      <c r="AC258">
        <v>0</v>
      </c>
      <c r="AD258" t="s">
        <v>530</v>
      </c>
      <c r="AE258" t="s">
        <v>773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N258" t="s">
        <v>785</v>
      </c>
      <c r="AP258">
        <v>0</v>
      </c>
      <c r="AQ258">
        <v>0</v>
      </c>
      <c r="AR258">
        <v>0</v>
      </c>
      <c r="AS258">
        <v>0</v>
      </c>
      <c r="AU258" t="s">
        <v>558</v>
      </c>
      <c r="AV258">
        <v>0</v>
      </c>
      <c r="AW258">
        <v>0</v>
      </c>
    </row>
    <row r="259" spans="1:49">
      <c r="A259">
        <v>748</v>
      </c>
      <c r="B259" t="s">
        <v>665</v>
      </c>
      <c r="C259" s="59">
        <v>45533</v>
      </c>
      <c r="D259" t="s">
        <v>4241</v>
      </c>
      <c r="E259" t="s">
        <v>530</v>
      </c>
      <c r="F259" t="s">
        <v>1435</v>
      </c>
      <c r="I259" s="59">
        <v>45533</v>
      </c>
      <c r="J259" t="s">
        <v>561</v>
      </c>
      <c r="K259" t="s">
        <v>4213</v>
      </c>
      <c r="L259" s="59"/>
      <c r="M259" t="s">
        <v>529</v>
      </c>
      <c r="N259" t="s">
        <v>351</v>
      </c>
      <c r="O259">
        <v>1</v>
      </c>
      <c r="P259" t="s">
        <v>1435</v>
      </c>
      <c r="Q259" t="s">
        <v>1437</v>
      </c>
      <c r="S259" t="s">
        <v>4214</v>
      </c>
      <c r="W259">
        <v>0</v>
      </c>
      <c r="X259">
        <v>0</v>
      </c>
      <c r="Y259">
        <v>0</v>
      </c>
      <c r="Z259">
        <v>5500</v>
      </c>
      <c r="AA259">
        <v>0</v>
      </c>
      <c r="AB259">
        <v>1925</v>
      </c>
      <c r="AC259">
        <v>0</v>
      </c>
      <c r="AD259" t="s">
        <v>530</v>
      </c>
      <c r="AE259" t="s">
        <v>773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N259" t="s">
        <v>785</v>
      </c>
      <c r="AP259">
        <v>0</v>
      </c>
      <c r="AQ259">
        <v>0</v>
      </c>
      <c r="AR259">
        <v>0</v>
      </c>
      <c r="AS259">
        <v>0</v>
      </c>
      <c r="AU259" t="s">
        <v>558</v>
      </c>
      <c r="AV259">
        <v>0</v>
      </c>
      <c r="AW259">
        <v>0</v>
      </c>
    </row>
    <row r="260" spans="1:49">
      <c r="A260">
        <v>749</v>
      </c>
      <c r="B260" t="s">
        <v>665</v>
      </c>
      <c r="C260" s="59">
        <v>45533</v>
      </c>
      <c r="D260" t="s">
        <v>4242</v>
      </c>
      <c r="E260" t="s">
        <v>530</v>
      </c>
      <c r="F260" t="s">
        <v>4215</v>
      </c>
      <c r="I260" s="59">
        <v>45533</v>
      </c>
      <c r="J260" t="s">
        <v>561</v>
      </c>
      <c r="K260" t="s">
        <v>4216</v>
      </c>
      <c r="L260" s="59"/>
      <c r="M260" t="s">
        <v>529</v>
      </c>
      <c r="N260" t="s">
        <v>351</v>
      </c>
      <c r="O260">
        <v>1</v>
      </c>
      <c r="P260" t="s">
        <v>4215</v>
      </c>
      <c r="Q260" t="s">
        <v>4217</v>
      </c>
      <c r="S260" t="s">
        <v>4218</v>
      </c>
      <c r="W260">
        <v>0</v>
      </c>
      <c r="X260">
        <v>0</v>
      </c>
      <c r="Y260">
        <v>0</v>
      </c>
      <c r="Z260">
        <v>3500</v>
      </c>
      <c r="AA260">
        <v>0</v>
      </c>
      <c r="AB260">
        <v>960</v>
      </c>
      <c r="AC260">
        <v>0</v>
      </c>
      <c r="AD260" t="s">
        <v>530</v>
      </c>
      <c r="AE260" t="s">
        <v>773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N260" t="s">
        <v>785</v>
      </c>
      <c r="AP260">
        <v>0</v>
      </c>
      <c r="AQ260">
        <v>0</v>
      </c>
      <c r="AR260">
        <v>0</v>
      </c>
      <c r="AS260">
        <v>0</v>
      </c>
      <c r="AU260" t="s">
        <v>558</v>
      </c>
      <c r="AV260">
        <v>0</v>
      </c>
      <c r="AW260">
        <v>0</v>
      </c>
    </row>
    <row r="261" spans="1:49">
      <c r="A261">
        <v>750</v>
      </c>
      <c r="B261" t="s">
        <v>665</v>
      </c>
      <c r="C261" s="59">
        <v>45533</v>
      </c>
      <c r="D261" t="s">
        <v>4243</v>
      </c>
      <c r="E261" t="s">
        <v>530</v>
      </c>
      <c r="F261" t="s">
        <v>4153</v>
      </c>
      <c r="I261" s="59">
        <v>45533</v>
      </c>
      <c r="J261" t="s">
        <v>561</v>
      </c>
      <c r="K261" t="s">
        <v>4219</v>
      </c>
      <c r="L261" s="59"/>
      <c r="M261" t="s">
        <v>529</v>
      </c>
      <c r="N261" t="s">
        <v>351</v>
      </c>
      <c r="O261">
        <v>1</v>
      </c>
      <c r="P261" t="s">
        <v>4153</v>
      </c>
      <c r="Q261" t="s">
        <v>4158</v>
      </c>
      <c r="S261" t="s">
        <v>4220</v>
      </c>
      <c r="W261">
        <v>0</v>
      </c>
      <c r="X261">
        <v>0</v>
      </c>
      <c r="Y261">
        <v>0</v>
      </c>
      <c r="Z261">
        <v>3500</v>
      </c>
      <c r="AA261">
        <v>0</v>
      </c>
      <c r="AB261">
        <v>960</v>
      </c>
      <c r="AC261">
        <v>0</v>
      </c>
      <c r="AD261" t="s">
        <v>530</v>
      </c>
      <c r="AE261" t="s">
        <v>773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N261" t="s">
        <v>785</v>
      </c>
      <c r="AP261">
        <v>0</v>
      </c>
      <c r="AQ261">
        <v>0</v>
      </c>
      <c r="AR261">
        <v>0</v>
      </c>
      <c r="AS261">
        <v>0</v>
      </c>
      <c r="AU261" t="s">
        <v>558</v>
      </c>
      <c r="AV261">
        <v>0</v>
      </c>
      <c r="AW261">
        <v>0</v>
      </c>
    </row>
    <row r="262" spans="1:49">
      <c r="A262">
        <v>756</v>
      </c>
      <c r="B262" t="s">
        <v>665</v>
      </c>
      <c r="C262" s="59">
        <v>45533</v>
      </c>
      <c r="D262" t="s">
        <v>4238</v>
      </c>
      <c r="E262" t="s">
        <v>559</v>
      </c>
      <c r="F262" t="s">
        <v>4236</v>
      </c>
      <c r="H262" t="s">
        <v>4244</v>
      </c>
      <c r="I262" s="59"/>
      <c r="J262" t="s">
        <v>561</v>
      </c>
      <c r="K262" t="s">
        <v>4235</v>
      </c>
      <c r="L262" s="59"/>
      <c r="M262" t="s">
        <v>18</v>
      </c>
      <c r="N262" t="s">
        <v>351</v>
      </c>
      <c r="O262">
        <v>1</v>
      </c>
      <c r="P262" t="s">
        <v>4234</v>
      </c>
      <c r="Q262" t="s">
        <v>4239</v>
      </c>
      <c r="S262" t="s">
        <v>4237</v>
      </c>
      <c r="T262" t="s">
        <v>1114</v>
      </c>
      <c r="W262">
        <v>10560</v>
      </c>
      <c r="X262">
        <v>0</v>
      </c>
      <c r="Y262">
        <v>3000</v>
      </c>
      <c r="Z262">
        <v>3000</v>
      </c>
      <c r="AA262">
        <v>0</v>
      </c>
      <c r="AB262">
        <v>0</v>
      </c>
      <c r="AC262">
        <v>0</v>
      </c>
      <c r="AD262" t="s">
        <v>17</v>
      </c>
      <c r="AF262">
        <v>10560</v>
      </c>
      <c r="AG262">
        <v>7260</v>
      </c>
      <c r="AH262">
        <v>13560</v>
      </c>
      <c r="AI262">
        <v>0</v>
      </c>
      <c r="AJ262">
        <v>700</v>
      </c>
      <c r="AK262">
        <v>0</v>
      </c>
      <c r="AL262">
        <v>0</v>
      </c>
      <c r="AN262" t="s">
        <v>785</v>
      </c>
      <c r="AP262">
        <v>13560</v>
      </c>
      <c r="AQ262">
        <v>0</v>
      </c>
      <c r="AR262">
        <v>700</v>
      </c>
      <c r="AS262">
        <v>0</v>
      </c>
      <c r="AU262" t="s">
        <v>558</v>
      </c>
      <c r="AV262">
        <v>0</v>
      </c>
      <c r="AW262">
        <v>7260</v>
      </c>
    </row>
    <row r="263" spans="1:49">
      <c r="A263">
        <v>757</v>
      </c>
      <c r="B263" t="s">
        <v>665</v>
      </c>
      <c r="C263" s="59">
        <v>45534</v>
      </c>
      <c r="D263" t="s">
        <v>4247</v>
      </c>
      <c r="E263" t="s">
        <v>559</v>
      </c>
      <c r="F263" t="s">
        <v>4245</v>
      </c>
      <c r="G263" t="s">
        <v>4248</v>
      </c>
      <c r="H263" t="s">
        <v>4249</v>
      </c>
      <c r="I263" s="59">
        <v>45534</v>
      </c>
      <c r="J263" t="s">
        <v>561</v>
      </c>
      <c r="K263" t="s">
        <v>4246</v>
      </c>
      <c r="L263" s="59"/>
      <c r="M263" t="s">
        <v>64</v>
      </c>
      <c r="N263" t="s">
        <v>351</v>
      </c>
      <c r="O263">
        <v>6</v>
      </c>
      <c r="P263" t="s">
        <v>4245</v>
      </c>
      <c r="Q263" t="s">
        <v>4249</v>
      </c>
      <c r="S263" t="s">
        <v>4250</v>
      </c>
      <c r="W263">
        <v>18000</v>
      </c>
      <c r="X263">
        <v>0</v>
      </c>
      <c r="Y263">
        <v>3000</v>
      </c>
      <c r="Z263">
        <v>3000</v>
      </c>
      <c r="AA263">
        <v>0</v>
      </c>
      <c r="AB263">
        <v>0</v>
      </c>
      <c r="AC263">
        <v>0</v>
      </c>
      <c r="AD263" t="s">
        <v>4321</v>
      </c>
      <c r="AF263">
        <v>3000</v>
      </c>
      <c r="AG263">
        <v>2200</v>
      </c>
      <c r="AH263">
        <v>21000</v>
      </c>
      <c r="AI263">
        <v>0</v>
      </c>
      <c r="AJ263">
        <v>1074</v>
      </c>
      <c r="AK263">
        <v>0</v>
      </c>
      <c r="AL263">
        <v>0</v>
      </c>
      <c r="AN263" t="s">
        <v>785</v>
      </c>
      <c r="AP263">
        <v>21000</v>
      </c>
      <c r="AQ263">
        <v>0</v>
      </c>
      <c r="AR263">
        <v>1074</v>
      </c>
      <c r="AS263">
        <v>0</v>
      </c>
      <c r="AU263" t="s">
        <v>558</v>
      </c>
      <c r="AV263">
        <v>0</v>
      </c>
      <c r="AW263">
        <v>13200</v>
      </c>
    </row>
    <row r="264" spans="1:49">
      <c r="A264">
        <v>758</v>
      </c>
      <c r="B264" t="s">
        <v>665</v>
      </c>
      <c r="C264" s="59">
        <v>45534</v>
      </c>
      <c r="D264" t="s">
        <v>4253</v>
      </c>
      <c r="E264" t="s">
        <v>559</v>
      </c>
      <c r="F264" t="s">
        <v>4251</v>
      </c>
      <c r="G264" t="s">
        <v>4254</v>
      </c>
      <c r="H264" t="s">
        <v>4255</v>
      </c>
      <c r="I264" s="59">
        <v>45534</v>
      </c>
      <c r="J264" t="s">
        <v>561</v>
      </c>
      <c r="K264" t="s">
        <v>4252</v>
      </c>
      <c r="L264" s="59"/>
      <c r="M264" t="s">
        <v>22</v>
      </c>
      <c r="N264" t="s">
        <v>351</v>
      </c>
      <c r="O264">
        <v>1</v>
      </c>
      <c r="P264" t="s">
        <v>4251</v>
      </c>
      <c r="Q264" t="s">
        <v>4255</v>
      </c>
      <c r="S264" t="s">
        <v>4256</v>
      </c>
      <c r="T264" t="s">
        <v>4257</v>
      </c>
      <c r="W264">
        <v>18400</v>
      </c>
      <c r="X264">
        <v>0</v>
      </c>
      <c r="Y264">
        <v>3000</v>
      </c>
      <c r="Z264">
        <v>3000</v>
      </c>
      <c r="AA264">
        <v>0</v>
      </c>
      <c r="AB264">
        <v>0</v>
      </c>
      <c r="AC264">
        <v>0</v>
      </c>
      <c r="AD264" t="s">
        <v>21</v>
      </c>
      <c r="AF264">
        <v>18400</v>
      </c>
      <c r="AG264">
        <v>12650</v>
      </c>
      <c r="AH264">
        <v>21400</v>
      </c>
      <c r="AI264">
        <v>0</v>
      </c>
      <c r="AJ264">
        <v>1094</v>
      </c>
      <c r="AK264">
        <v>0</v>
      </c>
      <c r="AL264">
        <v>0</v>
      </c>
      <c r="AN264" t="s">
        <v>785</v>
      </c>
      <c r="AP264">
        <v>21400</v>
      </c>
      <c r="AQ264">
        <v>0</v>
      </c>
      <c r="AR264">
        <v>1094</v>
      </c>
      <c r="AS264">
        <v>0</v>
      </c>
      <c r="AU264" t="s">
        <v>558</v>
      </c>
      <c r="AV264">
        <v>0</v>
      </c>
      <c r="AW264">
        <v>12650</v>
      </c>
    </row>
    <row r="265" spans="1:49">
      <c r="A265">
        <v>759</v>
      </c>
      <c r="B265" t="s">
        <v>665</v>
      </c>
      <c r="C265" s="59">
        <v>45533</v>
      </c>
      <c r="D265" t="s">
        <v>4260</v>
      </c>
      <c r="E265" t="s">
        <v>559</v>
      </c>
      <c r="F265" t="s">
        <v>1057</v>
      </c>
      <c r="G265" t="s">
        <v>4261</v>
      </c>
      <c r="H265" t="s">
        <v>4262</v>
      </c>
      <c r="I265" s="59">
        <v>45534</v>
      </c>
      <c r="J265" t="s">
        <v>561</v>
      </c>
      <c r="K265" t="s">
        <v>4259</v>
      </c>
      <c r="L265" s="59"/>
      <c r="M265" t="s">
        <v>44</v>
      </c>
      <c r="N265" t="s">
        <v>351</v>
      </c>
      <c r="O265">
        <v>3</v>
      </c>
      <c r="P265" t="s">
        <v>4258</v>
      </c>
      <c r="Q265" t="s">
        <v>4262</v>
      </c>
      <c r="R265" t="s">
        <v>4263</v>
      </c>
      <c r="S265" t="s">
        <v>4264</v>
      </c>
      <c r="W265">
        <v>43200</v>
      </c>
      <c r="X265">
        <v>0</v>
      </c>
      <c r="Y265">
        <v>0</v>
      </c>
      <c r="Z265">
        <v>5500</v>
      </c>
      <c r="AA265">
        <v>0</v>
      </c>
      <c r="AB265">
        <v>1925</v>
      </c>
      <c r="AC265">
        <v>0</v>
      </c>
      <c r="AD265" t="s">
        <v>43</v>
      </c>
      <c r="AF265">
        <v>14400</v>
      </c>
      <c r="AG265">
        <v>9900</v>
      </c>
      <c r="AH265">
        <v>43200</v>
      </c>
      <c r="AI265">
        <v>0</v>
      </c>
      <c r="AJ265">
        <v>2251</v>
      </c>
      <c r="AK265">
        <v>0</v>
      </c>
      <c r="AL265">
        <v>0</v>
      </c>
      <c r="AN265" t="s">
        <v>785</v>
      </c>
      <c r="AP265">
        <v>43200</v>
      </c>
      <c r="AQ265">
        <v>0</v>
      </c>
      <c r="AR265">
        <v>2251</v>
      </c>
      <c r="AS265">
        <v>0</v>
      </c>
      <c r="AU265" t="s">
        <v>558</v>
      </c>
      <c r="AV265">
        <v>0</v>
      </c>
      <c r="AW265">
        <v>29700</v>
      </c>
    </row>
    <row r="266" spans="1:49">
      <c r="A266">
        <v>770</v>
      </c>
      <c r="B266" t="s">
        <v>665</v>
      </c>
      <c r="C266" s="59">
        <v>45534</v>
      </c>
      <c r="D266" t="s">
        <v>4315</v>
      </c>
      <c r="E266" t="s">
        <v>559</v>
      </c>
      <c r="F266" t="s">
        <v>4313</v>
      </c>
      <c r="G266" t="s">
        <v>4316</v>
      </c>
      <c r="H266" t="s">
        <v>4317</v>
      </c>
      <c r="I266" s="59">
        <v>45534</v>
      </c>
      <c r="J266" t="s">
        <v>561</v>
      </c>
      <c r="K266" t="s">
        <v>4314</v>
      </c>
      <c r="L266" s="59"/>
      <c r="M266" t="s">
        <v>36</v>
      </c>
      <c r="N266" t="s">
        <v>351</v>
      </c>
      <c r="O266">
        <v>1</v>
      </c>
      <c r="P266" t="s">
        <v>4313</v>
      </c>
      <c r="Q266" t="s">
        <v>4318</v>
      </c>
      <c r="S266" t="s">
        <v>4319</v>
      </c>
      <c r="T266" t="s">
        <v>4320</v>
      </c>
      <c r="W266">
        <v>24000</v>
      </c>
      <c r="X266">
        <v>0</v>
      </c>
      <c r="Y266">
        <v>3000</v>
      </c>
      <c r="Z266">
        <v>3500</v>
      </c>
      <c r="AA266">
        <v>0</v>
      </c>
      <c r="AB266">
        <v>960</v>
      </c>
      <c r="AC266">
        <v>0</v>
      </c>
      <c r="AD266" t="s">
        <v>35</v>
      </c>
      <c r="AF266">
        <v>24000</v>
      </c>
      <c r="AG266">
        <v>16500</v>
      </c>
      <c r="AH266">
        <v>27000</v>
      </c>
      <c r="AI266">
        <v>0</v>
      </c>
      <c r="AJ266">
        <v>1375</v>
      </c>
      <c r="AK266">
        <v>0</v>
      </c>
      <c r="AL266">
        <v>0</v>
      </c>
      <c r="AN266" t="s">
        <v>785</v>
      </c>
      <c r="AP266">
        <v>27000</v>
      </c>
      <c r="AQ266">
        <v>0</v>
      </c>
      <c r="AR266">
        <v>1375</v>
      </c>
      <c r="AS266">
        <v>0</v>
      </c>
      <c r="AU266" t="s">
        <v>558</v>
      </c>
      <c r="AV266">
        <v>0</v>
      </c>
      <c r="AW266">
        <v>16500</v>
      </c>
    </row>
    <row r="267" spans="1:49">
      <c r="A267">
        <v>780</v>
      </c>
      <c r="B267" t="s">
        <v>665</v>
      </c>
      <c r="C267" s="59">
        <v>45537</v>
      </c>
      <c r="D267" t="s">
        <v>4376</v>
      </c>
      <c r="E267" t="s">
        <v>559</v>
      </c>
      <c r="F267" t="s">
        <v>4374</v>
      </c>
      <c r="G267" t="s">
        <v>4377</v>
      </c>
      <c r="H267" t="s">
        <v>4378</v>
      </c>
      <c r="I267" s="59">
        <v>45537</v>
      </c>
      <c r="J267" t="s">
        <v>561</v>
      </c>
      <c r="K267" t="s">
        <v>4375</v>
      </c>
      <c r="L267" s="59"/>
      <c r="M267" t="s">
        <v>34</v>
      </c>
      <c r="N267" t="s">
        <v>351</v>
      </c>
      <c r="O267">
        <v>2</v>
      </c>
      <c r="P267" t="s">
        <v>4374</v>
      </c>
      <c r="Q267" t="s">
        <v>4378</v>
      </c>
      <c r="R267" t="s">
        <v>4379</v>
      </c>
      <c r="S267" t="s">
        <v>4380</v>
      </c>
      <c r="W267">
        <v>56800</v>
      </c>
      <c r="X267">
        <v>0</v>
      </c>
      <c r="Y267">
        <v>0</v>
      </c>
      <c r="Z267">
        <v>4400</v>
      </c>
      <c r="AA267">
        <v>0</v>
      </c>
      <c r="AB267">
        <v>1725</v>
      </c>
      <c r="AC267">
        <v>0</v>
      </c>
      <c r="AD267" t="s">
        <v>33</v>
      </c>
      <c r="AF267">
        <v>28800</v>
      </c>
      <c r="AG267">
        <v>19800</v>
      </c>
      <c r="AH267">
        <v>56800</v>
      </c>
      <c r="AI267">
        <v>0</v>
      </c>
      <c r="AJ267">
        <v>2934</v>
      </c>
      <c r="AK267">
        <v>0</v>
      </c>
      <c r="AL267">
        <v>0</v>
      </c>
      <c r="AN267" t="s">
        <v>785</v>
      </c>
      <c r="AP267">
        <v>56800</v>
      </c>
      <c r="AQ267">
        <v>0</v>
      </c>
      <c r="AR267">
        <v>2934</v>
      </c>
      <c r="AS267">
        <v>0</v>
      </c>
      <c r="AU267" t="s">
        <v>558</v>
      </c>
      <c r="AV267">
        <v>2</v>
      </c>
      <c r="AW267">
        <v>39600</v>
      </c>
    </row>
    <row r="268" spans="1:49">
      <c r="A268">
        <v>781</v>
      </c>
      <c r="B268" t="s">
        <v>665</v>
      </c>
      <c r="C268" s="59">
        <v>45537</v>
      </c>
      <c r="D268" t="s">
        <v>4383</v>
      </c>
      <c r="E268" t="s">
        <v>559</v>
      </c>
      <c r="F268" t="s">
        <v>4381</v>
      </c>
      <c r="G268" t="s">
        <v>2237</v>
      </c>
      <c r="H268" t="s">
        <v>4384</v>
      </c>
      <c r="I268" s="59">
        <v>45537</v>
      </c>
      <c r="J268" t="s">
        <v>561</v>
      </c>
      <c r="K268" t="s">
        <v>4382</v>
      </c>
      <c r="L268" s="59"/>
      <c r="M268" t="s">
        <v>42</v>
      </c>
      <c r="N268" t="s">
        <v>351</v>
      </c>
      <c r="O268">
        <v>1</v>
      </c>
      <c r="P268" t="s">
        <v>4381</v>
      </c>
      <c r="Q268" t="s">
        <v>4384</v>
      </c>
      <c r="S268" t="s">
        <v>4385</v>
      </c>
      <c r="W268">
        <v>16000</v>
      </c>
      <c r="X268">
        <v>0</v>
      </c>
      <c r="Y268">
        <v>3000</v>
      </c>
      <c r="Z268">
        <v>3500</v>
      </c>
      <c r="AA268">
        <v>0</v>
      </c>
      <c r="AB268">
        <v>960</v>
      </c>
      <c r="AC268">
        <v>0</v>
      </c>
      <c r="AD268" t="s">
        <v>41</v>
      </c>
      <c r="AF268">
        <v>16000</v>
      </c>
      <c r="AG268">
        <v>11000</v>
      </c>
      <c r="AH268">
        <v>19000</v>
      </c>
      <c r="AI268">
        <v>0</v>
      </c>
      <c r="AJ268">
        <v>973</v>
      </c>
      <c r="AK268">
        <v>0</v>
      </c>
      <c r="AL268">
        <v>0</v>
      </c>
      <c r="AN268" t="s">
        <v>785</v>
      </c>
      <c r="AP268">
        <v>19000</v>
      </c>
      <c r="AQ268">
        <v>0</v>
      </c>
      <c r="AR268">
        <v>973</v>
      </c>
      <c r="AS268">
        <v>0</v>
      </c>
      <c r="AU268" t="s">
        <v>558</v>
      </c>
      <c r="AV268">
        <v>0</v>
      </c>
      <c r="AW268">
        <v>11000</v>
      </c>
    </row>
    <row r="269" spans="1:49">
      <c r="A269">
        <v>782</v>
      </c>
      <c r="B269" t="s">
        <v>665</v>
      </c>
      <c r="C269" s="59">
        <v>45537</v>
      </c>
      <c r="D269" t="s">
        <v>4388</v>
      </c>
      <c r="E269" t="s">
        <v>559</v>
      </c>
      <c r="F269" t="s">
        <v>4386</v>
      </c>
      <c r="G269" t="s">
        <v>4389</v>
      </c>
      <c r="H269" t="s">
        <v>4390</v>
      </c>
      <c r="I269" s="59">
        <v>45537</v>
      </c>
      <c r="J269" t="s">
        <v>561</v>
      </c>
      <c r="K269" t="s">
        <v>4387</v>
      </c>
      <c r="L269" s="59"/>
      <c r="M269" t="s">
        <v>42</v>
      </c>
      <c r="N269" t="s">
        <v>351</v>
      </c>
      <c r="O269">
        <v>1</v>
      </c>
      <c r="P269" t="s">
        <v>4386</v>
      </c>
      <c r="Q269" t="s">
        <v>4390</v>
      </c>
      <c r="S269" t="s">
        <v>4391</v>
      </c>
      <c r="W269">
        <v>16000</v>
      </c>
      <c r="X269">
        <v>0</v>
      </c>
      <c r="Y269">
        <v>3000</v>
      </c>
      <c r="Z269">
        <v>3500</v>
      </c>
      <c r="AA269">
        <v>0</v>
      </c>
      <c r="AB269">
        <v>960</v>
      </c>
      <c r="AC269">
        <v>0</v>
      </c>
      <c r="AD269" t="s">
        <v>41</v>
      </c>
      <c r="AF269">
        <v>16000</v>
      </c>
      <c r="AG269">
        <v>11000</v>
      </c>
      <c r="AH269">
        <v>19000</v>
      </c>
      <c r="AI269">
        <v>0</v>
      </c>
      <c r="AJ269">
        <v>973</v>
      </c>
      <c r="AK269">
        <v>0</v>
      </c>
      <c r="AL269">
        <v>0</v>
      </c>
      <c r="AN269" t="s">
        <v>785</v>
      </c>
      <c r="AP269">
        <v>19000</v>
      </c>
      <c r="AQ269">
        <v>0</v>
      </c>
      <c r="AR269">
        <v>973</v>
      </c>
      <c r="AS269">
        <v>0</v>
      </c>
      <c r="AU269" t="s">
        <v>558</v>
      </c>
      <c r="AV269">
        <v>0</v>
      </c>
      <c r="AW269">
        <v>11000</v>
      </c>
    </row>
    <row r="270" spans="1:49">
      <c r="A270">
        <v>783</v>
      </c>
      <c r="B270" t="s">
        <v>665</v>
      </c>
      <c r="C270" s="59">
        <v>45536</v>
      </c>
      <c r="D270" t="s">
        <v>4394</v>
      </c>
      <c r="E270" t="s">
        <v>559</v>
      </c>
      <c r="F270" t="s">
        <v>4392</v>
      </c>
      <c r="G270" t="s">
        <v>4395</v>
      </c>
      <c r="H270" t="s">
        <v>4396</v>
      </c>
      <c r="I270" s="59">
        <v>45537</v>
      </c>
      <c r="J270" t="s">
        <v>561</v>
      </c>
      <c r="K270" t="s">
        <v>4393</v>
      </c>
      <c r="L270" s="59"/>
      <c r="M270" t="s">
        <v>34</v>
      </c>
      <c r="N270" t="s">
        <v>351</v>
      </c>
      <c r="O270">
        <v>1</v>
      </c>
      <c r="P270" t="s">
        <v>4392</v>
      </c>
      <c r="Q270" t="s">
        <v>4396</v>
      </c>
      <c r="R270" t="s">
        <v>4396</v>
      </c>
      <c r="S270" t="s">
        <v>4397</v>
      </c>
      <c r="W270">
        <v>28400</v>
      </c>
      <c r="X270">
        <v>0</v>
      </c>
      <c r="Y270">
        <v>3000</v>
      </c>
      <c r="Z270">
        <v>3500</v>
      </c>
      <c r="AA270">
        <v>0</v>
      </c>
      <c r="AB270">
        <v>960</v>
      </c>
      <c r="AC270">
        <v>0</v>
      </c>
      <c r="AD270" t="s">
        <v>33</v>
      </c>
      <c r="AF270">
        <v>28800</v>
      </c>
      <c r="AG270">
        <v>19800</v>
      </c>
      <c r="AH270">
        <v>31400</v>
      </c>
      <c r="AI270">
        <v>0</v>
      </c>
      <c r="AJ270">
        <v>1596</v>
      </c>
      <c r="AK270">
        <v>0</v>
      </c>
      <c r="AL270">
        <v>0</v>
      </c>
      <c r="AN270" t="s">
        <v>785</v>
      </c>
      <c r="AP270">
        <v>31400</v>
      </c>
      <c r="AQ270">
        <v>0</v>
      </c>
      <c r="AR270">
        <v>1596</v>
      </c>
      <c r="AS270">
        <v>0</v>
      </c>
      <c r="AU270" t="s">
        <v>558</v>
      </c>
      <c r="AV270">
        <v>0</v>
      </c>
      <c r="AW270">
        <v>19800</v>
      </c>
    </row>
    <row r="271" spans="1:49">
      <c r="A271">
        <v>784</v>
      </c>
      <c r="B271" t="s">
        <v>665</v>
      </c>
      <c r="C271" s="59">
        <v>45536</v>
      </c>
      <c r="D271" t="s">
        <v>4400</v>
      </c>
      <c r="E271" t="s">
        <v>559</v>
      </c>
      <c r="F271" t="s">
        <v>4398</v>
      </c>
      <c r="G271" t="s">
        <v>4401</v>
      </c>
      <c r="H271" t="s">
        <v>4402</v>
      </c>
      <c r="I271" s="59">
        <v>45537</v>
      </c>
      <c r="J271" t="s">
        <v>561</v>
      </c>
      <c r="K271" t="s">
        <v>4399</v>
      </c>
      <c r="L271" s="59"/>
      <c r="M271" t="s">
        <v>38</v>
      </c>
      <c r="N271" t="s">
        <v>351</v>
      </c>
      <c r="O271">
        <v>1</v>
      </c>
      <c r="P271" t="s">
        <v>4398</v>
      </c>
      <c r="Q271" t="s">
        <v>4402</v>
      </c>
      <c r="S271" t="s">
        <v>4403</v>
      </c>
      <c r="T271" t="s">
        <v>1114</v>
      </c>
      <c r="W271">
        <v>20800</v>
      </c>
      <c r="X271">
        <v>0</v>
      </c>
      <c r="Y271">
        <v>3000</v>
      </c>
      <c r="Z271">
        <v>3500</v>
      </c>
      <c r="AA271">
        <v>0</v>
      </c>
      <c r="AB271">
        <v>960</v>
      </c>
      <c r="AC271">
        <v>0</v>
      </c>
      <c r="AD271" t="s">
        <v>37</v>
      </c>
      <c r="AF271">
        <v>20800</v>
      </c>
      <c r="AG271">
        <v>14300</v>
      </c>
      <c r="AH271">
        <v>23800</v>
      </c>
      <c r="AI271">
        <v>0</v>
      </c>
      <c r="AJ271">
        <v>1214</v>
      </c>
      <c r="AK271">
        <v>0</v>
      </c>
      <c r="AL271">
        <v>0</v>
      </c>
      <c r="AN271" t="s">
        <v>785</v>
      </c>
      <c r="AP271">
        <v>23800</v>
      </c>
      <c r="AQ271">
        <v>0</v>
      </c>
      <c r="AR271">
        <v>1214</v>
      </c>
      <c r="AS271">
        <v>0</v>
      </c>
      <c r="AU271" t="s">
        <v>558</v>
      </c>
      <c r="AV271">
        <v>0</v>
      </c>
      <c r="AW271">
        <v>14300</v>
      </c>
    </row>
    <row r="272" spans="1:49">
      <c r="A272">
        <v>785</v>
      </c>
      <c r="B272" t="s">
        <v>665</v>
      </c>
      <c r="C272" s="59">
        <v>45536</v>
      </c>
      <c r="D272" t="s">
        <v>4406</v>
      </c>
      <c r="E272" t="s">
        <v>559</v>
      </c>
      <c r="F272" t="s">
        <v>4404</v>
      </c>
      <c r="G272" t="s">
        <v>4407</v>
      </c>
      <c r="H272" t="s">
        <v>4408</v>
      </c>
      <c r="I272" s="59">
        <v>45537</v>
      </c>
      <c r="J272" t="s">
        <v>561</v>
      </c>
      <c r="K272" t="s">
        <v>4405</v>
      </c>
      <c r="L272" s="59"/>
      <c r="M272" t="s">
        <v>44</v>
      </c>
      <c r="N272" t="s">
        <v>351</v>
      </c>
      <c r="O272">
        <v>1</v>
      </c>
      <c r="P272" t="s">
        <v>4404</v>
      </c>
      <c r="Q272" t="s">
        <v>4408</v>
      </c>
      <c r="R272" t="s">
        <v>4409</v>
      </c>
      <c r="S272" t="s">
        <v>4410</v>
      </c>
      <c r="W272">
        <v>14400</v>
      </c>
      <c r="X272">
        <v>0</v>
      </c>
      <c r="Y272">
        <v>0</v>
      </c>
      <c r="Z272">
        <v>3500</v>
      </c>
      <c r="AA272">
        <v>0</v>
      </c>
      <c r="AB272">
        <v>960</v>
      </c>
      <c r="AC272">
        <v>0</v>
      </c>
      <c r="AD272" t="s">
        <v>43</v>
      </c>
      <c r="AF272">
        <v>14400</v>
      </c>
      <c r="AG272">
        <v>9900</v>
      </c>
      <c r="AH272">
        <v>14400</v>
      </c>
      <c r="AI272">
        <v>0</v>
      </c>
      <c r="AJ272">
        <v>804</v>
      </c>
      <c r="AK272">
        <v>0</v>
      </c>
      <c r="AL272">
        <v>0</v>
      </c>
      <c r="AN272" t="s">
        <v>785</v>
      </c>
      <c r="AP272">
        <v>14400</v>
      </c>
      <c r="AQ272">
        <v>0</v>
      </c>
      <c r="AR272">
        <v>804</v>
      </c>
      <c r="AS272">
        <v>0</v>
      </c>
      <c r="AU272" t="s">
        <v>558</v>
      </c>
      <c r="AV272">
        <v>0</v>
      </c>
      <c r="AW272">
        <v>9900</v>
      </c>
    </row>
    <row r="273" spans="1:49">
      <c r="A273">
        <v>786</v>
      </c>
      <c r="B273" t="s">
        <v>665</v>
      </c>
      <c r="C273" s="59">
        <v>45536</v>
      </c>
      <c r="D273" t="s">
        <v>4412</v>
      </c>
      <c r="E273" t="s">
        <v>559</v>
      </c>
      <c r="F273" t="s">
        <v>4404</v>
      </c>
      <c r="G273" t="s">
        <v>4407</v>
      </c>
      <c r="H273" t="s">
        <v>4408</v>
      </c>
      <c r="I273" s="59">
        <v>45537</v>
      </c>
      <c r="J273" t="s">
        <v>561</v>
      </c>
      <c r="K273" t="s">
        <v>4411</v>
      </c>
      <c r="L273" s="59"/>
      <c r="M273" t="s">
        <v>38</v>
      </c>
      <c r="N273" t="s">
        <v>351</v>
      </c>
      <c r="O273">
        <v>1</v>
      </c>
      <c r="P273" t="s">
        <v>4404</v>
      </c>
      <c r="Q273" t="s">
        <v>4408</v>
      </c>
      <c r="R273" t="s">
        <v>4409</v>
      </c>
      <c r="S273" t="s">
        <v>4410</v>
      </c>
      <c r="W273">
        <v>20800</v>
      </c>
      <c r="X273">
        <v>0</v>
      </c>
      <c r="Y273">
        <v>0</v>
      </c>
      <c r="Z273">
        <v>3500</v>
      </c>
      <c r="AA273">
        <v>0</v>
      </c>
      <c r="AB273">
        <v>960</v>
      </c>
      <c r="AC273">
        <v>0</v>
      </c>
      <c r="AD273" t="s">
        <v>37</v>
      </c>
      <c r="AE273" t="s">
        <v>773</v>
      </c>
      <c r="AF273">
        <v>20800</v>
      </c>
      <c r="AG273">
        <v>14300</v>
      </c>
      <c r="AH273">
        <v>20800</v>
      </c>
      <c r="AI273">
        <v>0</v>
      </c>
      <c r="AJ273">
        <v>1125</v>
      </c>
      <c r="AK273">
        <v>0</v>
      </c>
      <c r="AL273">
        <v>0</v>
      </c>
      <c r="AN273" t="s">
        <v>785</v>
      </c>
      <c r="AP273">
        <v>20800</v>
      </c>
      <c r="AQ273">
        <v>0</v>
      </c>
      <c r="AR273">
        <v>1125</v>
      </c>
      <c r="AS273">
        <v>0</v>
      </c>
      <c r="AU273" t="s">
        <v>558</v>
      </c>
      <c r="AV273">
        <v>0</v>
      </c>
      <c r="AW273">
        <v>14300</v>
      </c>
    </row>
    <row r="274" spans="1:49">
      <c r="A274">
        <v>787</v>
      </c>
      <c r="B274" t="s">
        <v>665</v>
      </c>
      <c r="C274" s="59">
        <v>45535</v>
      </c>
      <c r="D274" t="s">
        <v>4415</v>
      </c>
      <c r="E274" t="s">
        <v>559</v>
      </c>
      <c r="F274" t="s">
        <v>4413</v>
      </c>
      <c r="G274" t="s">
        <v>4416</v>
      </c>
      <c r="H274" t="s">
        <v>4417</v>
      </c>
      <c r="I274" s="59">
        <v>45537</v>
      </c>
      <c r="J274" t="s">
        <v>561</v>
      </c>
      <c r="K274" t="s">
        <v>4414</v>
      </c>
      <c r="L274" s="59"/>
      <c r="M274" t="s">
        <v>26</v>
      </c>
      <c r="N274" t="s">
        <v>351</v>
      </c>
      <c r="O274">
        <v>1</v>
      </c>
      <c r="P274" t="s">
        <v>4413</v>
      </c>
      <c r="Q274" t="s">
        <v>4417</v>
      </c>
      <c r="R274" t="s">
        <v>4418</v>
      </c>
      <c r="S274" t="s">
        <v>4419</v>
      </c>
      <c r="W274">
        <v>21920</v>
      </c>
      <c r="X274">
        <v>0</v>
      </c>
      <c r="Y274">
        <v>3000</v>
      </c>
      <c r="Z274">
        <v>3500</v>
      </c>
      <c r="AA274">
        <v>0</v>
      </c>
      <c r="AB274">
        <v>960</v>
      </c>
      <c r="AC274">
        <v>0</v>
      </c>
      <c r="AD274" t="s">
        <v>25</v>
      </c>
      <c r="AF274">
        <v>21920</v>
      </c>
      <c r="AG274">
        <v>15070</v>
      </c>
      <c r="AH274">
        <v>24920</v>
      </c>
      <c r="AI274">
        <v>0</v>
      </c>
      <c r="AJ274">
        <v>1270</v>
      </c>
      <c r="AK274">
        <v>0</v>
      </c>
      <c r="AL274">
        <v>0</v>
      </c>
      <c r="AN274" t="s">
        <v>785</v>
      </c>
      <c r="AP274">
        <v>24920</v>
      </c>
      <c r="AQ274">
        <v>0</v>
      </c>
      <c r="AR274">
        <v>1270</v>
      </c>
      <c r="AS274">
        <v>0</v>
      </c>
      <c r="AU274" t="s">
        <v>558</v>
      </c>
      <c r="AV274">
        <v>0</v>
      </c>
      <c r="AW274">
        <v>15070</v>
      </c>
    </row>
    <row r="275" spans="1:49">
      <c r="A275">
        <v>792</v>
      </c>
      <c r="B275" t="s">
        <v>665</v>
      </c>
      <c r="C275" s="59">
        <v>45535</v>
      </c>
      <c r="D275" t="s">
        <v>4444</v>
      </c>
      <c r="E275" t="s">
        <v>562</v>
      </c>
      <c r="F275" t="s">
        <v>4442</v>
      </c>
      <c r="H275" t="s">
        <v>4445</v>
      </c>
      <c r="I275" s="59">
        <v>45537</v>
      </c>
      <c r="J275" t="s">
        <v>561</v>
      </c>
      <c r="K275" t="s">
        <v>4443</v>
      </c>
      <c r="L275" s="59"/>
      <c r="M275" t="s">
        <v>36</v>
      </c>
      <c r="N275" t="s">
        <v>351</v>
      </c>
      <c r="O275">
        <v>1</v>
      </c>
      <c r="P275" t="s">
        <v>4442</v>
      </c>
      <c r="Q275" t="s">
        <v>4445</v>
      </c>
      <c r="S275" t="s">
        <v>4446</v>
      </c>
      <c r="T275" t="s">
        <v>564</v>
      </c>
      <c r="W275">
        <v>25200</v>
      </c>
      <c r="X275">
        <v>0</v>
      </c>
      <c r="Y275">
        <v>3000</v>
      </c>
      <c r="Z275">
        <v>3500</v>
      </c>
      <c r="AA275">
        <v>0</v>
      </c>
      <c r="AB275">
        <v>960</v>
      </c>
      <c r="AC275">
        <v>0</v>
      </c>
      <c r="AD275" t="s">
        <v>35</v>
      </c>
      <c r="AF275">
        <v>25200</v>
      </c>
      <c r="AG275">
        <v>16500</v>
      </c>
      <c r="AH275">
        <v>28200</v>
      </c>
      <c r="AI275">
        <v>0</v>
      </c>
      <c r="AJ275">
        <v>3093</v>
      </c>
      <c r="AK275">
        <v>0</v>
      </c>
      <c r="AL275">
        <v>0</v>
      </c>
      <c r="AN275" t="s">
        <v>785</v>
      </c>
      <c r="AP275">
        <v>28200</v>
      </c>
      <c r="AQ275">
        <v>0</v>
      </c>
      <c r="AR275">
        <v>3093</v>
      </c>
      <c r="AS275">
        <v>0</v>
      </c>
      <c r="AU275" t="s">
        <v>558</v>
      </c>
      <c r="AV275">
        <v>0</v>
      </c>
      <c r="AW275">
        <v>16500</v>
      </c>
    </row>
    <row r="276" spans="1:49">
      <c r="A276">
        <v>793</v>
      </c>
      <c r="B276" t="s">
        <v>665</v>
      </c>
      <c r="C276" s="59">
        <v>45536</v>
      </c>
      <c r="D276" t="s">
        <v>4449</v>
      </c>
      <c r="E276" t="s">
        <v>562</v>
      </c>
      <c r="F276" t="s">
        <v>4447</v>
      </c>
      <c r="H276" t="s">
        <v>4450</v>
      </c>
      <c r="I276" s="59">
        <v>45537</v>
      </c>
      <c r="J276" t="s">
        <v>561</v>
      </c>
      <c r="K276" t="s">
        <v>4448</v>
      </c>
      <c r="L276" s="59"/>
      <c r="M276" t="s">
        <v>34</v>
      </c>
      <c r="N276" t="s">
        <v>351</v>
      </c>
      <c r="O276">
        <v>1</v>
      </c>
      <c r="P276" t="s">
        <v>4447</v>
      </c>
      <c r="Q276" t="s">
        <v>4450</v>
      </c>
      <c r="S276" t="s">
        <v>4451</v>
      </c>
      <c r="T276" t="s">
        <v>563</v>
      </c>
      <c r="W276">
        <v>25200</v>
      </c>
      <c r="X276">
        <v>0</v>
      </c>
      <c r="Y276">
        <v>3000</v>
      </c>
      <c r="Z276">
        <v>4400</v>
      </c>
      <c r="AA276">
        <v>0</v>
      </c>
      <c r="AB276">
        <v>1725</v>
      </c>
      <c r="AC276">
        <v>0</v>
      </c>
      <c r="AD276" t="s">
        <v>33</v>
      </c>
      <c r="AF276">
        <v>30240</v>
      </c>
      <c r="AG276">
        <v>19800</v>
      </c>
      <c r="AH276">
        <v>28200</v>
      </c>
      <c r="AI276">
        <v>0</v>
      </c>
      <c r="AJ276">
        <v>3093</v>
      </c>
      <c r="AK276">
        <v>0</v>
      </c>
      <c r="AL276">
        <v>0</v>
      </c>
      <c r="AN276" t="s">
        <v>785</v>
      </c>
      <c r="AP276">
        <v>28200</v>
      </c>
      <c r="AQ276">
        <v>0</v>
      </c>
      <c r="AR276">
        <v>3093</v>
      </c>
      <c r="AS276">
        <v>0</v>
      </c>
      <c r="AU276" t="s">
        <v>558</v>
      </c>
      <c r="AV276">
        <v>0</v>
      </c>
      <c r="AW276">
        <v>19800</v>
      </c>
    </row>
    <row r="277" spans="1:49">
      <c r="A277">
        <v>794</v>
      </c>
      <c r="B277" t="s">
        <v>665</v>
      </c>
      <c r="C277" s="59">
        <v>45538</v>
      </c>
      <c r="D277" t="s">
        <v>4573</v>
      </c>
      <c r="E277" t="s">
        <v>530</v>
      </c>
      <c r="F277" t="s">
        <v>4452</v>
      </c>
      <c r="I277" s="59">
        <v>45538</v>
      </c>
      <c r="J277" t="s">
        <v>561</v>
      </c>
      <c r="K277" t="s">
        <v>4453</v>
      </c>
      <c r="L277" s="59"/>
      <c r="M277" t="s">
        <v>529</v>
      </c>
      <c r="N277" t="s">
        <v>351</v>
      </c>
      <c r="O277">
        <v>1</v>
      </c>
      <c r="P277" t="s">
        <v>4452</v>
      </c>
      <c r="Q277" t="s">
        <v>1445</v>
      </c>
      <c r="S277" t="s">
        <v>4454</v>
      </c>
      <c r="W277">
        <v>0</v>
      </c>
      <c r="X277">
        <v>0</v>
      </c>
      <c r="Y277">
        <v>0</v>
      </c>
      <c r="Z277">
        <v>5700</v>
      </c>
      <c r="AA277">
        <v>0</v>
      </c>
      <c r="AB277">
        <v>1725</v>
      </c>
      <c r="AC277">
        <v>0</v>
      </c>
      <c r="AD277" t="s">
        <v>530</v>
      </c>
      <c r="AE277" t="s">
        <v>773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N277" t="s">
        <v>785</v>
      </c>
      <c r="AP277">
        <v>0</v>
      </c>
      <c r="AQ277">
        <v>0</v>
      </c>
      <c r="AR277">
        <v>0</v>
      </c>
      <c r="AS277">
        <v>0</v>
      </c>
      <c r="AU277" t="s">
        <v>558</v>
      </c>
      <c r="AV277">
        <v>0</v>
      </c>
      <c r="AW277">
        <v>0</v>
      </c>
    </row>
    <row r="278" spans="1:49">
      <c r="A278">
        <v>795</v>
      </c>
      <c r="B278" t="s">
        <v>665</v>
      </c>
      <c r="C278" s="59">
        <v>45538</v>
      </c>
      <c r="D278" t="s">
        <v>4574</v>
      </c>
      <c r="E278" t="s">
        <v>530</v>
      </c>
      <c r="F278" t="s">
        <v>4455</v>
      </c>
      <c r="I278" s="59">
        <v>45538</v>
      </c>
      <c r="J278" t="s">
        <v>561</v>
      </c>
      <c r="K278" t="s">
        <v>4456</v>
      </c>
      <c r="L278" s="59"/>
      <c r="M278" t="s">
        <v>529</v>
      </c>
      <c r="N278" t="s">
        <v>351</v>
      </c>
      <c r="O278">
        <v>1</v>
      </c>
      <c r="P278" t="s">
        <v>4455</v>
      </c>
      <c r="Q278" t="s">
        <v>4457</v>
      </c>
      <c r="S278" t="s">
        <v>4458</v>
      </c>
      <c r="W278">
        <v>0</v>
      </c>
      <c r="X278">
        <v>0</v>
      </c>
      <c r="Y278">
        <v>0</v>
      </c>
      <c r="Z278">
        <v>4400</v>
      </c>
      <c r="AA278">
        <v>0</v>
      </c>
      <c r="AB278">
        <v>1725</v>
      </c>
      <c r="AC278">
        <v>0</v>
      </c>
      <c r="AD278" t="s">
        <v>530</v>
      </c>
      <c r="AE278" t="s">
        <v>773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N278" t="s">
        <v>785</v>
      </c>
      <c r="AP278">
        <v>0</v>
      </c>
      <c r="AQ278">
        <v>0</v>
      </c>
      <c r="AR278">
        <v>0</v>
      </c>
      <c r="AS278">
        <v>0</v>
      </c>
      <c r="AU278" t="s">
        <v>558</v>
      </c>
      <c r="AV278">
        <v>0</v>
      </c>
      <c r="AW278">
        <v>0</v>
      </c>
    </row>
    <row r="279" spans="1:49">
      <c r="A279">
        <v>801</v>
      </c>
      <c r="B279" t="s">
        <v>665</v>
      </c>
      <c r="C279" s="59">
        <v>45538</v>
      </c>
      <c r="D279" t="s">
        <v>4483</v>
      </c>
      <c r="E279" t="s">
        <v>559</v>
      </c>
      <c r="F279" t="s">
        <v>2784</v>
      </c>
      <c r="G279" t="s">
        <v>2787</v>
      </c>
      <c r="H279" t="s">
        <v>2788</v>
      </c>
      <c r="I279" s="59">
        <v>45538</v>
      </c>
      <c r="J279" t="s">
        <v>561</v>
      </c>
      <c r="K279" t="s">
        <v>4482</v>
      </c>
      <c r="L279" s="59"/>
      <c r="M279" t="s">
        <v>34</v>
      </c>
      <c r="N279" t="s">
        <v>351</v>
      </c>
      <c r="O279">
        <v>2</v>
      </c>
      <c r="P279" t="s">
        <v>2784</v>
      </c>
      <c r="Q279" t="s">
        <v>2788</v>
      </c>
      <c r="S279" t="s">
        <v>2789</v>
      </c>
      <c r="T279" t="s">
        <v>4484</v>
      </c>
      <c r="W279">
        <v>56800</v>
      </c>
      <c r="X279">
        <v>0</v>
      </c>
      <c r="Y279">
        <v>0</v>
      </c>
      <c r="Z279">
        <v>4400</v>
      </c>
      <c r="AA279">
        <v>0</v>
      </c>
      <c r="AB279">
        <v>1725</v>
      </c>
      <c r="AC279">
        <v>0</v>
      </c>
      <c r="AD279" t="s">
        <v>33</v>
      </c>
      <c r="AE279" t="s">
        <v>773</v>
      </c>
      <c r="AF279">
        <v>28800</v>
      </c>
      <c r="AG279">
        <v>19800</v>
      </c>
      <c r="AH279">
        <v>56800</v>
      </c>
      <c r="AI279">
        <v>0</v>
      </c>
      <c r="AJ279">
        <v>2934</v>
      </c>
      <c r="AK279">
        <v>0</v>
      </c>
      <c r="AL279">
        <v>0</v>
      </c>
      <c r="AN279" t="s">
        <v>785</v>
      </c>
      <c r="AP279">
        <v>56800</v>
      </c>
      <c r="AQ279">
        <v>0</v>
      </c>
      <c r="AR279">
        <v>2934</v>
      </c>
      <c r="AS279">
        <v>0</v>
      </c>
      <c r="AU279" t="s">
        <v>558</v>
      </c>
      <c r="AV279">
        <v>1</v>
      </c>
      <c r="AW279">
        <v>39600</v>
      </c>
    </row>
    <row r="280" spans="1:49">
      <c r="A280">
        <v>802</v>
      </c>
      <c r="B280" t="s">
        <v>665</v>
      </c>
      <c r="C280" s="59">
        <v>45537</v>
      </c>
      <c r="D280" t="s">
        <v>4487</v>
      </c>
      <c r="E280" t="s">
        <v>559</v>
      </c>
      <c r="F280" t="s">
        <v>4488</v>
      </c>
      <c r="G280" t="s">
        <v>4489</v>
      </c>
      <c r="H280" t="s">
        <v>4490</v>
      </c>
      <c r="I280" s="59">
        <v>45538</v>
      </c>
      <c r="J280" t="s">
        <v>561</v>
      </c>
      <c r="K280" t="s">
        <v>4486</v>
      </c>
      <c r="L280" s="59"/>
      <c r="M280" t="s">
        <v>36</v>
      </c>
      <c r="N280" t="s">
        <v>351</v>
      </c>
      <c r="O280">
        <v>1</v>
      </c>
      <c r="P280" t="s">
        <v>4485</v>
      </c>
      <c r="Q280" t="s">
        <v>4490</v>
      </c>
      <c r="S280" t="s">
        <v>4491</v>
      </c>
      <c r="W280">
        <v>24000</v>
      </c>
      <c r="X280">
        <v>0</v>
      </c>
      <c r="Y280">
        <v>3000</v>
      </c>
      <c r="Z280">
        <v>3500</v>
      </c>
      <c r="AA280">
        <v>0</v>
      </c>
      <c r="AB280">
        <v>960</v>
      </c>
      <c r="AC280">
        <v>0</v>
      </c>
      <c r="AD280" t="s">
        <v>35</v>
      </c>
      <c r="AF280">
        <v>24000</v>
      </c>
      <c r="AG280">
        <v>16500</v>
      </c>
      <c r="AH280">
        <v>27000</v>
      </c>
      <c r="AI280">
        <v>0</v>
      </c>
      <c r="AJ280">
        <v>1375</v>
      </c>
      <c r="AK280">
        <v>0</v>
      </c>
      <c r="AL280">
        <v>0</v>
      </c>
      <c r="AN280" t="s">
        <v>785</v>
      </c>
      <c r="AP280">
        <v>27000</v>
      </c>
      <c r="AQ280">
        <v>0</v>
      </c>
      <c r="AR280">
        <v>1375</v>
      </c>
      <c r="AS280">
        <v>0</v>
      </c>
      <c r="AU280" t="s">
        <v>558</v>
      </c>
      <c r="AV280">
        <v>0</v>
      </c>
      <c r="AW280">
        <v>16500</v>
      </c>
    </row>
    <row r="281" spans="1:49">
      <c r="A281">
        <v>803</v>
      </c>
      <c r="B281" t="s">
        <v>665</v>
      </c>
      <c r="C281" s="59">
        <v>45537</v>
      </c>
      <c r="D281" t="s">
        <v>4493</v>
      </c>
      <c r="E281" t="s">
        <v>559</v>
      </c>
      <c r="F281" t="s">
        <v>3185</v>
      </c>
      <c r="G281" t="s">
        <v>3204</v>
      </c>
      <c r="H281" t="s">
        <v>4494</v>
      </c>
      <c r="I281" s="59">
        <v>45538</v>
      </c>
      <c r="J281" t="s">
        <v>561</v>
      </c>
      <c r="K281" t="s">
        <v>4492</v>
      </c>
      <c r="L281" s="59"/>
      <c r="M281" t="s">
        <v>224</v>
      </c>
      <c r="N281" t="s">
        <v>366</v>
      </c>
      <c r="O281">
        <v>7</v>
      </c>
      <c r="P281" t="s">
        <v>3185</v>
      </c>
      <c r="Q281" t="s">
        <v>4494</v>
      </c>
      <c r="S281" t="s">
        <v>4495</v>
      </c>
      <c r="W281">
        <v>12390</v>
      </c>
      <c r="X281">
        <v>10080</v>
      </c>
      <c r="Y281">
        <v>0</v>
      </c>
      <c r="Z281">
        <v>4400</v>
      </c>
      <c r="AA281">
        <v>0</v>
      </c>
      <c r="AB281">
        <v>1725</v>
      </c>
      <c r="AC281">
        <v>0</v>
      </c>
      <c r="AD281" t="s">
        <v>1639</v>
      </c>
      <c r="AF281">
        <v>1770</v>
      </c>
      <c r="AG281">
        <v>1293</v>
      </c>
      <c r="AH281">
        <v>12390</v>
      </c>
      <c r="AI281">
        <v>0</v>
      </c>
      <c r="AJ281">
        <v>703</v>
      </c>
      <c r="AK281">
        <v>0</v>
      </c>
      <c r="AL281">
        <v>0</v>
      </c>
      <c r="AN281" t="s">
        <v>785</v>
      </c>
      <c r="AP281">
        <v>12390</v>
      </c>
      <c r="AQ281">
        <v>0</v>
      </c>
      <c r="AR281">
        <v>703</v>
      </c>
      <c r="AS281">
        <v>0</v>
      </c>
      <c r="AU281" t="s">
        <v>558</v>
      </c>
      <c r="AV281">
        <v>0</v>
      </c>
      <c r="AW281">
        <v>9051</v>
      </c>
    </row>
    <row r="282" spans="1:49">
      <c r="A282">
        <v>804</v>
      </c>
      <c r="B282" t="s">
        <v>665</v>
      </c>
      <c r="C282" s="59">
        <v>45537</v>
      </c>
      <c r="D282" t="s">
        <v>4496</v>
      </c>
      <c r="E282" t="s">
        <v>559</v>
      </c>
      <c r="F282" t="s">
        <v>3185</v>
      </c>
      <c r="G282" t="s">
        <v>3204</v>
      </c>
      <c r="H282" t="s">
        <v>4494</v>
      </c>
      <c r="I282" s="59">
        <v>45538</v>
      </c>
      <c r="J282" t="s">
        <v>561</v>
      </c>
      <c r="K282" t="s">
        <v>4492</v>
      </c>
      <c r="L282" s="59"/>
      <c r="M282" t="s">
        <v>224</v>
      </c>
      <c r="N282" t="s">
        <v>361</v>
      </c>
      <c r="O282">
        <v>4</v>
      </c>
      <c r="P282" t="s">
        <v>3185</v>
      </c>
      <c r="Q282" t="s">
        <v>4494</v>
      </c>
      <c r="S282" t="s">
        <v>4495</v>
      </c>
      <c r="W282">
        <v>7080</v>
      </c>
      <c r="X282">
        <v>5760</v>
      </c>
      <c r="Y282">
        <v>0</v>
      </c>
      <c r="Z282">
        <v>0</v>
      </c>
      <c r="AA282">
        <v>0</v>
      </c>
      <c r="AB282">
        <v>0</v>
      </c>
      <c r="AC282">
        <v>0</v>
      </c>
      <c r="AD282" t="s">
        <v>1639</v>
      </c>
      <c r="AE282" t="s">
        <v>773</v>
      </c>
      <c r="AF282">
        <v>1770</v>
      </c>
      <c r="AG282">
        <v>1293</v>
      </c>
      <c r="AH282">
        <v>7080</v>
      </c>
      <c r="AI282">
        <v>0</v>
      </c>
      <c r="AJ282">
        <v>436</v>
      </c>
      <c r="AK282">
        <v>0</v>
      </c>
      <c r="AL282">
        <v>0</v>
      </c>
      <c r="AN282" t="s">
        <v>785</v>
      </c>
      <c r="AP282">
        <v>7080</v>
      </c>
      <c r="AQ282">
        <v>0</v>
      </c>
      <c r="AR282">
        <v>436</v>
      </c>
      <c r="AS282">
        <v>0</v>
      </c>
      <c r="AU282" t="s">
        <v>558</v>
      </c>
      <c r="AV282">
        <v>0</v>
      </c>
      <c r="AW282">
        <v>5172</v>
      </c>
    </row>
    <row r="283" spans="1:49">
      <c r="A283">
        <v>805</v>
      </c>
      <c r="B283" t="s">
        <v>665</v>
      </c>
      <c r="C283" s="59">
        <v>45537</v>
      </c>
      <c r="D283" t="s">
        <v>4497</v>
      </c>
      <c r="E283" t="s">
        <v>559</v>
      </c>
      <c r="F283" t="s">
        <v>3185</v>
      </c>
      <c r="G283" t="s">
        <v>3204</v>
      </c>
      <c r="H283" t="s">
        <v>4494</v>
      </c>
      <c r="I283" s="59">
        <v>45538</v>
      </c>
      <c r="J283" t="s">
        <v>561</v>
      </c>
      <c r="K283" t="s">
        <v>4492</v>
      </c>
      <c r="L283" s="59"/>
      <c r="M283" t="s">
        <v>208</v>
      </c>
      <c r="N283" t="s">
        <v>373</v>
      </c>
      <c r="O283">
        <v>5</v>
      </c>
      <c r="P283" t="s">
        <v>3185</v>
      </c>
      <c r="Q283" t="s">
        <v>4494</v>
      </c>
      <c r="S283" t="s">
        <v>4495</v>
      </c>
      <c r="W283">
        <v>15750</v>
      </c>
      <c r="X283">
        <v>7200</v>
      </c>
      <c r="Y283">
        <v>0</v>
      </c>
      <c r="Z283">
        <v>0</v>
      </c>
      <c r="AA283">
        <v>0</v>
      </c>
      <c r="AB283">
        <v>0</v>
      </c>
      <c r="AC283">
        <v>0</v>
      </c>
      <c r="AD283" t="s">
        <v>400</v>
      </c>
      <c r="AE283" t="s">
        <v>773</v>
      </c>
      <c r="AF283">
        <v>3150</v>
      </c>
      <c r="AG283">
        <v>2310</v>
      </c>
      <c r="AH283">
        <v>15750</v>
      </c>
      <c r="AI283">
        <v>0</v>
      </c>
      <c r="AJ283">
        <v>871</v>
      </c>
      <c r="AK283">
        <v>0</v>
      </c>
      <c r="AL283">
        <v>0</v>
      </c>
      <c r="AN283" t="s">
        <v>785</v>
      </c>
      <c r="AP283">
        <v>15750</v>
      </c>
      <c r="AQ283">
        <v>0</v>
      </c>
      <c r="AR283">
        <v>871</v>
      </c>
      <c r="AS283">
        <v>0</v>
      </c>
      <c r="AU283" t="s">
        <v>558</v>
      </c>
      <c r="AV283">
        <v>0</v>
      </c>
      <c r="AW283">
        <v>11550</v>
      </c>
    </row>
    <row r="284" spans="1:49">
      <c r="A284">
        <v>806</v>
      </c>
      <c r="B284" t="s">
        <v>665</v>
      </c>
      <c r="C284" s="59">
        <v>45537</v>
      </c>
      <c r="D284" t="s">
        <v>4498</v>
      </c>
      <c r="E284" t="s">
        <v>559</v>
      </c>
      <c r="F284" t="s">
        <v>3185</v>
      </c>
      <c r="G284" t="s">
        <v>3204</v>
      </c>
      <c r="H284" t="s">
        <v>4494</v>
      </c>
      <c r="I284" s="59">
        <v>45538</v>
      </c>
      <c r="J284" t="s">
        <v>561</v>
      </c>
      <c r="K284" t="s">
        <v>4492</v>
      </c>
      <c r="L284" s="59"/>
      <c r="M284" t="s">
        <v>84</v>
      </c>
      <c r="N284" t="s">
        <v>351</v>
      </c>
      <c r="O284">
        <v>2</v>
      </c>
      <c r="P284" t="s">
        <v>3185</v>
      </c>
      <c r="Q284" t="s">
        <v>4494</v>
      </c>
      <c r="S284" t="s">
        <v>4495</v>
      </c>
      <c r="W284">
        <v>8380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 t="s">
        <v>83</v>
      </c>
      <c r="AE284" t="s">
        <v>773</v>
      </c>
      <c r="AF284">
        <v>5120</v>
      </c>
      <c r="AG284">
        <v>3410</v>
      </c>
      <c r="AH284">
        <v>8380</v>
      </c>
      <c r="AI284">
        <v>0</v>
      </c>
      <c r="AJ284">
        <v>501</v>
      </c>
      <c r="AK284">
        <v>0</v>
      </c>
      <c r="AL284">
        <v>0</v>
      </c>
      <c r="AN284" t="s">
        <v>785</v>
      </c>
      <c r="AP284">
        <v>8380</v>
      </c>
      <c r="AQ284">
        <v>0</v>
      </c>
      <c r="AR284">
        <v>501</v>
      </c>
      <c r="AS284">
        <v>0</v>
      </c>
      <c r="AU284" t="s">
        <v>558</v>
      </c>
      <c r="AV284">
        <v>0</v>
      </c>
      <c r="AW284">
        <v>6820</v>
      </c>
    </row>
    <row r="285" spans="1:49">
      <c r="A285">
        <v>817</v>
      </c>
      <c r="B285" t="s">
        <v>665</v>
      </c>
      <c r="C285" s="59">
        <v>45537</v>
      </c>
      <c r="D285" t="s">
        <v>4550</v>
      </c>
      <c r="E285" t="s">
        <v>562</v>
      </c>
      <c r="F285" t="s">
        <v>4548</v>
      </c>
      <c r="H285" t="s">
        <v>4551</v>
      </c>
      <c r="I285" s="59">
        <v>45538</v>
      </c>
      <c r="J285" t="s">
        <v>561</v>
      </c>
      <c r="K285" t="s">
        <v>4549</v>
      </c>
      <c r="L285" s="59"/>
      <c r="M285" t="s">
        <v>133</v>
      </c>
      <c r="N285" t="s">
        <v>351</v>
      </c>
      <c r="O285">
        <v>1</v>
      </c>
      <c r="P285" t="s">
        <v>4548</v>
      </c>
      <c r="Q285" t="s">
        <v>4551</v>
      </c>
      <c r="S285" t="s">
        <v>4552</v>
      </c>
      <c r="T285" t="s">
        <v>564</v>
      </c>
      <c r="W285">
        <v>31200</v>
      </c>
      <c r="X285">
        <v>0</v>
      </c>
      <c r="Y285">
        <v>3000</v>
      </c>
      <c r="Z285">
        <v>3500</v>
      </c>
      <c r="AA285">
        <v>0</v>
      </c>
      <c r="AB285">
        <v>960</v>
      </c>
      <c r="AC285">
        <v>0</v>
      </c>
      <c r="AD285" t="s">
        <v>132</v>
      </c>
      <c r="AF285">
        <v>870</v>
      </c>
      <c r="AG285">
        <v>550</v>
      </c>
      <c r="AH285">
        <v>34200</v>
      </c>
      <c r="AI285">
        <v>0</v>
      </c>
      <c r="AJ285">
        <v>3806</v>
      </c>
      <c r="AK285">
        <v>0</v>
      </c>
      <c r="AL285">
        <v>0</v>
      </c>
      <c r="AN285" t="s">
        <v>785</v>
      </c>
      <c r="AP285">
        <v>34200</v>
      </c>
      <c r="AQ285">
        <v>0</v>
      </c>
      <c r="AR285">
        <v>3806</v>
      </c>
      <c r="AS285">
        <v>0</v>
      </c>
      <c r="AU285" t="s">
        <v>558</v>
      </c>
      <c r="AV285">
        <v>0</v>
      </c>
      <c r="AW285">
        <v>550</v>
      </c>
    </row>
    <row r="286" spans="1:49">
      <c r="A286">
        <v>818</v>
      </c>
      <c r="B286" t="s">
        <v>665</v>
      </c>
      <c r="C286" s="59">
        <v>45537</v>
      </c>
      <c r="D286" t="s">
        <v>4555</v>
      </c>
      <c r="E286" t="s">
        <v>562</v>
      </c>
      <c r="F286" t="s">
        <v>4556</v>
      </c>
      <c r="H286" t="s">
        <v>4557</v>
      </c>
      <c r="I286" s="59">
        <v>45538</v>
      </c>
      <c r="J286" t="s">
        <v>561</v>
      </c>
      <c r="K286" t="s">
        <v>4554</v>
      </c>
      <c r="L286" s="59"/>
      <c r="M286" t="s">
        <v>18</v>
      </c>
      <c r="N286" t="s">
        <v>351</v>
      </c>
      <c r="O286">
        <v>1</v>
      </c>
      <c r="P286" t="s">
        <v>4553</v>
      </c>
      <c r="Q286" t="s">
        <v>4557</v>
      </c>
      <c r="S286" t="s">
        <v>4558</v>
      </c>
      <c r="T286" t="s">
        <v>564</v>
      </c>
      <c r="W286">
        <v>11650</v>
      </c>
      <c r="X286">
        <v>0</v>
      </c>
      <c r="Y286">
        <v>3000</v>
      </c>
      <c r="Z286">
        <v>3000</v>
      </c>
      <c r="AA286">
        <v>0</v>
      </c>
      <c r="AB286">
        <v>0</v>
      </c>
      <c r="AC286">
        <v>0</v>
      </c>
      <c r="AD286" t="s">
        <v>17</v>
      </c>
      <c r="AF286">
        <v>11090</v>
      </c>
      <c r="AG286">
        <v>7260</v>
      </c>
      <c r="AH286">
        <v>14650</v>
      </c>
      <c r="AI286">
        <v>0</v>
      </c>
      <c r="AJ286">
        <v>1483</v>
      </c>
      <c r="AK286">
        <v>0</v>
      </c>
      <c r="AL286">
        <v>0</v>
      </c>
      <c r="AN286" t="s">
        <v>785</v>
      </c>
      <c r="AP286">
        <v>14650</v>
      </c>
      <c r="AQ286">
        <v>0</v>
      </c>
      <c r="AR286">
        <v>1483</v>
      </c>
      <c r="AS286">
        <v>0</v>
      </c>
      <c r="AU286" t="s">
        <v>558</v>
      </c>
      <c r="AV286">
        <v>0</v>
      </c>
      <c r="AW286">
        <v>7260</v>
      </c>
    </row>
    <row r="287" spans="1:49">
      <c r="A287">
        <v>819</v>
      </c>
      <c r="B287" t="s">
        <v>665</v>
      </c>
      <c r="C287" s="59">
        <v>45537</v>
      </c>
      <c r="D287" t="s">
        <v>4560</v>
      </c>
      <c r="E287" t="s">
        <v>562</v>
      </c>
      <c r="F287" t="s">
        <v>4464</v>
      </c>
      <c r="H287" t="s">
        <v>4561</v>
      </c>
      <c r="I287" s="59">
        <v>45538</v>
      </c>
      <c r="J287" t="s">
        <v>561</v>
      </c>
      <c r="K287" t="s">
        <v>4559</v>
      </c>
      <c r="L287" s="59"/>
      <c r="M287" t="s">
        <v>36</v>
      </c>
      <c r="N287" t="s">
        <v>351</v>
      </c>
      <c r="O287">
        <v>1</v>
      </c>
      <c r="P287" t="s">
        <v>4464</v>
      </c>
      <c r="Q287" t="s">
        <v>4561</v>
      </c>
      <c r="S287" t="s">
        <v>4468</v>
      </c>
      <c r="T287" t="s">
        <v>563</v>
      </c>
      <c r="W287">
        <v>25200</v>
      </c>
      <c r="X287">
        <v>0</v>
      </c>
      <c r="Y287">
        <v>3000</v>
      </c>
      <c r="Z287">
        <v>3500</v>
      </c>
      <c r="AA287">
        <v>0</v>
      </c>
      <c r="AB287">
        <v>960</v>
      </c>
      <c r="AC287">
        <v>0</v>
      </c>
      <c r="AD287" t="s">
        <v>35</v>
      </c>
      <c r="AE287" t="s">
        <v>773</v>
      </c>
      <c r="AF287">
        <v>25200</v>
      </c>
      <c r="AG287">
        <v>16500</v>
      </c>
      <c r="AH287">
        <v>28200</v>
      </c>
      <c r="AI287">
        <v>0</v>
      </c>
      <c r="AJ287">
        <v>3093</v>
      </c>
      <c r="AK287">
        <v>0</v>
      </c>
      <c r="AL287">
        <v>0</v>
      </c>
      <c r="AN287" t="s">
        <v>785</v>
      </c>
      <c r="AP287">
        <v>28200</v>
      </c>
      <c r="AQ287">
        <v>0</v>
      </c>
      <c r="AR287">
        <v>3093</v>
      </c>
      <c r="AS287">
        <v>0</v>
      </c>
      <c r="AU287" t="s">
        <v>558</v>
      </c>
      <c r="AV287">
        <v>0</v>
      </c>
      <c r="AW287">
        <v>16500</v>
      </c>
    </row>
    <row r="288" spans="1:49">
      <c r="A288">
        <v>820</v>
      </c>
      <c r="B288" t="s">
        <v>665</v>
      </c>
      <c r="C288" s="59">
        <v>45537</v>
      </c>
      <c r="D288" t="s">
        <v>4564</v>
      </c>
      <c r="E288" t="s">
        <v>562</v>
      </c>
      <c r="F288" t="s">
        <v>4565</v>
      </c>
      <c r="H288" t="s">
        <v>4566</v>
      </c>
      <c r="I288" s="59">
        <v>45538</v>
      </c>
      <c r="J288" t="s">
        <v>561</v>
      </c>
      <c r="K288" t="s">
        <v>4563</v>
      </c>
      <c r="L288" s="59"/>
      <c r="M288" t="s">
        <v>44</v>
      </c>
      <c r="N288" t="s">
        <v>351</v>
      </c>
      <c r="O288">
        <v>1</v>
      </c>
      <c r="P288" t="s">
        <v>4562</v>
      </c>
      <c r="Q288" t="s">
        <v>4566</v>
      </c>
      <c r="S288" t="s">
        <v>4567</v>
      </c>
      <c r="T288" t="s">
        <v>563</v>
      </c>
      <c r="W288">
        <v>15120</v>
      </c>
      <c r="X288">
        <v>0</v>
      </c>
      <c r="Y288">
        <v>3000</v>
      </c>
      <c r="Z288">
        <v>3500</v>
      </c>
      <c r="AA288">
        <v>0</v>
      </c>
      <c r="AB288">
        <v>960</v>
      </c>
      <c r="AC288">
        <v>0</v>
      </c>
      <c r="AD288" t="s">
        <v>43</v>
      </c>
      <c r="AF288">
        <v>15120</v>
      </c>
      <c r="AG288">
        <v>9900</v>
      </c>
      <c r="AH288">
        <v>18120</v>
      </c>
      <c r="AI288">
        <v>0</v>
      </c>
      <c r="AJ288">
        <v>1895</v>
      </c>
      <c r="AK288">
        <v>0</v>
      </c>
      <c r="AL288">
        <v>0</v>
      </c>
      <c r="AN288" t="s">
        <v>785</v>
      </c>
      <c r="AP288">
        <v>18120</v>
      </c>
      <c r="AQ288">
        <v>0</v>
      </c>
      <c r="AR288">
        <v>1895</v>
      </c>
      <c r="AS288">
        <v>0</v>
      </c>
      <c r="AU288" t="s">
        <v>558</v>
      </c>
      <c r="AV288">
        <v>0</v>
      </c>
      <c r="AW288">
        <v>9900</v>
      </c>
    </row>
    <row r="289" spans="1:49">
      <c r="A289">
        <v>821</v>
      </c>
      <c r="B289" t="s">
        <v>665</v>
      </c>
      <c r="C289" s="59">
        <v>45538</v>
      </c>
      <c r="D289" t="s">
        <v>4570</v>
      </c>
      <c r="E289" t="s">
        <v>562</v>
      </c>
      <c r="F289" t="s">
        <v>4568</v>
      </c>
      <c r="H289" t="s">
        <v>4571</v>
      </c>
      <c r="I289" s="59">
        <v>45538</v>
      </c>
      <c r="J289" t="s">
        <v>561</v>
      </c>
      <c r="K289" t="s">
        <v>4569</v>
      </c>
      <c r="L289" s="59"/>
      <c r="M289" t="s">
        <v>26</v>
      </c>
      <c r="N289" t="s">
        <v>351</v>
      </c>
      <c r="O289">
        <v>1</v>
      </c>
      <c r="P289" t="s">
        <v>4568</v>
      </c>
      <c r="Q289" t="s">
        <v>4571</v>
      </c>
      <c r="S289" t="s">
        <v>4572</v>
      </c>
      <c r="T289" t="s">
        <v>564</v>
      </c>
      <c r="W289">
        <v>23020</v>
      </c>
      <c r="X289">
        <v>0</v>
      </c>
      <c r="Y289">
        <v>3000</v>
      </c>
      <c r="Z289">
        <v>3500</v>
      </c>
      <c r="AA289">
        <v>0</v>
      </c>
      <c r="AB289">
        <v>960</v>
      </c>
      <c r="AC289">
        <v>0</v>
      </c>
      <c r="AD289" t="s">
        <v>25</v>
      </c>
      <c r="AF289">
        <v>23020</v>
      </c>
      <c r="AG289">
        <v>15070</v>
      </c>
      <c r="AH289">
        <v>26020</v>
      </c>
      <c r="AI289">
        <v>0</v>
      </c>
      <c r="AJ289">
        <v>2834</v>
      </c>
      <c r="AK289">
        <v>0</v>
      </c>
      <c r="AL289">
        <v>0</v>
      </c>
      <c r="AN289" t="s">
        <v>785</v>
      </c>
      <c r="AP289">
        <v>26020</v>
      </c>
      <c r="AQ289">
        <v>0</v>
      </c>
      <c r="AR289">
        <v>2834</v>
      </c>
      <c r="AS289">
        <v>0</v>
      </c>
      <c r="AU289" t="s">
        <v>558</v>
      </c>
      <c r="AV289">
        <v>0</v>
      </c>
      <c r="AW289">
        <v>15070</v>
      </c>
    </row>
    <row r="290" spans="1:49">
      <c r="A290">
        <v>833</v>
      </c>
      <c r="B290" t="s">
        <v>665</v>
      </c>
      <c r="C290" s="59">
        <v>45539</v>
      </c>
      <c r="D290" t="s">
        <v>4615</v>
      </c>
      <c r="E290" t="s">
        <v>559</v>
      </c>
      <c r="F290" t="s">
        <v>4613</v>
      </c>
      <c r="G290" t="s">
        <v>4616</v>
      </c>
      <c r="H290" t="s">
        <v>4617</v>
      </c>
      <c r="I290" s="59">
        <v>45539</v>
      </c>
      <c r="J290" t="s">
        <v>561</v>
      </c>
      <c r="K290" t="s">
        <v>4614</v>
      </c>
      <c r="L290" s="59"/>
      <c r="M290" t="s">
        <v>24</v>
      </c>
      <c r="N290" t="s">
        <v>351</v>
      </c>
      <c r="O290">
        <v>1</v>
      </c>
      <c r="P290" t="s">
        <v>4613</v>
      </c>
      <c r="Q290" t="s">
        <v>4617</v>
      </c>
      <c r="S290" t="s">
        <v>4618</v>
      </c>
      <c r="W290">
        <v>13600</v>
      </c>
      <c r="X290">
        <v>0</v>
      </c>
      <c r="Y290">
        <v>3000</v>
      </c>
      <c r="Z290">
        <v>3000</v>
      </c>
      <c r="AA290">
        <v>0</v>
      </c>
      <c r="AB290">
        <v>0</v>
      </c>
      <c r="AC290">
        <v>0</v>
      </c>
      <c r="AD290" t="s">
        <v>23</v>
      </c>
      <c r="AF290">
        <v>13600</v>
      </c>
      <c r="AG290">
        <v>9350</v>
      </c>
      <c r="AH290">
        <v>16600</v>
      </c>
      <c r="AI290">
        <v>0</v>
      </c>
      <c r="AJ290">
        <v>852</v>
      </c>
      <c r="AK290">
        <v>0</v>
      </c>
      <c r="AL290">
        <v>0</v>
      </c>
      <c r="AN290" t="s">
        <v>785</v>
      </c>
      <c r="AP290">
        <v>16600</v>
      </c>
      <c r="AQ290">
        <v>0</v>
      </c>
      <c r="AR290">
        <v>852</v>
      </c>
      <c r="AS290">
        <v>0</v>
      </c>
      <c r="AU290" t="s">
        <v>558</v>
      </c>
      <c r="AV290">
        <v>0</v>
      </c>
      <c r="AW290">
        <v>9350</v>
      </c>
    </row>
    <row r="291" spans="1:49">
      <c r="A291">
        <v>834</v>
      </c>
      <c r="B291" t="s">
        <v>665</v>
      </c>
      <c r="C291" s="59">
        <v>45538</v>
      </c>
      <c r="D291" t="s">
        <v>4620</v>
      </c>
      <c r="E291" t="s">
        <v>559</v>
      </c>
      <c r="F291" t="s">
        <v>4522</v>
      </c>
      <c r="G291" t="s">
        <v>4621</v>
      </c>
      <c r="H291" t="s">
        <v>4622</v>
      </c>
      <c r="I291" s="59">
        <v>45539</v>
      </c>
      <c r="J291" t="s">
        <v>561</v>
      </c>
      <c r="K291" t="s">
        <v>4619</v>
      </c>
      <c r="L291" s="59"/>
      <c r="M291" t="s">
        <v>22</v>
      </c>
      <c r="N291" t="s">
        <v>351</v>
      </c>
      <c r="O291">
        <v>1</v>
      </c>
      <c r="P291" t="s">
        <v>4522</v>
      </c>
      <c r="Q291" t="s">
        <v>4622</v>
      </c>
      <c r="S291" t="s">
        <v>4623</v>
      </c>
      <c r="W291">
        <v>18400</v>
      </c>
      <c r="X291">
        <v>0</v>
      </c>
      <c r="Y291">
        <v>3000</v>
      </c>
      <c r="Z291">
        <v>3000</v>
      </c>
      <c r="AA291">
        <v>0</v>
      </c>
      <c r="AB291">
        <v>0</v>
      </c>
      <c r="AC291">
        <v>0</v>
      </c>
      <c r="AD291" t="s">
        <v>21</v>
      </c>
      <c r="AF291">
        <v>18400</v>
      </c>
      <c r="AG291">
        <v>12650</v>
      </c>
      <c r="AH291">
        <v>21400</v>
      </c>
      <c r="AI291">
        <v>0</v>
      </c>
      <c r="AJ291">
        <v>1094</v>
      </c>
      <c r="AK291">
        <v>0</v>
      </c>
      <c r="AL291">
        <v>0</v>
      </c>
      <c r="AN291" t="s">
        <v>785</v>
      </c>
      <c r="AP291">
        <v>21400</v>
      </c>
      <c r="AQ291">
        <v>0</v>
      </c>
      <c r="AR291">
        <v>1094</v>
      </c>
      <c r="AS291">
        <v>0</v>
      </c>
      <c r="AU291" t="s">
        <v>558</v>
      </c>
      <c r="AV291">
        <v>0</v>
      </c>
      <c r="AW291">
        <v>12650</v>
      </c>
    </row>
    <row r="292" spans="1:49">
      <c r="A292">
        <v>835</v>
      </c>
      <c r="B292" t="s">
        <v>665</v>
      </c>
      <c r="C292" s="59">
        <v>45538</v>
      </c>
      <c r="D292" t="s">
        <v>4626</v>
      </c>
      <c r="E292" t="s">
        <v>562</v>
      </c>
      <c r="F292" t="s">
        <v>4624</v>
      </c>
      <c r="H292" t="s">
        <v>4627</v>
      </c>
      <c r="I292" s="59">
        <v>45539</v>
      </c>
      <c r="J292" t="s">
        <v>561</v>
      </c>
      <c r="K292" t="s">
        <v>4625</v>
      </c>
      <c r="L292" s="59"/>
      <c r="M292" t="s">
        <v>42</v>
      </c>
      <c r="N292" t="s">
        <v>351</v>
      </c>
      <c r="O292">
        <v>1</v>
      </c>
      <c r="P292" t="s">
        <v>4624</v>
      </c>
      <c r="Q292" t="s">
        <v>4627</v>
      </c>
      <c r="S292" t="s">
        <v>4628</v>
      </c>
      <c r="T292" t="s">
        <v>564</v>
      </c>
      <c r="W292">
        <v>16800</v>
      </c>
      <c r="X292">
        <v>0</v>
      </c>
      <c r="Y292">
        <v>3000</v>
      </c>
      <c r="Z292">
        <v>3500</v>
      </c>
      <c r="AA292">
        <v>0</v>
      </c>
      <c r="AB292">
        <v>960</v>
      </c>
      <c r="AC292">
        <v>0</v>
      </c>
      <c r="AD292" t="s">
        <v>41</v>
      </c>
      <c r="AF292">
        <v>16800</v>
      </c>
      <c r="AG292">
        <v>11000</v>
      </c>
      <c r="AH292">
        <v>19800</v>
      </c>
      <c r="AI292">
        <v>0</v>
      </c>
      <c r="AJ292">
        <v>2095</v>
      </c>
      <c r="AK292">
        <v>0</v>
      </c>
      <c r="AL292">
        <v>0</v>
      </c>
      <c r="AN292" t="s">
        <v>785</v>
      </c>
      <c r="AP292">
        <v>19800</v>
      </c>
      <c r="AQ292">
        <v>0</v>
      </c>
      <c r="AR292">
        <v>2095</v>
      </c>
      <c r="AS292">
        <v>0</v>
      </c>
      <c r="AU292" t="s">
        <v>558</v>
      </c>
      <c r="AV292">
        <v>0</v>
      </c>
      <c r="AW292">
        <v>11000</v>
      </c>
    </row>
    <row r="293" spans="1:49">
      <c r="A293">
        <v>843</v>
      </c>
      <c r="B293" t="s">
        <v>665</v>
      </c>
      <c r="C293" s="59">
        <v>45539</v>
      </c>
      <c r="D293" t="s">
        <v>4666</v>
      </c>
      <c r="E293" t="s">
        <v>559</v>
      </c>
      <c r="F293" t="s">
        <v>4667</v>
      </c>
      <c r="G293" t="s">
        <v>4668</v>
      </c>
      <c r="H293" t="s">
        <v>4669</v>
      </c>
      <c r="I293" s="59">
        <v>45540</v>
      </c>
      <c r="J293" t="s">
        <v>561</v>
      </c>
      <c r="K293" t="s">
        <v>4665</v>
      </c>
      <c r="L293" s="59"/>
      <c r="M293" t="s">
        <v>22</v>
      </c>
      <c r="N293" t="s">
        <v>351</v>
      </c>
      <c r="O293">
        <v>2</v>
      </c>
      <c r="P293" t="s">
        <v>4664</v>
      </c>
      <c r="Q293" t="s">
        <v>4670</v>
      </c>
      <c r="R293" t="s">
        <v>4671</v>
      </c>
      <c r="S293" t="s">
        <v>4672</v>
      </c>
      <c r="T293" t="s">
        <v>4673</v>
      </c>
      <c r="W293">
        <v>36800</v>
      </c>
      <c r="X293">
        <v>0</v>
      </c>
      <c r="Y293">
        <v>0</v>
      </c>
      <c r="Z293">
        <v>3500</v>
      </c>
      <c r="AA293">
        <v>0</v>
      </c>
      <c r="AB293">
        <v>960</v>
      </c>
      <c r="AC293">
        <v>0</v>
      </c>
      <c r="AD293" t="s">
        <v>21</v>
      </c>
      <c r="AF293">
        <v>18400</v>
      </c>
      <c r="AG293">
        <v>12650</v>
      </c>
      <c r="AH293">
        <v>36800</v>
      </c>
      <c r="AI293">
        <v>0</v>
      </c>
      <c r="AJ293">
        <v>1929</v>
      </c>
      <c r="AK293">
        <v>0</v>
      </c>
      <c r="AL293">
        <v>0</v>
      </c>
      <c r="AN293" t="s">
        <v>785</v>
      </c>
      <c r="AP293">
        <v>36800</v>
      </c>
      <c r="AQ293">
        <v>0</v>
      </c>
      <c r="AR293">
        <v>1929</v>
      </c>
      <c r="AS293">
        <v>0</v>
      </c>
      <c r="AU293" t="s">
        <v>558</v>
      </c>
      <c r="AV293">
        <v>0</v>
      </c>
      <c r="AW293">
        <v>25300</v>
      </c>
    </row>
    <row r="294" spans="1:49">
      <c r="A294">
        <v>844</v>
      </c>
      <c r="B294" t="s">
        <v>665</v>
      </c>
      <c r="C294" s="59">
        <v>45539</v>
      </c>
      <c r="D294" t="s">
        <v>4676</v>
      </c>
      <c r="E294" t="s">
        <v>559</v>
      </c>
      <c r="F294" t="s">
        <v>4674</v>
      </c>
      <c r="G294" t="s">
        <v>4677</v>
      </c>
      <c r="H294" t="s">
        <v>4678</v>
      </c>
      <c r="I294" s="59">
        <v>45540</v>
      </c>
      <c r="J294" t="s">
        <v>561</v>
      </c>
      <c r="K294" t="s">
        <v>4675</v>
      </c>
      <c r="L294" s="59"/>
      <c r="M294" t="s">
        <v>38</v>
      </c>
      <c r="N294" t="s">
        <v>351</v>
      </c>
      <c r="O294">
        <v>1</v>
      </c>
      <c r="P294" t="s">
        <v>4674</v>
      </c>
      <c r="Q294" t="s">
        <v>4678</v>
      </c>
      <c r="S294" t="s">
        <v>4679</v>
      </c>
      <c r="T294" t="s">
        <v>4680</v>
      </c>
      <c r="W294">
        <v>20800</v>
      </c>
      <c r="X294">
        <v>0</v>
      </c>
      <c r="Y294">
        <v>3000</v>
      </c>
      <c r="Z294">
        <v>3500</v>
      </c>
      <c r="AA294">
        <v>0</v>
      </c>
      <c r="AB294">
        <v>960</v>
      </c>
      <c r="AC294">
        <v>0</v>
      </c>
      <c r="AD294" t="s">
        <v>37</v>
      </c>
      <c r="AF294">
        <v>20800</v>
      </c>
      <c r="AG294">
        <v>14300</v>
      </c>
      <c r="AH294">
        <v>23800</v>
      </c>
      <c r="AI294">
        <v>0</v>
      </c>
      <c r="AJ294">
        <v>1214</v>
      </c>
      <c r="AK294">
        <v>0</v>
      </c>
      <c r="AL294">
        <v>0</v>
      </c>
      <c r="AN294" t="s">
        <v>785</v>
      </c>
      <c r="AP294">
        <v>23800</v>
      </c>
      <c r="AQ294">
        <v>0</v>
      </c>
      <c r="AR294">
        <v>1214</v>
      </c>
      <c r="AS294">
        <v>0</v>
      </c>
      <c r="AU294" t="s">
        <v>558</v>
      </c>
      <c r="AV294">
        <v>0</v>
      </c>
      <c r="AW294">
        <v>14300</v>
      </c>
    </row>
    <row r="295" spans="1:49">
      <c r="A295">
        <v>845</v>
      </c>
      <c r="B295" t="s">
        <v>665</v>
      </c>
      <c r="C295" s="59">
        <v>45541</v>
      </c>
      <c r="D295" t="s">
        <v>4683</v>
      </c>
      <c r="E295" t="s">
        <v>559</v>
      </c>
      <c r="F295" t="s">
        <v>4681</v>
      </c>
      <c r="G295" t="s">
        <v>4684</v>
      </c>
      <c r="H295" t="s">
        <v>4685</v>
      </c>
      <c r="I295" s="59">
        <v>45541</v>
      </c>
      <c r="J295" t="s">
        <v>561</v>
      </c>
      <c r="K295" t="s">
        <v>4682</v>
      </c>
      <c r="L295" s="59"/>
      <c r="M295" t="s">
        <v>22</v>
      </c>
      <c r="N295" t="s">
        <v>351</v>
      </c>
      <c r="O295">
        <v>2</v>
      </c>
      <c r="P295" t="s">
        <v>4681</v>
      </c>
      <c r="Q295" t="s">
        <v>4685</v>
      </c>
      <c r="R295" t="s">
        <v>4686</v>
      </c>
      <c r="S295" t="s">
        <v>4687</v>
      </c>
      <c r="W295">
        <v>36800</v>
      </c>
      <c r="X295">
        <v>0</v>
      </c>
      <c r="Y295">
        <v>0</v>
      </c>
      <c r="Z295">
        <v>3500</v>
      </c>
      <c r="AA295">
        <v>0</v>
      </c>
      <c r="AB295">
        <v>960</v>
      </c>
      <c r="AC295">
        <v>0</v>
      </c>
      <c r="AD295" t="s">
        <v>21</v>
      </c>
      <c r="AF295">
        <v>18400</v>
      </c>
      <c r="AG295">
        <v>12650</v>
      </c>
      <c r="AH295">
        <v>36800</v>
      </c>
      <c r="AI295">
        <v>0</v>
      </c>
      <c r="AJ295">
        <v>1929</v>
      </c>
      <c r="AK295">
        <v>0</v>
      </c>
      <c r="AL295">
        <v>0</v>
      </c>
      <c r="AN295" t="s">
        <v>785</v>
      </c>
      <c r="AP295">
        <v>36800</v>
      </c>
      <c r="AQ295">
        <v>0</v>
      </c>
      <c r="AR295">
        <v>1929</v>
      </c>
      <c r="AS295">
        <v>0</v>
      </c>
      <c r="AU295" t="s">
        <v>558</v>
      </c>
      <c r="AV295">
        <v>1</v>
      </c>
      <c r="AW295">
        <v>25300</v>
      </c>
    </row>
    <row r="296" spans="1:49">
      <c r="A296">
        <v>846</v>
      </c>
      <c r="B296" t="s">
        <v>665</v>
      </c>
      <c r="C296" s="59">
        <v>45541</v>
      </c>
      <c r="D296" t="s">
        <v>4689</v>
      </c>
      <c r="E296" t="s">
        <v>559</v>
      </c>
      <c r="F296" t="s">
        <v>980</v>
      </c>
      <c r="G296" t="s">
        <v>983</v>
      </c>
      <c r="H296" t="s">
        <v>984</v>
      </c>
      <c r="I296" s="59">
        <v>45541</v>
      </c>
      <c r="J296" t="s">
        <v>561</v>
      </c>
      <c r="K296" t="s">
        <v>4688</v>
      </c>
      <c r="L296" s="59"/>
      <c r="M296" t="s">
        <v>44</v>
      </c>
      <c r="N296" t="s">
        <v>351</v>
      </c>
      <c r="O296">
        <v>1</v>
      </c>
      <c r="P296" t="s">
        <v>980</v>
      </c>
      <c r="Q296" t="s">
        <v>984</v>
      </c>
      <c r="S296" t="s">
        <v>985</v>
      </c>
      <c r="W296">
        <v>14400</v>
      </c>
      <c r="X296">
        <v>0</v>
      </c>
      <c r="Y296">
        <v>3000</v>
      </c>
      <c r="Z296">
        <v>3500</v>
      </c>
      <c r="AA296">
        <v>0</v>
      </c>
      <c r="AB296">
        <v>960</v>
      </c>
      <c r="AC296">
        <v>0</v>
      </c>
      <c r="AD296" t="s">
        <v>43</v>
      </c>
      <c r="AE296" t="s">
        <v>773</v>
      </c>
      <c r="AF296">
        <v>14400</v>
      </c>
      <c r="AG296">
        <v>9900</v>
      </c>
      <c r="AH296">
        <v>17400</v>
      </c>
      <c r="AI296">
        <v>0</v>
      </c>
      <c r="AJ296">
        <v>893</v>
      </c>
      <c r="AK296">
        <v>0</v>
      </c>
      <c r="AL296">
        <v>0</v>
      </c>
      <c r="AN296" t="s">
        <v>785</v>
      </c>
      <c r="AP296">
        <v>17400</v>
      </c>
      <c r="AQ296">
        <v>0</v>
      </c>
      <c r="AR296">
        <v>893</v>
      </c>
      <c r="AS296">
        <v>0</v>
      </c>
      <c r="AU296" t="s">
        <v>558</v>
      </c>
      <c r="AV296">
        <v>1</v>
      </c>
      <c r="AW296">
        <v>9900</v>
      </c>
    </row>
    <row r="297" spans="1:49">
      <c r="A297">
        <v>847</v>
      </c>
      <c r="B297" t="s">
        <v>665</v>
      </c>
      <c r="C297" s="59">
        <v>45541</v>
      </c>
      <c r="D297" t="s">
        <v>4692</v>
      </c>
      <c r="E297" t="s">
        <v>559</v>
      </c>
      <c r="F297" t="s">
        <v>4693</v>
      </c>
      <c r="G297" t="s">
        <v>4694</v>
      </c>
      <c r="H297" t="s">
        <v>4695</v>
      </c>
      <c r="I297" s="59">
        <v>45541</v>
      </c>
      <c r="J297" t="s">
        <v>561</v>
      </c>
      <c r="K297" t="s">
        <v>4691</v>
      </c>
      <c r="L297" s="59"/>
      <c r="M297" t="s">
        <v>20</v>
      </c>
      <c r="N297" t="s">
        <v>351</v>
      </c>
      <c r="O297">
        <v>1</v>
      </c>
      <c r="P297" t="s">
        <v>4690</v>
      </c>
      <c r="Q297" t="s">
        <v>4696</v>
      </c>
      <c r="S297" t="s">
        <v>4697</v>
      </c>
      <c r="W297">
        <v>14080</v>
      </c>
      <c r="X297">
        <v>0</v>
      </c>
      <c r="Y297">
        <v>3000</v>
      </c>
      <c r="Z297">
        <v>3000</v>
      </c>
      <c r="AA297">
        <v>0</v>
      </c>
      <c r="AB297">
        <v>0</v>
      </c>
      <c r="AC297">
        <v>0</v>
      </c>
      <c r="AD297" t="s">
        <v>19</v>
      </c>
      <c r="AF297">
        <v>14080</v>
      </c>
      <c r="AG297">
        <v>9680</v>
      </c>
      <c r="AH297">
        <v>17080</v>
      </c>
      <c r="AI297">
        <v>0</v>
      </c>
      <c r="AJ297">
        <v>877</v>
      </c>
      <c r="AK297">
        <v>0</v>
      </c>
      <c r="AL297">
        <v>0</v>
      </c>
      <c r="AN297" t="s">
        <v>785</v>
      </c>
      <c r="AP297">
        <v>17080</v>
      </c>
      <c r="AQ297">
        <v>0</v>
      </c>
      <c r="AR297">
        <v>877</v>
      </c>
      <c r="AS297">
        <v>0</v>
      </c>
      <c r="AU297" t="s">
        <v>558</v>
      </c>
      <c r="AV297">
        <v>0</v>
      </c>
      <c r="AW297">
        <v>9680</v>
      </c>
    </row>
    <row r="298" spans="1:49">
      <c r="A298">
        <v>848</v>
      </c>
      <c r="B298" t="s">
        <v>665</v>
      </c>
      <c r="C298" s="59">
        <v>45540</v>
      </c>
      <c r="D298" t="s">
        <v>4700</v>
      </c>
      <c r="E298" t="s">
        <v>559</v>
      </c>
      <c r="F298" t="s">
        <v>4701</v>
      </c>
      <c r="G298" t="s">
        <v>4702</v>
      </c>
      <c r="H298" t="s">
        <v>4703</v>
      </c>
      <c r="I298" s="59">
        <v>45541</v>
      </c>
      <c r="J298" t="s">
        <v>561</v>
      </c>
      <c r="K298" t="s">
        <v>4699</v>
      </c>
      <c r="L298" s="59"/>
      <c r="M298" t="s">
        <v>133</v>
      </c>
      <c r="N298" t="s">
        <v>351</v>
      </c>
      <c r="O298">
        <v>43</v>
      </c>
      <c r="P298" t="s">
        <v>4698</v>
      </c>
      <c r="Q298" t="s">
        <v>4704</v>
      </c>
      <c r="S298" t="s">
        <v>4705</v>
      </c>
      <c r="T298" t="s">
        <v>4706</v>
      </c>
      <c r="W298">
        <v>35690</v>
      </c>
      <c r="X298">
        <v>55470</v>
      </c>
      <c r="Y298">
        <v>0</v>
      </c>
      <c r="Z298">
        <v>3500</v>
      </c>
      <c r="AA298">
        <v>0</v>
      </c>
      <c r="AB298">
        <v>960</v>
      </c>
      <c r="AC298">
        <v>0</v>
      </c>
      <c r="AD298" t="s">
        <v>132</v>
      </c>
      <c r="AF298">
        <v>830</v>
      </c>
      <c r="AG298">
        <v>550</v>
      </c>
      <c r="AH298">
        <v>35690</v>
      </c>
      <c r="AI298">
        <v>0</v>
      </c>
      <c r="AJ298">
        <v>1873</v>
      </c>
      <c r="AK298">
        <v>0</v>
      </c>
      <c r="AL298">
        <v>0</v>
      </c>
      <c r="AN298" t="s">
        <v>785</v>
      </c>
      <c r="AP298">
        <v>35690</v>
      </c>
      <c r="AQ298">
        <v>0</v>
      </c>
      <c r="AR298">
        <v>1873</v>
      </c>
      <c r="AS298">
        <v>0</v>
      </c>
      <c r="AU298" t="s">
        <v>558</v>
      </c>
      <c r="AV298">
        <v>0</v>
      </c>
      <c r="AW298">
        <v>23650</v>
      </c>
    </row>
    <row r="299" spans="1:49">
      <c r="A299">
        <v>849</v>
      </c>
      <c r="B299" t="s">
        <v>665</v>
      </c>
      <c r="C299" s="59">
        <v>45540</v>
      </c>
      <c r="D299" t="s">
        <v>4708</v>
      </c>
      <c r="E299" t="s">
        <v>559</v>
      </c>
      <c r="F299" t="s">
        <v>4236</v>
      </c>
      <c r="G299" t="s">
        <v>4709</v>
      </c>
      <c r="H299" t="s">
        <v>4239</v>
      </c>
      <c r="I299" s="59">
        <v>45541</v>
      </c>
      <c r="J299" t="s">
        <v>561</v>
      </c>
      <c r="K299" t="s">
        <v>4707</v>
      </c>
      <c r="L299" s="59"/>
      <c r="M299" t="s">
        <v>36</v>
      </c>
      <c r="N299" t="s">
        <v>351</v>
      </c>
      <c r="O299">
        <v>1</v>
      </c>
      <c r="P299" t="s">
        <v>4234</v>
      </c>
      <c r="Q299" t="s">
        <v>4239</v>
      </c>
      <c r="S299" t="s">
        <v>4237</v>
      </c>
      <c r="T299" t="s">
        <v>1114</v>
      </c>
      <c r="W299">
        <v>24000</v>
      </c>
      <c r="X299">
        <v>0</v>
      </c>
      <c r="Y299">
        <v>3000</v>
      </c>
      <c r="Z299">
        <v>3500</v>
      </c>
      <c r="AA299">
        <v>0</v>
      </c>
      <c r="AB299">
        <v>960</v>
      </c>
      <c r="AC299">
        <v>0</v>
      </c>
      <c r="AD299" t="s">
        <v>35</v>
      </c>
      <c r="AF299">
        <v>24000</v>
      </c>
      <c r="AG299">
        <v>16500</v>
      </c>
      <c r="AH299">
        <v>27000</v>
      </c>
      <c r="AI299">
        <v>0</v>
      </c>
      <c r="AJ299">
        <v>1375</v>
      </c>
      <c r="AK299">
        <v>0</v>
      </c>
      <c r="AL299">
        <v>0</v>
      </c>
      <c r="AN299" t="s">
        <v>785</v>
      </c>
      <c r="AP299">
        <v>27000</v>
      </c>
      <c r="AQ299">
        <v>0</v>
      </c>
      <c r="AR299">
        <v>1375</v>
      </c>
      <c r="AS299">
        <v>0</v>
      </c>
      <c r="AU299" t="s">
        <v>558</v>
      </c>
      <c r="AV299">
        <v>0</v>
      </c>
      <c r="AW299">
        <v>16500</v>
      </c>
    </row>
    <row r="300" spans="1:49">
      <c r="A300">
        <v>850</v>
      </c>
      <c r="B300" t="s">
        <v>665</v>
      </c>
      <c r="C300" s="59">
        <v>45540</v>
      </c>
      <c r="D300" t="s">
        <v>4712</v>
      </c>
      <c r="E300" t="s">
        <v>559</v>
      </c>
      <c r="F300" t="s">
        <v>4710</v>
      </c>
      <c r="G300" t="s">
        <v>4713</v>
      </c>
      <c r="H300" t="s">
        <v>4714</v>
      </c>
      <c r="I300" s="59">
        <v>45541</v>
      </c>
      <c r="J300" t="s">
        <v>561</v>
      </c>
      <c r="K300" t="s">
        <v>4711</v>
      </c>
      <c r="L300" s="59"/>
      <c r="M300" t="s">
        <v>38</v>
      </c>
      <c r="N300" t="s">
        <v>351</v>
      </c>
      <c r="O300">
        <v>1</v>
      </c>
      <c r="P300" t="s">
        <v>4710</v>
      </c>
      <c r="Q300" t="s">
        <v>4714</v>
      </c>
      <c r="S300" t="s">
        <v>4715</v>
      </c>
      <c r="W300">
        <v>20800</v>
      </c>
      <c r="X300">
        <v>0</v>
      </c>
      <c r="Y300">
        <v>3000</v>
      </c>
      <c r="Z300">
        <v>3500</v>
      </c>
      <c r="AA300">
        <v>0</v>
      </c>
      <c r="AB300">
        <v>960</v>
      </c>
      <c r="AC300">
        <v>0</v>
      </c>
      <c r="AD300" t="s">
        <v>37</v>
      </c>
      <c r="AF300">
        <v>20800</v>
      </c>
      <c r="AG300">
        <v>14300</v>
      </c>
      <c r="AH300">
        <v>23800</v>
      </c>
      <c r="AI300">
        <v>0</v>
      </c>
      <c r="AJ300">
        <v>1214</v>
      </c>
      <c r="AK300">
        <v>0</v>
      </c>
      <c r="AL300">
        <v>0</v>
      </c>
      <c r="AN300" t="s">
        <v>785</v>
      </c>
      <c r="AP300">
        <v>23800</v>
      </c>
      <c r="AQ300">
        <v>0</v>
      </c>
      <c r="AR300">
        <v>1214</v>
      </c>
      <c r="AS300">
        <v>0</v>
      </c>
      <c r="AU300" t="s">
        <v>558</v>
      </c>
      <c r="AV300">
        <v>0</v>
      </c>
      <c r="AW300">
        <v>14300</v>
      </c>
    </row>
    <row r="301" spans="1:49">
      <c r="A301">
        <v>851</v>
      </c>
      <c r="B301" t="s">
        <v>665</v>
      </c>
      <c r="C301" s="59">
        <v>45540</v>
      </c>
      <c r="D301" t="s">
        <v>4718</v>
      </c>
      <c r="E301" t="s">
        <v>559</v>
      </c>
      <c r="F301" t="s">
        <v>4716</v>
      </c>
      <c r="G301" t="s">
        <v>4719</v>
      </c>
      <c r="H301" t="s">
        <v>4720</v>
      </c>
      <c r="I301" s="59">
        <v>45541</v>
      </c>
      <c r="J301" t="s">
        <v>561</v>
      </c>
      <c r="K301" t="s">
        <v>4717</v>
      </c>
      <c r="L301" s="59"/>
      <c r="M301" t="s">
        <v>44</v>
      </c>
      <c r="N301" t="s">
        <v>351</v>
      </c>
      <c r="O301">
        <v>1</v>
      </c>
      <c r="P301" t="s">
        <v>4716</v>
      </c>
      <c r="Q301" t="s">
        <v>4720</v>
      </c>
      <c r="S301" t="s">
        <v>4721</v>
      </c>
      <c r="W301">
        <v>14400</v>
      </c>
      <c r="X301">
        <v>0</v>
      </c>
      <c r="Y301">
        <v>3000</v>
      </c>
      <c r="Z301">
        <v>3500</v>
      </c>
      <c r="AA301">
        <v>0</v>
      </c>
      <c r="AB301">
        <v>960</v>
      </c>
      <c r="AC301">
        <v>0</v>
      </c>
      <c r="AD301" t="s">
        <v>43</v>
      </c>
      <c r="AF301">
        <v>14400</v>
      </c>
      <c r="AG301">
        <v>9900</v>
      </c>
      <c r="AH301">
        <v>17400</v>
      </c>
      <c r="AI301">
        <v>0</v>
      </c>
      <c r="AJ301">
        <v>893</v>
      </c>
      <c r="AK301">
        <v>0</v>
      </c>
      <c r="AL301">
        <v>0</v>
      </c>
      <c r="AN301" t="s">
        <v>785</v>
      </c>
      <c r="AP301">
        <v>17400</v>
      </c>
      <c r="AQ301">
        <v>0</v>
      </c>
      <c r="AR301">
        <v>893</v>
      </c>
      <c r="AS301">
        <v>0</v>
      </c>
      <c r="AU301" t="s">
        <v>558</v>
      </c>
      <c r="AV301">
        <v>0</v>
      </c>
      <c r="AW301">
        <v>9900</v>
      </c>
    </row>
    <row r="302" spans="1:49">
      <c r="A302">
        <v>862</v>
      </c>
      <c r="B302" t="s">
        <v>665</v>
      </c>
      <c r="C302" s="59">
        <v>45540</v>
      </c>
      <c r="D302" t="s">
        <v>4760</v>
      </c>
      <c r="E302" t="s">
        <v>562</v>
      </c>
      <c r="F302" t="s">
        <v>3584</v>
      </c>
      <c r="H302" t="s">
        <v>4761</v>
      </c>
      <c r="I302" s="59">
        <v>45541</v>
      </c>
      <c r="J302" t="s">
        <v>561</v>
      </c>
      <c r="K302" t="s">
        <v>4759</v>
      </c>
      <c r="L302" s="59"/>
      <c r="M302" t="s">
        <v>34</v>
      </c>
      <c r="N302" t="s">
        <v>351</v>
      </c>
      <c r="O302">
        <v>1</v>
      </c>
      <c r="P302" t="s">
        <v>4758</v>
      </c>
      <c r="Q302" t="s">
        <v>4761</v>
      </c>
      <c r="S302" t="s">
        <v>4762</v>
      </c>
      <c r="T302" t="s">
        <v>563</v>
      </c>
      <c r="W302">
        <v>30240</v>
      </c>
      <c r="X302">
        <v>0</v>
      </c>
      <c r="Y302">
        <v>3000</v>
      </c>
      <c r="Z302">
        <v>3500</v>
      </c>
      <c r="AA302">
        <v>0</v>
      </c>
      <c r="AB302">
        <v>960</v>
      </c>
      <c r="AC302">
        <v>0</v>
      </c>
      <c r="AD302" t="s">
        <v>33</v>
      </c>
      <c r="AE302" t="s">
        <v>773</v>
      </c>
      <c r="AF302">
        <v>30240</v>
      </c>
      <c r="AG302">
        <v>19800</v>
      </c>
      <c r="AH302">
        <v>33240</v>
      </c>
      <c r="AI302">
        <v>0</v>
      </c>
      <c r="AJ302">
        <v>3692</v>
      </c>
      <c r="AK302">
        <v>0</v>
      </c>
      <c r="AL302">
        <v>0</v>
      </c>
      <c r="AN302" t="s">
        <v>785</v>
      </c>
      <c r="AP302">
        <v>33240</v>
      </c>
      <c r="AQ302">
        <v>0</v>
      </c>
      <c r="AR302">
        <v>3692</v>
      </c>
      <c r="AS302">
        <v>0</v>
      </c>
      <c r="AU302" t="s">
        <v>558</v>
      </c>
      <c r="AV302">
        <v>0</v>
      </c>
      <c r="AW302">
        <v>19800</v>
      </c>
    </row>
    <row r="303" spans="1:49">
      <c r="A303">
        <v>863</v>
      </c>
      <c r="B303" t="s">
        <v>665</v>
      </c>
      <c r="C303" s="59">
        <v>45541</v>
      </c>
      <c r="D303" t="s">
        <v>4765</v>
      </c>
      <c r="E303" t="s">
        <v>562</v>
      </c>
      <c r="F303" t="s">
        <v>4763</v>
      </c>
      <c r="H303" t="s">
        <v>4766</v>
      </c>
      <c r="I303" s="59">
        <v>45541</v>
      </c>
      <c r="J303" t="s">
        <v>561</v>
      </c>
      <c r="K303" t="s">
        <v>4764</v>
      </c>
      <c r="L303" s="59"/>
      <c r="M303" t="s">
        <v>34</v>
      </c>
      <c r="N303" t="s">
        <v>351</v>
      </c>
      <c r="O303">
        <v>2</v>
      </c>
      <c r="P303" t="s">
        <v>4763</v>
      </c>
      <c r="Q303" t="s">
        <v>4766</v>
      </c>
      <c r="S303" t="s">
        <v>4767</v>
      </c>
      <c r="T303" t="s">
        <v>564</v>
      </c>
      <c r="W303">
        <v>60480</v>
      </c>
      <c r="X303">
        <v>0</v>
      </c>
      <c r="Y303">
        <v>0</v>
      </c>
      <c r="Z303">
        <v>4400</v>
      </c>
      <c r="AA303">
        <v>3000</v>
      </c>
      <c r="AB303">
        <v>1725</v>
      </c>
      <c r="AC303">
        <v>0</v>
      </c>
      <c r="AD303" t="s">
        <v>33</v>
      </c>
      <c r="AF303">
        <v>30240</v>
      </c>
      <c r="AG303">
        <v>19800</v>
      </c>
      <c r="AH303">
        <v>60480</v>
      </c>
      <c r="AI303">
        <v>0</v>
      </c>
      <c r="AJ303">
        <v>7185</v>
      </c>
      <c r="AK303">
        <v>0</v>
      </c>
      <c r="AL303">
        <v>0</v>
      </c>
      <c r="AN303" t="s">
        <v>785</v>
      </c>
      <c r="AP303">
        <v>63480</v>
      </c>
      <c r="AQ303">
        <v>0</v>
      </c>
      <c r="AR303">
        <v>7185</v>
      </c>
      <c r="AS303">
        <v>0</v>
      </c>
      <c r="AU303" t="s">
        <v>558</v>
      </c>
      <c r="AV303">
        <v>0</v>
      </c>
      <c r="AW303">
        <v>39600</v>
      </c>
    </row>
    <row r="304" spans="1:49">
      <c r="A304">
        <v>867</v>
      </c>
      <c r="B304" t="s">
        <v>665</v>
      </c>
      <c r="C304" s="59">
        <v>45544</v>
      </c>
      <c r="D304" t="s">
        <v>4779</v>
      </c>
      <c r="E304" t="s">
        <v>559</v>
      </c>
      <c r="F304" t="s">
        <v>4777</v>
      </c>
      <c r="G304" t="s">
        <v>4780</v>
      </c>
      <c r="H304" t="s">
        <v>4781</v>
      </c>
      <c r="I304" s="59">
        <v>45544</v>
      </c>
      <c r="J304" t="s">
        <v>561</v>
      </c>
      <c r="K304" t="s">
        <v>4778</v>
      </c>
      <c r="L304" s="59"/>
      <c r="M304" t="s">
        <v>22</v>
      </c>
      <c r="N304" t="s">
        <v>351</v>
      </c>
      <c r="O304">
        <v>1</v>
      </c>
      <c r="P304" t="s">
        <v>4777</v>
      </c>
      <c r="Q304" t="s">
        <v>4781</v>
      </c>
      <c r="S304" t="s">
        <v>4782</v>
      </c>
      <c r="V304" t="s">
        <v>4322</v>
      </c>
      <c r="W304">
        <v>18400</v>
      </c>
      <c r="X304">
        <v>0</v>
      </c>
      <c r="Y304">
        <v>3000</v>
      </c>
      <c r="Z304">
        <v>3000</v>
      </c>
      <c r="AA304">
        <v>0</v>
      </c>
      <c r="AB304">
        <v>0</v>
      </c>
      <c r="AC304">
        <v>0</v>
      </c>
      <c r="AD304" t="s">
        <v>21</v>
      </c>
      <c r="AF304">
        <v>18400</v>
      </c>
      <c r="AG304">
        <v>12650</v>
      </c>
      <c r="AH304">
        <v>21400</v>
      </c>
      <c r="AI304">
        <v>0</v>
      </c>
      <c r="AJ304">
        <v>1094</v>
      </c>
      <c r="AK304">
        <v>0</v>
      </c>
      <c r="AL304">
        <v>0</v>
      </c>
      <c r="AN304" t="s">
        <v>785</v>
      </c>
      <c r="AP304">
        <v>3000</v>
      </c>
      <c r="AQ304">
        <v>0</v>
      </c>
      <c r="AR304">
        <v>259</v>
      </c>
      <c r="AS304">
        <v>0</v>
      </c>
      <c r="AU304" t="s">
        <v>4322</v>
      </c>
      <c r="AV304">
        <v>0</v>
      </c>
      <c r="AW304">
        <v>12650</v>
      </c>
    </row>
    <row r="305" spans="1:49">
      <c r="A305">
        <v>868</v>
      </c>
      <c r="B305" t="s">
        <v>665</v>
      </c>
      <c r="C305" s="59">
        <v>45544</v>
      </c>
      <c r="D305" t="s">
        <v>4785</v>
      </c>
      <c r="E305" t="s">
        <v>559</v>
      </c>
      <c r="F305" t="s">
        <v>4786</v>
      </c>
      <c r="G305" t="s">
        <v>4787</v>
      </c>
      <c r="H305" t="s">
        <v>4788</v>
      </c>
      <c r="I305" s="59">
        <v>45544</v>
      </c>
      <c r="J305" t="s">
        <v>561</v>
      </c>
      <c r="K305" t="s">
        <v>4784</v>
      </c>
      <c r="L305" s="59"/>
      <c r="M305" t="s">
        <v>112</v>
      </c>
      <c r="N305" t="s">
        <v>351</v>
      </c>
      <c r="O305">
        <v>4</v>
      </c>
      <c r="P305" t="s">
        <v>4783</v>
      </c>
      <c r="Q305" t="s">
        <v>4788</v>
      </c>
      <c r="S305" t="s">
        <v>4789</v>
      </c>
      <c r="W305">
        <v>12960</v>
      </c>
      <c r="X305">
        <v>5160</v>
      </c>
      <c r="Y305">
        <v>0</v>
      </c>
      <c r="Z305">
        <v>3500</v>
      </c>
      <c r="AA305">
        <v>0</v>
      </c>
      <c r="AB305">
        <v>960</v>
      </c>
      <c r="AC305">
        <v>0</v>
      </c>
      <c r="AD305" t="s">
        <v>111</v>
      </c>
      <c r="AF305">
        <v>3240</v>
      </c>
      <c r="AG305">
        <v>2156</v>
      </c>
      <c r="AH305">
        <v>12960</v>
      </c>
      <c r="AI305">
        <v>0</v>
      </c>
      <c r="AJ305">
        <v>731</v>
      </c>
      <c r="AK305">
        <v>0</v>
      </c>
      <c r="AL305">
        <v>0</v>
      </c>
      <c r="AN305" t="s">
        <v>785</v>
      </c>
      <c r="AP305">
        <v>12960</v>
      </c>
      <c r="AQ305">
        <v>0</v>
      </c>
      <c r="AR305">
        <v>731</v>
      </c>
      <c r="AS305">
        <v>0</v>
      </c>
      <c r="AU305" t="s">
        <v>558</v>
      </c>
      <c r="AV305">
        <v>0</v>
      </c>
      <c r="AW305">
        <v>8624</v>
      </c>
    </row>
    <row r="306" spans="1:49">
      <c r="A306">
        <v>869</v>
      </c>
      <c r="B306" t="s">
        <v>665</v>
      </c>
      <c r="C306" s="59">
        <v>45544</v>
      </c>
      <c r="D306" t="s">
        <v>4790</v>
      </c>
      <c r="E306" t="s">
        <v>559</v>
      </c>
      <c r="F306" t="s">
        <v>4786</v>
      </c>
      <c r="G306" t="s">
        <v>4787</v>
      </c>
      <c r="H306" t="s">
        <v>4788</v>
      </c>
      <c r="I306" s="59">
        <v>45544</v>
      </c>
      <c r="J306" t="s">
        <v>561</v>
      </c>
      <c r="K306" t="s">
        <v>4784</v>
      </c>
      <c r="L306" s="59"/>
      <c r="M306" t="s">
        <v>115</v>
      </c>
      <c r="N306" t="s">
        <v>351</v>
      </c>
      <c r="O306">
        <v>4</v>
      </c>
      <c r="P306" t="s">
        <v>4783</v>
      </c>
      <c r="Q306" t="s">
        <v>4788</v>
      </c>
      <c r="S306" t="s">
        <v>4789</v>
      </c>
      <c r="W306">
        <v>11880</v>
      </c>
      <c r="X306">
        <v>5160</v>
      </c>
      <c r="Y306">
        <v>0</v>
      </c>
      <c r="Z306">
        <v>0</v>
      </c>
      <c r="AA306">
        <v>0</v>
      </c>
      <c r="AB306">
        <v>0</v>
      </c>
      <c r="AC306">
        <v>0</v>
      </c>
      <c r="AD306" t="s">
        <v>114</v>
      </c>
      <c r="AE306" t="s">
        <v>773</v>
      </c>
      <c r="AF306">
        <v>2970</v>
      </c>
      <c r="AG306">
        <v>1980</v>
      </c>
      <c r="AH306">
        <v>11880</v>
      </c>
      <c r="AI306">
        <v>0</v>
      </c>
      <c r="AJ306">
        <v>677</v>
      </c>
      <c r="AK306">
        <v>0</v>
      </c>
      <c r="AL306">
        <v>0</v>
      </c>
      <c r="AN306" t="s">
        <v>785</v>
      </c>
      <c r="AP306">
        <v>11880</v>
      </c>
      <c r="AQ306">
        <v>0</v>
      </c>
      <c r="AR306">
        <v>677</v>
      </c>
      <c r="AS306">
        <v>0</v>
      </c>
      <c r="AU306" t="s">
        <v>558</v>
      </c>
      <c r="AV306">
        <v>0</v>
      </c>
      <c r="AW306">
        <v>7920</v>
      </c>
    </row>
    <row r="307" spans="1:49">
      <c r="A307">
        <v>870</v>
      </c>
      <c r="B307" t="s">
        <v>665</v>
      </c>
      <c r="C307" s="59">
        <v>45542</v>
      </c>
      <c r="D307" t="s">
        <v>4793</v>
      </c>
      <c r="E307" t="s">
        <v>559</v>
      </c>
      <c r="F307" t="s">
        <v>4791</v>
      </c>
      <c r="G307" t="s">
        <v>4794</v>
      </c>
      <c r="H307" t="s">
        <v>4795</v>
      </c>
      <c r="I307" s="59">
        <v>45544</v>
      </c>
      <c r="J307" t="s">
        <v>561</v>
      </c>
      <c r="K307" t="s">
        <v>4792</v>
      </c>
      <c r="L307" s="59"/>
      <c r="M307" t="s">
        <v>133</v>
      </c>
      <c r="N307" t="s">
        <v>351</v>
      </c>
      <c r="O307">
        <v>50</v>
      </c>
      <c r="P307" t="s">
        <v>4791</v>
      </c>
      <c r="Q307" t="s">
        <v>4795</v>
      </c>
      <c r="S307" t="s">
        <v>4796</v>
      </c>
      <c r="W307">
        <v>41500</v>
      </c>
      <c r="X307">
        <v>64500</v>
      </c>
      <c r="Y307">
        <v>0</v>
      </c>
      <c r="Z307">
        <v>3500</v>
      </c>
      <c r="AA307">
        <v>0</v>
      </c>
      <c r="AB307">
        <v>960</v>
      </c>
      <c r="AC307">
        <v>0</v>
      </c>
      <c r="AD307" t="s">
        <v>132</v>
      </c>
      <c r="AF307">
        <v>830</v>
      </c>
      <c r="AG307">
        <v>550</v>
      </c>
      <c r="AH307">
        <v>41500</v>
      </c>
      <c r="AI307">
        <v>0</v>
      </c>
      <c r="AJ307">
        <v>2165</v>
      </c>
      <c r="AK307">
        <v>0</v>
      </c>
      <c r="AL307">
        <v>0</v>
      </c>
      <c r="AN307" t="s">
        <v>785</v>
      </c>
      <c r="AP307">
        <v>41500</v>
      </c>
      <c r="AQ307">
        <v>0</v>
      </c>
      <c r="AR307">
        <v>2165</v>
      </c>
      <c r="AS307">
        <v>0</v>
      </c>
      <c r="AU307" t="s">
        <v>558</v>
      </c>
      <c r="AV307">
        <v>0</v>
      </c>
      <c r="AW307">
        <v>27500</v>
      </c>
    </row>
    <row r="308" spans="1:49">
      <c r="A308">
        <v>871</v>
      </c>
      <c r="B308" t="s">
        <v>665</v>
      </c>
      <c r="C308" s="59">
        <v>45542</v>
      </c>
      <c r="D308" t="s">
        <v>4799</v>
      </c>
      <c r="E308" t="s">
        <v>559</v>
      </c>
      <c r="F308" t="s">
        <v>4797</v>
      </c>
      <c r="G308" t="s">
        <v>4800</v>
      </c>
      <c r="H308" t="s">
        <v>4801</v>
      </c>
      <c r="I308" s="59">
        <v>45544</v>
      </c>
      <c r="J308" t="s">
        <v>561</v>
      </c>
      <c r="K308" t="s">
        <v>4798</v>
      </c>
      <c r="L308" s="59"/>
      <c r="M308" t="s">
        <v>24</v>
      </c>
      <c r="N308" t="s">
        <v>351</v>
      </c>
      <c r="O308">
        <v>1</v>
      </c>
      <c r="P308" t="s">
        <v>4797</v>
      </c>
      <c r="Q308" t="s">
        <v>4801</v>
      </c>
      <c r="S308" t="s">
        <v>4802</v>
      </c>
      <c r="W308">
        <v>13600</v>
      </c>
      <c r="X308">
        <v>0</v>
      </c>
      <c r="Y308">
        <v>3000</v>
      </c>
      <c r="Z308">
        <v>3000</v>
      </c>
      <c r="AA308">
        <v>0</v>
      </c>
      <c r="AB308">
        <v>0</v>
      </c>
      <c r="AC308">
        <v>0</v>
      </c>
      <c r="AD308" t="s">
        <v>23</v>
      </c>
      <c r="AF308">
        <v>13600</v>
      </c>
      <c r="AG308">
        <v>9350</v>
      </c>
      <c r="AH308">
        <v>16600</v>
      </c>
      <c r="AI308">
        <v>0</v>
      </c>
      <c r="AJ308">
        <v>852</v>
      </c>
      <c r="AK308">
        <v>0</v>
      </c>
      <c r="AL308">
        <v>0</v>
      </c>
      <c r="AN308" t="s">
        <v>785</v>
      </c>
      <c r="AP308">
        <v>16600</v>
      </c>
      <c r="AQ308">
        <v>0</v>
      </c>
      <c r="AR308">
        <v>852</v>
      </c>
      <c r="AS308">
        <v>0</v>
      </c>
      <c r="AU308" t="s">
        <v>558</v>
      </c>
      <c r="AV308">
        <v>0</v>
      </c>
      <c r="AW308">
        <v>9350</v>
      </c>
    </row>
    <row r="309" spans="1:49">
      <c r="A309">
        <v>872</v>
      </c>
      <c r="B309" t="s">
        <v>665</v>
      </c>
      <c r="C309" s="59">
        <v>45542</v>
      </c>
      <c r="D309" t="s">
        <v>4803</v>
      </c>
      <c r="E309" t="s">
        <v>559</v>
      </c>
      <c r="F309" t="s">
        <v>4797</v>
      </c>
      <c r="G309" t="s">
        <v>4800</v>
      </c>
      <c r="H309" t="s">
        <v>4801</v>
      </c>
      <c r="I309" s="59">
        <v>45544</v>
      </c>
      <c r="J309" t="s">
        <v>561</v>
      </c>
      <c r="K309" t="s">
        <v>4798</v>
      </c>
      <c r="L309" s="59"/>
      <c r="M309" t="s">
        <v>110</v>
      </c>
      <c r="N309" t="s">
        <v>351</v>
      </c>
      <c r="O309">
        <v>1</v>
      </c>
      <c r="P309" t="s">
        <v>4797</v>
      </c>
      <c r="Q309" t="s">
        <v>4801</v>
      </c>
      <c r="S309" t="s">
        <v>4802</v>
      </c>
      <c r="W309">
        <v>1080</v>
      </c>
      <c r="X309">
        <v>1560</v>
      </c>
      <c r="Y309">
        <v>0</v>
      </c>
      <c r="Z309">
        <v>0</v>
      </c>
      <c r="AA309">
        <v>0</v>
      </c>
      <c r="AB309">
        <v>0</v>
      </c>
      <c r="AC309">
        <v>0</v>
      </c>
      <c r="AD309" t="s">
        <v>1640</v>
      </c>
      <c r="AE309" t="s">
        <v>773</v>
      </c>
      <c r="AF309">
        <v>1080</v>
      </c>
      <c r="AG309">
        <v>715</v>
      </c>
      <c r="AH309">
        <v>1080</v>
      </c>
      <c r="AI309">
        <v>0</v>
      </c>
      <c r="AJ309">
        <v>134</v>
      </c>
      <c r="AK309">
        <v>0</v>
      </c>
      <c r="AL309">
        <v>0</v>
      </c>
      <c r="AN309" t="s">
        <v>785</v>
      </c>
      <c r="AP309">
        <v>1080</v>
      </c>
      <c r="AQ309">
        <v>0</v>
      </c>
      <c r="AR309">
        <v>134</v>
      </c>
      <c r="AS309">
        <v>0</v>
      </c>
      <c r="AU309" t="s">
        <v>558</v>
      </c>
      <c r="AV309">
        <v>0</v>
      </c>
      <c r="AW309">
        <v>715</v>
      </c>
    </row>
    <row r="310" spans="1:49">
      <c r="A310">
        <v>873</v>
      </c>
      <c r="B310" t="s">
        <v>665</v>
      </c>
      <c r="C310" s="59">
        <v>45541</v>
      </c>
      <c r="D310" t="s">
        <v>4806</v>
      </c>
      <c r="E310" t="s">
        <v>559</v>
      </c>
      <c r="F310" t="s">
        <v>4807</v>
      </c>
      <c r="G310" t="s">
        <v>4808</v>
      </c>
      <c r="H310" t="s">
        <v>4809</v>
      </c>
      <c r="I310" s="59">
        <v>45544</v>
      </c>
      <c r="J310" t="s">
        <v>561</v>
      </c>
      <c r="K310" t="s">
        <v>4805</v>
      </c>
      <c r="L310" s="59"/>
      <c r="M310" t="s">
        <v>40</v>
      </c>
      <c r="N310" t="s">
        <v>351</v>
      </c>
      <c r="O310">
        <v>1</v>
      </c>
      <c r="P310" t="s">
        <v>4804</v>
      </c>
      <c r="Q310" t="s">
        <v>4810</v>
      </c>
      <c r="S310" t="s">
        <v>4811</v>
      </c>
      <c r="W310">
        <v>17600</v>
      </c>
      <c r="X310">
        <v>0</v>
      </c>
      <c r="Y310">
        <v>3000</v>
      </c>
      <c r="Z310">
        <v>3500</v>
      </c>
      <c r="AA310">
        <v>0</v>
      </c>
      <c r="AB310">
        <v>960</v>
      </c>
      <c r="AC310">
        <v>0</v>
      </c>
      <c r="AD310" t="s">
        <v>39</v>
      </c>
      <c r="AF310">
        <v>17600</v>
      </c>
      <c r="AG310">
        <v>12100</v>
      </c>
      <c r="AH310">
        <v>20600</v>
      </c>
      <c r="AI310">
        <v>0</v>
      </c>
      <c r="AJ310">
        <v>1053</v>
      </c>
      <c r="AK310">
        <v>0</v>
      </c>
      <c r="AL310">
        <v>0</v>
      </c>
      <c r="AN310" t="s">
        <v>785</v>
      </c>
      <c r="AP310">
        <v>20600</v>
      </c>
      <c r="AQ310">
        <v>0</v>
      </c>
      <c r="AR310">
        <v>1053</v>
      </c>
      <c r="AS310">
        <v>0</v>
      </c>
      <c r="AU310" t="s">
        <v>558</v>
      </c>
      <c r="AV310">
        <v>0</v>
      </c>
      <c r="AW310">
        <v>12100</v>
      </c>
    </row>
    <row r="311" spans="1:49">
      <c r="A311">
        <v>874</v>
      </c>
      <c r="B311" t="s">
        <v>665</v>
      </c>
      <c r="C311" s="59">
        <v>45544</v>
      </c>
      <c r="D311" t="s">
        <v>4814</v>
      </c>
      <c r="E311" t="s">
        <v>562</v>
      </c>
      <c r="F311" t="s">
        <v>4812</v>
      </c>
      <c r="H311" t="s">
        <v>4815</v>
      </c>
      <c r="I311" s="59">
        <v>45544</v>
      </c>
      <c r="J311" t="s">
        <v>561</v>
      </c>
      <c r="K311" t="s">
        <v>4813</v>
      </c>
      <c r="L311" s="59"/>
      <c r="M311" t="s">
        <v>36</v>
      </c>
      <c r="N311" t="s">
        <v>351</v>
      </c>
      <c r="O311">
        <v>2</v>
      </c>
      <c r="P311" t="s">
        <v>4812</v>
      </c>
      <c r="Q311" t="s">
        <v>4815</v>
      </c>
      <c r="S311" t="s">
        <v>4816</v>
      </c>
      <c r="T311" t="s">
        <v>563</v>
      </c>
      <c r="W311">
        <v>50400</v>
      </c>
      <c r="X311">
        <v>0</v>
      </c>
      <c r="Y311">
        <v>0</v>
      </c>
      <c r="Z311">
        <v>4400</v>
      </c>
      <c r="AA311">
        <v>0</v>
      </c>
      <c r="AB311">
        <v>1725</v>
      </c>
      <c r="AC311">
        <v>0</v>
      </c>
      <c r="AD311" t="s">
        <v>35</v>
      </c>
      <c r="AF311">
        <v>25200</v>
      </c>
      <c r="AG311">
        <v>16500</v>
      </c>
      <c r="AH311">
        <v>50400</v>
      </c>
      <c r="AI311">
        <v>0</v>
      </c>
      <c r="AJ311">
        <v>5988</v>
      </c>
      <c r="AK311">
        <v>0</v>
      </c>
      <c r="AL311">
        <v>0</v>
      </c>
      <c r="AN311" t="s">
        <v>785</v>
      </c>
      <c r="AP311">
        <v>50400</v>
      </c>
      <c r="AQ311">
        <v>0</v>
      </c>
      <c r="AR311">
        <v>5988</v>
      </c>
      <c r="AS311">
        <v>0</v>
      </c>
      <c r="AU311" t="s">
        <v>558</v>
      </c>
      <c r="AV311">
        <v>0</v>
      </c>
      <c r="AW311">
        <v>33000</v>
      </c>
    </row>
    <row r="312" spans="1:49">
      <c r="A312">
        <v>897</v>
      </c>
      <c r="B312" t="s">
        <v>665</v>
      </c>
      <c r="C312" s="59">
        <v>45544</v>
      </c>
      <c r="D312" t="s">
        <v>4921</v>
      </c>
      <c r="E312" t="s">
        <v>562</v>
      </c>
      <c r="F312" t="s">
        <v>4919</v>
      </c>
      <c r="H312" t="s">
        <v>4922</v>
      </c>
      <c r="I312" s="59">
        <v>45545</v>
      </c>
      <c r="J312" t="s">
        <v>561</v>
      </c>
      <c r="K312" t="s">
        <v>4920</v>
      </c>
      <c r="L312" s="59"/>
      <c r="M312" t="s">
        <v>20</v>
      </c>
      <c r="N312" t="s">
        <v>351</v>
      </c>
      <c r="O312">
        <v>1</v>
      </c>
      <c r="P312" t="s">
        <v>4919</v>
      </c>
      <c r="Q312" t="s">
        <v>4922</v>
      </c>
      <c r="S312" t="s">
        <v>4923</v>
      </c>
      <c r="T312" t="s">
        <v>564</v>
      </c>
      <c r="W312">
        <v>14780</v>
      </c>
      <c r="X312">
        <v>0</v>
      </c>
      <c r="Y312">
        <v>3000</v>
      </c>
      <c r="Z312">
        <v>3000</v>
      </c>
      <c r="AA312">
        <v>0</v>
      </c>
      <c r="AB312">
        <v>0</v>
      </c>
      <c r="AC312">
        <v>0</v>
      </c>
      <c r="AD312" t="s">
        <v>19</v>
      </c>
      <c r="AF312">
        <v>14780</v>
      </c>
      <c r="AG312">
        <v>9680</v>
      </c>
      <c r="AH312">
        <v>17780</v>
      </c>
      <c r="AI312">
        <v>0</v>
      </c>
      <c r="AJ312">
        <v>1855</v>
      </c>
      <c r="AK312">
        <v>0</v>
      </c>
      <c r="AL312">
        <v>0</v>
      </c>
      <c r="AN312" t="s">
        <v>785</v>
      </c>
      <c r="AP312">
        <v>17780</v>
      </c>
      <c r="AQ312">
        <v>0</v>
      </c>
      <c r="AR312">
        <v>1855</v>
      </c>
      <c r="AS312">
        <v>0</v>
      </c>
      <c r="AU312" t="s">
        <v>558</v>
      </c>
      <c r="AV312">
        <v>0</v>
      </c>
      <c r="AW312">
        <v>9680</v>
      </c>
    </row>
    <row r="313" spans="1:49">
      <c r="A313">
        <v>898</v>
      </c>
      <c r="B313" t="s">
        <v>665</v>
      </c>
      <c r="C313" s="59">
        <v>45544</v>
      </c>
      <c r="D313" t="s">
        <v>4926</v>
      </c>
      <c r="E313" t="s">
        <v>562</v>
      </c>
      <c r="F313" t="s">
        <v>4924</v>
      </c>
      <c r="H313" t="s">
        <v>4927</v>
      </c>
      <c r="I313" s="59">
        <v>45545</v>
      </c>
      <c r="J313" t="s">
        <v>561</v>
      </c>
      <c r="K313" t="s">
        <v>4925</v>
      </c>
      <c r="L313" s="59"/>
      <c r="M313" t="s">
        <v>22</v>
      </c>
      <c r="N313" t="s">
        <v>351</v>
      </c>
      <c r="O313">
        <v>1</v>
      </c>
      <c r="P313" t="s">
        <v>4924</v>
      </c>
      <c r="Q313" t="s">
        <v>4927</v>
      </c>
      <c r="S313" t="s">
        <v>4928</v>
      </c>
      <c r="T313" t="s">
        <v>563</v>
      </c>
      <c r="W313">
        <v>19320</v>
      </c>
      <c r="X313">
        <v>0</v>
      </c>
      <c r="Y313">
        <v>3000</v>
      </c>
      <c r="Z313">
        <v>3500</v>
      </c>
      <c r="AA313">
        <v>0</v>
      </c>
      <c r="AB313">
        <v>960</v>
      </c>
      <c r="AC313">
        <v>0</v>
      </c>
      <c r="AD313" t="s">
        <v>21</v>
      </c>
      <c r="AF313">
        <v>19320</v>
      </c>
      <c r="AG313">
        <v>12650</v>
      </c>
      <c r="AH313">
        <v>22320</v>
      </c>
      <c r="AI313">
        <v>0</v>
      </c>
      <c r="AJ313">
        <v>2394</v>
      </c>
      <c r="AK313">
        <v>0</v>
      </c>
      <c r="AL313">
        <v>0</v>
      </c>
      <c r="AN313" t="s">
        <v>785</v>
      </c>
      <c r="AP313">
        <v>22320</v>
      </c>
      <c r="AQ313">
        <v>0</v>
      </c>
      <c r="AR313">
        <v>2394</v>
      </c>
      <c r="AS313">
        <v>0</v>
      </c>
      <c r="AU313" t="s">
        <v>558</v>
      </c>
      <c r="AV313">
        <v>0</v>
      </c>
      <c r="AW313">
        <v>12650</v>
      </c>
    </row>
    <row r="314" spans="1:49">
      <c r="A314">
        <v>899</v>
      </c>
      <c r="B314" t="s">
        <v>665</v>
      </c>
      <c r="C314" s="59">
        <v>45544</v>
      </c>
      <c r="D314" t="s">
        <v>4930</v>
      </c>
      <c r="E314" t="s">
        <v>559</v>
      </c>
      <c r="F314" t="s">
        <v>4681</v>
      </c>
      <c r="G314" t="s">
        <v>4684</v>
      </c>
      <c r="H314" t="s">
        <v>4685</v>
      </c>
      <c r="I314" s="59">
        <v>45545</v>
      </c>
      <c r="J314" t="s">
        <v>561</v>
      </c>
      <c r="K314" t="s">
        <v>4929</v>
      </c>
      <c r="L314" s="59"/>
      <c r="M314" t="s">
        <v>36</v>
      </c>
      <c r="N314" t="s">
        <v>351</v>
      </c>
      <c r="O314">
        <v>1</v>
      </c>
      <c r="P314" t="s">
        <v>4681</v>
      </c>
      <c r="Q314" t="s">
        <v>4685</v>
      </c>
      <c r="R314" t="s">
        <v>4686</v>
      </c>
      <c r="S314" t="s">
        <v>4687</v>
      </c>
      <c r="W314">
        <v>24000</v>
      </c>
      <c r="X314">
        <v>0</v>
      </c>
      <c r="Y314">
        <v>3000</v>
      </c>
      <c r="Z314">
        <v>3500</v>
      </c>
      <c r="AA314">
        <v>0</v>
      </c>
      <c r="AB314">
        <v>960</v>
      </c>
      <c r="AC314">
        <v>0</v>
      </c>
      <c r="AD314" t="s">
        <v>35</v>
      </c>
      <c r="AE314" t="s">
        <v>773</v>
      </c>
      <c r="AF314">
        <v>24000</v>
      </c>
      <c r="AG314">
        <v>16500</v>
      </c>
      <c r="AH314">
        <v>27000</v>
      </c>
      <c r="AI314">
        <v>0</v>
      </c>
      <c r="AJ314">
        <v>1375</v>
      </c>
      <c r="AK314">
        <v>0</v>
      </c>
      <c r="AL314">
        <v>0</v>
      </c>
      <c r="AN314" t="s">
        <v>785</v>
      </c>
      <c r="AP314">
        <v>27000</v>
      </c>
      <c r="AQ314">
        <v>0</v>
      </c>
      <c r="AR314">
        <v>1375</v>
      </c>
      <c r="AS314">
        <v>0</v>
      </c>
      <c r="AU314" t="s">
        <v>558</v>
      </c>
      <c r="AV314">
        <v>1</v>
      </c>
      <c r="AW314">
        <v>16500</v>
      </c>
    </row>
    <row r="315" spans="1:49">
      <c r="A315">
        <v>900</v>
      </c>
      <c r="B315" t="s">
        <v>665</v>
      </c>
      <c r="C315" s="59">
        <v>45546</v>
      </c>
      <c r="D315" t="s">
        <v>5001</v>
      </c>
      <c r="E315" t="s">
        <v>530</v>
      </c>
      <c r="F315" t="s">
        <v>4791</v>
      </c>
      <c r="I315" s="59">
        <v>45546</v>
      </c>
      <c r="J315" t="s">
        <v>561</v>
      </c>
      <c r="K315" t="s">
        <v>4931</v>
      </c>
      <c r="L315" s="59"/>
      <c r="M315" t="s">
        <v>529</v>
      </c>
      <c r="N315" t="s">
        <v>351</v>
      </c>
      <c r="O315">
        <v>1</v>
      </c>
      <c r="P315" t="s">
        <v>4791</v>
      </c>
      <c r="Q315" t="s">
        <v>4795</v>
      </c>
      <c r="S315" t="s">
        <v>4932</v>
      </c>
      <c r="W315">
        <v>0</v>
      </c>
      <c r="X315">
        <v>0</v>
      </c>
      <c r="Y315">
        <v>0</v>
      </c>
      <c r="Z315">
        <v>3000</v>
      </c>
      <c r="AA315">
        <v>0</v>
      </c>
      <c r="AB315">
        <v>0</v>
      </c>
      <c r="AC315">
        <v>0</v>
      </c>
      <c r="AD315" t="s">
        <v>530</v>
      </c>
      <c r="AE315" t="s">
        <v>773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N315" t="s">
        <v>785</v>
      </c>
      <c r="AP315">
        <v>0</v>
      </c>
      <c r="AQ315">
        <v>0</v>
      </c>
      <c r="AR315">
        <v>0</v>
      </c>
      <c r="AS315">
        <v>0</v>
      </c>
      <c r="AU315" t="s">
        <v>558</v>
      </c>
      <c r="AV315">
        <v>0</v>
      </c>
      <c r="AW315">
        <v>0</v>
      </c>
    </row>
    <row r="316" spans="1:49">
      <c r="A316">
        <v>901</v>
      </c>
      <c r="B316" t="s">
        <v>665</v>
      </c>
      <c r="C316" s="59">
        <v>45546</v>
      </c>
      <c r="D316" t="s">
        <v>5002</v>
      </c>
      <c r="E316" t="s">
        <v>530</v>
      </c>
      <c r="F316" t="s">
        <v>4933</v>
      </c>
      <c r="I316" s="59">
        <v>45546</v>
      </c>
      <c r="J316" t="s">
        <v>561</v>
      </c>
      <c r="K316" t="s">
        <v>4934</v>
      </c>
      <c r="L316" s="59"/>
      <c r="M316" t="s">
        <v>529</v>
      </c>
      <c r="N316" t="s">
        <v>351</v>
      </c>
      <c r="O316">
        <v>1</v>
      </c>
      <c r="P316" t="s">
        <v>4933</v>
      </c>
      <c r="Q316" t="s">
        <v>4935</v>
      </c>
      <c r="S316" t="s">
        <v>4936</v>
      </c>
      <c r="W316">
        <v>0</v>
      </c>
      <c r="X316">
        <v>0</v>
      </c>
      <c r="Y316">
        <v>0</v>
      </c>
      <c r="Z316">
        <v>5500</v>
      </c>
      <c r="AA316">
        <v>0</v>
      </c>
      <c r="AB316">
        <v>1925</v>
      </c>
      <c r="AC316">
        <v>0</v>
      </c>
      <c r="AD316" t="s">
        <v>530</v>
      </c>
      <c r="AE316" t="s">
        <v>773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N316" t="s">
        <v>785</v>
      </c>
      <c r="AP316">
        <v>0</v>
      </c>
      <c r="AQ316">
        <v>0</v>
      </c>
      <c r="AR316">
        <v>0</v>
      </c>
      <c r="AS316">
        <v>0</v>
      </c>
      <c r="AU316" t="s">
        <v>558</v>
      </c>
      <c r="AV316">
        <v>0</v>
      </c>
      <c r="AW316">
        <v>0</v>
      </c>
    </row>
    <row r="317" spans="1:49">
      <c r="A317">
        <v>902</v>
      </c>
      <c r="B317" t="s">
        <v>665</v>
      </c>
      <c r="C317" s="59">
        <v>45546</v>
      </c>
      <c r="D317" t="s">
        <v>5003</v>
      </c>
      <c r="E317" t="s">
        <v>530</v>
      </c>
      <c r="F317" t="s">
        <v>4933</v>
      </c>
      <c r="I317" s="59">
        <v>45546</v>
      </c>
      <c r="J317" t="s">
        <v>561</v>
      </c>
      <c r="K317" t="s">
        <v>4937</v>
      </c>
      <c r="L317" s="59"/>
      <c r="M317" t="s">
        <v>529</v>
      </c>
      <c r="N317" t="s">
        <v>351</v>
      </c>
      <c r="O317">
        <v>1</v>
      </c>
      <c r="P317" t="s">
        <v>4933</v>
      </c>
      <c r="Q317" t="s">
        <v>4935</v>
      </c>
      <c r="S317" t="s">
        <v>4936</v>
      </c>
      <c r="W317">
        <v>0</v>
      </c>
      <c r="X317">
        <v>0</v>
      </c>
      <c r="Y317">
        <v>0</v>
      </c>
      <c r="Z317">
        <v>5500</v>
      </c>
      <c r="AA317">
        <v>0</v>
      </c>
      <c r="AB317">
        <v>1925</v>
      </c>
      <c r="AC317">
        <v>0</v>
      </c>
      <c r="AD317" t="s">
        <v>530</v>
      </c>
      <c r="AE317" t="s">
        <v>773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N317" t="s">
        <v>785</v>
      </c>
      <c r="AP317">
        <v>0</v>
      </c>
      <c r="AQ317">
        <v>0</v>
      </c>
      <c r="AR317">
        <v>0</v>
      </c>
      <c r="AS317">
        <v>0</v>
      </c>
      <c r="AU317" t="s">
        <v>558</v>
      </c>
      <c r="AV317">
        <v>0</v>
      </c>
      <c r="AW317">
        <v>0</v>
      </c>
    </row>
    <row r="318" spans="1:49">
      <c r="A318">
        <v>903</v>
      </c>
      <c r="B318" t="s">
        <v>665</v>
      </c>
      <c r="C318" s="59">
        <v>45546</v>
      </c>
      <c r="D318" t="s">
        <v>5004</v>
      </c>
      <c r="E318" t="s">
        <v>530</v>
      </c>
      <c r="F318" t="s">
        <v>4933</v>
      </c>
      <c r="I318" s="59">
        <v>45546</v>
      </c>
      <c r="J318" t="s">
        <v>561</v>
      </c>
      <c r="K318" t="s">
        <v>4938</v>
      </c>
      <c r="L318" s="59"/>
      <c r="M318" t="s">
        <v>529</v>
      </c>
      <c r="N318" t="s">
        <v>351</v>
      </c>
      <c r="O318">
        <v>1</v>
      </c>
      <c r="P318" t="s">
        <v>4933</v>
      </c>
      <c r="Q318" t="s">
        <v>4935</v>
      </c>
      <c r="S318" t="s">
        <v>4936</v>
      </c>
      <c r="W318">
        <v>0</v>
      </c>
      <c r="X318">
        <v>0</v>
      </c>
      <c r="Y318">
        <v>0</v>
      </c>
      <c r="Z318">
        <v>5500</v>
      </c>
      <c r="AA318">
        <v>0</v>
      </c>
      <c r="AB318">
        <v>1925</v>
      </c>
      <c r="AC318">
        <v>0</v>
      </c>
      <c r="AD318" t="s">
        <v>530</v>
      </c>
      <c r="AE318" t="s">
        <v>773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N318" t="s">
        <v>785</v>
      </c>
      <c r="AP318">
        <v>0</v>
      </c>
      <c r="AQ318">
        <v>0</v>
      </c>
      <c r="AR318">
        <v>0</v>
      </c>
      <c r="AS318">
        <v>0</v>
      </c>
      <c r="AU318" t="s">
        <v>558</v>
      </c>
      <c r="AV318">
        <v>0</v>
      </c>
      <c r="AW318">
        <v>0</v>
      </c>
    </row>
    <row r="319" spans="1:49">
      <c r="A319">
        <v>904</v>
      </c>
      <c r="B319" t="s">
        <v>665</v>
      </c>
      <c r="C319" s="59">
        <v>45546</v>
      </c>
      <c r="D319" t="s">
        <v>5005</v>
      </c>
      <c r="E319" t="s">
        <v>530</v>
      </c>
      <c r="F319" t="s">
        <v>4933</v>
      </c>
      <c r="I319" s="59">
        <v>45546</v>
      </c>
      <c r="J319" t="s">
        <v>561</v>
      </c>
      <c r="K319" t="s">
        <v>4939</v>
      </c>
      <c r="L319" s="59"/>
      <c r="M319" t="s">
        <v>529</v>
      </c>
      <c r="N319" t="s">
        <v>351</v>
      </c>
      <c r="O319">
        <v>1</v>
      </c>
      <c r="P319" t="s">
        <v>4933</v>
      </c>
      <c r="Q319" t="s">
        <v>4935</v>
      </c>
      <c r="S319" t="s">
        <v>4936</v>
      </c>
      <c r="W319">
        <v>0</v>
      </c>
      <c r="X319">
        <v>0</v>
      </c>
      <c r="Y319">
        <v>0</v>
      </c>
      <c r="Z319">
        <v>5500</v>
      </c>
      <c r="AA319">
        <v>0</v>
      </c>
      <c r="AB319">
        <v>1925</v>
      </c>
      <c r="AC319">
        <v>0</v>
      </c>
      <c r="AD319" t="s">
        <v>530</v>
      </c>
      <c r="AE319" t="s">
        <v>773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N319" t="s">
        <v>785</v>
      </c>
      <c r="AP319">
        <v>0</v>
      </c>
      <c r="AQ319">
        <v>0</v>
      </c>
      <c r="AR319">
        <v>0</v>
      </c>
      <c r="AS319">
        <v>0</v>
      </c>
      <c r="AU319" t="s">
        <v>558</v>
      </c>
      <c r="AV319">
        <v>0</v>
      </c>
      <c r="AW319">
        <v>0</v>
      </c>
    </row>
    <row r="320" spans="1:49">
      <c r="A320">
        <v>905</v>
      </c>
      <c r="B320" t="s">
        <v>665</v>
      </c>
      <c r="C320" s="59">
        <v>45546</v>
      </c>
      <c r="D320" t="s">
        <v>5006</v>
      </c>
      <c r="E320" t="s">
        <v>530</v>
      </c>
      <c r="F320" t="s">
        <v>4933</v>
      </c>
      <c r="I320" s="59">
        <v>45546</v>
      </c>
      <c r="J320" t="s">
        <v>561</v>
      </c>
      <c r="K320" t="s">
        <v>4940</v>
      </c>
      <c r="L320" s="59"/>
      <c r="M320" t="s">
        <v>529</v>
      </c>
      <c r="N320" t="s">
        <v>351</v>
      </c>
      <c r="O320">
        <v>1</v>
      </c>
      <c r="P320" t="s">
        <v>4933</v>
      </c>
      <c r="Q320" t="s">
        <v>4935</v>
      </c>
      <c r="S320" t="s">
        <v>4936</v>
      </c>
      <c r="W320">
        <v>0</v>
      </c>
      <c r="X320">
        <v>0</v>
      </c>
      <c r="Y320">
        <v>0</v>
      </c>
      <c r="Z320">
        <v>5500</v>
      </c>
      <c r="AA320">
        <v>0</v>
      </c>
      <c r="AB320">
        <v>1925</v>
      </c>
      <c r="AC320">
        <v>0</v>
      </c>
      <c r="AD320" t="s">
        <v>530</v>
      </c>
      <c r="AE320" t="s">
        <v>773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N320" t="s">
        <v>785</v>
      </c>
      <c r="AP320">
        <v>0</v>
      </c>
      <c r="AQ320">
        <v>0</v>
      </c>
      <c r="AR320">
        <v>0</v>
      </c>
      <c r="AS320">
        <v>0</v>
      </c>
      <c r="AU320" t="s">
        <v>558</v>
      </c>
      <c r="AV320">
        <v>0</v>
      </c>
      <c r="AW320">
        <v>0</v>
      </c>
    </row>
    <row r="321" spans="1:49">
      <c r="A321">
        <v>906</v>
      </c>
      <c r="B321" t="s">
        <v>665</v>
      </c>
      <c r="C321" s="59">
        <v>45546</v>
      </c>
      <c r="D321" t="s">
        <v>5007</v>
      </c>
      <c r="E321" t="s">
        <v>530</v>
      </c>
      <c r="F321" t="s">
        <v>4933</v>
      </c>
      <c r="I321" s="59">
        <v>45546</v>
      </c>
      <c r="J321" t="s">
        <v>561</v>
      </c>
      <c r="K321" t="s">
        <v>4941</v>
      </c>
      <c r="L321" s="59"/>
      <c r="M321" t="s">
        <v>529</v>
      </c>
      <c r="N321" t="s">
        <v>351</v>
      </c>
      <c r="O321">
        <v>1</v>
      </c>
      <c r="P321" t="s">
        <v>4933</v>
      </c>
      <c r="Q321" t="s">
        <v>4935</v>
      </c>
      <c r="S321" t="s">
        <v>4936</v>
      </c>
      <c r="W321">
        <v>0</v>
      </c>
      <c r="X321">
        <v>0</v>
      </c>
      <c r="Y321">
        <v>0</v>
      </c>
      <c r="Z321">
        <v>5500</v>
      </c>
      <c r="AA321">
        <v>0</v>
      </c>
      <c r="AB321">
        <v>1925</v>
      </c>
      <c r="AC321">
        <v>0</v>
      </c>
      <c r="AD321" t="s">
        <v>530</v>
      </c>
      <c r="AE321" t="s">
        <v>773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N321" t="s">
        <v>785</v>
      </c>
      <c r="AP321">
        <v>0</v>
      </c>
      <c r="AQ321">
        <v>0</v>
      </c>
      <c r="AR321">
        <v>0</v>
      </c>
      <c r="AS321">
        <v>0</v>
      </c>
      <c r="AU321" t="s">
        <v>558</v>
      </c>
      <c r="AV321">
        <v>0</v>
      </c>
      <c r="AW321">
        <v>0</v>
      </c>
    </row>
    <row r="322" spans="1:49">
      <c r="A322">
        <v>907</v>
      </c>
      <c r="B322" t="s">
        <v>665</v>
      </c>
      <c r="C322" s="59">
        <v>45546</v>
      </c>
      <c r="D322" t="s">
        <v>5008</v>
      </c>
      <c r="E322" t="s">
        <v>530</v>
      </c>
      <c r="F322" t="s">
        <v>4933</v>
      </c>
      <c r="I322" s="59">
        <v>45546</v>
      </c>
      <c r="J322" t="s">
        <v>561</v>
      </c>
      <c r="K322" t="s">
        <v>4942</v>
      </c>
      <c r="L322" s="59"/>
      <c r="M322" t="s">
        <v>529</v>
      </c>
      <c r="N322" t="s">
        <v>351</v>
      </c>
      <c r="O322">
        <v>1</v>
      </c>
      <c r="P322" t="s">
        <v>4933</v>
      </c>
      <c r="Q322" t="s">
        <v>4935</v>
      </c>
      <c r="S322" t="s">
        <v>4936</v>
      </c>
      <c r="W322">
        <v>0</v>
      </c>
      <c r="X322">
        <v>0</v>
      </c>
      <c r="Y322">
        <v>0</v>
      </c>
      <c r="Z322">
        <v>5500</v>
      </c>
      <c r="AA322">
        <v>0</v>
      </c>
      <c r="AB322">
        <v>1925</v>
      </c>
      <c r="AC322">
        <v>0</v>
      </c>
      <c r="AD322" t="s">
        <v>530</v>
      </c>
      <c r="AE322" t="s">
        <v>773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N322" t="s">
        <v>785</v>
      </c>
      <c r="AP322">
        <v>0</v>
      </c>
      <c r="AQ322">
        <v>0</v>
      </c>
      <c r="AR322">
        <v>0</v>
      </c>
      <c r="AS322">
        <v>0</v>
      </c>
      <c r="AU322" t="s">
        <v>558</v>
      </c>
      <c r="AV322">
        <v>0</v>
      </c>
      <c r="AW322">
        <v>0</v>
      </c>
    </row>
    <row r="323" spans="1:49">
      <c r="A323">
        <v>908</v>
      </c>
      <c r="B323" t="s">
        <v>665</v>
      </c>
      <c r="C323" s="59">
        <v>45546</v>
      </c>
      <c r="D323" t="s">
        <v>5009</v>
      </c>
      <c r="E323" t="s">
        <v>530</v>
      </c>
      <c r="F323" t="s">
        <v>4933</v>
      </c>
      <c r="I323" s="59">
        <v>45546</v>
      </c>
      <c r="J323" t="s">
        <v>561</v>
      </c>
      <c r="K323" t="s">
        <v>4943</v>
      </c>
      <c r="L323" s="59"/>
      <c r="M323" t="s">
        <v>529</v>
      </c>
      <c r="N323" t="s">
        <v>351</v>
      </c>
      <c r="O323">
        <v>1</v>
      </c>
      <c r="P323" t="s">
        <v>4933</v>
      </c>
      <c r="Q323" t="s">
        <v>4935</v>
      </c>
      <c r="S323" t="s">
        <v>4936</v>
      </c>
      <c r="W323">
        <v>0</v>
      </c>
      <c r="X323">
        <v>0</v>
      </c>
      <c r="Y323">
        <v>0</v>
      </c>
      <c r="Z323">
        <v>5500</v>
      </c>
      <c r="AA323">
        <v>0</v>
      </c>
      <c r="AB323">
        <v>1925</v>
      </c>
      <c r="AC323">
        <v>0</v>
      </c>
      <c r="AD323" t="s">
        <v>530</v>
      </c>
      <c r="AE323" t="s">
        <v>773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N323" t="s">
        <v>785</v>
      </c>
      <c r="AP323">
        <v>0</v>
      </c>
      <c r="AQ323">
        <v>0</v>
      </c>
      <c r="AR323">
        <v>0</v>
      </c>
      <c r="AS323">
        <v>0</v>
      </c>
      <c r="AU323" t="s">
        <v>558</v>
      </c>
      <c r="AV323">
        <v>0</v>
      </c>
      <c r="AW323">
        <v>0</v>
      </c>
    </row>
    <row r="324" spans="1:49">
      <c r="A324">
        <v>909</v>
      </c>
      <c r="B324" t="s">
        <v>665</v>
      </c>
      <c r="C324" s="59">
        <v>45546</v>
      </c>
      <c r="D324" t="s">
        <v>5010</v>
      </c>
      <c r="E324" t="s">
        <v>530</v>
      </c>
      <c r="F324" t="s">
        <v>4944</v>
      </c>
      <c r="I324" s="59">
        <v>45546</v>
      </c>
      <c r="J324" t="s">
        <v>561</v>
      </c>
      <c r="K324" t="s">
        <v>4945</v>
      </c>
      <c r="L324" s="59"/>
      <c r="M324" t="s">
        <v>529</v>
      </c>
      <c r="N324" t="s">
        <v>351</v>
      </c>
      <c r="O324">
        <v>1</v>
      </c>
      <c r="P324" t="s">
        <v>4944</v>
      </c>
      <c r="Q324" t="s">
        <v>1437</v>
      </c>
      <c r="S324" t="s">
        <v>4946</v>
      </c>
      <c r="W324">
        <v>0</v>
      </c>
      <c r="X324">
        <v>0</v>
      </c>
      <c r="Y324">
        <v>0</v>
      </c>
      <c r="Z324">
        <v>5700</v>
      </c>
      <c r="AA324">
        <v>0</v>
      </c>
      <c r="AB324">
        <v>1725</v>
      </c>
      <c r="AC324">
        <v>0</v>
      </c>
      <c r="AD324" t="s">
        <v>530</v>
      </c>
      <c r="AE324" t="s">
        <v>773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N324" t="s">
        <v>785</v>
      </c>
      <c r="AP324">
        <v>0</v>
      </c>
      <c r="AQ324">
        <v>0</v>
      </c>
      <c r="AR324">
        <v>0</v>
      </c>
      <c r="AS324">
        <v>0</v>
      </c>
      <c r="AU324" t="s">
        <v>558</v>
      </c>
      <c r="AV324">
        <v>0</v>
      </c>
      <c r="AW324">
        <v>0</v>
      </c>
    </row>
    <row r="325" spans="1:49">
      <c r="A325">
        <v>910</v>
      </c>
      <c r="B325" t="s">
        <v>665</v>
      </c>
      <c r="C325" s="59">
        <v>45546</v>
      </c>
      <c r="D325" t="s">
        <v>5011</v>
      </c>
      <c r="E325" t="s">
        <v>530</v>
      </c>
      <c r="F325" t="s">
        <v>4944</v>
      </c>
      <c r="I325" s="59">
        <v>45546</v>
      </c>
      <c r="J325" t="s">
        <v>561</v>
      </c>
      <c r="K325" t="s">
        <v>4947</v>
      </c>
      <c r="L325" s="59"/>
      <c r="M325" t="s">
        <v>529</v>
      </c>
      <c r="N325" t="s">
        <v>351</v>
      </c>
      <c r="O325">
        <v>1</v>
      </c>
      <c r="P325" t="s">
        <v>4944</v>
      </c>
      <c r="Q325" t="s">
        <v>1437</v>
      </c>
      <c r="S325" t="s">
        <v>4946</v>
      </c>
      <c r="W325">
        <v>0</v>
      </c>
      <c r="X325">
        <v>0</v>
      </c>
      <c r="Y325">
        <v>0</v>
      </c>
      <c r="Z325">
        <v>5500</v>
      </c>
      <c r="AA325">
        <v>0</v>
      </c>
      <c r="AB325">
        <v>1925</v>
      </c>
      <c r="AC325">
        <v>0</v>
      </c>
      <c r="AD325" t="s">
        <v>530</v>
      </c>
      <c r="AE325" t="s">
        <v>773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N325" t="s">
        <v>785</v>
      </c>
      <c r="AP325">
        <v>0</v>
      </c>
      <c r="AQ325">
        <v>0</v>
      </c>
      <c r="AR325">
        <v>0</v>
      </c>
      <c r="AS325">
        <v>0</v>
      </c>
      <c r="AU325" t="s">
        <v>558</v>
      </c>
      <c r="AV325">
        <v>0</v>
      </c>
      <c r="AW325">
        <v>0</v>
      </c>
    </row>
    <row r="326" spans="1:49">
      <c r="A326">
        <v>911</v>
      </c>
      <c r="B326" t="s">
        <v>665</v>
      </c>
      <c r="C326" s="59">
        <v>45546</v>
      </c>
      <c r="D326" t="s">
        <v>5012</v>
      </c>
      <c r="E326" t="s">
        <v>530</v>
      </c>
      <c r="F326" t="s">
        <v>966</v>
      </c>
      <c r="I326" s="59">
        <v>45546</v>
      </c>
      <c r="J326" t="s">
        <v>561</v>
      </c>
      <c r="K326" t="s">
        <v>4948</v>
      </c>
      <c r="L326" s="59"/>
      <c r="M326" t="s">
        <v>529</v>
      </c>
      <c r="N326" t="s">
        <v>351</v>
      </c>
      <c r="O326">
        <v>1</v>
      </c>
      <c r="P326" t="s">
        <v>966</v>
      </c>
      <c r="Q326" t="s">
        <v>968</v>
      </c>
      <c r="S326" t="s">
        <v>969</v>
      </c>
      <c r="W326">
        <v>0</v>
      </c>
      <c r="X326">
        <v>0</v>
      </c>
      <c r="Y326">
        <v>0</v>
      </c>
      <c r="Z326">
        <v>5500</v>
      </c>
      <c r="AA326">
        <v>0</v>
      </c>
      <c r="AB326">
        <v>1925</v>
      </c>
      <c r="AC326">
        <v>0</v>
      </c>
      <c r="AD326" t="s">
        <v>530</v>
      </c>
      <c r="AE326" t="s">
        <v>773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N326" t="s">
        <v>785</v>
      </c>
      <c r="AP326">
        <v>0</v>
      </c>
      <c r="AQ326">
        <v>0</v>
      </c>
      <c r="AR326">
        <v>0</v>
      </c>
      <c r="AS326">
        <v>0</v>
      </c>
      <c r="AU326" t="s">
        <v>558</v>
      </c>
      <c r="AV326">
        <v>0</v>
      </c>
      <c r="AW326">
        <v>0</v>
      </c>
    </row>
    <row r="327" spans="1:49">
      <c r="A327">
        <v>912</v>
      </c>
      <c r="B327" t="s">
        <v>665</v>
      </c>
      <c r="C327" s="59">
        <v>45546</v>
      </c>
      <c r="D327" t="s">
        <v>4951</v>
      </c>
      <c r="E327" t="s">
        <v>559</v>
      </c>
      <c r="F327" t="s">
        <v>4949</v>
      </c>
      <c r="G327" t="s">
        <v>4952</v>
      </c>
      <c r="H327" t="s">
        <v>4953</v>
      </c>
      <c r="I327" s="59">
        <v>45546</v>
      </c>
      <c r="J327" t="s">
        <v>561</v>
      </c>
      <c r="K327" t="s">
        <v>4950</v>
      </c>
      <c r="L327" s="59"/>
      <c r="M327" t="s">
        <v>24</v>
      </c>
      <c r="N327" t="s">
        <v>351</v>
      </c>
      <c r="O327">
        <v>1</v>
      </c>
      <c r="P327" t="s">
        <v>4949</v>
      </c>
      <c r="Q327" t="s">
        <v>4953</v>
      </c>
      <c r="S327" t="s">
        <v>4954</v>
      </c>
      <c r="W327">
        <v>13600</v>
      </c>
      <c r="X327">
        <v>0</v>
      </c>
      <c r="Y327">
        <v>3000</v>
      </c>
      <c r="Z327">
        <v>3000</v>
      </c>
      <c r="AA327">
        <v>0</v>
      </c>
      <c r="AB327">
        <v>0</v>
      </c>
      <c r="AC327">
        <v>0</v>
      </c>
      <c r="AD327" t="s">
        <v>23</v>
      </c>
      <c r="AF327">
        <v>13600</v>
      </c>
      <c r="AG327">
        <v>9350</v>
      </c>
      <c r="AH327">
        <v>16600</v>
      </c>
      <c r="AI327">
        <v>0</v>
      </c>
      <c r="AJ327">
        <v>852</v>
      </c>
      <c r="AK327">
        <v>0</v>
      </c>
      <c r="AL327">
        <v>0</v>
      </c>
      <c r="AN327" t="s">
        <v>785</v>
      </c>
      <c r="AP327">
        <v>16600</v>
      </c>
      <c r="AQ327">
        <v>0</v>
      </c>
      <c r="AR327">
        <v>852</v>
      </c>
      <c r="AS327">
        <v>0</v>
      </c>
      <c r="AU327" t="s">
        <v>558</v>
      </c>
      <c r="AV327">
        <v>0</v>
      </c>
      <c r="AW327">
        <v>9350</v>
      </c>
    </row>
    <row r="328" spans="1:49">
      <c r="A328">
        <v>913</v>
      </c>
      <c r="B328" t="s">
        <v>665</v>
      </c>
      <c r="C328" s="59">
        <v>45545</v>
      </c>
      <c r="D328" t="s">
        <v>4957</v>
      </c>
      <c r="E328" t="s">
        <v>559</v>
      </c>
      <c r="F328" t="s">
        <v>4958</v>
      </c>
      <c r="G328" t="s">
        <v>4959</v>
      </c>
      <c r="H328" t="s">
        <v>4960</v>
      </c>
      <c r="I328" s="59">
        <v>45546</v>
      </c>
      <c r="J328" t="s">
        <v>561</v>
      </c>
      <c r="K328" t="s">
        <v>4956</v>
      </c>
      <c r="L328" s="59"/>
      <c r="M328" t="s">
        <v>265</v>
      </c>
      <c r="N328" t="s">
        <v>351</v>
      </c>
      <c r="O328">
        <v>16</v>
      </c>
      <c r="P328" t="s">
        <v>4955</v>
      </c>
      <c r="Q328" t="s">
        <v>4960</v>
      </c>
      <c r="S328" t="s">
        <v>4961</v>
      </c>
      <c r="W328">
        <v>16800</v>
      </c>
      <c r="X328">
        <v>23040</v>
      </c>
      <c r="Y328">
        <v>0</v>
      </c>
      <c r="Z328">
        <v>3500</v>
      </c>
      <c r="AA328">
        <v>0</v>
      </c>
      <c r="AB328">
        <v>960</v>
      </c>
      <c r="AC328">
        <v>0</v>
      </c>
      <c r="AD328" t="s">
        <v>1638</v>
      </c>
      <c r="AF328">
        <v>1050</v>
      </c>
      <c r="AG328">
        <v>770</v>
      </c>
      <c r="AH328">
        <v>16800</v>
      </c>
      <c r="AI328">
        <v>0</v>
      </c>
      <c r="AJ328">
        <v>924</v>
      </c>
      <c r="AK328">
        <v>0</v>
      </c>
      <c r="AL328">
        <v>0</v>
      </c>
      <c r="AN328" t="s">
        <v>785</v>
      </c>
      <c r="AP328">
        <v>16800</v>
      </c>
      <c r="AQ328">
        <v>0</v>
      </c>
      <c r="AR328">
        <v>924</v>
      </c>
      <c r="AS328">
        <v>0</v>
      </c>
      <c r="AU328" t="s">
        <v>558</v>
      </c>
      <c r="AV328">
        <v>0</v>
      </c>
      <c r="AW328">
        <v>12320</v>
      </c>
    </row>
    <row r="329" spans="1:49">
      <c r="A329">
        <v>922</v>
      </c>
      <c r="B329" t="s">
        <v>665</v>
      </c>
      <c r="C329" s="59">
        <v>45545</v>
      </c>
      <c r="D329" t="s">
        <v>4997</v>
      </c>
      <c r="E329" t="s">
        <v>562</v>
      </c>
      <c r="F329" t="s">
        <v>921</v>
      </c>
      <c r="H329" t="s">
        <v>4998</v>
      </c>
      <c r="I329" s="59">
        <v>45546</v>
      </c>
      <c r="J329" t="s">
        <v>561</v>
      </c>
      <c r="K329" t="s">
        <v>4996</v>
      </c>
      <c r="L329" s="59"/>
      <c r="M329" t="s">
        <v>133</v>
      </c>
      <c r="N329" t="s">
        <v>351</v>
      </c>
      <c r="O329">
        <v>1</v>
      </c>
      <c r="P329" t="s">
        <v>921</v>
      </c>
      <c r="Q329" t="s">
        <v>4998</v>
      </c>
      <c r="S329" t="s">
        <v>926</v>
      </c>
      <c r="T329" t="s">
        <v>564</v>
      </c>
      <c r="W329">
        <v>22600</v>
      </c>
      <c r="X329">
        <v>0</v>
      </c>
      <c r="Y329">
        <v>3000</v>
      </c>
      <c r="Z329">
        <v>3000</v>
      </c>
      <c r="AA329">
        <v>0</v>
      </c>
      <c r="AB329">
        <v>0</v>
      </c>
      <c r="AC329">
        <v>0</v>
      </c>
      <c r="AD329" t="s">
        <v>132</v>
      </c>
      <c r="AF329">
        <v>870</v>
      </c>
      <c r="AG329">
        <v>550</v>
      </c>
      <c r="AH329">
        <v>25600</v>
      </c>
      <c r="AI329">
        <v>0</v>
      </c>
      <c r="AJ329">
        <v>2784</v>
      </c>
      <c r="AK329">
        <v>0</v>
      </c>
      <c r="AL329">
        <v>0</v>
      </c>
      <c r="AN329" t="s">
        <v>785</v>
      </c>
      <c r="AP329">
        <v>25600</v>
      </c>
      <c r="AQ329">
        <v>0</v>
      </c>
      <c r="AR329">
        <v>2784</v>
      </c>
      <c r="AS329">
        <v>0</v>
      </c>
      <c r="AU329" t="s">
        <v>558</v>
      </c>
      <c r="AV329">
        <v>0</v>
      </c>
      <c r="AW329">
        <v>550</v>
      </c>
    </row>
    <row r="330" spans="1:49">
      <c r="A330">
        <v>924</v>
      </c>
      <c r="B330" t="s">
        <v>665</v>
      </c>
      <c r="C330" s="59">
        <v>45547</v>
      </c>
      <c r="D330" t="s">
        <v>5046</v>
      </c>
      <c r="E330" t="s">
        <v>530</v>
      </c>
      <c r="F330" t="s">
        <v>5014</v>
      </c>
      <c r="I330" s="59">
        <v>45547</v>
      </c>
      <c r="J330" t="s">
        <v>561</v>
      </c>
      <c r="K330" t="s">
        <v>5015</v>
      </c>
      <c r="L330" s="59"/>
      <c r="M330" t="s">
        <v>529</v>
      </c>
      <c r="N330" t="s">
        <v>351</v>
      </c>
      <c r="O330">
        <v>1</v>
      </c>
      <c r="P330" t="s">
        <v>5014</v>
      </c>
      <c r="Q330" t="s">
        <v>5016</v>
      </c>
      <c r="S330" t="s">
        <v>5017</v>
      </c>
      <c r="W330">
        <v>0</v>
      </c>
      <c r="X330">
        <v>0</v>
      </c>
      <c r="Y330">
        <v>0</v>
      </c>
      <c r="Z330">
        <v>5500</v>
      </c>
      <c r="AA330">
        <v>0</v>
      </c>
      <c r="AB330">
        <v>1925</v>
      </c>
      <c r="AC330">
        <v>0</v>
      </c>
      <c r="AD330" t="s">
        <v>530</v>
      </c>
      <c r="AE330" t="s">
        <v>773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N330" t="s">
        <v>785</v>
      </c>
      <c r="AP330">
        <v>0</v>
      </c>
      <c r="AQ330">
        <v>0</v>
      </c>
      <c r="AR330">
        <v>0</v>
      </c>
      <c r="AS330">
        <v>0</v>
      </c>
      <c r="AU330" t="s">
        <v>558</v>
      </c>
      <c r="AV330">
        <v>0</v>
      </c>
      <c r="AW330">
        <v>0</v>
      </c>
    </row>
    <row r="331" spans="1:49">
      <c r="A331">
        <v>928</v>
      </c>
      <c r="B331" t="s">
        <v>665</v>
      </c>
      <c r="C331" s="59">
        <v>45547</v>
      </c>
      <c r="D331" t="s">
        <v>5042</v>
      </c>
      <c r="E331" t="s">
        <v>559</v>
      </c>
      <c r="F331" t="s">
        <v>3174</v>
      </c>
      <c r="G331" t="s">
        <v>3175</v>
      </c>
      <c r="H331" t="s">
        <v>3176</v>
      </c>
      <c r="I331" s="59">
        <v>45547</v>
      </c>
      <c r="J331" t="s">
        <v>561</v>
      </c>
      <c r="K331" t="s">
        <v>5041</v>
      </c>
      <c r="L331" s="59"/>
      <c r="M331" t="s">
        <v>38</v>
      </c>
      <c r="N331" t="s">
        <v>351</v>
      </c>
      <c r="O331">
        <v>1</v>
      </c>
      <c r="P331" t="s">
        <v>3171</v>
      </c>
      <c r="Q331" t="s">
        <v>3176</v>
      </c>
      <c r="S331" t="s">
        <v>3177</v>
      </c>
      <c r="W331">
        <v>20800</v>
      </c>
      <c r="X331">
        <v>0</v>
      </c>
      <c r="Y331">
        <v>3000</v>
      </c>
      <c r="Z331">
        <v>3500</v>
      </c>
      <c r="AA331">
        <v>0</v>
      </c>
      <c r="AB331">
        <v>1053</v>
      </c>
      <c r="AC331">
        <v>0</v>
      </c>
      <c r="AD331" t="s">
        <v>37</v>
      </c>
      <c r="AE331" t="s">
        <v>773</v>
      </c>
      <c r="AF331">
        <v>20800</v>
      </c>
      <c r="AG331">
        <v>14300</v>
      </c>
      <c r="AH331">
        <v>23800</v>
      </c>
      <c r="AI331">
        <v>0</v>
      </c>
      <c r="AJ331">
        <v>1214</v>
      </c>
      <c r="AK331">
        <v>0</v>
      </c>
      <c r="AL331">
        <v>0</v>
      </c>
      <c r="AN331" t="s">
        <v>785</v>
      </c>
      <c r="AP331">
        <v>23800</v>
      </c>
      <c r="AQ331">
        <v>0</v>
      </c>
      <c r="AR331">
        <v>1214</v>
      </c>
      <c r="AS331">
        <v>0</v>
      </c>
      <c r="AU331" t="s">
        <v>558</v>
      </c>
      <c r="AV331">
        <v>1</v>
      </c>
      <c r="AW331">
        <v>14300</v>
      </c>
    </row>
    <row r="332" spans="1:49">
      <c r="A332">
        <v>929</v>
      </c>
      <c r="B332" t="s">
        <v>665</v>
      </c>
      <c r="C332" s="59">
        <v>45547</v>
      </c>
      <c r="D332" t="s">
        <v>5043</v>
      </c>
      <c r="E332" t="s">
        <v>559</v>
      </c>
      <c r="F332" t="s">
        <v>3174</v>
      </c>
      <c r="G332" t="s">
        <v>3175</v>
      </c>
      <c r="H332" t="s">
        <v>3176</v>
      </c>
      <c r="I332" s="59">
        <v>45547</v>
      </c>
      <c r="J332" t="s">
        <v>561</v>
      </c>
      <c r="K332" t="s">
        <v>5041</v>
      </c>
      <c r="L332" s="59"/>
      <c r="M332" t="s">
        <v>115</v>
      </c>
      <c r="N332" t="s">
        <v>351</v>
      </c>
      <c r="O332">
        <v>1</v>
      </c>
      <c r="P332" t="s">
        <v>3171</v>
      </c>
      <c r="Q332" t="s">
        <v>3176</v>
      </c>
      <c r="S332" t="s">
        <v>3177</v>
      </c>
      <c r="W332">
        <v>2970</v>
      </c>
      <c r="X332">
        <v>1290</v>
      </c>
      <c r="Y332">
        <v>0</v>
      </c>
      <c r="Z332">
        <v>0</v>
      </c>
      <c r="AA332">
        <v>0</v>
      </c>
      <c r="AB332">
        <v>0</v>
      </c>
      <c r="AC332">
        <v>0</v>
      </c>
      <c r="AD332" t="s">
        <v>114</v>
      </c>
      <c r="AE332" t="s">
        <v>773</v>
      </c>
      <c r="AF332">
        <v>2970</v>
      </c>
      <c r="AG332">
        <v>1980</v>
      </c>
      <c r="AH332">
        <v>2970</v>
      </c>
      <c r="AI332">
        <v>0</v>
      </c>
      <c r="AJ332">
        <v>229</v>
      </c>
      <c r="AK332">
        <v>0</v>
      </c>
      <c r="AL332">
        <v>0</v>
      </c>
      <c r="AN332" t="s">
        <v>785</v>
      </c>
      <c r="AP332">
        <v>2970</v>
      </c>
      <c r="AQ332">
        <v>0</v>
      </c>
      <c r="AR332">
        <v>229</v>
      </c>
      <c r="AS332">
        <v>0</v>
      </c>
      <c r="AU332" t="s">
        <v>558</v>
      </c>
      <c r="AV332">
        <v>1</v>
      </c>
      <c r="AW332">
        <v>1980</v>
      </c>
    </row>
    <row r="333" spans="1:49">
      <c r="A333">
        <v>930</v>
      </c>
      <c r="B333" t="s">
        <v>665</v>
      </c>
      <c r="C333" s="59">
        <v>45546</v>
      </c>
      <c r="D333" t="s">
        <v>5045</v>
      </c>
      <c r="E333" t="s">
        <v>559</v>
      </c>
      <c r="F333" t="s">
        <v>4374</v>
      </c>
      <c r="G333" t="s">
        <v>4377</v>
      </c>
      <c r="H333" t="s">
        <v>4378</v>
      </c>
      <c r="I333" s="59">
        <v>45547</v>
      </c>
      <c r="J333" t="s">
        <v>561</v>
      </c>
      <c r="K333" t="s">
        <v>5044</v>
      </c>
      <c r="L333" s="59"/>
      <c r="M333" t="s">
        <v>34</v>
      </c>
      <c r="N333" t="s">
        <v>351</v>
      </c>
      <c r="O333">
        <v>2</v>
      </c>
      <c r="P333" t="s">
        <v>4374</v>
      </c>
      <c r="Q333" t="s">
        <v>4378</v>
      </c>
      <c r="R333" t="s">
        <v>4379</v>
      </c>
      <c r="S333" t="s">
        <v>4380</v>
      </c>
      <c r="W333">
        <v>56800</v>
      </c>
      <c r="X333">
        <v>0</v>
      </c>
      <c r="Y333">
        <v>0</v>
      </c>
      <c r="Z333">
        <v>4400</v>
      </c>
      <c r="AA333">
        <v>0</v>
      </c>
      <c r="AB333">
        <v>1725</v>
      </c>
      <c r="AC333">
        <v>0</v>
      </c>
      <c r="AD333" t="s">
        <v>33</v>
      </c>
      <c r="AE333" t="s">
        <v>773</v>
      </c>
      <c r="AF333">
        <v>28800</v>
      </c>
      <c r="AG333">
        <v>19800</v>
      </c>
      <c r="AH333">
        <v>56800</v>
      </c>
      <c r="AI333">
        <v>0</v>
      </c>
      <c r="AJ333">
        <v>2934</v>
      </c>
      <c r="AK333">
        <v>0</v>
      </c>
      <c r="AL333">
        <v>0</v>
      </c>
      <c r="AN333" t="s">
        <v>785</v>
      </c>
      <c r="AP333">
        <v>56800</v>
      </c>
      <c r="AQ333">
        <v>0</v>
      </c>
      <c r="AR333">
        <v>2934</v>
      </c>
      <c r="AS333">
        <v>0</v>
      </c>
      <c r="AU333" t="s">
        <v>558</v>
      </c>
      <c r="AV333">
        <v>1</v>
      </c>
      <c r="AW333">
        <v>39600</v>
      </c>
    </row>
    <row r="334" spans="1:49">
      <c r="A334">
        <v>931</v>
      </c>
      <c r="B334" t="s">
        <v>665</v>
      </c>
      <c r="C334" s="59">
        <v>45547</v>
      </c>
      <c r="D334" t="s">
        <v>5047</v>
      </c>
      <c r="E334" t="s">
        <v>530</v>
      </c>
      <c r="F334" t="s">
        <v>5014</v>
      </c>
      <c r="I334" s="59">
        <v>45547</v>
      </c>
      <c r="J334" t="s">
        <v>561</v>
      </c>
      <c r="K334" t="s">
        <v>5015</v>
      </c>
      <c r="L334" s="59"/>
      <c r="M334" t="s">
        <v>529</v>
      </c>
      <c r="N334" t="s">
        <v>351</v>
      </c>
      <c r="O334">
        <v>1</v>
      </c>
      <c r="P334" t="s">
        <v>5014</v>
      </c>
      <c r="Q334" t="s">
        <v>5016</v>
      </c>
      <c r="S334" t="s">
        <v>5017</v>
      </c>
      <c r="W334">
        <v>0</v>
      </c>
      <c r="X334">
        <v>0</v>
      </c>
      <c r="Y334">
        <v>0</v>
      </c>
      <c r="Z334">
        <v>5500</v>
      </c>
      <c r="AA334">
        <v>0</v>
      </c>
      <c r="AB334">
        <v>1925</v>
      </c>
      <c r="AC334">
        <v>0</v>
      </c>
      <c r="AD334" t="s">
        <v>530</v>
      </c>
      <c r="AE334" t="s">
        <v>773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N334" t="s">
        <v>785</v>
      </c>
      <c r="AP334">
        <v>0</v>
      </c>
      <c r="AQ334">
        <v>0</v>
      </c>
      <c r="AR334">
        <v>0</v>
      </c>
      <c r="AS334">
        <v>0</v>
      </c>
      <c r="AU334" t="s">
        <v>558</v>
      </c>
      <c r="AV334">
        <v>0</v>
      </c>
      <c r="AW334">
        <v>0</v>
      </c>
    </row>
    <row r="335" spans="1:49">
      <c r="A335">
        <v>935</v>
      </c>
      <c r="B335" t="s">
        <v>665</v>
      </c>
      <c r="C335" s="59">
        <v>45547</v>
      </c>
      <c r="D335" t="s">
        <v>5042</v>
      </c>
      <c r="E335" t="s">
        <v>559</v>
      </c>
      <c r="F335" t="s">
        <v>3174</v>
      </c>
      <c r="G335" t="s">
        <v>3175</v>
      </c>
      <c r="H335" t="s">
        <v>3176</v>
      </c>
      <c r="I335" s="59">
        <v>45547</v>
      </c>
      <c r="J335" t="s">
        <v>561</v>
      </c>
      <c r="K335" t="s">
        <v>5041</v>
      </c>
      <c r="L335" s="59"/>
      <c r="M335" t="s">
        <v>38</v>
      </c>
      <c r="N335" t="s">
        <v>351</v>
      </c>
      <c r="O335">
        <v>1</v>
      </c>
      <c r="P335" t="s">
        <v>3171</v>
      </c>
      <c r="Q335" t="s">
        <v>3176</v>
      </c>
      <c r="S335" t="s">
        <v>3177</v>
      </c>
      <c r="W335">
        <v>20800</v>
      </c>
      <c r="X335">
        <v>0</v>
      </c>
      <c r="Y335">
        <v>3000</v>
      </c>
      <c r="Z335">
        <v>3500</v>
      </c>
      <c r="AA335">
        <v>0</v>
      </c>
      <c r="AB335">
        <v>1053</v>
      </c>
      <c r="AC335">
        <v>0</v>
      </c>
      <c r="AD335" t="s">
        <v>37</v>
      </c>
      <c r="AE335" t="s">
        <v>773</v>
      </c>
      <c r="AF335">
        <v>20800</v>
      </c>
      <c r="AG335">
        <v>14300</v>
      </c>
      <c r="AH335">
        <v>23800</v>
      </c>
      <c r="AI335">
        <v>0</v>
      </c>
      <c r="AJ335">
        <v>1214</v>
      </c>
      <c r="AK335">
        <v>0</v>
      </c>
      <c r="AL335">
        <v>0</v>
      </c>
      <c r="AN335" t="s">
        <v>785</v>
      </c>
      <c r="AP335">
        <v>23800</v>
      </c>
      <c r="AQ335">
        <v>0</v>
      </c>
      <c r="AR335">
        <v>1214</v>
      </c>
      <c r="AS335">
        <v>0</v>
      </c>
      <c r="AU335" t="s">
        <v>558</v>
      </c>
      <c r="AV335">
        <v>1</v>
      </c>
      <c r="AW335">
        <v>14300</v>
      </c>
    </row>
    <row r="336" spans="1:49">
      <c r="A336">
        <v>936</v>
      </c>
      <c r="B336" t="s">
        <v>665</v>
      </c>
      <c r="C336" s="59">
        <v>45547</v>
      </c>
      <c r="D336" t="s">
        <v>5043</v>
      </c>
      <c r="E336" t="s">
        <v>559</v>
      </c>
      <c r="F336" t="s">
        <v>3174</v>
      </c>
      <c r="G336" t="s">
        <v>3175</v>
      </c>
      <c r="H336" t="s">
        <v>3176</v>
      </c>
      <c r="I336" s="59">
        <v>45547</v>
      </c>
      <c r="J336" t="s">
        <v>561</v>
      </c>
      <c r="K336" t="s">
        <v>5041</v>
      </c>
      <c r="L336" s="59"/>
      <c r="M336" t="s">
        <v>115</v>
      </c>
      <c r="N336" t="s">
        <v>351</v>
      </c>
      <c r="O336">
        <v>1</v>
      </c>
      <c r="P336" t="s">
        <v>3171</v>
      </c>
      <c r="Q336" t="s">
        <v>3176</v>
      </c>
      <c r="S336" t="s">
        <v>3177</v>
      </c>
      <c r="W336">
        <v>2970</v>
      </c>
      <c r="X336">
        <v>1290</v>
      </c>
      <c r="Y336">
        <v>0</v>
      </c>
      <c r="Z336">
        <v>0</v>
      </c>
      <c r="AA336">
        <v>0</v>
      </c>
      <c r="AB336">
        <v>0</v>
      </c>
      <c r="AC336">
        <v>0</v>
      </c>
      <c r="AD336" t="s">
        <v>114</v>
      </c>
      <c r="AE336" t="s">
        <v>773</v>
      </c>
      <c r="AF336">
        <v>2970</v>
      </c>
      <c r="AG336">
        <v>1980</v>
      </c>
      <c r="AH336">
        <v>2970</v>
      </c>
      <c r="AI336">
        <v>0</v>
      </c>
      <c r="AJ336">
        <v>229</v>
      </c>
      <c r="AK336">
        <v>0</v>
      </c>
      <c r="AL336">
        <v>0</v>
      </c>
      <c r="AN336" t="s">
        <v>785</v>
      </c>
      <c r="AP336">
        <v>2970</v>
      </c>
      <c r="AQ336">
        <v>0</v>
      </c>
      <c r="AR336">
        <v>229</v>
      </c>
      <c r="AS336">
        <v>0</v>
      </c>
      <c r="AU336" t="s">
        <v>558</v>
      </c>
      <c r="AV336">
        <v>1</v>
      </c>
      <c r="AW336">
        <v>1980</v>
      </c>
    </row>
    <row r="337" spans="1:49">
      <c r="A337">
        <v>937</v>
      </c>
      <c r="B337" t="s">
        <v>665</v>
      </c>
      <c r="C337" s="59">
        <v>45546</v>
      </c>
      <c r="D337" t="s">
        <v>5045</v>
      </c>
      <c r="E337" t="s">
        <v>559</v>
      </c>
      <c r="F337" t="s">
        <v>4374</v>
      </c>
      <c r="G337" t="s">
        <v>4377</v>
      </c>
      <c r="H337" t="s">
        <v>4378</v>
      </c>
      <c r="I337" s="59">
        <v>45547</v>
      </c>
      <c r="J337" t="s">
        <v>561</v>
      </c>
      <c r="K337" t="s">
        <v>5044</v>
      </c>
      <c r="L337" s="59"/>
      <c r="M337" t="s">
        <v>34</v>
      </c>
      <c r="N337" t="s">
        <v>351</v>
      </c>
      <c r="O337">
        <v>2</v>
      </c>
      <c r="P337" t="s">
        <v>4374</v>
      </c>
      <c r="Q337" t="s">
        <v>4378</v>
      </c>
      <c r="R337" t="s">
        <v>4379</v>
      </c>
      <c r="S337" t="s">
        <v>4380</v>
      </c>
      <c r="W337">
        <v>56800</v>
      </c>
      <c r="X337">
        <v>0</v>
      </c>
      <c r="Y337">
        <v>0</v>
      </c>
      <c r="Z337">
        <v>4400</v>
      </c>
      <c r="AA337">
        <v>0</v>
      </c>
      <c r="AB337">
        <v>1725</v>
      </c>
      <c r="AC337">
        <v>0</v>
      </c>
      <c r="AD337" t="s">
        <v>33</v>
      </c>
      <c r="AE337" t="s">
        <v>773</v>
      </c>
      <c r="AF337">
        <v>28800</v>
      </c>
      <c r="AG337">
        <v>19800</v>
      </c>
      <c r="AH337">
        <v>56800</v>
      </c>
      <c r="AI337">
        <v>0</v>
      </c>
      <c r="AJ337">
        <v>2934</v>
      </c>
      <c r="AK337">
        <v>0</v>
      </c>
      <c r="AL337">
        <v>0</v>
      </c>
      <c r="AN337" t="s">
        <v>785</v>
      </c>
      <c r="AP337">
        <v>56800</v>
      </c>
      <c r="AQ337">
        <v>0</v>
      </c>
      <c r="AR337">
        <v>2934</v>
      </c>
      <c r="AS337">
        <v>0</v>
      </c>
      <c r="AU337" t="s">
        <v>558</v>
      </c>
      <c r="AV337">
        <v>1</v>
      </c>
      <c r="AW337">
        <v>39600</v>
      </c>
    </row>
    <row r="338" spans="1:49">
      <c r="A338">
        <v>942</v>
      </c>
      <c r="B338" t="s">
        <v>665</v>
      </c>
      <c r="C338" s="59">
        <v>45554</v>
      </c>
      <c r="D338" t="s">
        <v>5071</v>
      </c>
      <c r="E338" t="s">
        <v>559</v>
      </c>
      <c r="F338" t="s">
        <v>5072</v>
      </c>
      <c r="G338" t="s">
        <v>5073</v>
      </c>
      <c r="H338" t="s">
        <v>5074</v>
      </c>
      <c r="I338" s="59">
        <v>45554</v>
      </c>
      <c r="J338" t="s">
        <v>561</v>
      </c>
      <c r="K338" t="s">
        <v>5070</v>
      </c>
      <c r="L338" s="59"/>
      <c r="M338" t="s">
        <v>34</v>
      </c>
      <c r="N338" t="s">
        <v>351</v>
      </c>
      <c r="O338">
        <v>1</v>
      </c>
      <c r="P338" t="s">
        <v>5069</v>
      </c>
      <c r="Q338" t="s">
        <v>5074</v>
      </c>
      <c r="S338" t="s">
        <v>5075</v>
      </c>
      <c r="W338">
        <v>28400</v>
      </c>
      <c r="X338">
        <v>0</v>
      </c>
      <c r="Y338">
        <v>3000</v>
      </c>
      <c r="Z338">
        <v>3500</v>
      </c>
      <c r="AA338">
        <v>0</v>
      </c>
      <c r="AB338">
        <v>1053</v>
      </c>
      <c r="AC338">
        <v>0</v>
      </c>
      <c r="AD338" t="s">
        <v>33</v>
      </c>
      <c r="AF338">
        <v>28800</v>
      </c>
      <c r="AG338">
        <v>19800</v>
      </c>
      <c r="AH338">
        <v>31400</v>
      </c>
      <c r="AI338">
        <v>0</v>
      </c>
      <c r="AJ338">
        <v>1596</v>
      </c>
      <c r="AK338">
        <v>0</v>
      </c>
      <c r="AL338">
        <v>0</v>
      </c>
      <c r="AN338" t="s">
        <v>785</v>
      </c>
      <c r="AP338">
        <v>31400</v>
      </c>
      <c r="AQ338">
        <v>0</v>
      </c>
      <c r="AR338">
        <v>1596</v>
      </c>
      <c r="AS338">
        <v>0</v>
      </c>
      <c r="AU338" t="s">
        <v>558</v>
      </c>
      <c r="AV338">
        <v>0</v>
      </c>
      <c r="AW338">
        <v>19800</v>
      </c>
    </row>
    <row r="339" spans="1:49">
      <c r="A339">
        <v>943</v>
      </c>
      <c r="B339" t="s">
        <v>665</v>
      </c>
      <c r="C339" s="59">
        <v>45554</v>
      </c>
      <c r="D339" t="s">
        <v>5078</v>
      </c>
      <c r="E339" t="s">
        <v>559</v>
      </c>
      <c r="F339" t="s">
        <v>5076</v>
      </c>
      <c r="G339" t="s">
        <v>5079</v>
      </c>
      <c r="H339" t="s">
        <v>5080</v>
      </c>
      <c r="I339" s="59">
        <v>45554</v>
      </c>
      <c r="J339" t="s">
        <v>561</v>
      </c>
      <c r="K339" t="s">
        <v>5077</v>
      </c>
      <c r="L339" s="59"/>
      <c r="M339" t="s">
        <v>24</v>
      </c>
      <c r="N339" t="s">
        <v>351</v>
      </c>
      <c r="O339">
        <v>1</v>
      </c>
      <c r="P339" t="s">
        <v>5076</v>
      </c>
      <c r="Q339" t="s">
        <v>5080</v>
      </c>
      <c r="R339" t="s">
        <v>5080</v>
      </c>
      <c r="S339" t="s">
        <v>5081</v>
      </c>
      <c r="W339">
        <v>13600</v>
      </c>
      <c r="X339">
        <v>0</v>
      </c>
      <c r="Y339">
        <v>3000</v>
      </c>
      <c r="Z339">
        <v>3000</v>
      </c>
      <c r="AA339">
        <v>0</v>
      </c>
      <c r="AB339">
        <v>0</v>
      </c>
      <c r="AC339">
        <v>0</v>
      </c>
      <c r="AD339" t="s">
        <v>23</v>
      </c>
      <c r="AF339">
        <v>13600</v>
      </c>
      <c r="AG339">
        <v>9350</v>
      </c>
      <c r="AH339">
        <v>16600</v>
      </c>
      <c r="AI339">
        <v>0</v>
      </c>
      <c r="AJ339">
        <v>852</v>
      </c>
      <c r="AK339">
        <v>0</v>
      </c>
      <c r="AL339">
        <v>0</v>
      </c>
      <c r="AN339" t="s">
        <v>785</v>
      </c>
      <c r="AP339">
        <v>16600</v>
      </c>
      <c r="AQ339">
        <v>0</v>
      </c>
      <c r="AR339">
        <v>852</v>
      </c>
      <c r="AS339">
        <v>0</v>
      </c>
      <c r="AU339" t="s">
        <v>558</v>
      </c>
      <c r="AV339">
        <v>0</v>
      </c>
      <c r="AW339">
        <v>9350</v>
      </c>
    </row>
    <row r="340" spans="1:49">
      <c r="A340">
        <v>944</v>
      </c>
      <c r="B340" t="s">
        <v>665</v>
      </c>
      <c r="C340" s="59">
        <v>45552</v>
      </c>
      <c r="D340" t="s">
        <v>5084</v>
      </c>
      <c r="E340" t="s">
        <v>559</v>
      </c>
      <c r="F340" t="s">
        <v>5082</v>
      </c>
      <c r="G340" t="s">
        <v>5085</v>
      </c>
      <c r="H340" t="s">
        <v>5086</v>
      </c>
      <c r="I340" s="59">
        <v>45554</v>
      </c>
      <c r="J340" t="s">
        <v>561</v>
      </c>
      <c r="K340" t="s">
        <v>5083</v>
      </c>
      <c r="L340" s="59"/>
      <c r="M340" t="s">
        <v>26</v>
      </c>
      <c r="N340" t="s">
        <v>351</v>
      </c>
      <c r="O340">
        <v>1</v>
      </c>
      <c r="P340" t="s">
        <v>5082</v>
      </c>
      <c r="Q340" t="s">
        <v>5086</v>
      </c>
      <c r="R340" t="s">
        <v>5087</v>
      </c>
      <c r="S340" t="s">
        <v>5088</v>
      </c>
      <c r="T340" t="s">
        <v>1114</v>
      </c>
      <c r="W340">
        <v>21920</v>
      </c>
      <c r="X340">
        <v>0</v>
      </c>
      <c r="Y340">
        <v>3000</v>
      </c>
      <c r="Z340">
        <v>3000</v>
      </c>
      <c r="AA340">
        <v>0</v>
      </c>
      <c r="AB340">
        <v>0</v>
      </c>
      <c r="AC340">
        <v>0</v>
      </c>
      <c r="AD340" t="s">
        <v>25</v>
      </c>
      <c r="AF340">
        <v>21920</v>
      </c>
      <c r="AG340">
        <v>15070</v>
      </c>
      <c r="AH340">
        <v>24920</v>
      </c>
      <c r="AI340">
        <v>0</v>
      </c>
      <c r="AJ340">
        <v>1270</v>
      </c>
      <c r="AK340">
        <v>0</v>
      </c>
      <c r="AL340">
        <v>0</v>
      </c>
      <c r="AN340" t="s">
        <v>785</v>
      </c>
      <c r="AP340">
        <v>24920</v>
      </c>
      <c r="AQ340">
        <v>0</v>
      </c>
      <c r="AR340">
        <v>1270</v>
      </c>
      <c r="AS340">
        <v>0</v>
      </c>
      <c r="AU340" t="s">
        <v>558</v>
      </c>
      <c r="AV340">
        <v>0</v>
      </c>
      <c r="AW340">
        <v>15070</v>
      </c>
    </row>
    <row r="341" spans="1:49">
      <c r="A341">
        <v>945</v>
      </c>
      <c r="B341" t="s">
        <v>665</v>
      </c>
      <c r="C341" s="59">
        <v>45550</v>
      </c>
      <c r="D341" t="s">
        <v>5090</v>
      </c>
      <c r="E341" t="s">
        <v>559</v>
      </c>
      <c r="F341" t="s">
        <v>3446</v>
      </c>
      <c r="G341" t="s">
        <v>3449</v>
      </c>
      <c r="H341" t="s">
        <v>3450</v>
      </c>
      <c r="I341" s="59">
        <v>45554</v>
      </c>
      <c r="J341" t="s">
        <v>561</v>
      </c>
      <c r="K341" t="s">
        <v>5089</v>
      </c>
      <c r="L341" s="59"/>
      <c r="M341" t="s">
        <v>38</v>
      </c>
      <c r="N341" t="s">
        <v>351</v>
      </c>
      <c r="O341">
        <v>2</v>
      </c>
      <c r="P341" t="s">
        <v>3446</v>
      </c>
      <c r="Q341" t="s">
        <v>3450</v>
      </c>
      <c r="S341" t="s">
        <v>5091</v>
      </c>
      <c r="W341">
        <v>41600</v>
      </c>
      <c r="X341">
        <v>0</v>
      </c>
      <c r="Y341">
        <v>0</v>
      </c>
      <c r="Z341">
        <v>4400</v>
      </c>
      <c r="AA341">
        <v>0</v>
      </c>
      <c r="AB341">
        <v>1725</v>
      </c>
      <c r="AC341">
        <v>0</v>
      </c>
      <c r="AD341" t="s">
        <v>37</v>
      </c>
      <c r="AE341" t="s">
        <v>773</v>
      </c>
      <c r="AF341">
        <v>20800</v>
      </c>
      <c r="AG341">
        <v>14300</v>
      </c>
      <c r="AH341">
        <v>41600</v>
      </c>
      <c r="AI341">
        <v>0</v>
      </c>
      <c r="AJ341">
        <v>2170</v>
      </c>
      <c r="AK341">
        <v>0</v>
      </c>
      <c r="AL341">
        <v>0</v>
      </c>
      <c r="AN341" t="s">
        <v>785</v>
      </c>
      <c r="AP341">
        <v>41600</v>
      </c>
      <c r="AQ341">
        <v>0</v>
      </c>
      <c r="AR341">
        <v>2170</v>
      </c>
      <c r="AS341">
        <v>0</v>
      </c>
      <c r="AU341" t="s">
        <v>558</v>
      </c>
      <c r="AV341">
        <v>1</v>
      </c>
      <c r="AW341">
        <v>28600</v>
      </c>
    </row>
    <row r="342" spans="1:49">
      <c r="A342">
        <v>946</v>
      </c>
      <c r="B342" t="s">
        <v>665</v>
      </c>
      <c r="C342" s="59">
        <v>45549</v>
      </c>
      <c r="D342" t="s">
        <v>5094</v>
      </c>
      <c r="E342" t="s">
        <v>559</v>
      </c>
      <c r="F342" t="s">
        <v>5095</v>
      </c>
      <c r="G342" t="s">
        <v>5096</v>
      </c>
      <c r="H342" t="s">
        <v>5097</v>
      </c>
      <c r="I342" s="59">
        <v>45554</v>
      </c>
      <c r="J342" t="s">
        <v>561</v>
      </c>
      <c r="K342" t="s">
        <v>5093</v>
      </c>
      <c r="L342" s="59"/>
      <c r="M342" t="s">
        <v>24</v>
      </c>
      <c r="N342" t="s">
        <v>351</v>
      </c>
      <c r="O342">
        <v>3</v>
      </c>
      <c r="P342" t="s">
        <v>5092</v>
      </c>
      <c r="Q342" t="s">
        <v>5097</v>
      </c>
      <c r="S342" t="s">
        <v>5098</v>
      </c>
      <c r="W342">
        <v>40800</v>
      </c>
      <c r="X342">
        <v>0</v>
      </c>
      <c r="Y342">
        <v>0</v>
      </c>
      <c r="Z342">
        <v>3500</v>
      </c>
      <c r="AA342">
        <v>0</v>
      </c>
      <c r="AB342">
        <v>1053</v>
      </c>
      <c r="AC342">
        <v>0</v>
      </c>
      <c r="AD342" t="s">
        <v>23</v>
      </c>
      <c r="AF342">
        <v>13600</v>
      </c>
      <c r="AG342">
        <v>9350</v>
      </c>
      <c r="AH342">
        <v>40800</v>
      </c>
      <c r="AI342">
        <v>0</v>
      </c>
      <c r="AJ342">
        <v>2130</v>
      </c>
      <c r="AK342">
        <v>0</v>
      </c>
      <c r="AL342">
        <v>0</v>
      </c>
      <c r="AN342" t="s">
        <v>785</v>
      </c>
      <c r="AP342">
        <v>40800</v>
      </c>
      <c r="AQ342">
        <v>0</v>
      </c>
      <c r="AR342">
        <v>2130</v>
      </c>
      <c r="AS342">
        <v>0</v>
      </c>
      <c r="AU342" t="s">
        <v>558</v>
      </c>
      <c r="AV342">
        <v>0</v>
      </c>
      <c r="AW342">
        <v>28050</v>
      </c>
    </row>
    <row r="343" spans="1:49">
      <c r="A343">
        <v>947</v>
      </c>
      <c r="B343" t="s">
        <v>665</v>
      </c>
      <c r="C343" s="59">
        <v>45548</v>
      </c>
      <c r="D343" t="s">
        <v>5100</v>
      </c>
      <c r="E343" t="s">
        <v>559</v>
      </c>
      <c r="F343" t="s">
        <v>1338</v>
      </c>
      <c r="G343" t="s">
        <v>5101</v>
      </c>
      <c r="H343" t="s">
        <v>5102</v>
      </c>
      <c r="I343" s="59">
        <v>45554</v>
      </c>
      <c r="J343" t="s">
        <v>561</v>
      </c>
      <c r="K343" t="s">
        <v>5099</v>
      </c>
      <c r="L343" s="59"/>
      <c r="M343" t="s">
        <v>38</v>
      </c>
      <c r="N343" t="s">
        <v>351</v>
      </c>
      <c r="O343">
        <v>1</v>
      </c>
      <c r="P343" t="s">
        <v>1338</v>
      </c>
      <c r="Q343" t="s">
        <v>5102</v>
      </c>
      <c r="S343" t="s">
        <v>5103</v>
      </c>
      <c r="W343">
        <v>20800</v>
      </c>
      <c r="X343">
        <v>0</v>
      </c>
      <c r="Y343">
        <v>3000</v>
      </c>
      <c r="Z343">
        <v>3500</v>
      </c>
      <c r="AA343">
        <v>0</v>
      </c>
      <c r="AB343">
        <v>1053</v>
      </c>
      <c r="AC343">
        <v>0</v>
      </c>
      <c r="AD343" t="s">
        <v>37</v>
      </c>
      <c r="AF343">
        <v>20800</v>
      </c>
      <c r="AG343">
        <v>14300</v>
      </c>
      <c r="AH343">
        <v>23800</v>
      </c>
      <c r="AI343">
        <v>0</v>
      </c>
      <c r="AJ343">
        <v>1214</v>
      </c>
      <c r="AK343">
        <v>0</v>
      </c>
      <c r="AL343">
        <v>0</v>
      </c>
      <c r="AN343" t="s">
        <v>785</v>
      </c>
      <c r="AP343">
        <v>23800</v>
      </c>
      <c r="AQ343">
        <v>0</v>
      </c>
      <c r="AR343">
        <v>1214</v>
      </c>
      <c r="AS343">
        <v>0</v>
      </c>
      <c r="AU343" t="s">
        <v>558</v>
      </c>
      <c r="AV343">
        <v>0</v>
      </c>
      <c r="AW343">
        <v>14300</v>
      </c>
    </row>
    <row r="344" spans="1:49">
      <c r="A344">
        <v>961</v>
      </c>
      <c r="B344" t="s">
        <v>665</v>
      </c>
      <c r="C344" s="59">
        <v>45547</v>
      </c>
      <c r="D344" t="s">
        <v>5165</v>
      </c>
      <c r="E344" t="s">
        <v>562</v>
      </c>
      <c r="F344" t="s">
        <v>5163</v>
      </c>
      <c r="H344" t="s">
        <v>5166</v>
      </c>
      <c r="I344" s="59">
        <v>45554</v>
      </c>
      <c r="J344" t="s">
        <v>561</v>
      </c>
      <c r="K344" t="s">
        <v>5164</v>
      </c>
      <c r="L344" s="59"/>
      <c r="M344" t="s">
        <v>44</v>
      </c>
      <c r="N344" t="s">
        <v>351</v>
      </c>
      <c r="O344">
        <v>1</v>
      </c>
      <c r="P344" t="s">
        <v>5163</v>
      </c>
      <c r="Q344" t="s">
        <v>5166</v>
      </c>
      <c r="S344" t="s">
        <v>5167</v>
      </c>
      <c r="T344" t="s">
        <v>564</v>
      </c>
      <c r="W344">
        <v>15120</v>
      </c>
      <c r="X344">
        <v>0</v>
      </c>
      <c r="Y344">
        <v>3000</v>
      </c>
      <c r="Z344">
        <v>3500</v>
      </c>
      <c r="AA344">
        <v>0</v>
      </c>
      <c r="AB344">
        <v>1053</v>
      </c>
      <c r="AC344">
        <v>0</v>
      </c>
      <c r="AD344" t="s">
        <v>43</v>
      </c>
      <c r="AF344">
        <v>15120</v>
      </c>
      <c r="AG344">
        <v>9900</v>
      </c>
      <c r="AH344">
        <v>18120</v>
      </c>
      <c r="AI344">
        <v>0</v>
      </c>
      <c r="AJ344">
        <v>1895</v>
      </c>
      <c r="AK344">
        <v>0</v>
      </c>
      <c r="AL344">
        <v>0</v>
      </c>
      <c r="AN344" t="s">
        <v>785</v>
      </c>
      <c r="AP344">
        <v>18120</v>
      </c>
      <c r="AQ344">
        <v>0</v>
      </c>
      <c r="AR344">
        <v>1895</v>
      </c>
      <c r="AS344">
        <v>0</v>
      </c>
      <c r="AU344" t="s">
        <v>558</v>
      </c>
      <c r="AV344">
        <v>0</v>
      </c>
      <c r="AW344">
        <v>9900</v>
      </c>
    </row>
    <row r="345" spans="1:49">
      <c r="A345">
        <v>962</v>
      </c>
      <c r="B345" t="s">
        <v>665</v>
      </c>
      <c r="C345" s="59">
        <v>45553</v>
      </c>
      <c r="D345" t="s">
        <v>5169</v>
      </c>
      <c r="E345" t="s">
        <v>562</v>
      </c>
      <c r="F345" t="s">
        <v>2804</v>
      </c>
      <c r="H345" t="s">
        <v>5170</v>
      </c>
      <c r="I345" s="59">
        <v>45554</v>
      </c>
      <c r="J345" t="s">
        <v>561</v>
      </c>
      <c r="K345" t="s">
        <v>5168</v>
      </c>
      <c r="L345" s="59"/>
      <c r="M345" t="s">
        <v>133</v>
      </c>
      <c r="N345" t="s">
        <v>351</v>
      </c>
      <c r="O345">
        <v>1</v>
      </c>
      <c r="P345" t="s">
        <v>2801</v>
      </c>
      <c r="Q345" t="s">
        <v>5170</v>
      </c>
      <c r="S345" t="s">
        <v>2807</v>
      </c>
      <c r="T345" t="s">
        <v>564</v>
      </c>
      <c r="W345">
        <v>22600</v>
      </c>
      <c r="X345">
        <v>0</v>
      </c>
      <c r="Y345">
        <v>0</v>
      </c>
      <c r="Z345">
        <v>4400</v>
      </c>
      <c r="AA345">
        <v>0</v>
      </c>
      <c r="AB345">
        <v>1725</v>
      </c>
      <c r="AC345">
        <v>0</v>
      </c>
      <c r="AD345" t="s">
        <v>132</v>
      </c>
      <c r="AF345">
        <v>870</v>
      </c>
      <c r="AG345">
        <v>550</v>
      </c>
      <c r="AH345">
        <v>22600</v>
      </c>
      <c r="AI345">
        <v>0</v>
      </c>
      <c r="AJ345">
        <v>2685</v>
      </c>
      <c r="AK345">
        <v>0</v>
      </c>
      <c r="AL345">
        <v>0</v>
      </c>
      <c r="AN345" t="s">
        <v>785</v>
      </c>
      <c r="AP345">
        <v>22600</v>
      </c>
      <c r="AQ345">
        <v>0</v>
      </c>
      <c r="AR345">
        <v>2685</v>
      </c>
      <c r="AS345">
        <v>0</v>
      </c>
      <c r="AU345" t="s">
        <v>558</v>
      </c>
      <c r="AV345">
        <v>0</v>
      </c>
      <c r="AW345">
        <v>550</v>
      </c>
    </row>
    <row r="346" spans="1:49">
      <c r="A346">
        <v>963</v>
      </c>
      <c r="B346" t="s">
        <v>665</v>
      </c>
      <c r="C346" s="59">
        <v>45553</v>
      </c>
      <c r="D346" t="s">
        <v>5169</v>
      </c>
      <c r="E346" t="s">
        <v>562</v>
      </c>
      <c r="F346" t="s">
        <v>2804</v>
      </c>
      <c r="H346" t="s">
        <v>5170</v>
      </c>
      <c r="I346" s="59">
        <v>45554</v>
      </c>
      <c r="J346" t="s">
        <v>561</v>
      </c>
      <c r="K346" t="s">
        <v>5168</v>
      </c>
      <c r="L346" s="59"/>
      <c r="M346" t="s">
        <v>133</v>
      </c>
      <c r="N346" t="s">
        <v>351</v>
      </c>
      <c r="O346">
        <v>1</v>
      </c>
      <c r="P346" t="s">
        <v>2801</v>
      </c>
      <c r="Q346" t="s">
        <v>5170</v>
      </c>
      <c r="S346" t="s">
        <v>2807</v>
      </c>
      <c r="T346" t="s">
        <v>564</v>
      </c>
      <c r="W346">
        <v>31200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 t="s">
        <v>132</v>
      </c>
      <c r="AE346" t="s">
        <v>773</v>
      </c>
      <c r="AF346">
        <v>870</v>
      </c>
      <c r="AG346">
        <v>550</v>
      </c>
      <c r="AH346">
        <v>31200</v>
      </c>
      <c r="AI346">
        <v>0</v>
      </c>
      <c r="AJ346">
        <v>3707</v>
      </c>
      <c r="AK346">
        <v>0</v>
      </c>
      <c r="AL346">
        <v>0</v>
      </c>
      <c r="AN346" t="s">
        <v>785</v>
      </c>
      <c r="AP346">
        <v>31200</v>
      </c>
      <c r="AQ346">
        <v>0</v>
      </c>
      <c r="AR346">
        <v>3707</v>
      </c>
      <c r="AS346">
        <v>0</v>
      </c>
      <c r="AU346" t="s">
        <v>558</v>
      </c>
      <c r="AV346">
        <v>0</v>
      </c>
      <c r="AW346">
        <v>550</v>
      </c>
    </row>
    <row r="347" spans="1:49">
      <c r="A347">
        <v>970</v>
      </c>
      <c r="B347" t="s">
        <v>665</v>
      </c>
      <c r="C347" s="59">
        <v>45555</v>
      </c>
      <c r="D347" t="s">
        <v>5264</v>
      </c>
      <c r="E347" t="s">
        <v>530</v>
      </c>
      <c r="F347" t="s">
        <v>5199</v>
      </c>
      <c r="I347" s="59">
        <v>45555</v>
      </c>
      <c r="J347" t="s">
        <v>561</v>
      </c>
      <c r="K347" t="s">
        <v>5200</v>
      </c>
      <c r="L347" s="59"/>
      <c r="M347" t="s">
        <v>529</v>
      </c>
      <c r="N347" t="s">
        <v>351</v>
      </c>
      <c r="O347">
        <v>1</v>
      </c>
      <c r="P347" t="s">
        <v>5199</v>
      </c>
      <c r="Q347" t="s">
        <v>5201</v>
      </c>
      <c r="S347" t="s">
        <v>5202</v>
      </c>
      <c r="W347">
        <v>0</v>
      </c>
      <c r="X347">
        <v>0</v>
      </c>
      <c r="Y347">
        <v>0</v>
      </c>
      <c r="Z347">
        <v>5500</v>
      </c>
      <c r="AA347">
        <v>0</v>
      </c>
      <c r="AB347">
        <v>1925</v>
      </c>
      <c r="AC347">
        <v>0</v>
      </c>
      <c r="AD347" t="s">
        <v>530</v>
      </c>
      <c r="AE347" t="s">
        <v>773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N347" t="s">
        <v>785</v>
      </c>
      <c r="AP347">
        <v>0</v>
      </c>
      <c r="AQ347">
        <v>0</v>
      </c>
      <c r="AR347">
        <v>0</v>
      </c>
      <c r="AS347">
        <v>0</v>
      </c>
      <c r="AU347" t="s">
        <v>558</v>
      </c>
      <c r="AV347">
        <v>0</v>
      </c>
      <c r="AW347">
        <v>0</v>
      </c>
    </row>
    <row r="348" spans="1:49">
      <c r="A348">
        <v>971</v>
      </c>
      <c r="B348" t="s">
        <v>665</v>
      </c>
      <c r="C348" s="59">
        <v>45555</v>
      </c>
      <c r="D348" t="s">
        <v>5265</v>
      </c>
      <c r="E348" t="s">
        <v>530</v>
      </c>
      <c r="F348" t="s">
        <v>5199</v>
      </c>
      <c r="I348" s="59">
        <v>45555</v>
      </c>
      <c r="J348" t="s">
        <v>561</v>
      </c>
      <c r="K348" t="s">
        <v>5203</v>
      </c>
      <c r="L348" s="59"/>
      <c r="M348" t="s">
        <v>529</v>
      </c>
      <c r="N348" t="s">
        <v>351</v>
      </c>
      <c r="O348">
        <v>1</v>
      </c>
      <c r="P348" t="s">
        <v>5199</v>
      </c>
      <c r="Q348" t="s">
        <v>5201</v>
      </c>
      <c r="S348" t="s">
        <v>5202</v>
      </c>
      <c r="W348">
        <v>0</v>
      </c>
      <c r="X348">
        <v>0</v>
      </c>
      <c r="Y348">
        <v>0</v>
      </c>
      <c r="Z348">
        <v>5500</v>
      </c>
      <c r="AA348">
        <v>0</v>
      </c>
      <c r="AB348">
        <v>1925</v>
      </c>
      <c r="AC348">
        <v>0</v>
      </c>
      <c r="AD348" t="s">
        <v>530</v>
      </c>
      <c r="AE348" t="s">
        <v>773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N348" t="s">
        <v>785</v>
      </c>
      <c r="AP348">
        <v>0</v>
      </c>
      <c r="AQ348">
        <v>0</v>
      </c>
      <c r="AR348">
        <v>0</v>
      </c>
      <c r="AS348">
        <v>0</v>
      </c>
      <c r="AU348" t="s">
        <v>558</v>
      </c>
      <c r="AV348">
        <v>0</v>
      </c>
      <c r="AW348">
        <v>0</v>
      </c>
    </row>
    <row r="349" spans="1:49">
      <c r="A349">
        <v>972</v>
      </c>
      <c r="B349" t="s">
        <v>665</v>
      </c>
      <c r="C349" s="59">
        <v>45555</v>
      </c>
      <c r="D349" t="s">
        <v>5266</v>
      </c>
      <c r="E349" t="s">
        <v>530</v>
      </c>
      <c r="F349" t="s">
        <v>5199</v>
      </c>
      <c r="I349" s="59">
        <v>45555</v>
      </c>
      <c r="J349" t="s">
        <v>561</v>
      </c>
      <c r="K349" t="s">
        <v>5204</v>
      </c>
      <c r="L349" s="59"/>
      <c r="M349" t="s">
        <v>529</v>
      </c>
      <c r="N349" t="s">
        <v>351</v>
      </c>
      <c r="O349">
        <v>1</v>
      </c>
      <c r="P349" t="s">
        <v>5199</v>
      </c>
      <c r="Q349" t="s">
        <v>5201</v>
      </c>
      <c r="S349" t="s">
        <v>5202</v>
      </c>
      <c r="W349">
        <v>0</v>
      </c>
      <c r="X349">
        <v>0</v>
      </c>
      <c r="Y349">
        <v>0</v>
      </c>
      <c r="Z349">
        <v>5500</v>
      </c>
      <c r="AA349">
        <v>0</v>
      </c>
      <c r="AB349">
        <v>1925</v>
      </c>
      <c r="AC349">
        <v>0</v>
      </c>
      <c r="AD349" t="s">
        <v>530</v>
      </c>
      <c r="AE349" t="s">
        <v>773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N349" t="s">
        <v>785</v>
      </c>
      <c r="AP349">
        <v>0</v>
      </c>
      <c r="AQ349">
        <v>0</v>
      </c>
      <c r="AR349">
        <v>0</v>
      </c>
      <c r="AS349">
        <v>0</v>
      </c>
      <c r="AU349" t="s">
        <v>558</v>
      </c>
      <c r="AV349">
        <v>0</v>
      </c>
      <c r="AW349">
        <v>0</v>
      </c>
    </row>
    <row r="350" spans="1:49">
      <c r="A350">
        <v>973</v>
      </c>
      <c r="B350" t="s">
        <v>665</v>
      </c>
      <c r="C350" s="59">
        <v>45555</v>
      </c>
      <c r="D350" t="s">
        <v>5267</v>
      </c>
      <c r="E350" t="s">
        <v>530</v>
      </c>
      <c r="F350" t="s">
        <v>5205</v>
      </c>
      <c r="I350" s="59">
        <v>45555</v>
      </c>
      <c r="J350" t="s">
        <v>561</v>
      </c>
      <c r="K350" t="s">
        <v>5206</v>
      </c>
      <c r="L350" s="59"/>
      <c r="M350" t="s">
        <v>529</v>
      </c>
      <c r="N350" t="s">
        <v>351</v>
      </c>
      <c r="O350">
        <v>1</v>
      </c>
      <c r="P350" t="s">
        <v>5205</v>
      </c>
      <c r="Q350" t="s">
        <v>5201</v>
      </c>
      <c r="S350" t="s">
        <v>5202</v>
      </c>
      <c r="W350">
        <v>0</v>
      </c>
      <c r="X350">
        <v>0</v>
      </c>
      <c r="Y350">
        <v>0</v>
      </c>
      <c r="Z350">
        <v>5500</v>
      </c>
      <c r="AA350">
        <v>0</v>
      </c>
      <c r="AB350">
        <v>1925</v>
      </c>
      <c r="AC350">
        <v>0</v>
      </c>
      <c r="AD350" t="s">
        <v>530</v>
      </c>
      <c r="AE350" t="s">
        <v>773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N350" t="s">
        <v>785</v>
      </c>
      <c r="AP350">
        <v>0</v>
      </c>
      <c r="AQ350">
        <v>0</v>
      </c>
      <c r="AR350">
        <v>0</v>
      </c>
      <c r="AS350">
        <v>0</v>
      </c>
      <c r="AU350" t="s">
        <v>558</v>
      </c>
      <c r="AV350">
        <v>0</v>
      </c>
      <c r="AW350">
        <v>0</v>
      </c>
    </row>
    <row r="351" spans="1:49">
      <c r="A351">
        <v>974</v>
      </c>
      <c r="B351" t="s">
        <v>665</v>
      </c>
      <c r="C351" s="59">
        <v>45555</v>
      </c>
      <c r="D351" t="s">
        <v>5268</v>
      </c>
      <c r="E351" t="s">
        <v>530</v>
      </c>
      <c r="F351" t="s">
        <v>5205</v>
      </c>
      <c r="I351" s="59">
        <v>45555</v>
      </c>
      <c r="J351" t="s">
        <v>561</v>
      </c>
      <c r="K351" t="s">
        <v>5207</v>
      </c>
      <c r="L351" s="59"/>
      <c r="M351" t="s">
        <v>529</v>
      </c>
      <c r="N351" t="s">
        <v>351</v>
      </c>
      <c r="O351">
        <v>1</v>
      </c>
      <c r="P351" t="s">
        <v>5205</v>
      </c>
      <c r="Q351" t="s">
        <v>5201</v>
      </c>
      <c r="S351" t="s">
        <v>5202</v>
      </c>
      <c r="W351">
        <v>0</v>
      </c>
      <c r="X351">
        <v>0</v>
      </c>
      <c r="Y351">
        <v>0</v>
      </c>
      <c r="Z351">
        <v>5500</v>
      </c>
      <c r="AA351">
        <v>0</v>
      </c>
      <c r="AB351">
        <v>1925</v>
      </c>
      <c r="AC351">
        <v>0</v>
      </c>
      <c r="AD351" t="s">
        <v>530</v>
      </c>
      <c r="AE351" t="s">
        <v>773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N351" t="s">
        <v>785</v>
      </c>
      <c r="AP351">
        <v>0</v>
      </c>
      <c r="AQ351">
        <v>0</v>
      </c>
      <c r="AR351">
        <v>0</v>
      </c>
      <c r="AS351">
        <v>0</v>
      </c>
      <c r="AU351" t="s">
        <v>558</v>
      </c>
      <c r="AV351">
        <v>0</v>
      </c>
      <c r="AW351">
        <v>0</v>
      </c>
    </row>
    <row r="352" spans="1:49">
      <c r="A352">
        <v>988</v>
      </c>
      <c r="B352" t="s">
        <v>665</v>
      </c>
      <c r="C352" s="59">
        <v>45555</v>
      </c>
      <c r="D352" t="s">
        <v>5243</v>
      </c>
      <c r="E352" t="s">
        <v>562</v>
      </c>
      <c r="F352" t="s">
        <v>4548</v>
      </c>
      <c r="H352" t="s">
        <v>5244</v>
      </c>
      <c r="I352" s="59">
        <v>45555</v>
      </c>
      <c r="J352" t="s">
        <v>561</v>
      </c>
      <c r="K352" t="s">
        <v>5242</v>
      </c>
      <c r="L352" s="59"/>
      <c r="M352" t="s">
        <v>133</v>
      </c>
      <c r="N352" t="s">
        <v>351</v>
      </c>
      <c r="O352">
        <v>1</v>
      </c>
      <c r="P352" t="s">
        <v>4548</v>
      </c>
      <c r="Q352" t="s">
        <v>5244</v>
      </c>
      <c r="S352" t="s">
        <v>4552</v>
      </c>
      <c r="T352" t="s">
        <v>564</v>
      </c>
      <c r="W352">
        <v>31200</v>
      </c>
      <c r="X352">
        <v>0</v>
      </c>
      <c r="Y352">
        <v>3000</v>
      </c>
      <c r="Z352">
        <v>3500</v>
      </c>
      <c r="AA352">
        <v>0</v>
      </c>
      <c r="AB352">
        <v>1053</v>
      </c>
      <c r="AC352">
        <v>0</v>
      </c>
      <c r="AD352" t="s">
        <v>132</v>
      </c>
      <c r="AE352" t="s">
        <v>773</v>
      </c>
      <c r="AF352">
        <v>870</v>
      </c>
      <c r="AG352">
        <v>550</v>
      </c>
      <c r="AH352">
        <v>34200</v>
      </c>
      <c r="AI352">
        <v>0</v>
      </c>
      <c r="AJ352">
        <v>3806</v>
      </c>
      <c r="AK352">
        <v>0</v>
      </c>
      <c r="AL352">
        <v>0</v>
      </c>
      <c r="AN352" t="s">
        <v>785</v>
      </c>
      <c r="AP352">
        <v>34200</v>
      </c>
      <c r="AQ352">
        <v>0</v>
      </c>
      <c r="AR352">
        <v>3806</v>
      </c>
      <c r="AS352">
        <v>0</v>
      </c>
      <c r="AU352" t="s">
        <v>558</v>
      </c>
      <c r="AV352">
        <v>0</v>
      </c>
      <c r="AW352">
        <v>550</v>
      </c>
    </row>
    <row r="353" spans="1:49">
      <c r="A353">
        <v>989</v>
      </c>
      <c r="B353" t="s">
        <v>665</v>
      </c>
      <c r="C353" s="59">
        <v>45554</v>
      </c>
      <c r="D353" t="s">
        <v>5246</v>
      </c>
      <c r="E353" t="s">
        <v>559</v>
      </c>
      <c r="F353" t="s">
        <v>1248</v>
      </c>
      <c r="G353" t="s">
        <v>1249</v>
      </c>
      <c r="H353" t="s">
        <v>1250</v>
      </c>
      <c r="I353" s="59">
        <v>45555</v>
      </c>
      <c r="J353" t="s">
        <v>561</v>
      </c>
      <c r="K353" t="s">
        <v>5245</v>
      </c>
      <c r="L353" s="59"/>
      <c r="M353" t="s">
        <v>18</v>
      </c>
      <c r="N353" t="s">
        <v>351</v>
      </c>
      <c r="O353">
        <v>2</v>
      </c>
      <c r="P353" t="s">
        <v>1245</v>
      </c>
      <c r="Q353" t="s">
        <v>1250</v>
      </c>
      <c r="R353" t="s">
        <v>1251</v>
      </c>
      <c r="S353" t="s">
        <v>1252</v>
      </c>
      <c r="W353">
        <v>21120</v>
      </c>
      <c r="X353">
        <v>0</v>
      </c>
      <c r="Y353">
        <v>0</v>
      </c>
      <c r="Z353">
        <v>3500</v>
      </c>
      <c r="AA353">
        <v>0</v>
      </c>
      <c r="AB353">
        <v>1053</v>
      </c>
      <c r="AC353">
        <v>0</v>
      </c>
      <c r="AD353" t="s">
        <v>17</v>
      </c>
      <c r="AE353" t="s">
        <v>773</v>
      </c>
      <c r="AF353">
        <v>10560</v>
      </c>
      <c r="AG353">
        <v>7260</v>
      </c>
      <c r="AH353">
        <v>21120</v>
      </c>
      <c r="AI353">
        <v>0</v>
      </c>
      <c r="AJ353">
        <v>1141</v>
      </c>
      <c r="AK353">
        <v>0</v>
      </c>
      <c r="AL353">
        <v>0</v>
      </c>
      <c r="AN353" t="s">
        <v>785</v>
      </c>
      <c r="AP353">
        <v>21120</v>
      </c>
      <c r="AQ353">
        <v>0</v>
      </c>
      <c r="AR353">
        <v>1141</v>
      </c>
      <c r="AS353">
        <v>0</v>
      </c>
      <c r="AU353" t="s">
        <v>558</v>
      </c>
      <c r="AV353">
        <v>3</v>
      </c>
      <c r="AW353">
        <v>14520</v>
      </c>
    </row>
    <row r="354" spans="1:49">
      <c r="A354">
        <v>990</v>
      </c>
      <c r="B354" t="s">
        <v>665</v>
      </c>
      <c r="C354" s="59">
        <v>45554</v>
      </c>
      <c r="D354" t="s">
        <v>5247</v>
      </c>
      <c r="E354" t="s">
        <v>559</v>
      </c>
      <c r="F354" t="s">
        <v>1248</v>
      </c>
      <c r="G354" t="s">
        <v>1249</v>
      </c>
      <c r="H354" t="s">
        <v>1250</v>
      </c>
      <c r="I354" s="59">
        <v>45555</v>
      </c>
      <c r="J354" t="s">
        <v>561</v>
      </c>
      <c r="K354" t="s">
        <v>5245</v>
      </c>
      <c r="L354" s="59"/>
      <c r="M354" t="s">
        <v>121</v>
      </c>
      <c r="N354" t="s">
        <v>351</v>
      </c>
      <c r="O354">
        <v>1</v>
      </c>
      <c r="P354" t="s">
        <v>1245</v>
      </c>
      <c r="Q354" t="s">
        <v>1250</v>
      </c>
      <c r="R354" t="s">
        <v>1251</v>
      </c>
      <c r="S354" t="s">
        <v>1252</v>
      </c>
      <c r="W354">
        <v>2150</v>
      </c>
      <c r="X354">
        <v>1290</v>
      </c>
      <c r="Y354">
        <v>0</v>
      </c>
      <c r="Z354">
        <v>0</v>
      </c>
      <c r="AA354">
        <v>0</v>
      </c>
      <c r="AB354">
        <v>0</v>
      </c>
      <c r="AC354">
        <v>0</v>
      </c>
      <c r="AD354" t="s">
        <v>120</v>
      </c>
      <c r="AE354" t="s">
        <v>773</v>
      </c>
      <c r="AF354">
        <v>2150</v>
      </c>
      <c r="AG354">
        <v>1430</v>
      </c>
      <c r="AH354">
        <v>2150</v>
      </c>
      <c r="AI354">
        <v>0</v>
      </c>
      <c r="AJ354">
        <v>188</v>
      </c>
      <c r="AK354">
        <v>0</v>
      </c>
      <c r="AL354">
        <v>0</v>
      </c>
      <c r="AN354" t="s">
        <v>785</v>
      </c>
      <c r="AP354">
        <v>2150</v>
      </c>
      <c r="AQ354">
        <v>0</v>
      </c>
      <c r="AR354">
        <v>188</v>
      </c>
      <c r="AS354">
        <v>0</v>
      </c>
      <c r="AU354" t="s">
        <v>558</v>
      </c>
      <c r="AV354">
        <v>3</v>
      </c>
      <c r="AW354">
        <v>1430</v>
      </c>
    </row>
    <row r="355" spans="1:49">
      <c r="A355">
        <v>991</v>
      </c>
      <c r="B355" t="s">
        <v>665</v>
      </c>
      <c r="C355" s="59">
        <v>45554</v>
      </c>
      <c r="D355" t="s">
        <v>5248</v>
      </c>
      <c r="E355" t="s">
        <v>559</v>
      </c>
      <c r="F355" t="s">
        <v>1248</v>
      </c>
      <c r="G355" t="s">
        <v>1249</v>
      </c>
      <c r="H355" t="s">
        <v>1250</v>
      </c>
      <c r="I355" s="59">
        <v>45555</v>
      </c>
      <c r="J355" t="s">
        <v>561</v>
      </c>
      <c r="K355" t="s">
        <v>5245</v>
      </c>
      <c r="L355" s="59"/>
      <c r="M355" t="s">
        <v>118</v>
      </c>
      <c r="N355" t="s">
        <v>351</v>
      </c>
      <c r="O355">
        <v>1</v>
      </c>
      <c r="P355" t="s">
        <v>1245</v>
      </c>
      <c r="Q355" t="s">
        <v>1250</v>
      </c>
      <c r="R355" t="s">
        <v>1251</v>
      </c>
      <c r="S355" t="s">
        <v>1252</v>
      </c>
      <c r="W355">
        <v>2550</v>
      </c>
      <c r="X355">
        <v>1290</v>
      </c>
      <c r="Y355">
        <v>0</v>
      </c>
      <c r="Z355">
        <v>0</v>
      </c>
      <c r="AA355">
        <v>0</v>
      </c>
      <c r="AB355">
        <v>0</v>
      </c>
      <c r="AC355">
        <v>0</v>
      </c>
      <c r="AD355" t="s">
        <v>117</v>
      </c>
      <c r="AE355" t="s">
        <v>773</v>
      </c>
      <c r="AF355">
        <v>2550</v>
      </c>
      <c r="AG355">
        <v>1650</v>
      </c>
      <c r="AH355">
        <v>2550</v>
      </c>
      <c r="AI355">
        <v>0</v>
      </c>
      <c r="AJ355">
        <v>208</v>
      </c>
      <c r="AK355">
        <v>0</v>
      </c>
      <c r="AL355">
        <v>0</v>
      </c>
      <c r="AN355" t="s">
        <v>785</v>
      </c>
      <c r="AP355">
        <v>2550</v>
      </c>
      <c r="AQ355">
        <v>0</v>
      </c>
      <c r="AR355">
        <v>208</v>
      </c>
      <c r="AS355">
        <v>0</v>
      </c>
      <c r="AU355" t="s">
        <v>558</v>
      </c>
      <c r="AV355">
        <v>3</v>
      </c>
      <c r="AW355">
        <v>1650</v>
      </c>
    </row>
    <row r="356" spans="1:49">
      <c r="A356">
        <v>992</v>
      </c>
      <c r="B356" t="s">
        <v>665</v>
      </c>
      <c r="C356" s="59">
        <v>45554</v>
      </c>
      <c r="D356" t="s">
        <v>5249</v>
      </c>
      <c r="E356" t="s">
        <v>559</v>
      </c>
      <c r="F356" t="s">
        <v>1248</v>
      </c>
      <c r="G356" t="s">
        <v>1249</v>
      </c>
      <c r="H356" t="s">
        <v>1250</v>
      </c>
      <c r="I356" s="59">
        <v>45555</v>
      </c>
      <c r="J356" t="s">
        <v>561</v>
      </c>
      <c r="K356" t="s">
        <v>5245</v>
      </c>
      <c r="L356" s="59"/>
      <c r="M356" t="s">
        <v>112</v>
      </c>
      <c r="N356" t="s">
        <v>351</v>
      </c>
      <c r="O356">
        <v>2</v>
      </c>
      <c r="P356" t="s">
        <v>1245</v>
      </c>
      <c r="Q356" t="s">
        <v>1250</v>
      </c>
      <c r="R356" t="s">
        <v>1251</v>
      </c>
      <c r="S356" t="s">
        <v>1252</v>
      </c>
      <c r="W356">
        <v>6480</v>
      </c>
      <c r="X356">
        <v>2580</v>
      </c>
      <c r="Y356">
        <v>0</v>
      </c>
      <c r="Z356">
        <v>0</v>
      </c>
      <c r="AA356">
        <v>0</v>
      </c>
      <c r="AB356">
        <v>0</v>
      </c>
      <c r="AC356">
        <v>0</v>
      </c>
      <c r="AD356" t="s">
        <v>111</v>
      </c>
      <c r="AE356" t="s">
        <v>773</v>
      </c>
      <c r="AF356">
        <v>3240</v>
      </c>
      <c r="AG356">
        <v>2156</v>
      </c>
      <c r="AH356">
        <v>6480</v>
      </c>
      <c r="AI356">
        <v>0</v>
      </c>
      <c r="AJ356">
        <v>406</v>
      </c>
      <c r="AK356">
        <v>0</v>
      </c>
      <c r="AL356">
        <v>0</v>
      </c>
      <c r="AN356" t="s">
        <v>785</v>
      </c>
      <c r="AP356">
        <v>6480</v>
      </c>
      <c r="AQ356">
        <v>0</v>
      </c>
      <c r="AR356">
        <v>406</v>
      </c>
      <c r="AS356">
        <v>0</v>
      </c>
      <c r="AU356" t="s">
        <v>558</v>
      </c>
      <c r="AV356">
        <v>3</v>
      </c>
      <c r="AW356">
        <v>4312</v>
      </c>
    </row>
    <row r="357" spans="1:49">
      <c r="A357">
        <v>993</v>
      </c>
      <c r="B357" t="s">
        <v>665</v>
      </c>
      <c r="C357" s="59">
        <v>45554</v>
      </c>
      <c r="D357" t="s">
        <v>5252</v>
      </c>
      <c r="E357" t="s">
        <v>559</v>
      </c>
      <c r="F357" t="s">
        <v>5250</v>
      </c>
      <c r="G357" t="s">
        <v>5253</v>
      </c>
      <c r="H357" t="s">
        <v>5254</v>
      </c>
      <c r="I357" s="59">
        <v>45555</v>
      </c>
      <c r="J357" t="s">
        <v>561</v>
      </c>
      <c r="K357" t="s">
        <v>5251</v>
      </c>
      <c r="L357" s="59"/>
      <c r="M357" t="s">
        <v>18</v>
      </c>
      <c r="N357" t="s">
        <v>351</v>
      </c>
      <c r="O357">
        <v>1</v>
      </c>
      <c r="P357" t="s">
        <v>5250</v>
      </c>
      <c r="Q357" t="s">
        <v>5255</v>
      </c>
      <c r="S357" t="s">
        <v>5256</v>
      </c>
      <c r="W357">
        <v>10560</v>
      </c>
      <c r="X357">
        <v>0</v>
      </c>
      <c r="Y357">
        <v>3000</v>
      </c>
      <c r="Z357">
        <v>3000</v>
      </c>
      <c r="AA357">
        <v>0</v>
      </c>
      <c r="AB357">
        <v>0</v>
      </c>
      <c r="AC357">
        <v>0</v>
      </c>
      <c r="AD357" t="s">
        <v>17</v>
      </c>
      <c r="AF357">
        <v>10560</v>
      </c>
      <c r="AG357">
        <v>7260</v>
      </c>
      <c r="AH357">
        <v>13560</v>
      </c>
      <c r="AI357">
        <v>0</v>
      </c>
      <c r="AJ357">
        <v>700</v>
      </c>
      <c r="AK357">
        <v>0</v>
      </c>
      <c r="AL357">
        <v>0</v>
      </c>
      <c r="AN357" t="s">
        <v>785</v>
      </c>
      <c r="AP357">
        <v>13560</v>
      </c>
      <c r="AQ357">
        <v>0</v>
      </c>
      <c r="AR357">
        <v>700</v>
      </c>
      <c r="AS357">
        <v>0</v>
      </c>
      <c r="AU357" t="s">
        <v>558</v>
      </c>
      <c r="AV357">
        <v>0</v>
      </c>
      <c r="AW357">
        <v>7260</v>
      </c>
    </row>
    <row r="358" spans="1:49">
      <c r="A358">
        <v>994</v>
      </c>
      <c r="B358" t="s">
        <v>665</v>
      </c>
      <c r="C358" s="59">
        <v>45554</v>
      </c>
      <c r="D358" t="s">
        <v>5259</v>
      </c>
      <c r="E358" t="s">
        <v>559</v>
      </c>
      <c r="F358" t="s">
        <v>5257</v>
      </c>
      <c r="G358" t="s">
        <v>5260</v>
      </c>
      <c r="H358" t="s">
        <v>5261</v>
      </c>
      <c r="I358" s="59">
        <v>45555</v>
      </c>
      <c r="J358" t="s">
        <v>561</v>
      </c>
      <c r="K358" t="s">
        <v>5258</v>
      </c>
      <c r="L358" s="59"/>
      <c r="M358" t="s">
        <v>38</v>
      </c>
      <c r="N358" t="s">
        <v>351</v>
      </c>
      <c r="O358">
        <v>1</v>
      </c>
      <c r="P358" t="s">
        <v>5257</v>
      </c>
      <c r="Q358" t="s">
        <v>5261</v>
      </c>
      <c r="S358" t="s">
        <v>5262</v>
      </c>
      <c r="T358" t="s">
        <v>5263</v>
      </c>
      <c r="W358">
        <v>20800</v>
      </c>
      <c r="X358">
        <v>0</v>
      </c>
      <c r="Y358">
        <v>3000</v>
      </c>
      <c r="Z358">
        <v>3500</v>
      </c>
      <c r="AA358">
        <v>0</v>
      </c>
      <c r="AB358">
        <v>1053</v>
      </c>
      <c r="AC358">
        <v>0</v>
      </c>
      <c r="AD358" t="s">
        <v>37</v>
      </c>
      <c r="AF358">
        <v>20800</v>
      </c>
      <c r="AG358">
        <v>14300</v>
      </c>
      <c r="AH358">
        <v>23800</v>
      </c>
      <c r="AI358">
        <v>0</v>
      </c>
      <c r="AJ358">
        <v>1214</v>
      </c>
      <c r="AK358">
        <v>0</v>
      </c>
      <c r="AL358">
        <v>0</v>
      </c>
      <c r="AN358" t="s">
        <v>785</v>
      </c>
      <c r="AP358">
        <v>23800</v>
      </c>
      <c r="AQ358">
        <v>0</v>
      </c>
      <c r="AR358">
        <v>1214</v>
      </c>
      <c r="AS358">
        <v>0</v>
      </c>
      <c r="AU358" t="s">
        <v>558</v>
      </c>
      <c r="AV358">
        <v>0</v>
      </c>
      <c r="AW358">
        <v>14300</v>
      </c>
    </row>
    <row r="359" spans="1:49">
      <c r="A359">
        <v>1037</v>
      </c>
      <c r="B359" t="s">
        <v>665</v>
      </c>
      <c r="C359" s="59">
        <v>45562</v>
      </c>
      <c r="D359" t="s">
        <v>5696</v>
      </c>
      <c r="E359" t="s">
        <v>530</v>
      </c>
      <c r="F359" t="s">
        <v>1722</v>
      </c>
      <c r="I359" s="59">
        <v>45562</v>
      </c>
      <c r="J359" t="s">
        <v>561</v>
      </c>
      <c r="K359" t="s">
        <v>5626</v>
      </c>
      <c r="L359" s="59"/>
      <c r="M359" t="s">
        <v>529</v>
      </c>
      <c r="N359" t="s">
        <v>351</v>
      </c>
      <c r="O359">
        <v>1</v>
      </c>
      <c r="P359" t="s">
        <v>1722</v>
      </c>
      <c r="Q359" t="s">
        <v>5628</v>
      </c>
      <c r="S359" t="s">
        <v>5629</v>
      </c>
      <c r="W359">
        <v>0</v>
      </c>
      <c r="X359">
        <v>0</v>
      </c>
      <c r="Y359">
        <v>0</v>
      </c>
      <c r="Z359">
        <v>3500</v>
      </c>
      <c r="AA359">
        <v>0</v>
      </c>
      <c r="AB359">
        <v>366</v>
      </c>
      <c r="AC359">
        <v>0</v>
      </c>
      <c r="AD359" t="s">
        <v>530</v>
      </c>
      <c r="AE359" t="s">
        <v>773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N359" t="s">
        <v>785</v>
      </c>
      <c r="AP359">
        <v>0</v>
      </c>
      <c r="AQ359">
        <v>0</v>
      </c>
      <c r="AR359">
        <v>0</v>
      </c>
      <c r="AS359">
        <v>0</v>
      </c>
      <c r="AU359" t="s">
        <v>558</v>
      </c>
      <c r="AV359">
        <v>0</v>
      </c>
      <c r="AW359">
        <v>0</v>
      </c>
    </row>
    <row r="360" spans="1:49">
      <c r="A360">
        <v>1038</v>
      </c>
      <c r="B360" t="s">
        <v>665</v>
      </c>
      <c r="C360" s="59">
        <v>45561</v>
      </c>
      <c r="D360" t="s">
        <v>5697</v>
      </c>
      <c r="E360" t="s">
        <v>530</v>
      </c>
      <c r="F360" t="s">
        <v>5631</v>
      </c>
      <c r="I360" s="59">
        <v>45561</v>
      </c>
      <c r="J360" t="s">
        <v>561</v>
      </c>
      <c r="K360" t="s">
        <v>5632</v>
      </c>
      <c r="L360" s="59"/>
      <c r="M360" t="s">
        <v>529</v>
      </c>
      <c r="N360" t="s">
        <v>351</v>
      </c>
      <c r="O360">
        <v>1</v>
      </c>
      <c r="P360" t="s">
        <v>5631</v>
      </c>
      <c r="Q360" t="s">
        <v>5634</v>
      </c>
      <c r="S360" t="s">
        <v>5635</v>
      </c>
      <c r="W360">
        <v>0</v>
      </c>
      <c r="X360">
        <v>0</v>
      </c>
      <c r="Y360">
        <v>0</v>
      </c>
      <c r="Z360">
        <v>5500</v>
      </c>
      <c r="AA360">
        <v>0</v>
      </c>
      <c r="AB360">
        <v>1925</v>
      </c>
      <c r="AC360">
        <v>0</v>
      </c>
      <c r="AD360" t="s">
        <v>530</v>
      </c>
      <c r="AE360" t="s">
        <v>773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N360" t="s">
        <v>785</v>
      </c>
      <c r="AP360">
        <v>0</v>
      </c>
      <c r="AQ360">
        <v>0</v>
      </c>
      <c r="AR360">
        <v>0</v>
      </c>
      <c r="AS360">
        <v>0</v>
      </c>
      <c r="AU360" t="s">
        <v>558</v>
      </c>
      <c r="AV360">
        <v>0</v>
      </c>
      <c r="AW360">
        <v>0</v>
      </c>
    </row>
    <row r="361" spans="1:49">
      <c r="A361">
        <v>1039</v>
      </c>
      <c r="B361" t="s">
        <v>665</v>
      </c>
      <c r="C361" s="59">
        <v>45561</v>
      </c>
      <c r="D361" t="s">
        <v>5698</v>
      </c>
      <c r="E361" t="s">
        <v>530</v>
      </c>
      <c r="F361" t="s">
        <v>5631</v>
      </c>
      <c r="I361" s="59">
        <v>45561</v>
      </c>
      <c r="J361" t="s">
        <v>561</v>
      </c>
      <c r="K361" t="s">
        <v>5636</v>
      </c>
      <c r="L361" s="59"/>
      <c r="M361" t="s">
        <v>529</v>
      </c>
      <c r="N361" t="s">
        <v>351</v>
      </c>
      <c r="O361">
        <v>1</v>
      </c>
      <c r="P361" t="s">
        <v>5631</v>
      </c>
      <c r="Q361" t="s">
        <v>5634</v>
      </c>
      <c r="S361" t="s">
        <v>5635</v>
      </c>
      <c r="W361">
        <v>0</v>
      </c>
      <c r="X361">
        <v>0</v>
      </c>
      <c r="Y361">
        <v>0</v>
      </c>
      <c r="Z361">
        <v>5500</v>
      </c>
      <c r="AA361">
        <v>0</v>
      </c>
      <c r="AB361">
        <v>1925</v>
      </c>
      <c r="AC361">
        <v>0</v>
      </c>
      <c r="AD361" t="s">
        <v>530</v>
      </c>
      <c r="AE361" t="s">
        <v>773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N361" t="s">
        <v>785</v>
      </c>
      <c r="AP361">
        <v>0</v>
      </c>
      <c r="AQ361">
        <v>0</v>
      </c>
      <c r="AR361">
        <v>0</v>
      </c>
      <c r="AS361">
        <v>0</v>
      </c>
      <c r="AU361" t="s">
        <v>558</v>
      </c>
      <c r="AV361">
        <v>0</v>
      </c>
      <c r="AW361">
        <v>0</v>
      </c>
    </row>
    <row r="362" spans="1:49">
      <c r="A362">
        <v>1040</v>
      </c>
      <c r="B362" t="s">
        <v>665</v>
      </c>
      <c r="C362" s="59">
        <v>45561</v>
      </c>
      <c r="D362" t="s">
        <v>5699</v>
      </c>
      <c r="E362" t="s">
        <v>530</v>
      </c>
      <c r="F362" t="s">
        <v>5638</v>
      </c>
      <c r="I362" s="59">
        <v>45561</v>
      </c>
      <c r="J362" t="s">
        <v>561</v>
      </c>
      <c r="K362" t="s">
        <v>5640</v>
      </c>
      <c r="L362" s="59"/>
      <c r="M362" t="s">
        <v>529</v>
      </c>
      <c r="N362" t="s">
        <v>351</v>
      </c>
      <c r="O362">
        <v>1</v>
      </c>
      <c r="P362" t="s">
        <v>5638</v>
      </c>
      <c r="Q362" t="s">
        <v>5642</v>
      </c>
      <c r="S362" t="s">
        <v>2581</v>
      </c>
      <c r="W362">
        <v>0</v>
      </c>
      <c r="X362">
        <v>0</v>
      </c>
      <c r="Y362">
        <v>0</v>
      </c>
      <c r="Z362">
        <v>3500</v>
      </c>
      <c r="AA362">
        <v>0</v>
      </c>
      <c r="AB362">
        <v>366</v>
      </c>
      <c r="AC362">
        <v>0</v>
      </c>
      <c r="AD362" t="s">
        <v>530</v>
      </c>
      <c r="AE362" t="s">
        <v>773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N362" t="s">
        <v>785</v>
      </c>
      <c r="AP362">
        <v>0</v>
      </c>
      <c r="AQ362">
        <v>0</v>
      </c>
      <c r="AR362">
        <v>0</v>
      </c>
      <c r="AS362">
        <v>0</v>
      </c>
      <c r="AU362" t="s">
        <v>558</v>
      </c>
      <c r="AV362">
        <v>0</v>
      </c>
      <c r="AW362">
        <v>0</v>
      </c>
    </row>
    <row r="363" spans="1:49">
      <c r="A363">
        <v>1041</v>
      </c>
      <c r="B363" t="s">
        <v>665</v>
      </c>
      <c r="C363" s="59">
        <v>45561</v>
      </c>
      <c r="D363" t="s">
        <v>5700</v>
      </c>
      <c r="E363" t="s">
        <v>530</v>
      </c>
      <c r="F363" t="s">
        <v>5638</v>
      </c>
      <c r="I363" s="59">
        <v>45561</v>
      </c>
      <c r="J363" t="s">
        <v>561</v>
      </c>
      <c r="K363" t="s">
        <v>5645</v>
      </c>
      <c r="L363" s="59"/>
      <c r="M363" t="s">
        <v>529</v>
      </c>
      <c r="N363" t="s">
        <v>351</v>
      </c>
      <c r="O363">
        <v>1</v>
      </c>
      <c r="P363" t="s">
        <v>5638</v>
      </c>
      <c r="Q363" t="s">
        <v>5642</v>
      </c>
      <c r="S363" t="s">
        <v>2581</v>
      </c>
      <c r="W363">
        <v>0</v>
      </c>
      <c r="X363">
        <v>0</v>
      </c>
      <c r="Y363">
        <v>0</v>
      </c>
      <c r="Z363">
        <v>4400</v>
      </c>
      <c r="AA363">
        <v>0</v>
      </c>
      <c r="AB363">
        <v>1725</v>
      </c>
      <c r="AC363">
        <v>0</v>
      </c>
      <c r="AD363" t="s">
        <v>530</v>
      </c>
      <c r="AE363" t="s">
        <v>773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N363" t="s">
        <v>785</v>
      </c>
      <c r="AP363">
        <v>0</v>
      </c>
      <c r="AQ363">
        <v>0</v>
      </c>
      <c r="AR363">
        <v>0</v>
      </c>
      <c r="AS363">
        <v>0</v>
      </c>
      <c r="AU363" t="s">
        <v>558</v>
      </c>
      <c r="AV363">
        <v>0</v>
      </c>
      <c r="AW363">
        <v>0</v>
      </c>
    </row>
    <row r="364" spans="1:49">
      <c r="A364">
        <v>1042</v>
      </c>
      <c r="B364" t="s">
        <v>665</v>
      </c>
      <c r="C364" s="59">
        <v>45561</v>
      </c>
      <c r="D364" t="s">
        <v>5701</v>
      </c>
      <c r="E364" t="s">
        <v>530</v>
      </c>
      <c r="F364" t="s">
        <v>5638</v>
      </c>
      <c r="I364" s="59">
        <v>45561</v>
      </c>
      <c r="J364" t="s">
        <v>561</v>
      </c>
      <c r="K364" t="s">
        <v>5648</v>
      </c>
      <c r="L364" s="59"/>
      <c r="M364" t="s">
        <v>529</v>
      </c>
      <c r="N364" t="s">
        <v>351</v>
      </c>
      <c r="O364">
        <v>1</v>
      </c>
      <c r="P364" t="s">
        <v>5638</v>
      </c>
      <c r="Q364" t="s">
        <v>5642</v>
      </c>
      <c r="S364" t="s">
        <v>2581</v>
      </c>
      <c r="W364">
        <v>0</v>
      </c>
      <c r="X364">
        <v>0</v>
      </c>
      <c r="Y364">
        <v>0</v>
      </c>
      <c r="Z364">
        <v>4400</v>
      </c>
      <c r="AA364">
        <v>0</v>
      </c>
      <c r="AB364">
        <v>1725</v>
      </c>
      <c r="AC364">
        <v>0</v>
      </c>
      <c r="AD364" t="s">
        <v>530</v>
      </c>
      <c r="AE364" t="s">
        <v>773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N364" t="s">
        <v>785</v>
      </c>
      <c r="AP364">
        <v>0</v>
      </c>
      <c r="AQ364">
        <v>0</v>
      </c>
      <c r="AR364">
        <v>0</v>
      </c>
      <c r="AS364">
        <v>0</v>
      </c>
      <c r="AU364" t="s">
        <v>558</v>
      </c>
      <c r="AV364">
        <v>0</v>
      </c>
      <c r="AW364">
        <v>0</v>
      </c>
    </row>
    <row r="365" spans="1:49">
      <c r="A365">
        <v>1043</v>
      </c>
      <c r="B365" t="s">
        <v>665</v>
      </c>
      <c r="C365" s="59">
        <v>45559</v>
      </c>
      <c r="D365" t="s">
        <v>5702</v>
      </c>
      <c r="E365" t="s">
        <v>530</v>
      </c>
      <c r="F365" t="s">
        <v>5369</v>
      </c>
      <c r="I365" s="59">
        <v>45559</v>
      </c>
      <c r="J365" t="s">
        <v>561</v>
      </c>
      <c r="K365" t="s">
        <v>5371</v>
      </c>
      <c r="L365" s="59"/>
      <c r="M365" t="s">
        <v>529</v>
      </c>
      <c r="N365" t="s">
        <v>351</v>
      </c>
      <c r="O365">
        <v>1</v>
      </c>
      <c r="P365" t="s">
        <v>5369</v>
      </c>
      <c r="Q365" t="s">
        <v>5372</v>
      </c>
      <c r="S365" t="s">
        <v>5373</v>
      </c>
      <c r="W365">
        <v>0</v>
      </c>
      <c r="X365">
        <v>0</v>
      </c>
      <c r="Y365">
        <v>0</v>
      </c>
      <c r="Z365">
        <v>5500</v>
      </c>
      <c r="AA365">
        <v>0</v>
      </c>
      <c r="AB365">
        <v>1925</v>
      </c>
      <c r="AC365">
        <v>0</v>
      </c>
      <c r="AD365" t="s">
        <v>530</v>
      </c>
      <c r="AE365" t="s">
        <v>773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N365" t="s">
        <v>785</v>
      </c>
      <c r="AP365">
        <v>0</v>
      </c>
      <c r="AQ365">
        <v>0</v>
      </c>
      <c r="AR365">
        <v>0</v>
      </c>
      <c r="AS365">
        <v>0</v>
      </c>
      <c r="AU365" t="s">
        <v>558</v>
      </c>
      <c r="AV365">
        <v>0</v>
      </c>
      <c r="AW365">
        <v>0</v>
      </c>
    </row>
    <row r="366" spans="1:49">
      <c r="A366">
        <v>1044</v>
      </c>
      <c r="B366" t="s">
        <v>665</v>
      </c>
      <c r="C366" s="59">
        <v>45558</v>
      </c>
      <c r="D366" t="s">
        <v>5703</v>
      </c>
      <c r="E366" t="s">
        <v>530</v>
      </c>
      <c r="F366" t="s">
        <v>5269</v>
      </c>
      <c r="I366" s="59">
        <v>45558</v>
      </c>
      <c r="J366" t="s">
        <v>561</v>
      </c>
      <c r="K366" t="s">
        <v>5270</v>
      </c>
      <c r="L366" s="59"/>
      <c r="M366" t="s">
        <v>529</v>
      </c>
      <c r="N366" t="s">
        <v>351</v>
      </c>
      <c r="O366">
        <v>1</v>
      </c>
      <c r="P366" t="s">
        <v>5269</v>
      </c>
      <c r="Q366" t="s">
        <v>5271</v>
      </c>
      <c r="S366" t="s">
        <v>5272</v>
      </c>
      <c r="W366">
        <v>0</v>
      </c>
      <c r="X366">
        <v>0</v>
      </c>
      <c r="Y366">
        <v>0</v>
      </c>
      <c r="Z366">
        <v>5500</v>
      </c>
      <c r="AA366">
        <v>0</v>
      </c>
      <c r="AB366">
        <v>1925</v>
      </c>
      <c r="AC366">
        <v>0</v>
      </c>
      <c r="AD366" t="s">
        <v>530</v>
      </c>
      <c r="AE366" t="s">
        <v>773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N366" t="s">
        <v>785</v>
      </c>
      <c r="AP366">
        <v>0</v>
      </c>
      <c r="AQ366">
        <v>0</v>
      </c>
      <c r="AR366">
        <v>0</v>
      </c>
      <c r="AS366">
        <v>0</v>
      </c>
      <c r="AU366" t="s">
        <v>558</v>
      </c>
      <c r="AV366">
        <v>0</v>
      </c>
      <c r="AW366">
        <v>0</v>
      </c>
    </row>
    <row r="367" spans="1:49">
      <c r="A367">
        <v>1045</v>
      </c>
      <c r="B367" t="s">
        <v>665</v>
      </c>
      <c r="C367" s="59">
        <v>45558</v>
      </c>
      <c r="D367" t="s">
        <v>5704</v>
      </c>
      <c r="E367" t="s">
        <v>530</v>
      </c>
      <c r="F367" t="s">
        <v>5269</v>
      </c>
      <c r="I367" s="59">
        <v>45558</v>
      </c>
      <c r="J367" t="s">
        <v>561</v>
      </c>
      <c r="K367" t="s">
        <v>5273</v>
      </c>
      <c r="L367" s="59"/>
      <c r="M367" t="s">
        <v>529</v>
      </c>
      <c r="N367" t="s">
        <v>351</v>
      </c>
      <c r="O367">
        <v>1</v>
      </c>
      <c r="P367" t="s">
        <v>5269</v>
      </c>
      <c r="Q367" t="s">
        <v>5271</v>
      </c>
      <c r="S367" t="s">
        <v>5272</v>
      </c>
      <c r="W367">
        <v>0</v>
      </c>
      <c r="X367">
        <v>0</v>
      </c>
      <c r="Y367">
        <v>0</v>
      </c>
      <c r="Z367">
        <v>5500</v>
      </c>
      <c r="AA367">
        <v>0</v>
      </c>
      <c r="AB367">
        <v>1925</v>
      </c>
      <c r="AC367">
        <v>0</v>
      </c>
      <c r="AD367" t="s">
        <v>530</v>
      </c>
      <c r="AE367" t="s">
        <v>773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N367" t="s">
        <v>785</v>
      </c>
      <c r="AP367">
        <v>0</v>
      </c>
      <c r="AQ367">
        <v>0</v>
      </c>
      <c r="AR367">
        <v>0</v>
      </c>
      <c r="AS367">
        <v>0</v>
      </c>
      <c r="AU367" t="s">
        <v>558</v>
      </c>
      <c r="AV367">
        <v>0</v>
      </c>
      <c r="AW367">
        <v>0</v>
      </c>
    </row>
    <row r="368" spans="1:49">
      <c r="A368">
        <v>1046</v>
      </c>
      <c r="B368" t="s">
        <v>665</v>
      </c>
      <c r="C368" s="59">
        <v>45557</v>
      </c>
      <c r="D368" t="s">
        <v>5360</v>
      </c>
      <c r="E368" t="s">
        <v>562</v>
      </c>
      <c r="F368" t="s">
        <v>5358</v>
      </c>
      <c r="H368" t="s">
        <v>5361</v>
      </c>
      <c r="I368" s="59">
        <v>45558</v>
      </c>
      <c r="J368" t="s">
        <v>561</v>
      </c>
      <c r="K368" t="s">
        <v>5359</v>
      </c>
      <c r="L368" s="59"/>
      <c r="M368" t="s">
        <v>34</v>
      </c>
      <c r="N368" t="s">
        <v>351</v>
      </c>
      <c r="O368">
        <v>2</v>
      </c>
      <c r="P368" t="s">
        <v>5358</v>
      </c>
      <c r="Q368" t="s">
        <v>5361</v>
      </c>
      <c r="S368" t="s">
        <v>5362</v>
      </c>
      <c r="T368" t="s">
        <v>564</v>
      </c>
      <c r="W368">
        <v>60480</v>
      </c>
      <c r="X368">
        <v>0</v>
      </c>
      <c r="Y368">
        <v>0</v>
      </c>
      <c r="Z368">
        <v>4400</v>
      </c>
      <c r="AA368">
        <v>0</v>
      </c>
      <c r="AB368">
        <v>1725</v>
      </c>
      <c r="AC368">
        <v>0</v>
      </c>
      <c r="AD368" t="s">
        <v>33</v>
      </c>
      <c r="AE368" t="s">
        <v>773</v>
      </c>
      <c r="AF368">
        <v>30240</v>
      </c>
      <c r="AG368">
        <v>19800</v>
      </c>
      <c r="AH368">
        <v>60480</v>
      </c>
      <c r="AI368">
        <v>0</v>
      </c>
      <c r="AJ368">
        <v>7185</v>
      </c>
      <c r="AK368">
        <v>0</v>
      </c>
      <c r="AL368">
        <v>0</v>
      </c>
      <c r="AN368" t="s">
        <v>785</v>
      </c>
      <c r="AP368">
        <v>60480</v>
      </c>
      <c r="AQ368">
        <v>0</v>
      </c>
      <c r="AR368">
        <v>7185</v>
      </c>
      <c r="AS368">
        <v>0</v>
      </c>
      <c r="AU368" t="s">
        <v>558</v>
      </c>
      <c r="AV368">
        <v>0</v>
      </c>
      <c r="AW368">
        <v>39600</v>
      </c>
    </row>
    <row r="369" spans="1:49">
      <c r="A369">
        <v>1047</v>
      </c>
      <c r="B369" t="s">
        <v>665</v>
      </c>
      <c r="C369" s="59">
        <v>45558</v>
      </c>
      <c r="D369" t="s">
        <v>5365</v>
      </c>
      <c r="E369" t="s">
        <v>562</v>
      </c>
      <c r="F369" t="s">
        <v>5363</v>
      </c>
      <c r="H369" t="s">
        <v>5366</v>
      </c>
      <c r="I369" s="59">
        <v>45558</v>
      </c>
      <c r="J369" t="s">
        <v>561</v>
      </c>
      <c r="K369" t="s">
        <v>5364</v>
      </c>
      <c r="L369" s="59"/>
      <c r="M369" t="s">
        <v>22</v>
      </c>
      <c r="N369" t="s">
        <v>351</v>
      </c>
      <c r="O369">
        <v>1</v>
      </c>
      <c r="P369" t="s">
        <v>5363</v>
      </c>
      <c r="Q369" t="s">
        <v>5366</v>
      </c>
      <c r="S369" t="s">
        <v>5367</v>
      </c>
      <c r="T369" t="s">
        <v>564</v>
      </c>
      <c r="W369">
        <v>19320</v>
      </c>
      <c r="X369">
        <v>0</v>
      </c>
      <c r="Y369">
        <v>3000</v>
      </c>
      <c r="Z369">
        <v>3500</v>
      </c>
      <c r="AA369">
        <v>0</v>
      </c>
      <c r="AB369">
        <v>366</v>
      </c>
      <c r="AC369">
        <v>0</v>
      </c>
      <c r="AD369" t="s">
        <v>21</v>
      </c>
      <c r="AE369" t="s">
        <v>773</v>
      </c>
      <c r="AF369">
        <v>19320</v>
      </c>
      <c r="AG369">
        <v>12650</v>
      </c>
      <c r="AH369">
        <v>22320</v>
      </c>
      <c r="AI369">
        <v>0</v>
      </c>
      <c r="AJ369">
        <v>2394</v>
      </c>
      <c r="AK369">
        <v>0</v>
      </c>
      <c r="AL369">
        <v>0</v>
      </c>
      <c r="AN369" t="s">
        <v>785</v>
      </c>
      <c r="AP369">
        <v>22320</v>
      </c>
      <c r="AQ369">
        <v>0</v>
      </c>
      <c r="AR369">
        <v>2394</v>
      </c>
      <c r="AS369">
        <v>0</v>
      </c>
      <c r="AU369" t="s">
        <v>558</v>
      </c>
      <c r="AV369">
        <v>0</v>
      </c>
      <c r="AW369">
        <v>12650</v>
      </c>
    </row>
    <row r="370" spans="1:49">
      <c r="A370">
        <v>1048</v>
      </c>
      <c r="B370" t="s">
        <v>665</v>
      </c>
      <c r="C370" s="59">
        <v>45560</v>
      </c>
      <c r="D370" t="s">
        <v>5663</v>
      </c>
      <c r="E370" t="s">
        <v>562</v>
      </c>
      <c r="F370" t="s">
        <v>5664</v>
      </c>
      <c r="H370" t="s">
        <v>5665</v>
      </c>
      <c r="I370" s="59">
        <v>45561</v>
      </c>
      <c r="J370" t="s">
        <v>561</v>
      </c>
      <c r="K370" t="s">
        <v>5662</v>
      </c>
      <c r="L370" s="59"/>
      <c r="M370" t="s">
        <v>42</v>
      </c>
      <c r="N370" t="s">
        <v>351</v>
      </c>
      <c r="O370">
        <v>1</v>
      </c>
      <c r="P370" t="s">
        <v>5659</v>
      </c>
      <c r="Q370" t="s">
        <v>5665</v>
      </c>
      <c r="S370" t="s">
        <v>5666</v>
      </c>
      <c r="T370" t="s">
        <v>563</v>
      </c>
      <c r="W370">
        <v>16800</v>
      </c>
      <c r="X370">
        <v>0</v>
      </c>
      <c r="Y370">
        <v>3000</v>
      </c>
      <c r="Z370">
        <v>3500</v>
      </c>
      <c r="AA370">
        <v>0</v>
      </c>
      <c r="AB370">
        <v>366</v>
      </c>
      <c r="AC370">
        <v>0</v>
      </c>
      <c r="AD370" t="s">
        <v>41</v>
      </c>
      <c r="AF370">
        <v>16800</v>
      </c>
      <c r="AG370">
        <v>11000</v>
      </c>
      <c r="AH370">
        <v>19800</v>
      </c>
      <c r="AI370">
        <v>0</v>
      </c>
      <c r="AJ370">
        <v>2095</v>
      </c>
      <c r="AK370">
        <v>0</v>
      </c>
      <c r="AL370">
        <v>0</v>
      </c>
      <c r="AN370" t="s">
        <v>785</v>
      </c>
      <c r="AP370">
        <v>19800</v>
      </c>
      <c r="AQ370">
        <v>0</v>
      </c>
      <c r="AR370">
        <v>2095</v>
      </c>
      <c r="AS370">
        <v>0</v>
      </c>
      <c r="AU370" t="s">
        <v>558</v>
      </c>
      <c r="AV370">
        <v>0</v>
      </c>
      <c r="AW370">
        <v>11000</v>
      </c>
    </row>
    <row r="371" spans="1:49">
      <c r="A371">
        <v>1049</v>
      </c>
      <c r="B371" t="s">
        <v>665</v>
      </c>
      <c r="C371" s="59">
        <v>45561</v>
      </c>
      <c r="D371" t="s">
        <v>5672</v>
      </c>
      <c r="E371" t="s">
        <v>562</v>
      </c>
      <c r="F371" t="s">
        <v>5669</v>
      </c>
      <c r="H371" t="s">
        <v>5673</v>
      </c>
      <c r="I371" s="59">
        <v>45561</v>
      </c>
      <c r="J371" t="s">
        <v>561</v>
      </c>
      <c r="K371" t="s">
        <v>5671</v>
      </c>
      <c r="L371" s="59"/>
      <c r="M371" t="s">
        <v>36</v>
      </c>
      <c r="N371" t="s">
        <v>351</v>
      </c>
      <c r="O371">
        <v>1</v>
      </c>
      <c r="P371" t="s">
        <v>5669</v>
      </c>
      <c r="Q371" t="s">
        <v>5673</v>
      </c>
      <c r="S371" t="s">
        <v>5674</v>
      </c>
      <c r="T371" t="s">
        <v>5675</v>
      </c>
      <c r="W371">
        <v>25200</v>
      </c>
      <c r="X371">
        <v>0</v>
      </c>
      <c r="Y371">
        <v>3000</v>
      </c>
      <c r="Z371">
        <v>3500</v>
      </c>
      <c r="AA371">
        <v>0</v>
      </c>
      <c r="AB371">
        <v>366</v>
      </c>
      <c r="AC371">
        <v>0</v>
      </c>
      <c r="AD371" t="s">
        <v>35</v>
      </c>
      <c r="AF371">
        <v>25200</v>
      </c>
      <c r="AG371">
        <v>16500</v>
      </c>
      <c r="AH371">
        <v>28200</v>
      </c>
      <c r="AI371">
        <v>0</v>
      </c>
      <c r="AJ371">
        <v>3093</v>
      </c>
      <c r="AK371">
        <v>0</v>
      </c>
      <c r="AL371">
        <v>0</v>
      </c>
      <c r="AN371" t="s">
        <v>785</v>
      </c>
      <c r="AP371">
        <v>28200</v>
      </c>
      <c r="AQ371">
        <v>0</v>
      </c>
      <c r="AR371">
        <v>3093</v>
      </c>
      <c r="AS371">
        <v>0</v>
      </c>
      <c r="AU371" t="s">
        <v>558</v>
      </c>
      <c r="AV371">
        <v>0</v>
      </c>
      <c r="AW371">
        <v>16500</v>
      </c>
    </row>
    <row r="372" spans="1:49">
      <c r="A372">
        <v>1050</v>
      </c>
      <c r="B372" t="s">
        <v>665</v>
      </c>
      <c r="C372" s="59">
        <v>45558</v>
      </c>
      <c r="D372" t="s">
        <v>5705</v>
      </c>
      <c r="E372" t="s">
        <v>559</v>
      </c>
      <c r="I372" s="59">
        <v>45558</v>
      </c>
      <c r="J372" t="s">
        <v>561</v>
      </c>
      <c r="K372" t="s">
        <v>5347</v>
      </c>
      <c r="L372" s="59"/>
      <c r="M372" t="s">
        <v>34</v>
      </c>
      <c r="N372" t="s">
        <v>351</v>
      </c>
      <c r="O372">
        <v>1</v>
      </c>
      <c r="P372" t="s">
        <v>5346</v>
      </c>
      <c r="Q372" t="s">
        <v>5348</v>
      </c>
      <c r="S372" t="s">
        <v>5349</v>
      </c>
      <c r="W372">
        <v>0</v>
      </c>
      <c r="X372">
        <v>0</v>
      </c>
      <c r="Y372">
        <v>0</v>
      </c>
      <c r="Z372">
        <v>4400</v>
      </c>
      <c r="AA372">
        <v>0</v>
      </c>
      <c r="AB372">
        <v>1725</v>
      </c>
      <c r="AC372">
        <v>0</v>
      </c>
      <c r="AD372" t="s">
        <v>33</v>
      </c>
      <c r="AE372" t="s">
        <v>773</v>
      </c>
      <c r="AF372">
        <v>28800</v>
      </c>
      <c r="AG372">
        <v>19800</v>
      </c>
      <c r="AH372">
        <v>0</v>
      </c>
      <c r="AI372">
        <v>0</v>
      </c>
      <c r="AJ372">
        <v>80</v>
      </c>
      <c r="AK372">
        <v>0</v>
      </c>
      <c r="AL372">
        <v>0</v>
      </c>
      <c r="AN372" t="s">
        <v>785</v>
      </c>
      <c r="AP372">
        <v>0</v>
      </c>
      <c r="AQ372">
        <v>0</v>
      </c>
      <c r="AR372">
        <v>80</v>
      </c>
      <c r="AS372">
        <v>0</v>
      </c>
      <c r="AU372" t="s">
        <v>558</v>
      </c>
      <c r="AV372">
        <v>0</v>
      </c>
      <c r="AW372">
        <v>19800</v>
      </c>
    </row>
    <row r="373" spans="1:49">
      <c r="A373">
        <v>1051</v>
      </c>
      <c r="B373" t="s">
        <v>665</v>
      </c>
      <c r="C373" s="59">
        <v>45559</v>
      </c>
      <c r="D373" t="s">
        <v>5421</v>
      </c>
      <c r="E373" t="s">
        <v>559</v>
      </c>
      <c r="F373" t="s">
        <v>5419</v>
      </c>
      <c r="G373" t="s">
        <v>5422</v>
      </c>
      <c r="H373" t="s">
        <v>5423</v>
      </c>
      <c r="I373" s="59">
        <v>45559</v>
      </c>
      <c r="J373" t="s">
        <v>561</v>
      </c>
      <c r="K373" t="s">
        <v>5420</v>
      </c>
      <c r="L373" s="59"/>
      <c r="M373" t="s">
        <v>34</v>
      </c>
      <c r="N373" t="s">
        <v>351</v>
      </c>
      <c r="O373">
        <v>1</v>
      </c>
      <c r="P373" t="s">
        <v>5419</v>
      </c>
      <c r="Q373" t="s">
        <v>5423</v>
      </c>
      <c r="R373" t="s">
        <v>5424</v>
      </c>
      <c r="S373" t="s">
        <v>5425</v>
      </c>
      <c r="T373" t="s">
        <v>1114</v>
      </c>
      <c r="W373">
        <v>28400</v>
      </c>
      <c r="X373">
        <v>0</v>
      </c>
      <c r="Y373">
        <v>3000</v>
      </c>
      <c r="Z373">
        <v>3500</v>
      </c>
      <c r="AA373">
        <v>0</v>
      </c>
      <c r="AB373">
        <v>366</v>
      </c>
      <c r="AC373">
        <v>0</v>
      </c>
      <c r="AD373" t="s">
        <v>33</v>
      </c>
      <c r="AE373" t="s">
        <v>773</v>
      </c>
      <c r="AF373">
        <v>28800</v>
      </c>
      <c r="AG373">
        <v>19800</v>
      </c>
      <c r="AH373">
        <v>31400</v>
      </c>
      <c r="AI373">
        <v>0</v>
      </c>
      <c r="AJ373">
        <v>1596</v>
      </c>
      <c r="AK373">
        <v>0</v>
      </c>
      <c r="AL373">
        <v>0</v>
      </c>
      <c r="AN373" t="s">
        <v>785</v>
      </c>
      <c r="AP373">
        <v>31400</v>
      </c>
      <c r="AQ373">
        <v>0</v>
      </c>
      <c r="AR373">
        <v>1596</v>
      </c>
      <c r="AS373">
        <v>0</v>
      </c>
      <c r="AU373" t="s">
        <v>558</v>
      </c>
      <c r="AV373">
        <v>0</v>
      </c>
      <c r="AW373">
        <v>19800</v>
      </c>
    </row>
    <row r="374" spans="1:49">
      <c r="A374">
        <v>1052</v>
      </c>
      <c r="B374" t="s">
        <v>665</v>
      </c>
      <c r="C374" s="59">
        <v>45558</v>
      </c>
      <c r="D374" t="s">
        <v>5351</v>
      </c>
      <c r="E374" t="s">
        <v>559</v>
      </c>
      <c r="F374" t="s">
        <v>1528</v>
      </c>
      <c r="G374" t="s">
        <v>1529</v>
      </c>
      <c r="H374" t="s">
        <v>1530</v>
      </c>
      <c r="I374" s="59">
        <v>45558</v>
      </c>
      <c r="J374" t="s">
        <v>561</v>
      </c>
      <c r="K374" t="s">
        <v>5350</v>
      </c>
      <c r="L374" s="59"/>
      <c r="M374" t="s">
        <v>34</v>
      </c>
      <c r="N374" t="s">
        <v>351</v>
      </c>
      <c r="O374">
        <v>1</v>
      </c>
      <c r="P374" t="s">
        <v>1525</v>
      </c>
      <c r="Q374" t="s">
        <v>1530</v>
      </c>
      <c r="S374" t="s">
        <v>1531</v>
      </c>
      <c r="W374">
        <v>28400</v>
      </c>
      <c r="X374">
        <v>0</v>
      </c>
      <c r="Y374">
        <v>3000</v>
      </c>
      <c r="Z374">
        <v>3500</v>
      </c>
      <c r="AA374">
        <v>0</v>
      </c>
      <c r="AB374">
        <v>366</v>
      </c>
      <c r="AC374">
        <v>0</v>
      </c>
      <c r="AD374" t="s">
        <v>33</v>
      </c>
      <c r="AE374" t="s">
        <v>773</v>
      </c>
      <c r="AF374">
        <v>28800</v>
      </c>
      <c r="AG374">
        <v>19800</v>
      </c>
      <c r="AH374">
        <v>31400</v>
      </c>
      <c r="AI374">
        <v>0</v>
      </c>
      <c r="AJ374">
        <v>1596</v>
      </c>
      <c r="AK374">
        <v>0</v>
      </c>
      <c r="AL374">
        <v>0</v>
      </c>
      <c r="AN374" t="s">
        <v>785</v>
      </c>
      <c r="AP374">
        <v>31400</v>
      </c>
      <c r="AQ374">
        <v>0</v>
      </c>
      <c r="AR374">
        <v>1596</v>
      </c>
      <c r="AS374">
        <v>0</v>
      </c>
      <c r="AU374" t="s">
        <v>558</v>
      </c>
      <c r="AV374">
        <v>1</v>
      </c>
      <c r="AW374">
        <v>19800</v>
      </c>
    </row>
    <row r="375" spans="1:49">
      <c r="A375">
        <v>1053</v>
      </c>
      <c r="B375" t="s">
        <v>665</v>
      </c>
      <c r="C375" s="59">
        <v>45555</v>
      </c>
      <c r="D375" t="s">
        <v>5353</v>
      </c>
      <c r="E375" t="s">
        <v>559</v>
      </c>
      <c r="F375" t="s">
        <v>5346</v>
      </c>
      <c r="G375" t="s">
        <v>5354</v>
      </c>
      <c r="H375" t="s">
        <v>5355</v>
      </c>
      <c r="I375" s="59">
        <v>45558</v>
      </c>
      <c r="J375" t="s">
        <v>561</v>
      </c>
      <c r="K375" t="s">
        <v>5352</v>
      </c>
      <c r="L375" s="59"/>
      <c r="M375" t="s">
        <v>34</v>
      </c>
      <c r="N375" t="s">
        <v>351</v>
      </c>
      <c r="O375">
        <v>4</v>
      </c>
      <c r="P375" t="s">
        <v>5346</v>
      </c>
      <c r="Q375" t="s">
        <v>5355</v>
      </c>
      <c r="S375" t="s">
        <v>5356</v>
      </c>
      <c r="T375" t="s">
        <v>5357</v>
      </c>
      <c r="W375">
        <v>113600</v>
      </c>
      <c r="X375">
        <v>0</v>
      </c>
      <c r="Y375">
        <v>0</v>
      </c>
      <c r="Z375">
        <v>4400</v>
      </c>
      <c r="AA375">
        <v>0</v>
      </c>
      <c r="AB375">
        <v>1725</v>
      </c>
      <c r="AC375">
        <v>0</v>
      </c>
      <c r="AD375" t="s">
        <v>33</v>
      </c>
      <c r="AE375" t="s">
        <v>773</v>
      </c>
      <c r="AF375">
        <v>28800</v>
      </c>
      <c r="AG375">
        <v>19800</v>
      </c>
      <c r="AH375">
        <v>113600</v>
      </c>
      <c r="AI375">
        <v>0</v>
      </c>
      <c r="AJ375">
        <v>5788</v>
      </c>
      <c r="AK375">
        <v>0</v>
      </c>
      <c r="AL375">
        <v>0</v>
      </c>
      <c r="AN375" t="s">
        <v>785</v>
      </c>
      <c r="AP375">
        <v>113600</v>
      </c>
      <c r="AQ375">
        <v>0</v>
      </c>
      <c r="AR375">
        <v>5788</v>
      </c>
      <c r="AS375">
        <v>0</v>
      </c>
      <c r="AU375" t="s">
        <v>558</v>
      </c>
      <c r="AV375">
        <v>0</v>
      </c>
      <c r="AW375">
        <v>79200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DFFC1-CD4B-4826-8D28-111A6ECBCA35}">
  <sheetPr codeName="Sheet8"/>
  <dimension ref="A1:AW667"/>
  <sheetViews>
    <sheetView topLeftCell="P1" workbookViewId="0">
      <selection activeCell="P9" sqref="P9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22.75" bestFit="1" customWidth="1"/>
    <col min="7" max="7" width="12.87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24.125" bestFit="1" customWidth="1"/>
    <col min="17" max="18" width="16.5" bestFit="1" customWidth="1"/>
    <col min="19" max="20" width="81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8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  <col min="50" max="50" width="19.125" bestFit="1" customWidth="1"/>
  </cols>
  <sheetData>
    <row r="1" spans="1:49">
      <c r="A1" t="s">
        <v>653</v>
      </c>
      <c r="B1" t="s">
        <v>537</v>
      </c>
      <c r="C1" t="s">
        <v>538</v>
      </c>
      <c r="D1" t="s">
        <v>626</v>
      </c>
      <c r="E1" t="s">
        <v>536</v>
      </c>
      <c r="F1" t="s">
        <v>311</v>
      </c>
      <c r="G1" t="s">
        <v>625</v>
      </c>
      <c r="H1" t="s">
        <v>542</v>
      </c>
      <c r="I1" t="s">
        <v>127</v>
      </c>
      <c r="J1" t="s">
        <v>544</v>
      </c>
      <c r="K1" t="s">
        <v>116</v>
      </c>
      <c r="L1" t="s">
        <v>791</v>
      </c>
      <c r="M1" t="s">
        <v>113</v>
      </c>
      <c r="N1" t="s">
        <v>617</v>
      </c>
      <c r="O1" t="s">
        <v>534</v>
      </c>
      <c r="P1" t="s">
        <v>123</v>
      </c>
      <c r="Q1" t="s">
        <v>619</v>
      </c>
      <c r="R1" t="s">
        <v>618</v>
      </c>
      <c r="S1" t="s">
        <v>547</v>
      </c>
      <c r="T1" t="s">
        <v>548</v>
      </c>
      <c r="U1" t="s">
        <v>798</v>
      </c>
      <c r="V1" t="s">
        <v>776</v>
      </c>
      <c r="W1" t="s">
        <v>792</v>
      </c>
      <c r="X1" t="s">
        <v>796</v>
      </c>
      <c r="Y1" t="s">
        <v>793</v>
      </c>
      <c r="Z1" t="s">
        <v>768</v>
      </c>
      <c r="AA1" t="s">
        <v>797</v>
      </c>
      <c r="AB1" t="s">
        <v>775</v>
      </c>
      <c r="AC1" t="s">
        <v>794</v>
      </c>
      <c r="AD1" t="s">
        <v>790</v>
      </c>
      <c r="AE1" t="s">
        <v>773</v>
      </c>
      <c r="AF1" t="s">
        <v>814</v>
      </c>
      <c r="AG1" t="s">
        <v>815</v>
      </c>
      <c r="AH1" t="s">
        <v>816</v>
      </c>
      <c r="AI1" t="s">
        <v>119</v>
      </c>
      <c r="AJ1" t="s">
        <v>817</v>
      </c>
      <c r="AK1" t="s">
        <v>771</v>
      </c>
      <c r="AL1" t="s">
        <v>772</v>
      </c>
      <c r="AM1" t="s">
        <v>795</v>
      </c>
      <c r="AN1" t="s">
        <v>818</v>
      </c>
      <c r="AO1" t="s">
        <v>683</v>
      </c>
      <c r="AP1" t="s">
        <v>819</v>
      </c>
      <c r="AQ1" t="s">
        <v>820</v>
      </c>
      <c r="AR1" t="s">
        <v>821</v>
      </c>
      <c r="AS1" t="s">
        <v>822</v>
      </c>
      <c r="AT1" t="s">
        <v>823</v>
      </c>
      <c r="AU1" t="s">
        <v>824</v>
      </c>
      <c r="AV1" t="s">
        <v>825</v>
      </c>
      <c r="AW1" t="s">
        <v>867</v>
      </c>
    </row>
    <row r="2" spans="1:49">
      <c r="A2">
        <v>1</v>
      </c>
      <c r="B2" t="s">
        <v>560</v>
      </c>
      <c r="C2" s="59">
        <v>45293</v>
      </c>
      <c r="D2" t="s">
        <v>801</v>
      </c>
      <c r="E2" t="s">
        <v>559</v>
      </c>
      <c r="F2" t="s">
        <v>799</v>
      </c>
      <c r="G2" t="s">
        <v>802</v>
      </c>
      <c r="I2" s="59">
        <v>45293</v>
      </c>
      <c r="J2" t="s">
        <v>561</v>
      </c>
      <c r="K2" t="s">
        <v>800</v>
      </c>
      <c r="L2" s="59">
        <v>44929</v>
      </c>
      <c r="M2" t="s">
        <v>34</v>
      </c>
      <c r="N2" t="s">
        <v>351</v>
      </c>
      <c r="O2">
        <v>2</v>
      </c>
      <c r="P2" t="s">
        <v>799</v>
      </c>
      <c r="Q2" t="s">
        <v>803</v>
      </c>
      <c r="S2" t="s">
        <v>804</v>
      </c>
      <c r="W2">
        <v>64800</v>
      </c>
      <c r="X2">
        <v>0</v>
      </c>
      <c r="Y2">
        <v>0</v>
      </c>
      <c r="Z2">
        <v>4300</v>
      </c>
      <c r="AA2">
        <v>0</v>
      </c>
      <c r="AB2">
        <v>1650</v>
      </c>
      <c r="AC2">
        <v>0</v>
      </c>
      <c r="AD2" t="s">
        <v>33</v>
      </c>
      <c r="AF2">
        <v>32400</v>
      </c>
      <c r="AG2">
        <v>19800</v>
      </c>
      <c r="AH2">
        <v>64800</v>
      </c>
      <c r="AI2">
        <v>45550</v>
      </c>
      <c r="AJ2">
        <v>2579</v>
      </c>
      <c r="AK2">
        <v>16671</v>
      </c>
      <c r="AL2">
        <v>0.25729999999999997</v>
      </c>
      <c r="AN2" t="s">
        <v>788</v>
      </c>
      <c r="AP2">
        <v>64800</v>
      </c>
      <c r="AQ2">
        <v>45550</v>
      </c>
      <c r="AR2">
        <v>2659</v>
      </c>
      <c r="AS2">
        <v>16591</v>
      </c>
      <c r="AT2">
        <v>0.25600000000000001</v>
      </c>
      <c r="AU2" t="s">
        <v>826</v>
      </c>
      <c r="AV2">
        <v>0</v>
      </c>
      <c r="AW2">
        <v>39600</v>
      </c>
    </row>
    <row r="3" spans="1:49">
      <c r="A3">
        <v>4</v>
      </c>
      <c r="B3" t="s">
        <v>560</v>
      </c>
      <c r="C3" s="59">
        <v>45443</v>
      </c>
      <c r="D3" t="s">
        <v>1652</v>
      </c>
      <c r="E3" t="s">
        <v>559</v>
      </c>
      <c r="F3" t="s">
        <v>875</v>
      </c>
      <c r="G3" t="s">
        <v>877</v>
      </c>
      <c r="H3" t="s">
        <v>878</v>
      </c>
      <c r="I3" s="59">
        <v>45443</v>
      </c>
      <c r="J3" t="s">
        <v>561</v>
      </c>
      <c r="K3" t="s">
        <v>876</v>
      </c>
      <c r="L3" s="59"/>
      <c r="M3" t="s">
        <v>36</v>
      </c>
      <c r="N3" t="s">
        <v>351</v>
      </c>
      <c r="O3">
        <v>5</v>
      </c>
      <c r="P3" t="s">
        <v>875</v>
      </c>
      <c r="Q3" t="s">
        <v>878</v>
      </c>
      <c r="S3" t="s">
        <v>879</v>
      </c>
      <c r="W3">
        <v>135000</v>
      </c>
      <c r="X3">
        <v>0</v>
      </c>
      <c r="Y3">
        <v>0</v>
      </c>
      <c r="Z3">
        <v>4400</v>
      </c>
      <c r="AA3">
        <v>0</v>
      </c>
      <c r="AB3">
        <v>0</v>
      </c>
      <c r="AC3">
        <v>0</v>
      </c>
      <c r="AD3" t="s">
        <v>35</v>
      </c>
      <c r="AF3">
        <v>25500</v>
      </c>
      <c r="AG3">
        <v>16500</v>
      </c>
      <c r="AH3">
        <v>135000</v>
      </c>
      <c r="AI3">
        <v>86900</v>
      </c>
      <c r="AJ3">
        <v>5453</v>
      </c>
      <c r="AK3">
        <v>42647</v>
      </c>
      <c r="AL3">
        <v>0.31590000000000001</v>
      </c>
      <c r="AN3" t="s">
        <v>785</v>
      </c>
      <c r="AP3">
        <v>135000</v>
      </c>
      <c r="AQ3">
        <v>86900</v>
      </c>
      <c r="AR3">
        <v>5453</v>
      </c>
      <c r="AS3">
        <v>42647</v>
      </c>
      <c r="AT3">
        <v>0.31590000000000001</v>
      </c>
      <c r="AU3" t="s">
        <v>558</v>
      </c>
      <c r="AV3">
        <v>1</v>
      </c>
      <c r="AW3">
        <v>82500</v>
      </c>
    </row>
    <row r="4" spans="1:49">
      <c r="A4">
        <v>5</v>
      </c>
      <c r="B4" t="s">
        <v>560</v>
      </c>
      <c r="C4" s="59">
        <v>45443</v>
      </c>
      <c r="D4" t="s">
        <v>882</v>
      </c>
      <c r="E4" t="s">
        <v>559</v>
      </c>
      <c r="F4" t="s">
        <v>880</v>
      </c>
      <c r="G4" t="s">
        <v>883</v>
      </c>
      <c r="H4" t="s">
        <v>884</v>
      </c>
      <c r="I4" s="59">
        <v>45443</v>
      </c>
      <c r="J4" t="s">
        <v>561</v>
      </c>
      <c r="K4" t="s">
        <v>881</v>
      </c>
      <c r="L4" s="59"/>
      <c r="M4" t="s">
        <v>34</v>
      </c>
      <c r="N4" t="s">
        <v>351</v>
      </c>
      <c r="O4">
        <v>1</v>
      </c>
      <c r="P4" t="s">
        <v>880</v>
      </c>
      <c r="Q4" t="s">
        <v>884</v>
      </c>
      <c r="S4" t="s">
        <v>885</v>
      </c>
      <c r="W4">
        <v>28620</v>
      </c>
      <c r="X4">
        <v>3180</v>
      </c>
      <c r="Y4">
        <v>3000</v>
      </c>
      <c r="Z4">
        <v>3500</v>
      </c>
      <c r="AA4">
        <v>0</v>
      </c>
      <c r="AB4">
        <v>0</v>
      </c>
      <c r="AC4">
        <v>0</v>
      </c>
      <c r="AD4" t="s">
        <v>33</v>
      </c>
      <c r="AF4">
        <v>30600</v>
      </c>
      <c r="AG4">
        <v>19800</v>
      </c>
      <c r="AH4">
        <v>31620</v>
      </c>
      <c r="AI4">
        <v>23300</v>
      </c>
      <c r="AJ4">
        <v>1278</v>
      </c>
      <c r="AK4">
        <v>7042</v>
      </c>
      <c r="AL4">
        <v>0.22270000000000001</v>
      </c>
      <c r="AN4" t="s">
        <v>785</v>
      </c>
      <c r="AP4">
        <v>31620</v>
      </c>
      <c r="AQ4">
        <v>23300</v>
      </c>
      <c r="AR4">
        <v>1278</v>
      </c>
      <c r="AS4">
        <v>7042</v>
      </c>
      <c r="AT4">
        <v>0.22270000000000001</v>
      </c>
      <c r="AU4" t="s">
        <v>558</v>
      </c>
      <c r="AV4">
        <v>2</v>
      </c>
      <c r="AW4">
        <v>19800</v>
      </c>
    </row>
    <row r="5" spans="1:49">
      <c r="A5">
        <v>6</v>
      </c>
      <c r="B5" t="s">
        <v>560</v>
      </c>
      <c r="C5" s="59">
        <v>45443</v>
      </c>
      <c r="D5" t="s">
        <v>888</v>
      </c>
      <c r="E5" t="s">
        <v>559</v>
      </c>
      <c r="F5" t="s">
        <v>886</v>
      </c>
      <c r="G5" t="s">
        <v>889</v>
      </c>
      <c r="H5" t="s">
        <v>890</v>
      </c>
      <c r="I5" s="59">
        <v>45443</v>
      </c>
      <c r="J5" t="s">
        <v>561</v>
      </c>
      <c r="K5" t="s">
        <v>887</v>
      </c>
      <c r="L5" s="59"/>
      <c r="M5" t="s">
        <v>265</v>
      </c>
      <c r="N5" t="s">
        <v>378</v>
      </c>
      <c r="O5">
        <v>40</v>
      </c>
      <c r="P5" t="s">
        <v>886</v>
      </c>
      <c r="Q5" t="s">
        <v>890</v>
      </c>
      <c r="S5" t="s">
        <v>891</v>
      </c>
      <c r="W5">
        <v>50400</v>
      </c>
      <c r="X5">
        <v>0</v>
      </c>
      <c r="Y5">
        <v>0</v>
      </c>
      <c r="Z5">
        <v>4400</v>
      </c>
      <c r="AA5">
        <v>0</v>
      </c>
      <c r="AB5">
        <v>0</v>
      </c>
      <c r="AC5">
        <v>0</v>
      </c>
      <c r="AD5" t="s">
        <v>1638</v>
      </c>
      <c r="AF5">
        <v>1210</v>
      </c>
      <c r="AG5">
        <v>770</v>
      </c>
      <c r="AH5">
        <v>50400</v>
      </c>
      <c r="AI5">
        <v>35200</v>
      </c>
      <c r="AJ5">
        <v>2086</v>
      </c>
      <c r="AK5">
        <v>13114</v>
      </c>
      <c r="AL5">
        <v>0.26019999999999999</v>
      </c>
      <c r="AN5" t="s">
        <v>785</v>
      </c>
      <c r="AP5">
        <v>50400</v>
      </c>
      <c r="AQ5">
        <v>35200</v>
      </c>
      <c r="AR5">
        <v>2086</v>
      </c>
      <c r="AS5">
        <v>13114</v>
      </c>
      <c r="AT5">
        <v>0.26019999999999999</v>
      </c>
      <c r="AU5" t="s">
        <v>558</v>
      </c>
      <c r="AV5">
        <v>0</v>
      </c>
      <c r="AW5">
        <v>30800</v>
      </c>
    </row>
    <row r="6" spans="1:49">
      <c r="A6">
        <v>7</v>
      </c>
      <c r="B6" t="s">
        <v>560</v>
      </c>
      <c r="C6" s="59">
        <v>45443</v>
      </c>
      <c r="D6" t="s">
        <v>894</v>
      </c>
      <c r="E6" t="s">
        <v>559</v>
      </c>
      <c r="F6" t="s">
        <v>892</v>
      </c>
      <c r="G6" t="s">
        <v>895</v>
      </c>
      <c r="H6" t="s">
        <v>896</v>
      </c>
      <c r="I6" s="59">
        <v>45443</v>
      </c>
      <c r="J6" t="s">
        <v>561</v>
      </c>
      <c r="K6" t="s">
        <v>893</v>
      </c>
      <c r="L6" s="59"/>
      <c r="M6" t="s">
        <v>18</v>
      </c>
      <c r="N6" t="s">
        <v>351</v>
      </c>
      <c r="O6">
        <v>1</v>
      </c>
      <c r="P6" t="s">
        <v>892</v>
      </c>
      <c r="Q6" t="s">
        <v>896</v>
      </c>
      <c r="S6" t="s">
        <v>897</v>
      </c>
      <c r="W6">
        <v>10690</v>
      </c>
      <c r="X6">
        <v>1190</v>
      </c>
      <c r="Y6">
        <v>3000</v>
      </c>
      <c r="Z6">
        <v>3000</v>
      </c>
      <c r="AA6">
        <v>0</v>
      </c>
      <c r="AB6">
        <v>0</v>
      </c>
      <c r="AC6">
        <v>0</v>
      </c>
      <c r="AD6" t="s">
        <v>17</v>
      </c>
      <c r="AF6">
        <v>11220</v>
      </c>
      <c r="AG6">
        <v>7260</v>
      </c>
      <c r="AH6">
        <v>13690</v>
      </c>
      <c r="AI6">
        <v>10260</v>
      </c>
      <c r="AJ6">
        <v>564</v>
      </c>
      <c r="AK6">
        <v>2866</v>
      </c>
      <c r="AL6">
        <v>0.20930000000000001</v>
      </c>
      <c r="AN6" t="s">
        <v>785</v>
      </c>
      <c r="AP6">
        <v>13690</v>
      </c>
      <c r="AQ6">
        <v>10260</v>
      </c>
      <c r="AR6">
        <v>564</v>
      </c>
      <c r="AS6">
        <v>2866</v>
      </c>
      <c r="AT6">
        <v>0.20930000000000001</v>
      </c>
      <c r="AU6" t="s">
        <v>558</v>
      </c>
      <c r="AV6">
        <v>0</v>
      </c>
      <c r="AW6">
        <v>7260</v>
      </c>
    </row>
    <row r="7" spans="1:49">
      <c r="A7">
        <v>8</v>
      </c>
      <c r="B7" t="s">
        <v>560</v>
      </c>
      <c r="C7" s="59">
        <v>45442</v>
      </c>
      <c r="D7" t="s">
        <v>900</v>
      </c>
      <c r="E7" t="s">
        <v>559</v>
      </c>
      <c r="F7" t="s">
        <v>898</v>
      </c>
      <c r="G7" t="s">
        <v>901</v>
      </c>
      <c r="H7" t="s">
        <v>902</v>
      </c>
      <c r="I7" s="59">
        <v>45443</v>
      </c>
      <c r="J7" t="s">
        <v>561</v>
      </c>
      <c r="K7" t="s">
        <v>899</v>
      </c>
      <c r="L7" s="59"/>
      <c r="M7" t="s">
        <v>22</v>
      </c>
      <c r="N7" t="s">
        <v>351</v>
      </c>
      <c r="O7">
        <v>1</v>
      </c>
      <c r="P7" t="s">
        <v>898</v>
      </c>
      <c r="Q7" t="s">
        <v>902</v>
      </c>
      <c r="S7" t="s">
        <v>903</v>
      </c>
      <c r="T7" t="s">
        <v>904</v>
      </c>
      <c r="W7">
        <v>18630</v>
      </c>
      <c r="X7">
        <v>2070</v>
      </c>
      <c r="Y7">
        <v>0</v>
      </c>
      <c r="Z7">
        <v>3500</v>
      </c>
      <c r="AA7">
        <v>0</v>
      </c>
      <c r="AB7">
        <v>0</v>
      </c>
      <c r="AC7">
        <v>0</v>
      </c>
      <c r="AD7" t="s">
        <v>21</v>
      </c>
      <c r="AF7">
        <v>19550</v>
      </c>
      <c r="AG7">
        <v>12650</v>
      </c>
      <c r="AH7">
        <v>18630</v>
      </c>
      <c r="AI7">
        <v>16150</v>
      </c>
      <c r="AJ7">
        <v>821</v>
      </c>
      <c r="AK7">
        <v>1659</v>
      </c>
      <c r="AL7">
        <v>8.8999999999999996E-2</v>
      </c>
      <c r="AN7" t="s">
        <v>785</v>
      </c>
      <c r="AP7">
        <v>18630</v>
      </c>
      <c r="AQ7">
        <v>16150</v>
      </c>
      <c r="AR7">
        <v>821</v>
      </c>
      <c r="AS7">
        <v>1659</v>
      </c>
      <c r="AT7">
        <v>8.8999999999999996E-2</v>
      </c>
      <c r="AU7" t="s">
        <v>558</v>
      </c>
      <c r="AV7">
        <v>0</v>
      </c>
      <c r="AW7">
        <v>12650</v>
      </c>
    </row>
    <row r="8" spans="1:49">
      <c r="A8">
        <v>9</v>
      </c>
      <c r="B8" t="s">
        <v>560</v>
      </c>
      <c r="C8" s="59">
        <v>45442</v>
      </c>
      <c r="D8" t="s">
        <v>905</v>
      </c>
      <c r="E8" t="s">
        <v>559</v>
      </c>
      <c r="F8" t="s">
        <v>898</v>
      </c>
      <c r="G8" t="s">
        <v>901</v>
      </c>
      <c r="H8" t="s">
        <v>902</v>
      </c>
      <c r="I8" s="59">
        <v>45443</v>
      </c>
      <c r="J8" t="s">
        <v>561</v>
      </c>
      <c r="K8" t="s">
        <v>899</v>
      </c>
      <c r="L8" s="59"/>
      <c r="M8" t="s">
        <v>24</v>
      </c>
      <c r="N8" t="s">
        <v>351</v>
      </c>
      <c r="O8">
        <v>1</v>
      </c>
      <c r="P8" t="s">
        <v>898</v>
      </c>
      <c r="Q8" t="s">
        <v>902</v>
      </c>
      <c r="S8" t="s">
        <v>903</v>
      </c>
      <c r="T8" t="s">
        <v>904</v>
      </c>
      <c r="W8">
        <v>13770</v>
      </c>
      <c r="X8">
        <v>1530</v>
      </c>
      <c r="Y8">
        <v>0</v>
      </c>
      <c r="Z8">
        <v>0</v>
      </c>
      <c r="AA8">
        <v>0</v>
      </c>
      <c r="AB8">
        <v>0</v>
      </c>
      <c r="AC8">
        <v>0</v>
      </c>
      <c r="AD8" t="s">
        <v>23</v>
      </c>
      <c r="AE8" t="s">
        <v>773</v>
      </c>
      <c r="AF8">
        <v>14450</v>
      </c>
      <c r="AG8">
        <v>9350</v>
      </c>
      <c r="AH8">
        <v>13770</v>
      </c>
      <c r="AI8">
        <v>9350</v>
      </c>
      <c r="AJ8">
        <v>628</v>
      </c>
      <c r="AK8">
        <v>3792</v>
      </c>
      <c r="AL8">
        <v>0.27539999999999998</v>
      </c>
      <c r="AN8" t="s">
        <v>785</v>
      </c>
      <c r="AP8">
        <v>13770</v>
      </c>
      <c r="AQ8">
        <v>9350</v>
      </c>
      <c r="AR8">
        <v>628</v>
      </c>
      <c r="AS8">
        <v>3792</v>
      </c>
      <c r="AT8">
        <v>0.27539999999999998</v>
      </c>
      <c r="AU8" t="s">
        <v>558</v>
      </c>
      <c r="AV8">
        <v>0</v>
      </c>
      <c r="AW8">
        <v>9350</v>
      </c>
    </row>
    <row r="9" spans="1:49">
      <c r="A9">
        <v>10</v>
      </c>
      <c r="B9" t="s">
        <v>560</v>
      </c>
      <c r="C9" s="59">
        <v>45442</v>
      </c>
      <c r="D9" t="s">
        <v>907</v>
      </c>
      <c r="E9" t="s">
        <v>559</v>
      </c>
      <c r="F9" t="s">
        <v>875</v>
      </c>
      <c r="G9" t="s">
        <v>877</v>
      </c>
      <c r="H9" t="s">
        <v>878</v>
      </c>
      <c r="I9" s="59">
        <v>45443</v>
      </c>
      <c r="J9" t="s">
        <v>561</v>
      </c>
      <c r="K9" t="s">
        <v>906</v>
      </c>
      <c r="L9" s="59"/>
      <c r="M9" t="s">
        <v>36</v>
      </c>
      <c r="N9" t="s">
        <v>351</v>
      </c>
      <c r="O9">
        <v>5</v>
      </c>
      <c r="P9" t="s">
        <v>875</v>
      </c>
      <c r="Q9" t="s">
        <v>878</v>
      </c>
      <c r="S9" t="s">
        <v>879</v>
      </c>
      <c r="W9">
        <v>121500</v>
      </c>
      <c r="X9">
        <v>13500</v>
      </c>
      <c r="Y9">
        <v>0</v>
      </c>
      <c r="Z9">
        <v>0</v>
      </c>
      <c r="AA9">
        <v>0</v>
      </c>
      <c r="AB9">
        <v>0</v>
      </c>
      <c r="AC9">
        <v>0</v>
      </c>
      <c r="AD9" t="s">
        <v>35</v>
      </c>
      <c r="AE9" t="s">
        <v>773</v>
      </c>
      <c r="AF9">
        <v>25500</v>
      </c>
      <c r="AG9">
        <v>16500</v>
      </c>
      <c r="AH9">
        <v>121500</v>
      </c>
      <c r="AI9">
        <v>82500</v>
      </c>
      <c r="AJ9">
        <v>4916</v>
      </c>
      <c r="AK9">
        <v>34084</v>
      </c>
      <c r="AL9">
        <v>0.28050000000000003</v>
      </c>
      <c r="AN9" t="s">
        <v>785</v>
      </c>
      <c r="AP9">
        <v>121500</v>
      </c>
      <c r="AQ9">
        <v>82500</v>
      </c>
      <c r="AR9">
        <v>4916</v>
      </c>
      <c r="AS9">
        <v>34084</v>
      </c>
      <c r="AT9">
        <v>0.28050000000000003</v>
      </c>
      <c r="AU9" t="s">
        <v>558</v>
      </c>
      <c r="AV9">
        <v>1</v>
      </c>
      <c r="AW9">
        <v>82500</v>
      </c>
    </row>
    <row r="10" spans="1:49">
      <c r="A10">
        <v>14</v>
      </c>
      <c r="B10" t="s">
        <v>560</v>
      </c>
      <c r="C10" s="59">
        <v>45442</v>
      </c>
      <c r="D10" t="s">
        <v>929</v>
      </c>
      <c r="E10" t="s">
        <v>562</v>
      </c>
      <c r="F10" t="s">
        <v>927</v>
      </c>
      <c r="G10" t="s">
        <v>930</v>
      </c>
      <c r="H10" t="s">
        <v>931</v>
      </c>
      <c r="I10" s="59">
        <v>45443</v>
      </c>
      <c r="J10" t="s">
        <v>561</v>
      </c>
      <c r="K10" t="s">
        <v>928</v>
      </c>
      <c r="L10" s="59"/>
      <c r="M10" t="s">
        <v>34</v>
      </c>
      <c r="N10" t="s">
        <v>351</v>
      </c>
      <c r="O10">
        <v>1</v>
      </c>
      <c r="P10" t="s">
        <v>927</v>
      </c>
      <c r="Q10" t="s">
        <v>931</v>
      </c>
      <c r="S10" t="s">
        <v>932</v>
      </c>
      <c r="T10" t="s">
        <v>564</v>
      </c>
      <c r="W10">
        <v>34020</v>
      </c>
      <c r="X10">
        <v>0</v>
      </c>
      <c r="Y10">
        <v>3000</v>
      </c>
      <c r="Z10">
        <v>3500</v>
      </c>
      <c r="AA10">
        <v>0</v>
      </c>
      <c r="AB10">
        <v>0</v>
      </c>
      <c r="AC10">
        <v>0</v>
      </c>
      <c r="AD10" t="s">
        <v>33</v>
      </c>
      <c r="AF10">
        <v>32130</v>
      </c>
      <c r="AG10">
        <v>19800</v>
      </c>
      <c r="AH10">
        <v>37020</v>
      </c>
      <c r="AI10">
        <v>23300</v>
      </c>
      <c r="AJ10">
        <v>4141</v>
      </c>
      <c r="AK10">
        <v>9579</v>
      </c>
      <c r="AL10">
        <v>0.25879999999999997</v>
      </c>
      <c r="AN10" t="s">
        <v>785</v>
      </c>
      <c r="AP10">
        <v>37020</v>
      </c>
      <c r="AQ10">
        <v>23300</v>
      </c>
      <c r="AR10">
        <v>4141</v>
      </c>
      <c r="AS10">
        <v>9579</v>
      </c>
      <c r="AT10">
        <v>0.25879999999999997</v>
      </c>
      <c r="AU10" t="s">
        <v>558</v>
      </c>
      <c r="AV10">
        <v>0</v>
      </c>
      <c r="AW10">
        <v>19800</v>
      </c>
    </row>
    <row r="11" spans="1:49">
      <c r="A11">
        <v>15</v>
      </c>
      <c r="B11" t="s">
        <v>560</v>
      </c>
      <c r="C11" s="59">
        <v>45443</v>
      </c>
      <c r="D11" t="s">
        <v>935</v>
      </c>
      <c r="E11" t="s">
        <v>562</v>
      </c>
      <c r="F11" t="s">
        <v>936</v>
      </c>
      <c r="G11" t="s">
        <v>937</v>
      </c>
      <c r="H11" t="s">
        <v>938</v>
      </c>
      <c r="I11" s="59">
        <v>45443</v>
      </c>
      <c r="J11" t="s">
        <v>561</v>
      </c>
      <c r="K11" t="s">
        <v>934</v>
      </c>
      <c r="L11" s="59"/>
      <c r="M11" t="s">
        <v>34</v>
      </c>
      <c r="N11" t="s">
        <v>351</v>
      </c>
      <c r="O11">
        <v>1</v>
      </c>
      <c r="P11" t="s">
        <v>933</v>
      </c>
      <c r="Q11" t="s">
        <v>938</v>
      </c>
      <c r="S11" t="s">
        <v>939</v>
      </c>
      <c r="T11" t="s">
        <v>940</v>
      </c>
      <c r="W11">
        <v>34020</v>
      </c>
      <c r="X11">
        <v>0</v>
      </c>
      <c r="Y11">
        <v>3000</v>
      </c>
      <c r="Z11">
        <v>3500</v>
      </c>
      <c r="AA11">
        <v>0</v>
      </c>
      <c r="AB11">
        <v>0</v>
      </c>
      <c r="AC11">
        <v>0</v>
      </c>
      <c r="AD11" t="s">
        <v>33</v>
      </c>
      <c r="AF11">
        <v>32130</v>
      </c>
      <c r="AG11">
        <v>19800</v>
      </c>
      <c r="AH11">
        <v>37020</v>
      </c>
      <c r="AI11">
        <v>23300</v>
      </c>
      <c r="AJ11">
        <v>4141</v>
      </c>
      <c r="AK11">
        <v>9579</v>
      </c>
      <c r="AL11">
        <v>0.25879999999999997</v>
      </c>
      <c r="AN11" t="s">
        <v>785</v>
      </c>
      <c r="AP11">
        <v>37020</v>
      </c>
      <c r="AQ11">
        <v>23300</v>
      </c>
      <c r="AR11">
        <v>4141</v>
      </c>
      <c r="AS11">
        <v>9579</v>
      </c>
      <c r="AT11">
        <v>0.25879999999999997</v>
      </c>
      <c r="AU11" t="s">
        <v>558</v>
      </c>
      <c r="AV11">
        <v>0</v>
      </c>
      <c r="AW11">
        <v>19800</v>
      </c>
    </row>
    <row r="12" spans="1:49">
      <c r="A12">
        <v>16</v>
      </c>
      <c r="B12" t="s">
        <v>560</v>
      </c>
      <c r="C12" s="59">
        <v>45443</v>
      </c>
      <c r="D12" t="s">
        <v>943</v>
      </c>
      <c r="E12" t="s">
        <v>562</v>
      </c>
      <c r="F12" t="s">
        <v>941</v>
      </c>
      <c r="G12" t="s">
        <v>944</v>
      </c>
      <c r="H12" t="s">
        <v>945</v>
      </c>
      <c r="I12" s="59">
        <v>45443</v>
      </c>
      <c r="J12" t="s">
        <v>561</v>
      </c>
      <c r="K12" t="s">
        <v>942</v>
      </c>
      <c r="L12" s="59"/>
      <c r="M12" t="s">
        <v>34</v>
      </c>
      <c r="N12" t="s">
        <v>351</v>
      </c>
      <c r="O12">
        <v>1</v>
      </c>
      <c r="P12" t="s">
        <v>941</v>
      </c>
      <c r="Q12" t="s">
        <v>945</v>
      </c>
      <c r="S12" t="s">
        <v>946</v>
      </c>
      <c r="T12" t="s">
        <v>564</v>
      </c>
      <c r="W12">
        <v>34020</v>
      </c>
      <c r="X12">
        <v>0</v>
      </c>
      <c r="Y12">
        <v>3000</v>
      </c>
      <c r="Z12">
        <v>3500</v>
      </c>
      <c r="AA12">
        <v>0</v>
      </c>
      <c r="AB12">
        <v>0</v>
      </c>
      <c r="AC12">
        <v>0</v>
      </c>
      <c r="AD12" t="s">
        <v>33</v>
      </c>
      <c r="AF12">
        <v>32130</v>
      </c>
      <c r="AG12">
        <v>19800</v>
      </c>
      <c r="AH12">
        <v>37020</v>
      </c>
      <c r="AI12">
        <v>23300</v>
      </c>
      <c r="AJ12">
        <v>4141</v>
      </c>
      <c r="AK12">
        <v>9579</v>
      </c>
      <c r="AL12">
        <v>0.25879999999999997</v>
      </c>
      <c r="AN12" t="s">
        <v>785</v>
      </c>
      <c r="AP12">
        <v>37020</v>
      </c>
      <c r="AQ12">
        <v>23300</v>
      </c>
      <c r="AR12">
        <v>4141</v>
      </c>
      <c r="AS12">
        <v>9579</v>
      </c>
      <c r="AT12">
        <v>0.25879999999999997</v>
      </c>
      <c r="AU12" t="s">
        <v>558</v>
      </c>
      <c r="AV12">
        <v>0</v>
      </c>
      <c r="AW12">
        <v>19800</v>
      </c>
    </row>
    <row r="13" spans="1:49">
      <c r="A13">
        <v>17</v>
      </c>
      <c r="B13" t="s">
        <v>560</v>
      </c>
      <c r="C13" s="59">
        <v>45443</v>
      </c>
      <c r="D13" t="s">
        <v>949</v>
      </c>
      <c r="E13" t="s">
        <v>562</v>
      </c>
      <c r="F13" t="s">
        <v>950</v>
      </c>
      <c r="G13" t="s">
        <v>951</v>
      </c>
      <c r="H13" t="s">
        <v>952</v>
      </c>
      <c r="I13" s="59">
        <v>45443</v>
      </c>
      <c r="J13" t="s">
        <v>561</v>
      </c>
      <c r="K13" t="s">
        <v>948</v>
      </c>
      <c r="L13" s="59"/>
      <c r="M13" t="s">
        <v>118</v>
      </c>
      <c r="N13" t="s">
        <v>351</v>
      </c>
      <c r="O13">
        <v>3</v>
      </c>
      <c r="P13" t="s">
        <v>947</v>
      </c>
      <c r="Q13" t="s">
        <v>952</v>
      </c>
      <c r="S13" t="s">
        <v>953</v>
      </c>
      <c r="T13" t="s">
        <v>564</v>
      </c>
      <c r="W13">
        <v>7320</v>
      </c>
      <c r="X13">
        <v>1320</v>
      </c>
      <c r="Y13">
        <v>0</v>
      </c>
      <c r="Z13">
        <v>3000</v>
      </c>
      <c r="AA13">
        <v>0</v>
      </c>
      <c r="AB13">
        <v>0</v>
      </c>
      <c r="AC13">
        <v>0</v>
      </c>
      <c r="AD13" t="s">
        <v>117</v>
      </c>
      <c r="AF13">
        <v>2680</v>
      </c>
      <c r="AG13">
        <v>1650</v>
      </c>
      <c r="AH13">
        <v>7320</v>
      </c>
      <c r="AI13">
        <v>7950</v>
      </c>
      <c r="AJ13">
        <v>870</v>
      </c>
      <c r="AK13">
        <v>-1500</v>
      </c>
      <c r="AL13">
        <v>-0.2049</v>
      </c>
      <c r="AN13" t="s">
        <v>785</v>
      </c>
      <c r="AP13">
        <v>7320</v>
      </c>
      <c r="AQ13">
        <v>7950</v>
      </c>
      <c r="AR13">
        <v>870</v>
      </c>
      <c r="AS13">
        <v>-1500</v>
      </c>
      <c r="AT13">
        <v>-0.2049</v>
      </c>
      <c r="AU13" t="s">
        <v>558</v>
      </c>
      <c r="AV13">
        <v>0</v>
      </c>
      <c r="AW13">
        <v>4950</v>
      </c>
    </row>
    <row r="14" spans="1:49">
      <c r="A14">
        <v>18</v>
      </c>
      <c r="B14" t="s">
        <v>560</v>
      </c>
      <c r="C14" s="59">
        <v>45443</v>
      </c>
      <c r="D14" t="s">
        <v>949</v>
      </c>
      <c r="E14" t="s">
        <v>562</v>
      </c>
      <c r="F14" t="s">
        <v>950</v>
      </c>
      <c r="G14" t="s">
        <v>951</v>
      </c>
      <c r="H14" t="s">
        <v>952</v>
      </c>
      <c r="I14" s="59">
        <v>45443</v>
      </c>
      <c r="J14" t="s">
        <v>561</v>
      </c>
      <c r="K14" t="s">
        <v>948</v>
      </c>
      <c r="L14" s="59"/>
      <c r="M14" t="s">
        <v>50</v>
      </c>
      <c r="N14" t="s">
        <v>351</v>
      </c>
      <c r="O14">
        <v>3</v>
      </c>
      <c r="P14" t="s">
        <v>947</v>
      </c>
      <c r="Q14" t="s">
        <v>952</v>
      </c>
      <c r="S14" t="s">
        <v>953</v>
      </c>
      <c r="T14" t="s">
        <v>564</v>
      </c>
      <c r="W14">
        <v>7620</v>
      </c>
      <c r="X14">
        <v>420</v>
      </c>
      <c r="Y14">
        <v>0</v>
      </c>
      <c r="Z14">
        <v>0</v>
      </c>
      <c r="AA14">
        <v>0</v>
      </c>
      <c r="AB14">
        <v>0</v>
      </c>
      <c r="AC14">
        <v>0</v>
      </c>
      <c r="AD14" t="s">
        <v>49</v>
      </c>
      <c r="AE14" t="s">
        <v>773</v>
      </c>
      <c r="AF14">
        <v>1950</v>
      </c>
      <c r="AG14">
        <v>1320</v>
      </c>
      <c r="AH14">
        <v>7620</v>
      </c>
      <c r="AI14">
        <v>3960</v>
      </c>
      <c r="AJ14">
        <v>905</v>
      </c>
      <c r="AK14">
        <v>2755</v>
      </c>
      <c r="AL14">
        <v>0.36149999999999999</v>
      </c>
      <c r="AN14" t="s">
        <v>785</v>
      </c>
      <c r="AP14">
        <v>7620</v>
      </c>
      <c r="AQ14">
        <v>3960</v>
      </c>
      <c r="AR14">
        <v>905</v>
      </c>
      <c r="AS14">
        <v>2755</v>
      </c>
      <c r="AT14">
        <v>0.36149999999999999</v>
      </c>
      <c r="AU14" t="s">
        <v>558</v>
      </c>
      <c r="AV14">
        <v>0</v>
      </c>
      <c r="AW14">
        <v>3960</v>
      </c>
    </row>
    <row r="15" spans="1:49">
      <c r="A15">
        <v>23</v>
      </c>
      <c r="B15" t="s">
        <v>560</v>
      </c>
      <c r="C15" s="59">
        <v>45446</v>
      </c>
      <c r="D15" t="s">
        <v>976</v>
      </c>
      <c r="E15" t="s">
        <v>559</v>
      </c>
      <c r="F15" t="s">
        <v>974</v>
      </c>
      <c r="G15" t="s">
        <v>977</v>
      </c>
      <c r="H15" t="s">
        <v>978</v>
      </c>
      <c r="I15" s="59">
        <v>45446</v>
      </c>
      <c r="J15" t="s">
        <v>561</v>
      </c>
      <c r="K15" t="s">
        <v>975</v>
      </c>
      <c r="L15" s="59"/>
      <c r="M15" t="s">
        <v>44</v>
      </c>
      <c r="N15" t="s">
        <v>351</v>
      </c>
      <c r="O15">
        <v>1</v>
      </c>
      <c r="P15" t="s">
        <v>974</v>
      </c>
      <c r="Q15" t="s">
        <v>978</v>
      </c>
      <c r="S15" t="s">
        <v>979</v>
      </c>
      <c r="W15">
        <v>14580</v>
      </c>
      <c r="X15">
        <v>1620</v>
      </c>
      <c r="Y15">
        <v>3000</v>
      </c>
      <c r="Z15">
        <v>3000</v>
      </c>
      <c r="AA15">
        <v>0</v>
      </c>
      <c r="AB15">
        <v>0</v>
      </c>
      <c r="AC15">
        <v>0</v>
      </c>
      <c r="AD15" t="s">
        <v>43</v>
      </c>
      <c r="AF15">
        <v>15300</v>
      </c>
      <c r="AG15">
        <v>9900</v>
      </c>
      <c r="AH15">
        <v>17580</v>
      </c>
      <c r="AI15">
        <v>12900</v>
      </c>
      <c r="AJ15">
        <v>719</v>
      </c>
      <c r="AK15">
        <v>3961</v>
      </c>
      <c r="AL15">
        <v>0.2253</v>
      </c>
      <c r="AN15" t="s">
        <v>785</v>
      </c>
      <c r="AP15">
        <v>17580</v>
      </c>
      <c r="AQ15">
        <v>12900</v>
      </c>
      <c r="AR15">
        <v>719</v>
      </c>
      <c r="AS15">
        <v>3961</v>
      </c>
      <c r="AT15">
        <v>0.2253</v>
      </c>
      <c r="AU15" t="s">
        <v>558</v>
      </c>
      <c r="AV15">
        <v>1</v>
      </c>
      <c r="AW15">
        <v>9900</v>
      </c>
    </row>
    <row r="16" spans="1:49">
      <c r="A16">
        <v>24</v>
      </c>
      <c r="B16" t="s">
        <v>560</v>
      </c>
      <c r="C16" s="59">
        <v>45445</v>
      </c>
      <c r="D16" t="s">
        <v>982</v>
      </c>
      <c r="E16" t="s">
        <v>559</v>
      </c>
      <c r="F16" t="s">
        <v>980</v>
      </c>
      <c r="G16" t="s">
        <v>983</v>
      </c>
      <c r="H16" t="s">
        <v>984</v>
      </c>
      <c r="I16" s="59">
        <v>45446</v>
      </c>
      <c r="J16" t="s">
        <v>561</v>
      </c>
      <c r="K16" t="s">
        <v>981</v>
      </c>
      <c r="L16" s="59"/>
      <c r="M16" t="s">
        <v>44</v>
      </c>
      <c r="N16" t="s">
        <v>351</v>
      </c>
      <c r="O16">
        <v>1</v>
      </c>
      <c r="P16" t="s">
        <v>980</v>
      </c>
      <c r="Q16" t="s">
        <v>984</v>
      </c>
      <c r="S16" t="s">
        <v>985</v>
      </c>
      <c r="W16">
        <v>14580</v>
      </c>
      <c r="X16">
        <v>1620</v>
      </c>
      <c r="Y16">
        <v>3000</v>
      </c>
      <c r="Z16">
        <v>3000</v>
      </c>
      <c r="AA16">
        <v>0</v>
      </c>
      <c r="AB16">
        <v>0</v>
      </c>
      <c r="AC16">
        <v>0</v>
      </c>
      <c r="AD16" t="s">
        <v>43</v>
      </c>
      <c r="AF16">
        <v>15300</v>
      </c>
      <c r="AG16">
        <v>9900</v>
      </c>
      <c r="AH16">
        <v>17580</v>
      </c>
      <c r="AI16">
        <v>12900</v>
      </c>
      <c r="AJ16">
        <v>719</v>
      </c>
      <c r="AK16">
        <v>3961</v>
      </c>
      <c r="AL16">
        <v>0.2253</v>
      </c>
      <c r="AN16" t="s">
        <v>785</v>
      </c>
      <c r="AP16">
        <v>17580</v>
      </c>
      <c r="AQ16">
        <v>12900</v>
      </c>
      <c r="AR16">
        <v>719</v>
      </c>
      <c r="AS16">
        <v>3961</v>
      </c>
      <c r="AT16">
        <v>0.2253</v>
      </c>
      <c r="AU16" t="s">
        <v>558</v>
      </c>
      <c r="AV16">
        <v>1</v>
      </c>
      <c r="AW16">
        <v>9900</v>
      </c>
    </row>
    <row r="17" spans="1:49">
      <c r="A17">
        <v>25</v>
      </c>
      <c r="B17" t="s">
        <v>560</v>
      </c>
      <c r="C17" s="59">
        <v>45444</v>
      </c>
      <c r="D17" t="s">
        <v>988</v>
      </c>
      <c r="E17" t="s">
        <v>559</v>
      </c>
      <c r="F17" t="s">
        <v>986</v>
      </c>
      <c r="G17" t="s">
        <v>989</v>
      </c>
      <c r="H17" t="s">
        <v>990</v>
      </c>
      <c r="I17" s="59">
        <v>45446</v>
      </c>
      <c r="J17" t="s">
        <v>561</v>
      </c>
      <c r="K17" t="s">
        <v>987</v>
      </c>
      <c r="L17" s="59"/>
      <c r="M17" t="s">
        <v>34</v>
      </c>
      <c r="N17" t="s">
        <v>351</v>
      </c>
      <c r="O17">
        <v>2</v>
      </c>
      <c r="P17" t="s">
        <v>986</v>
      </c>
      <c r="Q17" t="s">
        <v>991</v>
      </c>
      <c r="S17" t="s">
        <v>992</v>
      </c>
      <c r="W17">
        <v>57240</v>
      </c>
      <c r="X17">
        <v>6360</v>
      </c>
      <c r="Y17">
        <v>0</v>
      </c>
      <c r="Z17">
        <v>4400</v>
      </c>
      <c r="AA17">
        <v>0</v>
      </c>
      <c r="AB17">
        <v>0</v>
      </c>
      <c r="AC17">
        <v>0</v>
      </c>
      <c r="AD17" t="s">
        <v>33</v>
      </c>
      <c r="AF17">
        <v>30600</v>
      </c>
      <c r="AG17">
        <v>19800</v>
      </c>
      <c r="AH17">
        <v>57240</v>
      </c>
      <c r="AI17">
        <v>44000</v>
      </c>
      <c r="AJ17">
        <v>2358</v>
      </c>
      <c r="AK17">
        <v>10882</v>
      </c>
      <c r="AL17">
        <v>0.19009999999999999</v>
      </c>
      <c r="AN17" t="s">
        <v>785</v>
      </c>
      <c r="AP17">
        <v>57240</v>
      </c>
      <c r="AQ17">
        <v>44000</v>
      </c>
      <c r="AR17">
        <v>2358</v>
      </c>
      <c r="AS17">
        <v>10882</v>
      </c>
      <c r="AT17">
        <v>0.19009999999999999</v>
      </c>
      <c r="AU17" t="s">
        <v>558</v>
      </c>
      <c r="AV17">
        <v>0</v>
      </c>
      <c r="AW17">
        <v>39600</v>
      </c>
    </row>
    <row r="18" spans="1:49">
      <c r="A18">
        <v>33</v>
      </c>
      <c r="B18" t="s">
        <v>560</v>
      </c>
      <c r="C18" s="59">
        <v>45444</v>
      </c>
      <c r="D18" t="s">
        <v>1029</v>
      </c>
      <c r="E18" t="s">
        <v>562</v>
      </c>
      <c r="F18" t="s">
        <v>1030</v>
      </c>
      <c r="G18" t="s">
        <v>1031</v>
      </c>
      <c r="H18" t="s">
        <v>1032</v>
      </c>
      <c r="I18" s="59">
        <v>45446</v>
      </c>
      <c r="J18" t="s">
        <v>561</v>
      </c>
      <c r="K18" t="s">
        <v>1028</v>
      </c>
      <c r="L18" s="59"/>
      <c r="M18" t="s">
        <v>18</v>
      </c>
      <c r="N18" t="s">
        <v>351</v>
      </c>
      <c r="O18">
        <v>1</v>
      </c>
      <c r="P18" t="s">
        <v>1027</v>
      </c>
      <c r="Q18" t="s">
        <v>1032</v>
      </c>
      <c r="S18" t="s">
        <v>1033</v>
      </c>
      <c r="T18" t="s">
        <v>564</v>
      </c>
      <c r="W18">
        <v>12470</v>
      </c>
      <c r="X18">
        <v>0</v>
      </c>
      <c r="Y18">
        <v>3000</v>
      </c>
      <c r="Z18">
        <v>3000</v>
      </c>
      <c r="AA18">
        <v>0</v>
      </c>
      <c r="AB18">
        <v>0</v>
      </c>
      <c r="AC18">
        <v>0</v>
      </c>
      <c r="AD18" t="s">
        <v>17</v>
      </c>
      <c r="AF18">
        <v>11780</v>
      </c>
      <c r="AG18">
        <v>7260</v>
      </c>
      <c r="AH18">
        <v>15470</v>
      </c>
      <c r="AI18">
        <v>10260</v>
      </c>
      <c r="AJ18">
        <v>1580</v>
      </c>
      <c r="AK18">
        <v>3630</v>
      </c>
      <c r="AL18">
        <v>0.2346</v>
      </c>
      <c r="AN18" t="s">
        <v>785</v>
      </c>
      <c r="AP18">
        <v>15470</v>
      </c>
      <c r="AQ18">
        <v>10260</v>
      </c>
      <c r="AR18">
        <v>1580</v>
      </c>
      <c r="AS18">
        <v>3630</v>
      </c>
      <c r="AT18">
        <v>0.2346</v>
      </c>
      <c r="AU18" t="s">
        <v>558</v>
      </c>
      <c r="AV18">
        <v>0</v>
      </c>
      <c r="AW18">
        <v>7260</v>
      </c>
    </row>
    <row r="19" spans="1:49">
      <c r="A19">
        <v>34</v>
      </c>
      <c r="B19" t="s">
        <v>560</v>
      </c>
      <c r="C19" s="59">
        <v>45444</v>
      </c>
      <c r="D19" t="s">
        <v>1036</v>
      </c>
      <c r="E19" t="s">
        <v>562</v>
      </c>
      <c r="F19" t="s">
        <v>1034</v>
      </c>
      <c r="G19" t="s">
        <v>912</v>
      </c>
      <c r="H19" t="s">
        <v>1037</v>
      </c>
      <c r="I19" s="59">
        <v>45446</v>
      </c>
      <c r="J19" t="s">
        <v>561</v>
      </c>
      <c r="K19" t="s">
        <v>1035</v>
      </c>
      <c r="L19" s="59"/>
      <c r="M19" t="s">
        <v>34</v>
      </c>
      <c r="N19" t="s">
        <v>351</v>
      </c>
      <c r="O19">
        <v>1</v>
      </c>
      <c r="P19" t="s">
        <v>1034</v>
      </c>
      <c r="Q19" t="s">
        <v>1037</v>
      </c>
      <c r="S19" t="s">
        <v>1038</v>
      </c>
      <c r="T19" t="s">
        <v>564</v>
      </c>
      <c r="W19">
        <v>34020</v>
      </c>
      <c r="X19">
        <v>0</v>
      </c>
      <c r="Y19">
        <v>3000</v>
      </c>
      <c r="Z19">
        <v>3500</v>
      </c>
      <c r="AA19">
        <v>0</v>
      </c>
      <c r="AB19">
        <v>0</v>
      </c>
      <c r="AC19">
        <v>0</v>
      </c>
      <c r="AD19" t="s">
        <v>33</v>
      </c>
      <c r="AF19">
        <v>32130</v>
      </c>
      <c r="AG19">
        <v>19800</v>
      </c>
      <c r="AH19">
        <v>37020</v>
      </c>
      <c r="AI19">
        <v>23300</v>
      </c>
      <c r="AJ19">
        <v>4141</v>
      </c>
      <c r="AK19">
        <v>9579</v>
      </c>
      <c r="AL19">
        <v>0.25879999999999997</v>
      </c>
      <c r="AN19" t="s">
        <v>785</v>
      </c>
      <c r="AP19">
        <v>37020</v>
      </c>
      <c r="AQ19">
        <v>23300</v>
      </c>
      <c r="AR19">
        <v>4141</v>
      </c>
      <c r="AS19">
        <v>9579</v>
      </c>
      <c r="AT19">
        <v>0.25879999999999997</v>
      </c>
      <c r="AU19" t="s">
        <v>558</v>
      </c>
      <c r="AV19">
        <v>0</v>
      </c>
      <c r="AW19">
        <v>19800</v>
      </c>
    </row>
    <row r="20" spans="1:49">
      <c r="A20">
        <v>35</v>
      </c>
      <c r="B20" t="s">
        <v>560</v>
      </c>
      <c r="C20" s="59">
        <v>45444</v>
      </c>
      <c r="D20" t="s">
        <v>1041</v>
      </c>
      <c r="E20" t="s">
        <v>562</v>
      </c>
      <c r="F20" t="s">
        <v>1039</v>
      </c>
      <c r="G20" t="s">
        <v>1042</v>
      </c>
      <c r="H20" t="s">
        <v>1043</v>
      </c>
      <c r="I20" s="59">
        <v>45446</v>
      </c>
      <c r="J20" t="s">
        <v>561</v>
      </c>
      <c r="K20" t="s">
        <v>1040</v>
      </c>
      <c r="L20" s="59"/>
      <c r="M20" t="s">
        <v>129</v>
      </c>
      <c r="N20" t="s">
        <v>351</v>
      </c>
      <c r="O20">
        <v>40</v>
      </c>
      <c r="P20" t="s">
        <v>1039</v>
      </c>
      <c r="Q20" t="s">
        <v>1043</v>
      </c>
      <c r="S20" t="s">
        <v>1044</v>
      </c>
      <c r="T20" t="s">
        <v>563</v>
      </c>
      <c r="W20">
        <v>46000</v>
      </c>
      <c r="X20">
        <v>0</v>
      </c>
      <c r="Y20">
        <v>0</v>
      </c>
      <c r="Z20">
        <v>3500</v>
      </c>
      <c r="AA20">
        <v>0</v>
      </c>
      <c r="AB20">
        <v>0</v>
      </c>
      <c r="AC20">
        <v>0</v>
      </c>
      <c r="AD20" t="s">
        <v>128</v>
      </c>
      <c r="AF20">
        <v>1070</v>
      </c>
      <c r="AG20">
        <v>660</v>
      </c>
      <c r="AH20">
        <v>46000</v>
      </c>
      <c r="AI20">
        <v>29900</v>
      </c>
      <c r="AJ20">
        <v>5465</v>
      </c>
      <c r="AK20">
        <v>10635</v>
      </c>
      <c r="AL20">
        <v>0.23119999999999999</v>
      </c>
      <c r="AN20" t="s">
        <v>785</v>
      </c>
      <c r="AP20">
        <v>46000</v>
      </c>
      <c r="AQ20">
        <v>29900</v>
      </c>
      <c r="AR20">
        <v>5465</v>
      </c>
      <c r="AS20">
        <v>10635</v>
      </c>
      <c r="AT20">
        <v>0.23119999999999999</v>
      </c>
      <c r="AU20" t="s">
        <v>558</v>
      </c>
      <c r="AV20">
        <v>0</v>
      </c>
      <c r="AW20">
        <v>26400</v>
      </c>
    </row>
    <row r="21" spans="1:49">
      <c r="A21">
        <v>36</v>
      </c>
      <c r="B21" t="s">
        <v>560</v>
      </c>
      <c r="C21" s="59">
        <v>45444</v>
      </c>
      <c r="D21" t="s">
        <v>1047</v>
      </c>
      <c r="E21" t="s">
        <v>562</v>
      </c>
      <c r="F21" t="s">
        <v>1045</v>
      </c>
      <c r="G21" t="s">
        <v>1048</v>
      </c>
      <c r="H21" t="s">
        <v>1049</v>
      </c>
      <c r="I21" s="59">
        <v>45446</v>
      </c>
      <c r="J21" t="s">
        <v>561</v>
      </c>
      <c r="K21" t="s">
        <v>1046</v>
      </c>
      <c r="L21" s="59"/>
      <c r="M21" t="s">
        <v>133</v>
      </c>
      <c r="N21" t="s">
        <v>351</v>
      </c>
      <c r="O21">
        <v>30</v>
      </c>
      <c r="P21" t="s">
        <v>1045</v>
      </c>
      <c r="Q21" t="s">
        <v>1049</v>
      </c>
      <c r="S21" t="s">
        <v>1050</v>
      </c>
      <c r="T21" t="s">
        <v>564</v>
      </c>
      <c r="W21">
        <v>28200</v>
      </c>
      <c r="X21">
        <v>0</v>
      </c>
      <c r="Y21">
        <v>3000</v>
      </c>
      <c r="Z21">
        <v>3500</v>
      </c>
      <c r="AA21">
        <v>0</v>
      </c>
      <c r="AB21">
        <v>0</v>
      </c>
      <c r="AC21">
        <v>0</v>
      </c>
      <c r="AD21" t="s">
        <v>132</v>
      </c>
      <c r="AF21">
        <v>890</v>
      </c>
      <c r="AG21">
        <v>550</v>
      </c>
      <c r="AH21">
        <v>31200</v>
      </c>
      <c r="AI21">
        <v>20000</v>
      </c>
      <c r="AJ21">
        <v>3449</v>
      </c>
      <c r="AK21">
        <v>7751</v>
      </c>
      <c r="AL21">
        <v>0.24840000000000001</v>
      </c>
      <c r="AN21" t="s">
        <v>785</v>
      </c>
      <c r="AP21">
        <v>31200</v>
      </c>
      <c r="AQ21">
        <v>20000</v>
      </c>
      <c r="AR21">
        <v>3449</v>
      </c>
      <c r="AS21">
        <v>7751</v>
      </c>
      <c r="AT21">
        <v>0.24840000000000001</v>
      </c>
      <c r="AU21" t="s">
        <v>558</v>
      </c>
      <c r="AV21">
        <v>0</v>
      </c>
      <c r="AW21">
        <v>16500</v>
      </c>
    </row>
    <row r="22" spans="1:49">
      <c r="A22">
        <v>37</v>
      </c>
      <c r="B22" t="s">
        <v>560</v>
      </c>
      <c r="C22" s="59">
        <v>45445</v>
      </c>
      <c r="D22" t="s">
        <v>1053</v>
      </c>
      <c r="E22" t="s">
        <v>562</v>
      </c>
      <c r="F22" t="s">
        <v>1051</v>
      </c>
      <c r="G22" t="s">
        <v>1054</v>
      </c>
      <c r="H22" t="s">
        <v>1055</v>
      </c>
      <c r="I22" s="59">
        <v>45446</v>
      </c>
      <c r="J22" t="s">
        <v>561</v>
      </c>
      <c r="K22" t="s">
        <v>1052</v>
      </c>
      <c r="L22" s="59"/>
      <c r="M22" t="s">
        <v>110</v>
      </c>
      <c r="N22" t="s">
        <v>351</v>
      </c>
      <c r="O22">
        <v>5</v>
      </c>
      <c r="P22" t="s">
        <v>1051</v>
      </c>
      <c r="Q22" t="s">
        <v>1055</v>
      </c>
      <c r="S22" t="s">
        <v>1056</v>
      </c>
      <c r="T22" t="s">
        <v>564</v>
      </c>
      <c r="W22">
        <v>6250</v>
      </c>
      <c r="X22">
        <v>0</v>
      </c>
      <c r="Y22">
        <v>3000</v>
      </c>
      <c r="Z22">
        <v>3000</v>
      </c>
      <c r="AA22">
        <v>0</v>
      </c>
      <c r="AB22">
        <v>0</v>
      </c>
      <c r="AC22">
        <v>0</v>
      </c>
      <c r="AD22" t="s">
        <v>1640</v>
      </c>
      <c r="AF22">
        <v>1170</v>
      </c>
      <c r="AG22">
        <v>715</v>
      </c>
      <c r="AH22">
        <v>9250</v>
      </c>
      <c r="AI22">
        <v>6575</v>
      </c>
      <c r="AJ22">
        <v>842</v>
      </c>
      <c r="AK22">
        <v>1833</v>
      </c>
      <c r="AL22">
        <v>0.19819999999999999</v>
      </c>
      <c r="AN22" t="s">
        <v>785</v>
      </c>
      <c r="AP22">
        <v>9250</v>
      </c>
      <c r="AQ22">
        <v>6575</v>
      </c>
      <c r="AR22">
        <v>842</v>
      </c>
      <c r="AS22">
        <v>1833</v>
      </c>
      <c r="AT22">
        <v>0.19819999999999999</v>
      </c>
      <c r="AU22" t="s">
        <v>558</v>
      </c>
      <c r="AV22">
        <v>0</v>
      </c>
      <c r="AW22">
        <v>3575</v>
      </c>
    </row>
    <row r="23" spans="1:49">
      <c r="A23">
        <v>39</v>
      </c>
      <c r="B23" t="s">
        <v>560</v>
      </c>
      <c r="C23" s="59">
        <v>45447</v>
      </c>
      <c r="D23" t="s">
        <v>1656</v>
      </c>
      <c r="E23" t="s">
        <v>559</v>
      </c>
      <c r="F23" t="s">
        <v>1065</v>
      </c>
      <c r="G23" t="s">
        <v>1066</v>
      </c>
      <c r="H23" t="s">
        <v>1067</v>
      </c>
      <c r="I23" s="59">
        <v>45447</v>
      </c>
      <c r="J23" t="s">
        <v>561</v>
      </c>
      <c r="K23" t="s">
        <v>1064</v>
      </c>
      <c r="L23" s="59"/>
      <c r="M23" t="s">
        <v>176</v>
      </c>
      <c r="N23" t="s">
        <v>373</v>
      </c>
      <c r="O23">
        <v>6</v>
      </c>
      <c r="P23" t="s">
        <v>1063</v>
      </c>
      <c r="Q23" t="s">
        <v>1067</v>
      </c>
      <c r="S23" t="s">
        <v>1068</v>
      </c>
      <c r="T23" t="s">
        <v>1069</v>
      </c>
      <c r="W23">
        <v>45360</v>
      </c>
      <c r="X23">
        <v>0</v>
      </c>
      <c r="Y23">
        <v>0</v>
      </c>
      <c r="Z23">
        <v>5500</v>
      </c>
      <c r="AB23">
        <v>0</v>
      </c>
      <c r="AC23">
        <v>0</v>
      </c>
      <c r="AD23" t="s">
        <v>1641</v>
      </c>
      <c r="AF23">
        <v>7230</v>
      </c>
      <c r="AG23">
        <v>4620</v>
      </c>
      <c r="AH23">
        <v>45360</v>
      </c>
      <c r="AI23">
        <v>33220</v>
      </c>
      <c r="AJ23">
        <v>1885</v>
      </c>
      <c r="AK23">
        <v>10255</v>
      </c>
      <c r="AL23">
        <v>0.2261</v>
      </c>
      <c r="AN23" t="s">
        <v>785</v>
      </c>
      <c r="AP23">
        <v>45360</v>
      </c>
      <c r="AQ23">
        <v>33220</v>
      </c>
      <c r="AR23">
        <v>1885</v>
      </c>
      <c r="AS23">
        <v>10255</v>
      </c>
      <c r="AT23">
        <v>0.2261</v>
      </c>
      <c r="AU23" t="s">
        <v>558</v>
      </c>
      <c r="AV23">
        <v>0</v>
      </c>
      <c r="AW23">
        <v>27720</v>
      </c>
    </row>
    <row r="24" spans="1:49">
      <c r="A24">
        <v>40</v>
      </c>
      <c r="B24" t="s">
        <v>560</v>
      </c>
      <c r="C24" s="59">
        <v>45447</v>
      </c>
      <c r="D24" t="s">
        <v>1071</v>
      </c>
      <c r="E24" t="s">
        <v>559</v>
      </c>
      <c r="F24" t="s">
        <v>1065</v>
      </c>
      <c r="G24" t="s">
        <v>1066</v>
      </c>
      <c r="H24" t="s">
        <v>1067</v>
      </c>
      <c r="I24" s="59">
        <v>45447</v>
      </c>
      <c r="J24" t="s">
        <v>561</v>
      </c>
      <c r="K24" t="s">
        <v>1070</v>
      </c>
      <c r="L24" s="59"/>
      <c r="M24" t="s">
        <v>180</v>
      </c>
      <c r="N24" t="s">
        <v>373</v>
      </c>
      <c r="O24">
        <v>16</v>
      </c>
      <c r="P24" t="s">
        <v>1063</v>
      </c>
      <c r="Q24" t="s">
        <v>1067</v>
      </c>
      <c r="S24" t="s">
        <v>1068</v>
      </c>
      <c r="T24" t="s">
        <v>1069</v>
      </c>
      <c r="W24">
        <v>92160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 t="s">
        <v>1642</v>
      </c>
      <c r="AE24" t="s">
        <v>773</v>
      </c>
      <c r="AF24">
        <v>5510</v>
      </c>
      <c r="AG24">
        <v>3520</v>
      </c>
      <c r="AH24">
        <v>92160</v>
      </c>
      <c r="AI24">
        <v>56320</v>
      </c>
      <c r="AJ24">
        <v>3748</v>
      </c>
      <c r="AK24">
        <v>32092</v>
      </c>
      <c r="AL24">
        <v>0.34820000000000001</v>
      </c>
      <c r="AN24" t="s">
        <v>785</v>
      </c>
      <c r="AP24">
        <v>92160</v>
      </c>
      <c r="AQ24">
        <v>56320</v>
      </c>
      <c r="AR24">
        <v>3748</v>
      </c>
      <c r="AS24">
        <v>32092</v>
      </c>
      <c r="AT24">
        <v>0.34820000000000001</v>
      </c>
      <c r="AU24" t="s">
        <v>558</v>
      </c>
      <c r="AV24">
        <v>0</v>
      </c>
      <c r="AW24">
        <v>56320</v>
      </c>
    </row>
    <row r="25" spans="1:49">
      <c r="A25">
        <v>41</v>
      </c>
      <c r="B25" t="s">
        <v>560</v>
      </c>
      <c r="C25" s="59">
        <v>45447</v>
      </c>
      <c r="D25" t="s">
        <v>1072</v>
      </c>
      <c r="E25" t="s">
        <v>559</v>
      </c>
      <c r="F25" t="s">
        <v>1065</v>
      </c>
      <c r="G25" t="s">
        <v>1066</v>
      </c>
      <c r="H25" t="s">
        <v>1067</v>
      </c>
      <c r="I25" s="59">
        <v>45447</v>
      </c>
      <c r="J25" t="s">
        <v>561</v>
      </c>
      <c r="K25" t="s">
        <v>1070</v>
      </c>
      <c r="L25" s="59"/>
      <c r="M25" t="s">
        <v>176</v>
      </c>
      <c r="N25" t="s">
        <v>373</v>
      </c>
      <c r="O25">
        <v>6</v>
      </c>
      <c r="P25" t="s">
        <v>1063</v>
      </c>
      <c r="Q25" t="s">
        <v>1067</v>
      </c>
      <c r="S25" t="s">
        <v>1068</v>
      </c>
      <c r="T25" t="s">
        <v>1069</v>
      </c>
      <c r="W25">
        <v>45360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 t="s">
        <v>1641</v>
      </c>
      <c r="AE25" t="s">
        <v>773</v>
      </c>
      <c r="AF25">
        <v>7230</v>
      </c>
      <c r="AG25">
        <v>4620</v>
      </c>
      <c r="AH25">
        <v>45360</v>
      </c>
      <c r="AI25">
        <v>27720</v>
      </c>
      <c r="AJ25">
        <v>1885</v>
      </c>
      <c r="AK25">
        <v>15755</v>
      </c>
      <c r="AL25">
        <v>0.3473</v>
      </c>
      <c r="AN25" t="s">
        <v>785</v>
      </c>
      <c r="AP25">
        <v>45360</v>
      </c>
      <c r="AQ25">
        <v>27720</v>
      </c>
      <c r="AR25">
        <v>1885</v>
      </c>
      <c r="AS25">
        <v>15755</v>
      </c>
      <c r="AT25">
        <v>0.3473</v>
      </c>
      <c r="AU25" t="s">
        <v>558</v>
      </c>
      <c r="AV25">
        <v>0</v>
      </c>
      <c r="AW25">
        <v>27720</v>
      </c>
    </row>
    <row r="26" spans="1:49">
      <c r="A26">
        <v>42</v>
      </c>
      <c r="B26" t="s">
        <v>560</v>
      </c>
      <c r="C26" s="59">
        <v>45447</v>
      </c>
      <c r="D26" t="s">
        <v>1075</v>
      </c>
      <c r="E26" t="s">
        <v>559</v>
      </c>
      <c r="F26" t="s">
        <v>1073</v>
      </c>
      <c r="G26" t="s">
        <v>1076</v>
      </c>
      <c r="H26" t="s">
        <v>1077</v>
      </c>
      <c r="I26" s="59">
        <v>45447</v>
      </c>
      <c r="J26" t="s">
        <v>561</v>
      </c>
      <c r="K26" t="s">
        <v>1074</v>
      </c>
      <c r="L26" s="59"/>
      <c r="M26" t="s">
        <v>118</v>
      </c>
      <c r="N26" t="s">
        <v>351</v>
      </c>
      <c r="O26">
        <v>10</v>
      </c>
      <c r="P26" t="s">
        <v>1073</v>
      </c>
      <c r="Q26" t="s">
        <v>1077</v>
      </c>
      <c r="R26" t="s">
        <v>1078</v>
      </c>
      <c r="S26" t="s">
        <v>1079</v>
      </c>
      <c r="W26">
        <v>27800</v>
      </c>
      <c r="X26">
        <v>0</v>
      </c>
      <c r="Y26">
        <v>3000</v>
      </c>
      <c r="Z26">
        <v>3500</v>
      </c>
      <c r="AA26">
        <v>0</v>
      </c>
      <c r="AB26">
        <v>0</v>
      </c>
      <c r="AC26">
        <v>0</v>
      </c>
      <c r="AD26" t="s">
        <v>117</v>
      </c>
      <c r="AF26">
        <v>2550</v>
      </c>
      <c r="AG26">
        <v>1650</v>
      </c>
      <c r="AH26">
        <v>30800</v>
      </c>
      <c r="AI26">
        <v>20000</v>
      </c>
      <c r="AJ26">
        <v>1245</v>
      </c>
      <c r="AK26">
        <v>9555</v>
      </c>
      <c r="AL26">
        <v>0.31019999999999998</v>
      </c>
      <c r="AN26" t="s">
        <v>785</v>
      </c>
      <c r="AP26">
        <v>30800</v>
      </c>
      <c r="AQ26">
        <v>20000</v>
      </c>
      <c r="AR26">
        <v>1245</v>
      </c>
      <c r="AS26">
        <v>9555</v>
      </c>
      <c r="AT26">
        <v>0.31019999999999998</v>
      </c>
      <c r="AU26" t="s">
        <v>558</v>
      </c>
      <c r="AV26">
        <v>1</v>
      </c>
      <c r="AW26">
        <v>16500</v>
      </c>
    </row>
    <row r="27" spans="1:49">
      <c r="A27">
        <v>43</v>
      </c>
      <c r="B27" t="s">
        <v>560</v>
      </c>
      <c r="C27" s="59">
        <v>45446</v>
      </c>
      <c r="D27" t="s">
        <v>1082</v>
      </c>
      <c r="E27" t="s">
        <v>559</v>
      </c>
      <c r="F27" t="s">
        <v>1080</v>
      </c>
      <c r="G27" t="s">
        <v>1083</v>
      </c>
      <c r="H27" t="s">
        <v>1084</v>
      </c>
      <c r="I27" s="59">
        <v>45447</v>
      </c>
      <c r="J27" t="s">
        <v>561</v>
      </c>
      <c r="K27" t="s">
        <v>1081</v>
      </c>
      <c r="L27" s="59"/>
      <c r="M27" t="s">
        <v>20</v>
      </c>
      <c r="N27" t="s">
        <v>351</v>
      </c>
      <c r="O27">
        <v>2</v>
      </c>
      <c r="P27" t="s">
        <v>1080</v>
      </c>
      <c r="Q27" t="s">
        <v>1084</v>
      </c>
      <c r="R27" t="s">
        <v>1084</v>
      </c>
      <c r="S27" t="s">
        <v>1085</v>
      </c>
      <c r="T27" t="s">
        <v>1086</v>
      </c>
      <c r="W27">
        <v>28500</v>
      </c>
      <c r="X27">
        <v>3180</v>
      </c>
      <c r="Y27">
        <v>3000</v>
      </c>
      <c r="Z27">
        <v>3500</v>
      </c>
      <c r="AA27">
        <v>0</v>
      </c>
      <c r="AB27">
        <v>0</v>
      </c>
      <c r="AC27">
        <v>0</v>
      </c>
      <c r="AD27" t="s">
        <v>19</v>
      </c>
      <c r="AF27">
        <v>14960</v>
      </c>
      <c r="AG27">
        <v>9680</v>
      </c>
      <c r="AH27">
        <v>31500</v>
      </c>
      <c r="AI27">
        <v>22860</v>
      </c>
      <c r="AJ27">
        <v>1273</v>
      </c>
      <c r="AK27">
        <v>7367</v>
      </c>
      <c r="AL27">
        <v>0.2339</v>
      </c>
      <c r="AN27" t="s">
        <v>785</v>
      </c>
      <c r="AP27">
        <v>31500</v>
      </c>
      <c r="AQ27">
        <v>22860</v>
      </c>
      <c r="AR27">
        <v>1273</v>
      </c>
      <c r="AS27">
        <v>7367</v>
      </c>
      <c r="AT27">
        <v>0.2339</v>
      </c>
      <c r="AU27" t="s">
        <v>558</v>
      </c>
      <c r="AV27">
        <v>0</v>
      </c>
      <c r="AW27">
        <v>19360</v>
      </c>
    </row>
    <row r="28" spans="1:49">
      <c r="A28">
        <v>44</v>
      </c>
      <c r="B28" t="s">
        <v>560</v>
      </c>
      <c r="C28" s="59">
        <v>45446</v>
      </c>
      <c r="D28" t="s">
        <v>1089</v>
      </c>
      <c r="E28" t="s">
        <v>562</v>
      </c>
      <c r="F28" t="s">
        <v>1090</v>
      </c>
      <c r="G28" t="s">
        <v>1091</v>
      </c>
      <c r="H28" t="s">
        <v>1092</v>
      </c>
      <c r="I28" s="59">
        <v>45447</v>
      </c>
      <c r="J28" t="s">
        <v>561</v>
      </c>
      <c r="K28" t="s">
        <v>1088</v>
      </c>
      <c r="L28" s="59"/>
      <c r="M28" t="s">
        <v>18</v>
      </c>
      <c r="N28" t="s">
        <v>351</v>
      </c>
      <c r="O28">
        <v>1</v>
      </c>
      <c r="P28" t="s">
        <v>1087</v>
      </c>
      <c r="Q28" t="s">
        <v>1092</v>
      </c>
      <c r="S28" t="s">
        <v>1093</v>
      </c>
      <c r="T28" t="s">
        <v>1094</v>
      </c>
      <c r="W28">
        <v>12470</v>
      </c>
      <c r="X28">
        <v>0</v>
      </c>
      <c r="Y28">
        <v>3000</v>
      </c>
      <c r="Z28">
        <v>3000</v>
      </c>
      <c r="AA28">
        <v>0</v>
      </c>
      <c r="AB28">
        <v>0</v>
      </c>
      <c r="AC28">
        <v>0</v>
      </c>
      <c r="AD28" t="s">
        <v>17</v>
      </c>
      <c r="AF28">
        <v>11780</v>
      </c>
      <c r="AG28">
        <v>7260</v>
      </c>
      <c r="AH28">
        <v>15470</v>
      </c>
      <c r="AI28">
        <v>10260</v>
      </c>
      <c r="AJ28">
        <v>1580</v>
      </c>
      <c r="AK28">
        <v>3630</v>
      </c>
      <c r="AL28">
        <v>0.2346</v>
      </c>
      <c r="AN28" t="s">
        <v>785</v>
      </c>
      <c r="AP28">
        <v>15470</v>
      </c>
      <c r="AQ28">
        <v>10260</v>
      </c>
      <c r="AR28">
        <v>1580</v>
      </c>
      <c r="AS28">
        <v>3630</v>
      </c>
      <c r="AT28">
        <v>0.2346</v>
      </c>
      <c r="AU28" t="s">
        <v>558</v>
      </c>
      <c r="AV28">
        <v>0</v>
      </c>
      <c r="AW28">
        <v>7260</v>
      </c>
    </row>
    <row r="29" spans="1:49">
      <c r="A29">
        <v>45</v>
      </c>
      <c r="B29" t="s">
        <v>560</v>
      </c>
      <c r="C29" s="59">
        <v>45447</v>
      </c>
      <c r="D29" t="s">
        <v>1097</v>
      </c>
      <c r="E29" t="s">
        <v>562</v>
      </c>
      <c r="F29" t="s">
        <v>1095</v>
      </c>
      <c r="G29" t="s">
        <v>1098</v>
      </c>
      <c r="H29" t="s">
        <v>1099</v>
      </c>
      <c r="I29" s="59">
        <v>45447</v>
      </c>
      <c r="J29" t="s">
        <v>561</v>
      </c>
      <c r="K29" t="s">
        <v>1096</v>
      </c>
      <c r="L29" s="59"/>
      <c r="M29" t="s">
        <v>129</v>
      </c>
      <c r="N29" t="s">
        <v>351</v>
      </c>
      <c r="O29">
        <v>1</v>
      </c>
      <c r="P29" t="s">
        <v>1095</v>
      </c>
      <c r="Q29" t="s">
        <v>1099</v>
      </c>
      <c r="S29" t="s">
        <v>1100</v>
      </c>
      <c r="T29" t="s">
        <v>564</v>
      </c>
      <c r="W29">
        <v>1150</v>
      </c>
      <c r="X29">
        <v>0</v>
      </c>
      <c r="Y29">
        <v>3000</v>
      </c>
      <c r="Z29">
        <v>3000</v>
      </c>
      <c r="AA29">
        <v>0</v>
      </c>
      <c r="AB29">
        <v>0</v>
      </c>
      <c r="AC29">
        <v>0</v>
      </c>
      <c r="AD29" t="s">
        <v>128</v>
      </c>
      <c r="AF29">
        <v>1070</v>
      </c>
      <c r="AG29">
        <v>660</v>
      </c>
      <c r="AH29">
        <v>4150</v>
      </c>
      <c r="AI29">
        <v>3660</v>
      </c>
      <c r="AJ29">
        <v>236</v>
      </c>
      <c r="AK29">
        <v>254</v>
      </c>
      <c r="AL29">
        <v>6.1199999999999997E-2</v>
      </c>
      <c r="AN29" t="s">
        <v>785</v>
      </c>
      <c r="AP29">
        <v>4150</v>
      </c>
      <c r="AQ29">
        <v>3660</v>
      </c>
      <c r="AR29">
        <v>236</v>
      </c>
      <c r="AS29">
        <v>254</v>
      </c>
      <c r="AT29">
        <v>6.1199999999999997E-2</v>
      </c>
      <c r="AU29" t="s">
        <v>558</v>
      </c>
      <c r="AV29">
        <v>0</v>
      </c>
      <c r="AW29">
        <v>660</v>
      </c>
    </row>
    <row r="30" spans="1:49">
      <c r="A30">
        <v>46</v>
      </c>
      <c r="B30" t="s">
        <v>560</v>
      </c>
      <c r="C30" s="59">
        <v>45447</v>
      </c>
      <c r="D30" t="s">
        <v>1103</v>
      </c>
      <c r="E30" t="s">
        <v>562</v>
      </c>
      <c r="F30" t="s">
        <v>1104</v>
      </c>
      <c r="G30" t="s">
        <v>1105</v>
      </c>
      <c r="H30" t="s">
        <v>1106</v>
      </c>
      <c r="I30" s="59">
        <v>45447</v>
      </c>
      <c r="J30" t="s">
        <v>561</v>
      </c>
      <c r="K30" t="s">
        <v>1102</v>
      </c>
      <c r="L30" s="59"/>
      <c r="M30" t="s">
        <v>34</v>
      </c>
      <c r="N30" t="s">
        <v>351</v>
      </c>
      <c r="O30">
        <v>1</v>
      </c>
      <c r="P30" t="s">
        <v>1101</v>
      </c>
      <c r="Q30" t="s">
        <v>1106</v>
      </c>
      <c r="S30" t="s">
        <v>1107</v>
      </c>
      <c r="T30" t="s">
        <v>564</v>
      </c>
      <c r="W30">
        <v>34020</v>
      </c>
      <c r="X30">
        <v>0</v>
      </c>
      <c r="Y30">
        <v>3000</v>
      </c>
      <c r="Z30">
        <v>3500</v>
      </c>
      <c r="AA30">
        <v>0</v>
      </c>
      <c r="AB30">
        <v>0</v>
      </c>
      <c r="AC30">
        <v>0</v>
      </c>
      <c r="AD30" t="s">
        <v>33</v>
      </c>
      <c r="AF30">
        <v>32130</v>
      </c>
      <c r="AG30">
        <v>19800</v>
      </c>
      <c r="AH30">
        <v>37020</v>
      </c>
      <c r="AI30">
        <v>23300</v>
      </c>
      <c r="AJ30">
        <v>4141</v>
      </c>
      <c r="AK30">
        <v>9579</v>
      </c>
      <c r="AL30">
        <v>0.25879999999999997</v>
      </c>
      <c r="AN30" t="s">
        <v>785</v>
      </c>
      <c r="AP30">
        <v>37020</v>
      </c>
      <c r="AQ30">
        <v>23300</v>
      </c>
      <c r="AR30">
        <v>4141</v>
      </c>
      <c r="AS30">
        <v>9579</v>
      </c>
      <c r="AT30">
        <v>0.25879999999999997</v>
      </c>
      <c r="AU30" t="s">
        <v>558</v>
      </c>
      <c r="AV30">
        <v>0</v>
      </c>
      <c r="AW30">
        <v>19800</v>
      </c>
    </row>
    <row r="31" spans="1:49">
      <c r="A31">
        <v>53</v>
      </c>
      <c r="B31" t="s">
        <v>560</v>
      </c>
      <c r="C31" s="59">
        <v>45447</v>
      </c>
      <c r="D31" t="s">
        <v>1136</v>
      </c>
      <c r="E31" t="s">
        <v>1135</v>
      </c>
      <c r="I31" s="59">
        <v>45447</v>
      </c>
      <c r="J31" t="s">
        <v>561</v>
      </c>
      <c r="K31" t="s">
        <v>1134</v>
      </c>
      <c r="L31" s="59"/>
      <c r="M31" t="s">
        <v>90</v>
      </c>
      <c r="N31" t="s">
        <v>351</v>
      </c>
      <c r="O31">
        <v>1</v>
      </c>
      <c r="P31" t="s">
        <v>1133</v>
      </c>
      <c r="Q31" t="s">
        <v>1137</v>
      </c>
      <c r="S31" t="s">
        <v>1138</v>
      </c>
      <c r="W31">
        <v>0</v>
      </c>
      <c r="X31">
        <v>0</v>
      </c>
      <c r="Y31">
        <v>0</v>
      </c>
      <c r="Z31">
        <v>3000</v>
      </c>
      <c r="AA31">
        <v>0</v>
      </c>
      <c r="AB31">
        <v>0</v>
      </c>
      <c r="AC31">
        <v>0</v>
      </c>
      <c r="AD31" t="s">
        <v>89</v>
      </c>
      <c r="AE31" t="s">
        <v>773</v>
      </c>
      <c r="AF31">
        <v>3900</v>
      </c>
      <c r="AG31">
        <v>2530</v>
      </c>
      <c r="AH31">
        <v>0</v>
      </c>
      <c r="AI31">
        <v>0</v>
      </c>
      <c r="AJ31">
        <v>0</v>
      </c>
      <c r="AK31">
        <v>0</v>
      </c>
      <c r="AL31">
        <v>0</v>
      </c>
      <c r="AN31" t="s">
        <v>788</v>
      </c>
      <c r="AP31">
        <v>0</v>
      </c>
      <c r="AQ31">
        <v>5530</v>
      </c>
      <c r="AR31">
        <v>80</v>
      </c>
      <c r="AS31">
        <v>-5610</v>
      </c>
      <c r="AT31">
        <v>0</v>
      </c>
      <c r="AU31" t="s">
        <v>826</v>
      </c>
      <c r="AV31">
        <v>0</v>
      </c>
      <c r="AW31">
        <v>2530</v>
      </c>
    </row>
    <row r="32" spans="1:49">
      <c r="A32">
        <v>54</v>
      </c>
      <c r="B32" t="s">
        <v>560</v>
      </c>
      <c r="C32" s="59">
        <v>45447</v>
      </c>
      <c r="D32" t="s">
        <v>1141</v>
      </c>
      <c r="E32" t="s">
        <v>1135</v>
      </c>
      <c r="I32" s="59">
        <v>45447</v>
      </c>
      <c r="J32" t="s">
        <v>561</v>
      </c>
      <c r="K32" t="s">
        <v>1140</v>
      </c>
      <c r="L32" s="59"/>
      <c r="M32" t="s">
        <v>84</v>
      </c>
      <c r="N32" t="s">
        <v>351</v>
      </c>
      <c r="O32">
        <v>1</v>
      </c>
      <c r="P32" t="s">
        <v>1139</v>
      </c>
      <c r="Q32" t="s">
        <v>1142</v>
      </c>
      <c r="S32" t="s">
        <v>1143</v>
      </c>
      <c r="W32">
        <v>0</v>
      </c>
      <c r="X32">
        <v>0</v>
      </c>
      <c r="Y32">
        <v>0</v>
      </c>
      <c r="Z32">
        <v>3000</v>
      </c>
      <c r="AA32">
        <v>0</v>
      </c>
      <c r="AB32">
        <v>0</v>
      </c>
      <c r="AC32">
        <v>0</v>
      </c>
      <c r="AD32" t="s">
        <v>83</v>
      </c>
      <c r="AE32" t="s">
        <v>773</v>
      </c>
      <c r="AF32">
        <v>5250</v>
      </c>
      <c r="AG32">
        <v>3410</v>
      </c>
      <c r="AH32">
        <v>0</v>
      </c>
      <c r="AI32">
        <v>0</v>
      </c>
      <c r="AJ32">
        <v>0</v>
      </c>
      <c r="AK32">
        <v>0</v>
      </c>
      <c r="AL32">
        <v>0</v>
      </c>
      <c r="AN32" t="s">
        <v>788</v>
      </c>
      <c r="AP32">
        <v>0</v>
      </c>
      <c r="AQ32">
        <v>6410</v>
      </c>
      <c r="AR32">
        <v>80</v>
      </c>
      <c r="AS32">
        <v>-6490</v>
      </c>
      <c r="AT32">
        <v>0</v>
      </c>
      <c r="AU32" t="s">
        <v>826</v>
      </c>
      <c r="AV32">
        <v>0</v>
      </c>
      <c r="AW32">
        <v>3410</v>
      </c>
    </row>
    <row r="33" spans="1:49">
      <c r="A33">
        <v>60</v>
      </c>
      <c r="B33" t="s">
        <v>560</v>
      </c>
      <c r="C33" s="59">
        <v>45448</v>
      </c>
      <c r="D33" t="s">
        <v>1168</v>
      </c>
      <c r="E33" t="s">
        <v>559</v>
      </c>
      <c r="F33" t="s">
        <v>1169</v>
      </c>
      <c r="G33" t="s">
        <v>1170</v>
      </c>
      <c r="H33" t="s">
        <v>1171</v>
      </c>
      <c r="I33" s="59">
        <v>45448</v>
      </c>
      <c r="J33" t="s">
        <v>561</v>
      </c>
      <c r="K33" t="s">
        <v>1167</v>
      </c>
      <c r="L33" s="59"/>
      <c r="M33" t="s">
        <v>44</v>
      </c>
      <c r="N33" t="s">
        <v>351</v>
      </c>
      <c r="O33">
        <v>1</v>
      </c>
      <c r="P33" t="s">
        <v>1166</v>
      </c>
      <c r="Q33" t="s">
        <v>1171</v>
      </c>
      <c r="S33" t="s">
        <v>1172</v>
      </c>
      <c r="W33">
        <v>14580</v>
      </c>
      <c r="X33">
        <v>1620</v>
      </c>
      <c r="Y33">
        <v>3000</v>
      </c>
      <c r="Z33">
        <v>3000</v>
      </c>
      <c r="AA33">
        <v>0</v>
      </c>
      <c r="AB33">
        <v>0</v>
      </c>
      <c r="AC33">
        <v>0</v>
      </c>
      <c r="AD33" t="s">
        <v>43</v>
      </c>
      <c r="AF33">
        <v>15300</v>
      </c>
      <c r="AG33">
        <v>9900</v>
      </c>
      <c r="AH33">
        <v>17580</v>
      </c>
      <c r="AI33">
        <v>12900</v>
      </c>
      <c r="AJ33">
        <v>719</v>
      </c>
      <c r="AK33">
        <v>3961</v>
      </c>
      <c r="AL33">
        <v>0.2253</v>
      </c>
      <c r="AN33" t="s">
        <v>785</v>
      </c>
      <c r="AP33">
        <v>17580</v>
      </c>
      <c r="AQ33">
        <v>12900</v>
      </c>
      <c r="AR33">
        <v>719</v>
      </c>
      <c r="AS33">
        <v>3961</v>
      </c>
      <c r="AT33">
        <v>0.2253</v>
      </c>
      <c r="AU33" t="s">
        <v>558</v>
      </c>
      <c r="AV33">
        <v>0</v>
      </c>
      <c r="AW33">
        <v>9900</v>
      </c>
    </row>
    <row r="34" spans="1:49">
      <c r="A34">
        <v>61</v>
      </c>
      <c r="B34" t="s">
        <v>560</v>
      </c>
      <c r="C34" s="59">
        <v>45448</v>
      </c>
      <c r="D34" t="s">
        <v>1175</v>
      </c>
      <c r="E34" t="s">
        <v>559</v>
      </c>
      <c r="F34" t="s">
        <v>1176</v>
      </c>
      <c r="G34" t="s">
        <v>1177</v>
      </c>
      <c r="H34" t="s">
        <v>1178</v>
      </c>
      <c r="I34" s="59">
        <v>45448</v>
      </c>
      <c r="J34" t="s">
        <v>561</v>
      </c>
      <c r="K34" t="s">
        <v>1174</v>
      </c>
      <c r="L34" s="59"/>
      <c r="M34" t="s">
        <v>38</v>
      </c>
      <c r="N34" t="s">
        <v>351</v>
      </c>
      <c r="O34">
        <v>2</v>
      </c>
      <c r="P34" t="s">
        <v>1173</v>
      </c>
      <c r="Q34" t="s">
        <v>1178</v>
      </c>
      <c r="R34" t="s">
        <v>1179</v>
      </c>
      <c r="S34" t="s">
        <v>1180</v>
      </c>
      <c r="T34" t="s">
        <v>1181</v>
      </c>
      <c r="W34">
        <v>42120</v>
      </c>
      <c r="X34">
        <v>4680</v>
      </c>
      <c r="Y34">
        <v>0</v>
      </c>
      <c r="Z34">
        <v>4400</v>
      </c>
      <c r="AA34">
        <v>0</v>
      </c>
      <c r="AB34">
        <v>0</v>
      </c>
      <c r="AC34">
        <v>0</v>
      </c>
      <c r="AD34" t="s">
        <v>37</v>
      </c>
      <c r="AF34">
        <v>22100</v>
      </c>
      <c r="AG34">
        <v>14300</v>
      </c>
      <c r="AH34">
        <v>42120</v>
      </c>
      <c r="AI34">
        <v>33000</v>
      </c>
      <c r="AJ34">
        <v>1756</v>
      </c>
      <c r="AK34">
        <v>7364</v>
      </c>
      <c r="AL34">
        <v>0.17480000000000001</v>
      </c>
      <c r="AN34" t="s">
        <v>785</v>
      </c>
      <c r="AP34">
        <v>42120</v>
      </c>
      <c r="AQ34">
        <v>33000</v>
      </c>
      <c r="AR34">
        <v>1756</v>
      </c>
      <c r="AS34">
        <v>7364</v>
      </c>
      <c r="AT34">
        <v>0.17480000000000001</v>
      </c>
      <c r="AU34" t="s">
        <v>558</v>
      </c>
      <c r="AV34">
        <v>0</v>
      </c>
      <c r="AW34">
        <v>28600</v>
      </c>
    </row>
    <row r="35" spans="1:49">
      <c r="A35">
        <v>62</v>
      </c>
      <c r="B35" t="s">
        <v>560</v>
      </c>
      <c r="C35" s="59">
        <v>45447</v>
      </c>
      <c r="D35" t="s">
        <v>1184</v>
      </c>
      <c r="E35" t="s">
        <v>559</v>
      </c>
      <c r="F35" t="s">
        <v>1182</v>
      </c>
      <c r="G35" t="s">
        <v>1185</v>
      </c>
      <c r="H35" t="s">
        <v>1186</v>
      </c>
      <c r="I35" s="59">
        <v>45448</v>
      </c>
      <c r="J35" t="s">
        <v>561</v>
      </c>
      <c r="K35" t="s">
        <v>1183</v>
      </c>
      <c r="L35" s="59"/>
      <c r="M35" t="s">
        <v>206</v>
      </c>
      <c r="N35" t="s">
        <v>352</v>
      </c>
      <c r="O35">
        <v>4</v>
      </c>
      <c r="P35" t="s">
        <v>1182</v>
      </c>
      <c r="Q35" t="s">
        <v>1186</v>
      </c>
      <c r="S35" t="s">
        <v>1187</v>
      </c>
      <c r="W35">
        <v>15480</v>
      </c>
      <c r="X35">
        <v>0</v>
      </c>
      <c r="Y35">
        <v>3000</v>
      </c>
      <c r="Z35">
        <v>3000</v>
      </c>
      <c r="AA35">
        <v>0</v>
      </c>
      <c r="AB35">
        <v>0</v>
      </c>
      <c r="AC35">
        <v>0</v>
      </c>
      <c r="AD35" t="s">
        <v>1643</v>
      </c>
      <c r="AF35">
        <v>3700</v>
      </c>
      <c r="AG35">
        <v>2365</v>
      </c>
      <c r="AH35">
        <v>18480</v>
      </c>
      <c r="AI35">
        <v>12460</v>
      </c>
      <c r="AJ35">
        <v>755</v>
      </c>
      <c r="AK35">
        <v>5265</v>
      </c>
      <c r="AL35">
        <v>0.28489999999999999</v>
      </c>
      <c r="AN35" t="s">
        <v>785</v>
      </c>
      <c r="AP35">
        <v>18480</v>
      </c>
      <c r="AQ35">
        <v>12460</v>
      </c>
      <c r="AR35">
        <v>755</v>
      </c>
      <c r="AS35">
        <v>5265</v>
      </c>
      <c r="AT35">
        <v>0.28489999999999999</v>
      </c>
      <c r="AU35" t="s">
        <v>558</v>
      </c>
      <c r="AV35">
        <v>0</v>
      </c>
      <c r="AW35">
        <v>9460</v>
      </c>
    </row>
    <row r="36" spans="1:49">
      <c r="A36">
        <v>63</v>
      </c>
      <c r="B36" t="s">
        <v>560</v>
      </c>
      <c r="C36" s="59">
        <v>45447</v>
      </c>
      <c r="D36" t="s">
        <v>1190</v>
      </c>
      <c r="E36" t="s">
        <v>559</v>
      </c>
      <c r="F36" t="s">
        <v>1188</v>
      </c>
      <c r="G36" t="s">
        <v>1191</v>
      </c>
      <c r="H36" t="s">
        <v>1192</v>
      </c>
      <c r="I36" s="59">
        <v>45448</v>
      </c>
      <c r="J36" t="s">
        <v>561</v>
      </c>
      <c r="K36" t="s">
        <v>1189</v>
      </c>
      <c r="L36" s="59"/>
      <c r="M36" t="s">
        <v>26</v>
      </c>
      <c r="N36" t="s">
        <v>351</v>
      </c>
      <c r="O36">
        <v>1</v>
      </c>
      <c r="P36" t="s">
        <v>1188</v>
      </c>
      <c r="Q36" t="s">
        <v>1192</v>
      </c>
      <c r="S36" t="s">
        <v>1193</v>
      </c>
      <c r="W36">
        <v>22190</v>
      </c>
      <c r="X36">
        <v>2470</v>
      </c>
      <c r="Y36">
        <v>3000</v>
      </c>
      <c r="Z36">
        <v>3000</v>
      </c>
      <c r="AA36">
        <v>0</v>
      </c>
      <c r="AB36">
        <v>0</v>
      </c>
      <c r="AC36">
        <v>0</v>
      </c>
      <c r="AD36" t="s">
        <v>25</v>
      </c>
      <c r="AF36">
        <v>23290</v>
      </c>
      <c r="AG36">
        <v>15070</v>
      </c>
      <c r="AH36">
        <v>25190</v>
      </c>
      <c r="AI36">
        <v>18070</v>
      </c>
      <c r="AJ36">
        <v>1022</v>
      </c>
      <c r="AK36">
        <v>6098</v>
      </c>
      <c r="AL36">
        <v>0.24210000000000001</v>
      </c>
      <c r="AN36" t="s">
        <v>785</v>
      </c>
      <c r="AP36">
        <v>25190</v>
      </c>
      <c r="AQ36">
        <v>18070</v>
      </c>
      <c r="AR36">
        <v>1022</v>
      </c>
      <c r="AS36">
        <v>6098</v>
      </c>
      <c r="AT36">
        <v>0.24210000000000001</v>
      </c>
      <c r="AU36" t="s">
        <v>558</v>
      </c>
      <c r="AV36">
        <v>0</v>
      </c>
      <c r="AW36">
        <v>15070</v>
      </c>
    </row>
    <row r="37" spans="1:49">
      <c r="A37">
        <v>67</v>
      </c>
      <c r="B37" t="s">
        <v>560</v>
      </c>
      <c r="C37" s="59">
        <v>45447</v>
      </c>
      <c r="D37" t="s">
        <v>1217</v>
      </c>
      <c r="E37" t="s">
        <v>562</v>
      </c>
      <c r="F37" t="s">
        <v>1215</v>
      </c>
      <c r="G37" t="s">
        <v>1218</v>
      </c>
      <c r="H37" t="s">
        <v>1219</v>
      </c>
      <c r="I37" s="59">
        <v>45448</v>
      </c>
      <c r="J37" t="s">
        <v>561</v>
      </c>
      <c r="K37" t="s">
        <v>1216</v>
      </c>
      <c r="L37" s="59"/>
      <c r="M37" t="s">
        <v>129</v>
      </c>
      <c r="N37" t="s">
        <v>351</v>
      </c>
      <c r="O37">
        <v>10</v>
      </c>
      <c r="P37" t="s">
        <v>1215</v>
      </c>
      <c r="Q37" t="s">
        <v>1219</v>
      </c>
      <c r="S37" t="s">
        <v>1220</v>
      </c>
      <c r="T37" t="s">
        <v>564</v>
      </c>
      <c r="W37">
        <v>11500</v>
      </c>
      <c r="X37">
        <v>0</v>
      </c>
      <c r="Y37">
        <v>3000</v>
      </c>
      <c r="Z37">
        <v>3000</v>
      </c>
      <c r="AA37">
        <v>0</v>
      </c>
      <c r="AB37">
        <v>0</v>
      </c>
      <c r="AC37">
        <v>0</v>
      </c>
      <c r="AD37" t="s">
        <v>128</v>
      </c>
      <c r="AF37">
        <v>1070</v>
      </c>
      <c r="AG37">
        <v>660</v>
      </c>
      <c r="AH37">
        <v>14500</v>
      </c>
      <c r="AI37">
        <v>9600</v>
      </c>
      <c r="AJ37">
        <v>1465</v>
      </c>
      <c r="AK37">
        <v>3435</v>
      </c>
      <c r="AL37">
        <v>0.2369</v>
      </c>
      <c r="AN37" t="s">
        <v>785</v>
      </c>
      <c r="AP37">
        <v>14500</v>
      </c>
      <c r="AQ37">
        <v>9600</v>
      </c>
      <c r="AR37">
        <v>1465</v>
      </c>
      <c r="AS37">
        <v>3435</v>
      </c>
      <c r="AT37">
        <v>0.2369</v>
      </c>
      <c r="AU37" t="s">
        <v>558</v>
      </c>
      <c r="AV37">
        <v>0</v>
      </c>
      <c r="AW37">
        <v>6600</v>
      </c>
    </row>
    <row r="38" spans="1:49">
      <c r="A38">
        <v>68</v>
      </c>
      <c r="B38" t="s">
        <v>560</v>
      </c>
      <c r="C38" s="59">
        <v>45447</v>
      </c>
      <c r="D38" t="s">
        <v>1223</v>
      </c>
      <c r="E38" t="s">
        <v>562</v>
      </c>
      <c r="F38" t="s">
        <v>1224</v>
      </c>
      <c r="G38" t="s">
        <v>1225</v>
      </c>
      <c r="H38" t="s">
        <v>1226</v>
      </c>
      <c r="I38" s="59">
        <v>45448</v>
      </c>
      <c r="J38" t="s">
        <v>561</v>
      </c>
      <c r="K38" t="s">
        <v>1222</v>
      </c>
      <c r="L38" s="59"/>
      <c r="M38" t="s">
        <v>18</v>
      </c>
      <c r="N38" t="s">
        <v>351</v>
      </c>
      <c r="O38">
        <v>1</v>
      </c>
      <c r="P38" t="s">
        <v>1221</v>
      </c>
      <c r="Q38" t="s">
        <v>1226</v>
      </c>
      <c r="S38" t="s">
        <v>1227</v>
      </c>
      <c r="T38" t="s">
        <v>564</v>
      </c>
      <c r="W38">
        <v>12470</v>
      </c>
      <c r="X38">
        <v>0</v>
      </c>
      <c r="Y38">
        <v>3000</v>
      </c>
      <c r="Z38">
        <v>3000</v>
      </c>
      <c r="AA38">
        <v>0</v>
      </c>
      <c r="AB38">
        <v>0</v>
      </c>
      <c r="AC38">
        <v>0</v>
      </c>
      <c r="AD38" t="s">
        <v>17</v>
      </c>
      <c r="AF38">
        <v>11780</v>
      </c>
      <c r="AG38">
        <v>7260</v>
      </c>
      <c r="AH38">
        <v>15470</v>
      </c>
      <c r="AI38">
        <v>10260</v>
      </c>
      <c r="AJ38">
        <v>1580</v>
      </c>
      <c r="AK38">
        <v>3630</v>
      </c>
      <c r="AL38">
        <v>0.2346</v>
      </c>
      <c r="AN38" t="s">
        <v>785</v>
      </c>
      <c r="AP38">
        <v>15470</v>
      </c>
      <c r="AQ38">
        <v>10260</v>
      </c>
      <c r="AR38">
        <v>1580</v>
      </c>
      <c r="AS38">
        <v>3630</v>
      </c>
      <c r="AT38">
        <v>0.2346</v>
      </c>
      <c r="AU38" t="s">
        <v>558</v>
      </c>
      <c r="AV38">
        <v>0</v>
      </c>
      <c r="AW38">
        <v>7260</v>
      </c>
    </row>
    <row r="39" spans="1:49">
      <c r="A39">
        <v>77</v>
      </c>
      <c r="B39" t="s">
        <v>560</v>
      </c>
      <c r="C39" s="59">
        <v>45450</v>
      </c>
      <c r="D39" t="s">
        <v>1257</v>
      </c>
      <c r="E39" t="s">
        <v>559</v>
      </c>
      <c r="F39" t="s">
        <v>1258</v>
      </c>
      <c r="G39" t="s">
        <v>1259</v>
      </c>
      <c r="H39" t="s">
        <v>1260</v>
      </c>
      <c r="I39" s="59">
        <v>45450</v>
      </c>
      <c r="J39" t="s">
        <v>561</v>
      </c>
      <c r="K39" t="s">
        <v>1256</v>
      </c>
      <c r="L39" s="59"/>
      <c r="M39" t="s">
        <v>208</v>
      </c>
      <c r="N39" t="s">
        <v>373</v>
      </c>
      <c r="O39">
        <v>5</v>
      </c>
      <c r="P39" t="s">
        <v>1255</v>
      </c>
      <c r="Q39" t="s">
        <v>1261</v>
      </c>
      <c r="S39" t="s">
        <v>1262</v>
      </c>
      <c r="W39">
        <v>18900</v>
      </c>
      <c r="X39">
        <v>0</v>
      </c>
      <c r="Y39">
        <v>3000</v>
      </c>
      <c r="Z39">
        <v>3000</v>
      </c>
      <c r="AA39">
        <v>0</v>
      </c>
      <c r="AB39">
        <v>0</v>
      </c>
      <c r="AC39">
        <v>0</v>
      </c>
      <c r="AD39" t="s">
        <v>400</v>
      </c>
      <c r="AF39">
        <v>3620</v>
      </c>
      <c r="AG39">
        <v>2310</v>
      </c>
      <c r="AH39">
        <v>21900</v>
      </c>
      <c r="AI39">
        <v>14550</v>
      </c>
      <c r="AJ39">
        <v>891</v>
      </c>
      <c r="AK39">
        <v>6459</v>
      </c>
      <c r="AL39">
        <v>0.2949</v>
      </c>
      <c r="AN39" t="s">
        <v>785</v>
      </c>
      <c r="AP39">
        <v>21900</v>
      </c>
      <c r="AQ39">
        <v>14550</v>
      </c>
      <c r="AR39">
        <v>891</v>
      </c>
      <c r="AS39">
        <v>6459</v>
      </c>
      <c r="AT39">
        <v>0.2949</v>
      </c>
      <c r="AU39" t="s">
        <v>558</v>
      </c>
      <c r="AV39">
        <v>1</v>
      </c>
      <c r="AW39">
        <v>11550</v>
      </c>
    </row>
    <row r="40" spans="1:49">
      <c r="A40">
        <v>78</v>
      </c>
      <c r="B40" t="s">
        <v>560</v>
      </c>
      <c r="C40" s="59">
        <v>45450</v>
      </c>
      <c r="D40" t="s">
        <v>1265</v>
      </c>
      <c r="E40" t="s">
        <v>559</v>
      </c>
      <c r="F40" t="s">
        <v>1263</v>
      </c>
      <c r="G40" t="s">
        <v>1266</v>
      </c>
      <c r="H40" t="s">
        <v>1267</v>
      </c>
      <c r="I40" s="59">
        <v>45450</v>
      </c>
      <c r="J40" t="s">
        <v>561</v>
      </c>
      <c r="K40" t="s">
        <v>1264</v>
      </c>
      <c r="L40" s="59"/>
      <c r="M40" t="s">
        <v>34</v>
      </c>
      <c r="N40" t="s">
        <v>351</v>
      </c>
      <c r="O40">
        <v>1</v>
      </c>
      <c r="P40" t="s">
        <v>1263</v>
      </c>
      <c r="Q40" t="s">
        <v>1267</v>
      </c>
      <c r="S40" t="s">
        <v>1268</v>
      </c>
      <c r="W40">
        <v>28620</v>
      </c>
      <c r="X40">
        <v>3180</v>
      </c>
      <c r="Y40">
        <v>3000</v>
      </c>
      <c r="Z40">
        <v>3500</v>
      </c>
      <c r="AA40">
        <v>0</v>
      </c>
      <c r="AB40">
        <v>0</v>
      </c>
      <c r="AC40">
        <v>0</v>
      </c>
      <c r="AD40" t="s">
        <v>33</v>
      </c>
      <c r="AF40">
        <v>30600</v>
      </c>
      <c r="AG40">
        <v>19800</v>
      </c>
      <c r="AH40">
        <v>31620</v>
      </c>
      <c r="AI40">
        <v>23300</v>
      </c>
      <c r="AJ40">
        <v>1278</v>
      </c>
      <c r="AK40">
        <v>7042</v>
      </c>
      <c r="AL40">
        <v>0.22270000000000001</v>
      </c>
      <c r="AN40" t="s">
        <v>785</v>
      </c>
      <c r="AP40">
        <v>31620</v>
      </c>
      <c r="AQ40">
        <v>23300</v>
      </c>
      <c r="AR40">
        <v>1278</v>
      </c>
      <c r="AS40">
        <v>7042</v>
      </c>
      <c r="AT40">
        <v>0.22270000000000001</v>
      </c>
      <c r="AU40" t="s">
        <v>558</v>
      </c>
      <c r="AV40">
        <v>0</v>
      </c>
      <c r="AW40">
        <v>19800</v>
      </c>
    </row>
    <row r="41" spans="1:49">
      <c r="A41">
        <v>79</v>
      </c>
      <c r="B41" t="s">
        <v>560</v>
      </c>
      <c r="C41" s="59">
        <v>45449</v>
      </c>
      <c r="D41" t="s">
        <v>1271</v>
      </c>
      <c r="E41" t="s">
        <v>559</v>
      </c>
      <c r="F41" t="s">
        <v>1269</v>
      </c>
      <c r="G41" t="s">
        <v>1272</v>
      </c>
      <c r="H41" t="s">
        <v>1273</v>
      </c>
      <c r="I41" s="59">
        <v>45450</v>
      </c>
      <c r="J41" t="s">
        <v>561</v>
      </c>
      <c r="K41" t="s">
        <v>1270</v>
      </c>
      <c r="L41" s="59"/>
      <c r="M41" t="s">
        <v>224</v>
      </c>
      <c r="N41" t="s">
        <v>366</v>
      </c>
      <c r="O41">
        <v>4</v>
      </c>
      <c r="P41" t="s">
        <v>1269</v>
      </c>
      <c r="Q41" t="s">
        <v>1273</v>
      </c>
      <c r="S41" t="s">
        <v>1274</v>
      </c>
      <c r="W41">
        <v>8480</v>
      </c>
      <c r="X41">
        <v>0</v>
      </c>
      <c r="Y41">
        <v>3000</v>
      </c>
      <c r="Z41">
        <v>3000</v>
      </c>
      <c r="AA41">
        <v>0</v>
      </c>
      <c r="AB41">
        <v>0</v>
      </c>
      <c r="AC41">
        <v>0</v>
      </c>
      <c r="AD41" t="s">
        <v>1639</v>
      </c>
      <c r="AF41">
        <v>2030</v>
      </c>
      <c r="AG41">
        <v>1293</v>
      </c>
      <c r="AH41">
        <v>11480</v>
      </c>
      <c r="AI41">
        <v>8172</v>
      </c>
      <c r="AJ41">
        <v>477</v>
      </c>
      <c r="AK41">
        <v>2831</v>
      </c>
      <c r="AL41">
        <v>0.24660000000000001</v>
      </c>
      <c r="AN41" t="s">
        <v>785</v>
      </c>
      <c r="AP41">
        <v>11480</v>
      </c>
      <c r="AQ41">
        <v>8172</v>
      </c>
      <c r="AR41">
        <v>477</v>
      </c>
      <c r="AS41">
        <v>2831</v>
      </c>
      <c r="AT41">
        <v>0.24660000000000001</v>
      </c>
      <c r="AU41" t="s">
        <v>558</v>
      </c>
      <c r="AV41">
        <v>4</v>
      </c>
      <c r="AW41">
        <v>5172</v>
      </c>
    </row>
    <row r="42" spans="1:49">
      <c r="A42">
        <v>80</v>
      </c>
      <c r="B42" t="s">
        <v>560</v>
      </c>
      <c r="C42" s="59">
        <v>45448</v>
      </c>
      <c r="D42" t="s">
        <v>1277</v>
      </c>
      <c r="E42" t="s">
        <v>559</v>
      </c>
      <c r="F42" t="s">
        <v>1275</v>
      </c>
      <c r="G42" t="s">
        <v>1278</v>
      </c>
      <c r="H42" t="s">
        <v>1279</v>
      </c>
      <c r="I42" s="59">
        <v>45450</v>
      </c>
      <c r="J42" t="s">
        <v>561</v>
      </c>
      <c r="K42" t="s">
        <v>1276</v>
      </c>
      <c r="L42" s="59"/>
      <c r="M42" t="s">
        <v>118</v>
      </c>
      <c r="N42" t="s">
        <v>351</v>
      </c>
      <c r="O42">
        <v>1</v>
      </c>
      <c r="P42" t="s">
        <v>1275</v>
      </c>
      <c r="Q42" t="s">
        <v>1280</v>
      </c>
      <c r="S42" t="s">
        <v>1281</v>
      </c>
      <c r="W42">
        <v>2780</v>
      </c>
      <c r="X42">
        <v>0</v>
      </c>
      <c r="Y42">
        <v>3000</v>
      </c>
      <c r="Z42">
        <v>3000</v>
      </c>
      <c r="AA42">
        <v>0</v>
      </c>
      <c r="AB42">
        <v>0</v>
      </c>
      <c r="AC42">
        <v>0</v>
      </c>
      <c r="AD42" t="s">
        <v>117</v>
      </c>
      <c r="AF42">
        <v>2550</v>
      </c>
      <c r="AG42">
        <v>1650</v>
      </c>
      <c r="AH42">
        <v>5780</v>
      </c>
      <c r="AI42">
        <v>4650</v>
      </c>
      <c r="AJ42">
        <v>250</v>
      </c>
      <c r="AK42">
        <v>-2120</v>
      </c>
      <c r="AL42">
        <v>-0.36680000000000001</v>
      </c>
      <c r="AN42" t="s">
        <v>785</v>
      </c>
      <c r="AP42">
        <v>5780</v>
      </c>
      <c r="AQ42">
        <v>4650</v>
      </c>
      <c r="AR42">
        <v>250</v>
      </c>
      <c r="AS42">
        <v>880</v>
      </c>
      <c r="AT42">
        <v>0.1522</v>
      </c>
      <c r="AU42" t="s">
        <v>826</v>
      </c>
      <c r="AV42">
        <v>9</v>
      </c>
      <c r="AW42">
        <v>1650</v>
      </c>
    </row>
    <row r="43" spans="1:49">
      <c r="A43">
        <v>81</v>
      </c>
      <c r="B43" t="s">
        <v>560</v>
      </c>
      <c r="C43" s="59">
        <v>45448</v>
      </c>
      <c r="D43" t="s">
        <v>1282</v>
      </c>
      <c r="E43" t="s">
        <v>559</v>
      </c>
      <c r="F43" t="s">
        <v>1275</v>
      </c>
      <c r="G43" t="s">
        <v>1278</v>
      </c>
      <c r="H43" t="s">
        <v>1279</v>
      </c>
      <c r="I43" s="59">
        <v>45450</v>
      </c>
      <c r="J43" t="s">
        <v>561</v>
      </c>
      <c r="K43" t="s">
        <v>1276</v>
      </c>
      <c r="L43" s="59"/>
      <c r="M43" t="s">
        <v>112</v>
      </c>
      <c r="N43" t="s">
        <v>351</v>
      </c>
      <c r="O43">
        <v>1</v>
      </c>
      <c r="P43" t="s">
        <v>1275</v>
      </c>
      <c r="Q43" t="s">
        <v>1280</v>
      </c>
      <c r="S43" t="s">
        <v>1281</v>
      </c>
      <c r="W43">
        <v>3330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 t="s">
        <v>111</v>
      </c>
      <c r="AE43" t="s">
        <v>773</v>
      </c>
      <c r="AF43">
        <v>3340</v>
      </c>
      <c r="AG43">
        <v>2156</v>
      </c>
      <c r="AH43">
        <v>3330</v>
      </c>
      <c r="AI43">
        <v>2156</v>
      </c>
      <c r="AJ43">
        <v>213</v>
      </c>
      <c r="AK43">
        <v>961</v>
      </c>
      <c r="AL43">
        <v>0.28860000000000002</v>
      </c>
      <c r="AN43" t="s">
        <v>785</v>
      </c>
      <c r="AP43">
        <v>3330</v>
      </c>
      <c r="AQ43">
        <v>2156</v>
      </c>
      <c r="AR43">
        <v>213</v>
      </c>
      <c r="AS43">
        <v>961</v>
      </c>
      <c r="AT43">
        <v>0.28860000000000002</v>
      </c>
      <c r="AU43" t="s">
        <v>558</v>
      </c>
      <c r="AV43">
        <v>9</v>
      </c>
      <c r="AW43">
        <v>2156</v>
      </c>
    </row>
    <row r="44" spans="1:49">
      <c r="A44">
        <v>82</v>
      </c>
      <c r="B44" t="s">
        <v>560</v>
      </c>
      <c r="C44" s="59">
        <v>45448</v>
      </c>
      <c r="D44" t="s">
        <v>1283</v>
      </c>
      <c r="E44" t="s">
        <v>559</v>
      </c>
      <c r="F44" t="s">
        <v>1275</v>
      </c>
      <c r="G44" t="s">
        <v>1278</v>
      </c>
      <c r="H44" t="s">
        <v>1279</v>
      </c>
      <c r="I44" s="59">
        <v>45450</v>
      </c>
      <c r="J44" t="s">
        <v>561</v>
      </c>
      <c r="K44" t="s">
        <v>1276</v>
      </c>
      <c r="L44" s="59"/>
      <c r="M44" t="s">
        <v>110</v>
      </c>
      <c r="N44" t="s">
        <v>351</v>
      </c>
      <c r="O44">
        <v>1</v>
      </c>
      <c r="P44" t="s">
        <v>1275</v>
      </c>
      <c r="Q44" t="s">
        <v>1280</v>
      </c>
      <c r="S44" t="s">
        <v>1281</v>
      </c>
      <c r="W44">
        <v>1640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 t="s">
        <v>1640</v>
      </c>
      <c r="AE44" t="s">
        <v>773</v>
      </c>
      <c r="AF44">
        <v>1110</v>
      </c>
      <c r="AG44">
        <v>715</v>
      </c>
      <c r="AH44">
        <v>1640</v>
      </c>
      <c r="AI44">
        <v>715</v>
      </c>
      <c r="AJ44">
        <v>145</v>
      </c>
      <c r="AK44">
        <v>780</v>
      </c>
      <c r="AL44">
        <v>0.47560000000000002</v>
      </c>
      <c r="AN44" t="s">
        <v>785</v>
      </c>
      <c r="AP44">
        <v>1640</v>
      </c>
      <c r="AQ44">
        <v>715</v>
      </c>
      <c r="AR44">
        <v>145</v>
      </c>
      <c r="AS44">
        <v>780</v>
      </c>
      <c r="AT44">
        <v>0.47560000000000002</v>
      </c>
      <c r="AU44" t="s">
        <v>558</v>
      </c>
      <c r="AV44">
        <v>9</v>
      </c>
      <c r="AW44">
        <v>715</v>
      </c>
    </row>
    <row r="45" spans="1:49">
      <c r="A45">
        <v>83</v>
      </c>
      <c r="B45" t="s">
        <v>560</v>
      </c>
      <c r="C45" s="59">
        <v>45448</v>
      </c>
      <c r="D45" t="s">
        <v>1284</v>
      </c>
      <c r="E45" t="s">
        <v>559</v>
      </c>
      <c r="F45" t="s">
        <v>1275</v>
      </c>
      <c r="G45" t="s">
        <v>1278</v>
      </c>
      <c r="H45" t="s">
        <v>1279</v>
      </c>
      <c r="I45" s="59">
        <v>45450</v>
      </c>
      <c r="J45" t="s">
        <v>561</v>
      </c>
      <c r="K45" t="s">
        <v>1276</v>
      </c>
      <c r="L45" s="59"/>
      <c r="M45" t="s">
        <v>125</v>
      </c>
      <c r="N45" t="s">
        <v>351</v>
      </c>
      <c r="O45">
        <v>1</v>
      </c>
      <c r="P45" t="s">
        <v>1275</v>
      </c>
      <c r="Q45" t="s">
        <v>1280</v>
      </c>
      <c r="S45" t="s">
        <v>1281</v>
      </c>
      <c r="W45">
        <v>1800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 t="s">
        <v>124</v>
      </c>
      <c r="AE45" t="s">
        <v>773</v>
      </c>
      <c r="AF45">
        <v>1700</v>
      </c>
      <c r="AG45">
        <v>1100</v>
      </c>
      <c r="AH45">
        <v>1800</v>
      </c>
      <c r="AI45">
        <v>1100</v>
      </c>
      <c r="AJ45">
        <v>152</v>
      </c>
      <c r="AK45">
        <v>3548</v>
      </c>
      <c r="AL45">
        <v>1.9711000000000001</v>
      </c>
      <c r="AN45" t="s">
        <v>785</v>
      </c>
      <c r="AP45">
        <v>1800</v>
      </c>
      <c r="AQ45">
        <v>1100</v>
      </c>
      <c r="AR45">
        <v>152</v>
      </c>
      <c r="AS45">
        <v>548</v>
      </c>
      <c r="AT45">
        <v>0.3044</v>
      </c>
      <c r="AU45" t="s">
        <v>826</v>
      </c>
      <c r="AV45">
        <v>9</v>
      </c>
      <c r="AW45">
        <v>1100</v>
      </c>
    </row>
    <row r="46" spans="1:49">
      <c r="A46">
        <v>86</v>
      </c>
      <c r="B46" t="s">
        <v>560</v>
      </c>
      <c r="C46" s="59">
        <v>45448</v>
      </c>
      <c r="D46" t="s">
        <v>1298</v>
      </c>
      <c r="E46" t="s">
        <v>562</v>
      </c>
      <c r="F46" t="s">
        <v>1299</v>
      </c>
      <c r="G46" t="s">
        <v>1300</v>
      </c>
      <c r="H46" t="s">
        <v>1301</v>
      </c>
      <c r="I46" s="59">
        <v>45450</v>
      </c>
      <c r="J46" t="s">
        <v>561</v>
      </c>
      <c r="K46" t="s">
        <v>1297</v>
      </c>
      <c r="L46" s="59"/>
      <c r="M46" t="s">
        <v>34</v>
      </c>
      <c r="N46" t="s">
        <v>351</v>
      </c>
      <c r="O46">
        <v>1</v>
      </c>
      <c r="P46" t="s">
        <v>1296</v>
      </c>
      <c r="Q46" t="s">
        <v>1301</v>
      </c>
      <c r="S46" t="s">
        <v>1302</v>
      </c>
      <c r="T46" t="s">
        <v>1303</v>
      </c>
      <c r="W46">
        <v>34020</v>
      </c>
      <c r="X46">
        <v>0</v>
      </c>
      <c r="Y46">
        <v>3000</v>
      </c>
      <c r="Z46">
        <v>3500</v>
      </c>
      <c r="AA46">
        <v>0</v>
      </c>
      <c r="AB46">
        <v>0</v>
      </c>
      <c r="AC46">
        <v>0</v>
      </c>
      <c r="AD46" t="s">
        <v>33</v>
      </c>
      <c r="AF46">
        <v>32130</v>
      </c>
      <c r="AG46">
        <v>19800</v>
      </c>
      <c r="AH46">
        <v>37020</v>
      </c>
      <c r="AI46">
        <v>23300</v>
      </c>
      <c r="AJ46">
        <v>4141</v>
      </c>
      <c r="AK46">
        <v>9579</v>
      </c>
      <c r="AL46">
        <v>0.25879999999999997</v>
      </c>
      <c r="AN46" t="s">
        <v>785</v>
      </c>
      <c r="AP46">
        <v>37020</v>
      </c>
      <c r="AQ46">
        <v>23300</v>
      </c>
      <c r="AR46">
        <v>4141</v>
      </c>
      <c r="AS46">
        <v>9579</v>
      </c>
      <c r="AT46">
        <v>0.25879999999999997</v>
      </c>
      <c r="AU46" t="s">
        <v>558</v>
      </c>
      <c r="AV46">
        <v>0</v>
      </c>
      <c r="AW46">
        <v>19800</v>
      </c>
    </row>
    <row r="47" spans="1:49">
      <c r="A47">
        <v>87</v>
      </c>
      <c r="B47" t="s">
        <v>560</v>
      </c>
      <c r="C47" s="59">
        <v>45448</v>
      </c>
      <c r="D47" t="s">
        <v>1306</v>
      </c>
      <c r="E47" t="s">
        <v>562</v>
      </c>
      <c r="F47" t="s">
        <v>1304</v>
      </c>
      <c r="G47" t="s">
        <v>1307</v>
      </c>
      <c r="H47" t="s">
        <v>1308</v>
      </c>
      <c r="I47" s="59">
        <v>45450</v>
      </c>
      <c r="J47" t="s">
        <v>561</v>
      </c>
      <c r="K47" t="s">
        <v>1305</v>
      </c>
      <c r="L47" s="59"/>
      <c r="M47" t="s">
        <v>22</v>
      </c>
      <c r="N47" t="s">
        <v>351</v>
      </c>
      <c r="O47">
        <v>2</v>
      </c>
      <c r="P47" t="s">
        <v>1304</v>
      </c>
      <c r="Q47" t="s">
        <v>1308</v>
      </c>
      <c r="S47" t="s">
        <v>1309</v>
      </c>
      <c r="T47" t="s">
        <v>564</v>
      </c>
      <c r="W47">
        <v>43480</v>
      </c>
      <c r="X47">
        <v>0</v>
      </c>
      <c r="Y47">
        <v>0</v>
      </c>
      <c r="Z47">
        <v>3500</v>
      </c>
      <c r="AA47">
        <v>0</v>
      </c>
      <c r="AB47">
        <v>0</v>
      </c>
      <c r="AC47">
        <v>0</v>
      </c>
      <c r="AD47" t="s">
        <v>21</v>
      </c>
      <c r="AF47">
        <v>20530</v>
      </c>
      <c r="AG47">
        <v>12650</v>
      </c>
      <c r="AH47">
        <v>43480</v>
      </c>
      <c r="AI47">
        <v>28800</v>
      </c>
      <c r="AJ47">
        <v>5165</v>
      </c>
      <c r="AK47">
        <v>9515</v>
      </c>
      <c r="AL47">
        <v>0.21879999999999999</v>
      </c>
      <c r="AN47" t="s">
        <v>785</v>
      </c>
      <c r="AP47">
        <v>43480</v>
      </c>
      <c r="AQ47">
        <v>28800</v>
      </c>
      <c r="AR47">
        <v>5165</v>
      </c>
      <c r="AS47">
        <v>9515</v>
      </c>
      <c r="AT47">
        <v>0.21879999999999999</v>
      </c>
      <c r="AU47" t="s">
        <v>558</v>
      </c>
      <c r="AV47">
        <v>0</v>
      </c>
      <c r="AW47">
        <v>25300</v>
      </c>
    </row>
    <row r="48" spans="1:49">
      <c r="A48">
        <v>90</v>
      </c>
      <c r="B48" t="s">
        <v>560</v>
      </c>
      <c r="C48" s="59">
        <v>45450</v>
      </c>
      <c r="D48" t="s">
        <v>1317</v>
      </c>
      <c r="E48" t="s">
        <v>562</v>
      </c>
      <c r="F48" t="s">
        <v>1315</v>
      </c>
      <c r="G48" t="s">
        <v>1318</v>
      </c>
      <c r="H48" t="s">
        <v>1319</v>
      </c>
      <c r="I48" s="59">
        <v>45453</v>
      </c>
      <c r="J48" t="s">
        <v>561</v>
      </c>
      <c r="K48" t="s">
        <v>1316</v>
      </c>
      <c r="L48" s="59"/>
      <c r="M48" t="s">
        <v>38</v>
      </c>
      <c r="N48" t="s">
        <v>351</v>
      </c>
      <c r="O48">
        <v>1</v>
      </c>
      <c r="P48" t="s">
        <v>1315</v>
      </c>
      <c r="Q48" t="s">
        <v>1319</v>
      </c>
      <c r="S48" t="s">
        <v>1320</v>
      </c>
      <c r="T48" t="s">
        <v>1321</v>
      </c>
      <c r="W48">
        <v>24570</v>
      </c>
      <c r="X48">
        <v>0</v>
      </c>
      <c r="Y48">
        <v>0</v>
      </c>
      <c r="Z48">
        <v>4400</v>
      </c>
      <c r="AA48">
        <v>0</v>
      </c>
      <c r="AB48">
        <v>0</v>
      </c>
      <c r="AC48">
        <v>0</v>
      </c>
      <c r="AD48" t="s">
        <v>37</v>
      </c>
      <c r="AF48">
        <v>23210</v>
      </c>
      <c r="AG48">
        <v>14300</v>
      </c>
      <c r="AH48">
        <v>24570</v>
      </c>
      <c r="AI48">
        <v>18700</v>
      </c>
      <c r="AJ48">
        <v>2919</v>
      </c>
      <c r="AK48">
        <v>2951</v>
      </c>
      <c r="AL48">
        <v>0.1201</v>
      </c>
      <c r="AN48" t="s">
        <v>785</v>
      </c>
      <c r="AP48">
        <v>24570</v>
      </c>
      <c r="AQ48">
        <v>18700</v>
      </c>
      <c r="AR48">
        <v>2919</v>
      </c>
      <c r="AS48">
        <v>2951</v>
      </c>
      <c r="AT48">
        <v>0.1201</v>
      </c>
      <c r="AU48" t="s">
        <v>558</v>
      </c>
      <c r="AV48">
        <v>0</v>
      </c>
      <c r="AW48">
        <v>14300</v>
      </c>
    </row>
    <row r="49" spans="1:49">
      <c r="A49">
        <v>91</v>
      </c>
      <c r="B49" t="s">
        <v>560</v>
      </c>
      <c r="C49" s="59">
        <v>45450</v>
      </c>
      <c r="D49" t="s">
        <v>1317</v>
      </c>
      <c r="E49" t="s">
        <v>562</v>
      </c>
      <c r="F49" t="s">
        <v>1315</v>
      </c>
      <c r="G49" t="s">
        <v>1318</v>
      </c>
      <c r="H49" t="s">
        <v>1319</v>
      </c>
      <c r="I49" s="59">
        <v>45453</v>
      </c>
      <c r="J49" t="s">
        <v>561</v>
      </c>
      <c r="K49" t="s">
        <v>1316</v>
      </c>
      <c r="L49" s="59"/>
      <c r="M49" t="s">
        <v>36</v>
      </c>
      <c r="N49" t="s">
        <v>351</v>
      </c>
      <c r="O49">
        <v>1</v>
      </c>
      <c r="P49" t="s">
        <v>1315</v>
      </c>
      <c r="Q49" t="s">
        <v>1319</v>
      </c>
      <c r="S49" t="s">
        <v>1320</v>
      </c>
      <c r="T49" t="s">
        <v>1321</v>
      </c>
      <c r="W49">
        <v>28350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 t="s">
        <v>35</v>
      </c>
      <c r="AE49" t="s">
        <v>773</v>
      </c>
      <c r="AF49">
        <v>26780</v>
      </c>
      <c r="AG49">
        <v>16500</v>
      </c>
      <c r="AH49">
        <v>28350</v>
      </c>
      <c r="AI49">
        <v>16500</v>
      </c>
      <c r="AJ49">
        <v>3368</v>
      </c>
      <c r="AK49">
        <v>8482</v>
      </c>
      <c r="AL49">
        <v>0.29920000000000002</v>
      </c>
      <c r="AN49" t="s">
        <v>785</v>
      </c>
      <c r="AP49">
        <v>28350</v>
      </c>
      <c r="AQ49">
        <v>16500</v>
      </c>
      <c r="AR49">
        <v>3368</v>
      </c>
      <c r="AS49">
        <v>8482</v>
      </c>
      <c r="AT49">
        <v>0.29920000000000002</v>
      </c>
      <c r="AU49" t="s">
        <v>558</v>
      </c>
      <c r="AV49">
        <v>0</v>
      </c>
      <c r="AW49">
        <v>16500</v>
      </c>
    </row>
    <row r="50" spans="1:49">
      <c r="A50">
        <v>92</v>
      </c>
      <c r="B50" t="s">
        <v>560</v>
      </c>
      <c r="C50" s="59">
        <v>45450</v>
      </c>
      <c r="D50" t="s">
        <v>1324</v>
      </c>
      <c r="E50" t="s">
        <v>562</v>
      </c>
      <c r="F50" t="s">
        <v>1322</v>
      </c>
      <c r="G50" t="s">
        <v>1325</v>
      </c>
      <c r="H50" t="s">
        <v>1326</v>
      </c>
      <c r="I50" s="59">
        <v>45453</v>
      </c>
      <c r="J50" t="s">
        <v>561</v>
      </c>
      <c r="K50" t="s">
        <v>1323</v>
      </c>
      <c r="L50" s="59"/>
      <c r="M50" t="s">
        <v>34</v>
      </c>
      <c r="N50" t="s">
        <v>351</v>
      </c>
      <c r="O50">
        <v>1</v>
      </c>
      <c r="P50" t="s">
        <v>1322</v>
      </c>
      <c r="Q50" t="s">
        <v>1326</v>
      </c>
      <c r="S50" t="s">
        <v>1327</v>
      </c>
      <c r="T50" t="s">
        <v>563</v>
      </c>
      <c r="W50">
        <v>34020</v>
      </c>
      <c r="X50">
        <v>0</v>
      </c>
      <c r="Y50">
        <v>3000</v>
      </c>
      <c r="Z50">
        <v>3500</v>
      </c>
      <c r="AA50">
        <v>0</v>
      </c>
      <c r="AB50">
        <v>0</v>
      </c>
      <c r="AC50">
        <v>0</v>
      </c>
      <c r="AD50" t="s">
        <v>33</v>
      </c>
      <c r="AF50">
        <v>32130</v>
      </c>
      <c r="AG50">
        <v>19800</v>
      </c>
      <c r="AH50">
        <v>37020</v>
      </c>
      <c r="AI50">
        <v>23300</v>
      </c>
      <c r="AJ50">
        <v>4141</v>
      </c>
      <c r="AK50">
        <v>9579</v>
      </c>
      <c r="AL50">
        <v>0.25879999999999997</v>
      </c>
      <c r="AN50" t="s">
        <v>785</v>
      </c>
      <c r="AP50">
        <v>37020</v>
      </c>
      <c r="AQ50">
        <v>23300</v>
      </c>
      <c r="AR50">
        <v>4141</v>
      </c>
      <c r="AS50">
        <v>9579</v>
      </c>
      <c r="AT50">
        <v>0.25879999999999997</v>
      </c>
      <c r="AU50" t="s">
        <v>558</v>
      </c>
      <c r="AV50">
        <v>0</v>
      </c>
      <c r="AW50">
        <v>19800</v>
      </c>
    </row>
    <row r="51" spans="1:49">
      <c r="A51">
        <v>93</v>
      </c>
      <c r="B51" t="s">
        <v>560</v>
      </c>
      <c r="C51" s="59">
        <v>45450</v>
      </c>
      <c r="D51" t="s">
        <v>1330</v>
      </c>
      <c r="E51" t="s">
        <v>562</v>
      </c>
      <c r="F51" t="s">
        <v>1331</v>
      </c>
      <c r="G51" t="s">
        <v>1332</v>
      </c>
      <c r="H51" t="s">
        <v>1333</v>
      </c>
      <c r="I51" s="59">
        <v>45453</v>
      </c>
      <c r="J51" t="s">
        <v>561</v>
      </c>
      <c r="K51" t="s">
        <v>1329</v>
      </c>
      <c r="L51" s="59"/>
      <c r="M51" t="s">
        <v>18</v>
      </c>
      <c r="N51" t="s">
        <v>351</v>
      </c>
      <c r="O51">
        <v>1</v>
      </c>
      <c r="P51" t="s">
        <v>1328</v>
      </c>
      <c r="Q51" t="s">
        <v>1333</v>
      </c>
      <c r="S51" t="s">
        <v>1334</v>
      </c>
      <c r="T51" t="s">
        <v>564</v>
      </c>
      <c r="W51">
        <v>12470</v>
      </c>
      <c r="X51">
        <v>0</v>
      </c>
      <c r="Y51">
        <v>3000</v>
      </c>
      <c r="Z51">
        <v>3000</v>
      </c>
      <c r="AA51">
        <v>0</v>
      </c>
      <c r="AB51">
        <v>0</v>
      </c>
      <c r="AC51">
        <v>0</v>
      </c>
      <c r="AD51" t="s">
        <v>17</v>
      </c>
      <c r="AF51">
        <v>11780</v>
      </c>
      <c r="AG51">
        <v>7260</v>
      </c>
      <c r="AH51">
        <v>15470</v>
      </c>
      <c r="AI51">
        <v>10260</v>
      </c>
      <c r="AJ51">
        <v>1580</v>
      </c>
      <c r="AK51">
        <v>3630</v>
      </c>
      <c r="AL51">
        <v>0.2346</v>
      </c>
      <c r="AN51" t="s">
        <v>785</v>
      </c>
      <c r="AP51">
        <v>15470</v>
      </c>
      <c r="AQ51">
        <v>10260</v>
      </c>
      <c r="AR51">
        <v>1580</v>
      </c>
      <c r="AS51">
        <v>3630</v>
      </c>
      <c r="AT51">
        <v>0.2346</v>
      </c>
      <c r="AU51" t="s">
        <v>558</v>
      </c>
      <c r="AV51">
        <v>0</v>
      </c>
      <c r="AW51">
        <v>7260</v>
      </c>
    </row>
    <row r="52" spans="1:49">
      <c r="A52">
        <v>94</v>
      </c>
      <c r="B52" t="s">
        <v>560</v>
      </c>
      <c r="C52" s="59">
        <v>45451</v>
      </c>
      <c r="D52" t="s">
        <v>1337</v>
      </c>
      <c r="E52" t="s">
        <v>562</v>
      </c>
      <c r="F52" t="s">
        <v>1338</v>
      </c>
      <c r="G52" t="s">
        <v>1339</v>
      </c>
      <c r="H52" t="s">
        <v>1340</v>
      </c>
      <c r="I52" s="59">
        <v>45453</v>
      </c>
      <c r="J52" t="s">
        <v>561</v>
      </c>
      <c r="K52" t="s">
        <v>1336</v>
      </c>
      <c r="L52" s="59"/>
      <c r="M52" t="s">
        <v>129</v>
      </c>
      <c r="N52" t="s">
        <v>351</v>
      </c>
      <c r="O52">
        <v>1</v>
      </c>
      <c r="P52" t="s">
        <v>1335</v>
      </c>
      <c r="Q52" t="s">
        <v>1340</v>
      </c>
      <c r="S52" t="s">
        <v>1341</v>
      </c>
      <c r="T52" t="s">
        <v>564</v>
      </c>
      <c r="W52">
        <v>1150</v>
      </c>
      <c r="X52">
        <v>0</v>
      </c>
      <c r="Y52">
        <v>3000</v>
      </c>
      <c r="Z52">
        <v>3000</v>
      </c>
      <c r="AA52">
        <v>0</v>
      </c>
      <c r="AB52">
        <v>0</v>
      </c>
      <c r="AC52">
        <v>0</v>
      </c>
      <c r="AD52" t="s">
        <v>128</v>
      </c>
      <c r="AF52">
        <v>1070</v>
      </c>
      <c r="AG52">
        <v>660</v>
      </c>
      <c r="AH52">
        <v>4150</v>
      </c>
      <c r="AI52">
        <v>3660</v>
      </c>
      <c r="AJ52">
        <v>236</v>
      </c>
      <c r="AK52">
        <v>254</v>
      </c>
      <c r="AL52">
        <v>6.1199999999999997E-2</v>
      </c>
      <c r="AN52" t="s">
        <v>785</v>
      </c>
      <c r="AP52">
        <v>4150</v>
      </c>
      <c r="AQ52">
        <v>3660</v>
      </c>
      <c r="AR52">
        <v>236</v>
      </c>
      <c r="AS52">
        <v>254</v>
      </c>
      <c r="AT52">
        <v>6.1199999999999997E-2</v>
      </c>
      <c r="AU52" t="s">
        <v>558</v>
      </c>
      <c r="AV52">
        <v>0</v>
      </c>
      <c r="AW52">
        <v>660</v>
      </c>
    </row>
    <row r="53" spans="1:49">
      <c r="A53">
        <v>95</v>
      </c>
      <c r="B53" t="s">
        <v>560</v>
      </c>
      <c r="C53" s="59">
        <v>45451</v>
      </c>
      <c r="D53" t="s">
        <v>1344</v>
      </c>
      <c r="E53" t="s">
        <v>562</v>
      </c>
      <c r="F53" t="s">
        <v>1342</v>
      </c>
      <c r="G53" t="s">
        <v>1345</v>
      </c>
      <c r="H53" t="s">
        <v>1346</v>
      </c>
      <c r="I53" s="59">
        <v>45453</v>
      </c>
      <c r="J53" t="s">
        <v>561</v>
      </c>
      <c r="K53" t="s">
        <v>1343</v>
      </c>
      <c r="L53" s="59"/>
      <c r="M53" t="s">
        <v>20</v>
      </c>
      <c r="N53" t="s">
        <v>351</v>
      </c>
      <c r="O53">
        <v>1</v>
      </c>
      <c r="P53" t="s">
        <v>1342</v>
      </c>
      <c r="Q53" t="s">
        <v>1346</v>
      </c>
      <c r="S53" t="s">
        <v>1347</v>
      </c>
      <c r="T53" t="s">
        <v>563</v>
      </c>
      <c r="W53">
        <v>16630</v>
      </c>
      <c r="X53">
        <v>0</v>
      </c>
      <c r="Y53">
        <v>3000</v>
      </c>
      <c r="Z53">
        <v>3000</v>
      </c>
      <c r="AA53">
        <v>0</v>
      </c>
      <c r="AB53">
        <v>0</v>
      </c>
      <c r="AC53">
        <v>0</v>
      </c>
      <c r="AD53" t="s">
        <v>19</v>
      </c>
      <c r="AF53">
        <v>15710</v>
      </c>
      <c r="AG53">
        <v>9680</v>
      </c>
      <c r="AH53">
        <v>19630</v>
      </c>
      <c r="AI53">
        <v>12680</v>
      </c>
      <c r="AJ53">
        <v>2075</v>
      </c>
      <c r="AK53">
        <v>4875</v>
      </c>
      <c r="AL53">
        <v>0.24829999999999999</v>
      </c>
      <c r="AN53" t="s">
        <v>785</v>
      </c>
      <c r="AP53">
        <v>19630</v>
      </c>
      <c r="AQ53">
        <v>12680</v>
      </c>
      <c r="AR53">
        <v>2075</v>
      </c>
      <c r="AS53">
        <v>4875</v>
      </c>
      <c r="AT53">
        <v>0.24829999999999999</v>
      </c>
      <c r="AU53" t="s">
        <v>558</v>
      </c>
      <c r="AV53">
        <v>0</v>
      </c>
      <c r="AW53">
        <v>9680</v>
      </c>
    </row>
    <row r="54" spans="1:49">
      <c r="A54">
        <v>96</v>
      </c>
      <c r="B54" t="s">
        <v>560</v>
      </c>
      <c r="C54" s="59">
        <v>45451</v>
      </c>
      <c r="D54" t="s">
        <v>1350</v>
      </c>
      <c r="E54" t="s">
        <v>562</v>
      </c>
      <c r="F54" t="s">
        <v>1348</v>
      </c>
      <c r="G54" t="s">
        <v>1212</v>
      </c>
      <c r="H54" t="s">
        <v>1351</v>
      </c>
      <c r="I54" s="59">
        <v>45453</v>
      </c>
      <c r="J54" t="s">
        <v>561</v>
      </c>
      <c r="K54" t="s">
        <v>1349</v>
      </c>
      <c r="L54" s="59"/>
      <c r="M54" t="s">
        <v>104</v>
      </c>
      <c r="N54" t="s">
        <v>351</v>
      </c>
      <c r="O54">
        <v>2</v>
      </c>
      <c r="P54" t="s">
        <v>1348</v>
      </c>
      <c r="Q54" t="s">
        <v>1351</v>
      </c>
      <c r="S54" t="s">
        <v>1352</v>
      </c>
      <c r="T54" t="s">
        <v>564</v>
      </c>
      <c r="W54">
        <v>7700</v>
      </c>
      <c r="X54">
        <v>0</v>
      </c>
      <c r="Y54">
        <v>0</v>
      </c>
      <c r="Z54">
        <v>3500</v>
      </c>
      <c r="AA54">
        <v>0</v>
      </c>
      <c r="AB54">
        <v>0</v>
      </c>
      <c r="AC54">
        <v>0</v>
      </c>
      <c r="AD54" t="s">
        <v>1644</v>
      </c>
      <c r="AF54">
        <v>3570</v>
      </c>
      <c r="AG54">
        <v>2200</v>
      </c>
      <c r="AH54">
        <v>7700</v>
      </c>
      <c r="AI54">
        <v>7900</v>
      </c>
      <c r="AJ54">
        <v>915</v>
      </c>
      <c r="AK54">
        <v>-1115</v>
      </c>
      <c r="AL54">
        <v>-0.14480000000000001</v>
      </c>
      <c r="AN54" t="s">
        <v>785</v>
      </c>
      <c r="AP54">
        <v>7700</v>
      </c>
      <c r="AQ54">
        <v>7900</v>
      </c>
      <c r="AR54">
        <v>915</v>
      </c>
      <c r="AS54">
        <v>-1115</v>
      </c>
      <c r="AT54">
        <v>-0.14480000000000001</v>
      </c>
      <c r="AU54" t="s">
        <v>558</v>
      </c>
      <c r="AV54">
        <v>0</v>
      </c>
      <c r="AW54">
        <v>4400</v>
      </c>
    </row>
    <row r="55" spans="1:49">
      <c r="A55">
        <v>97</v>
      </c>
      <c r="B55" t="s">
        <v>560</v>
      </c>
      <c r="C55" s="59">
        <v>45451</v>
      </c>
      <c r="D55" t="s">
        <v>1350</v>
      </c>
      <c r="E55" t="s">
        <v>562</v>
      </c>
      <c r="F55" t="s">
        <v>1348</v>
      </c>
      <c r="G55" t="s">
        <v>1212</v>
      </c>
      <c r="H55" t="s">
        <v>1351</v>
      </c>
      <c r="I55" s="59">
        <v>45453</v>
      </c>
      <c r="J55" t="s">
        <v>561</v>
      </c>
      <c r="K55" t="s">
        <v>1349</v>
      </c>
      <c r="L55" s="59"/>
      <c r="M55" t="s">
        <v>98</v>
      </c>
      <c r="N55" t="s">
        <v>351</v>
      </c>
      <c r="O55">
        <v>2</v>
      </c>
      <c r="P55" t="s">
        <v>1348</v>
      </c>
      <c r="Q55" t="s">
        <v>1351</v>
      </c>
      <c r="S55" t="s">
        <v>1352</v>
      </c>
      <c r="T55" t="s">
        <v>564</v>
      </c>
      <c r="W55">
        <v>12240</v>
      </c>
      <c r="X55">
        <v>1360</v>
      </c>
      <c r="Y55">
        <v>0</v>
      </c>
      <c r="Z55">
        <v>0</v>
      </c>
      <c r="AA55">
        <v>0</v>
      </c>
      <c r="AB55">
        <v>0</v>
      </c>
      <c r="AC55">
        <v>0</v>
      </c>
      <c r="AD55" t="s">
        <v>1645</v>
      </c>
      <c r="AE55" t="s">
        <v>773</v>
      </c>
      <c r="AF55">
        <v>6430</v>
      </c>
      <c r="AG55">
        <v>3960</v>
      </c>
      <c r="AH55">
        <v>12240</v>
      </c>
      <c r="AI55">
        <v>7920</v>
      </c>
      <c r="AJ55">
        <v>1454</v>
      </c>
      <c r="AK55">
        <v>2866</v>
      </c>
      <c r="AL55">
        <v>0.23419999999999999</v>
      </c>
      <c r="AN55" t="s">
        <v>785</v>
      </c>
      <c r="AP55">
        <v>12240</v>
      </c>
      <c r="AQ55">
        <v>7920</v>
      </c>
      <c r="AR55">
        <v>1454</v>
      </c>
      <c r="AS55">
        <v>2866</v>
      </c>
      <c r="AT55">
        <v>0.23419999999999999</v>
      </c>
      <c r="AU55" t="s">
        <v>558</v>
      </c>
      <c r="AV55">
        <v>0</v>
      </c>
      <c r="AW55">
        <v>7920</v>
      </c>
    </row>
    <row r="56" spans="1:49">
      <c r="A56">
        <v>98</v>
      </c>
      <c r="B56" t="s">
        <v>560</v>
      </c>
      <c r="C56" s="59">
        <v>45451</v>
      </c>
      <c r="D56" t="s">
        <v>1350</v>
      </c>
      <c r="E56" t="s">
        <v>562</v>
      </c>
      <c r="F56" t="s">
        <v>1348</v>
      </c>
      <c r="G56" t="s">
        <v>1212</v>
      </c>
      <c r="H56" t="s">
        <v>1351</v>
      </c>
      <c r="I56" s="59">
        <v>45453</v>
      </c>
      <c r="J56" t="s">
        <v>561</v>
      </c>
      <c r="K56" t="s">
        <v>1349</v>
      </c>
      <c r="L56" s="59"/>
      <c r="M56" t="s">
        <v>96</v>
      </c>
      <c r="N56" t="s">
        <v>351</v>
      </c>
      <c r="O56">
        <v>1</v>
      </c>
      <c r="P56" t="s">
        <v>1348</v>
      </c>
      <c r="Q56" t="s">
        <v>1351</v>
      </c>
      <c r="S56" t="s">
        <v>1352</v>
      </c>
      <c r="T56" t="s">
        <v>564</v>
      </c>
      <c r="W56">
        <v>5320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 t="s">
        <v>1646</v>
      </c>
      <c r="AE56" t="s">
        <v>773</v>
      </c>
      <c r="AF56">
        <v>4910</v>
      </c>
      <c r="AG56">
        <v>3025</v>
      </c>
      <c r="AH56">
        <v>5320</v>
      </c>
      <c r="AI56">
        <v>3025</v>
      </c>
      <c r="AJ56">
        <v>632</v>
      </c>
      <c r="AK56">
        <v>1663</v>
      </c>
      <c r="AL56">
        <v>0.31259999999999999</v>
      </c>
      <c r="AN56" t="s">
        <v>785</v>
      </c>
      <c r="AP56">
        <v>5320</v>
      </c>
      <c r="AQ56">
        <v>3025</v>
      </c>
      <c r="AR56">
        <v>632</v>
      </c>
      <c r="AS56">
        <v>1663</v>
      </c>
      <c r="AT56">
        <v>0.31259999999999999</v>
      </c>
      <c r="AU56" t="s">
        <v>558</v>
      </c>
      <c r="AV56">
        <v>0</v>
      </c>
      <c r="AW56">
        <v>3025</v>
      </c>
    </row>
    <row r="57" spans="1:49">
      <c r="A57">
        <v>99</v>
      </c>
      <c r="B57" t="s">
        <v>560</v>
      </c>
      <c r="C57" s="59">
        <v>45451</v>
      </c>
      <c r="D57" t="s">
        <v>1354</v>
      </c>
      <c r="E57" t="s">
        <v>562</v>
      </c>
      <c r="F57" t="s">
        <v>1095</v>
      </c>
      <c r="G57" t="s">
        <v>1098</v>
      </c>
      <c r="H57" t="s">
        <v>1355</v>
      </c>
      <c r="I57" s="59">
        <v>45453</v>
      </c>
      <c r="J57" t="s">
        <v>561</v>
      </c>
      <c r="K57" t="s">
        <v>1353</v>
      </c>
      <c r="L57" s="59"/>
      <c r="M57" t="s">
        <v>129</v>
      </c>
      <c r="N57" t="s">
        <v>351</v>
      </c>
      <c r="O57">
        <v>20</v>
      </c>
      <c r="P57" t="s">
        <v>1095</v>
      </c>
      <c r="Q57" t="s">
        <v>1355</v>
      </c>
      <c r="S57" t="s">
        <v>1100</v>
      </c>
      <c r="T57" t="s">
        <v>564</v>
      </c>
      <c r="W57">
        <v>23000</v>
      </c>
      <c r="X57">
        <v>0</v>
      </c>
      <c r="Y57">
        <v>3000</v>
      </c>
      <c r="Z57">
        <v>3500</v>
      </c>
      <c r="AA57">
        <v>0</v>
      </c>
      <c r="AB57">
        <v>0</v>
      </c>
      <c r="AC57">
        <v>0</v>
      </c>
      <c r="AD57" t="s">
        <v>128</v>
      </c>
      <c r="AE57" t="s">
        <v>773</v>
      </c>
      <c r="AF57">
        <v>1070</v>
      </c>
      <c r="AG57">
        <v>660</v>
      </c>
      <c r="AH57">
        <v>26000</v>
      </c>
      <c r="AI57">
        <v>16700</v>
      </c>
      <c r="AJ57">
        <v>2831</v>
      </c>
      <c r="AK57">
        <v>6469</v>
      </c>
      <c r="AL57">
        <v>0.24879999999999999</v>
      </c>
      <c r="AN57" t="s">
        <v>785</v>
      </c>
      <c r="AP57">
        <v>26000</v>
      </c>
      <c r="AQ57">
        <v>16700</v>
      </c>
      <c r="AR57">
        <v>2831</v>
      </c>
      <c r="AS57">
        <v>6469</v>
      </c>
      <c r="AT57">
        <v>0.24879999999999999</v>
      </c>
      <c r="AU57" t="s">
        <v>558</v>
      </c>
      <c r="AV57">
        <v>0</v>
      </c>
      <c r="AW57">
        <v>13200</v>
      </c>
    </row>
    <row r="58" spans="1:49">
      <c r="A58">
        <v>100</v>
      </c>
      <c r="B58" t="s">
        <v>560</v>
      </c>
      <c r="C58" s="59">
        <v>45452</v>
      </c>
      <c r="D58" t="s">
        <v>1358</v>
      </c>
      <c r="E58" t="s">
        <v>562</v>
      </c>
      <c r="F58" t="s">
        <v>1356</v>
      </c>
      <c r="G58" t="s">
        <v>1359</v>
      </c>
      <c r="H58" t="s">
        <v>1360</v>
      </c>
      <c r="I58" s="59">
        <v>45453</v>
      </c>
      <c r="J58" t="s">
        <v>561</v>
      </c>
      <c r="K58" t="s">
        <v>1357</v>
      </c>
      <c r="L58" s="59"/>
      <c r="M58" t="s">
        <v>44</v>
      </c>
      <c r="N58" t="s">
        <v>351</v>
      </c>
      <c r="O58">
        <v>1</v>
      </c>
      <c r="P58" t="s">
        <v>1356</v>
      </c>
      <c r="Q58" t="s">
        <v>1360</v>
      </c>
      <c r="S58" t="s">
        <v>1361</v>
      </c>
      <c r="T58" t="s">
        <v>564</v>
      </c>
      <c r="W58">
        <v>17010</v>
      </c>
      <c r="X58">
        <v>0</v>
      </c>
      <c r="Y58">
        <v>3000</v>
      </c>
      <c r="Z58">
        <v>3000</v>
      </c>
      <c r="AA58">
        <v>0</v>
      </c>
      <c r="AB58">
        <v>0</v>
      </c>
      <c r="AC58">
        <v>0</v>
      </c>
      <c r="AD58" t="s">
        <v>43</v>
      </c>
      <c r="AF58">
        <v>16070</v>
      </c>
      <c r="AG58">
        <v>9900</v>
      </c>
      <c r="AH58">
        <v>20010</v>
      </c>
      <c r="AI58">
        <v>12900</v>
      </c>
      <c r="AJ58">
        <v>2120</v>
      </c>
      <c r="AK58">
        <v>4990</v>
      </c>
      <c r="AL58">
        <v>0.24940000000000001</v>
      </c>
      <c r="AN58" t="s">
        <v>785</v>
      </c>
      <c r="AP58">
        <v>20010</v>
      </c>
      <c r="AQ58">
        <v>12900</v>
      </c>
      <c r="AR58">
        <v>2120</v>
      </c>
      <c r="AS58">
        <v>4990</v>
      </c>
      <c r="AT58">
        <v>0.24940000000000001</v>
      </c>
      <c r="AU58" t="s">
        <v>558</v>
      </c>
      <c r="AV58">
        <v>0</v>
      </c>
      <c r="AW58">
        <v>9900</v>
      </c>
    </row>
    <row r="59" spans="1:49">
      <c r="A59">
        <v>101</v>
      </c>
      <c r="B59" t="s">
        <v>560</v>
      </c>
      <c r="C59" s="59">
        <v>45452</v>
      </c>
      <c r="D59" t="s">
        <v>1364</v>
      </c>
      <c r="E59" t="s">
        <v>562</v>
      </c>
      <c r="F59" t="s">
        <v>1365</v>
      </c>
      <c r="G59" t="s">
        <v>1366</v>
      </c>
      <c r="H59" t="s">
        <v>1367</v>
      </c>
      <c r="I59" s="59">
        <v>45453</v>
      </c>
      <c r="J59" t="s">
        <v>561</v>
      </c>
      <c r="K59" t="s">
        <v>1363</v>
      </c>
      <c r="L59" s="59"/>
      <c r="M59" t="s">
        <v>82</v>
      </c>
      <c r="N59" t="s">
        <v>385</v>
      </c>
      <c r="O59">
        <v>2</v>
      </c>
      <c r="P59" t="s">
        <v>1362</v>
      </c>
      <c r="Q59" t="s">
        <v>1367</v>
      </c>
      <c r="S59" t="s">
        <v>1368</v>
      </c>
      <c r="T59" t="s">
        <v>564</v>
      </c>
      <c r="W59">
        <v>12560</v>
      </c>
      <c r="X59">
        <v>680</v>
      </c>
      <c r="Y59">
        <v>0</v>
      </c>
      <c r="Z59">
        <v>3500</v>
      </c>
      <c r="AA59">
        <v>0</v>
      </c>
      <c r="AB59">
        <v>0</v>
      </c>
      <c r="AC59">
        <v>0</v>
      </c>
      <c r="AD59" t="s">
        <v>81</v>
      </c>
      <c r="AF59">
        <v>5890</v>
      </c>
      <c r="AG59">
        <v>3740</v>
      </c>
      <c r="AH59">
        <v>12560</v>
      </c>
      <c r="AI59">
        <v>10980</v>
      </c>
      <c r="AJ59">
        <v>1492</v>
      </c>
      <c r="AK59">
        <v>88</v>
      </c>
      <c r="AL59">
        <v>7.0000000000000001E-3</v>
      </c>
      <c r="AN59" t="s">
        <v>785</v>
      </c>
      <c r="AP59">
        <v>12560</v>
      </c>
      <c r="AQ59">
        <v>10980</v>
      </c>
      <c r="AR59">
        <v>1492</v>
      </c>
      <c r="AS59">
        <v>88</v>
      </c>
      <c r="AT59">
        <v>7.0000000000000001E-3</v>
      </c>
      <c r="AU59" t="s">
        <v>558</v>
      </c>
      <c r="AV59">
        <v>0</v>
      </c>
      <c r="AW59">
        <v>7480</v>
      </c>
    </row>
    <row r="60" spans="1:49">
      <c r="A60">
        <v>102</v>
      </c>
      <c r="B60" t="s">
        <v>560</v>
      </c>
      <c r="C60" s="59">
        <v>45452</v>
      </c>
      <c r="D60" t="s">
        <v>1371</v>
      </c>
      <c r="E60" t="s">
        <v>562</v>
      </c>
      <c r="F60" t="s">
        <v>1369</v>
      </c>
      <c r="G60" t="s">
        <v>1372</v>
      </c>
      <c r="H60" t="s">
        <v>1373</v>
      </c>
      <c r="I60" s="59">
        <v>45453</v>
      </c>
      <c r="J60" t="s">
        <v>561</v>
      </c>
      <c r="K60" t="s">
        <v>1370</v>
      </c>
      <c r="L60" s="59"/>
      <c r="M60" t="s">
        <v>34</v>
      </c>
      <c r="N60" t="s">
        <v>351</v>
      </c>
      <c r="O60">
        <v>1</v>
      </c>
      <c r="P60" t="s">
        <v>1369</v>
      </c>
      <c r="Q60" t="s">
        <v>1373</v>
      </c>
      <c r="S60" t="s">
        <v>1374</v>
      </c>
      <c r="T60" t="s">
        <v>564</v>
      </c>
      <c r="W60">
        <v>34020</v>
      </c>
      <c r="X60">
        <v>0</v>
      </c>
      <c r="Y60">
        <v>3000</v>
      </c>
      <c r="Z60">
        <v>3500</v>
      </c>
      <c r="AA60">
        <v>0</v>
      </c>
      <c r="AB60">
        <v>0</v>
      </c>
      <c r="AC60">
        <v>0</v>
      </c>
      <c r="AD60" t="s">
        <v>33</v>
      </c>
      <c r="AF60">
        <v>32130</v>
      </c>
      <c r="AG60">
        <v>19800</v>
      </c>
      <c r="AH60">
        <v>37020</v>
      </c>
      <c r="AI60">
        <v>23300</v>
      </c>
      <c r="AJ60">
        <v>4141</v>
      </c>
      <c r="AK60">
        <v>9579</v>
      </c>
      <c r="AL60">
        <v>0.25879999999999997</v>
      </c>
      <c r="AN60" t="s">
        <v>785</v>
      </c>
      <c r="AP60">
        <v>37020</v>
      </c>
      <c r="AQ60">
        <v>23300</v>
      </c>
      <c r="AR60">
        <v>4141</v>
      </c>
      <c r="AS60">
        <v>9579</v>
      </c>
      <c r="AT60">
        <v>0.25879999999999997</v>
      </c>
      <c r="AU60" t="s">
        <v>558</v>
      </c>
      <c r="AV60">
        <v>0</v>
      </c>
      <c r="AW60">
        <v>19800</v>
      </c>
    </row>
    <row r="61" spans="1:49">
      <c r="A61">
        <v>103</v>
      </c>
      <c r="B61" t="s">
        <v>560</v>
      </c>
      <c r="C61" s="59">
        <v>45453</v>
      </c>
      <c r="D61" t="s">
        <v>1377</v>
      </c>
      <c r="E61" t="s">
        <v>562</v>
      </c>
      <c r="F61" t="s">
        <v>1375</v>
      </c>
      <c r="G61" t="s">
        <v>687</v>
      </c>
      <c r="H61" t="s">
        <v>1378</v>
      </c>
      <c r="I61" s="59">
        <v>45453</v>
      </c>
      <c r="J61" t="s">
        <v>561</v>
      </c>
      <c r="K61" t="s">
        <v>1376</v>
      </c>
      <c r="L61" s="59"/>
      <c r="M61" t="s">
        <v>133</v>
      </c>
      <c r="N61" t="s">
        <v>351</v>
      </c>
      <c r="O61">
        <v>40</v>
      </c>
      <c r="P61" t="s">
        <v>1375</v>
      </c>
      <c r="Q61" t="s">
        <v>1378</v>
      </c>
      <c r="S61" t="s">
        <v>1379</v>
      </c>
      <c r="T61" t="s">
        <v>1380</v>
      </c>
      <c r="W61">
        <v>37600</v>
      </c>
      <c r="X61">
        <v>0</v>
      </c>
      <c r="Y61">
        <v>0</v>
      </c>
      <c r="Z61">
        <v>3500</v>
      </c>
      <c r="AA61">
        <v>0</v>
      </c>
      <c r="AB61">
        <v>0</v>
      </c>
      <c r="AC61">
        <v>0</v>
      </c>
      <c r="AD61" t="s">
        <v>132</v>
      </c>
      <c r="AF61">
        <v>890</v>
      </c>
      <c r="AG61">
        <v>550</v>
      </c>
      <c r="AH61">
        <v>37600</v>
      </c>
      <c r="AI61">
        <v>25500</v>
      </c>
      <c r="AJ61">
        <v>4467</v>
      </c>
      <c r="AK61">
        <v>7633</v>
      </c>
      <c r="AL61">
        <v>0.20300000000000001</v>
      </c>
      <c r="AN61" t="s">
        <v>785</v>
      </c>
      <c r="AP61">
        <v>37600</v>
      </c>
      <c r="AQ61">
        <v>25500</v>
      </c>
      <c r="AR61">
        <v>4467</v>
      </c>
      <c r="AS61">
        <v>7633</v>
      </c>
      <c r="AT61">
        <v>0.20300000000000001</v>
      </c>
      <c r="AU61" t="s">
        <v>558</v>
      </c>
      <c r="AV61">
        <v>0</v>
      </c>
      <c r="AW61">
        <v>22000</v>
      </c>
    </row>
    <row r="62" spans="1:49">
      <c r="A62">
        <v>107</v>
      </c>
      <c r="B62" t="s">
        <v>560</v>
      </c>
      <c r="C62" s="59">
        <v>45452</v>
      </c>
      <c r="D62" t="s">
        <v>1399</v>
      </c>
      <c r="E62" t="s">
        <v>559</v>
      </c>
      <c r="F62" t="s">
        <v>1397</v>
      </c>
      <c r="G62" t="s">
        <v>1400</v>
      </c>
      <c r="H62" t="s">
        <v>1401</v>
      </c>
      <c r="I62" s="59">
        <v>45453</v>
      </c>
      <c r="J62" t="s">
        <v>561</v>
      </c>
      <c r="K62" t="s">
        <v>1398</v>
      </c>
      <c r="L62" s="59"/>
      <c r="M62" t="s">
        <v>24</v>
      </c>
      <c r="N62" t="s">
        <v>351</v>
      </c>
      <c r="O62">
        <v>2</v>
      </c>
      <c r="P62" t="s">
        <v>1397</v>
      </c>
      <c r="Q62" t="s">
        <v>1401</v>
      </c>
      <c r="S62" t="s">
        <v>1402</v>
      </c>
      <c r="W62">
        <v>27540</v>
      </c>
      <c r="X62">
        <v>3060</v>
      </c>
      <c r="Y62">
        <v>0</v>
      </c>
      <c r="Z62">
        <v>3500</v>
      </c>
      <c r="AA62">
        <v>0</v>
      </c>
      <c r="AB62">
        <v>0</v>
      </c>
      <c r="AC62">
        <v>0</v>
      </c>
      <c r="AD62" t="s">
        <v>23</v>
      </c>
      <c r="AF62">
        <v>14450</v>
      </c>
      <c r="AG62">
        <v>9350</v>
      </c>
      <c r="AH62">
        <v>27540</v>
      </c>
      <c r="AI62">
        <v>22200</v>
      </c>
      <c r="AJ62">
        <v>1176</v>
      </c>
      <c r="AK62">
        <v>4164</v>
      </c>
      <c r="AL62">
        <v>0.1512</v>
      </c>
      <c r="AN62" t="s">
        <v>785</v>
      </c>
      <c r="AP62">
        <v>27540</v>
      </c>
      <c r="AQ62">
        <v>22200</v>
      </c>
      <c r="AR62">
        <v>1176</v>
      </c>
      <c r="AS62">
        <v>4164</v>
      </c>
      <c r="AT62">
        <v>0.1512</v>
      </c>
      <c r="AU62" t="s">
        <v>558</v>
      </c>
      <c r="AV62">
        <v>0</v>
      </c>
      <c r="AW62">
        <v>18700</v>
      </c>
    </row>
    <row r="63" spans="1:49">
      <c r="A63">
        <v>108</v>
      </c>
      <c r="B63" t="s">
        <v>560</v>
      </c>
      <c r="C63" s="59">
        <v>45452</v>
      </c>
      <c r="D63" t="s">
        <v>1403</v>
      </c>
      <c r="E63" t="s">
        <v>559</v>
      </c>
      <c r="F63" t="s">
        <v>1397</v>
      </c>
      <c r="G63" t="s">
        <v>1400</v>
      </c>
      <c r="H63" t="s">
        <v>1401</v>
      </c>
      <c r="I63" s="59">
        <v>45453</v>
      </c>
      <c r="J63" t="s">
        <v>561</v>
      </c>
      <c r="K63" t="s">
        <v>1398</v>
      </c>
      <c r="L63" s="59"/>
      <c r="M63" t="s">
        <v>18</v>
      </c>
      <c r="N63" t="s">
        <v>351</v>
      </c>
      <c r="O63">
        <v>1</v>
      </c>
      <c r="P63" t="s">
        <v>1397</v>
      </c>
      <c r="Q63" t="s">
        <v>1401</v>
      </c>
      <c r="S63" t="s">
        <v>1402</v>
      </c>
      <c r="W63">
        <v>10690</v>
      </c>
      <c r="X63">
        <v>1190</v>
      </c>
      <c r="Y63">
        <v>0</v>
      </c>
      <c r="Z63">
        <v>0</v>
      </c>
      <c r="AA63">
        <v>0</v>
      </c>
      <c r="AB63">
        <v>0</v>
      </c>
      <c r="AC63">
        <v>0</v>
      </c>
      <c r="AD63" t="s">
        <v>17</v>
      </c>
      <c r="AE63" t="s">
        <v>773</v>
      </c>
      <c r="AF63">
        <v>11220</v>
      </c>
      <c r="AG63">
        <v>7260</v>
      </c>
      <c r="AH63">
        <v>10690</v>
      </c>
      <c r="AI63">
        <v>7260</v>
      </c>
      <c r="AJ63">
        <v>505</v>
      </c>
      <c r="AK63">
        <v>2925</v>
      </c>
      <c r="AL63">
        <v>0.27360000000000001</v>
      </c>
      <c r="AN63" t="s">
        <v>785</v>
      </c>
      <c r="AP63">
        <v>10690</v>
      </c>
      <c r="AQ63">
        <v>7260</v>
      </c>
      <c r="AR63">
        <v>505</v>
      </c>
      <c r="AS63">
        <v>2925</v>
      </c>
      <c r="AT63">
        <v>0.27360000000000001</v>
      </c>
      <c r="AU63" t="s">
        <v>558</v>
      </c>
      <c r="AV63">
        <v>0</v>
      </c>
      <c r="AW63">
        <v>7260</v>
      </c>
    </row>
    <row r="64" spans="1:49">
      <c r="A64">
        <v>109</v>
      </c>
      <c r="B64" t="s">
        <v>560</v>
      </c>
      <c r="C64" s="59">
        <v>45452</v>
      </c>
      <c r="D64" t="s">
        <v>1406</v>
      </c>
      <c r="E64" t="s">
        <v>559</v>
      </c>
      <c r="F64" t="s">
        <v>1404</v>
      </c>
      <c r="G64" t="s">
        <v>1407</v>
      </c>
      <c r="H64" t="s">
        <v>1408</v>
      </c>
      <c r="I64" s="59">
        <v>45453</v>
      </c>
      <c r="J64" t="s">
        <v>561</v>
      </c>
      <c r="K64" t="s">
        <v>1405</v>
      </c>
      <c r="L64" s="59"/>
      <c r="M64" t="s">
        <v>34</v>
      </c>
      <c r="N64" t="s">
        <v>351</v>
      </c>
      <c r="O64">
        <v>1</v>
      </c>
      <c r="P64" t="s">
        <v>1404</v>
      </c>
      <c r="Q64" t="s">
        <v>1408</v>
      </c>
      <c r="R64" t="s">
        <v>1408</v>
      </c>
      <c r="S64" t="s">
        <v>1409</v>
      </c>
      <c r="T64" t="s">
        <v>1114</v>
      </c>
      <c r="W64">
        <v>28620</v>
      </c>
      <c r="X64">
        <v>3180</v>
      </c>
      <c r="Y64">
        <v>3000</v>
      </c>
      <c r="Z64">
        <v>3500</v>
      </c>
      <c r="AA64">
        <v>0</v>
      </c>
      <c r="AB64">
        <v>0</v>
      </c>
      <c r="AC64">
        <v>0</v>
      </c>
      <c r="AD64" t="s">
        <v>33</v>
      </c>
      <c r="AF64">
        <v>30600</v>
      </c>
      <c r="AG64">
        <v>19800</v>
      </c>
      <c r="AH64">
        <v>31620</v>
      </c>
      <c r="AI64">
        <v>23300</v>
      </c>
      <c r="AJ64">
        <v>1278</v>
      </c>
      <c r="AK64">
        <v>7042</v>
      </c>
      <c r="AL64">
        <v>0.22270000000000001</v>
      </c>
      <c r="AN64" t="s">
        <v>785</v>
      </c>
      <c r="AP64">
        <v>31620</v>
      </c>
      <c r="AQ64">
        <v>23300</v>
      </c>
      <c r="AR64">
        <v>1278</v>
      </c>
      <c r="AS64">
        <v>7042</v>
      </c>
      <c r="AT64">
        <v>0.22270000000000001</v>
      </c>
      <c r="AU64" t="s">
        <v>558</v>
      </c>
      <c r="AV64">
        <v>1</v>
      </c>
      <c r="AW64">
        <v>19800</v>
      </c>
    </row>
    <row r="65" spans="1:49">
      <c r="A65">
        <v>110</v>
      </c>
      <c r="B65" t="s">
        <v>560</v>
      </c>
      <c r="C65" s="59">
        <v>45452</v>
      </c>
      <c r="D65" t="s">
        <v>1412</v>
      </c>
      <c r="E65" t="s">
        <v>559</v>
      </c>
      <c r="F65" t="s">
        <v>1410</v>
      </c>
      <c r="G65" t="s">
        <v>1413</v>
      </c>
      <c r="H65" t="s">
        <v>1414</v>
      </c>
      <c r="I65" s="59">
        <v>45453</v>
      </c>
      <c r="J65" t="s">
        <v>561</v>
      </c>
      <c r="K65" t="s">
        <v>1411</v>
      </c>
      <c r="L65" s="59"/>
      <c r="M65" t="s">
        <v>20</v>
      </c>
      <c r="N65" t="s">
        <v>351</v>
      </c>
      <c r="O65">
        <v>4</v>
      </c>
      <c r="P65" t="s">
        <v>1410</v>
      </c>
      <c r="Q65" t="s">
        <v>1414</v>
      </c>
      <c r="S65" t="s">
        <v>1415</v>
      </c>
      <c r="W65">
        <v>57000</v>
      </c>
      <c r="X65">
        <v>6360</v>
      </c>
      <c r="Y65">
        <v>0</v>
      </c>
      <c r="Z65">
        <v>4400</v>
      </c>
      <c r="AA65">
        <v>0</v>
      </c>
      <c r="AB65">
        <v>0</v>
      </c>
      <c r="AC65">
        <v>0</v>
      </c>
      <c r="AD65" t="s">
        <v>19</v>
      </c>
      <c r="AF65">
        <v>14960</v>
      </c>
      <c r="AG65">
        <v>9680</v>
      </c>
      <c r="AH65">
        <v>57000</v>
      </c>
      <c r="AI65">
        <v>43120</v>
      </c>
      <c r="AJ65">
        <v>2349</v>
      </c>
      <c r="AK65">
        <v>11531</v>
      </c>
      <c r="AL65">
        <v>0.20230000000000001</v>
      </c>
      <c r="AN65" t="s">
        <v>785</v>
      </c>
      <c r="AP65">
        <v>57000</v>
      </c>
      <c r="AQ65">
        <v>43120</v>
      </c>
      <c r="AR65">
        <v>2349</v>
      </c>
      <c r="AS65">
        <v>11531</v>
      </c>
      <c r="AT65">
        <v>0.20230000000000001</v>
      </c>
      <c r="AU65" t="s">
        <v>558</v>
      </c>
      <c r="AV65">
        <v>2</v>
      </c>
      <c r="AW65">
        <v>38720</v>
      </c>
    </row>
    <row r="66" spans="1:49">
      <c r="A66">
        <v>111</v>
      </c>
      <c r="B66" t="s">
        <v>560</v>
      </c>
      <c r="C66" s="59">
        <v>45451</v>
      </c>
      <c r="D66" t="s">
        <v>1418</v>
      </c>
      <c r="E66" t="s">
        <v>559</v>
      </c>
      <c r="F66" t="s">
        <v>1419</v>
      </c>
      <c r="G66" t="s">
        <v>1420</v>
      </c>
      <c r="H66" t="s">
        <v>1421</v>
      </c>
      <c r="I66" s="59">
        <v>45453</v>
      </c>
      <c r="J66" t="s">
        <v>561</v>
      </c>
      <c r="K66" t="s">
        <v>1417</v>
      </c>
      <c r="L66" s="59"/>
      <c r="M66" t="s">
        <v>34</v>
      </c>
      <c r="N66" t="s">
        <v>351</v>
      </c>
      <c r="O66">
        <v>1</v>
      </c>
      <c r="P66" t="s">
        <v>1416</v>
      </c>
      <c r="Q66" t="s">
        <v>1421</v>
      </c>
      <c r="S66" t="s">
        <v>1422</v>
      </c>
      <c r="W66">
        <v>28620</v>
      </c>
      <c r="X66">
        <v>3180</v>
      </c>
      <c r="Y66">
        <v>3000</v>
      </c>
      <c r="Z66">
        <v>3500</v>
      </c>
      <c r="AA66">
        <v>0</v>
      </c>
      <c r="AB66">
        <v>0</v>
      </c>
      <c r="AC66">
        <v>0</v>
      </c>
      <c r="AD66" t="s">
        <v>33</v>
      </c>
      <c r="AF66">
        <v>30600</v>
      </c>
      <c r="AG66">
        <v>19800</v>
      </c>
      <c r="AH66">
        <v>31620</v>
      </c>
      <c r="AI66">
        <v>23300</v>
      </c>
      <c r="AJ66">
        <v>1278</v>
      </c>
      <c r="AK66">
        <v>7042</v>
      </c>
      <c r="AL66">
        <v>0.22270000000000001</v>
      </c>
      <c r="AN66" t="s">
        <v>785</v>
      </c>
      <c r="AP66">
        <v>31620</v>
      </c>
      <c r="AQ66">
        <v>23300</v>
      </c>
      <c r="AR66">
        <v>1278</v>
      </c>
      <c r="AS66">
        <v>7042</v>
      </c>
      <c r="AT66">
        <v>0.22270000000000001</v>
      </c>
      <c r="AU66" t="s">
        <v>558</v>
      </c>
      <c r="AV66">
        <v>0</v>
      </c>
      <c r="AW66">
        <v>19800</v>
      </c>
    </row>
    <row r="67" spans="1:49">
      <c r="A67">
        <v>122</v>
      </c>
      <c r="B67" t="s">
        <v>560</v>
      </c>
      <c r="C67" s="59">
        <v>45454</v>
      </c>
      <c r="D67" t="s">
        <v>1457</v>
      </c>
      <c r="E67" t="s">
        <v>559</v>
      </c>
      <c r="F67" t="s">
        <v>1455</v>
      </c>
      <c r="G67" t="s">
        <v>1458</v>
      </c>
      <c r="H67" t="s">
        <v>1459</v>
      </c>
      <c r="I67" s="59">
        <v>45454</v>
      </c>
      <c r="J67" t="s">
        <v>561</v>
      </c>
      <c r="K67" t="s">
        <v>1456</v>
      </c>
      <c r="L67" s="59"/>
      <c r="M67" t="s">
        <v>52</v>
      </c>
      <c r="N67" t="s">
        <v>351</v>
      </c>
      <c r="O67">
        <v>100</v>
      </c>
      <c r="P67" t="s">
        <v>1455</v>
      </c>
      <c r="Q67" t="s">
        <v>1460</v>
      </c>
      <c r="S67" t="s">
        <v>1461</v>
      </c>
      <c r="W67">
        <v>131000</v>
      </c>
      <c r="X67">
        <v>35000</v>
      </c>
      <c r="Y67">
        <v>0</v>
      </c>
      <c r="Z67">
        <v>4400</v>
      </c>
      <c r="AA67">
        <v>0</v>
      </c>
      <c r="AB67">
        <v>0</v>
      </c>
      <c r="AC67">
        <v>0</v>
      </c>
      <c r="AD67" t="s">
        <v>51</v>
      </c>
      <c r="AF67">
        <v>1240</v>
      </c>
      <c r="AG67">
        <v>880</v>
      </c>
      <c r="AH67">
        <v>131000</v>
      </c>
      <c r="AI67">
        <v>92400</v>
      </c>
      <c r="AJ67">
        <v>5294</v>
      </c>
      <c r="AK67">
        <v>33306</v>
      </c>
      <c r="AL67">
        <v>0.25419999999999998</v>
      </c>
      <c r="AN67" t="s">
        <v>785</v>
      </c>
      <c r="AP67">
        <v>131000</v>
      </c>
      <c r="AQ67">
        <v>92400</v>
      </c>
      <c r="AR67">
        <v>5294</v>
      </c>
      <c r="AS67">
        <v>33306</v>
      </c>
      <c r="AT67">
        <v>0.25419999999999998</v>
      </c>
      <c r="AU67" t="s">
        <v>558</v>
      </c>
      <c r="AV67">
        <v>2</v>
      </c>
      <c r="AW67">
        <v>88000</v>
      </c>
    </row>
    <row r="68" spans="1:49">
      <c r="A68">
        <v>123</v>
      </c>
      <c r="B68" t="s">
        <v>560</v>
      </c>
      <c r="C68" s="59">
        <v>45454</v>
      </c>
      <c r="D68" t="s">
        <v>1464</v>
      </c>
      <c r="E68" t="s">
        <v>559</v>
      </c>
      <c r="F68" t="s">
        <v>1465</v>
      </c>
      <c r="G68" t="s">
        <v>1466</v>
      </c>
      <c r="H68" t="s">
        <v>1467</v>
      </c>
      <c r="I68" s="59">
        <v>45454</v>
      </c>
      <c r="J68" t="s">
        <v>561</v>
      </c>
      <c r="K68" t="s">
        <v>1463</v>
      </c>
      <c r="L68" s="59"/>
      <c r="M68" t="s">
        <v>34</v>
      </c>
      <c r="N68" t="s">
        <v>351</v>
      </c>
      <c r="O68">
        <v>1</v>
      </c>
      <c r="P68" t="s">
        <v>1462</v>
      </c>
      <c r="Q68" t="s">
        <v>1467</v>
      </c>
      <c r="S68" t="s">
        <v>1468</v>
      </c>
      <c r="W68">
        <v>28620</v>
      </c>
      <c r="X68">
        <v>3180</v>
      </c>
      <c r="Y68">
        <v>3000</v>
      </c>
      <c r="Z68">
        <v>3500</v>
      </c>
      <c r="AA68">
        <v>0</v>
      </c>
      <c r="AB68">
        <v>0</v>
      </c>
      <c r="AC68">
        <v>0</v>
      </c>
      <c r="AD68" t="s">
        <v>33</v>
      </c>
      <c r="AF68">
        <v>30600</v>
      </c>
      <c r="AG68">
        <v>19800</v>
      </c>
      <c r="AH68">
        <v>31620</v>
      </c>
      <c r="AI68">
        <v>23300</v>
      </c>
      <c r="AJ68">
        <v>1278</v>
      </c>
      <c r="AK68">
        <v>7042</v>
      </c>
      <c r="AL68">
        <v>0.22270000000000001</v>
      </c>
      <c r="AN68" t="s">
        <v>785</v>
      </c>
      <c r="AP68">
        <v>31620</v>
      </c>
      <c r="AQ68">
        <v>23300</v>
      </c>
      <c r="AR68">
        <v>1278</v>
      </c>
      <c r="AS68">
        <v>7042</v>
      </c>
      <c r="AT68">
        <v>0.22270000000000001</v>
      </c>
      <c r="AU68" t="s">
        <v>558</v>
      </c>
      <c r="AV68">
        <v>0</v>
      </c>
      <c r="AW68">
        <v>19800</v>
      </c>
    </row>
    <row r="69" spans="1:49">
      <c r="A69">
        <v>124</v>
      </c>
      <c r="B69" t="s">
        <v>560</v>
      </c>
      <c r="C69" s="59">
        <v>45454</v>
      </c>
      <c r="D69" t="s">
        <v>1471</v>
      </c>
      <c r="E69" t="s">
        <v>559</v>
      </c>
      <c r="F69" t="s">
        <v>1472</v>
      </c>
      <c r="G69" t="s">
        <v>1473</v>
      </c>
      <c r="H69" t="s">
        <v>1474</v>
      </c>
      <c r="I69" s="59">
        <v>45454</v>
      </c>
      <c r="J69" t="s">
        <v>561</v>
      </c>
      <c r="K69" t="s">
        <v>1470</v>
      </c>
      <c r="L69" s="59"/>
      <c r="M69" t="s">
        <v>26</v>
      </c>
      <c r="N69" t="s">
        <v>351</v>
      </c>
      <c r="O69">
        <v>1</v>
      </c>
      <c r="P69" t="s">
        <v>1469</v>
      </c>
      <c r="Q69" t="s">
        <v>1475</v>
      </c>
      <c r="S69" t="s">
        <v>1476</v>
      </c>
      <c r="W69">
        <v>22190</v>
      </c>
      <c r="X69">
        <v>2470</v>
      </c>
      <c r="Y69">
        <v>0</v>
      </c>
      <c r="Z69">
        <v>3500</v>
      </c>
      <c r="AA69">
        <v>0</v>
      </c>
      <c r="AB69">
        <v>0</v>
      </c>
      <c r="AC69">
        <v>0</v>
      </c>
      <c r="AD69" t="s">
        <v>25</v>
      </c>
      <c r="AF69">
        <v>23290</v>
      </c>
      <c r="AG69">
        <v>15070</v>
      </c>
      <c r="AH69">
        <v>22190</v>
      </c>
      <c r="AI69">
        <v>18570</v>
      </c>
      <c r="AJ69">
        <v>963</v>
      </c>
      <c r="AK69">
        <v>2657</v>
      </c>
      <c r="AL69">
        <v>0.1197</v>
      </c>
      <c r="AN69" t="s">
        <v>785</v>
      </c>
      <c r="AP69">
        <v>22190</v>
      </c>
      <c r="AQ69">
        <v>18570</v>
      </c>
      <c r="AR69">
        <v>963</v>
      </c>
      <c r="AS69">
        <v>2657</v>
      </c>
      <c r="AT69">
        <v>0.1197</v>
      </c>
      <c r="AU69" t="s">
        <v>558</v>
      </c>
      <c r="AV69">
        <v>2</v>
      </c>
      <c r="AW69">
        <v>15070</v>
      </c>
    </row>
    <row r="70" spans="1:49">
      <c r="A70">
        <v>125</v>
      </c>
      <c r="B70" t="s">
        <v>560</v>
      </c>
      <c r="C70" s="59">
        <v>45454</v>
      </c>
      <c r="D70" t="s">
        <v>1477</v>
      </c>
      <c r="E70" t="s">
        <v>559</v>
      </c>
      <c r="F70" t="s">
        <v>1472</v>
      </c>
      <c r="G70" t="s">
        <v>1473</v>
      </c>
      <c r="H70" t="s">
        <v>1474</v>
      </c>
      <c r="I70" s="59">
        <v>45454</v>
      </c>
      <c r="J70" t="s">
        <v>561</v>
      </c>
      <c r="K70" t="s">
        <v>1470</v>
      </c>
      <c r="L70" s="59"/>
      <c r="M70" t="s">
        <v>84</v>
      </c>
      <c r="N70" t="s">
        <v>352</v>
      </c>
      <c r="O70">
        <v>1</v>
      </c>
      <c r="P70" t="s">
        <v>1469</v>
      </c>
      <c r="Q70" t="s">
        <v>1475</v>
      </c>
      <c r="S70" t="s">
        <v>1476</v>
      </c>
      <c r="W70">
        <v>5880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 t="s">
        <v>83</v>
      </c>
      <c r="AE70" t="s">
        <v>773</v>
      </c>
      <c r="AF70">
        <v>5120</v>
      </c>
      <c r="AG70">
        <v>3410</v>
      </c>
      <c r="AH70">
        <v>5880</v>
      </c>
      <c r="AI70">
        <v>3410</v>
      </c>
      <c r="AJ70">
        <v>314</v>
      </c>
      <c r="AK70">
        <v>2156</v>
      </c>
      <c r="AL70">
        <v>0.36670000000000003</v>
      </c>
      <c r="AN70" t="s">
        <v>785</v>
      </c>
      <c r="AP70">
        <v>5880</v>
      </c>
      <c r="AQ70">
        <v>3410</v>
      </c>
      <c r="AR70">
        <v>314</v>
      </c>
      <c r="AS70">
        <v>2156</v>
      </c>
      <c r="AT70">
        <v>0.36670000000000003</v>
      </c>
      <c r="AU70" t="s">
        <v>558</v>
      </c>
      <c r="AV70">
        <v>2</v>
      </c>
      <c r="AW70">
        <v>3410</v>
      </c>
    </row>
    <row r="71" spans="1:49">
      <c r="A71">
        <v>126</v>
      </c>
      <c r="B71" t="s">
        <v>560</v>
      </c>
      <c r="C71" s="59">
        <v>45454</v>
      </c>
      <c r="D71" t="s">
        <v>1478</v>
      </c>
      <c r="E71" t="s">
        <v>559</v>
      </c>
      <c r="F71" t="s">
        <v>1472</v>
      </c>
      <c r="G71" t="s">
        <v>1473</v>
      </c>
      <c r="H71" t="s">
        <v>1474</v>
      </c>
      <c r="I71" s="59">
        <v>45454</v>
      </c>
      <c r="J71" t="s">
        <v>561</v>
      </c>
      <c r="K71" t="s">
        <v>1470</v>
      </c>
      <c r="L71" s="59"/>
      <c r="M71" t="s">
        <v>22</v>
      </c>
      <c r="N71" t="s">
        <v>351</v>
      </c>
      <c r="O71">
        <v>1</v>
      </c>
      <c r="P71" t="s">
        <v>1469</v>
      </c>
      <c r="Q71" t="s">
        <v>1475</v>
      </c>
      <c r="S71" t="s">
        <v>1476</v>
      </c>
      <c r="W71">
        <v>18630</v>
      </c>
      <c r="X71">
        <v>2070</v>
      </c>
      <c r="Y71">
        <v>0</v>
      </c>
      <c r="Z71">
        <v>0</v>
      </c>
      <c r="AA71">
        <v>0</v>
      </c>
      <c r="AB71">
        <v>0</v>
      </c>
      <c r="AC71">
        <v>0</v>
      </c>
      <c r="AD71" t="s">
        <v>21</v>
      </c>
      <c r="AE71" t="s">
        <v>773</v>
      </c>
      <c r="AF71">
        <v>19550</v>
      </c>
      <c r="AG71">
        <v>12650</v>
      </c>
      <c r="AH71">
        <v>18630</v>
      </c>
      <c r="AI71">
        <v>12650</v>
      </c>
      <c r="AJ71">
        <v>821</v>
      </c>
      <c r="AK71">
        <v>5159</v>
      </c>
      <c r="AL71">
        <v>0.27689999999999998</v>
      </c>
      <c r="AN71" t="s">
        <v>785</v>
      </c>
      <c r="AP71">
        <v>18630</v>
      </c>
      <c r="AQ71">
        <v>12650</v>
      </c>
      <c r="AR71">
        <v>821</v>
      </c>
      <c r="AS71">
        <v>5159</v>
      </c>
      <c r="AT71">
        <v>0.27689999999999998</v>
      </c>
      <c r="AU71" t="s">
        <v>558</v>
      </c>
      <c r="AV71">
        <v>2</v>
      </c>
      <c r="AW71">
        <v>12650</v>
      </c>
    </row>
    <row r="72" spans="1:49">
      <c r="A72">
        <v>127</v>
      </c>
      <c r="B72" t="s">
        <v>560</v>
      </c>
      <c r="C72" s="59">
        <v>45453</v>
      </c>
      <c r="D72" t="s">
        <v>1481</v>
      </c>
      <c r="E72" t="s">
        <v>559</v>
      </c>
      <c r="F72" t="s">
        <v>1482</v>
      </c>
      <c r="G72" t="s">
        <v>1483</v>
      </c>
      <c r="H72" t="s">
        <v>1484</v>
      </c>
      <c r="I72" s="59">
        <v>45454</v>
      </c>
      <c r="J72" t="s">
        <v>561</v>
      </c>
      <c r="K72" t="s">
        <v>1480</v>
      </c>
      <c r="L72" s="59"/>
      <c r="M72" t="s">
        <v>38</v>
      </c>
      <c r="N72" t="s">
        <v>351</v>
      </c>
      <c r="O72">
        <v>2</v>
      </c>
      <c r="P72" t="s">
        <v>1479</v>
      </c>
      <c r="Q72" t="s">
        <v>1484</v>
      </c>
      <c r="S72" t="s">
        <v>1485</v>
      </c>
      <c r="T72" t="s">
        <v>1486</v>
      </c>
      <c r="W72">
        <v>42120</v>
      </c>
      <c r="X72">
        <v>4680</v>
      </c>
      <c r="Y72">
        <v>0</v>
      </c>
      <c r="Z72">
        <v>4400</v>
      </c>
      <c r="AA72">
        <v>3000</v>
      </c>
      <c r="AB72">
        <v>0</v>
      </c>
      <c r="AC72">
        <v>0</v>
      </c>
      <c r="AD72" t="s">
        <v>37</v>
      </c>
      <c r="AF72">
        <v>22100</v>
      </c>
      <c r="AG72">
        <v>14300</v>
      </c>
      <c r="AH72">
        <v>42120</v>
      </c>
      <c r="AI72">
        <v>33000</v>
      </c>
      <c r="AJ72">
        <v>1756</v>
      </c>
      <c r="AK72">
        <v>7364</v>
      </c>
      <c r="AL72">
        <v>0.17480000000000001</v>
      </c>
      <c r="AN72" t="s">
        <v>785</v>
      </c>
      <c r="AP72">
        <v>45120</v>
      </c>
      <c r="AQ72">
        <v>36000</v>
      </c>
      <c r="AR72">
        <v>1756</v>
      </c>
      <c r="AS72">
        <v>7364</v>
      </c>
      <c r="AT72">
        <v>0.16320000000000001</v>
      </c>
      <c r="AU72" t="s">
        <v>826</v>
      </c>
      <c r="AV72">
        <v>0</v>
      </c>
      <c r="AW72">
        <v>28600</v>
      </c>
    </row>
    <row r="73" spans="1:49">
      <c r="A73">
        <v>128</v>
      </c>
      <c r="B73" t="s">
        <v>560</v>
      </c>
      <c r="C73" s="59">
        <v>45453</v>
      </c>
      <c r="D73" t="s">
        <v>1487</v>
      </c>
      <c r="E73" t="s">
        <v>559</v>
      </c>
      <c r="F73" t="s">
        <v>1482</v>
      </c>
      <c r="G73" t="s">
        <v>1483</v>
      </c>
      <c r="H73" t="s">
        <v>1484</v>
      </c>
      <c r="I73" s="59">
        <v>45454</v>
      </c>
      <c r="J73" t="s">
        <v>561</v>
      </c>
      <c r="K73" t="s">
        <v>1480</v>
      </c>
      <c r="L73" s="59"/>
      <c r="M73" t="s">
        <v>36</v>
      </c>
      <c r="N73" t="s">
        <v>351</v>
      </c>
      <c r="O73">
        <v>1</v>
      </c>
      <c r="P73" t="s">
        <v>1479</v>
      </c>
      <c r="Q73" t="s">
        <v>1484</v>
      </c>
      <c r="S73" t="s">
        <v>1485</v>
      </c>
      <c r="T73" t="s">
        <v>1486</v>
      </c>
      <c r="W73">
        <v>24300</v>
      </c>
      <c r="X73">
        <v>2700</v>
      </c>
      <c r="Y73">
        <v>0</v>
      </c>
      <c r="Z73">
        <v>0</v>
      </c>
      <c r="AA73">
        <v>3000</v>
      </c>
      <c r="AB73">
        <v>0</v>
      </c>
      <c r="AC73">
        <v>0</v>
      </c>
      <c r="AD73" t="s">
        <v>35</v>
      </c>
      <c r="AE73" t="s">
        <v>773</v>
      </c>
      <c r="AF73">
        <v>25500</v>
      </c>
      <c r="AG73">
        <v>16500</v>
      </c>
      <c r="AH73">
        <v>24300</v>
      </c>
      <c r="AI73">
        <v>16500</v>
      </c>
      <c r="AJ73">
        <v>1047</v>
      </c>
      <c r="AK73">
        <v>6753</v>
      </c>
      <c r="AL73">
        <v>0.27789999999999998</v>
      </c>
      <c r="AN73" t="s">
        <v>785</v>
      </c>
      <c r="AP73">
        <v>27300</v>
      </c>
      <c r="AQ73">
        <v>19500</v>
      </c>
      <c r="AR73">
        <v>1047</v>
      </c>
      <c r="AS73">
        <v>6753</v>
      </c>
      <c r="AT73">
        <v>0.24740000000000001</v>
      </c>
      <c r="AU73" t="s">
        <v>826</v>
      </c>
      <c r="AV73">
        <v>0</v>
      </c>
      <c r="AW73">
        <v>16500</v>
      </c>
    </row>
    <row r="74" spans="1:49">
      <c r="A74">
        <v>129</v>
      </c>
      <c r="B74" t="s">
        <v>560</v>
      </c>
      <c r="C74" s="59">
        <v>45449</v>
      </c>
      <c r="D74" t="s">
        <v>1490</v>
      </c>
      <c r="E74" t="s">
        <v>559</v>
      </c>
      <c r="F74" t="s">
        <v>1488</v>
      </c>
      <c r="G74" t="s">
        <v>1491</v>
      </c>
      <c r="H74" t="s">
        <v>1492</v>
      </c>
      <c r="I74" s="59">
        <v>45454</v>
      </c>
      <c r="J74" t="s">
        <v>561</v>
      </c>
      <c r="K74" t="s">
        <v>1489</v>
      </c>
      <c r="L74" s="59"/>
      <c r="M74" t="s">
        <v>242</v>
      </c>
      <c r="N74" t="s">
        <v>378</v>
      </c>
      <c r="O74">
        <v>30</v>
      </c>
      <c r="P74" t="s">
        <v>1488</v>
      </c>
      <c r="Q74" t="s">
        <v>1492</v>
      </c>
      <c r="S74" t="s">
        <v>1493</v>
      </c>
      <c r="W74">
        <v>51000</v>
      </c>
      <c r="X74">
        <v>0</v>
      </c>
      <c r="Y74">
        <v>0</v>
      </c>
      <c r="Z74">
        <v>4400</v>
      </c>
      <c r="AA74">
        <v>0</v>
      </c>
      <c r="AB74">
        <v>0</v>
      </c>
      <c r="AC74">
        <v>0</v>
      </c>
      <c r="AD74" t="s">
        <v>388</v>
      </c>
      <c r="AF74">
        <v>1640</v>
      </c>
      <c r="AG74">
        <v>1045</v>
      </c>
      <c r="AH74">
        <v>51000</v>
      </c>
      <c r="AI74">
        <v>35750</v>
      </c>
      <c r="AJ74">
        <v>2110</v>
      </c>
      <c r="AK74">
        <v>13140</v>
      </c>
      <c r="AL74">
        <v>0.2576</v>
      </c>
      <c r="AN74" t="s">
        <v>785</v>
      </c>
      <c r="AP74">
        <v>51000</v>
      </c>
      <c r="AQ74">
        <v>35750</v>
      </c>
      <c r="AR74">
        <v>2110</v>
      </c>
      <c r="AS74">
        <v>13140</v>
      </c>
      <c r="AT74">
        <v>0.2576</v>
      </c>
      <c r="AU74" t="s">
        <v>558</v>
      </c>
      <c r="AV74">
        <v>2</v>
      </c>
      <c r="AW74">
        <v>31350</v>
      </c>
    </row>
    <row r="75" spans="1:49">
      <c r="A75">
        <v>130</v>
      </c>
      <c r="B75" t="s">
        <v>560</v>
      </c>
      <c r="C75" s="59">
        <v>45449</v>
      </c>
      <c r="D75" t="s">
        <v>1494</v>
      </c>
      <c r="E75" t="s">
        <v>559</v>
      </c>
      <c r="F75" t="s">
        <v>1488</v>
      </c>
      <c r="G75" t="s">
        <v>1491</v>
      </c>
      <c r="H75" t="s">
        <v>1492</v>
      </c>
      <c r="I75" s="59">
        <v>45454</v>
      </c>
      <c r="J75" t="s">
        <v>561</v>
      </c>
      <c r="K75" t="s">
        <v>1489</v>
      </c>
      <c r="L75" s="59"/>
      <c r="M75" t="s">
        <v>206</v>
      </c>
      <c r="N75" t="s">
        <v>378</v>
      </c>
      <c r="O75">
        <v>2</v>
      </c>
      <c r="P75" t="s">
        <v>1488</v>
      </c>
      <c r="Q75" t="s">
        <v>1492</v>
      </c>
      <c r="S75" t="s">
        <v>1493</v>
      </c>
      <c r="W75">
        <v>7740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 t="s">
        <v>1643</v>
      </c>
      <c r="AE75" t="s">
        <v>773</v>
      </c>
      <c r="AF75">
        <v>3700</v>
      </c>
      <c r="AG75">
        <v>2365</v>
      </c>
      <c r="AH75">
        <v>7740</v>
      </c>
      <c r="AI75">
        <v>4730</v>
      </c>
      <c r="AJ75">
        <v>388</v>
      </c>
      <c r="AK75">
        <v>2622</v>
      </c>
      <c r="AL75">
        <v>0.33879999999999999</v>
      </c>
      <c r="AN75" t="s">
        <v>785</v>
      </c>
      <c r="AP75">
        <v>7740</v>
      </c>
      <c r="AQ75">
        <v>4730</v>
      </c>
      <c r="AR75">
        <v>388</v>
      </c>
      <c r="AS75">
        <v>2622</v>
      </c>
      <c r="AT75">
        <v>0.33879999999999999</v>
      </c>
      <c r="AU75" t="s">
        <v>558</v>
      </c>
      <c r="AV75">
        <v>2</v>
      </c>
      <c r="AW75">
        <v>4730</v>
      </c>
    </row>
    <row r="76" spans="1:49">
      <c r="A76">
        <v>131</v>
      </c>
      <c r="B76" t="s">
        <v>560</v>
      </c>
      <c r="C76" s="59">
        <v>45453</v>
      </c>
      <c r="D76" t="s">
        <v>1497</v>
      </c>
      <c r="E76" t="s">
        <v>562</v>
      </c>
      <c r="F76" t="s">
        <v>1495</v>
      </c>
      <c r="G76" t="s">
        <v>1498</v>
      </c>
      <c r="H76" t="s">
        <v>1499</v>
      </c>
      <c r="I76" s="59">
        <v>45454</v>
      </c>
      <c r="J76" t="s">
        <v>561</v>
      </c>
      <c r="K76" t="s">
        <v>1496</v>
      </c>
      <c r="L76" s="59"/>
      <c r="M76" t="s">
        <v>133</v>
      </c>
      <c r="N76" t="s">
        <v>351</v>
      </c>
      <c r="O76">
        <v>35</v>
      </c>
      <c r="P76" t="s">
        <v>1495</v>
      </c>
      <c r="Q76" t="s">
        <v>1499</v>
      </c>
      <c r="S76" t="s">
        <v>1500</v>
      </c>
      <c r="T76" t="s">
        <v>564</v>
      </c>
      <c r="W76">
        <v>32900</v>
      </c>
      <c r="X76">
        <v>0</v>
      </c>
      <c r="Y76">
        <v>3000</v>
      </c>
      <c r="Z76">
        <v>3500</v>
      </c>
      <c r="AA76">
        <v>0</v>
      </c>
      <c r="AB76">
        <v>0</v>
      </c>
      <c r="AC76">
        <v>0</v>
      </c>
      <c r="AD76" t="s">
        <v>132</v>
      </c>
      <c r="AF76">
        <v>890</v>
      </c>
      <c r="AG76">
        <v>550</v>
      </c>
      <c r="AH76">
        <v>35900</v>
      </c>
      <c r="AI76">
        <v>22750</v>
      </c>
      <c r="AJ76">
        <v>4008</v>
      </c>
      <c r="AK76">
        <v>9142</v>
      </c>
      <c r="AL76">
        <v>0.25469999999999998</v>
      </c>
      <c r="AN76" t="s">
        <v>785</v>
      </c>
      <c r="AP76">
        <v>35900</v>
      </c>
      <c r="AQ76">
        <v>22750</v>
      </c>
      <c r="AR76">
        <v>4008</v>
      </c>
      <c r="AS76">
        <v>9142</v>
      </c>
      <c r="AT76">
        <v>0.25469999999999998</v>
      </c>
      <c r="AU76" t="s">
        <v>558</v>
      </c>
      <c r="AV76">
        <v>0</v>
      </c>
      <c r="AW76">
        <v>19250</v>
      </c>
    </row>
    <row r="77" spans="1:49">
      <c r="A77">
        <v>132</v>
      </c>
      <c r="B77" t="s">
        <v>560</v>
      </c>
      <c r="C77" s="59">
        <v>45453</v>
      </c>
      <c r="D77" t="s">
        <v>1503</v>
      </c>
      <c r="E77" t="s">
        <v>562</v>
      </c>
      <c r="F77" t="s">
        <v>1501</v>
      </c>
      <c r="G77" t="s">
        <v>1504</v>
      </c>
      <c r="H77" t="s">
        <v>1505</v>
      </c>
      <c r="I77" s="59">
        <v>45454</v>
      </c>
      <c r="J77" t="s">
        <v>561</v>
      </c>
      <c r="K77" t="s">
        <v>1502</v>
      </c>
      <c r="L77" s="59"/>
      <c r="M77" t="s">
        <v>18</v>
      </c>
      <c r="N77" t="s">
        <v>351</v>
      </c>
      <c r="O77">
        <v>3</v>
      </c>
      <c r="P77" t="s">
        <v>1501</v>
      </c>
      <c r="Q77" t="s">
        <v>1505</v>
      </c>
      <c r="S77" t="s">
        <v>1506</v>
      </c>
      <c r="T77" t="s">
        <v>564</v>
      </c>
      <c r="W77">
        <v>37410</v>
      </c>
      <c r="X77">
        <v>0</v>
      </c>
      <c r="Y77">
        <v>0</v>
      </c>
      <c r="Z77">
        <v>3500</v>
      </c>
      <c r="AA77">
        <v>0</v>
      </c>
      <c r="AB77">
        <v>0</v>
      </c>
      <c r="AC77">
        <v>0</v>
      </c>
      <c r="AD77" t="s">
        <v>17</v>
      </c>
      <c r="AF77">
        <v>11780</v>
      </c>
      <c r="AG77">
        <v>7260</v>
      </c>
      <c r="AH77">
        <v>37410</v>
      </c>
      <c r="AI77">
        <v>25280</v>
      </c>
      <c r="AJ77">
        <v>4444</v>
      </c>
      <c r="AK77">
        <v>7686</v>
      </c>
      <c r="AL77">
        <v>0.20549999999999999</v>
      </c>
      <c r="AN77" t="s">
        <v>785</v>
      </c>
      <c r="AP77">
        <v>37410</v>
      </c>
      <c r="AQ77">
        <v>25280</v>
      </c>
      <c r="AR77">
        <v>4444</v>
      </c>
      <c r="AS77">
        <v>7686</v>
      </c>
      <c r="AT77">
        <v>0.20549999999999999</v>
      </c>
      <c r="AU77" t="s">
        <v>558</v>
      </c>
      <c r="AV77">
        <v>0</v>
      </c>
      <c r="AW77">
        <v>21780</v>
      </c>
    </row>
    <row r="78" spans="1:49">
      <c r="A78">
        <v>133</v>
      </c>
      <c r="B78" t="s">
        <v>560</v>
      </c>
      <c r="C78" s="59">
        <v>45453</v>
      </c>
      <c r="D78" t="s">
        <v>1509</v>
      </c>
      <c r="E78" t="s">
        <v>562</v>
      </c>
      <c r="F78" t="s">
        <v>1507</v>
      </c>
      <c r="G78" t="s">
        <v>1510</v>
      </c>
      <c r="H78" t="s">
        <v>1511</v>
      </c>
      <c r="I78" s="59">
        <v>45454</v>
      </c>
      <c r="J78" t="s">
        <v>561</v>
      </c>
      <c r="K78" t="s">
        <v>1508</v>
      </c>
      <c r="L78" s="59"/>
      <c r="M78" t="s">
        <v>98</v>
      </c>
      <c r="N78" t="s">
        <v>351</v>
      </c>
      <c r="O78">
        <v>5</v>
      </c>
      <c r="P78" t="s">
        <v>1507</v>
      </c>
      <c r="Q78" t="s">
        <v>1511</v>
      </c>
      <c r="S78" t="s">
        <v>1512</v>
      </c>
      <c r="T78" t="s">
        <v>564</v>
      </c>
      <c r="W78">
        <v>30600</v>
      </c>
      <c r="X78">
        <v>3400</v>
      </c>
      <c r="Y78">
        <v>0</v>
      </c>
      <c r="Z78">
        <v>3500</v>
      </c>
      <c r="AA78">
        <v>0</v>
      </c>
      <c r="AB78">
        <v>0</v>
      </c>
      <c r="AC78">
        <v>0</v>
      </c>
      <c r="AD78" t="s">
        <v>1645</v>
      </c>
      <c r="AF78">
        <v>6430</v>
      </c>
      <c r="AG78">
        <v>3960</v>
      </c>
      <c r="AH78">
        <v>30600</v>
      </c>
      <c r="AI78">
        <v>23300</v>
      </c>
      <c r="AJ78">
        <v>3635</v>
      </c>
      <c r="AK78">
        <v>3665</v>
      </c>
      <c r="AL78">
        <v>0.1198</v>
      </c>
      <c r="AN78" t="s">
        <v>785</v>
      </c>
      <c r="AP78">
        <v>30600</v>
      </c>
      <c r="AQ78">
        <v>23300</v>
      </c>
      <c r="AR78">
        <v>3635</v>
      </c>
      <c r="AS78">
        <v>3665</v>
      </c>
      <c r="AT78">
        <v>0.1198</v>
      </c>
      <c r="AU78" t="s">
        <v>558</v>
      </c>
      <c r="AV78">
        <v>0</v>
      </c>
      <c r="AW78">
        <v>19800</v>
      </c>
    </row>
    <row r="79" spans="1:49">
      <c r="A79">
        <v>134</v>
      </c>
      <c r="B79" t="s">
        <v>560</v>
      </c>
      <c r="C79" s="59">
        <v>45453</v>
      </c>
      <c r="D79" t="s">
        <v>1515</v>
      </c>
      <c r="E79" t="s">
        <v>562</v>
      </c>
      <c r="F79" t="s">
        <v>1513</v>
      </c>
      <c r="G79" t="s">
        <v>1516</v>
      </c>
      <c r="H79" t="s">
        <v>1517</v>
      </c>
      <c r="I79" s="59">
        <v>45454</v>
      </c>
      <c r="J79" t="s">
        <v>561</v>
      </c>
      <c r="K79" t="s">
        <v>1514</v>
      </c>
      <c r="L79" s="59"/>
      <c r="M79" t="s">
        <v>129</v>
      </c>
      <c r="N79" t="s">
        <v>351</v>
      </c>
      <c r="O79">
        <v>1</v>
      </c>
      <c r="P79" t="s">
        <v>1513</v>
      </c>
      <c r="Q79" t="s">
        <v>1517</v>
      </c>
      <c r="S79" t="s">
        <v>1518</v>
      </c>
      <c r="T79" t="s">
        <v>564</v>
      </c>
      <c r="W79">
        <v>1150</v>
      </c>
      <c r="X79">
        <v>0</v>
      </c>
      <c r="Y79">
        <v>3000</v>
      </c>
      <c r="Z79">
        <v>3000</v>
      </c>
      <c r="AA79">
        <v>0</v>
      </c>
      <c r="AB79">
        <v>0</v>
      </c>
      <c r="AC79">
        <v>0</v>
      </c>
      <c r="AD79" t="s">
        <v>128</v>
      </c>
      <c r="AF79">
        <v>1070</v>
      </c>
      <c r="AG79">
        <v>660</v>
      </c>
      <c r="AH79">
        <v>4150</v>
      </c>
      <c r="AI79">
        <v>3660</v>
      </c>
      <c r="AJ79">
        <v>236</v>
      </c>
      <c r="AK79">
        <v>254</v>
      </c>
      <c r="AL79">
        <v>6.1199999999999997E-2</v>
      </c>
      <c r="AN79" t="s">
        <v>785</v>
      </c>
      <c r="AP79">
        <v>4150</v>
      </c>
      <c r="AQ79">
        <v>3660</v>
      </c>
      <c r="AR79">
        <v>236</v>
      </c>
      <c r="AS79">
        <v>254</v>
      </c>
      <c r="AT79">
        <v>6.1199999999999997E-2</v>
      </c>
      <c r="AU79" t="s">
        <v>558</v>
      </c>
      <c r="AV79">
        <v>0</v>
      </c>
      <c r="AW79">
        <v>660</v>
      </c>
    </row>
    <row r="80" spans="1:49">
      <c r="A80">
        <v>139</v>
      </c>
      <c r="B80" t="s">
        <v>560</v>
      </c>
      <c r="C80" s="59">
        <v>45455</v>
      </c>
      <c r="D80" t="s">
        <v>1544</v>
      </c>
      <c r="E80" t="s">
        <v>562</v>
      </c>
      <c r="F80" t="s">
        <v>1542</v>
      </c>
      <c r="G80" t="s">
        <v>1545</v>
      </c>
      <c r="H80" t="s">
        <v>1546</v>
      </c>
      <c r="I80" s="59">
        <v>45455</v>
      </c>
      <c r="J80" t="s">
        <v>561</v>
      </c>
      <c r="K80" t="s">
        <v>1543</v>
      </c>
      <c r="L80" s="59"/>
      <c r="M80" t="s">
        <v>38</v>
      </c>
      <c r="N80" t="s">
        <v>351</v>
      </c>
      <c r="O80">
        <v>1</v>
      </c>
      <c r="P80" t="s">
        <v>1542</v>
      </c>
      <c r="Q80" t="s">
        <v>1546</v>
      </c>
      <c r="S80" t="s">
        <v>1547</v>
      </c>
      <c r="T80" t="s">
        <v>563</v>
      </c>
      <c r="W80">
        <v>24570</v>
      </c>
      <c r="X80">
        <v>0</v>
      </c>
      <c r="Y80">
        <v>3000</v>
      </c>
      <c r="Z80">
        <v>3000</v>
      </c>
      <c r="AA80">
        <v>0</v>
      </c>
      <c r="AB80">
        <v>0</v>
      </c>
      <c r="AC80">
        <v>0</v>
      </c>
      <c r="AD80" t="s">
        <v>37</v>
      </c>
      <c r="AF80">
        <v>23210</v>
      </c>
      <c r="AG80">
        <v>14300</v>
      </c>
      <c r="AH80">
        <v>27570</v>
      </c>
      <c r="AI80">
        <v>17300</v>
      </c>
      <c r="AJ80">
        <v>3018</v>
      </c>
      <c r="AK80">
        <v>7252</v>
      </c>
      <c r="AL80">
        <v>0.26300000000000001</v>
      </c>
      <c r="AN80" t="s">
        <v>785</v>
      </c>
      <c r="AP80">
        <v>27570</v>
      </c>
      <c r="AQ80">
        <v>17300</v>
      </c>
      <c r="AR80">
        <v>3018</v>
      </c>
      <c r="AS80">
        <v>7252</v>
      </c>
      <c r="AT80">
        <v>0.26300000000000001</v>
      </c>
      <c r="AU80" t="s">
        <v>558</v>
      </c>
      <c r="AV80">
        <v>0</v>
      </c>
      <c r="AW80">
        <v>14300</v>
      </c>
    </row>
    <row r="81" spans="1:49">
      <c r="A81">
        <v>141</v>
      </c>
      <c r="B81" t="s">
        <v>560</v>
      </c>
      <c r="C81" s="59">
        <v>45454</v>
      </c>
      <c r="D81" t="s">
        <v>1556</v>
      </c>
      <c r="E81" t="s">
        <v>559</v>
      </c>
      <c r="F81" t="s">
        <v>1554</v>
      </c>
      <c r="G81" t="s">
        <v>1557</v>
      </c>
      <c r="H81" t="s">
        <v>1558</v>
      </c>
      <c r="I81" s="59">
        <v>45455</v>
      </c>
      <c r="J81" t="s">
        <v>561</v>
      </c>
      <c r="K81" t="s">
        <v>1555</v>
      </c>
      <c r="L81" s="59"/>
      <c r="M81" t="s">
        <v>18</v>
      </c>
      <c r="N81" t="s">
        <v>351</v>
      </c>
      <c r="O81">
        <v>1</v>
      </c>
      <c r="P81" t="s">
        <v>1554</v>
      </c>
      <c r="Q81" t="s">
        <v>1558</v>
      </c>
      <c r="S81" t="s">
        <v>1559</v>
      </c>
      <c r="T81" t="s">
        <v>1181</v>
      </c>
      <c r="W81">
        <v>10690</v>
      </c>
      <c r="X81">
        <v>1190</v>
      </c>
      <c r="Y81">
        <v>3000</v>
      </c>
      <c r="Z81">
        <v>3000</v>
      </c>
      <c r="AA81">
        <v>0</v>
      </c>
      <c r="AB81">
        <v>0</v>
      </c>
      <c r="AC81">
        <v>0</v>
      </c>
      <c r="AD81" t="s">
        <v>17</v>
      </c>
      <c r="AF81">
        <v>11220</v>
      </c>
      <c r="AG81">
        <v>7260</v>
      </c>
      <c r="AH81">
        <v>13690</v>
      </c>
      <c r="AI81">
        <v>10260</v>
      </c>
      <c r="AJ81">
        <v>564</v>
      </c>
      <c r="AK81">
        <v>2866</v>
      </c>
      <c r="AL81">
        <v>0.20930000000000001</v>
      </c>
      <c r="AN81" t="s">
        <v>785</v>
      </c>
      <c r="AP81">
        <v>13690</v>
      </c>
      <c r="AQ81">
        <v>10260</v>
      </c>
      <c r="AR81">
        <v>564</v>
      </c>
      <c r="AS81">
        <v>2866</v>
      </c>
      <c r="AT81">
        <v>0.20930000000000001</v>
      </c>
      <c r="AU81" t="s">
        <v>558</v>
      </c>
      <c r="AV81">
        <v>0</v>
      </c>
      <c r="AW81">
        <v>7260</v>
      </c>
    </row>
    <row r="82" spans="1:49">
      <c r="A82">
        <v>142</v>
      </c>
      <c r="B82" t="s">
        <v>560</v>
      </c>
      <c r="C82" s="59">
        <v>45454</v>
      </c>
      <c r="D82" t="s">
        <v>1562</v>
      </c>
      <c r="E82" t="s">
        <v>559</v>
      </c>
      <c r="F82" t="s">
        <v>1560</v>
      </c>
      <c r="G82" t="s">
        <v>1563</v>
      </c>
      <c r="H82" t="s">
        <v>1564</v>
      </c>
      <c r="I82" s="59">
        <v>45455</v>
      </c>
      <c r="J82" t="s">
        <v>561</v>
      </c>
      <c r="K82" t="s">
        <v>1561</v>
      </c>
      <c r="L82" s="59"/>
      <c r="M82" t="s">
        <v>246</v>
      </c>
      <c r="N82" t="s">
        <v>352</v>
      </c>
      <c r="O82">
        <v>50</v>
      </c>
      <c r="P82" t="s">
        <v>1560</v>
      </c>
      <c r="Q82" t="s">
        <v>1564</v>
      </c>
      <c r="R82" t="s">
        <v>1565</v>
      </c>
      <c r="S82" t="s">
        <v>1566</v>
      </c>
      <c r="T82" t="s">
        <v>1114</v>
      </c>
      <c r="W82">
        <v>65500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 t="s">
        <v>1647</v>
      </c>
      <c r="AF82">
        <v>1250</v>
      </c>
      <c r="AG82">
        <v>798</v>
      </c>
      <c r="AH82">
        <v>65500</v>
      </c>
      <c r="AI82">
        <v>39900</v>
      </c>
      <c r="AJ82">
        <v>2687</v>
      </c>
      <c r="AK82">
        <v>22913</v>
      </c>
      <c r="AL82">
        <v>0.3498</v>
      </c>
      <c r="AN82" t="s">
        <v>785</v>
      </c>
      <c r="AP82">
        <v>65500</v>
      </c>
      <c r="AQ82">
        <v>39900</v>
      </c>
      <c r="AR82">
        <v>2687</v>
      </c>
      <c r="AS82">
        <v>22913</v>
      </c>
      <c r="AT82">
        <v>0.3498</v>
      </c>
      <c r="AU82" t="s">
        <v>558</v>
      </c>
      <c r="AV82">
        <v>0</v>
      </c>
      <c r="AW82">
        <v>39900</v>
      </c>
    </row>
    <row r="83" spans="1:49">
      <c r="A83">
        <v>149</v>
      </c>
      <c r="B83" t="s">
        <v>560</v>
      </c>
      <c r="C83" s="59">
        <v>45455</v>
      </c>
      <c r="D83" t="s">
        <v>692</v>
      </c>
      <c r="E83" t="s">
        <v>562</v>
      </c>
      <c r="F83" t="s">
        <v>690</v>
      </c>
      <c r="G83" t="s">
        <v>693</v>
      </c>
      <c r="H83" t="s">
        <v>694</v>
      </c>
      <c r="I83" s="59">
        <v>45456</v>
      </c>
      <c r="J83" t="s">
        <v>561</v>
      </c>
      <c r="K83" t="s">
        <v>691</v>
      </c>
      <c r="L83" s="59"/>
      <c r="M83" t="s">
        <v>133</v>
      </c>
      <c r="N83" t="s">
        <v>351</v>
      </c>
      <c r="O83">
        <v>1</v>
      </c>
      <c r="P83" t="s">
        <v>690</v>
      </c>
      <c r="Q83" t="s">
        <v>694</v>
      </c>
      <c r="S83" t="s">
        <v>695</v>
      </c>
      <c r="T83" t="s">
        <v>564</v>
      </c>
      <c r="W83">
        <v>940</v>
      </c>
      <c r="X83">
        <v>0</v>
      </c>
      <c r="Y83">
        <v>3000</v>
      </c>
      <c r="Z83">
        <v>3000</v>
      </c>
      <c r="AA83">
        <v>0</v>
      </c>
      <c r="AB83">
        <v>0</v>
      </c>
      <c r="AC83">
        <v>0</v>
      </c>
      <c r="AD83" t="s">
        <v>132</v>
      </c>
      <c r="AF83">
        <v>890</v>
      </c>
      <c r="AG83">
        <v>550</v>
      </c>
      <c r="AH83">
        <v>3940</v>
      </c>
      <c r="AI83">
        <v>3550</v>
      </c>
      <c r="AJ83">
        <v>211</v>
      </c>
      <c r="AK83">
        <v>179</v>
      </c>
      <c r="AL83">
        <v>4.5400000000000003E-2</v>
      </c>
      <c r="AN83" t="s">
        <v>785</v>
      </c>
      <c r="AP83">
        <v>3940</v>
      </c>
      <c r="AQ83">
        <v>3550</v>
      </c>
      <c r="AR83">
        <v>211</v>
      </c>
      <c r="AS83">
        <v>179</v>
      </c>
      <c r="AT83">
        <v>4.5400000000000003E-2</v>
      </c>
      <c r="AU83" t="s">
        <v>558</v>
      </c>
      <c r="AV83">
        <v>0</v>
      </c>
      <c r="AW83">
        <v>550</v>
      </c>
    </row>
    <row r="84" spans="1:49">
      <c r="A84">
        <v>150</v>
      </c>
      <c r="B84" t="s">
        <v>560</v>
      </c>
      <c r="C84" s="59">
        <v>45455</v>
      </c>
      <c r="D84" t="s">
        <v>698</v>
      </c>
      <c r="E84" t="s">
        <v>562</v>
      </c>
      <c r="F84" t="s">
        <v>696</v>
      </c>
      <c r="G84" t="s">
        <v>699</v>
      </c>
      <c r="H84" t="s">
        <v>700</v>
      </c>
      <c r="I84" s="59">
        <v>45456</v>
      </c>
      <c r="J84" t="s">
        <v>561</v>
      </c>
      <c r="K84" t="s">
        <v>697</v>
      </c>
      <c r="L84" s="59"/>
      <c r="M84" t="s">
        <v>129</v>
      </c>
      <c r="N84" t="s">
        <v>351</v>
      </c>
      <c r="O84">
        <v>20</v>
      </c>
      <c r="P84" t="s">
        <v>696</v>
      </c>
      <c r="Q84" t="s">
        <v>700</v>
      </c>
      <c r="S84" t="s">
        <v>701</v>
      </c>
      <c r="T84" t="s">
        <v>563</v>
      </c>
      <c r="W84">
        <v>23000</v>
      </c>
      <c r="X84">
        <v>0</v>
      </c>
      <c r="Y84">
        <v>3000</v>
      </c>
      <c r="Z84">
        <v>3500</v>
      </c>
      <c r="AA84">
        <v>0</v>
      </c>
      <c r="AB84">
        <v>0</v>
      </c>
      <c r="AC84">
        <v>0</v>
      </c>
      <c r="AD84" t="s">
        <v>128</v>
      </c>
      <c r="AF84">
        <v>1070</v>
      </c>
      <c r="AG84">
        <v>660</v>
      </c>
      <c r="AH84">
        <v>26000</v>
      </c>
      <c r="AI84">
        <v>16700</v>
      </c>
      <c r="AJ84">
        <v>2831</v>
      </c>
      <c r="AK84">
        <v>6469</v>
      </c>
      <c r="AL84">
        <v>0.24879999999999999</v>
      </c>
      <c r="AN84" t="s">
        <v>785</v>
      </c>
      <c r="AP84">
        <v>26000</v>
      </c>
      <c r="AQ84">
        <v>16700</v>
      </c>
      <c r="AR84">
        <v>2831</v>
      </c>
      <c r="AS84">
        <v>6469</v>
      </c>
      <c r="AT84">
        <v>0.24879999999999999</v>
      </c>
      <c r="AU84" t="s">
        <v>558</v>
      </c>
      <c r="AV84">
        <v>0</v>
      </c>
      <c r="AW84">
        <v>13200</v>
      </c>
    </row>
    <row r="85" spans="1:49">
      <c r="A85">
        <v>151</v>
      </c>
      <c r="B85" t="s">
        <v>560</v>
      </c>
      <c r="C85" s="59">
        <v>45455</v>
      </c>
      <c r="D85" t="s">
        <v>704</v>
      </c>
      <c r="E85" t="s">
        <v>562</v>
      </c>
      <c r="F85" t="s">
        <v>705</v>
      </c>
      <c r="G85" t="s">
        <v>706</v>
      </c>
      <c r="H85" t="s">
        <v>707</v>
      </c>
      <c r="I85" s="59">
        <v>45456</v>
      </c>
      <c r="J85" t="s">
        <v>561</v>
      </c>
      <c r="K85" t="s">
        <v>703</v>
      </c>
      <c r="L85" s="59"/>
      <c r="M85" t="s">
        <v>50</v>
      </c>
      <c r="N85" t="s">
        <v>351</v>
      </c>
      <c r="O85">
        <v>5</v>
      </c>
      <c r="P85" t="s">
        <v>702</v>
      </c>
      <c r="Q85" t="s">
        <v>707</v>
      </c>
      <c r="S85" t="s">
        <v>708</v>
      </c>
      <c r="T85" t="s">
        <v>563</v>
      </c>
      <c r="W85">
        <v>13400</v>
      </c>
      <c r="X85">
        <v>0</v>
      </c>
      <c r="Y85">
        <v>0</v>
      </c>
      <c r="Z85">
        <v>3000</v>
      </c>
      <c r="AA85">
        <v>0</v>
      </c>
      <c r="AB85">
        <v>0</v>
      </c>
      <c r="AC85">
        <v>0</v>
      </c>
      <c r="AD85" t="s">
        <v>49</v>
      </c>
      <c r="AF85">
        <v>1950</v>
      </c>
      <c r="AG85">
        <v>1320</v>
      </c>
      <c r="AH85">
        <v>13400</v>
      </c>
      <c r="AI85">
        <v>9600</v>
      </c>
      <c r="AJ85">
        <v>1592</v>
      </c>
      <c r="AK85">
        <v>2208</v>
      </c>
      <c r="AL85">
        <v>0.1648</v>
      </c>
      <c r="AN85" t="s">
        <v>785</v>
      </c>
      <c r="AP85">
        <v>13400</v>
      </c>
      <c r="AQ85">
        <v>9600</v>
      </c>
      <c r="AR85">
        <v>1592</v>
      </c>
      <c r="AS85">
        <v>2208</v>
      </c>
      <c r="AT85">
        <v>0.1648</v>
      </c>
      <c r="AU85" t="s">
        <v>558</v>
      </c>
      <c r="AV85">
        <v>0</v>
      </c>
      <c r="AW85">
        <v>6600</v>
      </c>
    </row>
    <row r="86" spans="1:49">
      <c r="A86">
        <v>152</v>
      </c>
      <c r="B86" t="s">
        <v>560</v>
      </c>
      <c r="C86" s="59">
        <v>45455</v>
      </c>
      <c r="D86" t="s">
        <v>711</v>
      </c>
      <c r="E86" t="s">
        <v>562</v>
      </c>
      <c r="F86" t="s">
        <v>709</v>
      </c>
      <c r="G86" t="s">
        <v>712</v>
      </c>
      <c r="H86" t="s">
        <v>713</v>
      </c>
      <c r="I86" s="59">
        <v>45456</v>
      </c>
      <c r="J86" t="s">
        <v>561</v>
      </c>
      <c r="K86" t="s">
        <v>710</v>
      </c>
      <c r="L86" s="59"/>
      <c r="M86" t="s">
        <v>34</v>
      </c>
      <c r="N86" t="s">
        <v>351</v>
      </c>
      <c r="O86">
        <v>1</v>
      </c>
      <c r="P86" t="s">
        <v>709</v>
      </c>
      <c r="Q86" t="s">
        <v>713</v>
      </c>
      <c r="S86" t="s">
        <v>714</v>
      </c>
      <c r="T86" t="s">
        <v>563</v>
      </c>
      <c r="W86">
        <v>34020</v>
      </c>
      <c r="X86">
        <v>0</v>
      </c>
      <c r="Y86">
        <v>3000</v>
      </c>
      <c r="Z86">
        <v>3500</v>
      </c>
      <c r="AA86">
        <v>0</v>
      </c>
      <c r="AB86">
        <v>0</v>
      </c>
      <c r="AC86">
        <v>0</v>
      </c>
      <c r="AD86" t="s">
        <v>33</v>
      </c>
      <c r="AF86">
        <v>32130</v>
      </c>
      <c r="AG86">
        <v>19800</v>
      </c>
      <c r="AH86">
        <v>37020</v>
      </c>
      <c r="AI86">
        <v>23300</v>
      </c>
      <c r="AJ86">
        <v>4141</v>
      </c>
      <c r="AK86">
        <v>9579</v>
      </c>
      <c r="AL86">
        <v>0.25879999999999997</v>
      </c>
      <c r="AN86" t="s">
        <v>785</v>
      </c>
      <c r="AP86">
        <v>37020</v>
      </c>
      <c r="AQ86">
        <v>23300</v>
      </c>
      <c r="AR86">
        <v>4141</v>
      </c>
      <c r="AS86">
        <v>9579</v>
      </c>
      <c r="AT86">
        <v>0.25879999999999997</v>
      </c>
      <c r="AU86" t="s">
        <v>558</v>
      </c>
      <c r="AV86">
        <v>0</v>
      </c>
      <c r="AW86">
        <v>19800</v>
      </c>
    </row>
    <row r="87" spans="1:49">
      <c r="A87">
        <v>153</v>
      </c>
      <c r="B87" t="s">
        <v>560</v>
      </c>
      <c r="C87" s="59">
        <v>45455</v>
      </c>
      <c r="D87" t="s">
        <v>717</v>
      </c>
      <c r="E87" t="s">
        <v>562</v>
      </c>
      <c r="F87" t="s">
        <v>715</v>
      </c>
      <c r="G87" t="s">
        <v>718</v>
      </c>
      <c r="H87" t="s">
        <v>719</v>
      </c>
      <c r="I87" s="59">
        <v>45456</v>
      </c>
      <c r="J87" t="s">
        <v>561</v>
      </c>
      <c r="K87" t="s">
        <v>716</v>
      </c>
      <c r="L87" s="59"/>
      <c r="M87" t="s">
        <v>94</v>
      </c>
      <c r="N87" t="s">
        <v>351</v>
      </c>
      <c r="O87">
        <v>2</v>
      </c>
      <c r="P87" t="s">
        <v>715</v>
      </c>
      <c r="Q87" t="s">
        <v>719</v>
      </c>
      <c r="S87" t="s">
        <v>720</v>
      </c>
      <c r="T87" t="s">
        <v>563</v>
      </c>
      <c r="W87">
        <v>14440</v>
      </c>
      <c r="X87">
        <v>0</v>
      </c>
      <c r="Y87">
        <v>3000</v>
      </c>
      <c r="Z87">
        <v>3000</v>
      </c>
      <c r="AA87">
        <v>0</v>
      </c>
      <c r="AB87">
        <v>0</v>
      </c>
      <c r="AC87">
        <v>0</v>
      </c>
      <c r="AD87" t="s">
        <v>789</v>
      </c>
      <c r="AF87">
        <v>6700</v>
      </c>
      <c r="AG87">
        <v>4125</v>
      </c>
      <c r="AH87">
        <v>17440</v>
      </c>
      <c r="AI87">
        <v>11250</v>
      </c>
      <c r="AJ87">
        <v>1814</v>
      </c>
      <c r="AK87">
        <v>4376</v>
      </c>
      <c r="AL87">
        <v>0.25090000000000001</v>
      </c>
      <c r="AN87" t="s">
        <v>785</v>
      </c>
      <c r="AP87">
        <v>17440</v>
      </c>
      <c r="AQ87">
        <v>11250</v>
      </c>
      <c r="AR87">
        <v>1814</v>
      </c>
      <c r="AS87">
        <v>4376</v>
      </c>
      <c r="AT87">
        <v>0.25090000000000001</v>
      </c>
      <c r="AU87" t="s">
        <v>558</v>
      </c>
      <c r="AV87">
        <v>0</v>
      </c>
      <c r="AW87">
        <v>8250</v>
      </c>
    </row>
    <row r="88" spans="1:49">
      <c r="A88">
        <v>154</v>
      </c>
      <c r="B88" t="s">
        <v>560</v>
      </c>
      <c r="C88" s="59">
        <v>45455</v>
      </c>
      <c r="D88" t="s">
        <v>723</v>
      </c>
      <c r="E88" t="s">
        <v>562</v>
      </c>
      <c r="F88" t="s">
        <v>721</v>
      </c>
      <c r="G88" t="s">
        <v>724</v>
      </c>
      <c r="H88" t="s">
        <v>725</v>
      </c>
      <c r="I88" s="59">
        <v>45456</v>
      </c>
      <c r="J88" t="s">
        <v>561</v>
      </c>
      <c r="K88" t="s">
        <v>722</v>
      </c>
      <c r="L88" s="59"/>
      <c r="M88" t="s">
        <v>34</v>
      </c>
      <c r="N88" t="s">
        <v>351</v>
      </c>
      <c r="O88">
        <v>1</v>
      </c>
      <c r="P88" t="s">
        <v>721</v>
      </c>
      <c r="Q88" t="s">
        <v>725</v>
      </c>
      <c r="S88" t="s">
        <v>726</v>
      </c>
      <c r="T88" t="s">
        <v>564</v>
      </c>
      <c r="W88">
        <v>34020</v>
      </c>
      <c r="X88">
        <v>0</v>
      </c>
      <c r="Y88">
        <v>3000</v>
      </c>
      <c r="Z88">
        <v>3500</v>
      </c>
      <c r="AA88">
        <v>0</v>
      </c>
      <c r="AB88">
        <v>0</v>
      </c>
      <c r="AC88">
        <v>0</v>
      </c>
      <c r="AD88" t="s">
        <v>33</v>
      </c>
      <c r="AF88">
        <v>32130</v>
      </c>
      <c r="AG88">
        <v>19800</v>
      </c>
      <c r="AH88">
        <v>37020</v>
      </c>
      <c r="AI88">
        <v>23300</v>
      </c>
      <c r="AJ88">
        <v>4141</v>
      </c>
      <c r="AK88">
        <v>9579</v>
      </c>
      <c r="AL88">
        <v>0.25879999999999997</v>
      </c>
      <c r="AN88" t="s">
        <v>785</v>
      </c>
      <c r="AP88">
        <v>37020</v>
      </c>
      <c r="AQ88">
        <v>23300</v>
      </c>
      <c r="AR88">
        <v>4141</v>
      </c>
      <c r="AS88">
        <v>9579</v>
      </c>
      <c r="AT88">
        <v>0.25879999999999997</v>
      </c>
      <c r="AU88" t="s">
        <v>558</v>
      </c>
      <c r="AV88">
        <v>0</v>
      </c>
      <c r="AW88">
        <v>19800</v>
      </c>
    </row>
    <row r="89" spans="1:49">
      <c r="A89">
        <v>155</v>
      </c>
      <c r="B89" t="s">
        <v>560</v>
      </c>
      <c r="C89" s="59">
        <v>45455</v>
      </c>
      <c r="D89" t="s">
        <v>729</v>
      </c>
      <c r="E89" t="s">
        <v>562</v>
      </c>
      <c r="F89" t="s">
        <v>727</v>
      </c>
      <c r="G89" t="s">
        <v>730</v>
      </c>
      <c r="H89" t="s">
        <v>731</v>
      </c>
      <c r="I89" s="59">
        <v>45456</v>
      </c>
      <c r="J89" t="s">
        <v>561</v>
      </c>
      <c r="K89" t="s">
        <v>728</v>
      </c>
      <c r="L89" s="59"/>
      <c r="M89" t="s">
        <v>133</v>
      </c>
      <c r="N89" t="s">
        <v>351</v>
      </c>
      <c r="O89">
        <v>1</v>
      </c>
      <c r="P89" t="s">
        <v>727</v>
      </c>
      <c r="Q89" t="s">
        <v>731</v>
      </c>
      <c r="S89" t="s">
        <v>732</v>
      </c>
      <c r="T89" t="s">
        <v>564</v>
      </c>
      <c r="W89">
        <v>940</v>
      </c>
      <c r="X89">
        <v>0</v>
      </c>
      <c r="Y89">
        <v>3000</v>
      </c>
      <c r="Z89">
        <v>3000</v>
      </c>
      <c r="AA89">
        <v>0</v>
      </c>
      <c r="AB89">
        <v>0</v>
      </c>
      <c r="AC89">
        <v>0</v>
      </c>
      <c r="AD89" t="s">
        <v>132</v>
      </c>
      <c r="AF89">
        <v>890</v>
      </c>
      <c r="AG89">
        <v>550</v>
      </c>
      <c r="AH89">
        <v>3940</v>
      </c>
      <c r="AI89">
        <v>3550</v>
      </c>
      <c r="AJ89">
        <v>211</v>
      </c>
      <c r="AK89">
        <v>179</v>
      </c>
      <c r="AL89">
        <v>4.5400000000000003E-2</v>
      </c>
      <c r="AN89" t="s">
        <v>785</v>
      </c>
      <c r="AP89">
        <v>3940</v>
      </c>
      <c r="AQ89">
        <v>3550</v>
      </c>
      <c r="AR89">
        <v>211</v>
      </c>
      <c r="AS89">
        <v>179</v>
      </c>
      <c r="AT89">
        <v>4.5400000000000003E-2</v>
      </c>
      <c r="AU89" t="s">
        <v>558</v>
      </c>
      <c r="AV89">
        <v>0</v>
      </c>
      <c r="AW89">
        <v>550</v>
      </c>
    </row>
    <row r="90" spans="1:49">
      <c r="A90">
        <v>156</v>
      </c>
      <c r="B90" t="s">
        <v>560</v>
      </c>
      <c r="C90" s="59">
        <v>45455</v>
      </c>
      <c r="D90" t="s">
        <v>729</v>
      </c>
      <c r="E90" t="s">
        <v>562</v>
      </c>
      <c r="F90" t="s">
        <v>727</v>
      </c>
      <c r="G90" t="s">
        <v>730</v>
      </c>
      <c r="H90" t="s">
        <v>731</v>
      </c>
      <c r="I90" s="59">
        <v>45456</v>
      </c>
      <c r="J90" t="s">
        <v>561</v>
      </c>
      <c r="K90" t="s">
        <v>728</v>
      </c>
      <c r="L90" s="59"/>
      <c r="M90" t="s">
        <v>125</v>
      </c>
      <c r="N90" t="s">
        <v>351</v>
      </c>
      <c r="O90">
        <v>1</v>
      </c>
      <c r="P90" t="s">
        <v>727</v>
      </c>
      <c r="Q90" t="s">
        <v>731</v>
      </c>
      <c r="S90" t="s">
        <v>732</v>
      </c>
      <c r="T90" t="s">
        <v>564</v>
      </c>
      <c r="W90">
        <v>1690</v>
      </c>
      <c r="X90">
        <v>190</v>
      </c>
      <c r="Y90">
        <v>0</v>
      </c>
      <c r="Z90">
        <v>0</v>
      </c>
      <c r="AA90">
        <v>0</v>
      </c>
      <c r="AB90">
        <v>0</v>
      </c>
      <c r="AC90">
        <v>0</v>
      </c>
      <c r="AD90" t="s">
        <v>124</v>
      </c>
      <c r="AE90" t="s">
        <v>773</v>
      </c>
      <c r="AF90">
        <v>1790</v>
      </c>
      <c r="AG90">
        <v>1100</v>
      </c>
      <c r="AH90">
        <v>1690</v>
      </c>
      <c r="AI90">
        <v>1100</v>
      </c>
      <c r="AJ90">
        <v>201</v>
      </c>
      <c r="AK90">
        <v>389</v>
      </c>
      <c r="AL90">
        <v>0.23019999999999999</v>
      </c>
      <c r="AN90" t="s">
        <v>785</v>
      </c>
      <c r="AP90">
        <v>1690</v>
      </c>
      <c r="AQ90">
        <v>1100</v>
      </c>
      <c r="AR90">
        <v>201</v>
      </c>
      <c r="AS90">
        <v>389</v>
      </c>
      <c r="AT90">
        <v>0.23019999999999999</v>
      </c>
      <c r="AU90" t="s">
        <v>558</v>
      </c>
      <c r="AV90">
        <v>0</v>
      </c>
      <c r="AW90">
        <v>1100</v>
      </c>
    </row>
    <row r="91" spans="1:49">
      <c r="A91">
        <v>157</v>
      </c>
      <c r="B91" t="s">
        <v>560</v>
      </c>
      <c r="C91" s="59">
        <v>45455</v>
      </c>
      <c r="D91" t="s">
        <v>729</v>
      </c>
      <c r="E91" t="s">
        <v>562</v>
      </c>
      <c r="F91" t="s">
        <v>727</v>
      </c>
      <c r="G91" t="s">
        <v>730</v>
      </c>
      <c r="H91" t="s">
        <v>731</v>
      </c>
      <c r="I91" s="59">
        <v>45456</v>
      </c>
      <c r="J91" t="s">
        <v>561</v>
      </c>
      <c r="K91" t="s">
        <v>728</v>
      </c>
      <c r="L91" s="59"/>
      <c r="M91" t="s">
        <v>118</v>
      </c>
      <c r="N91" t="s">
        <v>351</v>
      </c>
      <c r="O91">
        <v>1</v>
      </c>
      <c r="P91" t="s">
        <v>727</v>
      </c>
      <c r="Q91" t="s">
        <v>731</v>
      </c>
      <c r="S91" t="s">
        <v>732</v>
      </c>
      <c r="T91" t="s">
        <v>564</v>
      </c>
      <c r="W91">
        <v>2440</v>
      </c>
      <c r="X91">
        <v>440</v>
      </c>
      <c r="Y91">
        <v>0</v>
      </c>
      <c r="Z91">
        <v>0</v>
      </c>
      <c r="AA91">
        <v>0</v>
      </c>
      <c r="AB91">
        <v>0</v>
      </c>
      <c r="AC91">
        <v>0</v>
      </c>
      <c r="AD91" t="s">
        <v>117</v>
      </c>
      <c r="AE91" t="s">
        <v>773</v>
      </c>
      <c r="AF91">
        <v>2680</v>
      </c>
      <c r="AG91">
        <v>1650</v>
      </c>
      <c r="AH91">
        <v>2440</v>
      </c>
      <c r="AI91">
        <v>1650</v>
      </c>
      <c r="AJ91">
        <v>290</v>
      </c>
      <c r="AK91">
        <v>500</v>
      </c>
      <c r="AL91">
        <v>0.2049</v>
      </c>
      <c r="AN91" t="s">
        <v>785</v>
      </c>
      <c r="AP91">
        <v>2440</v>
      </c>
      <c r="AQ91">
        <v>1650</v>
      </c>
      <c r="AR91">
        <v>290</v>
      </c>
      <c r="AS91">
        <v>500</v>
      </c>
      <c r="AT91">
        <v>0.2049</v>
      </c>
      <c r="AU91" t="s">
        <v>558</v>
      </c>
      <c r="AV91">
        <v>0</v>
      </c>
      <c r="AW91">
        <v>1650</v>
      </c>
    </row>
    <row r="92" spans="1:49">
      <c r="A92">
        <v>158</v>
      </c>
      <c r="B92" t="s">
        <v>560</v>
      </c>
      <c r="C92" s="59">
        <v>45455</v>
      </c>
      <c r="D92" t="s">
        <v>729</v>
      </c>
      <c r="E92" t="s">
        <v>562</v>
      </c>
      <c r="F92" t="s">
        <v>727</v>
      </c>
      <c r="G92" t="s">
        <v>730</v>
      </c>
      <c r="H92" t="s">
        <v>731</v>
      </c>
      <c r="I92" s="59">
        <v>45456</v>
      </c>
      <c r="J92" t="s">
        <v>561</v>
      </c>
      <c r="K92" t="s">
        <v>728</v>
      </c>
      <c r="L92" s="59"/>
      <c r="M92" t="s">
        <v>129</v>
      </c>
      <c r="N92" t="s">
        <v>351</v>
      </c>
      <c r="O92">
        <v>1</v>
      </c>
      <c r="P92" t="s">
        <v>727</v>
      </c>
      <c r="Q92" t="s">
        <v>731</v>
      </c>
      <c r="S92" t="s">
        <v>732</v>
      </c>
      <c r="T92" t="s">
        <v>564</v>
      </c>
      <c r="W92">
        <v>1150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 t="s">
        <v>128</v>
      </c>
      <c r="AE92" t="s">
        <v>773</v>
      </c>
      <c r="AF92">
        <v>1070</v>
      </c>
      <c r="AG92">
        <v>660</v>
      </c>
      <c r="AH92">
        <v>1150</v>
      </c>
      <c r="AI92">
        <v>660</v>
      </c>
      <c r="AJ92">
        <v>137</v>
      </c>
      <c r="AK92">
        <v>353</v>
      </c>
      <c r="AL92">
        <v>0.307</v>
      </c>
      <c r="AN92" t="s">
        <v>785</v>
      </c>
      <c r="AP92">
        <v>1150</v>
      </c>
      <c r="AQ92">
        <v>660</v>
      </c>
      <c r="AR92">
        <v>137</v>
      </c>
      <c r="AS92">
        <v>353</v>
      </c>
      <c r="AT92">
        <v>0.307</v>
      </c>
      <c r="AU92" t="s">
        <v>558</v>
      </c>
      <c r="AV92">
        <v>0</v>
      </c>
      <c r="AW92">
        <v>660</v>
      </c>
    </row>
    <row r="93" spans="1:49">
      <c r="A93">
        <v>159</v>
      </c>
      <c r="B93" t="s">
        <v>560</v>
      </c>
      <c r="C93" s="59">
        <v>45455</v>
      </c>
      <c r="D93" t="s">
        <v>729</v>
      </c>
      <c r="E93" t="s">
        <v>562</v>
      </c>
      <c r="F93" t="s">
        <v>727</v>
      </c>
      <c r="G93" t="s">
        <v>730</v>
      </c>
      <c r="H93" t="s">
        <v>731</v>
      </c>
      <c r="I93" s="59">
        <v>45456</v>
      </c>
      <c r="J93" t="s">
        <v>561</v>
      </c>
      <c r="K93" t="s">
        <v>728</v>
      </c>
      <c r="L93" s="59"/>
      <c r="M93" t="s">
        <v>121</v>
      </c>
      <c r="N93" t="s">
        <v>351</v>
      </c>
      <c r="O93">
        <v>1</v>
      </c>
      <c r="P93" t="s">
        <v>727</v>
      </c>
      <c r="Q93" t="s">
        <v>731</v>
      </c>
      <c r="S93" t="s">
        <v>732</v>
      </c>
      <c r="T93" t="s">
        <v>564</v>
      </c>
      <c r="W93">
        <v>2570</v>
      </c>
      <c r="X93">
        <v>140</v>
      </c>
      <c r="Y93">
        <v>0</v>
      </c>
      <c r="Z93">
        <v>0</v>
      </c>
      <c r="AA93">
        <v>0</v>
      </c>
      <c r="AB93">
        <v>0</v>
      </c>
      <c r="AC93">
        <v>0</v>
      </c>
      <c r="AD93" t="s">
        <v>120</v>
      </c>
      <c r="AE93" t="s">
        <v>773</v>
      </c>
      <c r="AF93">
        <v>2320</v>
      </c>
      <c r="AG93">
        <v>1430</v>
      </c>
      <c r="AH93">
        <v>2570</v>
      </c>
      <c r="AI93">
        <v>1430</v>
      </c>
      <c r="AJ93">
        <v>305</v>
      </c>
      <c r="AK93">
        <v>835</v>
      </c>
      <c r="AL93">
        <v>0.32490000000000002</v>
      </c>
      <c r="AN93" t="s">
        <v>785</v>
      </c>
      <c r="AP93">
        <v>2570</v>
      </c>
      <c r="AQ93">
        <v>1430</v>
      </c>
      <c r="AR93">
        <v>305</v>
      </c>
      <c r="AS93">
        <v>835</v>
      </c>
      <c r="AT93">
        <v>0.32490000000000002</v>
      </c>
      <c r="AU93" t="s">
        <v>558</v>
      </c>
      <c r="AV93">
        <v>0</v>
      </c>
      <c r="AW93">
        <v>1430</v>
      </c>
    </row>
    <row r="94" spans="1:49">
      <c r="A94">
        <v>160</v>
      </c>
      <c r="B94" t="s">
        <v>560</v>
      </c>
      <c r="C94" s="59">
        <v>45455</v>
      </c>
      <c r="D94" t="s">
        <v>735</v>
      </c>
      <c r="E94" t="s">
        <v>562</v>
      </c>
      <c r="F94" t="s">
        <v>733</v>
      </c>
      <c r="G94" t="s">
        <v>736</v>
      </c>
      <c r="H94" t="s">
        <v>737</v>
      </c>
      <c r="I94" s="59">
        <v>45456</v>
      </c>
      <c r="J94" t="s">
        <v>561</v>
      </c>
      <c r="K94" t="s">
        <v>734</v>
      </c>
      <c r="L94" s="59"/>
      <c r="M94" t="s">
        <v>133</v>
      </c>
      <c r="N94" t="s">
        <v>351</v>
      </c>
      <c r="O94">
        <v>10</v>
      </c>
      <c r="P94" t="s">
        <v>733</v>
      </c>
      <c r="Q94" t="s">
        <v>737</v>
      </c>
      <c r="S94" t="s">
        <v>738</v>
      </c>
      <c r="T94" t="s">
        <v>563</v>
      </c>
      <c r="W94">
        <v>9400</v>
      </c>
      <c r="X94">
        <v>0</v>
      </c>
      <c r="Y94">
        <v>3000</v>
      </c>
      <c r="Z94">
        <v>3000</v>
      </c>
      <c r="AA94">
        <v>0</v>
      </c>
      <c r="AB94">
        <v>0</v>
      </c>
      <c r="AC94">
        <v>0</v>
      </c>
      <c r="AD94" t="s">
        <v>132</v>
      </c>
      <c r="AF94">
        <v>890</v>
      </c>
      <c r="AG94">
        <v>550</v>
      </c>
      <c r="AH94">
        <v>12400</v>
      </c>
      <c r="AI94">
        <v>8500</v>
      </c>
      <c r="AJ94">
        <v>1216</v>
      </c>
      <c r="AK94">
        <v>2684</v>
      </c>
      <c r="AL94">
        <v>0.2165</v>
      </c>
      <c r="AN94" t="s">
        <v>785</v>
      </c>
      <c r="AP94">
        <v>12400</v>
      </c>
      <c r="AQ94">
        <v>8500</v>
      </c>
      <c r="AR94">
        <v>1216</v>
      </c>
      <c r="AS94">
        <v>2684</v>
      </c>
      <c r="AT94">
        <v>0.2165</v>
      </c>
      <c r="AU94" t="s">
        <v>558</v>
      </c>
      <c r="AV94">
        <v>0</v>
      </c>
      <c r="AW94">
        <v>5500</v>
      </c>
    </row>
    <row r="95" spans="1:49">
      <c r="A95">
        <v>161</v>
      </c>
      <c r="B95" t="s">
        <v>560</v>
      </c>
      <c r="C95" s="59">
        <v>45455</v>
      </c>
      <c r="D95" t="s">
        <v>741</v>
      </c>
      <c r="E95" t="s">
        <v>559</v>
      </c>
      <c r="F95" t="s">
        <v>739</v>
      </c>
      <c r="G95" t="s">
        <v>742</v>
      </c>
      <c r="H95" t="s">
        <v>743</v>
      </c>
      <c r="I95" s="59">
        <v>45456</v>
      </c>
      <c r="J95" t="s">
        <v>561</v>
      </c>
      <c r="K95" t="s">
        <v>740</v>
      </c>
      <c r="L95" s="59"/>
      <c r="M95" t="s">
        <v>118</v>
      </c>
      <c r="N95" t="s">
        <v>351</v>
      </c>
      <c r="O95">
        <v>3</v>
      </c>
      <c r="P95" t="s">
        <v>739</v>
      </c>
      <c r="Q95" t="s">
        <v>743</v>
      </c>
      <c r="R95" t="s">
        <v>744</v>
      </c>
      <c r="S95" t="s">
        <v>745</v>
      </c>
      <c r="W95">
        <v>8340</v>
      </c>
      <c r="X95">
        <v>0</v>
      </c>
      <c r="Y95">
        <v>3000</v>
      </c>
      <c r="Z95">
        <v>3000</v>
      </c>
      <c r="AA95">
        <v>0</v>
      </c>
      <c r="AB95">
        <v>0</v>
      </c>
      <c r="AC95">
        <v>0</v>
      </c>
      <c r="AD95" t="s">
        <v>117</v>
      </c>
      <c r="AF95">
        <v>2550</v>
      </c>
      <c r="AG95">
        <v>1650</v>
      </c>
      <c r="AH95">
        <v>11340</v>
      </c>
      <c r="AI95">
        <v>7950</v>
      </c>
      <c r="AJ95">
        <v>471</v>
      </c>
      <c r="AK95">
        <v>2919</v>
      </c>
      <c r="AL95">
        <v>0.25740000000000002</v>
      </c>
      <c r="AN95" t="s">
        <v>785</v>
      </c>
      <c r="AP95">
        <v>11340</v>
      </c>
      <c r="AQ95">
        <v>7950</v>
      </c>
      <c r="AR95">
        <v>471</v>
      </c>
      <c r="AS95">
        <v>2919</v>
      </c>
      <c r="AT95">
        <v>0.25740000000000002</v>
      </c>
      <c r="AU95" t="s">
        <v>558</v>
      </c>
      <c r="AV95">
        <v>1</v>
      </c>
      <c r="AW95">
        <v>4950</v>
      </c>
    </row>
    <row r="96" spans="1:49">
      <c r="A96">
        <v>162</v>
      </c>
      <c r="B96" t="s">
        <v>560</v>
      </c>
      <c r="C96" s="59">
        <v>45455</v>
      </c>
      <c r="D96" t="s">
        <v>748</v>
      </c>
      <c r="E96" t="s">
        <v>559</v>
      </c>
      <c r="F96" t="s">
        <v>749</v>
      </c>
      <c r="G96" t="s">
        <v>750</v>
      </c>
      <c r="H96" t="s">
        <v>751</v>
      </c>
      <c r="I96" s="59">
        <v>45456</v>
      </c>
      <c r="J96" t="s">
        <v>561</v>
      </c>
      <c r="K96" t="s">
        <v>747</v>
      </c>
      <c r="L96" s="59"/>
      <c r="M96" t="s">
        <v>24</v>
      </c>
      <c r="N96" t="s">
        <v>351</v>
      </c>
      <c r="O96">
        <v>3</v>
      </c>
      <c r="P96" t="s">
        <v>746</v>
      </c>
      <c r="Q96" t="s">
        <v>752</v>
      </c>
      <c r="S96" t="s">
        <v>753</v>
      </c>
      <c r="W96">
        <v>41310</v>
      </c>
      <c r="X96">
        <v>4590</v>
      </c>
      <c r="Y96">
        <v>0</v>
      </c>
      <c r="Z96">
        <v>3500</v>
      </c>
      <c r="AA96">
        <v>0</v>
      </c>
      <c r="AB96">
        <v>0</v>
      </c>
      <c r="AC96">
        <v>0</v>
      </c>
      <c r="AD96" t="s">
        <v>23</v>
      </c>
      <c r="AF96">
        <v>14450</v>
      </c>
      <c r="AG96">
        <v>9350</v>
      </c>
      <c r="AH96">
        <v>41310</v>
      </c>
      <c r="AI96">
        <v>31550</v>
      </c>
      <c r="AJ96">
        <v>1724</v>
      </c>
      <c r="AK96">
        <v>8036</v>
      </c>
      <c r="AL96">
        <v>0.19450000000000001</v>
      </c>
      <c r="AN96" t="s">
        <v>785</v>
      </c>
      <c r="AP96">
        <v>41310</v>
      </c>
      <c r="AQ96">
        <v>31550</v>
      </c>
      <c r="AR96">
        <v>1724</v>
      </c>
      <c r="AS96">
        <v>8036</v>
      </c>
      <c r="AT96">
        <v>0.19450000000000001</v>
      </c>
      <c r="AU96" t="s">
        <v>558</v>
      </c>
      <c r="AV96">
        <v>0</v>
      </c>
      <c r="AW96">
        <v>28050</v>
      </c>
    </row>
    <row r="97" spans="1:49">
      <c r="A97">
        <v>163</v>
      </c>
      <c r="B97" t="s">
        <v>560</v>
      </c>
      <c r="C97" s="59">
        <v>45455</v>
      </c>
      <c r="D97" t="s">
        <v>756</v>
      </c>
      <c r="E97" t="s">
        <v>559</v>
      </c>
      <c r="F97" t="s">
        <v>754</v>
      </c>
      <c r="G97" t="s">
        <v>757</v>
      </c>
      <c r="H97" t="s">
        <v>758</v>
      </c>
      <c r="I97" s="59">
        <v>45456</v>
      </c>
      <c r="J97" t="s">
        <v>561</v>
      </c>
      <c r="K97" t="s">
        <v>755</v>
      </c>
      <c r="L97" s="59"/>
      <c r="M97" t="s">
        <v>42</v>
      </c>
      <c r="N97" t="s">
        <v>351</v>
      </c>
      <c r="O97">
        <v>1</v>
      </c>
      <c r="P97" t="s">
        <v>754</v>
      </c>
      <c r="Q97" t="s">
        <v>758</v>
      </c>
      <c r="S97" t="s">
        <v>759</v>
      </c>
      <c r="W97">
        <v>16200</v>
      </c>
      <c r="X97">
        <v>1800</v>
      </c>
      <c r="Y97">
        <v>3000</v>
      </c>
      <c r="Z97">
        <v>3000</v>
      </c>
      <c r="AA97">
        <v>0</v>
      </c>
      <c r="AB97">
        <v>0</v>
      </c>
      <c r="AC97">
        <v>0</v>
      </c>
      <c r="AD97" t="s">
        <v>41</v>
      </c>
      <c r="AF97">
        <v>17000</v>
      </c>
      <c r="AG97">
        <v>11000</v>
      </c>
      <c r="AH97">
        <v>19200</v>
      </c>
      <c r="AI97">
        <v>14000</v>
      </c>
      <c r="AJ97">
        <v>784</v>
      </c>
      <c r="AK97">
        <v>4416</v>
      </c>
      <c r="AL97">
        <v>0.23</v>
      </c>
      <c r="AN97" t="s">
        <v>785</v>
      </c>
      <c r="AP97">
        <v>19200</v>
      </c>
      <c r="AQ97">
        <v>14000</v>
      </c>
      <c r="AR97">
        <v>784</v>
      </c>
      <c r="AS97">
        <v>4416</v>
      </c>
      <c r="AT97">
        <v>0.23</v>
      </c>
      <c r="AU97" t="s">
        <v>558</v>
      </c>
      <c r="AV97">
        <v>2</v>
      </c>
      <c r="AW97">
        <v>11000</v>
      </c>
    </row>
    <row r="98" spans="1:49">
      <c r="A98">
        <v>168</v>
      </c>
      <c r="B98" t="s">
        <v>560</v>
      </c>
      <c r="C98" s="59">
        <v>45456</v>
      </c>
      <c r="D98" t="s">
        <v>1589</v>
      </c>
      <c r="E98" t="s">
        <v>562</v>
      </c>
      <c r="F98" t="s">
        <v>1587</v>
      </c>
      <c r="G98" t="s">
        <v>1590</v>
      </c>
      <c r="H98" t="s">
        <v>1591</v>
      </c>
      <c r="I98" s="59">
        <v>45457</v>
      </c>
      <c r="J98" t="s">
        <v>561</v>
      </c>
      <c r="K98" t="s">
        <v>1588</v>
      </c>
      <c r="L98" s="59"/>
      <c r="M98" t="s">
        <v>34</v>
      </c>
      <c r="N98" t="s">
        <v>351</v>
      </c>
      <c r="O98">
        <v>1</v>
      </c>
      <c r="P98" t="s">
        <v>1587</v>
      </c>
      <c r="Q98" t="s">
        <v>1591</v>
      </c>
      <c r="S98" t="s">
        <v>1592</v>
      </c>
      <c r="T98" t="s">
        <v>564</v>
      </c>
      <c r="W98">
        <v>34020</v>
      </c>
      <c r="X98">
        <v>0</v>
      </c>
      <c r="Y98">
        <v>3000</v>
      </c>
      <c r="Z98">
        <v>3500</v>
      </c>
      <c r="AA98">
        <v>0</v>
      </c>
      <c r="AB98">
        <v>0</v>
      </c>
      <c r="AC98">
        <v>0</v>
      </c>
      <c r="AD98" t="s">
        <v>33</v>
      </c>
      <c r="AF98">
        <v>32130</v>
      </c>
      <c r="AG98">
        <v>19800</v>
      </c>
      <c r="AH98">
        <v>37020</v>
      </c>
      <c r="AI98">
        <v>23300</v>
      </c>
      <c r="AJ98">
        <v>4141</v>
      </c>
      <c r="AK98">
        <v>9579</v>
      </c>
      <c r="AL98">
        <v>0.25879999999999997</v>
      </c>
      <c r="AN98" t="s">
        <v>785</v>
      </c>
      <c r="AP98">
        <v>37020</v>
      </c>
      <c r="AQ98">
        <v>23300</v>
      </c>
      <c r="AR98">
        <v>4141</v>
      </c>
      <c r="AS98">
        <v>9579</v>
      </c>
      <c r="AT98">
        <v>0.25879999999999997</v>
      </c>
      <c r="AU98" t="s">
        <v>558</v>
      </c>
      <c r="AV98">
        <v>0</v>
      </c>
      <c r="AW98">
        <v>19800</v>
      </c>
    </row>
    <row r="99" spans="1:49">
      <c r="A99">
        <v>169</v>
      </c>
      <c r="B99" t="s">
        <v>560</v>
      </c>
      <c r="C99" s="59">
        <v>45456</v>
      </c>
      <c r="D99" t="s">
        <v>1595</v>
      </c>
      <c r="E99" t="s">
        <v>562</v>
      </c>
      <c r="F99" t="s">
        <v>1593</v>
      </c>
      <c r="G99" t="s">
        <v>1596</v>
      </c>
      <c r="H99" t="s">
        <v>1597</v>
      </c>
      <c r="I99" s="59">
        <v>45457</v>
      </c>
      <c r="J99" t="s">
        <v>561</v>
      </c>
      <c r="K99" t="s">
        <v>1594</v>
      </c>
      <c r="L99" s="59"/>
      <c r="M99" t="s">
        <v>52</v>
      </c>
      <c r="N99" t="s">
        <v>351</v>
      </c>
      <c r="O99">
        <v>8</v>
      </c>
      <c r="P99" t="s">
        <v>1593</v>
      </c>
      <c r="Q99" t="s">
        <v>1597</v>
      </c>
      <c r="S99" t="s">
        <v>1598</v>
      </c>
      <c r="T99" t="s">
        <v>564</v>
      </c>
      <c r="W99">
        <v>13440</v>
      </c>
      <c r="X99">
        <v>0</v>
      </c>
      <c r="Y99">
        <v>0</v>
      </c>
      <c r="Z99">
        <v>3500</v>
      </c>
      <c r="AA99">
        <v>0</v>
      </c>
      <c r="AB99">
        <v>0</v>
      </c>
      <c r="AC99">
        <v>0</v>
      </c>
      <c r="AD99" t="s">
        <v>51</v>
      </c>
      <c r="AF99">
        <v>1300</v>
      </c>
      <c r="AG99">
        <v>880</v>
      </c>
      <c r="AH99">
        <v>13440</v>
      </c>
      <c r="AI99">
        <v>10540</v>
      </c>
      <c r="AJ99">
        <v>1597</v>
      </c>
      <c r="AK99">
        <v>1303</v>
      </c>
      <c r="AL99">
        <v>9.69E-2</v>
      </c>
      <c r="AN99" t="s">
        <v>785</v>
      </c>
      <c r="AP99">
        <v>13440</v>
      </c>
      <c r="AQ99">
        <v>10540</v>
      </c>
      <c r="AR99">
        <v>1597</v>
      </c>
      <c r="AS99">
        <v>1303</v>
      </c>
      <c r="AT99">
        <v>9.69E-2</v>
      </c>
      <c r="AU99" t="s">
        <v>558</v>
      </c>
      <c r="AV99">
        <v>0</v>
      </c>
      <c r="AW99">
        <v>7040</v>
      </c>
    </row>
    <row r="100" spans="1:49">
      <c r="A100">
        <v>170</v>
      </c>
      <c r="B100" t="s">
        <v>560</v>
      </c>
      <c r="C100" s="59">
        <v>45456</v>
      </c>
      <c r="D100" t="s">
        <v>1595</v>
      </c>
      <c r="E100" t="s">
        <v>562</v>
      </c>
      <c r="F100" t="s">
        <v>1593</v>
      </c>
      <c r="G100" t="s">
        <v>1596</v>
      </c>
      <c r="H100" t="s">
        <v>1597</v>
      </c>
      <c r="I100" s="59">
        <v>45457</v>
      </c>
      <c r="J100" t="s">
        <v>561</v>
      </c>
      <c r="K100" t="s">
        <v>1594</v>
      </c>
      <c r="L100" s="59"/>
      <c r="M100" t="s">
        <v>284</v>
      </c>
      <c r="N100" t="s">
        <v>351</v>
      </c>
      <c r="O100">
        <v>6</v>
      </c>
      <c r="P100" t="s">
        <v>1593</v>
      </c>
      <c r="Q100" t="s">
        <v>1597</v>
      </c>
      <c r="S100" t="s">
        <v>1598</v>
      </c>
      <c r="T100" t="s">
        <v>564</v>
      </c>
      <c r="W100">
        <v>11280</v>
      </c>
      <c r="X100">
        <v>1260</v>
      </c>
      <c r="Y100">
        <v>0</v>
      </c>
      <c r="Z100">
        <v>0</v>
      </c>
      <c r="AA100">
        <v>0</v>
      </c>
      <c r="AB100">
        <v>0</v>
      </c>
      <c r="AC100">
        <v>0</v>
      </c>
      <c r="AD100" t="s">
        <v>1648</v>
      </c>
      <c r="AE100" t="s">
        <v>773</v>
      </c>
      <c r="AF100">
        <v>2000</v>
      </c>
      <c r="AG100">
        <v>1210</v>
      </c>
      <c r="AH100">
        <v>11280</v>
      </c>
      <c r="AI100">
        <v>7260</v>
      </c>
      <c r="AJ100">
        <v>1340</v>
      </c>
      <c r="AK100">
        <v>2680</v>
      </c>
      <c r="AL100">
        <v>0.23760000000000001</v>
      </c>
      <c r="AN100" t="s">
        <v>785</v>
      </c>
      <c r="AP100">
        <v>11280</v>
      </c>
      <c r="AQ100">
        <v>7260</v>
      </c>
      <c r="AR100">
        <v>1340</v>
      </c>
      <c r="AS100">
        <v>2680</v>
      </c>
      <c r="AT100">
        <v>0.23760000000000001</v>
      </c>
      <c r="AU100" t="s">
        <v>558</v>
      </c>
      <c r="AV100">
        <v>0</v>
      </c>
      <c r="AW100">
        <v>7260</v>
      </c>
    </row>
    <row r="101" spans="1:49">
      <c r="A101">
        <v>171</v>
      </c>
      <c r="B101" t="s">
        <v>560</v>
      </c>
      <c r="C101" s="59">
        <v>45456</v>
      </c>
      <c r="D101" t="s">
        <v>1595</v>
      </c>
      <c r="E101" t="s">
        <v>562</v>
      </c>
      <c r="F101" t="s">
        <v>1593</v>
      </c>
      <c r="G101" t="s">
        <v>1596</v>
      </c>
      <c r="H101" t="s">
        <v>1597</v>
      </c>
      <c r="I101" s="59">
        <v>45457</v>
      </c>
      <c r="J101" t="s">
        <v>561</v>
      </c>
      <c r="K101" t="s">
        <v>1594</v>
      </c>
      <c r="L101" s="59"/>
      <c r="M101" t="s">
        <v>129</v>
      </c>
      <c r="N101" t="s">
        <v>351</v>
      </c>
      <c r="O101">
        <v>9</v>
      </c>
      <c r="P101" t="s">
        <v>1593</v>
      </c>
      <c r="Q101" t="s">
        <v>1597</v>
      </c>
      <c r="S101" t="s">
        <v>1598</v>
      </c>
      <c r="T101" t="s">
        <v>564</v>
      </c>
      <c r="W101">
        <v>10350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 t="s">
        <v>128</v>
      </c>
      <c r="AE101" t="s">
        <v>773</v>
      </c>
      <c r="AF101">
        <v>1070</v>
      </c>
      <c r="AG101">
        <v>660</v>
      </c>
      <c r="AH101">
        <v>10350</v>
      </c>
      <c r="AI101">
        <v>5940</v>
      </c>
      <c r="AJ101">
        <v>1230</v>
      </c>
      <c r="AK101">
        <v>3180</v>
      </c>
      <c r="AL101">
        <v>0.30719999999999997</v>
      </c>
      <c r="AN101" t="s">
        <v>785</v>
      </c>
      <c r="AP101">
        <v>10350</v>
      </c>
      <c r="AQ101">
        <v>5940</v>
      </c>
      <c r="AR101">
        <v>1230</v>
      </c>
      <c r="AS101">
        <v>3180</v>
      </c>
      <c r="AT101">
        <v>0.30719999999999997</v>
      </c>
      <c r="AU101" t="s">
        <v>558</v>
      </c>
      <c r="AV101">
        <v>0</v>
      </c>
      <c r="AW101">
        <v>5940</v>
      </c>
    </row>
    <row r="102" spans="1:49">
      <c r="A102">
        <v>172</v>
      </c>
      <c r="B102" t="s">
        <v>560</v>
      </c>
      <c r="C102" s="59">
        <v>45456</v>
      </c>
      <c r="D102" t="s">
        <v>1601</v>
      </c>
      <c r="E102" t="s">
        <v>562</v>
      </c>
      <c r="F102" t="s">
        <v>1602</v>
      </c>
      <c r="G102" t="s">
        <v>1603</v>
      </c>
      <c r="H102" t="s">
        <v>1604</v>
      </c>
      <c r="I102" s="59">
        <v>45457</v>
      </c>
      <c r="J102" t="s">
        <v>561</v>
      </c>
      <c r="K102" t="s">
        <v>1600</v>
      </c>
      <c r="L102" s="59"/>
      <c r="M102" t="s">
        <v>125</v>
      </c>
      <c r="N102" t="s">
        <v>351</v>
      </c>
      <c r="O102">
        <v>10</v>
      </c>
      <c r="P102" t="s">
        <v>1599</v>
      </c>
      <c r="Q102" t="s">
        <v>1604</v>
      </c>
      <c r="S102" t="s">
        <v>1605</v>
      </c>
      <c r="T102" t="s">
        <v>564</v>
      </c>
      <c r="W102">
        <v>16900</v>
      </c>
      <c r="X102">
        <v>1900</v>
      </c>
      <c r="Y102">
        <v>0</v>
      </c>
      <c r="Z102">
        <v>3000</v>
      </c>
      <c r="AA102">
        <v>0</v>
      </c>
      <c r="AB102">
        <v>0</v>
      </c>
      <c r="AC102">
        <v>0</v>
      </c>
      <c r="AD102" t="s">
        <v>124</v>
      </c>
      <c r="AF102">
        <v>1790</v>
      </c>
      <c r="AG102">
        <v>1100</v>
      </c>
      <c r="AH102">
        <v>16900</v>
      </c>
      <c r="AI102">
        <v>14000</v>
      </c>
      <c r="AJ102">
        <v>2008</v>
      </c>
      <c r="AK102">
        <v>892</v>
      </c>
      <c r="AL102">
        <v>5.28E-2</v>
      </c>
      <c r="AN102" t="s">
        <v>785</v>
      </c>
      <c r="AP102">
        <v>16900</v>
      </c>
      <c r="AQ102">
        <v>14000</v>
      </c>
      <c r="AR102">
        <v>2008</v>
      </c>
      <c r="AS102">
        <v>892</v>
      </c>
      <c r="AT102">
        <v>5.28E-2</v>
      </c>
      <c r="AU102" t="s">
        <v>558</v>
      </c>
      <c r="AV102">
        <v>0</v>
      </c>
      <c r="AW102">
        <v>11000</v>
      </c>
    </row>
    <row r="103" spans="1:49">
      <c r="A103">
        <v>173</v>
      </c>
      <c r="B103" t="s">
        <v>560</v>
      </c>
      <c r="C103" s="59">
        <v>45457</v>
      </c>
      <c r="D103" t="s">
        <v>1608</v>
      </c>
      <c r="E103" t="s">
        <v>562</v>
      </c>
      <c r="F103" t="s">
        <v>1606</v>
      </c>
      <c r="G103" t="s">
        <v>1609</v>
      </c>
      <c r="H103" t="s">
        <v>1610</v>
      </c>
      <c r="I103" s="59">
        <v>45457</v>
      </c>
      <c r="J103" t="s">
        <v>561</v>
      </c>
      <c r="K103" t="s">
        <v>1607</v>
      </c>
      <c r="L103" s="59"/>
      <c r="M103" t="s">
        <v>98</v>
      </c>
      <c r="N103" t="s">
        <v>351</v>
      </c>
      <c r="O103">
        <v>3</v>
      </c>
      <c r="P103" t="s">
        <v>1606</v>
      </c>
      <c r="Q103" t="s">
        <v>1610</v>
      </c>
      <c r="S103" t="s">
        <v>1611</v>
      </c>
      <c r="T103" t="s">
        <v>564</v>
      </c>
      <c r="W103">
        <v>20400</v>
      </c>
      <c r="X103">
        <v>0</v>
      </c>
      <c r="Y103">
        <v>0</v>
      </c>
      <c r="Z103">
        <v>3500</v>
      </c>
      <c r="AA103">
        <v>0</v>
      </c>
      <c r="AB103">
        <v>0</v>
      </c>
      <c r="AC103">
        <v>0</v>
      </c>
      <c r="AD103" t="s">
        <v>1645</v>
      </c>
      <c r="AF103">
        <v>6430</v>
      </c>
      <c r="AG103">
        <v>3960</v>
      </c>
      <c r="AH103">
        <v>20400</v>
      </c>
      <c r="AI103">
        <v>15380</v>
      </c>
      <c r="AJ103">
        <v>2424</v>
      </c>
      <c r="AK103">
        <v>2596</v>
      </c>
      <c r="AL103">
        <v>0.1273</v>
      </c>
      <c r="AN103" t="s">
        <v>785</v>
      </c>
      <c r="AP103">
        <v>20400</v>
      </c>
      <c r="AQ103">
        <v>15380</v>
      </c>
      <c r="AR103">
        <v>2424</v>
      </c>
      <c r="AS103">
        <v>2596</v>
      </c>
      <c r="AT103">
        <v>0.1273</v>
      </c>
      <c r="AU103" t="s">
        <v>558</v>
      </c>
      <c r="AV103">
        <v>0</v>
      </c>
      <c r="AW103">
        <v>11880</v>
      </c>
    </row>
    <row r="104" spans="1:49">
      <c r="A104">
        <v>174</v>
      </c>
      <c r="B104" t="s">
        <v>560</v>
      </c>
      <c r="C104" s="59">
        <v>45457</v>
      </c>
      <c r="D104" t="s">
        <v>1614</v>
      </c>
      <c r="E104" t="s">
        <v>559</v>
      </c>
      <c r="F104" t="s">
        <v>1612</v>
      </c>
      <c r="G104" t="s">
        <v>1615</v>
      </c>
      <c r="H104" t="s">
        <v>1616</v>
      </c>
      <c r="I104" s="59">
        <v>45457</v>
      </c>
      <c r="J104" t="s">
        <v>561</v>
      </c>
      <c r="K104" t="s">
        <v>1613</v>
      </c>
      <c r="L104" s="59"/>
      <c r="M104" t="s">
        <v>129</v>
      </c>
      <c r="N104" t="s">
        <v>351</v>
      </c>
      <c r="O104">
        <v>10</v>
      </c>
      <c r="P104" t="s">
        <v>1612</v>
      </c>
      <c r="Q104" t="s">
        <v>1616</v>
      </c>
      <c r="S104" t="s">
        <v>1617</v>
      </c>
      <c r="T104" t="s">
        <v>1181</v>
      </c>
      <c r="W104">
        <v>10800</v>
      </c>
      <c r="X104">
        <v>0</v>
      </c>
      <c r="Y104">
        <v>3000</v>
      </c>
      <c r="Z104">
        <v>3000</v>
      </c>
      <c r="AA104">
        <v>0</v>
      </c>
      <c r="AB104">
        <v>0</v>
      </c>
      <c r="AC104">
        <v>0</v>
      </c>
      <c r="AD104" t="s">
        <v>128</v>
      </c>
      <c r="AF104">
        <v>1020</v>
      </c>
      <c r="AG104">
        <v>660</v>
      </c>
      <c r="AH104">
        <v>13800</v>
      </c>
      <c r="AI104">
        <v>9600</v>
      </c>
      <c r="AJ104">
        <v>569</v>
      </c>
      <c r="AK104">
        <v>3631</v>
      </c>
      <c r="AL104">
        <v>0.2631</v>
      </c>
      <c r="AN104" t="s">
        <v>785</v>
      </c>
      <c r="AP104">
        <v>13800</v>
      </c>
      <c r="AQ104">
        <v>9600</v>
      </c>
      <c r="AR104">
        <v>569</v>
      </c>
      <c r="AS104">
        <v>3631</v>
      </c>
      <c r="AT104">
        <v>0.2631</v>
      </c>
      <c r="AU104" t="s">
        <v>558</v>
      </c>
      <c r="AV104">
        <v>0</v>
      </c>
      <c r="AW104">
        <v>6600</v>
      </c>
    </row>
    <row r="105" spans="1:49">
      <c r="A105">
        <v>175</v>
      </c>
      <c r="B105" t="s">
        <v>560</v>
      </c>
      <c r="C105" s="59">
        <v>45457</v>
      </c>
      <c r="D105" t="s">
        <v>1620</v>
      </c>
      <c r="E105" t="s">
        <v>559</v>
      </c>
      <c r="F105" t="s">
        <v>1618</v>
      </c>
      <c r="G105" t="s">
        <v>1621</v>
      </c>
      <c r="H105" t="s">
        <v>1622</v>
      </c>
      <c r="I105" s="59">
        <v>45457</v>
      </c>
      <c r="J105" t="s">
        <v>561</v>
      </c>
      <c r="K105" t="s">
        <v>1619</v>
      </c>
      <c r="L105" s="59"/>
      <c r="M105" t="s">
        <v>34</v>
      </c>
      <c r="N105" t="s">
        <v>351</v>
      </c>
      <c r="O105">
        <v>1</v>
      </c>
      <c r="P105" t="s">
        <v>1618</v>
      </c>
      <c r="Q105" t="s">
        <v>1622</v>
      </c>
      <c r="S105" t="s">
        <v>1623</v>
      </c>
      <c r="W105">
        <v>28620</v>
      </c>
      <c r="X105">
        <v>3180</v>
      </c>
      <c r="Y105">
        <v>0</v>
      </c>
      <c r="Z105">
        <v>3500</v>
      </c>
      <c r="AA105">
        <v>0</v>
      </c>
      <c r="AB105">
        <v>0</v>
      </c>
      <c r="AC105">
        <v>0</v>
      </c>
      <c r="AD105" t="s">
        <v>33</v>
      </c>
      <c r="AF105">
        <v>30600</v>
      </c>
      <c r="AG105">
        <v>19800</v>
      </c>
      <c r="AH105">
        <v>28620</v>
      </c>
      <c r="AI105">
        <v>23300</v>
      </c>
      <c r="AJ105">
        <v>1219</v>
      </c>
      <c r="AK105">
        <v>4101</v>
      </c>
      <c r="AL105">
        <v>0.14330000000000001</v>
      </c>
      <c r="AN105" t="s">
        <v>785</v>
      </c>
      <c r="AP105">
        <v>28620</v>
      </c>
      <c r="AQ105">
        <v>23300</v>
      </c>
      <c r="AR105">
        <v>1219</v>
      </c>
      <c r="AS105">
        <v>4101</v>
      </c>
      <c r="AT105">
        <v>0.14330000000000001</v>
      </c>
      <c r="AU105" t="s">
        <v>558</v>
      </c>
      <c r="AV105">
        <v>0</v>
      </c>
      <c r="AW105">
        <v>19800</v>
      </c>
    </row>
    <row r="106" spans="1:49">
      <c r="A106">
        <v>176</v>
      </c>
      <c r="B106" t="s">
        <v>560</v>
      </c>
      <c r="C106" s="59">
        <v>45457</v>
      </c>
      <c r="D106" t="s">
        <v>1624</v>
      </c>
      <c r="E106" t="s">
        <v>559</v>
      </c>
      <c r="F106" t="s">
        <v>1618</v>
      </c>
      <c r="G106" t="s">
        <v>1621</v>
      </c>
      <c r="H106" t="s">
        <v>1622</v>
      </c>
      <c r="I106" s="59">
        <v>45457</v>
      </c>
      <c r="J106" t="s">
        <v>561</v>
      </c>
      <c r="K106" t="s">
        <v>1619</v>
      </c>
      <c r="L106" s="59"/>
      <c r="M106" t="s">
        <v>24</v>
      </c>
      <c r="N106" t="s">
        <v>351</v>
      </c>
      <c r="O106">
        <v>1</v>
      </c>
      <c r="P106" t="s">
        <v>1618</v>
      </c>
      <c r="Q106" t="s">
        <v>1622</v>
      </c>
      <c r="S106" t="s">
        <v>1623</v>
      </c>
      <c r="W106">
        <v>13770</v>
      </c>
      <c r="X106">
        <v>1530</v>
      </c>
      <c r="Y106">
        <v>0</v>
      </c>
      <c r="Z106">
        <v>0</v>
      </c>
      <c r="AA106">
        <v>0</v>
      </c>
      <c r="AB106">
        <v>0</v>
      </c>
      <c r="AC106">
        <v>0</v>
      </c>
      <c r="AD106" t="s">
        <v>23</v>
      </c>
      <c r="AE106" t="s">
        <v>773</v>
      </c>
      <c r="AF106">
        <v>14450</v>
      </c>
      <c r="AG106">
        <v>9350</v>
      </c>
      <c r="AH106">
        <v>13770</v>
      </c>
      <c r="AI106">
        <v>9350</v>
      </c>
      <c r="AJ106">
        <v>628</v>
      </c>
      <c r="AK106">
        <v>3792</v>
      </c>
      <c r="AL106">
        <v>0.27539999999999998</v>
      </c>
      <c r="AN106" t="s">
        <v>785</v>
      </c>
      <c r="AP106">
        <v>13770</v>
      </c>
      <c r="AQ106">
        <v>9350</v>
      </c>
      <c r="AR106">
        <v>628</v>
      </c>
      <c r="AS106">
        <v>3792</v>
      </c>
      <c r="AT106">
        <v>0.27539999999999998</v>
      </c>
      <c r="AU106" t="s">
        <v>558</v>
      </c>
      <c r="AV106">
        <v>0</v>
      </c>
      <c r="AW106">
        <v>9350</v>
      </c>
    </row>
    <row r="107" spans="1:49">
      <c r="A107">
        <v>177</v>
      </c>
      <c r="B107" t="s">
        <v>560</v>
      </c>
      <c r="C107" s="59">
        <v>45456</v>
      </c>
      <c r="D107" t="s">
        <v>1627</v>
      </c>
      <c r="E107" t="s">
        <v>559</v>
      </c>
      <c r="F107" t="s">
        <v>1625</v>
      </c>
      <c r="G107" t="s">
        <v>1628</v>
      </c>
      <c r="H107" t="s">
        <v>1629</v>
      </c>
      <c r="I107" s="59">
        <v>45457</v>
      </c>
      <c r="J107" t="s">
        <v>561</v>
      </c>
      <c r="K107" t="s">
        <v>1626</v>
      </c>
      <c r="L107" s="59"/>
      <c r="M107" t="s">
        <v>44</v>
      </c>
      <c r="N107" t="s">
        <v>351</v>
      </c>
      <c r="O107">
        <v>2</v>
      </c>
      <c r="P107" t="s">
        <v>1625</v>
      </c>
      <c r="Q107" t="s">
        <v>1629</v>
      </c>
      <c r="S107" t="s">
        <v>1630</v>
      </c>
      <c r="W107">
        <v>29160</v>
      </c>
      <c r="X107">
        <v>3240</v>
      </c>
      <c r="Y107">
        <v>0</v>
      </c>
      <c r="Z107">
        <v>4400</v>
      </c>
      <c r="AA107">
        <v>0</v>
      </c>
      <c r="AB107">
        <v>0</v>
      </c>
      <c r="AC107">
        <v>0</v>
      </c>
      <c r="AD107" t="s">
        <v>43</v>
      </c>
      <c r="AF107">
        <v>15300</v>
      </c>
      <c r="AG107">
        <v>9900</v>
      </c>
      <c r="AH107">
        <v>29160</v>
      </c>
      <c r="AI107">
        <v>24200</v>
      </c>
      <c r="AJ107">
        <v>1241</v>
      </c>
      <c r="AK107">
        <v>3719</v>
      </c>
      <c r="AL107">
        <v>0.1275</v>
      </c>
      <c r="AN107" t="s">
        <v>785</v>
      </c>
      <c r="AP107">
        <v>29160</v>
      </c>
      <c r="AQ107">
        <v>24200</v>
      </c>
      <c r="AR107">
        <v>1241</v>
      </c>
      <c r="AS107">
        <v>3719</v>
      </c>
      <c r="AT107">
        <v>0.1275</v>
      </c>
      <c r="AU107" t="s">
        <v>558</v>
      </c>
      <c r="AV107">
        <v>0</v>
      </c>
      <c r="AW107">
        <v>19800</v>
      </c>
    </row>
    <row r="108" spans="1:49">
      <c r="A108">
        <v>178</v>
      </c>
      <c r="B108" t="s">
        <v>560</v>
      </c>
      <c r="C108" s="59">
        <v>45456</v>
      </c>
      <c r="D108" t="s">
        <v>1631</v>
      </c>
      <c r="E108" t="s">
        <v>559</v>
      </c>
      <c r="F108" t="s">
        <v>1625</v>
      </c>
      <c r="G108" t="s">
        <v>1628</v>
      </c>
      <c r="H108" t="s">
        <v>1629</v>
      </c>
      <c r="I108" s="59">
        <v>45457</v>
      </c>
      <c r="J108" t="s">
        <v>561</v>
      </c>
      <c r="K108" t="s">
        <v>1626</v>
      </c>
      <c r="L108" s="59"/>
      <c r="M108" t="s">
        <v>34</v>
      </c>
      <c r="N108" t="s">
        <v>351</v>
      </c>
      <c r="O108">
        <v>1</v>
      </c>
      <c r="P108" t="s">
        <v>1625</v>
      </c>
      <c r="Q108" t="s">
        <v>1629</v>
      </c>
      <c r="S108" t="s">
        <v>1630</v>
      </c>
      <c r="W108">
        <v>28620</v>
      </c>
      <c r="X108">
        <v>3180</v>
      </c>
      <c r="Y108">
        <v>0</v>
      </c>
      <c r="Z108">
        <v>0</v>
      </c>
      <c r="AA108">
        <v>0</v>
      </c>
      <c r="AB108">
        <v>0</v>
      </c>
      <c r="AC108">
        <v>0</v>
      </c>
      <c r="AD108" t="s">
        <v>33</v>
      </c>
      <c r="AE108" t="s">
        <v>773</v>
      </c>
      <c r="AF108">
        <v>30600</v>
      </c>
      <c r="AG108">
        <v>19800</v>
      </c>
      <c r="AH108">
        <v>28620</v>
      </c>
      <c r="AI108">
        <v>19800</v>
      </c>
      <c r="AJ108">
        <v>1219</v>
      </c>
      <c r="AK108">
        <v>7601</v>
      </c>
      <c r="AL108">
        <v>0.2656</v>
      </c>
      <c r="AN108" t="s">
        <v>785</v>
      </c>
      <c r="AP108">
        <v>28620</v>
      </c>
      <c r="AQ108">
        <v>19800</v>
      </c>
      <c r="AR108">
        <v>1219</v>
      </c>
      <c r="AS108">
        <v>7601</v>
      </c>
      <c r="AT108">
        <v>0.2656</v>
      </c>
      <c r="AU108" t="s">
        <v>558</v>
      </c>
      <c r="AV108">
        <v>0</v>
      </c>
      <c r="AW108">
        <v>19800</v>
      </c>
    </row>
    <row r="109" spans="1:49">
      <c r="A109">
        <v>184</v>
      </c>
      <c r="B109" t="s">
        <v>560</v>
      </c>
      <c r="C109" s="59">
        <v>45470</v>
      </c>
      <c r="D109" t="s">
        <v>1703</v>
      </c>
      <c r="E109" t="s">
        <v>559</v>
      </c>
      <c r="F109" t="s">
        <v>1701</v>
      </c>
      <c r="G109" t="s">
        <v>1704</v>
      </c>
      <c r="H109" t="s">
        <v>1705</v>
      </c>
      <c r="I109" s="59">
        <v>45470</v>
      </c>
      <c r="J109" t="s">
        <v>561</v>
      </c>
      <c r="K109" t="s">
        <v>1702</v>
      </c>
      <c r="L109" s="59"/>
      <c r="M109" t="s">
        <v>34</v>
      </c>
      <c r="N109" t="s">
        <v>351</v>
      </c>
      <c r="O109">
        <v>1</v>
      </c>
      <c r="P109" t="s">
        <v>1701</v>
      </c>
      <c r="Q109" t="s">
        <v>1705</v>
      </c>
      <c r="S109" t="s">
        <v>1706</v>
      </c>
      <c r="W109">
        <v>28620</v>
      </c>
      <c r="X109">
        <v>3180</v>
      </c>
      <c r="Y109">
        <v>3000</v>
      </c>
      <c r="Z109">
        <v>3500</v>
      </c>
      <c r="AA109">
        <v>0</v>
      </c>
      <c r="AB109">
        <v>960</v>
      </c>
      <c r="AC109">
        <v>0</v>
      </c>
      <c r="AD109" t="s">
        <v>33</v>
      </c>
      <c r="AF109">
        <v>30600</v>
      </c>
      <c r="AG109">
        <v>19800</v>
      </c>
      <c r="AH109">
        <v>31620</v>
      </c>
      <c r="AI109">
        <v>24260</v>
      </c>
      <c r="AJ109">
        <v>1278</v>
      </c>
      <c r="AK109">
        <v>6082</v>
      </c>
      <c r="AL109">
        <v>0.1923</v>
      </c>
      <c r="AN109" t="s">
        <v>785</v>
      </c>
      <c r="AP109">
        <v>31620</v>
      </c>
      <c r="AQ109">
        <v>24260</v>
      </c>
      <c r="AR109">
        <v>1278</v>
      </c>
      <c r="AS109">
        <v>6082</v>
      </c>
      <c r="AT109">
        <v>0.1923</v>
      </c>
      <c r="AU109" t="s">
        <v>558</v>
      </c>
      <c r="AV109">
        <v>0</v>
      </c>
      <c r="AW109">
        <v>19800</v>
      </c>
    </row>
    <row r="110" spans="1:49">
      <c r="A110">
        <v>185</v>
      </c>
      <c r="B110" t="s">
        <v>560</v>
      </c>
      <c r="C110" s="59">
        <v>45469</v>
      </c>
      <c r="D110" t="s">
        <v>1709</v>
      </c>
      <c r="E110" t="s">
        <v>562</v>
      </c>
      <c r="F110" t="s">
        <v>1707</v>
      </c>
      <c r="G110" t="s">
        <v>944</v>
      </c>
      <c r="H110" t="s">
        <v>1710</v>
      </c>
      <c r="I110" s="59">
        <v>45470</v>
      </c>
      <c r="J110" t="s">
        <v>561</v>
      </c>
      <c r="K110" t="s">
        <v>1708</v>
      </c>
      <c r="L110" s="59"/>
      <c r="M110" t="s">
        <v>38</v>
      </c>
      <c r="N110" t="s">
        <v>351</v>
      </c>
      <c r="O110">
        <v>1</v>
      </c>
      <c r="P110" t="s">
        <v>1707</v>
      </c>
      <c r="Q110" t="s">
        <v>1710</v>
      </c>
      <c r="S110" t="s">
        <v>1711</v>
      </c>
      <c r="T110" t="s">
        <v>1712</v>
      </c>
      <c r="W110">
        <v>24570</v>
      </c>
      <c r="X110">
        <v>0</v>
      </c>
      <c r="Y110">
        <v>3000</v>
      </c>
      <c r="Z110">
        <v>3000</v>
      </c>
      <c r="AA110">
        <v>0</v>
      </c>
      <c r="AB110">
        <v>0</v>
      </c>
      <c r="AC110">
        <v>0</v>
      </c>
      <c r="AD110" t="s">
        <v>37</v>
      </c>
      <c r="AF110">
        <v>23210</v>
      </c>
      <c r="AG110">
        <v>14300</v>
      </c>
      <c r="AH110">
        <v>27570</v>
      </c>
      <c r="AI110">
        <v>17300</v>
      </c>
      <c r="AJ110">
        <v>3018</v>
      </c>
      <c r="AK110">
        <v>4252</v>
      </c>
      <c r="AL110">
        <v>0.1542</v>
      </c>
      <c r="AN110" t="s">
        <v>785</v>
      </c>
      <c r="AP110">
        <v>27570</v>
      </c>
      <c r="AQ110">
        <v>17300</v>
      </c>
      <c r="AR110">
        <v>3018</v>
      </c>
      <c r="AS110">
        <v>7252</v>
      </c>
      <c r="AT110">
        <v>0.26300000000000001</v>
      </c>
      <c r="AU110" t="s">
        <v>826</v>
      </c>
      <c r="AV110">
        <v>0</v>
      </c>
      <c r="AW110">
        <v>14300</v>
      </c>
    </row>
    <row r="111" spans="1:49">
      <c r="A111">
        <v>186</v>
      </c>
      <c r="B111" t="s">
        <v>560</v>
      </c>
      <c r="C111" s="59">
        <v>45469</v>
      </c>
      <c r="D111" t="s">
        <v>1715</v>
      </c>
      <c r="E111" t="s">
        <v>562</v>
      </c>
      <c r="F111" t="s">
        <v>1713</v>
      </c>
      <c r="G111" t="s">
        <v>1716</v>
      </c>
      <c r="H111" t="s">
        <v>1717</v>
      </c>
      <c r="I111" s="59">
        <v>45470</v>
      </c>
      <c r="J111" t="s">
        <v>561</v>
      </c>
      <c r="K111" t="s">
        <v>1714</v>
      </c>
      <c r="L111" s="59"/>
      <c r="M111" t="s">
        <v>34</v>
      </c>
      <c r="N111" t="s">
        <v>351</v>
      </c>
      <c r="O111">
        <v>3</v>
      </c>
      <c r="P111" t="s">
        <v>1713</v>
      </c>
      <c r="Q111" t="s">
        <v>1717</v>
      </c>
      <c r="S111" t="s">
        <v>1718</v>
      </c>
      <c r="T111" t="s">
        <v>564</v>
      </c>
      <c r="W111">
        <v>102060</v>
      </c>
      <c r="X111">
        <v>0</v>
      </c>
      <c r="Y111">
        <v>0</v>
      </c>
      <c r="Z111">
        <v>5500</v>
      </c>
      <c r="AA111">
        <v>0</v>
      </c>
      <c r="AB111">
        <v>1725</v>
      </c>
      <c r="AC111">
        <v>0</v>
      </c>
      <c r="AD111" t="s">
        <v>33</v>
      </c>
      <c r="AF111">
        <v>32130</v>
      </c>
      <c r="AG111">
        <v>19800</v>
      </c>
      <c r="AH111">
        <v>102060</v>
      </c>
      <c r="AI111">
        <v>66625</v>
      </c>
      <c r="AJ111">
        <v>12125</v>
      </c>
      <c r="AK111">
        <v>23310</v>
      </c>
      <c r="AL111">
        <v>0.22839999999999999</v>
      </c>
      <c r="AN111" t="s">
        <v>785</v>
      </c>
      <c r="AP111">
        <v>102060</v>
      </c>
      <c r="AQ111">
        <v>66625</v>
      </c>
      <c r="AR111">
        <v>12125</v>
      </c>
      <c r="AS111">
        <v>23310</v>
      </c>
      <c r="AT111">
        <v>0.22839999999999999</v>
      </c>
      <c r="AU111" t="s">
        <v>558</v>
      </c>
      <c r="AV111">
        <v>0</v>
      </c>
      <c r="AW111">
        <v>59400</v>
      </c>
    </row>
    <row r="112" spans="1:49">
      <c r="A112">
        <v>187</v>
      </c>
      <c r="B112" t="s">
        <v>560</v>
      </c>
      <c r="C112" s="59">
        <v>45469</v>
      </c>
      <c r="D112" t="s">
        <v>1721</v>
      </c>
      <c r="E112" t="s">
        <v>562</v>
      </c>
      <c r="F112" t="s">
        <v>1722</v>
      </c>
      <c r="G112" t="s">
        <v>1723</v>
      </c>
      <c r="H112" t="s">
        <v>1724</v>
      </c>
      <c r="I112" s="59">
        <v>45470</v>
      </c>
      <c r="J112" t="s">
        <v>561</v>
      </c>
      <c r="K112" t="s">
        <v>1720</v>
      </c>
      <c r="L112" s="59"/>
      <c r="M112" t="s">
        <v>118</v>
      </c>
      <c r="N112" t="s">
        <v>351</v>
      </c>
      <c r="O112">
        <v>5</v>
      </c>
      <c r="P112" t="s">
        <v>1719</v>
      </c>
      <c r="Q112" t="s">
        <v>1724</v>
      </c>
      <c r="S112" t="s">
        <v>1725</v>
      </c>
      <c r="T112" t="s">
        <v>563</v>
      </c>
      <c r="W112">
        <v>12200</v>
      </c>
      <c r="X112">
        <v>2200</v>
      </c>
      <c r="Y112">
        <v>0</v>
      </c>
      <c r="Z112">
        <v>3000</v>
      </c>
      <c r="AA112">
        <v>0</v>
      </c>
      <c r="AB112">
        <v>0</v>
      </c>
      <c r="AC112">
        <v>0</v>
      </c>
      <c r="AD112" t="s">
        <v>117</v>
      </c>
      <c r="AF112">
        <v>2680</v>
      </c>
      <c r="AG112">
        <v>1650</v>
      </c>
      <c r="AH112">
        <v>12200</v>
      </c>
      <c r="AI112">
        <v>11250</v>
      </c>
      <c r="AJ112">
        <v>1449</v>
      </c>
      <c r="AK112">
        <v>-499</v>
      </c>
      <c r="AL112">
        <v>-4.0899999999999999E-2</v>
      </c>
      <c r="AN112" t="s">
        <v>785</v>
      </c>
      <c r="AP112">
        <v>12200</v>
      </c>
      <c r="AQ112">
        <v>11250</v>
      </c>
      <c r="AR112">
        <v>1449</v>
      </c>
      <c r="AS112">
        <v>-499</v>
      </c>
      <c r="AT112">
        <v>-4.0899999999999999E-2</v>
      </c>
      <c r="AU112" t="s">
        <v>558</v>
      </c>
      <c r="AV112">
        <v>0</v>
      </c>
      <c r="AW112">
        <v>8250</v>
      </c>
    </row>
    <row r="113" spans="1:49">
      <c r="A113">
        <v>188</v>
      </c>
      <c r="B113" t="s">
        <v>560</v>
      </c>
      <c r="C113" s="59">
        <v>45469</v>
      </c>
      <c r="D113" t="s">
        <v>1728</v>
      </c>
      <c r="E113" t="s">
        <v>562</v>
      </c>
      <c r="F113" t="s">
        <v>1729</v>
      </c>
      <c r="G113" t="s">
        <v>1730</v>
      </c>
      <c r="H113" t="s">
        <v>1731</v>
      </c>
      <c r="I113" s="59">
        <v>45470</v>
      </c>
      <c r="J113" t="s">
        <v>561</v>
      </c>
      <c r="K113" t="s">
        <v>1727</v>
      </c>
      <c r="L113" s="59"/>
      <c r="M113" t="s">
        <v>133</v>
      </c>
      <c r="N113" t="s">
        <v>351</v>
      </c>
      <c r="O113">
        <v>1</v>
      </c>
      <c r="P113" t="s">
        <v>1726</v>
      </c>
      <c r="Q113" t="s">
        <v>1731</v>
      </c>
      <c r="S113" t="s">
        <v>1732</v>
      </c>
      <c r="T113" t="s">
        <v>564</v>
      </c>
      <c r="W113">
        <v>940</v>
      </c>
      <c r="X113">
        <v>0</v>
      </c>
      <c r="Y113">
        <v>3000</v>
      </c>
      <c r="Z113">
        <v>3000</v>
      </c>
      <c r="AA113">
        <v>0</v>
      </c>
      <c r="AB113">
        <v>0</v>
      </c>
      <c r="AC113">
        <v>0</v>
      </c>
      <c r="AD113" t="s">
        <v>132</v>
      </c>
      <c r="AF113">
        <v>890</v>
      </c>
      <c r="AG113">
        <v>550</v>
      </c>
      <c r="AH113">
        <v>3940</v>
      </c>
      <c r="AI113">
        <v>3550</v>
      </c>
      <c r="AJ113">
        <v>211</v>
      </c>
      <c r="AK113">
        <v>-2821</v>
      </c>
      <c r="AL113">
        <v>-0.71599999999999997</v>
      </c>
      <c r="AN113" t="s">
        <v>785</v>
      </c>
      <c r="AP113">
        <v>3940</v>
      </c>
      <c r="AQ113">
        <v>3550</v>
      </c>
      <c r="AR113">
        <v>211</v>
      </c>
      <c r="AS113">
        <v>179</v>
      </c>
      <c r="AT113">
        <v>4.5400000000000003E-2</v>
      </c>
      <c r="AU113" t="s">
        <v>826</v>
      </c>
      <c r="AV113">
        <v>0</v>
      </c>
      <c r="AW113">
        <v>550</v>
      </c>
    </row>
    <row r="114" spans="1:49">
      <c r="A114">
        <v>189</v>
      </c>
      <c r="B114" t="s">
        <v>560</v>
      </c>
      <c r="C114" s="59">
        <v>45470</v>
      </c>
      <c r="D114" t="s">
        <v>1735</v>
      </c>
      <c r="E114" t="s">
        <v>562</v>
      </c>
      <c r="F114" t="s">
        <v>1733</v>
      </c>
      <c r="G114" t="s">
        <v>1392</v>
      </c>
      <c r="H114" t="s">
        <v>1736</v>
      </c>
      <c r="I114" s="59">
        <v>45470</v>
      </c>
      <c r="J114" t="s">
        <v>561</v>
      </c>
      <c r="K114" t="s">
        <v>1734</v>
      </c>
      <c r="L114" s="59"/>
      <c r="M114" t="s">
        <v>129</v>
      </c>
      <c r="N114" t="s">
        <v>351</v>
      </c>
      <c r="O114">
        <v>10</v>
      </c>
      <c r="P114" t="s">
        <v>1733</v>
      </c>
      <c r="Q114" t="s">
        <v>1736</v>
      </c>
      <c r="S114" t="s">
        <v>1737</v>
      </c>
      <c r="T114" t="s">
        <v>564</v>
      </c>
      <c r="W114">
        <v>11500</v>
      </c>
      <c r="X114">
        <v>0</v>
      </c>
      <c r="Y114">
        <v>3000</v>
      </c>
      <c r="Z114">
        <v>3000</v>
      </c>
      <c r="AA114">
        <v>0</v>
      </c>
      <c r="AB114">
        <v>0</v>
      </c>
      <c r="AC114">
        <v>0</v>
      </c>
      <c r="AD114" t="s">
        <v>128</v>
      </c>
      <c r="AF114">
        <v>1070</v>
      </c>
      <c r="AG114">
        <v>660</v>
      </c>
      <c r="AH114">
        <v>14500</v>
      </c>
      <c r="AI114">
        <v>9600</v>
      </c>
      <c r="AJ114">
        <v>1465</v>
      </c>
      <c r="AK114">
        <v>435</v>
      </c>
      <c r="AL114">
        <v>0.03</v>
      </c>
      <c r="AN114" t="s">
        <v>785</v>
      </c>
      <c r="AP114">
        <v>14500</v>
      </c>
      <c r="AQ114">
        <v>9600</v>
      </c>
      <c r="AR114">
        <v>1465</v>
      </c>
      <c r="AS114">
        <v>3435</v>
      </c>
      <c r="AT114">
        <v>0.2369</v>
      </c>
      <c r="AU114" t="s">
        <v>826</v>
      </c>
      <c r="AV114">
        <v>0</v>
      </c>
      <c r="AW114">
        <v>6600</v>
      </c>
    </row>
    <row r="115" spans="1:49">
      <c r="A115">
        <v>190</v>
      </c>
      <c r="B115" t="s">
        <v>560</v>
      </c>
      <c r="C115" s="59">
        <v>45470</v>
      </c>
      <c r="D115" t="s">
        <v>1740</v>
      </c>
      <c r="E115" t="s">
        <v>562</v>
      </c>
      <c r="F115" t="s">
        <v>1738</v>
      </c>
      <c r="G115" t="s">
        <v>1741</v>
      </c>
      <c r="H115" t="s">
        <v>1742</v>
      </c>
      <c r="I115" s="59">
        <v>45470</v>
      </c>
      <c r="J115" t="s">
        <v>561</v>
      </c>
      <c r="K115" t="s">
        <v>1739</v>
      </c>
      <c r="L115" s="59"/>
      <c r="M115" t="s">
        <v>20</v>
      </c>
      <c r="N115" t="s">
        <v>351</v>
      </c>
      <c r="O115">
        <v>1</v>
      </c>
      <c r="P115" t="s">
        <v>1738</v>
      </c>
      <c r="Q115" t="s">
        <v>1742</v>
      </c>
      <c r="S115" t="s">
        <v>1743</v>
      </c>
      <c r="T115" t="s">
        <v>563</v>
      </c>
      <c r="W115">
        <v>16630</v>
      </c>
      <c r="X115">
        <v>0</v>
      </c>
      <c r="Y115">
        <v>0</v>
      </c>
      <c r="Z115">
        <v>3500</v>
      </c>
      <c r="AA115">
        <v>0</v>
      </c>
      <c r="AB115">
        <v>500</v>
      </c>
      <c r="AC115">
        <v>0</v>
      </c>
      <c r="AD115" t="s">
        <v>19</v>
      </c>
      <c r="AF115">
        <v>15710</v>
      </c>
      <c r="AG115">
        <v>9680</v>
      </c>
      <c r="AH115">
        <v>16630</v>
      </c>
      <c r="AI115">
        <v>13680</v>
      </c>
      <c r="AJ115">
        <v>1976</v>
      </c>
      <c r="AK115">
        <v>974</v>
      </c>
      <c r="AL115">
        <v>5.8599999999999999E-2</v>
      </c>
      <c r="AN115" t="s">
        <v>785</v>
      </c>
      <c r="AP115">
        <v>16630</v>
      </c>
      <c r="AQ115">
        <v>13680</v>
      </c>
      <c r="AR115">
        <v>1976</v>
      </c>
      <c r="AS115">
        <v>974</v>
      </c>
      <c r="AT115">
        <v>5.8599999999999999E-2</v>
      </c>
      <c r="AU115" t="s">
        <v>558</v>
      </c>
      <c r="AV115">
        <v>0</v>
      </c>
      <c r="AW115">
        <v>9680</v>
      </c>
    </row>
    <row r="116" spans="1:49">
      <c r="A116">
        <v>191</v>
      </c>
      <c r="B116" t="s">
        <v>560</v>
      </c>
      <c r="C116" s="59">
        <v>45470</v>
      </c>
      <c r="D116" t="s">
        <v>1740</v>
      </c>
      <c r="E116" t="s">
        <v>562</v>
      </c>
      <c r="F116" t="s">
        <v>1738</v>
      </c>
      <c r="G116" t="s">
        <v>1741</v>
      </c>
      <c r="H116" t="s">
        <v>1742</v>
      </c>
      <c r="I116" s="59">
        <v>45470</v>
      </c>
      <c r="J116" t="s">
        <v>561</v>
      </c>
      <c r="K116" t="s">
        <v>1739</v>
      </c>
      <c r="L116" s="59"/>
      <c r="M116" t="s">
        <v>289</v>
      </c>
      <c r="N116" t="s">
        <v>352</v>
      </c>
      <c r="O116">
        <v>7</v>
      </c>
      <c r="P116" t="s">
        <v>1738</v>
      </c>
      <c r="Q116" t="s">
        <v>1742</v>
      </c>
      <c r="S116" t="s">
        <v>1743</v>
      </c>
      <c r="T116" t="s">
        <v>563</v>
      </c>
      <c r="W116">
        <v>13230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 t="s">
        <v>288</v>
      </c>
      <c r="AE116" t="s">
        <v>773</v>
      </c>
      <c r="AF116">
        <v>1810</v>
      </c>
      <c r="AG116">
        <v>1100</v>
      </c>
      <c r="AH116">
        <v>13230</v>
      </c>
      <c r="AI116">
        <v>7700</v>
      </c>
      <c r="AJ116">
        <v>1572</v>
      </c>
      <c r="AK116">
        <v>3958</v>
      </c>
      <c r="AL116">
        <v>0.29920000000000002</v>
      </c>
      <c r="AN116" t="s">
        <v>785</v>
      </c>
      <c r="AP116">
        <v>13230</v>
      </c>
      <c r="AQ116">
        <v>7700</v>
      </c>
      <c r="AR116">
        <v>1572</v>
      </c>
      <c r="AS116">
        <v>3958</v>
      </c>
      <c r="AT116">
        <v>0.29920000000000002</v>
      </c>
      <c r="AU116" t="s">
        <v>558</v>
      </c>
      <c r="AV116">
        <v>0</v>
      </c>
      <c r="AW116">
        <v>7700</v>
      </c>
    </row>
    <row r="117" spans="1:49">
      <c r="A117">
        <v>192</v>
      </c>
      <c r="B117" t="s">
        <v>560</v>
      </c>
      <c r="C117" s="59">
        <v>45470</v>
      </c>
      <c r="D117" t="s">
        <v>1740</v>
      </c>
      <c r="E117" t="s">
        <v>562</v>
      </c>
      <c r="F117" t="s">
        <v>1738</v>
      </c>
      <c r="G117" t="s">
        <v>1741</v>
      </c>
      <c r="H117" t="s">
        <v>1742</v>
      </c>
      <c r="I117" s="59">
        <v>45470</v>
      </c>
      <c r="J117" t="s">
        <v>561</v>
      </c>
      <c r="K117" t="s">
        <v>1739</v>
      </c>
      <c r="L117" s="59"/>
      <c r="M117" t="s">
        <v>279</v>
      </c>
      <c r="N117" t="s">
        <v>352</v>
      </c>
      <c r="O117">
        <v>5</v>
      </c>
      <c r="P117" t="s">
        <v>1738</v>
      </c>
      <c r="Q117" t="s">
        <v>1742</v>
      </c>
      <c r="S117" t="s">
        <v>1743</v>
      </c>
      <c r="T117" t="s">
        <v>563</v>
      </c>
      <c r="W117">
        <v>5700</v>
      </c>
      <c r="X117">
        <v>1050</v>
      </c>
      <c r="Y117">
        <v>0</v>
      </c>
      <c r="Z117">
        <v>0</v>
      </c>
      <c r="AA117">
        <v>0</v>
      </c>
      <c r="AB117">
        <v>0</v>
      </c>
      <c r="AC117">
        <v>0</v>
      </c>
      <c r="AD117" t="s">
        <v>278</v>
      </c>
      <c r="AE117" t="s">
        <v>773</v>
      </c>
      <c r="AF117">
        <v>1270</v>
      </c>
      <c r="AG117">
        <v>770</v>
      </c>
      <c r="AH117">
        <v>5700</v>
      </c>
      <c r="AI117">
        <v>3850</v>
      </c>
      <c r="AJ117">
        <v>677</v>
      </c>
      <c r="AK117">
        <v>1173</v>
      </c>
      <c r="AL117">
        <v>0.20580000000000001</v>
      </c>
      <c r="AN117" t="s">
        <v>785</v>
      </c>
      <c r="AP117">
        <v>5700</v>
      </c>
      <c r="AQ117">
        <v>3850</v>
      </c>
      <c r="AR117">
        <v>677</v>
      </c>
      <c r="AS117">
        <v>1173</v>
      </c>
      <c r="AT117">
        <v>0.20580000000000001</v>
      </c>
      <c r="AU117" t="s">
        <v>558</v>
      </c>
      <c r="AV117">
        <v>0</v>
      </c>
      <c r="AW117">
        <v>3850</v>
      </c>
    </row>
    <row r="118" spans="1:49">
      <c r="A118">
        <v>193</v>
      </c>
      <c r="B118" t="s">
        <v>560</v>
      </c>
      <c r="C118" s="59">
        <v>45470</v>
      </c>
      <c r="D118" t="s">
        <v>1750</v>
      </c>
      <c r="E118" t="s">
        <v>562</v>
      </c>
      <c r="F118" t="s">
        <v>1748</v>
      </c>
      <c r="G118" t="s">
        <v>1751</v>
      </c>
      <c r="H118" t="s">
        <v>1752</v>
      </c>
      <c r="I118" s="59">
        <v>45471</v>
      </c>
      <c r="J118" t="s">
        <v>561</v>
      </c>
      <c r="K118" t="s">
        <v>1749</v>
      </c>
      <c r="L118" s="59"/>
      <c r="M118" t="s">
        <v>133</v>
      </c>
      <c r="N118" t="s">
        <v>351</v>
      </c>
      <c r="O118">
        <v>10</v>
      </c>
      <c r="P118" t="s">
        <v>1748</v>
      </c>
      <c r="Q118" t="s">
        <v>1752</v>
      </c>
      <c r="S118" t="s">
        <v>1753</v>
      </c>
      <c r="T118" t="s">
        <v>563</v>
      </c>
      <c r="W118">
        <v>9400</v>
      </c>
      <c r="X118">
        <v>0</v>
      </c>
      <c r="Y118">
        <v>3000</v>
      </c>
      <c r="Z118">
        <v>3000</v>
      </c>
      <c r="AA118">
        <v>0</v>
      </c>
      <c r="AB118">
        <v>0</v>
      </c>
      <c r="AC118">
        <v>0</v>
      </c>
      <c r="AD118" t="s">
        <v>132</v>
      </c>
      <c r="AF118">
        <v>890</v>
      </c>
      <c r="AG118">
        <v>550</v>
      </c>
      <c r="AH118">
        <v>12400</v>
      </c>
      <c r="AI118">
        <v>8500</v>
      </c>
      <c r="AJ118">
        <v>1216</v>
      </c>
      <c r="AK118">
        <v>-316</v>
      </c>
      <c r="AL118">
        <v>-2.5499999999999998E-2</v>
      </c>
      <c r="AN118" t="s">
        <v>785</v>
      </c>
      <c r="AP118">
        <v>12400</v>
      </c>
      <c r="AQ118">
        <v>8500</v>
      </c>
      <c r="AR118">
        <v>1216</v>
      </c>
      <c r="AS118">
        <v>2684</v>
      </c>
      <c r="AT118">
        <v>0.2165</v>
      </c>
      <c r="AU118" t="s">
        <v>826</v>
      </c>
      <c r="AV118">
        <v>0</v>
      </c>
      <c r="AW118">
        <v>5500</v>
      </c>
    </row>
    <row r="119" spans="1:49">
      <c r="A119">
        <v>194</v>
      </c>
      <c r="B119" t="s">
        <v>560</v>
      </c>
      <c r="C119" s="59">
        <v>45470</v>
      </c>
      <c r="D119" t="s">
        <v>1756</v>
      </c>
      <c r="E119" t="s">
        <v>562</v>
      </c>
      <c r="F119" t="s">
        <v>1754</v>
      </c>
      <c r="G119" t="s">
        <v>1757</v>
      </c>
      <c r="H119" t="s">
        <v>1758</v>
      </c>
      <c r="I119" s="59">
        <v>45471</v>
      </c>
      <c r="J119" t="s">
        <v>561</v>
      </c>
      <c r="K119" t="s">
        <v>1755</v>
      </c>
      <c r="L119" s="59"/>
      <c r="M119" t="s">
        <v>34</v>
      </c>
      <c r="N119" t="s">
        <v>351</v>
      </c>
      <c r="O119">
        <v>1</v>
      </c>
      <c r="P119" t="s">
        <v>1754</v>
      </c>
      <c r="Q119" t="s">
        <v>1758</v>
      </c>
      <c r="S119" t="s">
        <v>1759</v>
      </c>
      <c r="T119" t="s">
        <v>1760</v>
      </c>
      <c r="W119">
        <v>34020</v>
      </c>
      <c r="X119">
        <v>0</v>
      </c>
      <c r="Y119">
        <v>3000</v>
      </c>
      <c r="Z119">
        <v>3500</v>
      </c>
      <c r="AA119">
        <v>0</v>
      </c>
      <c r="AB119">
        <v>960</v>
      </c>
      <c r="AC119">
        <v>0</v>
      </c>
      <c r="AD119" t="s">
        <v>33</v>
      </c>
      <c r="AF119">
        <v>32130</v>
      </c>
      <c r="AG119">
        <v>19800</v>
      </c>
      <c r="AH119">
        <v>37020</v>
      </c>
      <c r="AI119">
        <v>24260</v>
      </c>
      <c r="AJ119">
        <v>4141</v>
      </c>
      <c r="AK119">
        <v>5619</v>
      </c>
      <c r="AL119">
        <v>0.15179999999999999</v>
      </c>
      <c r="AN119" t="s">
        <v>785</v>
      </c>
      <c r="AP119">
        <v>37020</v>
      </c>
      <c r="AQ119">
        <v>24260</v>
      </c>
      <c r="AR119">
        <v>4141</v>
      </c>
      <c r="AS119">
        <v>8619</v>
      </c>
      <c r="AT119">
        <v>0.23280000000000001</v>
      </c>
      <c r="AU119" t="s">
        <v>826</v>
      </c>
      <c r="AV119">
        <v>0</v>
      </c>
      <c r="AW119">
        <v>19800</v>
      </c>
    </row>
    <row r="120" spans="1:49">
      <c r="A120">
        <v>195</v>
      </c>
      <c r="B120" t="s">
        <v>560</v>
      </c>
      <c r="C120" s="59">
        <v>45470</v>
      </c>
      <c r="D120" t="s">
        <v>1763</v>
      </c>
      <c r="E120" t="s">
        <v>562</v>
      </c>
      <c r="F120" t="s">
        <v>1764</v>
      </c>
      <c r="G120" t="s">
        <v>1765</v>
      </c>
      <c r="H120" t="s">
        <v>1766</v>
      </c>
      <c r="I120" s="59">
        <v>45471</v>
      </c>
      <c r="J120" t="s">
        <v>561</v>
      </c>
      <c r="K120" t="s">
        <v>1762</v>
      </c>
      <c r="L120" s="59"/>
      <c r="M120" t="s">
        <v>125</v>
      </c>
      <c r="N120" t="s">
        <v>351</v>
      </c>
      <c r="O120">
        <v>1</v>
      </c>
      <c r="P120" t="s">
        <v>1761</v>
      </c>
      <c r="Q120" t="s">
        <v>1766</v>
      </c>
      <c r="S120" t="s">
        <v>1767</v>
      </c>
      <c r="T120" t="s">
        <v>564</v>
      </c>
      <c r="W120">
        <v>1690</v>
      </c>
      <c r="X120">
        <v>190</v>
      </c>
      <c r="Y120">
        <v>3000</v>
      </c>
      <c r="Z120">
        <v>3000</v>
      </c>
      <c r="AA120">
        <v>0</v>
      </c>
      <c r="AB120">
        <v>0</v>
      </c>
      <c r="AC120">
        <v>0</v>
      </c>
      <c r="AD120" t="s">
        <v>124</v>
      </c>
      <c r="AF120">
        <v>1790</v>
      </c>
      <c r="AG120">
        <v>1100</v>
      </c>
      <c r="AH120">
        <v>4690</v>
      </c>
      <c r="AI120">
        <v>4100</v>
      </c>
      <c r="AJ120">
        <v>300</v>
      </c>
      <c r="AK120">
        <v>-2710</v>
      </c>
      <c r="AL120">
        <v>-0.57779999999999998</v>
      </c>
      <c r="AN120" t="s">
        <v>785</v>
      </c>
      <c r="AP120">
        <v>4690</v>
      </c>
      <c r="AQ120">
        <v>4100</v>
      </c>
      <c r="AR120">
        <v>300</v>
      </c>
      <c r="AS120">
        <v>290</v>
      </c>
      <c r="AT120">
        <v>6.1800000000000001E-2</v>
      </c>
      <c r="AU120" t="s">
        <v>826</v>
      </c>
      <c r="AV120">
        <v>0</v>
      </c>
      <c r="AW120">
        <v>1100</v>
      </c>
    </row>
    <row r="121" spans="1:49">
      <c r="A121">
        <v>196</v>
      </c>
      <c r="B121" t="s">
        <v>560</v>
      </c>
      <c r="C121" s="59">
        <v>45471</v>
      </c>
      <c r="D121" t="s">
        <v>1770</v>
      </c>
      <c r="E121" t="s">
        <v>562</v>
      </c>
      <c r="F121" t="s">
        <v>1771</v>
      </c>
      <c r="G121" t="s">
        <v>1772</v>
      </c>
      <c r="H121" t="s">
        <v>1773</v>
      </c>
      <c r="I121" s="59">
        <v>45471</v>
      </c>
      <c r="J121" t="s">
        <v>561</v>
      </c>
      <c r="K121" t="s">
        <v>1769</v>
      </c>
      <c r="L121" s="59"/>
      <c r="M121" t="s">
        <v>34</v>
      </c>
      <c r="N121" t="s">
        <v>351</v>
      </c>
      <c r="O121">
        <v>2</v>
      </c>
      <c r="P121" t="s">
        <v>1768</v>
      </c>
      <c r="Q121" t="s">
        <v>1773</v>
      </c>
      <c r="S121" t="s">
        <v>1774</v>
      </c>
      <c r="T121" t="s">
        <v>1775</v>
      </c>
      <c r="W121">
        <v>68040</v>
      </c>
      <c r="X121">
        <v>0</v>
      </c>
      <c r="Y121">
        <v>0</v>
      </c>
      <c r="Z121">
        <v>4400</v>
      </c>
      <c r="AA121">
        <v>0</v>
      </c>
      <c r="AB121">
        <v>1725</v>
      </c>
      <c r="AC121">
        <v>0</v>
      </c>
      <c r="AD121" t="s">
        <v>33</v>
      </c>
      <c r="AF121">
        <v>32130</v>
      </c>
      <c r="AG121">
        <v>19800</v>
      </c>
      <c r="AH121">
        <v>68040</v>
      </c>
      <c r="AI121">
        <v>45725</v>
      </c>
      <c r="AJ121">
        <v>8083</v>
      </c>
      <c r="AK121">
        <v>14232</v>
      </c>
      <c r="AL121">
        <v>0.2092</v>
      </c>
      <c r="AN121" t="s">
        <v>785</v>
      </c>
      <c r="AP121">
        <v>68040</v>
      </c>
      <c r="AQ121">
        <v>45725</v>
      </c>
      <c r="AR121">
        <v>8083</v>
      </c>
      <c r="AS121">
        <v>14232</v>
      </c>
      <c r="AT121">
        <v>0.2092</v>
      </c>
      <c r="AU121" t="s">
        <v>558</v>
      </c>
      <c r="AV121">
        <v>0</v>
      </c>
      <c r="AW121">
        <v>39600</v>
      </c>
    </row>
    <row r="122" spans="1:49">
      <c r="A122">
        <v>197</v>
      </c>
      <c r="B122" t="s">
        <v>560</v>
      </c>
      <c r="C122" s="59">
        <v>45471</v>
      </c>
      <c r="D122" t="s">
        <v>1777</v>
      </c>
      <c r="E122" t="s">
        <v>562</v>
      </c>
      <c r="F122" t="s">
        <v>1771</v>
      </c>
      <c r="G122" t="s">
        <v>1778</v>
      </c>
      <c r="H122" t="s">
        <v>1779</v>
      </c>
      <c r="I122" s="59">
        <v>45471</v>
      </c>
      <c r="J122" t="s">
        <v>561</v>
      </c>
      <c r="K122" t="s">
        <v>1776</v>
      </c>
      <c r="L122" s="59"/>
      <c r="M122" t="s">
        <v>98</v>
      </c>
      <c r="N122" t="s">
        <v>351</v>
      </c>
      <c r="O122">
        <v>3</v>
      </c>
      <c r="P122" t="s">
        <v>1771</v>
      </c>
      <c r="Q122" t="s">
        <v>1779</v>
      </c>
      <c r="S122" t="s">
        <v>1780</v>
      </c>
      <c r="T122" t="s">
        <v>564</v>
      </c>
      <c r="W122">
        <v>18360</v>
      </c>
      <c r="X122">
        <v>2040</v>
      </c>
      <c r="Y122">
        <v>0</v>
      </c>
      <c r="Z122">
        <v>3000</v>
      </c>
      <c r="AA122">
        <v>0</v>
      </c>
      <c r="AB122">
        <v>0</v>
      </c>
      <c r="AC122">
        <v>0</v>
      </c>
      <c r="AD122" t="s">
        <v>1645</v>
      </c>
      <c r="AF122">
        <v>6430</v>
      </c>
      <c r="AG122">
        <v>3960</v>
      </c>
      <c r="AH122">
        <v>18360</v>
      </c>
      <c r="AI122">
        <v>14880</v>
      </c>
      <c r="AJ122">
        <v>2181</v>
      </c>
      <c r="AK122">
        <v>1299</v>
      </c>
      <c r="AL122">
        <v>7.0800000000000002E-2</v>
      </c>
      <c r="AN122" t="s">
        <v>785</v>
      </c>
      <c r="AP122">
        <v>18360</v>
      </c>
      <c r="AQ122">
        <v>14880</v>
      </c>
      <c r="AR122">
        <v>2181</v>
      </c>
      <c r="AS122">
        <v>1299</v>
      </c>
      <c r="AT122">
        <v>7.0800000000000002E-2</v>
      </c>
      <c r="AU122" t="s">
        <v>558</v>
      </c>
      <c r="AV122">
        <v>0</v>
      </c>
      <c r="AW122">
        <v>11880</v>
      </c>
    </row>
    <row r="123" spans="1:49">
      <c r="A123">
        <v>198</v>
      </c>
      <c r="B123" t="s">
        <v>560</v>
      </c>
      <c r="C123" s="59">
        <v>45471</v>
      </c>
      <c r="D123" t="s">
        <v>1783</v>
      </c>
      <c r="E123" t="s">
        <v>562</v>
      </c>
      <c r="F123" t="s">
        <v>1784</v>
      </c>
      <c r="G123" t="s">
        <v>1785</v>
      </c>
      <c r="H123" t="s">
        <v>1786</v>
      </c>
      <c r="I123" s="59">
        <v>45471</v>
      </c>
      <c r="J123" t="s">
        <v>561</v>
      </c>
      <c r="K123" t="s">
        <v>1782</v>
      </c>
      <c r="L123" s="59"/>
      <c r="M123" t="s">
        <v>133</v>
      </c>
      <c r="N123" t="s">
        <v>351</v>
      </c>
      <c r="O123">
        <v>50</v>
      </c>
      <c r="P123" t="s">
        <v>1781</v>
      </c>
      <c r="Q123" t="s">
        <v>1786</v>
      </c>
      <c r="S123" t="s">
        <v>1787</v>
      </c>
      <c r="T123" t="s">
        <v>563</v>
      </c>
      <c r="W123">
        <v>47000</v>
      </c>
      <c r="X123">
        <v>0</v>
      </c>
      <c r="Y123">
        <v>0</v>
      </c>
      <c r="Z123">
        <v>3500</v>
      </c>
      <c r="AA123">
        <v>0</v>
      </c>
      <c r="AB123">
        <v>500</v>
      </c>
      <c r="AC123">
        <v>0</v>
      </c>
      <c r="AD123" t="s">
        <v>132</v>
      </c>
      <c r="AF123">
        <v>890</v>
      </c>
      <c r="AG123">
        <v>550</v>
      </c>
      <c r="AH123">
        <v>47000</v>
      </c>
      <c r="AI123">
        <v>31500</v>
      </c>
      <c r="AJ123">
        <v>5584</v>
      </c>
      <c r="AK123">
        <v>9916</v>
      </c>
      <c r="AL123">
        <v>0.21099999999999999</v>
      </c>
      <c r="AN123" t="s">
        <v>785</v>
      </c>
      <c r="AP123">
        <v>47000</v>
      </c>
      <c r="AQ123">
        <v>31500</v>
      </c>
      <c r="AR123">
        <v>5584</v>
      </c>
      <c r="AS123">
        <v>9916</v>
      </c>
      <c r="AT123">
        <v>0.21099999999999999</v>
      </c>
      <c r="AU123" t="s">
        <v>558</v>
      </c>
      <c r="AV123">
        <v>0</v>
      </c>
      <c r="AW123">
        <v>27500</v>
      </c>
    </row>
    <row r="124" spans="1:49">
      <c r="A124">
        <v>199</v>
      </c>
      <c r="B124" t="s">
        <v>560</v>
      </c>
      <c r="C124" s="59">
        <v>45471</v>
      </c>
      <c r="D124" t="s">
        <v>1790</v>
      </c>
      <c r="E124" t="s">
        <v>562</v>
      </c>
      <c r="F124" t="s">
        <v>1791</v>
      </c>
      <c r="G124" t="s">
        <v>1792</v>
      </c>
      <c r="H124" t="s">
        <v>1793</v>
      </c>
      <c r="I124" s="59">
        <v>45471</v>
      </c>
      <c r="J124" t="s">
        <v>561</v>
      </c>
      <c r="K124" t="s">
        <v>1789</v>
      </c>
      <c r="L124" s="59"/>
      <c r="M124" t="s">
        <v>133</v>
      </c>
      <c r="N124" t="s">
        <v>351</v>
      </c>
      <c r="O124">
        <v>50</v>
      </c>
      <c r="P124" t="s">
        <v>1788</v>
      </c>
      <c r="Q124" t="s">
        <v>1793</v>
      </c>
      <c r="S124" t="s">
        <v>1794</v>
      </c>
      <c r="T124" t="s">
        <v>563</v>
      </c>
      <c r="W124">
        <v>47000</v>
      </c>
      <c r="X124">
        <v>0</v>
      </c>
      <c r="Y124">
        <v>0</v>
      </c>
      <c r="Z124">
        <v>3500</v>
      </c>
      <c r="AA124">
        <v>0</v>
      </c>
      <c r="AB124">
        <v>500</v>
      </c>
      <c r="AC124">
        <v>0</v>
      </c>
      <c r="AD124" t="s">
        <v>132</v>
      </c>
      <c r="AF124">
        <v>890</v>
      </c>
      <c r="AG124">
        <v>550</v>
      </c>
      <c r="AH124">
        <v>47000</v>
      </c>
      <c r="AI124">
        <v>31500</v>
      </c>
      <c r="AJ124">
        <v>5584</v>
      </c>
      <c r="AK124">
        <v>9916</v>
      </c>
      <c r="AL124">
        <v>0.21099999999999999</v>
      </c>
      <c r="AN124" t="s">
        <v>785</v>
      </c>
      <c r="AP124">
        <v>47000</v>
      </c>
      <c r="AQ124">
        <v>31500</v>
      </c>
      <c r="AR124">
        <v>5584</v>
      </c>
      <c r="AS124">
        <v>9916</v>
      </c>
      <c r="AT124">
        <v>0.21099999999999999</v>
      </c>
      <c r="AU124" t="s">
        <v>558</v>
      </c>
      <c r="AV124">
        <v>0</v>
      </c>
      <c r="AW124">
        <v>27500</v>
      </c>
    </row>
    <row r="125" spans="1:49">
      <c r="A125">
        <v>207</v>
      </c>
      <c r="B125" t="s">
        <v>560</v>
      </c>
      <c r="C125" s="59">
        <v>45474</v>
      </c>
      <c r="D125" t="s">
        <v>1836</v>
      </c>
      <c r="E125" t="s">
        <v>559</v>
      </c>
      <c r="F125" t="s">
        <v>1837</v>
      </c>
      <c r="G125" t="s">
        <v>1838</v>
      </c>
      <c r="H125" t="s">
        <v>1839</v>
      </c>
      <c r="I125" s="59">
        <v>45474</v>
      </c>
      <c r="J125" t="s">
        <v>561</v>
      </c>
      <c r="K125" t="s">
        <v>1835</v>
      </c>
      <c r="L125" s="59"/>
      <c r="M125" t="s">
        <v>82</v>
      </c>
      <c r="N125" t="s">
        <v>385</v>
      </c>
      <c r="O125">
        <v>5</v>
      </c>
      <c r="P125" t="s">
        <v>1834</v>
      </c>
      <c r="Q125" t="s">
        <v>1840</v>
      </c>
      <c r="S125" t="s">
        <v>1841</v>
      </c>
      <c r="W125">
        <v>38150</v>
      </c>
      <c r="X125">
        <v>0</v>
      </c>
      <c r="Y125">
        <v>0</v>
      </c>
      <c r="Z125">
        <v>4400</v>
      </c>
      <c r="AA125">
        <v>0</v>
      </c>
      <c r="AB125">
        <v>1725</v>
      </c>
      <c r="AC125">
        <v>0</v>
      </c>
      <c r="AD125" t="s">
        <v>81</v>
      </c>
      <c r="AF125">
        <v>5610</v>
      </c>
      <c r="AG125">
        <v>3740</v>
      </c>
      <c r="AH125">
        <v>38150</v>
      </c>
      <c r="AI125">
        <v>24825</v>
      </c>
      <c r="AJ125">
        <v>1598</v>
      </c>
      <c r="AK125">
        <v>11727</v>
      </c>
      <c r="AL125">
        <v>0.30740000000000001</v>
      </c>
      <c r="AN125" t="s">
        <v>785</v>
      </c>
      <c r="AP125">
        <v>38150</v>
      </c>
      <c r="AQ125">
        <v>24825</v>
      </c>
      <c r="AR125">
        <v>1598</v>
      </c>
      <c r="AS125">
        <v>11727</v>
      </c>
      <c r="AT125">
        <v>0.30740000000000001</v>
      </c>
      <c r="AU125" t="s">
        <v>558</v>
      </c>
      <c r="AV125">
        <v>0</v>
      </c>
      <c r="AW125">
        <v>18700</v>
      </c>
    </row>
    <row r="126" spans="1:49">
      <c r="A126">
        <v>208</v>
      </c>
      <c r="B126" t="s">
        <v>560</v>
      </c>
      <c r="C126" s="59">
        <v>45474</v>
      </c>
      <c r="D126" t="s">
        <v>1844</v>
      </c>
      <c r="E126" t="s">
        <v>559</v>
      </c>
      <c r="F126" t="s">
        <v>1842</v>
      </c>
      <c r="G126" t="s">
        <v>1845</v>
      </c>
      <c r="H126" t="s">
        <v>1846</v>
      </c>
      <c r="I126" s="59">
        <v>45474</v>
      </c>
      <c r="J126" t="s">
        <v>561</v>
      </c>
      <c r="K126" t="s">
        <v>1843</v>
      </c>
      <c r="L126" s="59"/>
      <c r="M126" t="s">
        <v>257</v>
      </c>
      <c r="N126" t="s">
        <v>351</v>
      </c>
      <c r="O126">
        <v>20</v>
      </c>
      <c r="P126" t="s">
        <v>1842</v>
      </c>
      <c r="Q126" t="s">
        <v>1846</v>
      </c>
      <c r="R126" t="s">
        <v>1846</v>
      </c>
      <c r="S126" t="s">
        <v>1847</v>
      </c>
      <c r="W126">
        <v>37800</v>
      </c>
      <c r="X126">
        <v>0</v>
      </c>
      <c r="Y126">
        <v>0</v>
      </c>
      <c r="Z126">
        <v>4400</v>
      </c>
      <c r="AA126">
        <v>0</v>
      </c>
      <c r="AB126">
        <v>1725</v>
      </c>
      <c r="AC126">
        <v>0</v>
      </c>
      <c r="AD126" t="s">
        <v>256</v>
      </c>
      <c r="AF126">
        <v>1810</v>
      </c>
      <c r="AG126">
        <v>1155</v>
      </c>
      <c r="AH126">
        <v>37800</v>
      </c>
      <c r="AI126">
        <v>29225</v>
      </c>
      <c r="AJ126">
        <v>1584</v>
      </c>
      <c r="AK126">
        <v>6991</v>
      </c>
      <c r="AL126">
        <v>0.18490000000000001</v>
      </c>
      <c r="AN126" t="s">
        <v>785</v>
      </c>
      <c r="AP126">
        <v>37800</v>
      </c>
      <c r="AQ126">
        <v>29225</v>
      </c>
      <c r="AR126">
        <v>1584</v>
      </c>
      <c r="AS126">
        <v>6991</v>
      </c>
      <c r="AT126">
        <v>0.18490000000000001</v>
      </c>
      <c r="AU126" t="s">
        <v>558</v>
      </c>
      <c r="AV126">
        <v>1</v>
      </c>
      <c r="AW126">
        <v>23100</v>
      </c>
    </row>
    <row r="127" spans="1:49">
      <c r="A127">
        <v>209</v>
      </c>
      <c r="B127" t="s">
        <v>560</v>
      </c>
      <c r="C127" s="59">
        <v>45474</v>
      </c>
      <c r="D127" t="s">
        <v>1850</v>
      </c>
      <c r="E127" t="s">
        <v>559</v>
      </c>
      <c r="F127" t="s">
        <v>1848</v>
      </c>
      <c r="G127" t="s">
        <v>1851</v>
      </c>
      <c r="H127" t="s">
        <v>1852</v>
      </c>
      <c r="I127" s="59">
        <v>45474</v>
      </c>
      <c r="J127" t="s">
        <v>561</v>
      </c>
      <c r="K127" t="s">
        <v>1849</v>
      </c>
      <c r="L127" s="59"/>
      <c r="M127" t="s">
        <v>133</v>
      </c>
      <c r="N127" t="s">
        <v>351</v>
      </c>
      <c r="O127">
        <v>20</v>
      </c>
      <c r="P127" t="s">
        <v>1848</v>
      </c>
      <c r="Q127" t="s">
        <v>1852</v>
      </c>
      <c r="S127" t="s">
        <v>1853</v>
      </c>
      <c r="W127">
        <v>17000</v>
      </c>
      <c r="X127">
        <v>1000</v>
      </c>
      <c r="Y127">
        <v>3000</v>
      </c>
      <c r="Z127">
        <v>3000</v>
      </c>
      <c r="AA127">
        <v>0</v>
      </c>
      <c r="AB127">
        <v>0</v>
      </c>
      <c r="AC127">
        <v>0</v>
      </c>
      <c r="AD127" t="s">
        <v>132</v>
      </c>
      <c r="AF127">
        <v>850</v>
      </c>
      <c r="AG127">
        <v>550</v>
      </c>
      <c r="AH127">
        <v>20000</v>
      </c>
      <c r="AI127">
        <v>14000</v>
      </c>
      <c r="AJ127">
        <v>816</v>
      </c>
      <c r="AK127">
        <v>5184</v>
      </c>
      <c r="AL127">
        <v>0.25919999999999999</v>
      </c>
      <c r="AN127" t="s">
        <v>785</v>
      </c>
      <c r="AP127">
        <v>20000</v>
      </c>
      <c r="AQ127">
        <v>14000</v>
      </c>
      <c r="AR127">
        <v>816</v>
      </c>
      <c r="AS127">
        <v>5184</v>
      </c>
      <c r="AT127">
        <v>0.25919999999999999</v>
      </c>
      <c r="AU127" t="s">
        <v>558</v>
      </c>
      <c r="AV127">
        <v>0</v>
      </c>
      <c r="AW127">
        <v>11000</v>
      </c>
    </row>
    <row r="128" spans="1:49">
      <c r="A128">
        <v>210</v>
      </c>
      <c r="B128" t="s">
        <v>560</v>
      </c>
      <c r="C128" s="59">
        <v>45474</v>
      </c>
      <c r="D128" t="s">
        <v>1856</v>
      </c>
      <c r="E128" t="s">
        <v>559</v>
      </c>
      <c r="F128" t="s">
        <v>1854</v>
      </c>
      <c r="G128" t="s">
        <v>1857</v>
      </c>
      <c r="H128" t="s">
        <v>1858</v>
      </c>
      <c r="I128" s="59">
        <v>45474</v>
      </c>
      <c r="J128" t="s">
        <v>561</v>
      </c>
      <c r="K128" t="s">
        <v>1855</v>
      </c>
      <c r="L128" s="59"/>
      <c r="M128" t="s">
        <v>80</v>
      </c>
      <c r="N128" t="s">
        <v>351</v>
      </c>
      <c r="O128">
        <v>4</v>
      </c>
      <c r="P128" t="s">
        <v>1854</v>
      </c>
      <c r="Q128" t="s">
        <v>1858</v>
      </c>
      <c r="S128" t="s">
        <v>1859</v>
      </c>
      <c r="W128">
        <v>25680</v>
      </c>
      <c r="X128">
        <v>0</v>
      </c>
      <c r="Y128">
        <v>3000</v>
      </c>
      <c r="Z128">
        <v>3500</v>
      </c>
      <c r="AA128">
        <v>0</v>
      </c>
      <c r="AB128">
        <v>960</v>
      </c>
      <c r="AC128">
        <v>0</v>
      </c>
      <c r="AD128" t="s">
        <v>79</v>
      </c>
      <c r="AF128">
        <v>5120</v>
      </c>
      <c r="AG128">
        <v>3410</v>
      </c>
      <c r="AH128">
        <v>28680</v>
      </c>
      <c r="AI128">
        <v>18100</v>
      </c>
      <c r="AJ128">
        <v>1161</v>
      </c>
      <c r="AK128">
        <v>9419</v>
      </c>
      <c r="AL128">
        <v>0.32840000000000003</v>
      </c>
      <c r="AN128" t="s">
        <v>785</v>
      </c>
      <c r="AP128">
        <v>28680</v>
      </c>
      <c r="AQ128">
        <v>18100</v>
      </c>
      <c r="AR128">
        <v>1161</v>
      </c>
      <c r="AS128">
        <v>9419</v>
      </c>
      <c r="AT128">
        <v>0.32840000000000003</v>
      </c>
      <c r="AU128" t="s">
        <v>558</v>
      </c>
      <c r="AV128">
        <v>1</v>
      </c>
      <c r="AW128">
        <v>13640</v>
      </c>
    </row>
    <row r="129" spans="1:49">
      <c r="A129">
        <v>211</v>
      </c>
      <c r="B129" t="s">
        <v>560</v>
      </c>
      <c r="C129" s="59">
        <v>45473</v>
      </c>
      <c r="D129" t="s">
        <v>1862</v>
      </c>
      <c r="E129" t="s">
        <v>559</v>
      </c>
      <c r="F129" t="s">
        <v>1863</v>
      </c>
      <c r="G129" t="s">
        <v>1864</v>
      </c>
      <c r="H129" t="s">
        <v>1865</v>
      </c>
      <c r="I129" s="59">
        <v>45474</v>
      </c>
      <c r="J129" t="s">
        <v>561</v>
      </c>
      <c r="K129" t="s">
        <v>1861</v>
      </c>
      <c r="L129" s="59"/>
      <c r="M129" t="s">
        <v>88</v>
      </c>
      <c r="N129" t="s">
        <v>351</v>
      </c>
      <c r="O129">
        <v>3</v>
      </c>
      <c r="P129" t="s">
        <v>1860</v>
      </c>
      <c r="Q129" t="s">
        <v>1866</v>
      </c>
      <c r="S129" t="s">
        <v>1867</v>
      </c>
      <c r="W129">
        <v>23340</v>
      </c>
      <c r="X129">
        <v>0</v>
      </c>
      <c r="Y129">
        <v>3000</v>
      </c>
      <c r="Z129">
        <v>3500</v>
      </c>
      <c r="AA129">
        <v>0</v>
      </c>
      <c r="AB129">
        <v>500</v>
      </c>
      <c r="AC129">
        <v>0</v>
      </c>
      <c r="AD129" t="s">
        <v>87</v>
      </c>
      <c r="AF129">
        <v>5940</v>
      </c>
      <c r="AG129">
        <v>3960</v>
      </c>
      <c r="AH129">
        <v>26340</v>
      </c>
      <c r="AI129">
        <v>15880</v>
      </c>
      <c r="AJ129">
        <v>1068</v>
      </c>
      <c r="AK129">
        <v>9392</v>
      </c>
      <c r="AL129">
        <v>0.35659999999999997</v>
      </c>
      <c r="AN129" t="s">
        <v>785</v>
      </c>
      <c r="AP129">
        <v>26340</v>
      </c>
      <c r="AQ129">
        <v>15880</v>
      </c>
      <c r="AR129">
        <v>1068</v>
      </c>
      <c r="AS129">
        <v>9392</v>
      </c>
      <c r="AT129">
        <v>0.35659999999999997</v>
      </c>
      <c r="AU129" t="s">
        <v>558</v>
      </c>
      <c r="AV129">
        <v>0</v>
      </c>
      <c r="AW129">
        <v>11880</v>
      </c>
    </row>
    <row r="130" spans="1:49">
      <c r="A130">
        <v>212</v>
      </c>
      <c r="B130" t="s">
        <v>560</v>
      </c>
      <c r="C130" s="59">
        <v>45471</v>
      </c>
      <c r="D130" t="s">
        <v>1870</v>
      </c>
      <c r="E130" t="s">
        <v>559</v>
      </c>
      <c r="F130" t="s">
        <v>1868</v>
      </c>
      <c r="G130" t="s">
        <v>1871</v>
      </c>
      <c r="H130" t="s">
        <v>1872</v>
      </c>
      <c r="I130" s="59">
        <v>45474</v>
      </c>
      <c r="J130" t="s">
        <v>561</v>
      </c>
      <c r="K130" t="s">
        <v>1869</v>
      </c>
      <c r="L130" s="59"/>
      <c r="M130" t="s">
        <v>84</v>
      </c>
      <c r="N130" t="s">
        <v>351</v>
      </c>
      <c r="O130">
        <v>1</v>
      </c>
      <c r="P130" t="s">
        <v>1868</v>
      </c>
      <c r="Q130" t="s">
        <v>1872</v>
      </c>
      <c r="S130" t="s">
        <v>1873</v>
      </c>
      <c r="T130" t="s">
        <v>1874</v>
      </c>
      <c r="W130">
        <v>5880</v>
      </c>
      <c r="X130">
        <v>0</v>
      </c>
      <c r="Y130">
        <v>0</v>
      </c>
      <c r="Z130">
        <v>4400</v>
      </c>
      <c r="AA130">
        <v>0</v>
      </c>
      <c r="AB130">
        <v>1725</v>
      </c>
      <c r="AC130">
        <v>0</v>
      </c>
      <c r="AD130" t="s">
        <v>83</v>
      </c>
      <c r="AF130">
        <v>5120</v>
      </c>
      <c r="AG130">
        <v>3410</v>
      </c>
      <c r="AH130">
        <v>5880</v>
      </c>
      <c r="AI130">
        <v>9535</v>
      </c>
      <c r="AJ130">
        <v>314</v>
      </c>
      <c r="AK130">
        <v>-3969</v>
      </c>
      <c r="AL130">
        <v>-0.67500000000000004</v>
      </c>
      <c r="AN130" t="s">
        <v>785</v>
      </c>
      <c r="AP130">
        <v>5880</v>
      </c>
      <c r="AQ130">
        <v>9535</v>
      </c>
      <c r="AR130">
        <v>314</v>
      </c>
      <c r="AS130">
        <v>-3969</v>
      </c>
      <c r="AT130">
        <v>-0.67500000000000004</v>
      </c>
      <c r="AU130" t="s">
        <v>558</v>
      </c>
      <c r="AV130">
        <v>4</v>
      </c>
      <c r="AW130">
        <v>3410</v>
      </c>
    </row>
    <row r="131" spans="1:49">
      <c r="A131">
        <v>213</v>
      </c>
      <c r="B131" t="s">
        <v>560</v>
      </c>
      <c r="C131" s="59">
        <v>45471</v>
      </c>
      <c r="D131" t="s">
        <v>1875</v>
      </c>
      <c r="E131" t="s">
        <v>559</v>
      </c>
      <c r="F131" t="s">
        <v>1868</v>
      </c>
      <c r="G131" t="s">
        <v>1871</v>
      </c>
      <c r="H131" t="s">
        <v>1872</v>
      </c>
      <c r="I131" s="59">
        <v>45474</v>
      </c>
      <c r="J131" t="s">
        <v>561</v>
      </c>
      <c r="K131" t="s">
        <v>1869</v>
      </c>
      <c r="L131" s="59"/>
      <c r="M131" t="s">
        <v>34</v>
      </c>
      <c r="N131" t="s">
        <v>351</v>
      </c>
      <c r="O131">
        <v>2</v>
      </c>
      <c r="P131" t="s">
        <v>1868</v>
      </c>
      <c r="Q131" t="s">
        <v>1872</v>
      </c>
      <c r="S131" t="s">
        <v>1873</v>
      </c>
      <c r="T131" t="s">
        <v>1874</v>
      </c>
      <c r="W131">
        <v>57240</v>
      </c>
      <c r="X131">
        <v>6360</v>
      </c>
      <c r="Y131">
        <v>0</v>
      </c>
      <c r="Z131">
        <v>0</v>
      </c>
      <c r="AA131">
        <v>0</v>
      </c>
      <c r="AB131">
        <v>0</v>
      </c>
      <c r="AC131">
        <v>0</v>
      </c>
      <c r="AD131" t="s">
        <v>33</v>
      </c>
      <c r="AE131" t="s">
        <v>773</v>
      </c>
      <c r="AF131">
        <v>30600</v>
      </c>
      <c r="AG131">
        <v>19800</v>
      </c>
      <c r="AH131">
        <v>57240</v>
      </c>
      <c r="AI131">
        <v>39600</v>
      </c>
      <c r="AJ131">
        <v>2358</v>
      </c>
      <c r="AK131">
        <v>15282</v>
      </c>
      <c r="AL131">
        <v>0.26700000000000002</v>
      </c>
      <c r="AN131" t="s">
        <v>785</v>
      </c>
      <c r="AP131">
        <v>57240</v>
      </c>
      <c r="AQ131">
        <v>39600</v>
      </c>
      <c r="AR131">
        <v>2358</v>
      </c>
      <c r="AS131">
        <v>15282</v>
      </c>
      <c r="AT131">
        <v>0.26700000000000002</v>
      </c>
      <c r="AU131" t="s">
        <v>558</v>
      </c>
      <c r="AV131">
        <v>4</v>
      </c>
      <c r="AW131">
        <v>39600</v>
      </c>
    </row>
    <row r="132" spans="1:49">
      <c r="A132">
        <v>214</v>
      </c>
      <c r="B132" t="s">
        <v>560</v>
      </c>
      <c r="C132" s="59">
        <v>45471</v>
      </c>
      <c r="D132" t="s">
        <v>1876</v>
      </c>
      <c r="E132" t="s">
        <v>559</v>
      </c>
      <c r="F132" t="s">
        <v>1868</v>
      </c>
      <c r="G132" t="s">
        <v>1871</v>
      </c>
      <c r="H132" t="s">
        <v>1872</v>
      </c>
      <c r="I132" s="59">
        <v>45474</v>
      </c>
      <c r="J132" t="s">
        <v>561</v>
      </c>
      <c r="K132" t="s">
        <v>1869</v>
      </c>
      <c r="L132" s="59"/>
      <c r="M132" t="s">
        <v>22</v>
      </c>
      <c r="N132" t="s">
        <v>351</v>
      </c>
      <c r="O132">
        <v>1</v>
      </c>
      <c r="P132" t="s">
        <v>1868</v>
      </c>
      <c r="Q132" t="s">
        <v>1872</v>
      </c>
      <c r="S132" t="s">
        <v>1873</v>
      </c>
      <c r="T132" t="s">
        <v>1874</v>
      </c>
      <c r="W132">
        <v>18630</v>
      </c>
      <c r="X132">
        <v>2070</v>
      </c>
      <c r="Y132">
        <v>0</v>
      </c>
      <c r="Z132">
        <v>0</v>
      </c>
      <c r="AA132">
        <v>0</v>
      </c>
      <c r="AB132">
        <v>0</v>
      </c>
      <c r="AC132">
        <v>0</v>
      </c>
      <c r="AD132" t="s">
        <v>21</v>
      </c>
      <c r="AE132" t="s">
        <v>773</v>
      </c>
      <c r="AF132">
        <v>19550</v>
      </c>
      <c r="AG132">
        <v>12650</v>
      </c>
      <c r="AH132">
        <v>18630</v>
      </c>
      <c r="AI132">
        <v>12650</v>
      </c>
      <c r="AJ132">
        <v>821</v>
      </c>
      <c r="AK132">
        <v>5159</v>
      </c>
      <c r="AL132">
        <v>0.27689999999999998</v>
      </c>
      <c r="AN132" t="s">
        <v>785</v>
      </c>
      <c r="AP132">
        <v>18630</v>
      </c>
      <c r="AQ132">
        <v>12650</v>
      </c>
      <c r="AR132">
        <v>821</v>
      </c>
      <c r="AS132">
        <v>5159</v>
      </c>
      <c r="AT132">
        <v>0.27689999999999998</v>
      </c>
      <c r="AU132" t="s">
        <v>558</v>
      </c>
      <c r="AV132">
        <v>4</v>
      </c>
      <c r="AW132">
        <v>12650</v>
      </c>
    </row>
    <row r="133" spans="1:49">
      <c r="A133">
        <v>215</v>
      </c>
      <c r="B133" t="s">
        <v>560</v>
      </c>
      <c r="C133" s="59">
        <v>45472</v>
      </c>
      <c r="D133" t="s">
        <v>1879</v>
      </c>
      <c r="E133" t="s">
        <v>562</v>
      </c>
      <c r="F133" t="s">
        <v>1880</v>
      </c>
      <c r="G133" t="s">
        <v>1881</v>
      </c>
      <c r="H133" t="s">
        <v>1882</v>
      </c>
      <c r="I133" s="59">
        <v>45474</v>
      </c>
      <c r="J133" t="s">
        <v>561</v>
      </c>
      <c r="K133" t="s">
        <v>1878</v>
      </c>
      <c r="L133" s="59"/>
      <c r="M133" t="s">
        <v>74</v>
      </c>
      <c r="N133" t="s">
        <v>351</v>
      </c>
      <c r="O133">
        <v>2</v>
      </c>
      <c r="P133" t="s">
        <v>1877</v>
      </c>
      <c r="Q133" t="s">
        <v>1882</v>
      </c>
      <c r="S133" t="s">
        <v>1883</v>
      </c>
      <c r="T133" t="s">
        <v>1884</v>
      </c>
      <c r="W133">
        <v>4160</v>
      </c>
      <c r="X133">
        <v>1040</v>
      </c>
      <c r="Y133">
        <v>0</v>
      </c>
      <c r="Z133">
        <v>3000</v>
      </c>
      <c r="AA133">
        <v>0</v>
      </c>
      <c r="AB133">
        <v>0</v>
      </c>
      <c r="AC133">
        <v>0</v>
      </c>
      <c r="AD133" t="s">
        <v>73</v>
      </c>
      <c r="AF133">
        <v>2280</v>
      </c>
      <c r="AG133">
        <v>1540</v>
      </c>
      <c r="AH133">
        <v>4160</v>
      </c>
      <c r="AI133">
        <v>6080</v>
      </c>
      <c r="AJ133">
        <v>494</v>
      </c>
      <c r="AK133">
        <v>-2414</v>
      </c>
      <c r="AL133">
        <v>-0.58030000000000004</v>
      </c>
      <c r="AN133" t="s">
        <v>785</v>
      </c>
      <c r="AP133">
        <v>4160</v>
      </c>
      <c r="AQ133">
        <v>6080</v>
      </c>
      <c r="AR133">
        <v>494</v>
      </c>
      <c r="AS133">
        <v>-2414</v>
      </c>
      <c r="AT133">
        <v>-0.58030000000000004</v>
      </c>
      <c r="AU133" t="s">
        <v>558</v>
      </c>
      <c r="AV133">
        <v>0</v>
      </c>
      <c r="AW133">
        <v>3080</v>
      </c>
    </row>
    <row r="134" spans="1:49">
      <c r="A134">
        <v>216</v>
      </c>
      <c r="B134" t="s">
        <v>560</v>
      </c>
      <c r="C134" s="59">
        <v>45472</v>
      </c>
      <c r="D134" t="s">
        <v>1879</v>
      </c>
      <c r="E134" t="s">
        <v>562</v>
      </c>
      <c r="F134" t="s">
        <v>1880</v>
      </c>
      <c r="G134" t="s">
        <v>1881</v>
      </c>
      <c r="H134" t="s">
        <v>1882</v>
      </c>
      <c r="I134" s="59">
        <v>45474</v>
      </c>
      <c r="J134" t="s">
        <v>561</v>
      </c>
      <c r="K134" t="s">
        <v>1878</v>
      </c>
      <c r="L134" s="59"/>
      <c r="M134" t="s">
        <v>125</v>
      </c>
      <c r="N134" t="s">
        <v>351</v>
      </c>
      <c r="O134">
        <v>1</v>
      </c>
      <c r="P134" t="s">
        <v>1877</v>
      </c>
      <c r="Q134" t="s">
        <v>1882</v>
      </c>
      <c r="S134" t="s">
        <v>1883</v>
      </c>
      <c r="T134" t="s">
        <v>1884</v>
      </c>
      <c r="W134">
        <v>1690</v>
      </c>
      <c r="X134">
        <v>190</v>
      </c>
      <c r="Y134">
        <v>0</v>
      </c>
      <c r="Z134">
        <v>0</v>
      </c>
      <c r="AA134">
        <v>0</v>
      </c>
      <c r="AB134">
        <v>0</v>
      </c>
      <c r="AC134">
        <v>0</v>
      </c>
      <c r="AD134" t="s">
        <v>124</v>
      </c>
      <c r="AE134" t="s">
        <v>773</v>
      </c>
      <c r="AF134">
        <v>1790</v>
      </c>
      <c r="AG134">
        <v>1100</v>
      </c>
      <c r="AH134">
        <v>1690</v>
      </c>
      <c r="AI134">
        <v>1100</v>
      </c>
      <c r="AJ134">
        <v>201</v>
      </c>
      <c r="AK134">
        <v>389</v>
      </c>
      <c r="AL134">
        <v>0.23019999999999999</v>
      </c>
      <c r="AN134" t="s">
        <v>785</v>
      </c>
      <c r="AP134">
        <v>1690</v>
      </c>
      <c r="AQ134">
        <v>1100</v>
      </c>
      <c r="AR134">
        <v>201</v>
      </c>
      <c r="AS134">
        <v>389</v>
      </c>
      <c r="AT134">
        <v>0.23019999999999999</v>
      </c>
      <c r="AU134" t="s">
        <v>558</v>
      </c>
      <c r="AV134">
        <v>0</v>
      </c>
      <c r="AW134">
        <v>1100</v>
      </c>
    </row>
    <row r="135" spans="1:49">
      <c r="A135">
        <v>217</v>
      </c>
      <c r="B135" t="s">
        <v>560</v>
      </c>
      <c r="C135" s="59">
        <v>45472</v>
      </c>
      <c r="D135" t="s">
        <v>1879</v>
      </c>
      <c r="E135" t="s">
        <v>562</v>
      </c>
      <c r="F135" t="s">
        <v>1880</v>
      </c>
      <c r="G135" t="s">
        <v>1881</v>
      </c>
      <c r="H135" t="s">
        <v>1882</v>
      </c>
      <c r="I135" s="59">
        <v>45474</v>
      </c>
      <c r="J135" t="s">
        <v>561</v>
      </c>
      <c r="K135" t="s">
        <v>1878</v>
      </c>
      <c r="L135" s="59"/>
      <c r="M135" t="s">
        <v>50</v>
      </c>
      <c r="N135" t="s">
        <v>351</v>
      </c>
      <c r="O135">
        <v>2</v>
      </c>
      <c r="P135" t="s">
        <v>1877</v>
      </c>
      <c r="Q135" t="s">
        <v>1882</v>
      </c>
      <c r="S135" t="s">
        <v>1883</v>
      </c>
      <c r="T135" t="s">
        <v>1884</v>
      </c>
      <c r="W135">
        <v>5360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 t="s">
        <v>49</v>
      </c>
      <c r="AE135" t="s">
        <v>773</v>
      </c>
      <c r="AF135">
        <v>1950</v>
      </c>
      <c r="AG135">
        <v>1320</v>
      </c>
      <c r="AH135">
        <v>5360</v>
      </c>
      <c r="AI135">
        <v>2640</v>
      </c>
      <c r="AJ135">
        <v>637</v>
      </c>
      <c r="AK135">
        <v>2083</v>
      </c>
      <c r="AL135">
        <v>0.3886</v>
      </c>
      <c r="AN135" t="s">
        <v>785</v>
      </c>
      <c r="AP135">
        <v>5360</v>
      </c>
      <c r="AQ135">
        <v>2640</v>
      </c>
      <c r="AR135">
        <v>637</v>
      </c>
      <c r="AS135">
        <v>2083</v>
      </c>
      <c r="AT135">
        <v>0.3886</v>
      </c>
      <c r="AU135" t="s">
        <v>558</v>
      </c>
      <c r="AV135">
        <v>0</v>
      </c>
      <c r="AW135">
        <v>2640</v>
      </c>
    </row>
    <row r="136" spans="1:49">
      <c r="A136">
        <v>218</v>
      </c>
      <c r="B136" t="s">
        <v>560</v>
      </c>
      <c r="C136" s="59">
        <v>45473</v>
      </c>
      <c r="D136" t="s">
        <v>1887</v>
      </c>
      <c r="E136" t="s">
        <v>562</v>
      </c>
      <c r="F136" t="s">
        <v>1885</v>
      </c>
      <c r="G136" t="s">
        <v>937</v>
      </c>
      <c r="H136" t="s">
        <v>1888</v>
      </c>
      <c r="I136" s="59">
        <v>45474</v>
      </c>
      <c r="J136" t="s">
        <v>561</v>
      </c>
      <c r="K136" t="s">
        <v>1886</v>
      </c>
      <c r="L136" s="59"/>
      <c r="M136" t="s">
        <v>133</v>
      </c>
      <c r="N136" t="s">
        <v>351</v>
      </c>
      <c r="O136">
        <v>40</v>
      </c>
      <c r="P136" t="s">
        <v>1885</v>
      </c>
      <c r="Q136" t="s">
        <v>1888</v>
      </c>
      <c r="S136" t="s">
        <v>1889</v>
      </c>
      <c r="T136" t="s">
        <v>1890</v>
      </c>
      <c r="W136">
        <v>37600</v>
      </c>
      <c r="X136">
        <v>0</v>
      </c>
      <c r="Y136">
        <v>0</v>
      </c>
      <c r="Z136">
        <v>3500</v>
      </c>
      <c r="AA136">
        <v>3000</v>
      </c>
      <c r="AB136">
        <v>500</v>
      </c>
      <c r="AC136">
        <v>0</v>
      </c>
      <c r="AD136" t="s">
        <v>132</v>
      </c>
      <c r="AF136">
        <v>890</v>
      </c>
      <c r="AG136">
        <v>550</v>
      </c>
      <c r="AH136">
        <v>37600</v>
      </c>
      <c r="AI136">
        <v>26000</v>
      </c>
      <c r="AJ136">
        <v>4467</v>
      </c>
      <c r="AK136">
        <v>7133</v>
      </c>
      <c r="AL136">
        <v>0.18970000000000001</v>
      </c>
      <c r="AN136" t="s">
        <v>785</v>
      </c>
      <c r="AP136">
        <v>40600</v>
      </c>
      <c r="AQ136">
        <v>29000</v>
      </c>
      <c r="AR136">
        <v>4467</v>
      </c>
      <c r="AS136">
        <v>7133</v>
      </c>
      <c r="AT136">
        <v>0.1757</v>
      </c>
      <c r="AU136" t="s">
        <v>826</v>
      </c>
      <c r="AV136">
        <v>0</v>
      </c>
      <c r="AW136">
        <v>22000</v>
      </c>
    </row>
    <row r="137" spans="1:49">
      <c r="A137">
        <v>219</v>
      </c>
      <c r="B137" t="s">
        <v>560</v>
      </c>
      <c r="C137" s="59">
        <v>45473</v>
      </c>
      <c r="D137" t="s">
        <v>1893</v>
      </c>
      <c r="E137" t="s">
        <v>562</v>
      </c>
      <c r="F137" t="s">
        <v>1891</v>
      </c>
      <c r="G137" t="s">
        <v>1894</v>
      </c>
      <c r="H137" t="s">
        <v>1895</v>
      </c>
      <c r="I137" s="59">
        <v>45474</v>
      </c>
      <c r="J137" t="s">
        <v>561</v>
      </c>
      <c r="K137" t="s">
        <v>1892</v>
      </c>
      <c r="L137" s="59"/>
      <c r="M137" t="s">
        <v>94</v>
      </c>
      <c r="N137" t="s">
        <v>351</v>
      </c>
      <c r="O137">
        <v>1</v>
      </c>
      <c r="P137" t="s">
        <v>1891</v>
      </c>
      <c r="Q137" t="s">
        <v>1895</v>
      </c>
      <c r="S137" t="s">
        <v>1896</v>
      </c>
      <c r="T137" t="s">
        <v>564</v>
      </c>
      <c r="W137">
        <v>7220</v>
      </c>
      <c r="X137">
        <v>0</v>
      </c>
      <c r="Y137">
        <v>3000</v>
      </c>
      <c r="Z137">
        <v>3000</v>
      </c>
      <c r="AA137">
        <v>0</v>
      </c>
      <c r="AB137">
        <v>0</v>
      </c>
      <c r="AC137">
        <v>0</v>
      </c>
      <c r="AD137" t="s">
        <v>789</v>
      </c>
      <c r="AF137">
        <v>6700</v>
      </c>
      <c r="AG137">
        <v>4125</v>
      </c>
      <c r="AH137">
        <v>10220</v>
      </c>
      <c r="AI137">
        <v>7125</v>
      </c>
      <c r="AJ137">
        <v>957</v>
      </c>
      <c r="AK137">
        <v>-862</v>
      </c>
      <c r="AL137">
        <v>-8.43E-2</v>
      </c>
      <c r="AN137" t="s">
        <v>785</v>
      </c>
      <c r="AP137">
        <v>10220</v>
      </c>
      <c r="AQ137">
        <v>7125</v>
      </c>
      <c r="AR137">
        <v>957</v>
      </c>
      <c r="AS137">
        <v>2138</v>
      </c>
      <c r="AT137">
        <v>0.2092</v>
      </c>
      <c r="AU137" t="s">
        <v>826</v>
      </c>
      <c r="AV137">
        <v>0</v>
      </c>
      <c r="AW137">
        <v>4125</v>
      </c>
    </row>
    <row r="138" spans="1:49">
      <c r="A138">
        <v>220</v>
      </c>
      <c r="B138" t="s">
        <v>560</v>
      </c>
      <c r="C138" s="59">
        <v>45474</v>
      </c>
      <c r="D138" t="s">
        <v>1899</v>
      </c>
      <c r="E138" t="s">
        <v>562</v>
      </c>
      <c r="F138" t="s">
        <v>1897</v>
      </c>
      <c r="G138" t="s">
        <v>1772</v>
      </c>
      <c r="H138" t="s">
        <v>1900</v>
      </c>
      <c r="I138" s="59">
        <v>45474</v>
      </c>
      <c r="J138" t="s">
        <v>561</v>
      </c>
      <c r="K138" t="s">
        <v>1898</v>
      </c>
      <c r="L138" s="59"/>
      <c r="M138" t="s">
        <v>133</v>
      </c>
      <c r="N138" t="s">
        <v>351</v>
      </c>
      <c r="O138">
        <v>30</v>
      </c>
      <c r="P138" t="s">
        <v>1897</v>
      </c>
      <c r="Q138" t="s">
        <v>1900</v>
      </c>
      <c r="S138" t="s">
        <v>1901</v>
      </c>
      <c r="T138" t="s">
        <v>1902</v>
      </c>
      <c r="W138">
        <v>28200</v>
      </c>
      <c r="X138">
        <v>0</v>
      </c>
      <c r="Y138">
        <v>3000</v>
      </c>
      <c r="Z138">
        <v>3500</v>
      </c>
      <c r="AA138">
        <v>0</v>
      </c>
      <c r="AB138">
        <v>500</v>
      </c>
      <c r="AC138">
        <v>0</v>
      </c>
      <c r="AD138" t="s">
        <v>132</v>
      </c>
      <c r="AF138">
        <v>890</v>
      </c>
      <c r="AG138">
        <v>550</v>
      </c>
      <c r="AH138">
        <v>31200</v>
      </c>
      <c r="AI138">
        <v>20500</v>
      </c>
      <c r="AJ138">
        <v>3449</v>
      </c>
      <c r="AK138">
        <v>4251</v>
      </c>
      <c r="AL138">
        <v>0.1363</v>
      </c>
      <c r="AN138" t="s">
        <v>785</v>
      </c>
      <c r="AP138">
        <v>31200</v>
      </c>
      <c r="AQ138">
        <v>20500</v>
      </c>
      <c r="AR138">
        <v>3449</v>
      </c>
      <c r="AS138">
        <v>7251</v>
      </c>
      <c r="AT138">
        <v>0.2324</v>
      </c>
      <c r="AU138" t="s">
        <v>826</v>
      </c>
      <c r="AV138">
        <v>0</v>
      </c>
      <c r="AW138">
        <v>16500</v>
      </c>
    </row>
    <row r="139" spans="1:49">
      <c r="A139">
        <v>230</v>
      </c>
      <c r="B139" t="s">
        <v>560</v>
      </c>
      <c r="C139" s="59">
        <v>45475</v>
      </c>
      <c r="D139" t="s">
        <v>1928</v>
      </c>
      <c r="E139" t="s">
        <v>559</v>
      </c>
      <c r="F139" t="s">
        <v>1929</v>
      </c>
      <c r="G139" t="s">
        <v>1930</v>
      </c>
      <c r="H139" t="s">
        <v>1931</v>
      </c>
      <c r="I139" s="59">
        <v>45475</v>
      </c>
      <c r="J139" t="s">
        <v>561</v>
      </c>
      <c r="K139" t="s">
        <v>1927</v>
      </c>
      <c r="L139" s="59"/>
      <c r="M139" t="s">
        <v>34</v>
      </c>
      <c r="N139" t="s">
        <v>351</v>
      </c>
      <c r="O139">
        <v>1</v>
      </c>
      <c r="P139" t="s">
        <v>1926</v>
      </c>
      <c r="Q139" t="s">
        <v>1931</v>
      </c>
      <c r="S139" t="s">
        <v>1932</v>
      </c>
      <c r="W139">
        <v>28620</v>
      </c>
      <c r="X139">
        <v>3180</v>
      </c>
      <c r="Y139">
        <v>3000</v>
      </c>
      <c r="Z139">
        <v>3500</v>
      </c>
      <c r="AA139">
        <v>0</v>
      </c>
      <c r="AB139">
        <v>960</v>
      </c>
      <c r="AC139">
        <v>0</v>
      </c>
      <c r="AD139" t="s">
        <v>33</v>
      </c>
      <c r="AE139" t="s">
        <v>773</v>
      </c>
      <c r="AF139">
        <v>30600</v>
      </c>
      <c r="AG139">
        <v>19800</v>
      </c>
      <c r="AH139">
        <v>31620</v>
      </c>
      <c r="AI139">
        <v>24260</v>
      </c>
      <c r="AJ139">
        <v>1278</v>
      </c>
      <c r="AK139">
        <v>6082</v>
      </c>
      <c r="AL139">
        <v>0.1923</v>
      </c>
      <c r="AN139" t="s">
        <v>785</v>
      </c>
      <c r="AP139">
        <v>31620</v>
      </c>
      <c r="AQ139">
        <v>24260</v>
      </c>
      <c r="AR139">
        <v>1278</v>
      </c>
      <c r="AS139">
        <v>6082</v>
      </c>
      <c r="AT139">
        <v>0.1923</v>
      </c>
      <c r="AU139" t="s">
        <v>558</v>
      </c>
      <c r="AV139">
        <v>1</v>
      </c>
      <c r="AW139">
        <v>19800</v>
      </c>
    </row>
    <row r="140" spans="1:49">
      <c r="A140">
        <v>231</v>
      </c>
      <c r="B140" t="s">
        <v>560</v>
      </c>
      <c r="C140" s="59">
        <v>45474</v>
      </c>
      <c r="D140" t="s">
        <v>1935</v>
      </c>
      <c r="E140" t="s">
        <v>562</v>
      </c>
      <c r="F140" t="s">
        <v>1933</v>
      </c>
      <c r="G140" t="s">
        <v>786</v>
      </c>
      <c r="H140" t="s">
        <v>1936</v>
      </c>
      <c r="I140" s="59">
        <v>45475</v>
      </c>
      <c r="J140" t="s">
        <v>561</v>
      </c>
      <c r="K140" t="s">
        <v>1934</v>
      </c>
      <c r="L140" s="59"/>
      <c r="M140" t="s">
        <v>34</v>
      </c>
      <c r="N140" t="s">
        <v>351</v>
      </c>
      <c r="O140">
        <v>1</v>
      </c>
      <c r="P140" t="s">
        <v>1933</v>
      </c>
      <c r="Q140" t="s">
        <v>1936</v>
      </c>
      <c r="S140" t="s">
        <v>1937</v>
      </c>
      <c r="T140" t="s">
        <v>564</v>
      </c>
      <c r="W140">
        <v>34020</v>
      </c>
      <c r="X140">
        <v>0</v>
      </c>
      <c r="Y140">
        <v>0</v>
      </c>
      <c r="Z140">
        <v>3500</v>
      </c>
      <c r="AA140">
        <v>0</v>
      </c>
      <c r="AB140">
        <v>960</v>
      </c>
      <c r="AC140">
        <v>0</v>
      </c>
      <c r="AD140" t="s">
        <v>33</v>
      </c>
      <c r="AF140">
        <v>32130</v>
      </c>
      <c r="AG140">
        <v>19800</v>
      </c>
      <c r="AH140">
        <v>34020</v>
      </c>
      <c r="AI140">
        <v>24260</v>
      </c>
      <c r="AJ140">
        <v>4042</v>
      </c>
      <c r="AK140">
        <v>5718</v>
      </c>
      <c r="AL140">
        <v>0.1681</v>
      </c>
      <c r="AN140" t="s">
        <v>785</v>
      </c>
      <c r="AP140">
        <v>34020</v>
      </c>
      <c r="AQ140">
        <v>24260</v>
      </c>
      <c r="AR140">
        <v>4042</v>
      </c>
      <c r="AS140">
        <v>5718</v>
      </c>
      <c r="AT140">
        <v>0.1681</v>
      </c>
      <c r="AU140" t="s">
        <v>558</v>
      </c>
      <c r="AV140">
        <v>0</v>
      </c>
      <c r="AW140">
        <v>19800</v>
      </c>
    </row>
    <row r="141" spans="1:49">
      <c r="A141">
        <v>232</v>
      </c>
      <c r="B141" t="s">
        <v>560</v>
      </c>
      <c r="C141" s="59">
        <v>45476</v>
      </c>
      <c r="D141" t="s">
        <v>1942</v>
      </c>
      <c r="E141" t="s">
        <v>1135</v>
      </c>
      <c r="I141" s="59">
        <v>45476</v>
      </c>
      <c r="J141" t="s">
        <v>561</v>
      </c>
      <c r="K141" t="s">
        <v>1943</v>
      </c>
      <c r="L141" s="59"/>
      <c r="M141" t="s">
        <v>84</v>
      </c>
      <c r="N141" t="s">
        <v>351</v>
      </c>
      <c r="O141">
        <v>1</v>
      </c>
      <c r="P141" t="s">
        <v>1944</v>
      </c>
      <c r="Q141" t="s">
        <v>1945</v>
      </c>
      <c r="S141" t="s">
        <v>1946</v>
      </c>
      <c r="W141">
        <v>0</v>
      </c>
      <c r="X141">
        <v>0</v>
      </c>
      <c r="Y141">
        <v>0</v>
      </c>
      <c r="Z141">
        <v>3000</v>
      </c>
      <c r="AA141">
        <v>0</v>
      </c>
      <c r="AB141">
        <v>0</v>
      </c>
      <c r="AC141">
        <v>0</v>
      </c>
      <c r="AD141" t="s">
        <v>83</v>
      </c>
      <c r="AE141" t="s">
        <v>773</v>
      </c>
      <c r="AF141">
        <v>5250</v>
      </c>
      <c r="AG141">
        <v>3410</v>
      </c>
      <c r="AH141">
        <v>0</v>
      </c>
      <c r="AI141">
        <v>0</v>
      </c>
      <c r="AJ141">
        <v>0</v>
      </c>
      <c r="AK141">
        <v>0</v>
      </c>
      <c r="AL141">
        <v>0</v>
      </c>
      <c r="AN141" t="s">
        <v>788</v>
      </c>
      <c r="AP141">
        <v>0</v>
      </c>
      <c r="AQ141">
        <v>6410</v>
      </c>
      <c r="AR141">
        <v>80</v>
      </c>
      <c r="AS141">
        <v>-6490</v>
      </c>
      <c r="AT141">
        <v>0</v>
      </c>
      <c r="AU141" t="s">
        <v>826</v>
      </c>
      <c r="AV141">
        <v>0</v>
      </c>
      <c r="AW141">
        <v>3410</v>
      </c>
    </row>
    <row r="142" spans="1:49">
      <c r="A142">
        <v>233</v>
      </c>
      <c r="B142" t="s">
        <v>560</v>
      </c>
      <c r="C142" s="59">
        <v>45475</v>
      </c>
      <c r="D142" t="s">
        <v>1951</v>
      </c>
      <c r="E142" t="s">
        <v>562</v>
      </c>
      <c r="F142" t="s">
        <v>1338</v>
      </c>
      <c r="G142" t="s">
        <v>1339</v>
      </c>
      <c r="H142" t="s">
        <v>1952</v>
      </c>
      <c r="I142" s="59">
        <v>45476</v>
      </c>
      <c r="J142" t="s">
        <v>561</v>
      </c>
      <c r="K142" t="s">
        <v>1953</v>
      </c>
      <c r="L142" s="59"/>
      <c r="M142" t="s">
        <v>133</v>
      </c>
      <c r="N142" t="s">
        <v>351</v>
      </c>
      <c r="O142">
        <v>10</v>
      </c>
      <c r="P142" t="s">
        <v>1954</v>
      </c>
      <c r="Q142" t="s">
        <v>1952</v>
      </c>
      <c r="S142" t="s">
        <v>1955</v>
      </c>
      <c r="T142" t="s">
        <v>564</v>
      </c>
      <c r="W142">
        <v>9400</v>
      </c>
      <c r="X142">
        <v>0</v>
      </c>
      <c r="Y142">
        <v>3000</v>
      </c>
      <c r="Z142">
        <v>3000</v>
      </c>
      <c r="AA142">
        <v>0</v>
      </c>
      <c r="AB142">
        <v>0</v>
      </c>
      <c r="AC142">
        <v>0</v>
      </c>
      <c r="AD142" t="s">
        <v>132</v>
      </c>
      <c r="AE142" t="s">
        <v>773</v>
      </c>
      <c r="AF142">
        <v>890</v>
      </c>
      <c r="AG142">
        <v>550</v>
      </c>
      <c r="AH142">
        <v>12400</v>
      </c>
      <c r="AI142">
        <v>8500</v>
      </c>
      <c r="AJ142">
        <v>1216</v>
      </c>
      <c r="AK142">
        <v>-316</v>
      </c>
      <c r="AL142">
        <v>-2.5499999999999998E-2</v>
      </c>
      <c r="AN142" t="s">
        <v>785</v>
      </c>
      <c r="AP142">
        <v>12400</v>
      </c>
      <c r="AQ142">
        <v>8500</v>
      </c>
      <c r="AR142">
        <v>1216</v>
      </c>
      <c r="AS142">
        <v>2684</v>
      </c>
      <c r="AT142">
        <v>0.2165</v>
      </c>
      <c r="AU142" t="s">
        <v>826</v>
      </c>
      <c r="AV142">
        <v>0</v>
      </c>
      <c r="AW142">
        <v>5500</v>
      </c>
    </row>
    <row r="143" spans="1:49">
      <c r="A143">
        <v>234</v>
      </c>
      <c r="B143" t="s">
        <v>560</v>
      </c>
      <c r="C143" s="59">
        <v>45475</v>
      </c>
      <c r="D143" t="s">
        <v>1956</v>
      </c>
      <c r="E143" t="s">
        <v>562</v>
      </c>
      <c r="F143" t="s">
        <v>1957</v>
      </c>
      <c r="G143" t="s">
        <v>1958</v>
      </c>
      <c r="H143" t="s">
        <v>1959</v>
      </c>
      <c r="I143" s="59">
        <v>45476</v>
      </c>
      <c r="J143" t="s">
        <v>561</v>
      </c>
      <c r="K143" t="s">
        <v>1960</v>
      </c>
      <c r="L143" s="59"/>
      <c r="M143" t="s">
        <v>34</v>
      </c>
      <c r="N143" t="s">
        <v>351</v>
      </c>
      <c r="O143">
        <v>2</v>
      </c>
      <c r="P143" t="s">
        <v>1961</v>
      </c>
      <c r="Q143" t="s">
        <v>1959</v>
      </c>
      <c r="S143" t="s">
        <v>1962</v>
      </c>
      <c r="T143" t="s">
        <v>564</v>
      </c>
      <c r="W143">
        <v>68040</v>
      </c>
      <c r="X143">
        <v>0</v>
      </c>
      <c r="Y143">
        <v>0</v>
      </c>
      <c r="Z143">
        <v>4400</v>
      </c>
      <c r="AA143">
        <v>0</v>
      </c>
      <c r="AB143">
        <v>1725</v>
      </c>
      <c r="AC143">
        <v>0</v>
      </c>
      <c r="AD143" t="s">
        <v>33</v>
      </c>
      <c r="AF143">
        <v>32130</v>
      </c>
      <c r="AG143">
        <v>19800</v>
      </c>
      <c r="AH143">
        <v>68040</v>
      </c>
      <c r="AI143">
        <v>45725</v>
      </c>
      <c r="AJ143">
        <v>8083</v>
      </c>
      <c r="AK143">
        <v>14232</v>
      </c>
      <c r="AL143">
        <v>0.2092</v>
      </c>
      <c r="AN143" t="s">
        <v>785</v>
      </c>
      <c r="AP143">
        <v>68040</v>
      </c>
      <c r="AQ143">
        <v>45725</v>
      </c>
      <c r="AR143">
        <v>8083</v>
      </c>
      <c r="AS143">
        <v>14232</v>
      </c>
      <c r="AT143">
        <v>0.2092</v>
      </c>
      <c r="AU143" t="s">
        <v>558</v>
      </c>
      <c r="AV143">
        <v>0</v>
      </c>
      <c r="AW143">
        <v>39600</v>
      </c>
    </row>
    <row r="144" spans="1:49">
      <c r="A144">
        <v>235</v>
      </c>
      <c r="B144" t="s">
        <v>560</v>
      </c>
      <c r="C144" s="59">
        <v>45476</v>
      </c>
      <c r="D144" t="s">
        <v>1963</v>
      </c>
      <c r="E144" t="s">
        <v>562</v>
      </c>
      <c r="F144" t="s">
        <v>1964</v>
      </c>
      <c r="G144" t="s">
        <v>1965</v>
      </c>
      <c r="H144" t="s">
        <v>1966</v>
      </c>
      <c r="I144" s="59">
        <v>45476</v>
      </c>
      <c r="J144" t="s">
        <v>561</v>
      </c>
      <c r="K144" t="s">
        <v>1967</v>
      </c>
      <c r="L144" s="59"/>
      <c r="M144" t="s">
        <v>118</v>
      </c>
      <c r="N144" t="s">
        <v>351</v>
      </c>
      <c r="O144">
        <v>2</v>
      </c>
      <c r="P144" t="s">
        <v>1964</v>
      </c>
      <c r="Q144" t="s">
        <v>1966</v>
      </c>
      <c r="S144" t="s">
        <v>1968</v>
      </c>
      <c r="T144" t="s">
        <v>1969</v>
      </c>
      <c r="W144">
        <v>4880</v>
      </c>
      <c r="X144">
        <v>880</v>
      </c>
      <c r="Y144">
        <v>0</v>
      </c>
      <c r="Z144">
        <v>3000</v>
      </c>
      <c r="AA144">
        <v>0</v>
      </c>
      <c r="AB144">
        <v>0</v>
      </c>
      <c r="AC144">
        <v>0</v>
      </c>
      <c r="AD144" t="s">
        <v>117</v>
      </c>
      <c r="AF144">
        <v>2680</v>
      </c>
      <c r="AG144">
        <v>1650</v>
      </c>
      <c r="AH144">
        <v>4880</v>
      </c>
      <c r="AI144">
        <v>6300</v>
      </c>
      <c r="AJ144">
        <v>580</v>
      </c>
      <c r="AK144">
        <v>-2000</v>
      </c>
      <c r="AL144">
        <v>-0.4098</v>
      </c>
      <c r="AN144" t="s">
        <v>785</v>
      </c>
      <c r="AP144">
        <v>4880</v>
      </c>
      <c r="AQ144">
        <v>6300</v>
      </c>
      <c r="AR144">
        <v>580</v>
      </c>
      <c r="AS144">
        <v>-2000</v>
      </c>
      <c r="AT144">
        <v>-0.4098</v>
      </c>
      <c r="AU144" t="s">
        <v>558</v>
      </c>
      <c r="AV144">
        <v>0</v>
      </c>
      <c r="AW144">
        <v>3300</v>
      </c>
    </row>
    <row r="145" spans="1:49">
      <c r="A145">
        <v>236</v>
      </c>
      <c r="B145" t="s">
        <v>560</v>
      </c>
      <c r="C145" s="59">
        <v>45476</v>
      </c>
      <c r="D145" t="s">
        <v>1963</v>
      </c>
      <c r="E145" t="s">
        <v>562</v>
      </c>
      <c r="F145" t="s">
        <v>1964</v>
      </c>
      <c r="G145" t="s">
        <v>1965</v>
      </c>
      <c r="H145" t="s">
        <v>1966</v>
      </c>
      <c r="I145" s="59">
        <v>45476</v>
      </c>
      <c r="J145" t="s">
        <v>561</v>
      </c>
      <c r="K145" t="s">
        <v>1967</v>
      </c>
      <c r="L145" s="59"/>
      <c r="M145" t="s">
        <v>112</v>
      </c>
      <c r="N145" t="s">
        <v>351</v>
      </c>
      <c r="O145">
        <v>2</v>
      </c>
      <c r="P145" t="s">
        <v>1964</v>
      </c>
      <c r="Q145" t="s">
        <v>1966</v>
      </c>
      <c r="S145" t="s">
        <v>1968</v>
      </c>
      <c r="T145" t="s">
        <v>1969</v>
      </c>
      <c r="W145">
        <v>7660</v>
      </c>
      <c r="X145">
        <v>420</v>
      </c>
      <c r="Y145">
        <v>0</v>
      </c>
      <c r="Z145">
        <v>0</v>
      </c>
      <c r="AA145">
        <v>0</v>
      </c>
      <c r="AB145">
        <v>0</v>
      </c>
      <c r="AC145">
        <v>0</v>
      </c>
      <c r="AD145" t="s">
        <v>111</v>
      </c>
      <c r="AE145" t="s">
        <v>773</v>
      </c>
      <c r="AF145">
        <v>3510</v>
      </c>
      <c r="AG145">
        <v>2156</v>
      </c>
      <c r="AH145">
        <v>7660</v>
      </c>
      <c r="AI145">
        <v>4312</v>
      </c>
      <c r="AJ145">
        <v>910</v>
      </c>
      <c r="AK145">
        <v>2438</v>
      </c>
      <c r="AL145">
        <v>0.31830000000000003</v>
      </c>
      <c r="AN145" t="s">
        <v>785</v>
      </c>
      <c r="AP145">
        <v>7660</v>
      </c>
      <c r="AQ145">
        <v>4312</v>
      </c>
      <c r="AR145">
        <v>910</v>
      </c>
      <c r="AS145">
        <v>2438</v>
      </c>
      <c r="AT145">
        <v>0.31830000000000003</v>
      </c>
      <c r="AU145" t="s">
        <v>558</v>
      </c>
      <c r="AV145">
        <v>0</v>
      </c>
      <c r="AW145">
        <v>4312</v>
      </c>
    </row>
    <row r="146" spans="1:49">
      <c r="A146">
        <v>237</v>
      </c>
      <c r="B146" t="s">
        <v>560</v>
      </c>
      <c r="C146" s="59">
        <v>45476</v>
      </c>
      <c r="D146" t="s">
        <v>1970</v>
      </c>
      <c r="E146" t="s">
        <v>562</v>
      </c>
      <c r="F146" t="s">
        <v>1971</v>
      </c>
      <c r="G146" t="s">
        <v>1972</v>
      </c>
      <c r="H146" t="s">
        <v>1973</v>
      </c>
      <c r="I146" s="59">
        <v>45476</v>
      </c>
      <c r="J146" t="s">
        <v>561</v>
      </c>
      <c r="K146" t="s">
        <v>1974</v>
      </c>
      <c r="L146" s="59"/>
      <c r="M146" t="s">
        <v>36</v>
      </c>
      <c r="N146" t="s">
        <v>351</v>
      </c>
      <c r="O146">
        <v>2</v>
      </c>
      <c r="P146" t="s">
        <v>1975</v>
      </c>
      <c r="Q146" t="s">
        <v>1973</v>
      </c>
      <c r="S146" t="s">
        <v>1976</v>
      </c>
      <c r="T146" t="s">
        <v>1977</v>
      </c>
      <c r="W146">
        <v>56700</v>
      </c>
      <c r="X146">
        <v>0</v>
      </c>
      <c r="Y146">
        <v>0</v>
      </c>
      <c r="Z146">
        <v>4400</v>
      </c>
      <c r="AA146">
        <v>0</v>
      </c>
      <c r="AB146">
        <v>1725</v>
      </c>
      <c r="AC146">
        <v>0</v>
      </c>
      <c r="AD146" t="s">
        <v>35</v>
      </c>
      <c r="AF146">
        <v>26780</v>
      </c>
      <c r="AG146">
        <v>16500</v>
      </c>
      <c r="AH146">
        <v>56700</v>
      </c>
      <c r="AI146">
        <v>39125</v>
      </c>
      <c r="AJ146">
        <v>6736</v>
      </c>
      <c r="AK146">
        <v>10839</v>
      </c>
      <c r="AL146">
        <v>0.19120000000000001</v>
      </c>
      <c r="AN146" t="s">
        <v>785</v>
      </c>
      <c r="AP146">
        <v>56700</v>
      </c>
      <c r="AQ146">
        <v>39125</v>
      </c>
      <c r="AR146">
        <v>6736</v>
      </c>
      <c r="AS146">
        <v>10839</v>
      </c>
      <c r="AT146">
        <v>0.19120000000000001</v>
      </c>
      <c r="AU146" t="s">
        <v>558</v>
      </c>
      <c r="AV146">
        <v>0</v>
      </c>
      <c r="AW146">
        <v>33000</v>
      </c>
    </row>
    <row r="147" spans="1:49">
      <c r="A147">
        <v>238</v>
      </c>
      <c r="B147" t="s">
        <v>560</v>
      </c>
      <c r="C147" s="59">
        <v>45476</v>
      </c>
      <c r="D147" t="s">
        <v>1978</v>
      </c>
      <c r="E147" t="s">
        <v>562</v>
      </c>
      <c r="F147" t="s">
        <v>1979</v>
      </c>
      <c r="G147" t="s">
        <v>1980</v>
      </c>
      <c r="H147" t="s">
        <v>1981</v>
      </c>
      <c r="I147" s="59">
        <v>45476</v>
      </c>
      <c r="J147" t="s">
        <v>561</v>
      </c>
      <c r="K147" t="s">
        <v>1982</v>
      </c>
      <c r="L147" s="59"/>
      <c r="M147" t="s">
        <v>125</v>
      </c>
      <c r="N147" t="s">
        <v>351</v>
      </c>
      <c r="O147">
        <v>3</v>
      </c>
      <c r="P147" t="s">
        <v>1979</v>
      </c>
      <c r="Q147" t="s">
        <v>1981</v>
      </c>
      <c r="S147" t="s">
        <v>1983</v>
      </c>
      <c r="T147" t="s">
        <v>564</v>
      </c>
      <c r="W147">
        <v>5070</v>
      </c>
      <c r="X147">
        <v>570</v>
      </c>
      <c r="Y147">
        <v>3000</v>
      </c>
      <c r="Z147">
        <v>3000</v>
      </c>
      <c r="AA147">
        <v>0</v>
      </c>
      <c r="AB147">
        <v>0</v>
      </c>
      <c r="AC147">
        <v>0</v>
      </c>
      <c r="AD147" t="s">
        <v>124</v>
      </c>
      <c r="AF147">
        <v>1790</v>
      </c>
      <c r="AG147">
        <v>1100</v>
      </c>
      <c r="AH147">
        <v>8070</v>
      </c>
      <c r="AI147">
        <v>6300</v>
      </c>
      <c r="AJ147">
        <v>701</v>
      </c>
      <c r="AK147">
        <v>-1931</v>
      </c>
      <c r="AL147">
        <v>-0.23930000000000001</v>
      </c>
      <c r="AN147" t="s">
        <v>785</v>
      </c>
      <c r="AP147">
        <v>8070</v>
      </c>
      <c r="AQ147">
        <v>6300</v>
      </c>
      <c r="AR147">
        <v>701</v>
      </c>
      <c r="AS147">
        <v>1069</v>
      </c>
      <c r="AT147">
        <v>0.13250000000000001</v>
      </c>
      <c r="AU147" t="s">
        <v>826</v>
      </c>
      <c r="AV147">
        <v>0</v>
      </c>
      <c r="AW147">
        <v>3300</v>
      </c>
    </row>
    <row r="148" spans="1:49">
      <c r="A148">
        <v>239</v>
      </c>
      <c r="B148" t="s">
        <v>560</v>
      </c>
      <c r="C148" s="59">
        <v>45476</v>
      </c>
      <c r="D148" t="s">
        <v>1984</v>
      </c>
      <c r="E148" t="s">
        <v>559</v>
      </c>
      <c r="F148" t="s">
        <v>1985</v>
      </c>
      <c r="G148" t="s">
        <v>1986</v>
      </c>
      <c r="H148" t="s">
        <v>1987</v>
      </c>
      <c r="I148" s="59">
        <v>45476</v>
      </c>
      <c r="J148" t="s">
        <v>561</v>
      </c>
      <c r="K148" t="s">
        <v>1988</v>
      </c>
      <c r="L148" s="59"/>
      <c r="M148" t="s">
        <v>98</v>
      </c>
      <c r="N148" t="s">
        <v>351</v>
      </c>
      <c r="O148">
        <v>5</v>
      </c>
      <c r="P148" t="s">
        <v>1985</v>
      </c>
      <c r="Q148" t="s">
        <v>1987</v>
      </c>
      <c r="S148" t="s">
        <v>1989</v>
      </c>
      <c r="W148">
        <v>42100</v>
      </c>
      <c r="X148">
        <v>0</v>
      </c>
      <c r="Y148">
        <v>0</v>
      </c>
      <c r="Z148">
        <v>3500</v>
      </c>
      <c r="AA148">
        <v>0</v>
      </c>
      <c r="AB148">
        <v>960</v>
      </c>
      <c r="AC148">
        <v>0</v>
      </c>
      <c r="AD148" t="s">
        <v>1645</v>
      </c>
      <c r="AF148">
        <v>6120</v>
      </c>
      <c r="AG148">
        <v>3960</v>
      </c>
      <c r="AH148">
        <v>42100</v>
      </c>
      <c r="AI148">
        <v>24260</v>
      </c>
      <c r="AJ148">
        <v>1756</v>
      </c>
      <c r="AK148">
        <v>16084</v>
      </c>
      <c r="AL148">
        <v>0.38200000000000001</v>
      </c>
      <c r="AN148" t="s">
        <v>785</v>
      </c>
      <c r="AP148">
        <v>42100</v>
      </c>
      <c r="AQ148">
        <v>24260</v>
      </c>
      <c r="AR148">
        <v>1756</v>
      </c>
      <c r="AS148">
        <v>16084</v>
      </c>
      <c r="AT148">
        <v>0.38200000000000001</v>
      </c>
      <c r="AU148" t="s">
        <v>558</v>
      </c>
      <c r="AV148">
        <v>0</v>
      </c>
      <c r="AW148">
        <v>19800</v>
      </c>
    </row>
    <row r="149" spans="1:49">
      <c r="A149">
        <v>240</v>
      </c>
      <c r="B149" t="s">
        <v>560</v>
      </c>
      <c r="C149" s="59">
        <v>45475</v>
      </c>
      <c r="D149" t="s">
        <v>1990</v>
      </c>
      <c r="E149" t="s">
        <v>559</v>
      </c>
      <c r="F149" t="s">
        <v>1991</v>
      </c>
      <c r="G149" t="s">
        <v>1992</v>
      </c>
      <c r="H149" t="s">
        <v>1993</v>
      </c>
      <c r="I149" s="59">
        <v>45476</v>
      </c>
      <c r="J149" t="s">
        <v>561</v>
      </c>
      <c r="K149" t="s">
        <v>1994</v>
      </c>
      <c r="L149" s="59"/>
      <c r="M149" t="s">
        <v>133</v>
      </c>
      <c r="N149" t="s">
        <v>351</v>
      </c>
      <c r="O149">
        <v>60</v>
      </c>
      <c r="P149" t="s">
        <v>1991</v>
      </c>
      <c r="Q149" t="s">
        <v>1993</v>
      </c>
      <c r="S149" t="s">
        <v>1995</v>
      </c>
      <c r="T149" t="s">
        <v>1114</v>
      </c>
      <c r="W149">
        <v>51000</v>
      </c>
      <c r="X149">
        <v>3000</v>
      </c>
      <c r="Y149">
        <v>0</v>
      </c>
      <c r="Z149">
        <v>3500</v>
      </c>
      <c r="AA149">
        <v>0</v>
      </c>
      <c r="AB149">
        <v>960</v>
      </c>
      <c r="AC149">
        <v>0</v>
      </c>
      <c r="AD149" t="s">
        <v>132</v>
      </c>
      <c r="AF149">
        <v>850</v>
      </c>
      <c r="AG149">
        <v>550</v>
      </c>
      <c r="AH149">
        <v>51000</v>
      </c>
      <c r="AI149">
        <v>37460</v>
      </c>
      <c r="AJ149">
        <v>2110</v>
      </c>
      <c r="AK149">
        <v>11430</v>
      </c>
      <c r="AL149">
        <v>0.22409999999999999</v>
      </c>
      <c r="AN149" t="s">
        <v>785</v>
      </c>
      <c r="AP149">
        <v>51000</v>
      </c>
      <c r="AQ149">
        <v>37460</v>
      </c>
      <c r="AR149">
        <v>2110</v>
      </c>
      <c r="AS149">
        <v>11430</v>
      </c>
      <c r="AT149">
        <v>0.22409999999999999</v>
      </c>
      <c r="AU149" t="s">
        <v>558</v>
      </c>
      <c r="AV149">
        <v>0</v>
      </c>
      <c r="AW149">
        <v>33000</v>
      </c>
    </row>
    <row r="150" spans="1:49">
      <c r="A150">
        <v>241</v>
      </c>
      <c r="B150" t="s">
        <v>560</v>
      </c>
      <c r="C150" s="59">
        <v>45475</v>
      </c>
      <c r="D150" t="s">
        <v>1996</v>
      </c>
      <c r="E150" t="s">
        <v>559</v>
      </c>
      <c r="F150" t="s">
        <v>1854</v>
      </c>
      <c r="G150" t="s">
        <v>1857</v>
      </c>
      <c r="H150" t="s">
        <v>1858</v>
      </c>
      <c r="I150" s="59">
        <v>45476</v>
      </c>
      <c r="J150" t="s">
        <v>561</v>
      </c>
      <c r="K150" t="s">
        <v>1997</v>
      </c>
      <c r="L150" s="59"/>
      <c r="M150" t="s">
        <v>80</v>
      </c>
      <c r="N150" t="s">
        <v>351</v>
      </c>
      <c r="O150">
        <v>4</v>
      </c>
      <c r="P150" t="s">
        <v>1854</v>
      </c>
      <c r="Q150" t="s">
        <v>1858</v>
      </c>
      <c r="S150" t="s">
        <v>1998</v>
      </c>
      <c r="W150">
        <v>25680</v>
      </c>
      <c r="X150">
        <v>0</v>
      </c>
      <c r="Y150">
        <v>3000</v>
      </c>
      <c r="Z150">
        <v>3500</v>
      </c>
      <c r="AA150">
        <v>0</v>
      </c>
      <c r="AB150">
        <v>960</v>
      </c>
      <c r="AC150">
        <v>0</v>
      </c>
      <c r="AD150" t="s">
        <v>79</v>
      </c>
      <c r="AE150" t="s">
        <v>773</v>
      </c>
      <c r="AF150">
        <v>5120</v>
      </c>
      <c r="AG150">
        <v>3410</v>
      </c>
      <c r="AH150">
        <v>28680</v>
      </c>
      <c r="AI150">
        <v>18100</v>
      </c>
      <c r="AJ150">
        <v>1161</v>
      </c>
      <c r="AK150">
        <v>9419</v>
      </c>
      <c r="AL150">
        <v>0.32840000000000003</v>
      </c>
      <c r="AN150" t="s">
        <v>785</v>
      </c>
      <c r="AP150">
        <v>28680</v>
      </c>
      <c r="AQ150">
        <v>18100</v>
      </c>
      <c r="AR150">
        <v>1161</v>
      </c>
      <c r="AS150">
        <v>9419</v>
      </c>
      <c r="AT150">
        <v>0.32840000000000003</v>
      </c>
      <c r="AU150" t="s">
        <v>558</v>
      </c>
      <c r="AV150">
        <v>1</v>
      </c>
      <c r="AW150">
        <v>13640</v>
      </c>
    </row>
    <row r="151" spans="1:49">
      <c r="A151">
        <v>244</v>
      </c>
      <c r="B151" t="s">
        <v>560</v>
      </c>
      <c r="C151" s="59">
        <v>45476</v>
      </c>
      <c r="D151" t="s">
        <v>2008</v>
      </c>
      <c r="E151" t="s">
        <v>562</v>
      </c>
      <c r="F151" t="s">
        <v>2006</v>
      </c>
      <c r="G151" t="s">
        <v>2009</v>
      </c>
      <c r="H151" t="s">
        <v>2010</v>
      </c>
      <c r="I151" s="59">
        <v>45477</v>
      </c>
      <c r="J151" t="s">
        <v>561</v>
      </c>
      <c r="K151" t="s">
        <v>2007</v>
      </c>
      <c r="L151" s="59"/>
      <c r="M151" t="s">
        <v>18</v>
      </c>
      <c r="N151" t="s">
        <v>351</v>
      </c>
      <c r="O151">
        <v>1</v>
      </c>
      <c r="P151" t="s">
        <v>2006</v>
      </c>
      <c r="Q151" t="s">
        <v>2010</v>
      </c>
      <c r="S151" t="s">
        <v>2011</v>
      </c>
      <c r="T151" t="s">
        <v>564</v>
      </c>
      <c r="W151">
        <v>12470</v>
      </c>
      <c r="X151">
        <v>0</v>
      </c>
      <c r="Y151">
        <v>3000</v>
      </c>
      <c r="Z151">
        <v>3000</v>
      </c>
      <c r="AA151">
        <v>0</v>
      </c>
      <c r="AB151">
        <v>0</v>
      </c>
      <c r="AC151">
        <v>0</v>
      </c>
      <c r="AD151" t="s">
        <v>17</v>
      </c>
      <c r="AF151">
        <v>11780</v>
      </c>
      <c r="AG151">
        <v>7260</v>
      </c>
      <c r="AH151">
        <v>15470</v>
      </c>
      <c r="AI151">
        <v>10260</v>
      </c>
      <c r="AJ151">
        <v>1580</v>
      </c>
      <c r="AK151">
        <v>630</v>
      </c>
      <c r="AL151">
        <v>4.07E-2</v>
      </c>
      <c r="AN151" t="s">
        <v>785</v>
      </c>
      <c r="AP151">
        <v>15470</v>
      </c>
      <c r="AQ151">
        <v>10260</v>
      </c>
      <c r="AR151">
        <v>1580</v>
      </c>
      <c r="AS151">
        <v>3630</v>
      </c>
      <c r="AT151">
        <v>0.2346</v>
      </c>
      <c r="AU151" t="s">
        <v>826</v>
      </c>
      <c r="AV151">
        <v>0</v>
      </c>
      <c r="AW151">
        <v>7260</v>
      </c>
    </row>
    <row r="152" spans="1:49">
      <c r="A152">
        <v>245</v>
      </c>
      <c r="B152" t="s">
        <v>560</v>
      </c>
      <c r="C152" s="59">
        <v>45476</v>
      </c>
      <c r="D152" t="s">
        <v>2014</v>
      </c>
      <c r="E152" t="s">
        <v>562</v>
      </c>
      <c r="F152" t="s">
        <v>2012</v>
      </c>
      <c r="G152" t="s">
        <v>2015</v>
      </c>
      <c r="H152" t="s">
        <v>2016</v>
      </c>
      <c r="I152" s="59">
        <v>45477</v>
      </c>
      <c r="J152" t="s">
        <v>561</v>
      </c>
      <c r="K152" t="s">
        <v>2013</v>
      </c>
      <c r="L152" s="59"/>
      <c r="M152" t="s">
        <v>133</v>
      </c>
      <c r="N152" t="s">
        <v>351</v>
      </c>
      <c r="O152">
        <v>50</v>
      </c>
      <c r="P152" t="s">
        <v>2012</v>
      </c>
      <c r="Q152" t="s">
        <v>2016</v>
      </c>
      <c r="S152" t="s">
        <v>2017</v>
      </c>
      <c r="T152" t="s">
        <v>2018</v>
      </c>
      <c r="W152">
        <v>47000</v>
      </c>
      <c r="X152">
        <v>0</v>
      </c>
      <c r="Y152">
        <v>0</v>
      </c>
      <c r="Z152">
        <v>3500</v>
      </c>
      <c r="AA152">
        <v>0</v>
      </c>
      <c r="AB152">
        <v>500</v>
      </c>
      <c r="AC152">
        <v>0</v>
      </c>
      <c r="AD152" t="s">
        <v>132</v>
      </c>
      <c r="AF152">
        <v>890</v>
      </c>
      <c r="AG152">
        <v>550</v>
      </c>
      <c r="AH152">
        <v>47000</v>
      </c>
      <c r="AI152">
        <v>31500</v>
      </c>
      <c r="AJ152">
        <v>5584</v>
      </c>
      <c r="AK152">
        <v>9916</v>
      </c>
      <c r="AL152">
        <v>0.21099999999999999</v>
      </c>
      <c r="AN152" t="s">
        <v>785</v>
      </c>
      <c r="AP152">
        <v>47000</v>
      </c>
      <c r="AQ152">
        <v>31500</v>
      </c>
      <c r="AR152">
        <v>5584</v>
      </c>
      <c r="AS152">
        <v>9916</v>
      </c>
      <c r="AT152">
        <v>0.21099999999999999</v>
      </c>
      <c r="AU152" t="s">
        <v>558</v>
      </c>
      <c r="AV152">
        <v>0</v>
      </c>
      <c r="AW152">
        <v>27500</v>
      </c>
    </row>
    <row r="153" spans="1:49">
      <c r="A153">
        <v>246</v>
      </c>
      <c r="B153" t="s">
        <v>560</v>
      </c>
      <c r="C153" s="59">
        <v>45476</v>
      </c>
      <c r="D153" t="s">
        <v>2021</v>
      </c>
      <c r="E153" t="s">
        <v>562</v>
      </c>
      <c r="F153" t="s">
        <v>2019</v>
      </c>
      <c r="G153" t="s">
        <v>2022</v>
      </c>
      <c r="H153" t="s">
        <v>2023</v>
      </c>
      <c r="I153" s="59">
        <v>45477</v>
      </c>
      <c r="J153" t="s">
        <v>561</v>
      </c>
      <c r="K153" t="s">
        <v>2020</v>
      </c>
      <c r="L153" s="59"/>
      <c r="M153" t="s">
        <v>34</v>
      </c>
      <c r="N153" t="s">
        <v>351</v>
      </c>
      <c r="O153">
        <v>1</v>
      </c>
      <c r="P153" t="s">
        <v>2019</v>
      </c>
      <c r="Q153" t="s">
        <v>2023</v>
      </c>
      <c r="S153" t="s">
        <v>2024</v>
      </c>
      <c r="T153" t="s">
        <v>2025</v>
      </c>
      <c r="W153">
        <v>34020</v>
      </c>
      <c r="X153">
        <v>0</v>
      </c>
      <c r="Y153">
        <v>0</v>
      </c>
      <c r="Z153">
        <v>4400</v>
      </c>
      <c r="AA153">
        <v>0</v>
      </c>
      <c r="AB153">
        <v>1725</v>
      </c>
      <c r="AC153">
        <v>0</v>
      </c>
      <c r="AD153" t="s">
        <v>33</v>
      </c>
      <c r="AF153">
        <v>32130</v>
      </c>
      <c r="AG153">
        <v>19800</v>
      </c>
      <c r="AH153">
        <v>34020</v>
      </c>
      <c r="AI153">
        <v>25925</v>
      </c>
      <c r="AJ153">
        <v>4042</v>
      </c>
      <c r="AK153">
        <v>4053</v>
      </c>
      <c r="AL153">
        <v>0.1191</v>
      </c>
      <c r="AN153" t="s">
        <v>785</v>
      </c>
      <c r="AP153">
        <v>34020</v>
      </c>
      <c r="AQ153">
        <v>25925</v>
      </c>
      <c r="AR153">
        <v>4042</v>
      </c>
      <c r="AS153">
        <v>4053</v>
      </c>
      <c r="AT153">
        <v>0.1191</v>
      </c>
      <c r="AU153" t="s">
        <v>558</v>
      </c>
      <c r="AV153">
        <v>0</v>
      </c>
      <c r="AW153">
        <v>19800</v>
      </c>
    </row>
    <row r="154" spans="1:49">
      <c r="A154">
        <v>247</v>
      </c>
      <c r="B154" t="s">
        <v>560</v>
      </c>
      <c r="C154" s="59">
        <v>45476</v>
      </c>
      <c r="D154" t="s">
        <v>2021</v>
      </c>
      <c r="E154" t="s">
        <v>562</v>
      </c>
      <c r="F154" t="s">
        <v>2019</v>
      </c>
      <c r="G154" t="s">
        <v>2022</v>
      </c>
      <c r="H154" t="s">
        <v>2023</v>
      </c>
      <c r="I154" s="59">
        <v>45477</v>
      </c>
      <c r="J154" t="s">
        <v>561</v>
      </c>
      <c r="K154" t="s">
        <v>2020</v>
      </c>
      <c r="L154" s="59"/>
      <c r="M154" t="s">
        <v>36</v>
      </c>
      <c r="N154" t="s">
        <v>351</v>
      </c>
      <c r="O154">
        <v>1</v>
      </c>
      <c r="P154" t="s">
        <v>2019</v>
      </c>
      <c r="Q154" t="s">
        <v>2023</v>
      </c>
      <c r="S154" t="s">
        <v>2024</v>
      </c>
      <c r="T154" t="s">
        <v>2025</v>
      </c>
      <c r="W154">
        <v>28350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 t="s">
        <v>35</v>
      </c>
      <c r="AE154" t="s">
        <v>773</v>
      </c>
      <c r="AF154">
        <v>26780</v>
      </c>
      <c r="AG154">
        <v>16500</v>
      </c>
      <c r="AH154">
        <v>28350</v>
      </c>
      <c r="AI154">
        <v>16500</v>
      </c>
      <c r="AJ154">
        <v>3368</v>
      </c>
      <c r="AK154">
        <v>8482</v>
      </c>
      <c r="AL154">
        <v>0.29920000000000002</v>
      </c>
      <c r="AN154" t="s">
        <v>785</v>
      </c>
      <c r="AP154">
        <v>28350</v>
      </c>
      <c r="AQ154">
        <v>16500</v>
      </c>
      <c r="AR154">
        <v>3368</v>
      </c>
      <c r="AS154">
        <v>8482</v>
      </c>
      <c r="AT154">
        <v>0.29920000000000002</v>
      </c>
      <c r="AU154" t="s">
        <v>558</v>
      </c>
      <c r="AV154">
        <v>0</v>
      </c>
      <c r="AW154">
        <v>16500</v>
      </c>
    </row>
    <row r="155" spans="1:49">
      <c r="A155">
        <v>248</v>
      </c>
      <c r="B155" t="s">
        <v>560</v>
      </c>
      <c r="C155" s="59">
        <v>45477</v>
      </c>
      <c r="D155" t="s">
        <v>2028</v>
      </c>
      <c r="E155" t="s">
        <v>562</v>
      </c>
      <c r="F155" t="s">
        <v>2029</v>
      </c>
      <c r="G155" t="s">
        <v>2030</v>
      </c>
      <c r="H155" t="s">
        <v>2031</v>
      </c>
      <c r="I155" s="59">
        <v>45477</v>
      </c>
      <c r="J155" t="s">
        <v>561</v>
      </c>
      <c r="K155" t="s">
        <v>2027</v>
      </c>
      <c r="L155" s="59"/>
      <c r="M155" t="s">
        <v>98</v>
      </c>
      <c r="N155" t="s">
        <v>351</v>
      </c>
      <c r="O155">
        <v>10</v>
      </c>
      <c r="P155" t="s">
        <v>2026</v>
      </c>
      <c r="Q155" t="s">
        <v>2031</v>
      </c>
      <c r="S155" t="s">
        <v>2032</v>
      </c>
      <c r="T155" t="s">
        <v>563</v>
      </c>
      <c r="W155">
        <v>61200</v>
      </c>
      <c r="X155">
        <v>6800</v>
      </c>
      <c r="Y155">
        <v>0</v>
      </c>
      <c r="Z155">
        <v>4400</v>
      </c>
      <c r="AA155">
        <v>0</v>
      </c>
      <c r="AB155">
        <v>1725</v>
      </c>
      <c r="AC155">
        <v>0</v>
      </c>
      <c r="AD155" t="s">
        <v>1645</v>
      </c>
      <c r="AF155">
        <v>6430</v>
      </c>
      <c r="AG155">
        <v>3960</v>
      </c>
      <c r="AH155">
        <v>61200</v>
      </c>
      <c r="AI155">
        <v>45725</v>
      </c>
      <c r="AJ155">
        <v>7271</v>
      </c>
      <c r="AK155">
        <v>8204</v>
      </c>
      <c r="AL155">
        <v>0.1341</v>
      </c>
      <c r="AN155" t="s">
        <v>785</v>
      </c>
      <c r="AP155">
        <v>61200</v>
      </c>
      <c r="AQ155">
        <v>45725</v>
      </c>
      <c r="AR155">
        <v>7271</v>
      </c>
      <c r="AS155">
        <v>8204</v>
      </c>
      <c r="AT155">
        <v>0.1341</v>
      </c>
      <c r="AU155" t="s">
        <v>558</v>
      </c>
      <c r="AV155">
        <v>0</v>
      </c>
      <c r="AW155">
        <v>39600</v>
      </c>
    </row>
    <row r="156" spans="1:49">
      <c r="A156">
        <v>249</v>
      </c>
      <c r="B156" t="s">
        <v>560</v>
      </c>
      <c r="C156" s="59">
        <v>45477</v>
      </c>
      <c r="D156" t="s">
        <v>2035</v>
      </c>
      <c r="E156" t="s">
        <v>562</v>
      </c>
      <c r="F156" t="s">
        <v>2033</v>
      </c>
      <c r="G156" t="s">
        <v>1332</v>
      </c>
      <c r="H156" t="s">
        <v>2036</v>
      </c>
      <c r="I156" s="59">
        <v>45477</v>
      </c>
      <c r="J156" t="s">
        <v>561</v>
      </c>
      <c r="K156" t="s">
        <v>2034</v>
      </c>
      <c r="L156" s="59"/>
      <c r="M156" t="s">
        <v>34</v>
      </c>
      <c r="N156" t="s">
        <v>351</v>
      </c>
      <c r="O156">
        <v>1</v>
      </c>
      <c r="P156" t="s">
        <v>2033</v>
      </c>
      <c r="Q156" t="s">
        <v>2036</v>
      </c>
      <c r="S156" t="s">
        <v>2037</v>
      </c>
      <c r="T156" t="s">
        <v>564</v>
      </c>
      <c r="W156">
        <v>34020</v>
      </c>
      <c r="X156">
        <v>0</v>
      </c>
      <c r="Y156">
        <v>3000</v>
      </c>
      <c r="Z156">
        <v>3500</v>
      </c>
      <c r="AA156">
        <v>0</v>
      </c>
      <c r="AB156">
        <v>960</v>
      </c>
      <c r="AC156">
        <v>0</v>
      </c>
      <c r="AD156" t="s">
        <v>33</v>
      </c>
      <c r="AF156">
        <v>32130</v>
      </c>
      <c r="AG156">
        <v>19800</v>
      </c>
      <c r="AH156">
        <v>37020</v>
      </c>
      <c r="AI156">
        <v>24260</v>
      </c>
      <c r="AJ156">
        <v>4141</v>
      </c>
      <c r="AK156">
        <v>5619</v>
      </c>
      <c r="AL156">
        <v>0.15179999999999999</v>
      </c>
      <c r="AN156" t="s">
        <v>785</v>
      </c>
      <c r="AP156">
        <v>37020</v>
      </c>
      <c r="AQ156">
        <v>24260</v>
      </c>
      <c r="AR156">
        <v>4141</v>
      </c>
      <c r="AS156">
        <v>8619</v>
      </c>
      <c r="AT156">
        <v>0.23280000000000001</v>
      </c>
      <c r="AU156" t="s">
        <v>826</v>
      </c>
      <c r="AV156">
        <v>0</v>
      </c>
      <c r="AW156">
        <v>19800</v>
      </c>
    </row>
    <row r="157" spans="1:49">
      <c r="A157">
        <v>255</v>
      </c>
      <c r="B157" t="s">
        <v>560</v>
      </c>
      <c r="C157" s="59">
        <v>45476</v>
      </c>
      <c r="D157" t="s">
        <v>2066</v>
      </c>
      <c r="E157" t="s">
        <v>559</v>
      </c>
      <c r="F157" t="s">
        <v>2067</v>
      </c>
      <c r="G157" t="s">
        <v>2068</v>
      </c>
      <c r="H157" t="s">
        <v>2069</v>
      </c>
      <c r="I157" s="59">
        <v>45477</v>
      </c>
      <c r="J157" t="s">
        <v>561</v>
      </c>
      <c r="K157" t="s">
        <v>2065</v>
      </c>
      <c r="L157" s="59"/>
      <c r="M157" t="s">
        <v>22</v>
      </c>
      <c r="N157" t="s">
        <v>351</v>
      </c>
      <c r="O157">
        <v>1</v>
      </c>
      <c r="P157" t="s">
        <v>2064</v>
      </c>
      <c r="Q157" t="s">
        <v>2069</v>
      </c>
      <c r="S157" t="s">
        <v>2070</v>
      </c>
      <c r="W157">
        <v>18630</v>
      </c>
      <c r="X157">
        <v>2070</v>
      </c>
      <c r="Y157">
        <v>3000</v>
      </c>
      <c r="Z157">
        <v>3000</v>
      </c>
      <c r="AA157">
        <v>0</v>
      </c>
      <c r="AB157">
        <v>0</v>
      </c>
      <c r="AC157">
        <v>0</v>
      </c>
      <c r="AD157" t="s">
        <v>21</v>
      </c>
      <c r="AF157">
        <v>19550</v>
      </c>
      <c r="AG157">
        <v>12650</v>
      </c>
      <c r="AH157">
        <v>21630</v>
      </c>
      <c r="AI157">
        <v>15650</v>
      </c>
      <c r="AJ157">
        <v>880</v>
      </c>
      <c r="AK157">
        <v>5100</v>
      </c>
      <c r="AL157">
        <v>0.23580000000000001</v>
      </c>
      <c r="AN157" t="s">
        <v>785</v>
      </c>
      <c r="AP157">
        <v>21630</v>
      </c>
      <c r="AQ157">
        <v>15650</v>
      </c>
      <c r="AR157">
        <v>880</v>
      </c>
      <c r="AS157">
        <v>5100</v>
      </c>
      <c r="AT157">
        <v>0.23580000000000001</v>
      </c>
      <c r="AU157" t="s">
        <v>558</v>
      </c>
      <c r="AV157">
        <v>2</v>
      </c>
      <c r="AW157">
        <v>12650</v>
      </c>
    </row>
    <row r="158" spans="1:49">
      <c r="A158">
        <v>256</v>
      </c>
      <c r="B158" t="s">
        <v>560</v>
      </c>
      <c r="C158" s="59">
        <v>45478</v>
      </c>
      <c r="D158" t="s">
        <v>2073</v>
      </c>
      <c r="E158" t="s">
        <v>1135</v>
      </c>
      <c r="I158" s="59">
        <v>45478</v>
      </c>
      <c r="J158" t="s">
        <v>561</v>
      </c>
      <c r="K158" t="s">
        <v>2072</v>
      </c>
      <c r="L158" s="59"/>
      <c r="M158" t="s">
        <v>90</v>
      </c>
      <c r="N158" t="s">
        <v>351</v>
      </c>
      <c r="O158">
        <v>1</v>
      </c>
      <c r="P158" t="s">
        <v>2071</v>
      </c>
      <c r="Q158" t="s">
        <v>2074</v>
      </c>
      <c r="S158" t="s">
        <v>2075</v>
      </c>
      <c r="W158">
        <v>0</v>
      </c>
      <c r="X158">
        <v>0</v>
      </c>
      <c r="Y158">
        <v>0</v>
      </c>
      <c r="Z158">
        <v>3000</v>
      </c>
      <c r="AA158">
        <v>0</v>
      </c>
      <c r="AB158">
        <v>0</v>
      </c>
      <c r="AC158">
        <v>0</v>
      </c>
      <c r="AD158" t="s">
        <v>89</v>
      </c>
      <c r="AE158" t="s">
        <v>773</v>
      </c>
      <c r="AF158">
        <v>3900</v>
      </c>
      <c r="AG158">
        <v>2530</v>
      </c>
      <c r="AH158">
        <v>0</v>
      </c>
      <c r="AI158">
        <v>0</v>
      </c>
      <c r="AJ158">
        <v>0</v>
      </c>
      <c r="AK158">
        <v>0</v>
      </c>
      <c r="AL158">
        <v>0</v>
      </c>
      <c r="AN158" t="s">
        <v>788</v>
      </c>
      <c r="AP158">
        <v>0</v>
      </c>
      <c r="AQ158">
        <v>5530</v>
      </c>
      <c r="AR158">
        <v>80</v>
      </c>
      <c r="AS158">
        <v>-5610</v>
      </c>
      <c r="AT158">
        <v>0</v>
      </c>
      <c r="AU158" t="s">
        <v>826</v>
      </c>
      <c r="AV158">
        <v>0</v>
      </c>
      <c r="AW158">
        <v>2530</v>
      </c>
    </row>
    <row r="159" spans="1:49">
      <c r="A159">
        <v>257</v>
      </c>
      <c r="B159" t="s">
        <v>560</v>
      </c>
      <c r="C159" s="59">
        <v>45478</v>
      </c>
      <c r="D159" t="s">
        <v>2078</v>
      </c>
      <c r="E159" t="s">
        <v>1135</v>
      </c>
      <c r="I159" s="59">
        <v>45478</v>
      </c>
      <c r="J159" t="s">
        <v>561</v>
      </c>
      <c r="K159" t="s">
        <v>2077</v>
      </c>
      <c r="L159" s="59"/>
      <c r="M159" t="s">
        <v>84</v>
      </c>
      <c r="N159" t="s">
        <v>351</v>
      </c>
      <c r="O159">
        <v>1</v>
      </c>
      <c r="P159" t="s">
        <v>2076</v>
      </c>
      <c r="Q159" t="s">
        <v>2079</v>
      </c>
      <c r="S159" t="s">
        <v>2080</v>
      </c>
      <c r="W159">
        <v>0</v>
      </c>
      <c r="X159">
        <v>0</v>
      </c>
      <c r="Y159">
        <v>0</v>
      </c>
      <c r="Z159">
        <v>3000</v>
      </c>
      <c r="AA159">
        <v>0</v>
      </c>
      <c r="AB159">
        <v>0</v>
      </c>
      <c r="AC159">
        <v>0</v>
      </c>
      <c r="AD159" t="s">
        <v>83</v>
      </c>
      <c r="AE159" t="s">
        <v>773</v>
      </c>
      <c r="AF159">
        <v>5250</v>
      </c>
      <c r="AG159">
        <v>3410</v>
      </c>
      <c r="AH159">
        <v>0</v>
      </c>
      <c r="AI159">
        <v>0</v>
      </c>
      <c r="AJ159">
        <v>0</v>
      </c>
      <c r="AK159">
        <v>0</v>
      </c>
      <c r="AL159">
        <v>0</v>
      </c>
      <c r="AN159" t="s">
        <v>788</v>
      </c>
      <c r="AP159">
        <v>0</v>
      </c>
      <c r="AQ159">
        <v>6410</v>
      </c>
      <c r="AR159">
        <v>80</v>
      </c>
      <c r="AS159">
        <v>-6490</v>
      </c>
      <c r="AT159">
        <v>0</v>
      </c>
      <c r="AU159" t="s">
        <v>826</v>
      </c>
      <c r="AV159">
        <v>0</v>
      </c>
      <c r="AW159">
        <v>3410</v>
      </c>
    </row>
    <row r="160" spans="1:49">
      <c r="A160">
        <v>259</v>
      </c>
      <c r="B160" t="s">
        <v>560</v>
      </c>
      <c r="C160" s="59">
        <v>45478</v>
      </c>
      <c r="D160" t="s">
        <v>2089</v>
      </c>
      <c r="E160" t="s">
        <v>562</v>
      </c>
      <c r="F160" t="s">
        <v>2087</v>
      </c>
      <c r="G160" t="s">
        <v>2090</v>
      </c>
      <c r="H160" t="s">
        <v>2091</v>
      </c>
      <c r="I160" s="59">
        <v>45478</v>
      </c>
      <c r="J160" t="s">
        <v>561</v>
      </c>
      <c r="K160" t="s">
        <v>2088</v>
      </c>
      <c r="L160" s="59"/>
      <c r="M160" t="s">
        <v>133</v>
      </c>
      <c r="N160" t="s">
        <v>351</v>
      </c>
      <c r="O160">
        <v>1</v>
      </c>
      <c r="P160" t="s">
        <v>2087</v>
      </c>
      <c r="Q160" t="s">
        <v>2091</v>
      </c>
      <c r="S160" t="s">
        <v>2092</v>
      </c>
      <c r="T160" t="s">
        <v>563</v>
      </c>
      <c r="W160">
        <v>940</v>
      </c>
      <c r="X160">
        <v>0</v>
      </c>
      <c r="Y160">
        <v>3000</v>
      </c>
      <c r="Z160">
        <v>3000</v>
      </c>
      <c r="AA160">
        <v>0</v>
      </c>
      <c r="AB160">
        <v>0</v>
      </c>
      <c r="AC160">
        <v>0</v>
      </c>
      <c r="AD160" t="s">
        <v>132</v>
      </c>
      <c r="AF160">
        <v>890</v>
      </c>
      <c r="AG160">
        <v>550</v>
      </c>
      <c r="AH160">
        <v>3940</v>
      </c>
      <c r="AI160">
        <v>3550</v>
      </c>
      <c r="AJ160">
        <v>211</v>
      </c>
      <c r="AK160">
        <v>-2821</v>
      </c>
      <c r="AL160">
        <v>-0.71599999999999997</v>
      </c>
      <c r="AN160" t="s">
        <v>785</v>
      </c>
      <c r="AP160">
        <v>3940</v>
      </c>
      <c r="AQ160">
        <v>3550</v>
      </c>
      <c r="AR160">
        <v>211</v>
      </c>
      <c r="AS160">
        <v>179</v>
      </c>
      <c r="AT160">
        <v>4.5400000000000003E-2</v>
      </c>
      <c r="AU160" t="s">
        <v>826</v>
      </c>
      <c r="AV160">
        <v>0</v>
      </c>
      <c r="AW160">
        <v>550</v>
      </c>
    </row>
    <row r="161" spans="1:49">
      <c r="A161">
        <v>263</v>
      </c>
      <c r="B161" t="s">
        <v>560</v>
      </c>
      <c r="C161" s="59">
        <v>45478</v>
      </c>
      <c r="D161" t="s">
        <v>2113</v>
      </c>
      <c r="E161" t="s">
        <v>559</v>
      </c>
      <c r="F161" t="s">
        <v>2111</v>
      </c>
      <c r="G161" t="s">
        <v>2114</v>
      </c>
      <c r="H161" t="s">
        <v>2115</v>
      </c>
      <c r="I161" s="59">
        <v>45478</v>
      </c>
      <c r="J161" t="s">
        <v>561</v>
      </c>
      <c r="K161" t="s">
        <v>2112</v>
      </c>
      <c r="L161" s="59"/>
      <c r="M161" t="s">
        <v>34</v>
      </c>
      <c r="N161" t="s">
        <v>351</v>
      </c>
      <c r="O161">
        <v>1</v>
      </c>
      <c r="P161" t="s">
        <v>2111</v>
      </c>
      <c r="Q161" t="s">
        <v>2115</v>
      </c>
      <c r="R161" t="s">
        <v>2115</v>
      </c>
      <c r="S161" t="s">
        <v>2116</v>
      </c>
      <c r="W161">
        <v>28620</v>
      </c>
      <c r="X161">
        <v>3180</v>
      </c>
      <c r="Y161">
        <v>0</v>
      </c>
      <c r="Z161">
        <v>3500</v>
      </c>
      <c r="AA161">
        <v>0</v>
      </c>
      <c r="AB161">
        <v>960</v>
      </c>
      <c r="AC161">
        <v>0</v>
      </c>
      <c r="AD161" t="s">
        <v>33</v>
      </c>
      <c r="AF161">
        <v>30600</v>
      </c>
      <c r="AG161">
        <v>19800</v>
      </c>
      <c r="AH161">
        <v>28620</v>
      </c>
      <c r="AI161">
        <v>24260</v>
      </c>
      <c r="AJ161">
        <v>1219</v>
      </c>
      <c r="AK161">
        <v>3141</v>
      </c>
      <c r="AL161">
        <v>0.10970000000000001</v>
      </c>
      <c r="AN161" t="s">
        <v>785</v>
      </c>
      <c r="AP161">
        <v>28620</v>
      </c>
      <c r="AQ161">
        <v>24260</v>
      </c>
      <c r="AR161">
        <v>1219</v>
      </c>
      <c r="AS161">
        <v>3141</v>
      </c>
      <c r="AT161">
        <v>0.10970000000000001</v>
      </c>
      <c r="AU161" t="s">
        <v>558</v>
      </c>
      <c r="AV161">
        <v>0</v>
      </c>
      <c r="AW161">
        <v>19800</v>
      </c>
    </row>
    <row r="162" spans="1:49">
      <c r="A162">
        <v>264</v>
      </c>
      <c r="B162" t="s">
        <v>560</v>
      </c>
      <c r="C162" s="59">
        <v>45478</v>
      </c>
      <c r="D162" t="s">
        <v>2117</v>
      </c>
      <c r="E162" t="s">
        <v>559</v>
      </c>
      <c r="F162" t="s">
        <v>2111</v>
      </c>
      <c r="G162" t="s">
        <v>2114</v>
      </c>
      <c r="H162" t="s">
        <v>2115</v>
      </c>
      <c r="I162" s="59">
        <v>45478</v>
      </c>
      <c r="J162" t="s">
        <v>561</v>
      </c>
      <c r="K162" t="s">
        <v>2112</v>
      </c>
      <c r="L162" s="59"/>
      <c r="M162" t="s">
        <v>82</v>
      </c>
      <c r="N162" t="s">
        <v>385</v>
      </c>
      <c r="O162">
        <v>1</v>
      </c>
      <c r="P162" t="s">
        <v>2111</v>
      </c>
      <c r="Q162" t="s">
        <v>2115</v>
      </c>
      <c r="R162" t="s">
        <v>2115</v>
      </c>
      <c r="S162" t="s">
        <v>2116</v>
      </c>
      <c r="W162">
        <v>6910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 t="s">
        <v>81</v>
      </c>
      <c r="AE162" t="s">
        <v>773</v>
      </c>
      <c r="AF162">
        <v>5610</v>
      </c>
      <c r="AG162">
        <v>3740</v>
      </c>
      <c r="AH162">
        <v>6910</v>
      </c>
      <c r="AI162">
        <v>3740</v>
      </c>
      <c r="AJ162">
        <v>355</v>
      </c>
      <c r="AK162">
        <v>2815</v>
      </c>
      <c r="AL162">
        <v>0.40739999999999998</v>
      </c>
      <c r="AN162" t="s">
        <v>785</v>
      </c>
      <c r="AP162">
        <v>6910</v>
      </c>
      <c r="AQ162">
        <v>3740</v>
      </c>
      <c r="AR162">
        <v>355</v>
      </c>
      <c r="AS162">
        <v>2815</v>
      </c>
      <c r="AT162">
        <v>0.40739999999999998</v>
      </c>
      <c r="AU162" t="s">
        <v>558</v>
      </c>
      <c r="AV162">
        <v>0</v>
      </c>
      <c r="AW162">
        <v>3740</v>
      </c>
    </row>
    <row r="163" spans="1:49">
      <c r="A163">
        <v>265</v>
      </c>
      <c r="B163" t="s">
        <v>560</v>
      </c>
      <c r="C163" s="59">
        <v>45477</v>
      </c>
      <c r="D163" t="s">
        <v>2120</v>
      </c>
      <c r="E163" t="s">
        <v>559</v>
      </c>
      <c r="F163" t="s">
        <v>2118</v>
      </c>
      <c r="G163" t="s">
        <v>2121</v>
      </c>
      <c r="H163" t="s">
        <v>2122</v>
      </c>
      <c r="I163" s="59">
        <v>45478</v>
      </c>
      <c r="J163" t="s">
        <v>561</v>
      </c>
      <c r="K163" t="s">
        <v>2119</v>
      </c>
      <c r="L163" s="59"/>
      <c r="M163" t="s">
        <v>22</v>
      </c>
      <c r="N163" t="s">
        <v>351</v>
      </c>
      <c r="O163">
        <v>1</v>
      </c>
      <c r="P163" t="s">
        <v>2118</v>
      </c>
      <c r="Q163" t="s">
        <v>2122</v>
      </c>
      <c r="S163" t="s">
        <v>2123</v>
      </c>
      <c r="T163" t="s">
        <v>1181</v>
      </c>
      <c r="W163">
        <v>18630</v>
      </c>
      <c r="X163">
        <v>2070</v>
      </c>
      <c r="Y163">
        <v>3000</v>
      </c>
      <c r="Z163">
        <v>3000</v>
      </c>
      <c r="AA163">
        <v>0</v>
      </c>
      <c r="AB163">
        <v>0</v>
      </c>
      <c r="AC163">
        <v>0</v>
      </c>
      <c r="AD163" t="s">
        <v>21</v>
      </c>
      <c r="AF163">
        <v>19550</v>
      </c>
      <c r="AG163">
        <v>12650</v>
      </c>
      <c r="AH163">
        <v>21630</v>
      </c>
      <c r="AI163">
        <v>15650</v>
      </c>
      <c r="AJ163">
        <v>880</v>
      </c>
      <c r="AK163">
        <v>5100</v>
      </c>
      <c r="AL163">
        <v>0.23580000000000001</v>
      </c>
      <c r="AN163" t="s">
        <v>785</v>
      </c>
      <c r="AP163">
        <v>21630</v>
      </c>
      <c r="AQ163">
        <v>15650</v>
      </c>
      <c r="AR163">
        <v>880</v>
      </c>
      <c r="AS163">
        <v>5100</v>
      </c>
      <c r="AT163">
        <v>0.23580000000000001</v>
      </c>
      <c r="AU163" t="s">
        <v>558</v>
      </c>
      <c r="AV163">
        <v>0</v>
      </c>
      <c r="AW163">
        <v>12650</v>
      </c>
    </row>
    <row r="164" spans="1:49">
      <c r="A164">
        <v>266</v>
      </c>
      <c r="B164" t="s">
        <v>560</v>
      </c>
      <c r="C164" s="59">
        <v>45477</v>
      </c>
      <c r="D164" t="s">
        <v>2126</v>
      </c>
      <c r="E164" t="s">
        <v>559</v>
      </c>
      <c r="F164" t="s">
        <v>2124</v>
      </c>
      <c r="G164" t="s">
        <v>2127</v>
      </c>
      <c r="H164" t="s">
        <v>2128</v>
      </c>
      <c r="I164" s="59">
        <v>45478</v>
      </c>
      <c r="J164" t="s">
        <v>561</v>
      </c>
      <c r="K164" t="s">
        <v>2125</v>
      </c>
      <c r="L164" s="59"/>
      <c r="M164" t="s">
        <v>133</v>
      </c>
      <c r="N164" t="s">
        <v>351</v>
      </c>
      <c r="O164">
        <v>4</v>
      </c>
      <c r="P164" t="s">
        <v>2124</v>
      </c>
      <c r="Q164" t="s">
        <v>2128</v>
      </c>
      <c r="S164" t="s">
        <v>2129</v>
      </c>
      <c r="T164" t="s">
        <v>1181</v>
      </c>
      <c r="W164">
        <v>3400</v>
      </c>
      <c r="X164">
        <v>200</v>
      </c>
      <c r="Y164">
        <v>3000</v>
      </c>
      <c r="Z164">
        <v>3000</v>
      </c>
      <c r="AA164">
        <v>0</v>
      </c>
      <c r="AB164">
        <v>0</v>
      </c>
      <c r="AC164">
        <v>0</v>
      </c>
      <c r="AD164" t="s">
        <v>132</v>
      </c>
      <c r="AF164">
        <v>850</v>
      </c>
      <c r="AG164">
        <v>550</v>
      </c>
      <c r="AH164">
        <v>6400</v>
      </c>
      <c r="AI164">
        <v>5200</v>
      </c>
      <c r="AJ164">
        <v>274</v>
      </c>
      <c r="AK164">
        <v>926</v>
      </c>
      <c r="AL164">
        <v>0.1447</v>
      </c>
      <c r="AN164" t="s">
        <v>785</v>
      </c>
      <c r="AP164">
        <v>6400</v>
      </c>
      <c r="AQ164">
        <v>5200</v>
      </c>
      <c r="AR164">
        <v>274</v>
      </c>
      <c r="AS164">
        <v>926</v>
      </c>
      <c r="AT164">
        <v>0.1447</v>
      </c>
      <c r="AU164" t="s">
        <v>558</v>
      </c>
      <c r="AV164">
        <v>0</v>
      </c>
      <c r="AW164">
        <v>2200</v>
      </c>
    </row>
    <row r="165" spans="1:49">
      <c r="A165">
        <v>267</v>
      </c>
      <c r="B165" t="s">
        <v>560</v>
      </c>
      <c r="C165" s="59">
        <v>45477</v>
      </c>
      <c r="D165" t="s">
        <v>2130</v>
      </c>
      <c r="E165" t="s">
        <v>559</v>
      </c>
      <c r="F165" t="s">
        <v>2124</v>
      </c>
      <c r="G165" t="s">
        <v>2127</v>
      </c>
      <c r="H165" t="s">
        <v>2128</v>
      </c>
      <c r="I165" s="59">
        <v>45478</v>
      </c>
      <c r="J165" t="s">
        <v>561</v>
      </c>
      <c r="K165" t="s">
        <v>2125</v>
      </c>
      <c r="L165" s="59"/>
      <c r="M165" t="s">
        <v>125</v>
      </c>
      <c r="N165" t="s">
        <v>351</v>
      </c>
      <c r="O165">
        <v>4</v>
      </c>
      <c r="P165" t="s">
        <v>2124</v>
      </c>
      <c r="Q165" t="s">
        <v>2128</v>
      </c>
      <c r="S165" t="s">
        <v>2129</v>
      </c>
      <c r="T165" t="s">
        <v>1181</v>
      </c>
      <c r="W165">
        <v>7200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 t="s">
        <v>124</v>
      </c>
      <c r="AE165" t="s">
        <v>773</v>
      </c>
      <c r="AF165">
        <v>1700</v>
      </c>
      <c r="AG165">
        <v>1100</v>
      </c>
      <c r="AH165">
        <v>7200</v>
      </c>
      <c r="AI165">
        <v>4400</v>
      </c>
      <c r="AJ165">
        <v>367</v>
      </c>
      <c r="AK165">
        <v>2433</v>
      </c>
      <c r="AL165">
        <v>0.33789999999999998</v>
      </c>
      <c r="AN165" t="s">
        <v>785</v>
      </c>
      <c r="AP165">
        <v>7200</v>
      </c>
      <c r="AQ165">
        <v>4400</v>
      </c>
      <c r="AR165">
        <v>367</v>
      </c>
      <c r="AS165">
        <v>2433</v>
      </c>
      <c r="AT165">
        <v>0.33789999999999998</v>
      </c>
      <c r="AU165" t="s">
        <v>558</v>
      </c>
      <c r="AV165">
        <v>0</v>
      </c>
      <c r="AW165">
        <v>4400</v>
      </c>
    </row>
    <row r="166" spans="1:49">
      <c r="A166">
        <v>268</v>
      </c>
      <c r="B166" t="s">
        <v>560</v>
      </c>
      <c r="C166" s="59">
        <v>45477</v>
      </c>
      <c r="D166" t="s">
        <v>2133</v>
      </c>
      <c r="E166" t="s">
        <v>559</v>
      </c>
      <c r="F166" t="s">
        <v>2131</v>
      </c>
      <c r="G166" t="s">
        <v>2134</v>
      </c>
      <c r="H166" t="s">
        <v>2135</v>
      </c>
      <c r="I166" s="59">
        <v>45478</v>
      </c>
      <c r="J166" t="s">
        <v>561</v>
      </c>
      <c r="K166" t="s">
        <v>2132</v>
      </c>
      <c r="L166" s="59"/>
      <c r="M166" t="s">
        <v>24</v>
      </c>
      <c r="N166" t="s">
        <v>351</v>
      </c>
      <c r="O166">
        <v>2</v>
      </c>
      <c r="P166" t="s">
        <v>2131</v>
      </c>
      <c r="Q166" t="s">
        <v>2135</v>
      </c>
      <c r="R166" t="s">
        <v>2136</v>
      </c>
      <c r="S166" t="s">
        <v>2137</v>
      </c>
      <c r="W166">
        <v>27540</v>
      </c>
      <c r="X166">
        <v>3060</v>
      </c>
      <c r="Y166">
        <v>3000</v>
      </c>
      <c r="Z166">
        <v>3500</v>
      </c>
      <c r="AA166">
        <v>0</v>
      </c>
      <c r="AB166">
        <v>500</v>
      </c>
      <c r="AC166">
        <v>0</v>
      </c>
      <c r="AD166" t="s">
        <v>23</v>
      </c>
      <c r="AF166">
        <v>14450</v>
      </c>
      <c r="AG166">
        <v>9350</v>
      </c>
      <c r="AH166">
        <v>30540</v>
      </c>
      <c r="AI166">
        <v>22700</v>
      </c>
      <c r="AJ166">
        <v>1235</v>
      </c>
      <c r="AK166">
        <v>6605</v>
      </c>
      <c r="AL166">
        <v>0.21629999999999999</v>
      </c>
      <c r="AN166" t="s">
        <v>785</v>
      </c>
      <c r="AP166">
        <v>30540</v>
      </c>
      <c r="AQ166">
        <v>22700</v>
      </c>
      <c r="AR166">
        <v>1235</v>
      </c>
      <c r="AS166">
        <v>6605</v>
      </c>
      <c r="AT166">
        <v>0.21629999999999999</v>
      </c>
      <c r="AU166" t="s">
        <v>558</v>
      </c>
      <c r="AV166">
        <v>0</v>
      </c>
      <c r="AW166">
        <v>18700</v>
      </c>
    </row>
    <row r="167" spans="1:49">
      <c r="A167">
        <v>272</v>
      </c>
      <c r="B167" t="s">
        <v>560</v>
      </c>
      <c r="C167" s="59">
        <v>45481</v>
      </c>
      <c r="D167" t="s">
        <v>2148</v>
      </c>
      <c r="E167" t="s">
        <v>559</v>
      </c>
      <c r="F167" t="s">
        <v>754</v>
      </c>
      <c r="G167" t="s">
        <v>757</v>
      </c>
      <c r="H167" t="s">
        <v>758</v>
      </c>
      <c r="I167" s="59">
        <v>45481</v>
      </c>
      <c r="J167" t="s">
        <v>561</v>
      </c>
      <c r="K167" t="s">
        <v>2147</v>
      </c>
      <c r="L167" s="59"/>
      <c r="M167" t="s">
        <v>42</v>
      </c>
      <c r="N167" t="s">
        <v>351</v>
      </c>
      <c r="O167">
        <v>1</v>
      </c>
      <c r="P167" t="s">
        <v>754</v>
      </c>
      <c r="Q167" t="s">
        <v>758</v>
      </c>
      <c r="S167" t="s">
        <v>759</v>
      </c>
      <c r="W167">
        <v>16200</v>
      </c>
      <c r="X167">
        <v>1800</v>
      </c>
      <c r="Y167">
        <v>3000</v>
      </c>
      <c r="Z167">
        <v>3000</v>
      </c>
      <c r="AA167">
        <v>0</v>
      </c>
      <c r="AB167">
        <v>500</v>
      </c>
      <c r="AC167">
        <v>0</v>
      </c>
      <c r="AD167" t="s">
        <v>41</v>
      </c>
      <c r="AE167" t="s">
        <v>773</v>
      </c>
      <c r="AF167">
        <v>17000</v>
      </c>
      <c r="AG167">
        <v>11000</v>
      </c>
      <c r="AH167">
        <v>19200</v>
      </c>
      <c r="AI167">
        <v>14500</v>
      </c>
      <c r="AJ167">
        <v>784</v>
      </c>
      <c r="AK167">
        <v>3916</v>
      </c>
      <c r="AL167">
        <v>0.20399999999999999</v>
      </c>
      <c r="AN167" t="s">
        <v>785</v>
      </c>
      <c r="AP167">
        <v>19200</v>
      </c>
      <c r="AQ167">
        <v>14500</v>
      </c>
      <c r="AR167">
        <v>784</v>
      </c>
      <c r="AS167">
        <v>3916</v>
      </c>
      <c r="AT167">
        <v>0.20399999999999999</v>
      </c>
      <c r="AU167" t="s">
        <v>558</v>
      </c>
      <c r="AV167">
        <v>2</v>
      </c>
      <c r="AW167">
        <v>11000</v>
      </c>
    </row>
    <row r="168" spans="1:49">
      <c r="A168">
        <v>273</v>
      </c>
      <c r="B168" t="s">
        <v>560</v>
      </c>
      <c r="C168" s="59">
        <v>45481</v>
      </c>
      <c r="D168" t="s">
        <v>2151</v>
      </c>
      <c r="E168" t="s">
        <v>559</v>
      </c>
      <c r="F168" t="s">
        <v>2149</v>
      </c>
      <c r="G168" t="s">
        <v>2152</v>
      </c>
      <c r="H168" t="s">
        <v>2153</v>
      </c>
      <c r="I168" s="59">
        <v>45481</v>
      </c>
      <c r="J168" t="s">
        <v>561</v>
      </c>
      <c r="K168" t="s">
        <v>2150</v>
      </c>
      <c r="L168" s="59"/>
      <c r="M168" t="s">
        <v>36</v>
      </c>
      <c r="N168" t="s">
        <v>351</v>
      </c>
      <c r="O168">
        <v>1</v>
      </c>
      <c r="P168" t="s">
        <v>2149</v>
      </c>
      <c r="Q168" t="s">
        <v>2153</v>
      </c>
      <c r="S168" t="s">
        <v>2154</v>
      </c>
      <c r="W168">
        <v>24300</v>
      </c>
      <c r="X168">
        <v>2700</v>
      </c>
      <c r="Y168">
        <v>3000</v>
      </c>
      <c r="Z168">
        <v>3500</v>
      </c>
      <c r="AA168">
        <v>0</v>
      </c>
      <c r="AB168">
        <v>960</v>
      </c>
      <c r="AC168">
        <v>0</v>
      </c>
      <c r="AD168" t="s">
        <v>35</v>
      </c>
      <c r="AE168" t="s">
        <v>773</v>
      </c>
      <c r="AF168">
        <v>25500</v>
      </c>
      <c r="AG168">
        <v>16500</v>
      </c>
      <c r="AH168">
        <v>27300</v>
      </c>
      <c r="AI168">
        <v>20960</v>
      </c>
      <c r="AJ168">
        <v>1106</v>
      </c>
      <c r="AK168">
        <v>5234</v>
      </c>
      <c r="AL168">
        <v>0.19170000000000001</v>
      </c>
      <c r="AN168" t="s">
        <v>785</v>
      </c>
      <c r="AP168">
        <v>27300</v>
      </c>
      <c r="AQ168">
        <v>20960</v>
      </c>
      <c r="AR168">
        <v>1106</v>
      </c>
      <c r="AS168">
        <v>5234</v>
      </c>
      <c r="AT168">
        <v>0.19170000000000001</v>
      </c>
      <c r="AU168" t="s">
        <v>558</v>
      </c>
      <c r="AV168">
        <v>0</v>
      </c>
      <c r="AW168">
        <v>16500</v>
      </c>
    </row>
    <row r="169" spans="1:49">
      <c r="A169">
        <v>274</v>
      </c>
      <c r="B169" t="s">
        <v>560</v>
      </c>
      <c r="C169" s="59">
        <v>45481</v>
      </c>
      <c r="D169" t="s">
        <v>2157</v>
      </c>
      <c r="E169" t="s">
        <v>559</v>
      </c>
      <c r="F169" t="s">
        <v>2155</v>
      </c>
      <c r="G169" t="s">
        <v>2158</v>
      </c>
      <c r="H169" t="s">
        <v>2159</v>
      </c>
      <c r="I169" s="59">
        <v>45481</v>
      </c>
      <c r="J169" t="s">
        <v>561</v>
      </c>
      <c r="K169" t="s">
        <v>2156</v>
      </c>
      <c r="L169" s="59"/>
      <c r="M169" t="s">
        <v>38</v>
      </c>
      <c r="N169" t="s">
        <v>351</v>
      </c>
      <c r="O169">
        <v>1</v>
      </c>
      <c r="P169" t="s">
        <v>2155</v>
      </c>
      <c r="Q169" t="s">
        <v>2159</v>
      </c>
      <c r="S169" t="s">
        <v>2160</v>
      </c>
      <c r="W169">
        <v>21060</v>
      </c>
      <c r="X169">
        <v>2340</v>
      </c>
      <c r="Y169">
        <v>3000</v>
      </c>
      <c r="Z169">
        <v>3000</v>
      </c>
      <c r="AA169">
        <v>0</v>
      </c>
      <c r="AB169">
        <v>960</v>
      </c>
      <c r="AC169">
        <v>0</v>
      </c>
      <c r="AD169" t="s">
        <v>37</v>
      </c>
      <c r="AE169" t="s">
        <v>773</v>
      </c>
      <c r="AF169">
        <v>22100</v>
      </c>
      <c r="AG169">
        <v>14300</v>
      </c>
      <c r="AH169">
        <v>24060</v>
      </c>
      <c r="AI169">
        <v>18260</v>
      </c>
      <c r="AJ169">
        <v>977</v>
      </c>
      <c r="AK169">
        <v>4823</v>
      </c>
      <c r="AL169">
        <v>0.20050000000000001</v>
      </c>
      <c r="AN169" t="s">
        <v>785</v>
      </c>
      <c r="AP169">
        <v>24060</v>
      </c>
      <c r="AQ169">
        <v>18260</v>
      </c>
      <c r="AR169">
        <v>977</v>
      </c>
      <c r="AS169">
        <v>4823</v>
      </c>
      <c r="AT169">
        <v>0.20050000000000001</v>
      </c>
      <c r="AU169" t="s">
        <v>558</v>
      </c>
      <c r="AV169">
        <v>0</v>
      </c>
      <c r="AW169">
        <v>14300</v>
      </c>
    </row>
    <row r="170" spans="1:49">
      <c r="A170">
        <v>275</v>
      </c>
      <c r="B170" t="s">
        <v>560</v>
      </c>
      <c r="C170" s="59">
        <v>45480</v>
      </c>
      <c r="D170" t="s">
        <v>2163</v>
      </c>
      <c r="E170" t="s">
        <v>559</v>
      </c>
      <c r="F170" t="s">
        <v>2161</v>
      </c>
      <c r="G170" t="s">
        <v>2164</v>
      </c>
      <c r="H170" t="s">
        <v>2165</v>
      </c>
      <c r="I170" s="59">
        <v>45481</v>
      </c>
      <c r="J170" t="s">
        <v>561</v>
      </c>
      <c r="K170" t="s">
        <v>2162</v>
      </c>
      <c r="L170" s="59"/>
      <c r="M170" t="s">
        <v>206</v>
      </c>
      <c r="N170" t="s">
        <v>361</v>
      </c>
      <c r="O170">
        <v>2</v>
      </c>
      <c r="P170" t="s">
        <v>2161</v>
      </c>
      <c r="Q170" t="s">
        <v>2166</v>
      </c>
      <c r="S170" t="s">
        <v>2167</v>
      </c>
      <c r="T170" t="s">
        <v>2168</v>
      </c>
      <c r="W170">
        <v>7740</v>
      </c>
      <c r="X170">
        <v>0</v>
      </c>
      <c r="Y170">
        <v>3000</v>
      </c>
      <c r="Z170">
        <v>3000</v>
      </c>
      <c r="AA170">
        <v>0</v>
      </c>
      <c r="AB170">
        <v>0</v>
      </c>
      <c r="AC170">
        <v>0</v>
      </c>
      <c r="AD170" t="s">
        <v>1643</v>
      </c>
      <c r="AE170" t="s">
        <v>773</v>
      </c>
      <c r="AF170">
        <v>3700</v>
      </c>
      <c r="AG170">
        <v>2365</v>
      </c>
      <c r="AH170">
        <v>10740</v>
      </c>
      <c r="AI170">
        <v>7730</v>
      </c>
      <c r="AJ170">
        <v>447</v>
      </c>
      <c r="AK170">
        <v>2563</v>
      </c>
      <c r="AL170">
        <v>0.23860000000000001</v>
      </c>
      <c r="AN170" t="s">
        <v>785</v>
      </c>
      <c r="AP170">
        <v>10740</v>
      </c>
      <c r="AQ170">
        <v>7730</v>
      </c>
      <c r="AR170">
        <v>447</v>
      </c>
      <c r="AS170">
        <v>2563</v>
      </c>
      <c r="AT170">
        <v>0.23860000000000001</v>
      </c>
      <c r="AU170" t="s">
        <v>558</v>
      </c>
      <c r="AV170">
        <v>0</v>
      </c>
      <c r="AW170">
        <v>4730</v>
      </c>
    </row>
    <row r="171" spans="1:49">
      <c r="A171">
        <v>276</v>
      </c>
      <c r="B171" t="s">
        <v>560</v>
      </c>
      <c r="C171" s="59">
        <v>45479</v>
      </c>
      <c r="D171" t="s">
        <v>2170</v>
      </c>
      <c r="E171" t="s">
        <v>559</v>
      </c>
      <c r="F171" t="s">
        <v>1285</v>
      </c>
      <c r="G171" t="s">
        <v>2171</v>
      </c>
      <c r="H171" t="s">
        <v>2172</v>
      </c>
      <c r="I171" s="59">
        <v>45481</v>
      </c>
      <c r="J171" t="s">
        <v>561</v>
      </c>
      <c r="K171" t="s">
        <v>2169</v>
      </c>
      <c r="L171" s="59"/>
      <c r="M171" t="s">
        <v>38</v>
      </c>
      <c r="N171" t="s">
        <v>351</v>
      </c>
      <c r="O171">
        <v>1</v>
      </c>
      <c r="P171" t="s">
        <v>1285</v>
      </c>
      <c r="Q171" t="s">
        <v>2172</v>
      </c>
      <c r="S171" t="s">
        <v>2173</v>
      </c>
      <c r="W171">
        <v>21060</v>
      </c>
      <c r="X171">
        <v>2340</v>
      </c>
      <c r="Y171">
        <v>3000</v>
      </c>
      <c r="Z171">
        <v>3000</v>
      </c>
      <c r="AA171">
        <v>0</v>
      </c>
      <c r="AB171">
        <v>960</v>
      </c>
      <c r="AC171">
        <v>0</v>
      </c>
      <c r="AD171" t="s">
        <v>37</v>
      </c>
      <c r="AE171" t="s">
        <v>773</v>
      </c>
      <c r="AF171">
        <v>22100</v>
      </c>
      <c r="AG171">
        <v>14300</v>
      </c>
      <c r="AH171">
        <v>24060</v>
      </c>
      <c r="AI171">
        <v>18260</v>
      </c>
      <c r="AJ171">
        <v>977</v>
      </c>
      <c r="AK171">
        <v>4823</v>
      </c>
      <c r="AL171">
        <v>0.20050000000000001</v>
      </c>
      <c r="AN171" t="s">
        <v>785</v>
      </c>
      <c r="AP171">
        <v>24060</v>
      </c>
      <c r="AQ171">
        <v>18260</v>
      </c>
      <c r="AR171">
        <v>977</v>
      </c>
      <c r="AS171">
        <v>4823</v>
      </c>
      <c r="AT171">
        <v>0.20050000000000001</v>
      </c>
      <c r="AU171" t="s">
        <v>558</v>
      </c>
      <c r="AV171">
        <v>0</v>
      </c>
      <c r="AW171">
        <v>14300</v>
      </c>
    </row>
    <row r="172" spans="1:49">
      <c r="A172">
        <v>277</v>
      </c>
      <c r="B172" t="s">
        <v>560</v>
      </c>
      <c r="C172" s="59">
        <v>45478</v>
      </c>
      <c r="D172" t="s">
        <v>2176</v>
      </c>
      <c r="E172" t="s">
        <v>562</v>
      </c>
      <c r="F172" t="s">
        <v>2174</v>
      </c>
      <c r="G172" t="s">
        <v>2177</v>
      </c>
      <c r="H172" t="s">
        <v>2178</v>
      </c>
      <c r="I172" s="59">
        <v>45481</v>
      </c>
      <c r="J172" t="s">
        <v>561</v>
      </c>
      <c r="K172" t="s">
        <v>2175</v>
      </c>
      <c r="L172" s="59"/>
      <c r="M172" t="s">
        <v>125</v>
      </c>
      <c r="N172" t="s">
        <v>351</v>
      </c>
      <c r="O172">
        <v>6</v>
      </c>
      <c r="P172" t="s">
        <v>2174</v>
      </c>
      <c r="Q172" t="s">
        <v>2178</v>
      </c>
      <c r="S172" t="s">
        <v>2179</v>
      </c>
      <c r="T172" t="s">
        <v>564</v>
      </c>
      <c r="W172">
        <v>10140</v>
      </c>
      <c r="X172">
        <v>1140</v>
      </c>
      <c r="Y172">
        <v>0</v>
      </c>
      <c r="Z172">
        <v>3000</v>
      </c>
      <c r="AA172">
        <v>0</v>
      </c>
      <c r="AB172">
        <v>0</v>
      </c>
      <c r="AC172">
        <v>0</v>
      </c>
      <c r="AD172" t="s">
        <v>124</v>
      </c>
      <c r="AE172" t="s">
        <v>773</v>
      </c>
      <c r="AF172">
        <v>1790</v>
      </c>
      <c r="AG172">
        <v>1100</v>
      </c>
      <c r="AH172">
        <v>10140</v>
      </c>
      <c r="AI172">
        <v>9600</v>
      </c>
      <c r="AJ172">
        <v>1205</v>
      </c>
      <c r="AK172">
        <v>-665</v>
      </c>
      <c r="AL172">
        <v>-6.5600000000000006E-2</v>
      </c>
      <c r="AN172" t="s">
        <v>785</v>
      </c>
      <c r="AP172">
        <v>10140</v>
      </c>
      <c r="AQ172">
        <v>9600</v>
      </c>
      <c r="AR172">
        <v>1205</v>
      </c>
      <c r="AS172">
        <v>-665</v>
      </c>
      <c r="AT172">
        <v>-6.5600000000000006E-2</v>
      </c>
      <c r="AU172" t="s">
        <v>558</v>
      </c>
      <c r="AV172">
        <v>0</v>
      </c>
      <c r="AW172">
        <v>6600</v>
      </c>
    </row>
    <row r="173" spans="1:49">
      <c r="A173">
        <v>278</v>
      </c>
      <c r="B173" t="s">
        <v>560</v>
      </c>
      <c r="C173" s="59">
        <v>45479</v>
      </c>
      <c r="D173" t="s">
        <v>2182</v>
      </c>
      <c r="E173" t="s">
        <v>562</v>
      </c>
      <c r="F173" t="s">
        <v>2180</v>
      </c>
      <c r="G173" t="s">
        <v>2183</v>
      </c>
      <c r="H173" t="s">
        <v>2184</v>
      </c>
      <c r="I173" s="59">
        <v>45481</v>
      </c>
      <c r="J173" t="s">
        <v>561</v>
      </c>
      <c r="K173" t="s">
        <v>2181</v>
      </c>
      <c r="L173" s="59"/>
      <c r="M173" t="s">
        <v>133</v>
      </c>
      <c r="N173" t="s">
        <v>351</v>
      </c>
      <c r="O173">
        <v>2</v>
      </c>
      <c r="P173" t="s">
        <v>2180</v>
      </c>
      <c r="Q173" t="s">
        <v>2184</v>
      </c>
      <c r="S173" t="s">
        <v>2185</v>
      </c>
      <c r="T173" t="s">
        <v>564</v>
      </c>
      <c r="W173">
        <v>1880</v>
      </c>
      <c r="X173">
        <v>0</v>
      </c>
      <c r="Y173">
        <v>0</v>
      </c>
      <c r="Z173">
        <v>3000</v>
      </c>
      <c r="AA173">
        <v>0</v>
      </c>
      <c r="AB173">
        <v>0</v>
      </c>
      <c r="AC173">
        <v>0</v>
      </c>
      <c r="AD173" t="s">
        <v>132</v>
      </c>
      <c r="AE173" t="s">
        <v>773</v>
      </c>
      <c r="AF173">
        <v>890</v>
      </c>
      <c r="AG173">
        <v>550</v>
      </c>
      <c r="AH173">
        <v>1880</v>
      </c>
      <c r="AI173">
        <v>4100</v>
      </c>
      <c r="AJ173">
        <v>223</v>
      </c>
      <c r="AK173">
        <v>-2443</v>
      </c>
      <c r="AL173">
        <v>-1.2995000000000001</v>
      </c>
      <c r="AN173" t="s">
        <v>785</v>
      </c>
      <c r="AP173">
        <v>1880</v>
      </c>
      <c r="AQ173">
        <v>4100</v>
      </c>
      <c r="AR173">
        <v>223</v>
      </c>
      <c r="AS173">
        <v>-2443</v>
      </c>
      <c r="AT173">
        <v>-1.2995000000000001</v>
      </c>
      <c r="AU173" t="s">
        <v>558</v>
      </c>
      <c r="AV173">
        <v>0</v>
      </c>
      <c r="AW173">
        <v>1100</v>
      </c>
    </row>
    <row r="174" spans="1:49">
      <c r="A174">
        <v>279</v>
      </c>
      <c r="B174" t="s">
        <v>560</v>
      </c>
      <c r="C174" s="59">
        <v>45479</v>
      </c>
      <c r="D174" t="s">
        <v>2182</v>
      </c>
      <c r="E174" t="s">
        <v>562</v>
      </c>
      <c r="F174" t="s">
        <v>2180</v>
      </c>
      <c r="G174" t="s">
        <v>2183</v>
      </c>
      <c r="H174" t="s">
        <v>2184</v>
      </c>
      <c r="I174" s="59">
        <v>45481</v>
      </c>
      <c r="J174" t="s">
        <v>561</v>
      </c>
      <c r="K174" t="s">
        <v>2181</v>
      </c>
      <c r="L174" s="59"/>
      <c r="M174" t="s">
        <v>125</v>
      </c>
      <c r="N174" t="s">
        <v>351</v>
      </c>
      <c r="O174">
        <v>2</v>
      </c>
      <c r="P174" t="s">
        <v>2180</v>
      </c>
      <c r="Q174" t="s">
        <v>2184</v>
      </c>
      <c r="S174" t="s">
        <v>2185</v>
      </c>
      <c r="T174" t="s">
        <v>564</v>
      </c>
      <c r="W174">
        <v>3380</v>
      </c>
      <c r="X174">
        <v>380</v>
      </c>
      <c r="Y174">
        <v>0</v>
      </c>
      <c r="Z174">
        <v>0</v>
      </c>
      <c r="AA174">
        <v>0</v>
      </c>
      <c r="AB174">
        <v>0</v>
      </c>
      <c r="AC174">
        <v>0</v>
      </c>
      <c r="AD174" t="s">
        <v>124</v>
      </c>
      <c r="AE174" t="s">
        <v>773</v>
      </c>
      <c r="AF174">
        <v>1790</v>
      </c>
      <c r="AG174">
        <v>1100</v>
      </c>
      <c r="AH174">
        <v>3380</v>
      </c>
      <c r="AI174">
        <v>2200</v>
      </c>
      <c r="AJ174">
        <v>402</v>
      </c>
      <c r="AK174">
        <v>778</v>
      </c>
      <c r="AL174">
        <v>0.23019999999999999</v>
      </c>
      <c r="AN174" t="s">
        <v>785</v>
      </c>
      <c r="AP174">
        <v>3380</v>
      </c>
      <c r="AQ174">
        <v>2200</v>
      </c>
      <c r="AR174">
        <v>402</v>
      </c>
      <c r="AS174">
        <v>778</v>
      </c>
      <c r="AT174">
        <v>0.23019999999999999</v>
      </c>
      <c r="AU174" t="s">
        <v>558</v>
      </c>
      <c r="AV174">
        <v>0</v>
      </c>
      <c r="AW174">
        <v>2200</v>
      </c>
    </row>
    <row r="175" spans="1:49">
      <c r="A175">
        <v>280</v>
      </c>
      <c r="B175" t="s">
        <v>560</v>
      </c>
      <c r="C175" s="59">
        <v>45479</v>
      </c>
      <c r="D175" t="s">
        <v>2182</v>
      </c>
      <c r="E175" t="s">
        <v>562</v>
      </c>
      <c r="F175" t="s">
        <v>2180</v>
      </c>
      <c r="G175" t="s">
        <v>2183</v>
      </c>
      <c r="H175" t="s">
        <v>2184</v>
      </c>
      <c r="I175" s="59">
        <v>45481</v>
      </c>
      <c r="J175" t="s">
        <v>561</v>
      </c>
      <c r="K175" t="s">
        <v>2181</v>
      </c>
      <c r="L175" s="59"/>
      <c r="M175" t="s">
        <v>118</v>
      </c>
      <c r="N175" t="s">
        <v>351</v>
      </c>
      <c r="O175">
        <v>2</v>
      </c>
      <c r="P175" t="s">
        <v>2180</v>
      </c>
      <c r="Q175" t="s">
        <v>2184</v>
      </c>
      <c r="S175" t="s">
        <v>2185</v>
      </c>
      <c r="T175" t="s">
        <v>564</v>
      </c>
      <c r="W175">
        <v>4880</v>
      </c>
      <c r="X175">
        <v>880</v>
      </c>
      <c r="Y175">
        <v>0</v>
      </c>
      <c r="Z175">
        <v>0</v>
      </c>
      <c r="AA175">
        <v>0</v>
      </c>
      <c r="AB175">
        <v>0</v>
      </c>
      <c r="AC175">
        <v>0</v>
      </c>
      <c r="AD175" t="s">
        <v>117</v>
      </c>
      <c r="AE175" t="s">
        <v>773</v>
      </c>
      <c r="AF175">
        <v>2680</v>
      </c>
      <c r="AG175">
        <v>1650</v>
      </c>
      <c r="AH175">
        <v>4880</v>
      </c>
      <c r="AI175">
        <v>3300</v>
      </c>
      <c r="AJ175">
        <v>580</v>
      </c>
      <c r="AK175">
        <v>1000</v>
      </c>
      <c r="AL175">
        <v>0.2049</v>
      </c>
      <c r="AN175" t="s">
        <v>785</v>
      </c>
      <c r="AP175">
        <v>4880</v>
      </c>
      <c r="AQ175">
        <v>3300</v>
      </c>
      <c r="AR175">
        <v>580</v>
      </c>
      <c r="AS175">
        <v>1000</v>
      </c>
      <c r="AT175">
        <v>0.2049</v>
      </c>
      <c r="AU175" t="s">
        <v>558</v>
      </c>
      <c r="AV175">
        <v>0</v>
      </c>
      <c r="AW175">
        <v>3300</v>
      </c>
    </row>
    <row r="176" spans="1:49">
      <c r="A176">
        <v>281</v>
      </c>
      <c r="B176" t="s">
        <v>560</v>
      </c>
      <c r="C176" s="59">
        <v>45479</v>
      </c>
      <c r="D176" t="s">
        <v>2187</v>
      </c>
      <c r="E176" t="s">
        <v>562</v>
      </c>
      <c r="F176" t="s">
        <v>1771</v>
      </c>
      <c r="G176" t="s">
        <v>1778</v>
      </c>
      <c r="H176" t="s">
        <v>2188</v>
      </c>
      <c r="I176" s="59">
        <v>45481</v>
      </c>
      <c r="J176" t="s">
        <v>561</v>
      </c>
      <c r="K176" t="s">
        <v>2186</v>
      </c>
      <c r="L176" s="59"/>
      <c r="M176" t="s">
        <v>98</v>
      </c>
      <c r="N176" t="s">
        <v>351</v>
      </c>
      <c r="O176">
        <v>4</v>
      </c>
      <c r="P176" t="s">
        <v>1771</v>
      </c>
      <c r="Q176" t="s">
        <v>2188</v>
      </c>
      <c r="S176" t="s">
        <v>1780</v>
      </c>
      <c r="T176" t="s">
        <v>564</v>
      </c>
      <c r="W176">
        <v>24480</v>
      </c>
      <c r="X176">
        <v>2720</v>
      </c>
      <c r="Y176">
        <v>0</v>
      </c>
      <c r="Z176">
        <v>3500</v>
      </c>
      <c r="AA176">
        <v>0</v>
      </c>
      <c r="AB176">
        <v>960</v>
      </c>
      <c r="AC176">
        <v>0</v>
      </c>
      <c r="AD176" t="s">
        <v>1645</v>
      </c>
      <c r="AE176" t="s">
        <v>773</v>
      </c>
      <c r="AF176">
        <v>6430</v>
      </c>
      <c r="AG176">
        <v>3960</v>
      </c>
      <c r="AH176">
        <v>24480</v>
      </c>
      <c r="AI176">
        <v>20300</v>
      </c>
      <c r="AJ176">
        <v>2908</v>
      </c>
      <c r="AK176">
        <v>1272</v>
      </c>
      <c r="AL176">
        <v>5.1999999999999998E-2</v>
      </c>
      <c r="AN176" t="s">
        <v>785</v>
      </c>
      <c r="AP176">
        <v>24480</v>
      </c>
      <c r="AQ176">
        <v>20300</v>
      </c>
      <c r="AR176">
        <v>2908</v>
      </c>
      <c r="AS176">
        <v>1272</v>
      </c>
      <c r="AT176">
        <v>5.1999999999999998E-2</v>
      </c>
      <c r="AU176" t="s">
        <v>558</v>
      </c>
      <c r="AV176">
        <v>0</v>
      </c>
      <c r="AW176">
        <v>15840</v>
      </c>
    </row>
    <row r="177" spans="1:49">
      <c r="A177">
        <v>282</v>
      </c>
      <c r="B177" t="s">
        <v>560</v>
      </c>
      <c r="C177" s="59">
        <v>45480</v>
      </c>
      <c r="D177" t="s">
        <v>2191</v>
      </c>
      <c r="E177" t="s">
        <v>562</v>
      </c>
      <c r="F177" t="s">
        <v>2189</v>
      </c>
      <c r="G177" t="s">
        <v>2192</v>
      </c>
      <c r="H177" t="s">
        <v>2193</v>
      </c>
      <c r="I177" s="59">
        <v>45481</v>
      </c>
      <c r="J177" t="s">
        <v>561</v>
      </c>
      <c r="K177" t="s">
        <v>2190</v>
      </c>
      <c r="L177" s="59"/>
      <c r="M177" t="s">
        <v>106</v>
      </c>
      <c r="N177" t="s">
        <v>351</v>
      </c>
      <c r="O177">
        <v>10</v>
      </c>
      <c r="P177" t="s">
        <v>2189</v>
      </c>
      <c r="Q177" t="s">
        <v>2193</v>
      </c>
      <c r="S177" t="s">
        <v>2194</v>
      </c>
      <c r="T177" t="s">
        <v>564</v>
      </c>
      <c r="W177">
        <v>22500</v>
      </c>
      <c r="X177">
        <v>0</v>
      </c>
      <c r="Y177">
        <v>0</v>
      </c>
      <c r="Z177">
        <v>3500</v>
      </c>
      <c r="AA177">
        <v>0</v>
      </c>
      <c r="AB177">
        <v>960</v>
      </c>
      <c r="AC177">
        <v>0</v>
      </c>
      <c r="AD177" t="s">
        <v>2233</v>
      </c>
      <c r="AE177" t="s">
        <v>773</v>
      </c>
      <c r="AF177">
        <v>2090</v>
      </c>
      <c r="AG177">
        <v>1287</v>
      </c>
      <c r="AH177">
        <v>22500</v>
      </c>
      <c r="AI177">
        <v>17330</v>
      </c>
      <c r="AJ177">
        <v>2673</v>
      </c>
      <c r="AK177">
        <v>2497</v>
      </c>
      <c r="AL177">
        <v>0.111</v>
      </c>
      <c r="AN177" t="s">
        <v>785</v>
      </c>
      <c r="AP177">
        <v>22500</v>
      </c>
      <c r="AQ177">
        <v>17330</v>
      </c>
      <c r="AR177">
        <v>2673</v>
      </c>
      <c r="AS177">
        <v>2497</v>
      </c>
      <c r="AT177">
        <v>0.111</v>
      </c>
      <c r="AU177" t="s">
        <v>558</v>
      </c>
      <c r="AV177">
        <v>0</v>
      </c>
      <c r="AW177">
        <v>12870</v>
      </c>
    </row>
    <row r="178" spans="1:49">
      <c r="A178">
        <v>283</v>
      </c>
      <c r="B178" t="s">
        <v>560</v>
      </c>
      <c r="C178" s="59">
        <v>45480</v>
      </c>
      <c r="D178" t="s">
        <v>2191</v>
      </c>
      <c r="E178" t="s">
        <v>562</v>
      </c>
      <c r="F178" t="s">
        <v>2189</v>
      </c>
      <c r="G178" t="s">
        <v>2192</v>
      </c>
      <c r="H178" t="s">
        <v>2193</v>
      </c>
      <c r="I178" s="59">
        <v>45481</v>
      </c>
      <c r="J178" t="s">
        <v>561</v>
      </c>
      <c r="K178" t="s">
        <v>2190</v>
      </c>
      <c r="L178" s="59"/>
      <c r="M178" t="s">
        <v>104</v>
      </c>
      <c r="N178" t="s">
        <v>351</v>
      </c>
      <c r="O178">
        <v>10</v>
      </c>
      <c r="P178" t="s">
        <v>2189</v>
      </c>
      <c r="Q178" t="s">
        <v>2193</v>
      </c>
      <c r="S178" t="s">
        <v>2194</v>
      </c>
      <c r="T178" t="s">
        <v>564</v>
      </c>
      <c r="W178">
        <v>38500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 t="s">
        <v>1644</v>
      </c>
      <c r="AE178" t="s">
        <v>773</v>
      </c>
      <c r="AF178">
        <v>3570</v>
      </c>
      <c r="AG178">
        <v>2200</v>
      </c>
      <c r="AH178">
        <v>38500</v>
      </c>
      <c r="AI178">
        <v>22000</v>
      </c>
      <c r="AJ178">
        <v>4574</v>
      </c>
      <c r="AK178">
        <v>11926</v>
      </c>
      <c r="AL178">
        <v>0.30980000000000002</v>
      </c>
      <c r="AN178" t="s">
        <v>785</v>
      </c>
      <c r="AP178">
        <v>38500</v>
      </c>
      <c r="AQ178">
        <v>22000</v>
      </c>
      <c r="AR178">
        <v>4574</v>
      </c>
      <c r="AS178">
        <v>11926</v>
      </c>
      <c r="AT178">
        <v>0.30980000000000002</v>
      </c>
      <c r="AU178" t="s">
        <v>558</v>
      </c>
      <c r="AV178">
        <v>0</v>
      </c>
      <c r="AW178">
        <v>22000</v>
      </c>
    </row>
    <row r="179" spans="1:49">
      <c r="A179">
        <v>284</v>
      </c>
      <c r="B179" t="s">
        <v>560</v>
      </c>
      <c r="C179" s="59">
        <v>45480</v>
      </c>
      <c r="D179" t="s">
        <v>2197</v>
      </c>
      <c r="E179" t="s">
        <v>562</v>
      </c>
      <c r="F179" t="s">
        <v>2195</v>
      </c>
      <c r="G179" t="s">
        <v>693</v>
      </c>
      <c r="H179" t="s">
        <v>2198</v>
      </c>
      <c r="I179" s="59">
        <v>45481</v>
      </c>
      <c r="J179" t="s">
        <v>561</v>
      </c>
      <c r="K179" t="s">
        <v>2196</v>
      </c>
      <c r="L179" s="59"/>
      <c r="M179" t="s">
        <v>18</v>
      </c>
      <c r="N179" t="s">
        <v>351</v>
      </c>
      <c r="O179">
        <v>1</v>
      </c>
      <c r="P179" t="s">
        <v>2195</v>
      </c>
      <c r="Q179" t="s">
        <v>2198</v>
      </c>
      <c r="S179" t="s">
        <v>2199</v>
      </c>
      <c r="T179" t="s">
        <v>564</v>
      </c>
      <c r="W179">
        <v>12470</v>
      </c>
      <c r="X179">
        <v>0</v>
      </c>
      <c r="Y179">
        <v>3000</v>
      </c>
      <c r="Z179">
        <v>3000</v>
      </c>
      <c r="AA179">
        <v>0</v>
      </c>
      <c r="AB179">
        <v>0</v>
      </c>
      <c r="AC179">
        <v>0</v>
      </c>
      <c r="AD179" t="s">
        <v>17</v>
      </c>
      <c r="AE179" t="s">
        <v>773</v>
      </c>
      <c r="AF179">
        <v>11780</v>
      </c>
      <c r="AG179">
        <v>7260</v>
      </c>
      <c r="AH179">
        <v>15470</v>
      </c>
      <c r="AI179">
        <v>10260</v>
      </c>
      <c r="AJ179">
        <v>1580</v>
      </c>
      <c r="AK179">
        <v>630</v>
      </c>
      <c r="AL179">
        <v>4.07E-2</v>
      </c>
      <c r="AN179" t="s">
        <v>785</v>
      </c>
      <c r="AP179">
        <v>15470</v>
      </c>
      <c r="AQ179">
        <v>10260</v>
      </c>
      <c r="AR179">
        <v>1580</v>
      </c>
      <c r="AS179">
        <v>3630</v>
      </c>
      <c r="AT179">
        <v>0.2346</v>
      </c>
      <c r="AU179" t="s">
        <v>826</v>
      </c>
      <c r="AV179">
        <v>0</v>
      </c>
      <c r="AW179">
        <v>7260</v>
      </c>
    </row>
    <row r="180" spans="1:49">
      <c r="A180">
        <v>285</v>
      </c>
      <c r="B180" t="s">
        <v>560</v>
      </c>
      <c r="C180" s="59">
        <v>45481</v>
      </c>
      <c r="D180" t="s">
        <v>2202</v>
      </c>
      <c r="E180" t="s">
        <v>562</v>
      </c>
      <c r="F180" t="s">
        <v>2200</v>
      </c>
      <c r="G180" t="s">
        <v>2203</v>
      </c>
      <c r="H180" t="s">
        <v>2204</v>
      </c>
      <c r="I180" s="59">
        <v>45481</v>
      </c>
      <c r="J180" t="s">
        <v>561</v>
      </c>
      <c r="K180" t="s">
        <v>2201</v>
      </c>
      <c r="L180" s="59"/>
      <c r="M180" t="s">
        <v>118</v>
      </c>
      <c r="N180" t="s">
        <v>351</v>
      </c>
      <c r="O180">
        <v>9</v>
      </c>
      <c r="P180" t="s">
        <v>2200</v>
      </c>
      <c r="Q180" t="s">
        <v>2204</v>
      </c>
      <c r="S180" t="s">
        <v>2205</v>
      </c>
      <c r="T180" t="s">
        <v>564</v>
      </c>
      <c r="W180">
        <v>21960</v>
      </c>
      <c r="X180">
        <v>3960</v>
      </c>
      <c r="Y180">
        <v>0</v>
      </c>
      <c r="Z180">
        <v>3500</v>
      </c>
      <c r="AA180">
        <v>0</v>
      </c>
      <c r="AB180">
        <v>500</v>
      </c>
      <c r="AC180">
        <v>0</v>
      </c>
      <c r="AD180" t="s">
        <v>117</v>
      </c>
      <c r="AE180" t="s">
        <v>773</v>
      </c>
      <c r="AF180">
        <v>2680</v>
      </c>
      <c r="AG180">
        <v>1650</v>
      </c>
      <c r="AH180">
        <v>21960</v>
      </c>
      <c r="AI180">
        <v>18850</v>
      </c>
      <c r="AJ180">
        <v>2609</v>
      </c>
      <c r="AK180">
        <v>501</v>
      </c>
      <c r="AL180">
        <v>2.2800000000000001E-2</v>
      </c>
      <c r="AN180" t="s">
        <v>785</v>
      </c>
      <c r="AP180">
        <v>21960</v>
      </c>
      <c r="AQ180">
        <v>18850</v>
      </c>
      <c r="AR180">
        <v>2609</v>
      </c>
      <c r="AS180">
        <v>501</v>
      </c>
      <c r="AT180">
        <v>2.2800000000000001E-2</v>
      </c>
      <c r="AU180" t="s">
        <v>558</v>
      </c>
      <c r="AV180">
        <v>0</v>
      </c>
      <c r="AW180">
        <v>14850</v>
      </c>
    </row>
    <row r="181" spans="1:49">
      <c r="A181">
        <v>286</v>
      </c>
      <c r="B181" t="s">
        <v>560</v>
      </c>
      <c r="C181" s="59">
        <v>45481</v>
      </c>
      <c r="D181" t="s">
        <v>2208</v>
      </c>
      <c r="E181" t="s">
        <v>562</v>
      </c>
      <c r="F181" t="s">
        <v>2206</v>
      </c>
      <c r="G181" t="s">
        <v>2209</v>
      </c>
      <c r="H181" t="s">
        <v>2210</v>
      </c>
      <c r="I181" s="59">
        <v>45481</v>
      </c>
      <c r="J181" t="s">
        <v>561</v>
      </c>
      <c r="K181" t="s">
        <v>2207</v>
      </c>
      <c r="L181" s="59"/>
      <c r="M181" t="s">
        <v>34</v>
      </c>
      <c r="N181" t="s">
        <v>351</v>
      </c>
      <c r="O181">
        <v>2</v>
      </c>
      <c r="P181" t="s">
        <v>2206</v>
      </c>
      <c r="Q181" t="s">
        <v>2210</v>
      </c>
      <c r="S181" t="s">
        <v>2211</v>
      </c>
      <c r="T181" t="s">
        <v>564</v>
      </c>
      <c r="W181">
        <v>68040</v>
      </c>
      <c r="X181">
        <v>0</v>
      </c>
      <c r="Y181">
        <v>0</v>
      </c>
      <c r="Z181">
        <v>4400</v>
      </c>
      <c r="AA181">
        <v>0</v>
      </c>
      <c r="AB181">
        <v>960</v>
      </c>
      <c r="AC181">
        <v>0</v>
      </c>
      <c r="AD181" t="s">
        <v>33</v>
      </c>
      <c r="AE181" t="s">
        <v>773</v>
      </c>
      <c r="AF181">
        <v>32130</v>
      </c>
      <c r="AG181">
        <v>19800</v>
      </c>
      <c r="AH181">
        <v>68040</v>
      </c>
      <c r="AI181">
        <v>44960</v>
      </c>
      <c r="AJ181">
        <v>8083</v>
      </c>
      <c r="AK181">
        <v>14997</v>
      </c>
      <c r="AL181">
        <v>0.22040000000000001</v>
      </c>
      <c r="AN181" t="s">
        <v>785</v>
      </c>
      <c r="AP181">
        <v>68040</v>
      </c>
      <c r="AQ181">
        <v>44960</v>
      </c>
      <c r="AR181">
        <v>8083</v>
      </c>
      <c r="AS181">
        <v>14997</v>
      </c>
      <c r="AT181">
        <v>0.22040000000000001</v>
      </c>
      <c r="AU181" t="s">
        <v>558</v>
      </c>
      <c r="AV181">
        <v>0</v>
      </c>
      <c r="AW181">
        <v>39600</v>
      </c>
    </row>
    <row r="182" spans="1:49">
      <c r="A182">
        <v>293</v>
      </c>
      <c r="B182" t="s">
        <v>560</v>
      </c>
      <c r="C182" s="59">
        <v>45481</v>
      </c>
      <c r="D182" t="s">
        <v>2249</v>
      </c>
      <c r="E182" t="s">
        <v>562</v>
      </c>
      <c r="F182" t="s">
        <v>2247</v>
      </c>
      <c r="G182" t="s">
        <v>2250</v>
      </c>
      <c r="H182" t="s">
        <v>2251</v>
      </c>
      <c r="I182" s="59">
        <v>45482</v>
      </c>
      <c r="J182" t="s">
        <v>561</v>
      </c>
      <c r="K182" t="s">
        <v>2248</v>
      </c>
      <c r="L182" s="59"/>
      <c r="M182" t="s">
        <v>133</v>
      </c>
      <c r="N182" t="s">
        <v>351</v>
      </c>
      <c r="O182">
        <v>5</v>
      </c>
      <c r="P182" t="s">
        <v>2247</v>
      </c>
      <c r="Q182" t="s">
        <v>2251</v>
      </c>
      <c r="S182" t="s">
        <v>2252</v>
      </c>
      <c r="T182" t="s">
        <v>564</v>
      </c>
      <c r="W182">
        <v>4700</v>
      </c>
      <c r="X182">
        <v>0</v>
      </c>
      <c r="Y182">
        <v>3000</v>
      </c>
      <c r="Z182">
        <v>3000</v>
      </c>
      <c r="AA182">
        <v>0</v>
      </c>
      <c r="AB182">
        <v>0</v>
      </c>
      <c r="AC182">
        <v>0</v>
      </c>
      <c r="AD182" t="s">
        <v>132</v>
      </c>
      <c r="AE182" t="s">
        <v>773</v>
      </c>
      <c r="AF182">
        <v>890</v>
      </c>
      <c r="AG182">
        <v>550</v>
      </c>
      <c r="AH182">
        <v>7700</v>
      </c>
      <c r="AI182">
        <v>5750</v>
      </c>
      <c r="AJ182">
        <v>657</v>
      </c>
      <c r="AK182">
        <v>-1707</v>
      </c>
      <c r="AL182">
        <v>-0.22170000000000001</v>
      </c>
      <c r="AN182" t="s">
        <v>785</v>
      </c>
      <c r="AP182">
        <v>7700</v>
      </c>
      <c r="AQ182">
        <v>5750</v>
      </c>
      <c r="AR182">
        <v>657</v>
      </c>
      <c r="AS182">
        <v>1293</v>
      </c>
      <c r="AT182">
        <v>0.16789999999999999</v>
      </c>
      <c r="AU182" t="s">
        <v>826</v>
      </c>
      <c r="AV182">
        <v>0</v>
      </c>
      <c r="AW182">
        <v>2750</v>
      </c>
    </row>
    <row r="183" spans="1:49">
      <c r="A183">
        <v>294</v>
      </c>
      <c r="B183" t="s">
        <v>560</v>
      </c>
      <c r="C183" s="59">
        <v>45481</v>
      </c>
      <c r="D183" t="s">
        <v>2255</v>
      </c>
      <c r="E183" t="s">
        <v>562</v>
      </c>
      <c r="F183" t="s">
        <v>2256</v>
      </c>
      <c r="G183" t="s">
        <v>2257</v>
      </c>
      <c r="H183" t="s">
        <v>2258</v>
      </c>
      <c r="I183" s="59">
        <v>45482</v>
      </c>
      <c r="J183" t="s">
        <v>561</v>
      </c>
      <c r="K183" t="s">
        <v>2254</v>
      </c>
      <c r="L183" s="59"/>
      <c r="M183" t="s">
        <v>24</v>
      </c>
      <c r="N183" t="s">
        <v>351</v>
      </c>
      <c r="O183">
        <v>1</v>
      </c>
      <c r="P183" t="s">
        <v>2253</v>
      </c>
      <c r="Q183" t="s">
        <v>2258</v>
      </c>
      <c r="S183" t="s">
        <v>2259</v>
      </c>
      <c r="T183" t="s">
        <v>2260</v>
      </c>
      <c r="W183">
        <v>16880</v>
      </c>
      <c r="X183">
        <v>0</v>
      </c>
      <c r="Y183">
        <v>3000</v>
      </c>
      <c r="Z183">
        <v>3000</v>
      </c>
      <c r="AA183">
        <v>0</v>
      </c>
      <c r="AB183">
        <v>0</v>
      </c>
      <c r="AC183">
        <v>0</v>
      </c>
      <c r="AD183" t="s">
        <v>23</v>
      </c>
      <c r="AE183" t="s">
        <v>773</v>
      </c>
      <c r="AF183">
        <v>15170</v>
      </c>
      <c r="AG183">
        <v>9350</v>
      </c>
      <c r="AH183">
        <v>19880</v>
      </c>
      <c r="AI183">
        <v>12350</v>
      </c>
      <c r="AJ183">
        <v>2104</v>
      </c>
      <c r="AK183">
        <v>2426</v>
      </c>
      <c r="AL183">
        <v>0.122</v>
      </c>
      <c r="AN183" t="s">
        <v>785</v>
      </c>
      <c r="AP183">
        <v>19880</v>
      </c>
      <c r="AQ183">
        <v>12350</v>
      </c>
      <c r="AR183">
        <v>2104</v>
      </c>
      <c r="AS183">
        <v>5426</v>
      </c>
      <c r="AT183">
        <v>0.27289999999999998</v>
      </c>
      <c r="AU183" t="s">
        <v>826</v>
      </c>
      <c r="AV183">
        <v>0</v>
      </c>
      <c r="AW183">
        <v>9350</v>
      </c>
    </row>
    <row r="184" spans="1:49">
      <c r="A184">
        <v>295</v>
      </c>
      <c r="B184" t="s">
        <v>560</v>
      </c>
      <c r="C184" s="59">
        <v>45482</v>
      </c>
      <c r="D184" t="s">
        <v>2263</v>
      </c>
      <c r="E184" t="s">
        <v>562</v>
      </c>
      <c r="F184" t="s">
        <v>2261</v>
      </c>
      <c r="G184" t="s">
        <v>944</v>
      </c>
      <c r="H184" t="s">
        <v>2264</v>
      </c>
      <c r="I184" s="59">
        <v>45482</v>
      </c>
      <c r="J184" t="s">
        <v>561</v>
      </c>
      <c r="K184" t="s">
        <v>2262</v>
      </c>
      <c r="L184" s="59"/>
      <c r="M184" t="s">
        <v>118</v>
      </c>
      <c r="N184" t="s">
        <v>351</v>
      </c>
      <c r="O184">
        <v>4</v>
      </c>
      <c r="P184" t="s">
        <v>2261</v>
      </c>
      <c r="Q184" t="s">
        <v>2264</v>
      </c>
      <c r="S184" t="s">
        <v>2265</v>
      </c>
      <c r="T184" t="s">
        <v>564</v>
      </c>
      <c r="W184">
        <v>9760</v>
      </c>
      <c r="X184">
        <v>1760</v>
      </c>
      <c r="Y184">
        <v>0</v>
      </c>
      <c r="Z184">
        <v>3000</v>
      </c>
      <c r="AA184">
        <v>0</v>
      </c>
      <c r="AB184">
        <v>0</v>
      </c>
      <c r="AC184">
        <v>0</v>
      </c>
      <c r="AD184" t="s">
        <v>117</v>
      </c>
      <c r="AE184" t="s">
        <v>773</v>
      </c>
      <c r="AF184">
        <v>2680</v>
      </c>
      <c r="AG184">
        <v>1650</v>
      </c>
      <c r="AH184">
        <v>9760</v>
      </c>
      <c r="AI184">
        <v>9600</v>
      </c>
      <c r="AJ184">
        <v>1159</v>
      </c>
      <c r="AK184">
        <v>-999</v>
      </c>
      <c r="AL184">
        <v>-0.1024</v>
      </c>
      <c r="AN184" t="s">
        <v>785</v>
      </c>
      <c r="AP184">
        <v>9760</v>
      </c>
      <c r="AQ184">
        <v>9600</v>
      </c>
      <c r="AR184">
        <v>1159</v>
      </c>
      <c r="AS184">
        <v>-999</v>
      </c>
      <c r="AT184">
        <v>-0.1024</v>
      </c>
      <c r="AU184" t="s">
        <v>558</v>
      </c>
      <c r="AV184">
        <v>0</v>
      </c>
      <c r="AW184">
        <v>6600</v>
      </c>
    </row>
    <row r="185" spans="1:49">
      <c r="A185">
        <v>296</v>
      </c>
      <c r="B185" t="s">
        <v>560</v>
      </c>
      <c r="C185" s="59">
        <v>45482</v>
      </c>
      <c r="D185" t="s">
        <v>2268</v>
      </c>
      <c r="E185" t="s">
        <v>562</v>
      </c>
      <c r="F185" t="s">
        <v>2266</v>
      </c>
      <c r="G185" t="s">
        <v>2269</v>
      </c>
      <c r="H185" t="s">
        <v>2270</v>
      </c>
      <c r="I185" s="59">
        <v>45482</v>
      </c>
      <c r="J185" t="s">
        <v>561</v>
      </c>
      <c r="K185" t="s">
        <v>2267</v>
      </c>
      <c r="L185" s="59"/>
      <c r="M185" t="s">
        <v>34</v>
      </c>
      <c r="N185" t="s">
        <v>351</v>
      </c>
      <c r="O185">
        <v>1</v>
      </c>
      <c r="P185" t="s">
        <v>2266</v>
      </c>
      <c r="Q185" t="s">
        <v>2270</v>
      </c>
      <c r="S185" t="s">
        <v>2271</v>
      </c>
      <c r="T185" t="s">
        <v>564</v>
      </c>
      <c r="W185">
        <v>34020</v>
      </c>
      <c r="X185">
        <v>0</v>
      </c>
      <c r="Y185">
        <v>3000</v>
      </c>
      <c r="Z185">
        <v>3500</v>
      </c>
      <c r="AA185">
        <v>0</v>
      </c>
      <c r="AB185">
        <v>960</v>
      </c>
      <c r="AC185">
        <v>0</v>
      </c>
      <c r="AD185" t="s">
        <v>33</v>
      </c>
      <c r="AE185" t="s">
        <v>773</v>
      </c>
      <c r="AF185">
        <v>32130</v>
      </c>
      <c r="AG185">
        <v>19800</v>
      </c>
      <c r="AH185">
        <v>37020</v>
      </c>
      <c r="AI185">
        <v>24260</v>
      </c>
      <c r="AJ185">
        <v>4141</v>
      </c>
      <c r="AK185">
        <v>5619</v>
      </c>
      <c r="AL185">
        <v>0.15179999999999999</v>
      </c>
      <c r="AN185" t="s">
        <v>785</v>
      </c>
      <c r="AP185">
        <v>37020</v>
      </c>
      <c r="AQ185">
        <v>24260</v>
      </c>
      <c r="AR185">
        <v>4141</v>
      </c>
      <c r="AS185">
        <v>8619</v>
      </c>
      <c r="AT185">
        <v>0.23280000000000001</v>
      </c>
      <c r="AU185" t="s">
        <v>826</v>
      </c>
      <c r="AV185">
        <v>0</v>
      </c>
      <c r="AW185">
        <v>19800</v>
      </c>
    </row>
    <row r="186" spans="1:49">
      <c r="A186">
        <v>297</v>
      </c>
      <c r="B186" t="s">
        <v>560</v>
      </c>
      <c r="C186" s="59">
        <v>45482</v>
      </c>
      <c r="D186" t="s">
        <v>2274</v>
      </c>
      <c r="E186" t="s">
        <v>559</v>
      </c>
      <c r="F186" t="s">
        <v>2272</v>
      </c>
      <c r="G186" t="s">
        <v>2275</v>
      </c>
      <c r="H186" t="s">
        <v>2276</v>
      </c>
      <c r="I186" s="59">
        <v>45482</v>
      </c>
      <c r="J186" t="s">
        <v>561</v>
      </c>
      <c r="K186" t="s">
        <v>2273</v>
      </c>
      <c r="L186" s="59"/>
      <c r="M186" t="s">
        <v>82</v>
      </c>
      <c r="N186" t="s">
        <v>351</v>
      </c>
      <c r="O186">
        <v>3</v>
      </c>
      <c r="P186" t="s">
        <v>2272</v>
      </c>
      <c r="Q186" t="s">
        <v>2276</v>
      </c>
      <c r="S186" t="s">
        <v>2277</v>
      </c>
      <c r="W186">
        <v>22890</v>
      </c>
      <c r="X186">
        <v>0</v>
      </c>
      <c r="Y186">
        <v>3000</v>
      </c>
      <c r="Z186">
        <v>3500</v>
      </c>
      <c r="AA186">
        <v>0</v>
      </c>
      <c r="AB186">
        <v>500</v>
      </c>
      <c r="AC186">
        <v>0</v>
      </c>
      <c r="AD186" t="s">
        <v>81</v>
      </c>
      <c r="AE186" t="s">
        <v>773</v>
      </c>
      <c r="AF186">
        <v>5610</v>
      </c>
      <c r="AG186">
        <v>3740</v>
      </c>
      <c r="AH186">
        <v>25890</v>
      </c>
      <c r="AI186">
        <v>15220</v>
      </c>
      <c r="AJ186">
        <v>1050</v>
      </c>
      <c r="AK186">
        <v>9620</v>
      </c>
      <c r="AL186">
        <v>0.37159999999999999</v>
      </c>
      <c r="AN186" t="s">
        <v>785</v>
      </c>
      <c r="AP186">
        <v>25890</v>
      </c>
      <c r="AQ186">
        <v>15220</v>
      </c>
      <c r="AR186">
        <v>1050</v>
      </c>
      <c r="AS186">
        <v>9620</v>
      </c>
      <c r="AT186">
        <v>0.37159999999999999</v>
      </c>
      <c r="AU186" t="s">
        <v>558</v>
      </c>
      <c r="AV186">
        <v>0</v>
      </c>
      <c r="AW186">
        <v>11220</v>
      </c>
    </row>
    <row r="187" spans="1:49">
      <c r="A187">
        <v>300</v>
      </c>
      <c r="B187" t="s">
        <v>560</v>
      </c>
      <c r="C187" s="59">
        <v>45482</v>
      </c>
      <c r="D187" t="s">
        <v>2360</v>
      </c>
      <c r="E187" t="s">
        <v>562</v>
      </c>
      <c r="F187" t="s">
        <v>2358</v>
      </c>
      <c r="G187" t="s">
        <v>2361</v>
      </c>
      <c r="H187" t="s">
        <v>2362</v>
      </c>
      <c r="I187" s="59">
        <v>45483</v>
      </c>
      <c r="J187" t="s">
        <v>561</v>
      </c>
      <c r="K187" t="s">
        <v>2359</v>
      </c>
      <c r="L187" s="59"/>
      <c r="M187" t="s">
        <v>34</v>
      </c>
      <c r="N187" t="s">
        <v>351</v>
      </c>
      <c r="O187">
        <v>1</v>
      </c>
      <c r="P187" t="s">
        <v>2358</v>
      </c>
      <c r="Q187" t="s">
        <v>2362</v>
      </c>
      <c r="S187" t="s">
        <v>2363</v>
      </c>
      <c r="T187" t="s">
        <v>563</v>
      </c>
      <c r="W187">
        <v>34020</v>
      </c>
      <c r="X187">
        <v>0</v>
      </c>
      <c r="Y187">
        <v>3000</v>
      </c>
      <c r="Z187">
        <v>3500</v>
      </c>
      <c r="AA187">
        <v>0</v>
      </c>
      <c r="AB187">
        <v>960</v>
      </c>
      <c r="AC187">
        <v>0</v>
      </c>
      <c r="AD187" t="s">
        <v>33</v>
      </c>
      <c r="AE187" t="s">
        <v>773</v>
      </c>
      <c r="AF187">
        <v>32130</v>
      </c>
      <c r="AG187">
        <v>19800</v>
      </c>
      <c r="AH187">
        <v>37020</v>
      </c>
      <c r="AI187">
        <v>24260</v>
      </c>
      <c r="AJ187">
        <v>4141</v>
      </c>
      <c r="AK187">
        <v>5619</v>
      </c>
      <c r="AL187">
        <v>0.15179999999999999</v>
      </c>
      <c r="AN187" t="s">
        <v>785</v>
      </c>
      <c r="AP187">
        <v>37020</v>
      </c>
      <c r="AQ187">
        <v>24260</v>
      </c>
      <c r="AR187">
        <v>4141</v>
      </c>
      <c r="AS187">
        <v>8619</v>
      </c>
      <c r="AT187">
        <v>0.23280000000000001</v>
      </c>
      <c r="AU187" t="s">
        <v>826</v>
      </c>
      <c r="AV187">
        <v>0</v>
      </c>
      <c r="AW187">
        <v>19800</v>
      </c>
    </row>
    <row r="188" spans="1:49">
      <c r="A188">
        <v>301</v>
      </c>
      <c r="B188" t="s">
        <v>560</v>
      </c>
      <c r="C188" s="59">
        <v>45482</v>
      </c>
      <c r="D188" t="s">
        <v>2292</v>
      </c>
      <c r="E188" t="s">
        <v>562</v>
      </c>
      <c r="F188" t="s">
        <v>2293</v>
      </c>
      <c r="G188" t="s">
        <v>2294</v>
      </c>
      <c r="H188" t="s">
        <v>2295</v>
      </c>
      <c r="I188" s="59">
        <v>45483</v>
      </c>
      <c r="J188" t="s">
        <v>561</v>
      </c>
      <c r="K188" t="s">
        <v>2291</v>
      </c>
      <c r="L188" s="59"/>
      <c r="M188" t="s">
        <v>34</v>
      </c>
      <c r="N188" t="s">
        <v>351</v>
      </c>
      <c r="O188">
        <v>1</v>
      </c>
      <c r="P188" t="s">
        <v>2290</v>
      </c>
      <c r="Q188" t="s">
        <v>2295</v>
      </c>
      <c r="S188" t="s">
        <v>2296</v>
      </c>
      <c r="T188" t="s">
        <v>564</v>
      </c>
      <c r="W188">
        <v>34020</v>
      </c>
      <c r="X188">
        <v>0</v>
      </c>
      <c r="Y188">
        <v>3000</v>
      </c>
      <c r="Z188">
        <v>3500</v>
      </c>
      <c r="AA188">
        <v>0</v>
      </c>
      <c r="AB188">
        <v>960</v>
      </c>
      <c r="AC188">
        <v>0</v>
      </c>
      <c r="AD188" t="s">
        <v>33</v>
      </c>
      <c r="AE188" t="s">
        <v>773</v>
      </c>
      <c r="AF188">
        <v>32130</v>
      </c>
      <c r="AG188">
        <v>19800</v>
      </c>
      <c r="AH188">
        <v>37020</v>
      </c>
      <c r="AI188">
        <v>24260</v>
      </c>
      <c r="AJ188">
        <v>4141</v>
      </c>
      <c r="AK188">
        <v>5619</v>
      </c>
      <c r="AL188">
        <v>0.15179999999999999</v>
      </c>
      <c r="AN188" t="s">
        <v>785</v>
      </c>
      <c r="AP188">
        <v>37020</v>
      </c>
      <c r="AQ188">
        <v>24260</v>
      </c>
      <c r="AR188">
        <v>4141</v>
      </c>
      <c r="AS188">
        <v>8619</v>
      </c>
      <c r="AT188">
        <v>0.23280000000000001</v>
      </c>
      <c r="AU188" t="s">
        <v>826</v>
      </c>
      <c r="AV188">
        <v>0</v>
      </c>
      <c r="AW188">
        <v>19800</v>
      </c>
    </row>
    <row r="189" spans="1:49">
      <c r="A189">
        <v>302</v>
      </c>
      <c r="B189" t="s">
        <v>560</v>
      </c>
      <c r="C189" s="59">
        <v>45482</v>
      </c>
      <c r="D189" t="s">
        <v>2299</v>
      </c>
      <c r="E189" t="s">
        <v>559</v>
      </c>
      <c r="F189" t="s">
        <v>2297</v>
      </c>
      <c r="G189" t="s">
        <v>2300</v>
      </c>
      <c r="H189" t="s">
        <v>2301</v>
      </c>
      <c r="I189" s="59">
        <v>45483</v>
      </c>
      <c r="J189" t="s">
        <v>561</v>
      </c>
      <c r="K189" t="s">
        <v>2298</v>
      </c>
      <c r="L189" s="59"/>
      <c r="M189" t="s">
        <v>22</v>
      </c>
      <c r="N189" t="s">
        <v>351</v>
      </c>
      <c r="O189">
        <v>2</v>
      </c>
      <c r="P189" t="s">
        <v>2297</v>
      </c>
      <c r="Q189" t="s">
        <v>2301</v>
      </c>
      <c r="S189" t="s">
        <v>2302</v>
      </c>
      <c r="W189">
        <v>37260</v>
      </c>
      <c r="X189">
        <v>4140</v>
      </c>
      <c r="Y189">
        <v>0</v>
      </c>
      <c r="Z189">
        <v>3500</v>
      </c>
      <c r="AA189">
        <v>0</v>
      </c>
      <c r="AB189">
        <v>960</v>
      </c>
      <c r="AC189">
        <v>0</v>
      </c>
      <c r="AD189" t="s">
        <v>21</v>
      </c>
      <c r="AE189" t="s">
        <v>773</v>
      </c>
      <c r="AF189">
        <v>19550</v>
      </c>
      <c r="AG189">
        <v>12650</v>
      </c>
      <c r="AH189">
        <v>37260</v>
      </c>
      <c r="AI189">
        <v>29760</v>
      </c>
      <c r="AJ189">
        <v>1563</v>
      </c>
      <c r="AK189">
        <v>5937</v>
      </c>
      <c r="AL189">
        <v>0.1593</v>
      </c>
      <c r="AN189" t="s">
        <v>785</v>
      </c>
      <c r="AP189">
        <v>37260</v>
      </c>
      <c r="AQ189">
        <v>29760</v>
      </c>
      <c r="AR189">
        <v>1563</v>
      </c>
      <c r="AS189">
        <v>5937</v>
      </c>
      <c r="AT189">
        <v>0.1593</v>
      </c>
      <c r="AU189" t="s">
        <v>558</v>
      </c>
      <c r="AV189">
        <v>1</v>
      </c>
      <c r="AW189">
        <v>25300</v>
      </c>
    </row>
    <row r="190" spans="1:49">
      <c r="A190">
        <v>303</v>
      </c>
      <c r="B190" t="s">
        <v>560</v>
      </c>
      <c r="C190" s="59">
        <v>45484</v>
      </c>
      <c r="D190" t="s">
        <v>2366</v>
      </c>
      <c r="E190" t="s">
        <v>562</v>
      </c>
      <c r="F190" t="s">
        <v>2364</v>
      </c>
      <c r="G190" t="s">
        <v>2367</v>
      </c>
      <c r="H190" t="s">
        <v>2368</v>
      </c>
      <c r="I190" s="59">
        <v>45484</v>
      </c>
      <c r="J190" t="s">
        <v>561</v>
      </c>
      <c r="K190" t="s">
        <v>2365</v>
      </c>
      <c r="L190" s="59"/>
      <c r="M190" t="s">
        <v>38</v>
      </c>
      <c r="N190" t="s">
        <v>351</v>
      </c>
      <c r="O190">
        <v>1</v>
      </c>
      <c r="P190" t="s">
        <v>2364</v>
      </c>
      <c r="Q190" t="s">
        <v>2368</v>
      </c>
      <c r="S190" t="s">
        <v>2369</v>
      </c>
      <c r="T190" t="s">
        <v>564</v>
      </c>
      <c r="W190">
        <v>24570</v>
      </c>
      <c r="X190">
        <v>0</v>
      </c>
      <c r="Y190">
        <v>3000</v>
      </c>
      <c r="Z190">
        <v>3000</v>
      </c>
      <c r="AA190">
        <v>0</v>
      </c>
      <c r="AB190">
        <v>960</v>
      </c>
      <c r="AC190">
        <v>0</v>
      </c>
      <c r="AD190" t="s">
        <v>37</v>
      </c>
      <c r="AE190" t="s">
        <v>773</v>
      </c>
      <c r="AF190">
        <v>23210</v>
      </c>
      <c r="AG190">
        <v>14300</v>
      </c>
      <c r="AH190">
        <v>27570</v>
      </c>
      <c r="AI190">
        <v>18260</v>
      </c>
      <c r="AJ190">
        <v>3018</v>
      </c>
      <c r="AK190">
        <v>3292</v>
      </c>
      <c r="AL190">
        <v>0.11940000000000001</v>
      </c>
      <c r="AN190" t="s">
        <v>785</v>
      </c>
      <c r="AP190">
        <v>27570</v>
      </c>
      <c r="AQ190">
        <v>18260</v>
      </c>
      <c r="AR190">
        <v>3018</v>
      </c>
      <c r="AS190">
        <v>6292</v>
      </c>
      <c r="AT190">
        <v>0.22819999999999999</v>
      </c>
      <c r="AU190" t="s">
        <v>826</v>
      </c>
      <c r="AV190">
        <v>0</v>
      </c>
      <c r="AW190">
        <v>14300</v>
      </c>
    </row>
    <row r="191" spans="1:49">
      <c r="A191">
        <v>304</v>
      </c>
      <c r="B191" t="s">
        <v>560</v>
      </c>
      <c r="C191" s="59">
        <v>45484</v>
      </c>
      <c r="D191" t="s">
        <v>2305</v>
      </c>
      <c r="E191" t="s">
        <v>562</v>
      </c>
      <c r="F191" t="s">
        <v>2303</v>
      </c>
      <c r="G191" t="s">
        <v>2306</v>
      </c>
      <c r="H191" t="s">
        <v>2307</v>
      </c>
      <c r="I191" s="59">
        <v>45484</v>
      </c>
      <c r="J191" t="s">
        <v>561</v>
      </c>
      <c r="K191" t="s">
        <v>2304</v>
      </c>
      <c r="L191" s="59"/>
      <c r="M191" t="s">
        <v>94</v>
      </c>
      <c r="N191" t="s">
        <v>351</v>
      </c>
      <c r="O191">
        <v>1</v>
      </c>
      <c r="P191" t="s">
        <v>2303</v>
      </c>
      <c r="Q191" t="s">
        <v>2307</v>
      </c>
      <c r="S191" t="s">
        <v>2308</v>
      </c>
      <c r="T191" t="s">
        <v>564</v>
      </c>
      <c r="W191">
        <v>7220</v>
      </c>
      <c r="X191">
        <v>0</v>
      </c>
      <c r="Y191">
        <v>3000</v>
      </c>
      <c r="Z191">
        <v>3000</v>
      </c>
      <c r="AA191">
        <v>0</v>
      </c>
      <c r="AB191">
        <v>960</v>
      </c>
      <c r="AC191">
        <v>0</v>
      </c>
      <c r="AD191" t="s">
        <v>789</v>
      </c>
      <c r="AE191" t="s">
        <v>773</v>
      </c>
      <c r="AF191">
        <v>6700</v>
      </c>
      <c r="AG191">
        <v>4125</v>
      </c>
      <c r="AH191">
        <v>10220</v>
      </c>
      <c r="AI191">
        <v>8085</v>
      </c>
      <c r="AJ191">
        <v>957</v>
      </c>
      <c r="AK191">
        <v>-1822</v>
      </c>
      <c r="AL191">
        <v>-0.17829999999999999</v>
      </c>
      <c r="AN191" t="s">
        <v>785</v>
      </c>
      <c r="AP191">
        <v>10220</v>
      </c>
      <c r="AQ191">
        <v>8085</v>
      </c>
      <c r="AR191">
        <v>957</v>
      </c>
      <c r="AS191">
        <v>1178</v>
      </c>
      <c r="AT191">
        <v>0.1153</v>
      </c>
      <c r="AU191" t="s">
        <v>826</v>
      </c>
      <c r="AV191">
        <v>0</v>
      </c>
      <c r="AW191">
        <v>4125</v>
      </c>
    </row>
    <row r="192" spans="1:49">
      <c r="A192">
        <v>312</v>
      </c>
      <c r="B192" t="s">
        <v>560</v>
      </c>
      <c r="C192" s="59">
        <v>45483</v>
      </c>
      <c r="D192" t="s">
        <v>2346</v>
      </c>
      <c r="E192" t="s">
        <v>559</v>
      </c>
      <c r="F192" t="s">
        <v>2344</v>
      </c>
      <c r="G192" t="s">
        <v>2347</v>
      </c>
      <c r="H192" t="s">
        <v>2348</v>
      </c>
      <c r="I192" s="59">
        <v>45484</v>
      </c>
      <c r="J192" t="s">
        <v>561</v>
      </c>
      <c r="K192" t="s">
        <v>2345</v>
      </c>
      <c r="L192" s="59"/>
      <c r="M192" t="s">
        <v>125</v>
      </c>
      <c r="N192" t="s">
        <v>351</v>
      </c>
      <c r="O192">
        <v>20</v>
      </c>
      <c r="P192" t="s">
        <v>2344</v>
      </c>
      <c r="Q192" t="s">
        <v>2348</v>
      </c>
      <c r="S192" t="s">
        <v>2349</v>
      </c>
      <c r="W192">
        <v>36000</v>
      </c>
      <c r="X192">
        <v>0</v>
      </c>
      <c r="Y192">
        <v>0</v>
      </c>
      <c r="Z192">
        <v>3500</v>
      </c>
      <c r="AA192">
        <v>0</v>
      </c>
      <c r="AB192">
        <v>500</v>
      </c>
      <c r="AC192">
        <v>0</v>
      </c>
      <c r="AD192" t="s">
        <v>124</v>
      </c>
      <c r="AE192" t="s">
        <v>773</v>
      </c>
      <c r="AF192">
        <v>1700</v>
      </c>
      <c r="AG192">
        <v>1100</v>
      </c>
      <c r="AH192">
        <v>36000</v>
      </c>
      <c r="AI192">
        <v>26000</v>
      </c>
      <c r="AJ192">
        <v>1513</v>
      </c>
      <c r="AK192">
        <v>8487</v>
      </c>
      <c r="AL192">
        <v>0.23580000000000001</v>
      </c>
      <c r="AN192" t="s">
        <v>785</v>
      </c>
      <c r="AP192">
        <v>36000</v>
      </c>
      <c r="AQ192">
        <v>26000</v>
      </c>
      <c r="AR192">
        <v>1513</v>
      </c>
      <c r="AS192">
        <v>8487</v>
      </c>
      <c r="AT192">
        <v>0.23580000000000001</v>
      </c>
      <c r="AU192" t="s">
        <v>558</v>
      </c>
      <c r="AV192">
        <v>0</v>
      </c>
      <c r="AW192">
        <v>22000</v>
      </c>
    </row>
    <row r="193" spans="1:49">
      <c r="A193">
        <v>314</v>
      </c>
      <c r="B193" t="s">
        <v>560</v>
      </c>
      <c r="C193" s="59">
        <v>45485</v>
      </c>
      <c r="D193" t="s">
        <v>2382</v>
      </c>
      <c r="E193" t="s">
        <v>562</v>
      </c>
      <c r="F193" t="s">
        <v>2380</v>
      </c>
      <c r="G193" t="s">
        <v>2383</v>
      </c>
      <c r="H193" t="s">
        <v>2384</v>
      </c>
      <c r="I193" s="59">
        <v>45485</v>
      </c>
      <c r="J193" t="s">
        <v>561</v>
      </c>
      <c r="K193" t="s">
        <v>2381</v>
      </c>
      <c r="L193" s="59"/>
      <c r="M193" t="s">
        <v>24</v>
      </c>
      <c r="N193" t="s">
        <v>351</v>
      </c>
      <c r="O193">
        <v>1</v>
      </c>
      <c r="P193" t="s">
        <v>2380</v>
      </c>
      <c r="Q193" t="s">
        <v>2384</v>
      </c>
      <c r="S193" t="s">
        <v>2385</v>
      </c>
      <c r="T193" t="s">
        <v>564</v>
      </c>
      <c r="W193">
        <v>16880</v>
      </c>
      <c r="X193">
        <v>0</v>
      </c>
      <c r="Y193">
        <v>0</v>
      </c>
      <c r="Z193">
        <v>3500</v>
      </c>
      <c r="AA193">
        <v>0</v>
      </c>
      <c r="AB193">
        <v>500</v>
      </c>
      <c r="AC193">
        <v>0</v>
      </c>
      <c r="AD193" t="s">
        <v>23</v>
      </c>
      <c r="AF193">
        <v>15170</v>
      </c>
      <c r="AG193">
        <v>9350</v>
      </c>
      <c r="AH193">
        <v>16880</v>
      </c>
      <c r="AI193">
        <v>13350</v>
      </c>
      <c r="AJ193">
        <v>2005</v>
      </c>
      <c r="AK193">
        <v>1525</v>
      </c>
      <c r="AL193">
        <v>9.0300000000000005E-2</v>
      </c>
      <c r="AN193" t="s">
        <v>785</v>
      </c>
      <c r="AP193">
        <v>16880</v>
      </c>
      <c r="AQ193">
        <v>13350</v>
      </c>
      <c r="AR193">
        <v>2005</v>
      </c>
      <c r="AS193">
        <v>1525</v>
      </c>
      <c r="AT193">
        <v>9.0300000000000005E-2</v>
      </c>
      <c r="AU193" t="s">
        <v>558</v>
      </c>
      <c r="AV193">
        <v>0</v>
      </c>
      <c r="AW193">
        <v>9350</v>
      </c>
    </row>
    <row r="194" spans="1:49">
      <c r="A194">
        <v>315</v>
      </c>
      <c r="B194" t="s">
        <v>560</v>
      </c>
      <c r="C194" s="59">
        <v>45485</v>
      </c>
      <c r="D194" t="s">
        <v>2382</v>
      </c>
      <c r="E194" t="s">
        <v>562</v>
      </c>
      <c r="F194" t="s">
        <v>2380</v>
      </c>
      <c r="G194" t="s">
        <v>2383</v>
      </c>
      <c r="H194" t="s">
        <v>2384</v>
      </c>
      <c r="I194" s="59">
        <v>45485</v>
      </c>
      <c r="J194" t="s">
        <v>561</v>
      </c>
      <c r="K194" t="s">
        <v>2381</v>
      </c>
      <c r="L194" s="59"/>
      <c r="M194" t="s">
        <v>22</v>
      </c>
      <c r="N194" t="s">
        <v>351</v>
      </c>
      <c r="O194">
        <v>1</v>
      </c>
      <c r="P194" t="s">
        <v>2380</v>
      </c>
      <c r="Q194" t="s">
        <v>2384</v>
      </c>
      <c r="S194" t="s">
        <v>2385</v>
      </c>
      <c r="T194" t="s">
        <v>564</v>
      </c>
      <c r="W194">
        <v>21740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 t="s">
        <v>21</v>
      </c>
      <c r="AE194" t="s">
        <v>773</v>
      </c>
      <c r="AF194">
        <v>20530</v>
      </c>
      <c r="AG194">
        <v>12650</v>
      </c>
      <c r="AH194">
        <v>21740</v>
      </c>
      <c r="AI194">
        <v>12650</v>
      </c>
      <c r="AJ194">
        <v>2583</v>
      </c>
      <c r="AK194">
        <v>6507</v>
      </c>
      <c r="AL194">
        <v>0.29930000000000001</v>
      </c>
      <c r="AN194" t="s">
        <v>785</v>
      </c>
      <c r="AP194">
        <v>21740</v>
      </c>
      <c r="AQ194">
        <v>12650</v>
      </c>
      <c r="AR194">
        <v>2583</v>
      </c>
      <c r="AS194">
        <v>6507</v>
      </c>
      <c r="AT194">
        <v>0.29930000000000001</v>
      </c>
      <c r="AU194" t="s">
        <v>558</v>
      </c>
      <c r="AV194">
        <v>0</v>
      </c>
      <c r="AW194">
        <v>12650</v>
      </c>
    </row>
    <row r="195" spans="1:49">
      <c r="A195">
        <v>316</v>
      </c>
      <c r="B195" t="s">
        <v>560</v>
      </c>
      <c r="C195" s="59">
        <v>45485</v>
      </c>
      <c r="D195" t="s">
        <v>2382</v>
      </c>
      <c r="E195" t="s">
        <v>562</v>
      </c>
      <c r="F195" t="s">
        <v>2380</v>
      </c>
      <c r="G195" t="s">
        <v>2383</v>
      </c>
      <c r="H195" t="s">
        <v>2384</v>
      </c>
      <c r="I195" s="59">
        <v>45485</v>
      </c>
      <c r="J195" t="s">
        <v>561</v>
      </c>
      <c r="K195" t="s">
        <v>2381</v>
      </c>
      <c r="L195" s="59"/>
      <c r="M195" t="s">
        <v>18</v>
      </c>
      <c r="N195" t="s">
        <v>351</v>
      </c>
      <c r="O195">
        <v>1</v>
      </c>
      <c r="P195" t="s">
        <v>2380</v>
      </c>
      <c r="Q195" t="s">
        <v>2384</v>
      </c>
      <c r="S195" t="s">
        <v>2385</v>
      </c>
      <c r="T195" t="s">
        <v>564</v>
      </c>
      <c r="W195">
        <v>12470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 t="s">
        <v>17</v>
      </c>
      <c r="AE195" t="s">
        <v>773</v>
      </c>
      <c r="AF195">
        <v>11780</v>
      </c>
      <c r="AG195">
        <v>7260</v>
      </c>
      <c r="AH195">
        <v>12470</v>
      </c>
      <c r="AI195">
        <v>7260</v>
      </c>
      <c r="AJ195">
        <v>1481</v>
      </c>
      <c r="AK195">
        <v>3729</v>
      </c>
      <c r="AL195">
        <v>0.29899999999999999</v>
      </c>
      <c r="AN195" t="s">
        <v>785</v>
      </c>
      <c r="AP195">
        <v>12470</v>
      </c>
      <c r="AQ195">
        <v>7260</v>
      </c>
      <c r="AR195">
        <v>1481</v>
      </c>
      <c r="AS195">
        <v>3729</v>
      </c>
      <c r="AT195">
        <v>0.29899999999999999</v>
      </c>
      <c r="AU195" t="s">
        <v>558</v>
      </c>
      <c r="AV195">
        <v>0</v>
      </c>
      <c r="AW195">
        <v>7260</v>
      </c>
    </row>
    <row r="196" spans="1:49">
      <c r="A196">
        <v>317</v>
      </c>
      <c r="B196" t="s">
        <v>560</v>
      </c>
      <c r="C196" s="59">
        <v>45484</v>
      </c>
      <c r="D196" t="s">
        <v>2387</v>
      </c>
      <c r="E196" t="s">
        <v>559</v>
      </c>
      <c r="F196" t="s">
        <v>2067</v>
      </c>
      <c r="G196" t="s">
        <v>2068</v>
      </c>
      <c r="H196" t="s">
        <v>2069</v>
      </c>
      <c r="I196" s="59">
        <v>45485</v>
      </c>
      <c r="J196" t="s">
        <v>561</v>
      </c>
      <c r="K196" t="s">
        <v>2386</v>
      </c>
      <c r="L196" s="59"/>
      <c r="M196" t="s">
        <v>22</v>
      </c>
      <c r="N196" t="s">
        <v>351</v>
      </c>
      <c r="O196">
        <v>1</v>
      </c>
      <c r="P196" t="s">
        <v>2064</v>
      </c>
      <c r="Q196" t="s">
        <v>2069</v>
      </c>
      <c r="S196" t="s">
        <v>2070</v>
      </c>
      <c r="W196">
        <v>18630</v>
      </c>
      <c r="X196">
        <v>2070</v>
      </c>
      <c r="Y196">
        <v>3000</v>
      </c>
      <c r="Z196">
        <v>3000</v>
      </c>
      <c r="AA196">
        <v>0</v>
      </c>
      <c r="AB196">
        <v>0</v>
      </c>
      <c r="AC196">
        <v>0</v>
      </c>
      <c r="AD196" t="s">
        <v>21</v>
      </c>
      <c r="AE196" t="s">
        <v>773</v>
      </c>
      <c r="AF196">
        <v>19550</v>
      </c>
      <c r="AG196">
        <v>12650</v>
      </c>
      <c r="AH196">
        <v>21630</v>
      </c>
      <c r="AI196">
        <v>15650</v>
      </c>
      <c r="AJ196">
        <v>880</v>
      </c>
      <c r="AK196">
        <v>5100</v>
      </c>
      <c r="AL196">
        <v>0.23580000000000001</v>
      </c>
      <c r="AN196" t="s">
        <v>785</v>
      </c>
      <c r="AP196">
        <v>21630</v>
      </c>
      <c r="AQ196">
        <v>15650</v>
      </c>
      <c r="AR196">
        <v>880</v>
      </c>
      <c r="AS196">
        <v>5100</v>
      </c>
      <c r="AT196">
        <v>0.23580000000000001</v>
      </c>
      <c r="AU196" t="s">
        <v>558</v>
      </c>
      <c r="AV196">
        <v>2</v>
      </c>
      <c r="AW196">
        <v>12650</v>
      </c>
    </row>
    <row r="197" spans="1:49">
      <c r="A197">
        <v>318</v>
      </c>
      <c r="B197" t="s">
        <v>560</v>
      </c>
      <c r="C197" s="59">
        <v>45488</v>
      </c>
      <c r="D197" t="s">
        <v>2391</v>
      </c>
      <c r="E197" t="s">
        <v>559</v>
      </c>
      <c r="F197" t="s">
        <v>1275</v>
      </c>
      <c r="G197" t="s">
        <v>1278</v>
      </c>
      <c r="H197" t="s">
        <v>1279</v>
      </c>
      <c r="I197" s="59">
        <v>45488</v>
      </c>
      <c r="J197" t="s">
        <v>561</v>
      </c>
      <c r="K197" t="s">
        <v>2390</v>
      </c>
      <c r="L197" s="59"/>
      <c r="M197" t="s">
        <v>112</v>
      </c>
      <c r="N197" t="s">
        <v>351</v>
      </c>
      <c r="O197">
        <v>1</v>
      </c>
      <c r="P197" t="s">
        <v>1275</v>
      </c>
      <c r="Q197" t="s">
        <v>1280</v>
      </c>
      <c r="S197" t="s">
        <v>1281</v>
      </c>
      <c r="W197">
        <v>3330</v>
      </c>
      <c r="X197">
        <v>0</v>
      </c>
      <c r="Y197">
        <v>3000</v>
      </c>
      <c r="Z197">
        <v>3000</v>
      </c>
      <c r="AA197">
        <v>0</v>
      </c>
      <c r="AB197">
        <v>0</v>
      </c>
      <c r="AC197">
        <v>0</v>
      </c>
      <c r="AD197" t="s">
        <v>111</v>
      </c>
      <c r="AE197" t="s">
        <v>773</v>
      </c>
      <c r="AF197">
        <v>3340</v>
      </c>
      <c r="AG197">
        <v>2156</v>
      </c>
      <c r="AH197">
        <v>6330</v>
      </c>
      <c r="AI197">
        <v>5156</v>
      </c>
      <c r="AJ197">
        <v>272</v>
      </c>
      <c r="AK197">
        <v>902</v>
      </c>
      <c r="AL197">
        <v>0.14249999999999999</v>
      </c>
      <c r="AN197" t="s">
        <v>785</v>
      </c>
      <c r="AP197">
        <v>6330</v>
      </c>
      <c r="AQ197">
        <v>5156</v>
      </c>
      <c r="AR197">
        <v>272</v>
      </c>
      <c r="AS197">
        <v>902</v>
      </c>
      <c r="AT197">
        <v>0.14249999999999999</v>
      </c>
      <c r="AU197" t="s">
        <v>558</v>
      </c>
      <c r="AV197">
        <v>10</v>
      </c>
      <c r="AW197">
        <v>2156</v>
      </c>
    </row>
    <row r="198" spans="1:49">
      <c r="A198">
        <v>319</v>
      </c>
      <c r="B198" t="s">
        <v>560</v>
      </c>
      <c r="C198" s="59">
        <v>45488</v>
      </c>
      <c r="D198" t="s">
        <v>2392</v>
      </c>
      <c r="E198" t="s">
        <v>559</v>
      </c>
      <c r="F198" t="s">
        <v>1275</v>
      </c>
      <c r="G198" t="s">
        <v>1278</v>
      </c>
      <c r="H198" t="s">
        <v>1279</v>
      </c>
      <c r="I198" s="59">
        <v>45488</v>
      </c>
      <c r="J198" t="s">
        <v>561</v>
      </c>
      <c r="K198" t="s">
        <v>2390</v>
      </c>
      <c r="L198" s="59"/>
      <c r="M198" t="s">
        <v>118</v>
      </c>
      <c r="N198" t="s">
        <v>351</v>
      </c>
      <c r="O198">
        <v>2</v>
      </c>
      <c r="P198" t="s">
        <v>1275</v>
      </c>
      <c r="Q198" t="s">
        <v>1280</v>
      </c>
      <c r="S198" t="s">
        <v>1281</v>
      </c>
      <c r="W198">
        <v>5560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 t="s">
        <v>117</v>
      </c>
      <c r="AE198" t="s">
        <v>773</v>
      </c>
      <c r="AF198">
        <v>2550</v>
      </c>
      <c r="AG198">
        <v>1650</v>
      </c>
      <c r="AH198">
        <v>5560</v>
      </c>
      <c r="AI198">
        <v>3300</v>
      </c>
      <c r="AJ198">
        <v>301</v>
      </c>
      <c r="AK198">
        <v>7959</v>
      </c>
      <c r="AL198">
        <v>1.4315</v>
      </c>
      <c r="AN198" t="s">
        <v>785</v>
      </c>
      <c r="AP198">
        <v>5560</v>
      </c>
      <c r="AQ198">
        <v>3300</v>
      </c>
      <c r="AR198">
        <v>301</v>
      </c>
      <c r="AS198">
        <v>1959</v>
      </c>
      <c r="AT198">
        <v>0.3523</v>
      </c>
      <c r="AU198" t="s">
        <v>826</v>
      </c>
      <c r="AV198">
        <v>10</v>
      </c>
      <c r="AW198">
        <v>3300</v>
      </c>
    </row>
    <row r="199" spans="1:49">
      <c r="A199">
        <v>320</v>
      </c>
      <c r="B199" t="s">
        <v>560</v>
      </c>
      <c r="C199" s="59">
        <v>45488</v>
      </c>
      <c r="D199" t="s">
        <v>2393</v>
      </c>
      <c r="E199" t="s">
        <v>559</v>
      </c>
      <c r="F199" t="s">
        <v>1275</v>
      </c>
      <c r="G199" t="s">
        <v>1278</v>
      </c>
      <c r="H199" t="s">
        <v>1279</v>
      </c>
      <c r="I199" s="59">
        <v>45488</v>
      </c>
      <c r="J199" t="s">
        <v>561</v>
      </c>
      <c r="K199" t="s">
        <v>2390</v>
      </c>
      <c r="L199" s="59"/>
      <c r="M199" t="s">
        <v>125</v>
      </c>
      <c r="N199" t="s">
        <v>351</v>
      </c>
      <c r="O199">
        <v>1</v>
      </c>
      <c r="P199" t="s">
        <v>1275</v>
      </c>
      <c r="Q199" t="s">
        <v>1280</v>
      </c>
      <c r="S199" t="s">
        <v>1281</v>
      </c>
      <c r="W199">
        <v>1800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 t="s">
        <v>124</v>
      </c>
      <c r="AE199" t="s">
        <v>773</v>
      </c>
      <c r="AF199">
        <v>1700</v>
      </c>
      <c r="AG199">
        <v>1100</v>
      </c>
      <c r="AH199">
        <v>1800</v>
      </c>
      <c r="AI199">
        <v>1100</v>
      </c>
      <c r="AJ199">
        <v>152</v>
      </c>
      <c r="AK199">
        <v>3548</v>
      </c>
      <c r="AL199">
        <v>1.9711000000000001</v>
      </c>
      <c r="AN199" t="s">
        <v>785</v>
      </c>
      <c r="AP199">
        <v>1800</v>
      </c>
      <c r="AQ199">
        <v>1100</v>
      </c>
      <c r="AR199">
        <v>152</v>
      </c>
      <c r="AS199">
        <v>548</v>
      </c>
      <c r="AT199">
        <v>0.3044</v>
      </c>
      <c r="AU199" t="s">
        <v>826</v>
      </c>
      <c r="AV199">
        <v>10</v>
      </c>
      <c r="AW199">
        <v>1100</v>
      </c>
    </row>
    <row r="200" spans="1:49">
      <c r="A200">
        <v>321</v>
      </c>
      <c r="B200" t="s">
        <v>560</v>
      </c>
      <c r="C200" s="59">
        <v>45488</v>
      </c>
      <c r="D200" t="s">
        <v>2396</v>
      </c>
      <c r="E200" t="s">
        <v>559</v>
      </c>
      <c r="F200" t="s">
        <v>2067</v>
      </c>
      <c r="G200" t="s">
        <v>2068</v>
      </c>
      <c r="H200" t="s">
        <v>2069</v>
      </c>
      <c r="I200" s="59">
        <v>45488</v>
      </c>
      <c r="J200" t="s">
        <v>561</v>
      </c>
      <c r="K200" t="s">
        <v>2395</v>
      </c>
      <c r="L200" s="59"/>
      <c r="M200" t="s">
        <v>22</v>
      </c>
      <c r="N200" t="s">
        <v>351</v>
      </c>
      <c r="O200">
        <v>3</v>
      </c>
      <c r="P200" t="s">
        <v>2394</v>
      </c>
      <c r="Q200" t="s">
        <v>2069</v>
      </c>
      <c r="S200" t="s">
        <v>2397</v>
      </c>
      <c r="W200">
        <v>55890</v>
      </c>
      <c r="X200">
        <v>6210</v>
      </c>
      <c r="Y200">
        <v>0</v>
      </c>
      <c r="Z200">
        <v>3500</v>
      </c>
      <c r="AA200">
        <v>0</v>
      </c>
      <c r="AB200">
        <v>500</v>
      </c>
      <c r="AC200">
        <v>0</v>
      </c>
      <c r="AD200" t="s">
        <v>21</v>
      </c>
      <c r="AE200" t="s">
        <v>773</v>
      </c>
      <c r="AF200">
        <v>19550</v>
      </c>
      <c r="AG200">
        <v>12650</v>
      </c>
      <c r="AH200">
        <v>55890</v>
      </c>
      <c r="AI200">
        <v>41950</v>
      </c>
      <c r="AJ200">
        <v>2304</v>
      </c>
      <c r="AK200">
        <v>11636</v>
      </c>
      <c r="AL200">
        <v>0.2082</v>
      </c>
      <c r="AN200" t="s">
        <v>785</v>
      </c>
      <c r="AP200">
        <v>55890</v>
      </c>
      <c r="AQ200">
        <v>41950</v>
      </c>
      <c r="AR200">
        <v>2304</v>
      </c>
      <c r="AS200">
        <v>11636</v>
      </c>
      <c r="AT200">
        <v>0.2082</v>
      </c>
      <c r="AU200" t="s">
        <v>558</v>
      </c>
      <c r="AV200">
        <v>2</v>
      </c>
      <c r="AW200">
        <v>37950</v>
      </c>
    </row>
    <row r="201" spans="1:49">
      <c r="A201">
        <v>322</v>
      </c>
      <c r="B201" t="s">
        <v>560</v>
      </c>
      <c r="C201" s="59">
        <v>45487</v>
      </c>
      <c r="D201" t="s">
        <v>2400</v>
      </c>
      <c r="E201" t="s">
        <v>559</v>
      </c>
      <c r="F201" t="s">
        <v>2398</v>
      </c>
      <c r="G201" t="s">
        <v>2401</v>
      </c>
      <c r="H201" t="s">
        <v>2402</v>
      </c>
      <c r="I201" s="59">
        <v>45488</v>
      </c>
      <c r="J201" t="s">
        <v>561</v>
      </c>
      <c r="K201" t="s">
        <v>2399</v>
      </c>
      <c r="L201" s="59"/>
      <c r="M201" t="s">
        <v>118</v>
      </c>
      <c r="N201" t="s">
        <v>351</v>
      </c>
      <c r="O201">
        <v>1</v>
      </c>
      <c r="P201" t="s">
        <v>2398</v>
      </c>
      <c r="Q201" t="s">
        <v>2402</v>
      </c>
      <c r="R201" t="s">
        <v>2403</v>
      </c>
      <c r="S201" t="s">
        <v>2404</v>
      </c>
      <c r="W201">
        <v>2780</v>
      </c>
      <c r="X201">
        <v>0</v>
      </c>
      <c r="Y201">
        <v>3000</v>
      </c>
      <c r="Z201">
        <v>3000</v>
      </c>
      <c r="AA201">
        <v>0</v>
      </c>
      <c r="AB201">
        <v>0</v>
      </c>
      <c r="AC201">
        <v>0</v>
      </c>
      <c r="AD201" t="s">
        <v>117</v>
      </c>
      <c r="AF201">
        <v>2550</v>
      </c>
      <c r="AG201">
        <v>1650</v>
      </c>
      <c r="AH201">
        <v>5780</v>
      </c>
      <c r="AI201">
        <v>4650</v>
      </c>
      <c r="AJ201">
        <v>250</v>
      </c>
      <c r="AK201">
        <v>880</v>
      </c>
      <c r="AL201">
        <v>0.1522</v>
      </c>
      <c r="AN201" t="s">
        <v>785</v>
      </c>
      <c r="AP201">
        <v>5780</v>
      </c>
      <c r="AQ201">
        <v>4650</v>
      </c>
      <c r="AR201">
        <v>250</v>
      </c>
      <c r="AS201">
        <v>880</v>
      </c>
      <c r="AT201">
        <v>0.1522</v>
      </c>
      <c r="AU201" t="s">
        <v>558</v>
      </c>
      <c r="AV201">
        <v>0</v>
      </c>
      <c r="AW201">
        <v>1650</v>
      </c>
    </row>
    <row r="202" spans="1:49">
      <c r="A202">
        <v>323</v>
      </c>
      <c r="B202" t="s">
        <v>560</v>
      </c>
      <c r="C202" s="59">
        <v>45487</v>
      </c>
      <c r="D202" t="s">
        <v>2405</v>
      </c>
      <c r="E202" t="s">
        <v>559</v>
      </c>
      <c r="F202" t="s">
        <v>2398</v>
      </c>
      <c r="G202" t="s">
        <v>2401</v>
      </c>
      <c r="H202" t="s">
        <v>2402</v>
      </c>
      <c r="I202" s="59">
        <v>45488</v>
      </c>
      <c r="J202" t="s">
        <v>561</v>
      </c>
      <c r="K202" t="s">
        <v>2399</v>
      </c>
      <c r="L202" s="59"/>
      <c r="M202" t="s">
        <v>125</v>
      </c>
      <c r="N202" t="s">
        <v>351</v>
      </c>
      <c r="O202">
        <v>1</v>
      </c>
      <c r="P202" t="s">
        <v>2398</v>
      </c>
      <c r="Q202" t="s">
        <v>2402</v>
      </c>
      <c r="R202" t="s">
        <v>2403</v>
      </c>
      <c r="S202" t="s">
        <v>2404</v>
      </c>
      <c r="W202">
        <v>1800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 t="s">
        <v>124</v>
      </c>
      <c r="AE202" t="s">
        <v>773</v>
      </c>
      <c r="AF202">
        <v>1700</v>
      </c>
      <c r="AG202">
        <v>1100</v>
      </c>
      <c r="AH202">
        <v>1800</v>
      </c>
      <c r="AI202">
        <v>1100</v>
      </c>
      <c r="AJ202">
        <v>152</v>
      </c>
      <c r="AK202">
        <v>3548</v>
      </c>
      <c r="AL202">
        <v>1.9711000000000001</v>
      </c>
      <c r="AN202" t="s">
        <v>785</v>
      </c>
      <c r="AP202">
        <v>1800</v>
      </c>
      <c r="AQ202">
        <v>1100</v>
      </c>
      <c r="AR202">
        <v>152</v>
      </c>
      <c r="AS202">
        <v>548</v>
      </c>
      <c r="AT202">
        <v>0.3044</v>
      </c>
      <c r="AU202" t="s">
        <v>826</v>
      </c>
      <c r="AV202">
        <v>0</v>
      </c>
      <c r="AW202">
        <v>1100</v>
      </c>
    </row>
    <row r="203" spans="1:49">
      <c r="A203">
        <v>324</v>
      </c>
      <c r="B203" t="s">
        <v>560</v>
      </c>
      <c r="C203" s="59">
        <v>45487</v>
      </c>
      <c r="D203" t="s">
        <v>2406</v>
      </c>
      <c r="E203" t="s">
        <v>559</v>
      </c>
      <c r="F203" t="s">
        <v>2398</v>
      </c>
      <c r="G203" t="s">
        <v>2401</v>
      </c>
      <c r="H203" t="s">
        <v>2402</v>
      </c>
      <c r="I203" s="59">
        <v>45488</v>
      </c>
      <c r="J203" t="s">
        <v>561</v>
      </c>
      <c r="K203" t="s">
        <v>2399</v>
      </c>
      <c r="L203" s="59"/>
      <c r="M203" t="s">
        <v>112</v>
      </c>
      <c r="N203" t="s">
        <v>351</v>
      </c>
      <c r="O203">
        <v>1</v>
      </c>
      <c r="P203" t="s">
        <v>2398</v>
      </c>
      <c r="Q203" t="s">
        <v>2402</v>
      </c>
      <c r="R203" t="s">
        <v>2403</v>
      </c>
      <c r="S203" t="s">
        <v>2404</v>
      </c>
      <c r="W203">
        <v>3330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 t="s">
        <v>111</v>
      </c>
      <c r="AE203" t="s">
        <v>773</v>
      </c>
      <c r="AF203">
        <v>3340</v>
      </c>
      <c r="AG203">
        <v>2156</v>
      </c>
      <c r="AH203">
        <v>3330</v>
      </c>
      <c r="AI203">
        <v>2156</v>
      </c>
      <c r="AJ203">
        <v>213</v>
      </c>
      <c r="AK203">
        <v>3961</v>
      </c>
      <c r="AL203">
        <v>1.1895</v>
      </c>
      <c r="AN203" t="s">
        <v>785</v>
      </c>
      <c r="AP203">
        <v>3330</v>
      </c>
      <c r="AQ203">
        <v>2156</v>
      </c>
      <c r="AR203">
        <v>213</v>
      </c>
      <c r="AS203">
        <v>961</v>
      </c>
      <c r="AT203">
        <v>0.28860000000000002</v>
      </c>
      <c r="AU203" t="s">
        <v>826</v>
      </c>
      <c r="AV203">
        <v>0</v>
      </c>
      <c r="AW203">
        <v>2156</v>
      </c>
    </row>
    <row r="204" spans="1:49">
      <c r="A204">
        <v>325</v>
      </c>
      <c r="B204" t="s">
        <v>560</v>
      </c>
      <c r="C204" s="59">
        <v>45487</v>
      </c>
      <c r="D204" t="s">
        <v>2407</v>
      </c>
      <c r="E204" t="s">
        <v>559</v>
      </c>
      <c r="F204" t="s">
        <v>2398</v>
      </c>
      <c r="G204" t="s">
        <v>2401</v>
      </c>
      <c r="H204" t="s">
        <v>2402</v>
      </c>
      <c r="I204" s="59">
        <v>45488</v>
      </c>
      <c r="J204" t="s">
        <v>561</v>
      </c>
      <c r="K204" t="s">
        <v>2399</v>
      </c>
      <c r="L204" s="59"/>
      <c r="M204" t="s">
        <v>74</v>
      </c>
      <c r="N204" t="s">
        <v>351</v>
      </c>
      <c r="O204">
        <v>1</v>
      </c>
      <c r="P204" t="s">
        <v>2398</v>
      </c>
      <c r="Q204" t="s">
        <v>2402</v>
      </c>
      <c r="R204" t="s">
        <v>2403</v>
      </c>
      <c r="S204" t="s">
        <v>2404</v>
      </c>
      <c r="W204">
        <v>2250</v>
      </c>
      <c r="X204">
        <v>600</v>
      </c>
      <c r="Y204">
        <v>0</v>
      </c>
      <c r="Z204">
        <v>0</v>
      </c>
      <c r="AA204">
        <v>0</v>
      </c>
      <c r="AB204">
        <v>0</v>
      </c>
      <c r="AC204">
        <v>0</v>
      </c>
      <c r="AD204" t="s">
        <v>73</v>
      </c>
      <c r="AE204" t="s">
        <v>773</v>
      </c>
      <c r="AF204">
        <v>2170</v>
      </c>
      <c r="AG204">
        <v>1540</v>
      </c>
      <c r="AH204">
        <v>2250</v>
      </c>
      <c r="AI204">
        <v>1540</v>
      </c>
      <c r="AJ204">
        <v>170</v>
      </c>
      <c r="AK204">
        <v>6540</v>
      </c>
      <c r="AL204">
        <v>2.9066999999999998</v>
      </c>
      <c r="AN204" t="s">
        <v>785</v>
      </c>
      <c r="AP204">
        <v>2250</v>
      </c>
      <c r="AQ204">
        <v>1540</v>
      </c>
      <c r="AR204">
        <v>170</v>
      </c>
      <c r="AS204">
        <v>540</v>
      </c>
      <c r="AT204">
        <v>0.24</v>
      </c>
      <c r="AU204" t="s">
        <v>826</v>
      </c>
      <c r="AV204">
        <v>0</v>
      </c>
      <c r="AW204">
        <v>1540</v>
      </c>
    </row>
    <row r="205" spans="1:49">
      <c r="A205">
        <v>326</v>
      </c>
      <c r="B205" t="s">
        <v>560</v>
      </c>
      <c r="C205" s="59">
        <v>45486</v>
      </c>
      <c r="D205" t="s">
        <v>2410</v>
      </c>
      <c r="E205" t="s">
        <v>559</v>
      </c>
      <c r="F205" t="s">
        <v>2411</v>
      </c>
      <c r="G205" t="s">
        <v>2412</v>
      </c>
      <c r="H205" t="s">
        <v>2413</v>
      </c>
      <c r="I205" s="59">
        <v>45488</v>
      </c>
      <c r="J205" t="s">
        <v>561</v>
      </c>
      <c r="K205" t="s">
        <v>2409</v>
      </c>
      <c r="L205" s="59"/>
      <c r="M205" t="s">
        <v>36</v>
      </c>
      <c r="N205" t="s">
        <v>351</v>
      </c>
      <c r="O205">
        <v>2</v>
      </c>
      <c r="P205" t="s">
        <v>2408</v>
      </c>
      <c r="Q205" t="s">
        <v>2414</v>
      </c>
      <c r="R205" t="s">
        <v>2413</v>
      </c>
      <c r="S205" t="s">
        <v>2415</v>
      </c>
      <c r="W205">
        <v>48600</v>
      </c>
      <c r="X205">
        <v>5400</v>
      </c>
      <c r="Y205">
        <v>0</v>
      </c>
      <c r="Z205">
        <v>4400</v>
      </c>
      <c r="AA205">
        <v>0</v>
      </c>
      <c r="AB205">
        <v>1725</v>
      </c>
      <c r="AC205">
        <v>0</v>
      </c>
      <c r="AD205" t="s">
        <v>35</v>
      </c>
      <c r="AF205">
        <v>25500</v>
      </c>
      <c r="AG205">
        <v>16500</v>
      </c>
      <c r="AH205">
        <v>48600</v>
      </c>
      <c r="AI205">
        <v>39125</v>
      </c>
      <c r="AJ205">
        <v>2014</v>
      </c>
      <c r="AK205">
        <v>7461</v>
      </c>
      <c r="AL205">
        <v>0.1535</v>
      </c>
      <c r="AN205" t="s">
        <v>785</v>
      </c>
      <c r="AP205">
        <v>48600</v>
      </c>
      <c r="AQ205">
        <v>39125</v>
      </c>
      <c r="AR205">
        <v>2014</v>
      </c>
      <c r="AS205">
        <v>7461</v>
      </c>
      <c r="AT205">
        <v>0.1535</v>
      </c>
      <c r="AU205" t="s">
        <v>558</v>
      </c>
      <c r="AV205">
        <v>0</v>
      </c>
      <c r="AW205">
        <v>33000</v>
      </c>
    </row>
    <row r="206" spans="1:49">
      <c r="A206">
        <v>328</v>
      </c>
      <c r="B206" t="s">
        <v>560</v>
      </c>
      <c r="C206" s="59">
        <v>45485</v>
      </c>
      <c r="D206" t="s">
        <v>2426</v>
      </c>
      <c r="E206" t="s">
        <v>562</v>
      </c>
      <c r="F206" t="s">
        <v>2427</v>
      </c>
      <c r="G206" t="s">
        <v>2428</v>
      </c>
      <c r="H206" t="s">
        <v>2429</v>
      </c>
      <c r="I206" s="59">
        <v>45488</v>
      </c>
      <c r="J206" t="s">
        <v>561</v>
      </c>
      <c r="K206" t="s">
        <v>2425</v>
      </c>
      <c r="L206" s="59"/>
      <c r="M206" t="s">
        <v>125</v>
      </c>
      <c r="N206" t="s">
        <v>351</v>
      </c>
      <c r="O206">
        <v>6</v>
      </c>
      <c r="P206" t="s">
        <v>2424</v>
      </c>
      <c r="Q206" t="s">
        <v>2429</v>
      </c>
      <c r="S206" t="s">
        <v>2430</v>
      </c>
      <c r="T206" t="s">
        <v>2431</v>
      </c>
      <c r="W206">
        <v>10140</v>
      </c>
      <c r="X206">
        <v>1140</v>
      </c>
      <c r="Y206">
        <v>0</v>
      </c>
      <c r="Z206">
        <v>3000</v>
      </c>
      <c r="AA206">
        <v>0</v>
      </c>
      <c r="AB206">
        <v>0</v>
      </c>
      <c r="AC206">
        <v>0</v>
      </c>
      <c r="AD206" t="s">
        <v>124</v>
      </c>
      <c r="AF206">
        <v>1790</v>
      </c>
      <c r="AG206">
        <v>1100</v>
      </c>
      <c r="AH206">
        <v>10140</v>
      </c>
      <c r="AI206">
        <v>9600</v>
      </c>
      <c r="AJ206">
        <v>1205</v>
      </c>
      <c r="AK206">
        <v>-665</v>
      </c>
      <c r="AL206">
        <v>-6.5600000000000006E-2</v>
      </c>
      <c r="AN206" t="s">
        <v>785</v>
      </c>
      <c r="AP206">
        <v>10140</v>
      </c>
      <c r="AQ206">
        <v>9600</v>
      </c>
      <c r="AR206">
        <v>1205</v>
      </c>
      <c r="AS206">
        <v>-665</v>
      </c>
      <c r="AT206">
        <v>-6.5600000000000006E-2</v>
      </c>
      <c r="AU206" t="s">
        <v>558</v>
      </c>
      <c r="AV206">
        <v>0</v>
      </c>
      <c r="AW206">
        <v>6600</v>
      </c>
    </row>
    <row r="207" spans="1:49">
      <c r="A207">
        <v>329</v>
      </c>
      <c r="B207" t="s">
        <v>560</v>
      </c>
      <c r="C207" s="59">
        <v>45485</v>
      </c>
      <c r="D207" t="s">
        <v>2434</v>
      </c>
      <c r="E207" t="s">
        <v>562</v>
      </c>
      <c r="F207" t="s">
        <v>2435</v>
      </c>
      <c r="G207" t="s">
        <v>2436</v>
      </c>
      <c r="H207" t="s">
        <v>2437</v>
      </c>
      <c r="I207" s="59">
        <v>45488</v>
      </c>
      <c r="J207" t="s">
        <v>561</v>
      </c>
      <c r="K207" t="s">
        <v>2433</v>
      </c>
      <c r="L207" s="59"/>
      <c r="M207" t="s">
        <v>104</v>
      </c>
      <c r="N207" t="s">
        <v>351</v>
      </c>
      <c r="O207">
        <v>5</v>
      </c>
      <c r="P207" t="s">
        <v>2432</v>
      </c>
      <c r="Q207" t="s">
        <v>2437</v>
      </c>
      <c r="S207" t="s">
        <v>2438</v>
      </c>
      <c r="T207" t="s">
        <v>564</v>
      </c>
      <c r="W207">
        <v>19250</v>
      </c>
      <c r="X207">
        <v>0</v>
      </c>
      <c r="Y207">
        <v>0</v>
      </c>
      <c r="Z207">
        <v>3000</v>
      </c>
      <c r="AA207">
        <v>0</v>
      </c>
      <c r="AB207">
        <v>0</v>
      </c>
      <c r="AC207">
        <v>0</v>
      </c>
      <c r="AD207" t="s">
        <v>1644</v>
      </c>
      <c r="AF207">
        <v>3570</v>
      </c>
      <c r="AG207">
        <v>2200</v>
      </c>
      <c r="AH207">
        <v>19250</v>
      </c>
      <c r="AI207">
        <v>14000</v>
      </c>
      <c r="AJ207">
        <v>2287</v>
      </c>
      <c r="AK207">
        <v>2963</v>
      </c>
      <c r="AL207">
        <v>0.15390000000000001</v>
      </c>
      <c r="AN207" t="s">
        <v>785</v>
      </c>
      <c r="AP207">
        <v>19250</v>
      </c>
      <c r="AQ207">
        <v>14000</v>
      </c>
      <c r="AR207">
        <v>2287</v>
      </c>
      <c r="AS207">
        <v>2963</v>
      </c>
      <c r="AT207">
        <v>0.15390000000000001</v>
      </c>
      <c r="AU207" t="s">
        <v>558</v>
      </c>
      <c r="AV207">
        <v>0</v>
      </c>
      <c r="AW207">
        <v>11000</v>
      </c>
    </row>
    <row r="208" spans="1:49">
      <c r="A208">
        <v>330</v>
      </c>
      <c r="B208" t="s">
        <v>560</v>
      </c>
      <c r="C208" s="59">
        <v>45485</v>
      </c>
      <c r="D208" t="s">
        <v>2434</v>
      </c>
      <c r="E208" t="s">
        <v>562</v>
      </c>
      <c r="F208" t="s">
        <v>2435</v>
      </c>
      <c r="G208" t="s">
        <v>2436</v>
      </c>
      <c r="H208" t="s">
        <v>2437</v>
      </c>
      <c r="I208" s="59">
        <v>45488</v>
      </c>
      <c r="J208" t="s">
        <v>561</v>
      </c>
      <c r="K208" t="s">
        <v>2433</v>
      </c>
      <c r="L208" s="59"/>
      <c r="M208" t="s">
        <v>98</v>
      </c>
      <c r="N208" t="s">
        <v>351</v>
      </c>
      <c r="O208">
        <v>1</v>
      </c>
      <c r="P208" t="s">
        <v>2432</v>
      </c>
      <c r="Q208" t="s">
        <v>2437</v>
      </c>
      <c r="S208" t="s">
        <v>2438</v>
      </c>
      <c r="T208" t="s">
        <v>564</v>
      </c>
      <c r="W208">
        <v>6120</v>
      </c>
      <c r="X208">
        <v>680</v>
      </c>
      <c r="Y208">
        <v>0</v>
      </c>
      <c r="Z208">
        <v>0</v>
      </c>
      <c r="AA208">
        <v>0</v>
      </c>
      <c r="AB208">
        <v>0</v>
      </c>
      <c r="AC208">
        <v>0</v>
      </c>
      <c r="AD208" t="s">
        <v>1645</v>
      </c>
      <c r="AE208" t="s">
        <v>773</v>
      </c>
      <c r="AF208">
        <v>6430</v>
      </c>
      <c r="AG208">
        <v>3960</v>
      </c>
      <c r="AH208">
        <v>6120</v>
      </c>
      <c r="AI208">
        <v>3960</v>
      </c>
      <c r="AJ208">
        <v>727</v>
      </c>
      <c r="AK208">
        <v>1433</v>
      </c>
      <c r="AL208">
        <v>0.23419999999999999</v>
      </c>
      <c r="AN208" t="s">
        <v>785</v>
      </c>
      <c r="AP208">
        <v>6120</v>
      </c>
      <c r="AQ208">
        <v>3960</v>
      </c>
      <c r="AR208">
        <v>727</v>
      </c>
      <c r="AS208">
        <v>1433</v>
      </c>
      <c r="AT208">
        <v>0.23419999999999999</v>
      </c>
      <c r="AU208" t="s">
        <v>558</v>
      </c>
      <c r="AV208">
        <v>0</v>
      </c>
      <c r="AW208">
        <v>3960</v>
      </c>
    </row>
    <row r="209" spans="1:49">
      <c r="A209">
        <v>331</v>
      </c>
      <c r="B209" t="s">
        <v>560</v>
      </c>
      <c r="C209" s="59">
        <v>45485</v>
      </c>
      <c r="D209" t="s">
        <v>2440</v>
      </c>
      <c r="E209" t="s">
        <v>562</v>
      </c>
      <c r="F209" t="s">
        <v>950</v>
      </c>
      <c r="G209" t="s">
        <v>951</v>
      </c>
      <c r="H209" t="s">
        <v>2441</v>
      </c>
      <c r="I209" s="59">
        <v>45488</v>
      </c>
      <c r="J209" t="s">
        <v>561</v>
      </c>
      <c r="K209" t="s">
        <v>2439</v>
      </c>
      <c r="L209" s="59"/>
      <c r="M209" t="s">
        <v>48</v>
      </c>
      <c r="N209" t="s">
        <v>351</v>
      </c>
      <c r="O209">
        <v>1</v>
      </c>
      <c r="P209" t="s">
        <v>947</v>
      </c>
      <c r="Q209" t="s">
        <v>2441</v>
      </c>
      <c r="S209" t="s">
        <v>953</v>
      </c>
      <c r="T209" t="s">
        <v>563</v>
      </c>
      <c r="W209">
        <v>3250</v>
      </c>
      <c r="X209">
        <v>0</v>
      </c>
      <c r="Y209">
        <v>0</v>
      </c>
      <c r="Z209">
        <v>3000</v>
      </c>
      <c r="AA209">
        <v>0</v>
      </c>
      <c r="AB209">
        <v>0</v>
      </c>
      <c r="AC209">
        <v>0</v>
      </c>
      <c r="AD209" t="s">
        <v>47</v>
      </c>
      <c r="AE209" t="s">
        <v>773</v>
      </c>
      <c r="AF209">
        <v>2600</v>
      </c>
      <c r="AG209">
        <v>1760</v>
      </c>
      <c r="AH209">
        <v>3250</v>
      </c>
      <c r="AI209">
        <v>4760</v>
      </c>
      <c r="AJ209">
        <v>386</v>
      </c>
      <c r="AK209">
        <v>-1896</v>
      </c>
      <c r="AL209">
        <v>-0.58340000000000003</v>
      </c>
      <c r="AN209" t="s">
        <v>785</v>
      </c>
      <c r="AP209">
        <v>3250</v>
      </c>
      <c r="AQ209">
        <v>4760</v>
      </c>
      <c r="AR209">
        <v>386</v>
      </c>
      <c r="AS209">
        <v>-1896</v>
      </c>
      <c r="AT209">
        <v>-0.58340000000000003</v>
      </c>
      <c r="AU209" t="s">
        <v>558</v>
      </c>
      <c r="AV209">
        <v>0</v>
      </c>
      <c r="AW209">
        <v>1760</v>
      </c>
    </row>
    <row r="210" spans="1:49">
      <c r="A210">
        <v>332</v>
      </c>
      <c r="B210" t="s">
        <v>560</v>
      </c>
      <c r="C210" s="59">
        <v>45485</v>
      </c>
      <c r="D210" t="s">
        <v>2440</v>
      </c>
      <c r="E210" t="s">
        <v>562</v>
      </c>
      <c r="F210" t="s">
        <v>950</v>
      </c>
      <c r="G210" t="s">
        <v>951</v>
      </c>
      <c r="H210" t="s">
        <v>2441</v>
      </c>
      <c r="I210" s="59">
        <v>45488</v>
      </c>
      <c r="J210" t="s">
        <v>561</v>
      </c>
      <c r="K210" t="s">
        <v>2439</v>
      </c>
      <c r="L210" s="59"/>
      <c r="M210" t="s">
        <v>50</v>
      </c>
      <c r="N210" t="s">
        <v>351</v>
      </c>
      <c r="O210">
        <v>1</v>
      </c>
      <c r="P210" t="s">
        <v>947</v>
      </c>
      <c r="Q210" t="s">
        <v>2441</v>
      </c>
      <c r="S210" t="s">
        <v>953</v>
      </c>
      <c r="T210" t="s">
        <v>563</v>
      </c>
      <c r="W210">
        <v>2680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t="s">
        <v>49</v>
      </c>
      <c r="AE210" t="s">
        <v>773</v>
      </c>
      <c r="AF210">
        <v>1950</v>
      </c>
      <c r="AG210">
        <v>1320</v>
      </c>
      <c r="AH210">
        <v>2680</v>
      </c>
      <c r="AI210">
        <v>1320</v>
      </c>
      <c r="AJ210">
        <v>318</v>
      </c>
      <c r="AK210">
        <v>1042</v>
      </c>
      <c r="AL210">
        <v>0.38879999999999998</v>
      </c>
      <c r="AN210" t="s">
        <v>785</v>
      </c>
      <c r="AP210">
        <v>2680</v>
      </c>
      <c r="AQ210">
        <v>1320</v>
      </c>
      <c r="AR210">
        <v>318</v>
      </c>
      <c r="AS210">
        <v>1042</v>
      </c>
      <c r="AT210">
        <v>0.38879999999999998</v>
      </c>
      <c r="AU210" t="s">
        <v>558</v>
      </c>
      <c r="AV210">
        <v>0</v>
      </c>
      <c r="AW210">
        <v>1320</v>
      </c>
    </row>
    <row r="211" spans="1:49">
      <c r="A211">
        <v>333</v>
      </c>
      <c r="B211" t="s">
        <v>560</v>
      </c>
      <c r="C211" s="59">
        <v>45485</v>
      </c>
      <c r="D211" t="s">
        <v>2440</v>
      </c>
      <c r="E211" t="s">
        <v>562</v>
      </c>
      <c r="F211" t="s">
        <v>950</v>
      </c>
      <c r="G211" t="s">
        <v>951</v>
      </c>
      <c r="H211" t="s">
        <v>2441</v>
      </c>
      <c r="I211" s="59">
        <v>45488</v>
      </c>
      <c r="J211" t="s">
        <v>561</v>
      </c>
      <c r="K211" t="s">
        <v>2439</v>
      </c>
      <c r="L211" s="59"/>
      <c r="M211" t="s">
        <v>112</v>
      </c>
      <c r="N211" t="s">
        <v>351</v>
      </c>
      <c r="O211">
        <v>1</v>
      </c>
      <c r="P211" t="s">
        <v>947</v>
      </c>
      <c r="Q211" t="s">
        <v>2441</v>
      </c>
      <c r="S211" t="s">
        <v>953</v>
      </c>
      <c r="T211" t="s">
        <v>563</v>
      </c>
      <c r="W211">
        <v>3830</v>
      </c>
      <c r="X211">
        <v>210</v>
      </c>
      <c r="Y211">
        <v>0</v>
      </c>
      <c r="Z211">
        <v>0</v>
      </c>
      <c r="AA211">
        <v>0</v>
      </c>
      <c r="AB211">
        <v>0</v>
      </c>
      <c r="AC211">
        <v>0</v>
      </c>
      <c r="AD211" t="s">
        <v>111</v>
      </c>
      <c r="AE211" t="s">
        <v>773</v>
      </c>
      <c r="AF211">
        <v>3510</v>
      </c>
      <c r="AG211">
        <v>2156</v>
      </c>
      <c r="AH211">
        <v>3830</v>
      </c>
      <c r="AI211">
        <v>2156</v>
      </c>
      <c r="AJ211">
        <v>455</v>
      </c>
      <c r="AK211">
        <v>1219</v>
      </c>
      <c r="AL211">
        <v>0.31830000000000003</v>
      </c>
      <c r="AN211" t="s">
        <v>785</v>
      </c>
      <c r="AP211">
        <v>3830</v>
      </c>
      <c r="AQ211">
        <v>2156</v>
      </c>
      <c r="AR211">
        <v>455</v>
      </c>
      <c r="AS211">
        <v>1219</v>
      </c>
      <c r="AT211">
        <v>0.31830000000000003</v>
      </c>
      <c r="AU211" t="s">
        <v>558</v>
      </c>
      <c r="AV211">
        <v>0</v>
      </c>
      <c r="AW211">
        <v>2156</v>
      </c>
    </row>
    <row r="212" spans="1:49">
      <c r="A212">
        <v>334</v>
      </c>
      <c r="B212" t="s">
        <v>560</v>
      </c>
      <c r="C212" s="59">
        <v>45486</v>
      </c>
      <c r="D212" t="s">
        <v>2444</v>
      </c>
      <c r="E212" t="s">
        <v>562</v>
      </c>
      <c r="F212" t="s">
        <v>2442</v>
      </c>
      <c r="G212" t="s">
        <v>2445</v>
      </c>
      <c r="H212" t="s">
        <v>2446</v>
      </c>
      <c r="I212" s="59">
        <v>45488</v>
      </c>
      <c r="J212" t="s">
        <v>561</v>
      </c>
      <c r="K212" t="s">
        <v>2443</v>
      </c>
      <c r="L212" s="59"/>
      <c r="M212" t="s">
        <v>98</v>
      </c>
      <c r="N212" t="s">
        <v>351</v>
      </c>
      <c r="O212">
        <v>10</v>
      </c>
      <c r="P212" t="s">
        <v>2442</v>
      </c>
      <c r="Q212" t="s">
        <v>2446</v>
      </c>
      <c r="S212" t="s">
        <v>2447</v>
      </c>
      <c r="T212" t="s">
        <v>563</v>
      </c>
      <c r="W212">
        <v>61200</v>
      </c>
      <c r="X212">
        <v>6800</v>
      </c>
      <c r="Y212">
        <v>0</v>
      </c>
      <c r="Z212">
        <v>5500</v>
      </c>
      <c r="AA212">
        <v>0</v>
      </c>
      <c r="AB212">
        <v>1925</v>
      </c>
      <c r="AC212">
        <v>0</v>
      </c>
      <c r="AD212" t="s">
        <v>1645</v>
      </c>
      <c r="AF212">
        <v>6430</v>
      </c>
      <c r="AG212">
        <v>3960</v>
      </c>
      <c r="AH212">
        <v>61200</v>
      </c>
      <c r="AI212">
        <v>47025</v>
      </c>
      <c r="AJ212">
        <v>7271</v>
      </c>
      <c r="AK212">
        <v>6904</v>
      </c>
      <c r="AL212">
        <v>0.1128</v>
      </c>
      <c r="AN212" t="s">
        <v>785</v>
      </c>
      <c r="AP212">
        <v>61200</v>
      </c>
      <c r="AQ212">
        <v>47025</v>
      </c>
      <c r="AR212">
        <v>7271</v>
      </c>
      <c r="AS212">
        <v>6904</v>
      </c>
      <c r="AT212">
        <v>0.1128</v>
      </c>
      <c r="AU212" t="s">
        <v>558</v>
      </c>
      <c r="AV212">
        <v>0</v>
      </c>
      <c r="AW212">
        <v>39600</v>
      </c>
    </row>
    <row r="213" spans="1:49">
      <c r="A213">
        <v>335</v>
      </c>
      <c r="B213" t="s">
        <v>560</v>
      </c>
      <c r="C213" s="59">
        <v>45486</v>
      </c>
      <c r="D213" t="s">
        <v>2449</v>
      </c>
      <c r="E213" t="s">
        <v>562</v>
      </c>
      <c r="F213" t="s">
        <v>705</v>
      </c>
      <c r="G213" t="s">
        <v>706</v>
      </c>
      <c r="H213" t="s">
        <v>2450</v>
      </c>
      <c r="I213" s="59">
        <v>45488</v>
      </c>
      <c r="J213" t="s">
        <v>561</v>
      </c>
      <c r="K213" t="s">
        <v>2448</v>
      </c>
      <c r="L213" s="59"/>
      <c r="M213" t="s">
        <v>50</v>
      </c>
      <c r="N213" t="s">
        <v>351</v>
      </c>
      <c r="O213">
        <v>5</v>
      </c>
      <c r="P213" t="s">
        <v>702</v>
      </c>
      <c r="Q213" t="s">
        <v>2450</v>
      </c>
      <c r="S213" t="s">
        <v>708</v>
      </c>
      <c r="T213" t="s">
        <v>563</v>
      </c>
      <c r="W213">
        <v>13400</v>
      </c>
      <c r="X213">
        <v>0</v>
      </c>
      <c r="Y213">
        <v>3000</v>
      </c>
      <c r="Z213">
        <v>3000</v>
      </c>
      <c r="AA213">
        <v>0</v>
      </c>
      <c r="AB213">
        <v>0</v>
      </c>
      <c r="AC213">
        <v>0</v>
      </c>
      <c r="AD213" t="s">
        <v>49</v>
      </c>
      <c r="AE213" t="s">
        <v>773</v>
      </c>
      <c r="AF213">
        <v>1950</v>
      </c>
      <c r="AG213">
        <v>1320</v>
      </c>
      <c r="AH213">
        <v>16400</v>
      </c>
      <c r="AI213">
        <v>9600</v>
      </c>
      <c r="AJ213">
        <v>1691</v>
      </c>
      <c r="AK213">
        <v>5109</v>
      </c>
      <c r="AL213">
        <v>0.3115</v>
      </c>
      <c r="AN213" t="s">
        <v>785</v>
      </c>
      <c r="AP213">
        <v>16400</v>
      </c>
      <c r="AQ213">
        <v>9600</v>
      </c>
      <c r="AR213">
        <v>1691</v>
      </c>
      <c r="AS213">
        <v>5109</v>
      </c>
      <c r="AT213">
        <v>0.3115</v>
      </c>
      <c r="AU213" t="s">
        <v>558</v>
      </c>
      <c r="AV213">
        <v>0</v>
      </c>
      <c r="AW213">
        <v>6600</v>
      </c>
    </row>
    <row r="214" spans="1:49">
      <c r="A214">
        <v>336</v>
      </c>
      <c r="B214" t="s">
        <v>560</v>
      </c>
      <c r="C214" s="59">
        <v>45486</v>
      </c>
      <c r="D214" t="s">
        <v>2453</v>
      </c>
      <c r="E214" t="s">
        <v>562</v>
      </c>
      <c r="F214" t="s">
        <v>2454</v>
      </c>
      <c r="G214" t="s">
        <v>2455</v>
      </c>
      <c r="H214" t="s">
        <v>2456</v>
      </c>
      <c r="I214" s="59">
        <v>45488</v>
      </c>
      <c r="J214" t="s">
        <v>561</v>
      </c>
      <c r="K214" t="s">
        <v>2452</v>
      </c>
      <c r="L214" s="59"/>
      <c r="M214" t="s">
        <v>98</v>
      </c>
      <c r="N214" t="s">
        <v>351</v>
      </c>
      <c r="O214">
        <v>2</v>
      </c>
      <c r="P214" t="s">
        <v>2451</v>
      </c>
      <c r="Q214" t="s">
        <v>2456</v>
      </c>
      <c r="S214" t="s">
        <v>2457</v>
      </c>
      <c r="T214" t="s">
        <v>564</v>
      </c>
      <c r="W214">
        <v>12240</v>
      </c>
      <c r="X214">
        <v>1360</v>
      </c>
      <c r="Y214">
        <v>0</v>
      </c>
      <c r="Z214">
        <v>3000</v>
      </c>
      <c r="AA214">
        <v>0</v>
      </c>
      <c r="AB214">
        <v>0</v>
      </c>
      <c r="AC214">
        <v>0</v>
      </c>
      <c r="AD214" t="s">
        <v>1645</v>
      </c>
      <c r="AF214">
        <v>6430</v>
      </c>
      <c r="AG214">
        <v>3960</v>
      </c>
      <c r="AH214">
        <v>12240</v>
      </c>
      <c r="AI214">
        <v>10920</v>
      </c>
      <c r="AJ214">
        <v>1454</v>
      </c>
      <c r="AK214">
        <v>-134</v>
      </c>
      <c r="AL214">
        <v>-1.09E-2</v>
      </c>
      <c r="AN214" t="s">
        <v>785</v>
      </c>
      <c r="AP214">
        <v>12240</v>
      </c>
      <c r="AQ214">
        <v>10920</v>
      </c>
      <c r="AR214">
        <v>1454</v>
      </c>
      <c r="AS214">
        <v>-134</v>
      </c>
      <c r="AT214">
        <v>-1.09E-2</v>
      </c>
      <c r="AU214" t="s">
        <v>558</v>
      </c>
      <c r="AV214">
        <v>0</v>
      </c>
      <c r="AW214">
        <v>7920</v>
      </c>
    </row>
    <row r="215" spans="1:49">
      <c r="A215">
        <v>337</v>
      </c>
      <c r="B215" t="s">
        <v>560</v>
      </c>
      <c r="C215" s="59">
        <v>45486</v>
      </c>
      <c r="D215" t="s">
        <v>2460</v>
      </c>
      <c r="E215" t="s">
        <v>562</v>
      </c>
      <c r="F215" t="s">
        <v>2461</v>
      </c>
      <c r="G215" t="s">
        <v>2445</v>
      </c>
      <c r="H215" t="s">
        <v>2462</v>
      </c>
      <c r="I215" s="59">
        <v>45488</v>
      </c>
      <c r="J215" t="s">
        <v>561</v>
      </c>
      <c r="K215" t="s">
        <v>2459</v>
      </c>
      <c r="L215" s="59"/>
      <c r="M215" t="s">
        <v>125</v>
      </c>
      <c r="N215" t="s">
        <v>351</v>
      </c>
      <c r="O215">
        <v>1</v>
      </c>
      <c r="P215" t="s">
        <v>2458</v>
      </c>
      <c r="Q215" t="s">
        <v>2462</v>
      </c>
      <c r="S215" t="s">
        <v>2463</v>
      </c>
      <c r="T215" t="s">
        <v>564</v>
      </c>
      <c r="W215">
        <v>1690</v>
      </c>
      <c r="X215">
        <v>190</v>
      </c>
      <c r="Y215">
        <v>3000</v>
      </c>
      <c r="Z215">
        <v>3000</v>
      </c>
      <c r="AA215">
        <v>0</v>
      </c>
      <c r="AB215">
        <v>0</v>
      </c>
      <c r="AC215">
        <v>0</v>
      </c>
      <c r="AD215" t="s">
        <v>124</v>
      </c>
      <c r="AF215">
        <v>1790</v>
      </c>
      <c r="AG215">
        <v>1100</v>
      </c>
      <c r="AH215">
        <v>4690</v>
      </c>
      <c r="AI215">
        <v>4100</v>
      </c>
      <c r="AJ215">
        <v>300</v>
      </c>
      <c r="AK215">
        <v>290</v>
      </c>
      <c r="AL215">
        <v>6.1800000000000001E-2</v>
      </c>
      <c r="AN215" t="s">
        <v>785</v>
      </c>
      <c r="AP215">
        <v>4690</v>
      </c>
      <c r="AQ215">
        <v>4100</v>
      </c>
      <c r="AR215">
        <v>300</v>
      </c>
      <c r="AS215">
        <v>290</v>
      </c>
      <c r="AT215">
        <v>6.1800000000000001E-2</v>
      </c>
      <c r="AU215" t="s">
        <v>558</v>
      </c>
      <c r="AV215">
        <v>0</v>
      </c>
      <c r="AW215">
        <v>1100</v>
      </c>
    </row>
    <row r="216" spans="1:49">
      <c r="A216">
        <v>338</v>
      </c>
      <c r="B216" t="s">
        <v>560</v>
      </c>
      <c r="C216" s="59">
        <v>45487</v>
      </c>
      <c r="D216" t="s">
        <v>2466</v>
      </c>
      <c r="E216" t="s">
        <v>562</v>
      </c>
      <c r="F216" t="s">
        <v>2464</v>
      </c>
      <c r="G216" t="s">
        <v>2467</v>
      </c>
      <c r="H216" t="s">
        <v>2468</v>
      </c>
      <c r="I216" s="59">
        <v>45488</v>
      </c>
      <c r="J216" t="s">
        <v>561</v>
      </c>
      <c r="K216" t="s">
        <v>2465</v>
      </c>
      <c r="L216" s="59"/>
      <c r="M216" t="s">
        <v>36</v>
      </c>
      <c r="N216" t="s">
        <v>351</v>
      </c>
      <c r="O216">
        <v>1</v>
      </c>
      <c r="P216" t="s">
        <v>2464</v>
      </c>
      <c r="Q216" t="s">
        <v>2468</v>
      </c>
      <c r="S216" t="s">
        <v>2469</v>
      </c>
      <c r="T216" t="s">
        <v>564</v>
      </c>
      <c r="W216">
        <v>28350</v>
      </c>
      <c r="X216">
        <v>0</v>
      </c>
      <c r="Y216">
        <v>3000</v>
      </c>
      <c r="Z216">
        <v>3500</v>
      </c>
      <c r="AA216">
        <v>0</v>
      </c>
      <c r="AB216">
        <v>500</v>
      </c>
      <c r="AC216">
        <v>0</v>
      </c>
      <c r="AD216" t="s">
        <v>35</v>
      </c>
      <c r="AF216">
        <v>26780</v>
      </c>
      <c r="AG216">
        <v>16500</v>
      </c>
      <c r="AH216">
        <v>31350</v>
      </c>
      <c r="AI216">
        <v>20500</v>
      </c>
      <c r="AJ216">
        <v>3467</v>
      </c>
      <c r="AK216">
        <v>7383</v>
      </c>
      <c r="AL216">
        <v>0.23549999999999999</v>
      </c>
      <c r="AN216" t="s">
        <v>785</v>
      </c>
      <c r="AP216">
        <v>31350</v>
      </c>
      <c r="AQ216">
        <v>20500</v>
      </c>
      <c r="AR216">
        <v>3467</v>
      </c>
      <c r="AS216">
        <v>7383</v>
      </c>
      <c r="AT216">
        <v>0.23549999999999999</v>
      </c>
      <c r="AU216" t="s">
        <v>558</v>
      </c>
      <c r="AV216">
        <v>0</v>
      </c>
      <c r="AW216">
        <v>16500</v>
      </c>
    </row>
    <row r="217" spans="1:49">
      <c r="A217">
        <v>343</v>
      </c>
      <c r="B217" t="s">
        <v>560</v>
      </c>
      <c r="C217" s="59">
        <v>45489</v>
      </c>
      <c r="D217" t="s">
        <v>2486</v>
      </c>
      <c r="E217" t="s">
        <v>559</v>
      </c>
      <c r="F217" t="s">
        <v>2487</v>
      </c>
      <c r="G217" t="s">
        <v>2488</v>
      </c>
      <c r="H217" t="s">
        <v>2489</v>
      </c>
      <c r="I217" s="59">
        <v>45489</v>
      </c>
      <c r="J217" t="s">
        <v>561</v>
      </c>
      <c r="K217" t="s">
        <v>2485</v>
      </c>
      <c r="L217" s="59"/>
      <c r="M217" t="s">
        <v>242</v>
      </c>
      <c r="N217" t="s">
        <v>378</v>
      </c>
      <c r="O217">
        <v>1</v>
      </c>
      <c r="P217" t="s">
        <v>2484</v>
      </c>
      <c r="Q217" t="s">
        <v>2490</v>
      </c>
      <c r="S217" t="s">
        <v>2491</v>
      </c>
      <c r="W217">
        <v>1700</v>
      </c>
      <c r="X217">
        <v>0</v>
      </c>
      <c r="Y217">
        <v>3000</v>
      </c>
      <c r="Z217">
        <v>4400</v>
      </c>
      <c r="AA217">
        <v>0</v>
      </c>
      <c r="AB217">
        <v>1725</v>
      </c>
      <c r="AC217">
        <v>0</v>
      </c>
      <c r="AD217" t="s">
        <v>388</v>
      </c>
      <c r="AF217">
        <v>1640</v>
      </c>
      <c r="AG217">
        <v>1045</v>
      </c>
      <c r="AH217">
        <v>4700</v>
      </c>
      <c r="AI217">
        <v>7170</v>
      </c>
      <c r="AJ217">
        <v>207</v>
      </c>
      <c r="AK217">
        <v>-2677</v>
      </c>
      <c r="AL217">
        <v>-0.5696</v>
      </c>
      <c r="AN217" t="s">
        <v>785</v>
      </c>
      <c r="AP217">
        <v>4700</v>
      </c>
      <c r="AQ217">
        <v>7170</v>
      </c>
      <c r="AR217">
        <v>207</v>
      </c>
      <c r="AS217">
        <v>-2677</v>
      </c>
      <c r="AT217">
        <v>-0.5696</v>
      </c>
      <c r="AU217" t="s">
        <v>558</v>
      </c>
      <c r="AV217">
        <v>0</v>
      </c>
      <c r="AW217">
        <v>1045</v>
      </c>
    </row>
    <row r="218" spans="1:49">
      <c r="A218">
        <v>344</v>
      </c>
      <c r="B218" t="s">
        <v>560</v>
      </c>
      <c r="C218" s="59">
        <v>45489</v>
      </c>
      <c r="D218" t="s">
        <v>2492</v>
      </c>
      <c r="E218" t="s">
        <v>559</v>
      </c>
      <c r="F218" t="s">
        <v>2487</v>
      </c>
      <c r="G218" t="s">
        <v>2488</v>
      </c>
      <c r="H218" t="s">
        <v>2489</v>
      </c>
      <c r="I218" s="59">
        <v>45489</v>
      </c>
      <c r="J218" t="s">
        <v>561</v>
      </c>
      <c r="K218" t="s">
        <v>2485</v>
      </c>
      <c r="L218" s="59"/>
      <c r="M218" t="s">
        <v>242</v>
      </c>
      <c r="N218" t="s">
        <v>351</v>
      </c>
      <c r="O218">
        <v>1</v>
      </c>
      <c r="P218" t="s">
        <v>2484</v>
      </c>
      <c r="Q218" t="s">
        <v>2490</v>
      </c>
      <c r="S218" t="s">
        <v>2491</v>
      </c>
      <c r="W218">
        <v>1700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 t="s">
        <v>388</v>
      </c>
      <c r="AE218" t="s">
        <v>773</v>
      </c>
      <c r="AF218">
        <v>1640</v>
      </c>
      <c r="AG218">
        <v>1045</v>
      </c>
      <c r="AH218">
        <v>1700</v>
      </c>
      <c r="AI218">
        <v>1045</v>
      </c>
      <c r="AJ218">
        <v>148</v>
      </c>
      <c r="AK218">
        <v>3507</v>
      </c>
      <c r="AL218">
        <v>2.0629</v>
      </c>
      <c r="AN218" t="s">
        <v>785</v>
      </c>
      <c r="AP218">
        <v>1700</v>
      </c>
      <c r="AQ218">
        <v>1045</v>
      </c>
      <c r="AR218">
        <v>148</v>
      </c>
      <c r="AS218">
        <v>507</v>
      </c>
      <c r="AT218">
        <v>0.29820000000000002</v>
      </c>
      <c r="AU218" t="s">
        <v>826</v>
      </c>
      <c r="AV218">
        <v>0</v>
      </c>
      <c r="AW218">
        <v>1045</v>
      </c>
    </row>
    <row r="219" spans="1:49">
      <c r="A219">
        <v>345</v>
      </c>
      <c r="B219" t="s">
        <v>560</v>
      </c>
      <c r="C219" s="59">
        <v>45489</v>
      </c>
      <c r="D219" t="s">
        <v>2493</v>
      </c>
      <c r="E219" t="s">
        <v>559</v>
      </c>
      <c r="F219" t="s">
        <v>2487</v>
      </c>
      <c r="G219" t="s">
        <v>2488</v>
      </c>
      <c r="H219" t="s">
        <v>2489</v>
      </c>
      <c r="I219" s="59">
        <v>45489</v>
      </c>
      <c r="J219" t="s">
        <v>561</v>
      </c>
      <c r="K219" t="s">
        <v>2485</v>
      </c>
      <c r="L219" s="59"/>
      <c r="M219" t="s">
        <v>242</v>
      </c>
      <c r="N219" t="s">
        <v>366</v>
      </c>
      <c r="O219">
        <v>1</v>
      </c>
      <c r="P219" t="s">
        <v>2484</v>
      </c>
      <c r="Q219" t="s">
        <v>2490</v>
      </c>
      <c r="S219" t="s">
        <v>2491</v>
      </c>
      <c r="W219">
        <v>1700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 t="s">
        <v>388</v>
      </c>
      <c r="AE219" t="s">
        <v>773</v>
      </c>
      <c r="AF219">
        <v>1640</v>
      </c>
      <c r="AG219">
        <v>1045</v>
      </c>
      <c r="AH219">
        <v>1700</v>
      </c>
      <c r="AI219">
        <v>1045</v>
      </c>
      <c r="AJ219">
        <v>148</v>
      </c>
      <c r="AK219">
        <v>3507</v>
      </c>
      <c r="AL219">
        <v>2.0629</v>
      </c>
      <c r="AN219" t="s">
        <v>785</v>
      </c>
      <c r="AP219">
        <v>1700</v>
      </c>
      <c r="AQ219">
        <v>1045</v>
      </c>
      <c r="AR219">
        <v>148</v>
      </c>
      <c r="AS219">
        <v>507</v>
      </c>
      <c r="AT219">
        <v>0.29820000000000002</v>
      </c>
      <c r="AU219" t="s">
        <v>826</v>
      </c>
      <c r="AV219">
        <v>0</v>
      </c>
      <c r="AW219">
        <v>1045</v>
      </c>
    </row>
    <row r="220" spans="1:49">
      <c r="A220">
        <v>346</v>
      </c>
      <c r="B220" t="s">
        <v>560</v>
      </c>
      <c r="C220" s="59">
        <v>45489</v>
      </c>
      <c r="D220" t="s">
        <v>2494</v>
      </c>
      <c r="E220" t="s">
        <v>559</v>
      </c>
      <c r="F220" t="s">
        <v>2487</v>
      </c>
      <c r="G220" t="s">
        <v>2488</v>
      </c>
      <c r="H220" t="s">
        <v>2489</v>
      </c>
      <c r="I220" s="59">
        <v>45489</v>
      </c>
      <c r="J220" t="s">
        <v>561</v>
      </c>
      <c r="K220" t="s">
        <v>2485</v>
      </c>
      <c r="L220" s="59"/>
      <c r="M220" t="s">
        <v>242</v>
      </c>
      <c r="N220" t="s">
        <v>373</v>
      </c>
      <c r="O220">
        <v>1</v>
      </c>
      <c r="P220" t="s">
        <v>2484</v>
      </c>
      <c r="Q220" t="s">
        <v>2490</v>
      </c>
      <c r="S220" t="s">
        <v>2491</v>
      </c>
      <c r="W220">
        <v>1700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 t="s">
        <v>388</v>
      </c>
      <c r="AE220" t="s">
        <v>773</v>
      </c>
      <c r="AF220">
        <v>1640</v>
      </c>
      <c r="AG220">
        <v>1045</v>
      </c>
      <c r="AH220">
        <v>1700</v>
      </c>
      <c r="AI220">
        <v>1045</v>
      </c>
      <c r="AJ220">
        <v>148</v>
      </c>
      <c r="AK220">
        <v>3507</v>
      </c>
      <c r="AL220">
        <v>2.0629</v>
      </c>
      <c r="AN220" t="s">
        <v>785</v>
      </c>
      <c r="AP220">
        <v>1700</v>
      </c>
      <c r="AQ220">
        <v>1045</v>
      </c>
      <c r="AR220">
        <v>148</v>
      </c>
      <c r="AS220">
        <v>507</v>
      </c>
      <c r="AT220">
        <v>0.29820000000000002</v>
      </c>
      <c r="AU220" t="s">
        <v>826</v>
      </c>
      <c r="AV220">
        <v>0</v>
      </c>
      <c r="AW220">
        <v>1045</v>
      </c>
    </row>
    <row r="221" spans="1:49">
      <c r="A221">
        <v>347</v>
      </c>
      <c r="B221" t="s">
        <v>560</v>
      </c>
      <c r="C221" s="59">
        <v>45489</v>
      </c>
      <c r="D221" t="s">
        <v>2495</v>
      </c>
      <c r="E221" t="s">
        <v>559</v>
      </c>
      <c r="F221" t="s">
        <v>2487</v>
      </c>
      <c r="G221" t="s">
        <v>2488</v>
      </c>
      <c r="H221" t="s">
        <v>2489</v>
      </c>
      <c r="I221" s="59">
        <v>45489</v>
      </c>
      <c r="J221" t="s">
        <v>561</v>
      </c>
      <c r="K221" t="s">
        <v>2485</v>
      </c>
      <c r="L221" s="59"/>
      <c r="M221" t="s">
        <v>176</v>
      </c>
      <c r="N221" t="s">
        <v>352</v>
      </c>
      <c r="O221">
        <v>1</v>
      </c>
      <c r="P221" t="s">
        <v>2484</v>
      </c>
      <c r="Q221" t="s">
        <v>2490</v>
      </c>
      <c r="S221" t="s">
        <v>2491</v>
      </c>
      <c r="W221">
        <v>7560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 t="s">
        <v>1641</v>
      </c>
      <c r="AE221" t="s">
        <v>773</v>
      </c>
      <c r="AF221">
        <v>7230</v>
      </c>
      <c r="AG221">
        <v>4620</v>
      </c>
      <c r="AH221">
        <v>7560</v>
      </c>
      <c r="AI221">
        <v>4620</v>
      </c>
      <c r="AJ221">
        <v>381</v>
      </c>
      <c r="AK221">
        <v>5559</v>
      </c>
      <c r="AL221">
        <v>0.73529999999999995</v>
      </c>
      <c r="AN221" t="s">
        <v>785</v>
      </c>
      <c r="AP221">
        <v>7560</v>
      </c>
      <c r="AQ221">
        <v>4620</v>
      </c>
      <c r="AR221">
        <v>381</v>
      </c>
      <c r="AS221">
        <v>2559</v>
      </c>
      <c r="AT221">
        <v>0.33850000000000002</v>
      </c>
      <c r="AU221" t="s">
        <v>826</v>
      </c>
      <c r="AV221">
        <v>0</v>
      </c>
      <c r="AW221">
        <v>4620</v>
      </c>
    </row>
    <row r="222" spans="1:49">
      <c r="A222">
        <v>348</v>
      </c>
      <c r="B222" t="s">
        <v>560</v>
      </c>
      <c r="C222" s="59">
        <v>45489</v>
      </c>
      <c r="D222" t="s">
        <v>2496</v>
      </c>
      <c r="E222" t="s">
        <v>559</v>
      </c>
      <c r="F222" t="s">
        <v>2487</v>
      </c>
      <c r="G222" t="s">
        <v>2488</v>
      </c>
      <c r="H222" t="s">
        <v>2489</v>
      </c>
      <c r="I222" s="59">
        <v>45489</v>
      </c>
      <c r="J222" t="s">
        <v>561</v>
      </c>
      <c r="K222" t="s">
        <v>2485</v>
      </c>
      <c r="L222" s="59"/>
      <c r="M222" t="s">
        <v>176</v>
      </c>
      <c r="N222" t="s">
        <v>373</v>
      </c>
      <c r="O222">
        <v>1</v>
      </c>
      <c r="P222" t="s">
        <v>2484</v>
      </c>
      <c r="Q222" t="s">
        <v>2490</v>
      </c>
      <c r="S222" t="s">
        <v>2491</v>
      </c>
      <c r="W222">
        <v>7560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 t="s">
        <v>1641</v>
      </c>
      <c r="AE222" t="s">
        <v>773</v>
      </c>
      <c r="AF222">
        <v>7230</v>
      </c>
      <c r="AG222">
        <v>4620</v>
      </c>
      <c r="AH222">
        <v>7560</v>
      </c>
      <c r="AI222">
        <v>4620</v>
      </c>
      <c r="AJ222">
        <v>381</v>
      </c>
      <c r="AK222">
        <v>8559</v>
      </c>
      <c r="AL222">
        <v>1.1321000000000001</v>
      </c>
      <c r="AN222" t="s">
        <v>785</v>
      </c>
      <c r="AP222">
        <v>7560</v>
      </c>
      <c r="AQ222">
        <v>4620</v>
      </c>
      <c r="AR222">
        <v>381</v>
      </c>
      <c r="AS222">
        <v>2559</v>
      </c>
      <c r="AT222">
        <v>0.33850000000000002</v>
      </c>
      <c r="AU222" t="s">
        <v>826</v>
      </c>
      <c r="AV222">
        <v>0</v>
      </c>
      <c r="AW222">
        <v>4620</v>
      </c>
    </row>
    <row r="223" spans="1:49">
      <c r="A223">
        <v>349</v>
      </c>
      <c r="B223" t="s">
        <v>560</v>
      </c>
      <c r="C223" s="59">
        <v>45489</v>
      </c>
      <c r="D223" t="s">
        <v>2499</v>
      </c>
      <c r="E223" t="s">
        <v>562</v>
      </c>
      <c r="F223" t="s">
        <v>2497</v>
      </c>
      <c r="G223" t="s">
        <v>2500</v>
      </c>
      <c r="H223" t="s">
        <v>2501</v>
      </c>
      <c r="I223" s="59">
        <v>45489</v>
      </c>
      <c r="J223" t="s">
        <v>561</v>
      </c>
      <c r="K223" t="s">
        <v>2498</v>
      </c>
      <c r="L223" s="59"/>
      <c r="M223" t="s">
        <v>82</v>
      </c>
      <c r="N223" t="s">
        <v>385</v>
      </c>
      <c r="O223">
        <v>1</v>
      </c>
      <c r="P223" t="s">
        <v>2497</v>
      </c>
      <c r="Q223" t="s">
        <v>2501</v>
      </c>
      <c r="S223" t="s">
        <v>2502</v>
      </c>
      <c r="T223" t="s">
        <v>564</v>
      </c>
      <c r="W223">
        <v>6280</v>
      </c>
      <c r="X223">
        <v>340</v>
      </c>
      <c r="Y223">
        <v>3000</v>
      </c>
      <c r="Z223">
        <v>3000</v>
      </c>
      <c r="AA223">
        <v>0</v>
      </c>
      <c r="AB223">
        <v>0</v>
      </c>
      <c r="AC223">
        <v>0</v>
      </c>
      <c r="AD223" t="s">
        <v>81</v>
      </c>
      <c r="AF223">
        <v>5890</v>
      </c>
      <c r="AG223">
        <v>3740</v>
      </c>
      <c r="AH223">
        <v>9280</v>
      </c>
      <c r="AI223">
        <v>6740</v>
      </c>
      <c r="AJ223">
        <v>845</v>
      </c>
      <c r="AK223">
        <v>1695</v>
      </c>
      <c r="AL223">
        <v>0.1827</v>
      </c>
      <c r="AN223" t="s">
        <v>785</v>
      </c>
      <c r="AP223">
        <v>9280</v>
      </c>
      <c r="AQ223">
        <v>6740</v>
      </c>
      <c r="AR223">
        <v>845</v>
      </c>
      <c r="AS223">
        <v>1695</v>
      </c>
      <c r="AT223">
        <v>0.1827</v>
      </c>
      <c r="AU223" t="s">
        <v>558</v>
      </c>
      <c r="AV223">
        <v>0</v>
      </c>
      <c r="AW223">
        <v>3740</v>
      </c>
    </row>
    <row r="224" spans="1:49">
      <c r="A224">
        <v>350</v>
      </c>
      <c r="B224" t="s">
        <v>560</v>
      </c>
      <c r="C224" s="59">
        <v>45490</v>
      </c>
      <c r="D224" t="s">
        <v>2505</v>
      </c>
      <c r="E224" t="s">
        <v>559</v>
      </c>
      <c r="F224" t="s">
        <v>2503</v>
      </c>
      <c r="G224" t="s">
        <v>2506</v>
      </c>
      <c r="H224" t="s">
        <v>2507</v>
      </c>
      <c r="I224" s="59">
        <v>45490</v>
      </c>
      <c r="J224" t="s">
        <v>561</v>
      </c>
      <c r="K224" t="s">
        <v>2504</v>
      </c>
      <c r="L224" s="59"/>
      <c r="M224" t="s">
        <v>34</v>
      </c>
      <c r="N224" t="s">
        <v>351</v>
      </c>
      <c r="O224">
        <v>1</v>
      </c>
      <c r="P224" t="s">
        <v>2503</v>
      </c>
      <c r="Q224" t="s">
        <v>2507</v>
      </c>
      <c r="S224" t="s">
        <v>2508</v>
      </c>
      <c r="W224">
        <v>28620</v>
      </c>
      <c r="X224">
        <v>3180</v>
      </c>
      <c r="Y224">
        <v>3000</v>
      </c>
      <c r="Z224">
        <v>3500</v>
      </c>
      <c r="AA224">
        <v>0</v>
      </c>
      <c r="AB224">
        <v>960</v>
      </c>
      <c r="AC224">
        <v>0</v>
      </c>
      <c r="AD224" t="s">
        <v>33</v>
      </c>
      <c r="AF224">
        <v>30600</v>
      </c>
      <c r="AG224">
        <v>19800</v>
      </c>
      <c r="AH224">
        <v>31620</v>
      </c>
      <c r="AI224">
        <v>24260</v>
      </c>
      <c r="AJ224">
        <v>1278</v>
      </c>
      <c r="AK224">
        <v>9082</v>
      </c>
      <c r="AL224">
        <v>0.28720000000000001</v>
      </c>
      <c r="AN224" t="s">
        <v>785</v>
      </c>
      <c r="AP224">
        <v>31620</v>
      </c>
      <c r="AQ224">
        <v>24260</v>
      </c>
      <c r="AR224">
        <v>1278</v>
      </c>
      <c r="AS224">
        <v>6082</v>
      </c>
      <c r="AT224">
        <v>0.1923</v>
      </c>
      <c r="AU224" t="s">
        <v>826</v>
      </c>
      <c r="AV224">
        <v>0</v>
      </c>
      <c r="AW224">
        <v>19800</v>
      </c>
    </row>
    <row r="225" spans="1:49">
      <c r="A225">
        <v>351</v>
      </c>
      <c r="B225" t="s">
        <v>560</v>
      </c>
      <c r="C225" s="59">
        <v>45490</v>
      </c>
      <c r="D225" t="s">
        <v>2511</v>
      </c>
      <c r="E225" t="s">
        <v>559</v>
      </c>
      <c r="F225" t="s">
        <v>2509</v>
      </c>
      <c r="G225" t="s">
        <v>2512</v>
      </c>
      <c r="H225" t="s">
        <v>2513</v>
      </c>
      <c r="I225" s="59">
        <v>45490</v>
      </c>
      <c r="J225" t="s">
        <v>561</v>
      </c>
      <c r="K225" t="s">
        <v>2510</v>
      </c>
      <c r="L225" s="59"/>
      <c r="M225" t="s">
        <v>80</v>
      </c>
      <c r="N225" t="s">
        <v>385</v>
      </c>
      <c r="O225">
        <v>1</v>
      </c>
      <c r="P225" t="s">
        <v>2509</v>
      </c>
      <c r="Q225" t="s">
        <v>2513</v>
      </c>
      <c r="S225" t="s">
        <v>2514</v>
      </c>
      <c r="W225">
        <v>6900</v>
      </c>
      <c r="X225">
        <v>0</v>
      </c>
      <c r="Y225">
        <v>3000</v>
      </c>
      <c r="Z225">
        <v>3000</v>
      </c>
      <c r="AA225">
        <v>0</v>
      </c>
      <c r="AB225">
        <v>0</v>
      </c>
      <c r="AC225">
        <v>0</v>
      </c>
      <c r="AD225" t="s">
        <v>79</v>
      </c>
      <c r="AF225">
        <v>5120</v>
      </c>
      <c r="AG225">
        <v>3410</v>
      </c>
      <c r="AH225">
        <v>9900</v>
      </c>
      <c r="AI225">
        <v>6410</v>
      </c>
      <c r="AJ225">
        <v>414</v>
      </c>
      <c r="AK225">
        <v>6076</v>
      </c>
      <c r="AL225">
        <v>0.61370000000000002</v>
      </c>
      <c r="AN225" t="s">
        <v>785</v>
      </c>
      <c r="AP225">
        <v>9900</v>
      </c>
      <c r="AQ225">
        <v>6410</v>
      </c>
      <c r="AR225">
        <v>414</v>
      </c>
      <c r="AS225">
        <v>3076</v>
      </c>
      <c r="AT225">
        <v>0.31069999999999998</v>
      </c>
      <c r="AU225" t="s">
        <v>826</v>
      </c>
      <c r="AV225">
        <v>2</v>
      </c>
      <c r="AW225">
        <v>3410</v>
      </c>
    </row>
    <row r="226" spans="1:49">
      <c r="A226">
        <v>352</v>
      </c>
      <c r="B226" t="s">
        <v>560</v>
      </c>
      <c r="C226" s="59">
        <v>45489</v>
      </c>
      <c r="D226" t="s">
        <v>2517</v>
      </c>
      <c r="E226" t="s">
        <v>559</v>
      </c>
      <c r="F226" t="s">
        <v>2518</v>
      </c>
      <c r="G226" t="s">
        <v>2519</v>
      </c>
      <c r="H226" t="s">
        <v>2520</v>
      </c>
      <c r="I226" s="59">
        <v>45490</v>
      </c>
      <c r="J226" t="s">
        <v>561</v>
      </c>
      <c r="K226" t="s">
        <v>2516</v>
      </c>
      <c r="L226" s="59"/>
      <c r="M226" t="s">
        <v>34</v>
      </c>
      <c r="N226" t="s">
        <v>351</v>
      </c>
      <c r="O226">
        <v>1</v>
      </c>
      <c r="P226" t="s">
        <v>2515</v>
      </c>
      <c r="Q226" t="s">
        <v>2520</v>
      </c>
      <c r="S226" t="s">
        <v>2521</v>
      </c>
      <c r="T226" t="s">
        <v>2522</v>
      </c>
      <c r="W226">
        <v>28620</v>
      </c>
      <c r="X226">
        <v>3180</v>
      </c>
      <c r="Y226">
        <v>3000</v>
      </c>
      <c r="Z226">
        <v>3500</v>
      </c>
      <c r="AA226">
        <v>0</v>
      </c>
      <c r="AB226">
        <v>960</v>
      </c>
      <c r="AC226">
        <v>0</v>
      </c>
      <c r="AD226" t="s">
        <v>33</v>
      </c>
      <c r="AF226">
        <v>30600</v>
      </c>
      <c r="AG226">
        <v>19800</v>
      </c>
      <c r="AH226">
        <v>31620</v>
      </c>
      <c r="AI226">
        <v>24260</v>
      </c>
      <c r="AJ226">
        <v>1278</v>
      </c>
      <c r="AK226">
        <v>9082</v>
      </c>
      <c r="AL226">
        <v>0.28720000000000001</v>
      </c>
      <c r="AN226" t="s">
        <v>785</v>
      </c>
      <c r="AP226">
        <v>31620</v>
      </c>
      <c r="AQ226">
        <v>24260</v>
      </c>
      <c r="AR226">
        <v>1278</v>
      </c>
      <c r="AS226">
        <v>6082</v>
      </c>
      <c r="AT226">
        <v>0.1923</v>
      </c>
      <c r="AU226" t="s">
        <v>826</v>
      </c>
      <c r="AV226">
        <v>0</v>
      </c>
      <c r="AW226">
        <v>19800</v>
      </c>
    </row>
    <row r="227" spans="1:49">
      <c r="A227">
        <v>353</v>
      </c>
      <c r="B227" t="s">
        <v>560</v>
      </c>
      <c r="C227" s="59">
        <v>45489</v>
      </c>
      <c r="D227" t="s">
        <v>2525</v>
      </c>
      <c r="E227" t="s">
        <v>559</v>
      </c>
      <c r="F227" t="s">
        <v>2523</v>
      </c>
      <c r="G227" t="s">
        <v>2526</v>
      </c>
      <c r="H227" t="s">
        <v>2527</v>
      </c>
      <c r="I227" s="59">
        <v>45490</v>
      </c>
      <c r="J227" t="s">
        <v>561</v>
      </c>
      <c r="K227" t="s">
        <v>2524</v>
      </c>
      <c r="L227" s="59"/>
      <c r="M227" t="s">
        <v>78</v>
      </c>
      <c r="N227" t="s">
        <v>351</v>
      </c>
      <c r="O227">
        <v>1</v>
      </c>
      <c r="P227" t="s">
        <v>2523</v>
      </c>
      <c r="Q227" t="s">
        <v>2527</v>
      </c>
      <c r="S227" t="s">
        <v>2528</v>
      </c>
      <c r="T227" t="s">
        <v>2529</v>
      </c>
      <c r="W227">
        <v>7330</v>
      </c>
      <c r="X227">
        <v>0</v>
      </c>
      <c r="Y227">
        <v>3000</v>
      </c>
      <c r="Z227">
        <v>3000</v>
      </c>
      <c r="AA227">
        <v>0</v>
      </c>
      <c r="AB227">
        <v>0</v>
      </c>
      <c r="AC227">
        <v>0</v>
      </c>
      <c r="AD227" t="s">
        <v>77</v>
      </c>
      <c r="AF227">
        <v>5610</v>
      </c>
      <c r="AG227">
        <v>3740</v>
      </c>
      <c r="AH227">
        <v>10330</v>
      </c>
      <c r="AI227">
        <v>6740</v>
      </c>
      <c r="AJ227">
        <v>431</v>
      </c>
      <c r="AK227">
        <v>6159</v>
      </c>
      <c r="AL227">
        <v>0.59619999999999995</v>
      </c>
      <c r="AN227" t="s">
        <v>785</v>
      </c>
      <c r="AP227">
        <v>10330</v>
      </c>
      <c r="AQ227">
        <v>6740</v>
      </c>
      <c r="AR227">
        <v>431</v>
      </c>
      <c r="AS227">
        <v>3159</v>
      </c>
      <c r="AT227">
        <v>0.30580000000000002</v>
      </c>
      <c r="AU227" t="s">
        <v>826</v>
      </c>
      <c r="AV227">
        <v>0</v>
      </c>
      <c r="AW227">
        <v>3740</v>
      </c>
    </row>
    <row r="228" spans="1:49">
      <c r="A228">
        <v>355</v>
      </c>
      <c r="B228" t="s">
        <v>560</v>
      </c>
      <c r="C228" s="59">
        <v>45489</v>
      </c>
      <c r="D228" t="s">
        <v>2536</v>
      </c>
      <c r="E228" t="s">
        <v>562</v>
      </c>
      <c r="F228" t="s">
        <v>2534</v>
      </c>
      <c r="G228" t="s">
        <v>2537</v>
      </c>
      <c r="H228" t="s">
        <v>2538</v>
      </c>
      <c r="I228" s="59">
        <v>45490</v>
      </c>
      <c r="J228" t="s">
        <v>561</v>
      </c>
      <c r="K228" t="s">
        <v>2535</v>
      </c>
      <c r="L228" s="59"/>
      <c r="M228" t="s">
        <v>34</v>
      </c>
      <c r="N228" t="s">
        <v>351</v>
      </c>
      <c r="O228">
        <v>1</v>
      </c>
      <c r="P228" t="s">
        <v>2534</v>
      </c>
      <c r="Q228" t="s">
        <v>2538</v>
      </c>
      <c r="S228" t="s">
        <v>2539</v>
      </c>
      <c r="T228" t="s">
        <v>2540</v>
      </c>
      <c r="W228">
        <v>34020</v>
      </c>
      <c r="X228">
        <v>0</v>
      </c>
      <c r="Y228">
        <v>3000</v>
      </c>
      <c r="Z228">
        <v>3500</v>
      </c>
      <c r="AA228">
        <v>0</v>
      </c>
      <c r="AB228">
        <v>960</v>
      </c>
      <c r="AC228">
        <v>0</v>
      </c>
      <c r="AD228" t="s">
        <v>33</v>
      </c>
      <c r="AF228">
        <v>32130</v>
      </c>
      <c r="AG228">
        <v>19800</v>
      </c>
      <c r="AH228">
        <v>37020</v>
      </c>
      <c r="AI228">
        <v>24260</v>
      </c>
      <c r="AJ228">
        <v>4141</v>
      </c>
      <c r="AK228">
        <v>8619</v>
      </c>
      <c r="AL228">
        <v>0.23280000000000001</v>
      </c>
      <c r="AN228" t="s">
        <v>785</v>
      </c>
      <c r="AP228">
        <v>37020</v>
      </c>
      <c r="AQ228">
        <v>24260</v>
      </c>
      <c r="AR228">
        <v>4141</v>
      </c>
      <c r="AS228">
        <v>8619</v>
      </c>
      <c r="AT228">
        <v>0.23280000000000001</v>
      </c>
      <c r="AU228" t="s">
        <v>558</v>
      </c>
      <c r="AV228">
        <v>0</v>
      </c>
      <c r="AW228">
        <v>19800</v>
      </c>
    </row>
    <row r="229" spans="1:49">
      <c r="A229">
        <v>356</v>
      </c>
      <c r="B229" t="s">
        <v>560</v>
      </c>
      <c r="C229" s="59">
        <v>45489</v>
      </c>
      <c r="D229" t="s">
        <v>2543</v>
      </c>
      <c r="E229" t="s">
        <v>562</v>
      </c>
      <c r="F229" t="s">
        <v>2541</v>
      </c>
      <c r="G229" t="s">
        <v>2428</v>
      </c>
      <c r="H229" t="s">
        <v>2544</v>
      </c>
      <c r="I229" s="59">
        <v>45490</v>
      </c>
      <c r="J229" t="s">
        <v>561</v>
      </c>
      <c r="K229" t="s">
        <v>2542</v>
      </c>
      <c r="L229" s="59"/>
      <c r="M229" t="s">
        <v>125</v>
      </c>
      <c r="N229" t="s">
        <v>351</v>
      </c>
      <c r="O229">
        <v>1</v>
      </c>
      <c r="P229" t="s">
        <v>2541</v>
      </c>
      <c r="Q229" t="s">
        <v>2544</v>
      </c>
      <c r="S229" t="s">
        <v>2545</v>
      </c>
      <c r="T229" t="s">
        <v>2546</v>
      </c>
      <c r="W229">
        <v>1690</v>
      </c>
      <c r="X229">
        <v>190</v>
      </c>
      <c r="Y229">
        <v>3000</v>
      </c>
      <c r="Z229">
        <v>3000</v>
      </c>
      <c r="AA229">
        <v>0</v>
      </c>
      <c r="AB229">
        <v>0</v>
      </c>
      <c r="AC229">
        <v>0</v>
      </c>
      <c r="AD229" t="s">
        <v>124</v>
      </c>
      <c r="AF229">
        <v>1790</v>
      </c>
      <c r="AG229">
        <v>1100</v>
      </c>
      <c r="AH229">
        <v>4690</v>
      </c>
      <c r="AI229">
        <v>4100</v>
      </c>
      <c r="AJ229">
        <v>300</v>
      </c>
      <c r="AK229">
        <v>290</v>
      </c>
      <c r="AL229">
        <v>6.1800000000000001E-2</v>
      </c>
      <c r="AN229" t="s">
        <v>785</v>
      </c>
      <c r="AP229">
        <v>4690</v>
      </c>
      <c r="AQ229">
        <v>4100</v>
      </c>
      <c r="AR229">
        <v>300</v>
      </c>
      <c r="AS229">
        <v>290</v>
      </c>
      <c r="AT229">
        <v>6.1800000000000001E-2</v>
      </c>
      <c r="AU229" t="s">
        <v>558</v>
      </c>
      <c r="AV229">
        <v>0</v>
      </c>
      <c r="AW229">
        <v>1100</v>
      </c>
    </row>
    <row r="230" spans="1:49">
      <c r="A230">
        <v>357</v>
      </c>
      <c r="B230" t="s">
        <v>560</v>
      </c>
      <c r="C230" s="59">
        <v>45490</v>
      </c>
      <c r="D230" t="s">
        <v>2549</v>
      </c>
      <c r="E230" t="s">
        <v>562</v>
      </c>
      <c r="F230" t="s">
        <v>2547</v>
      </c>
      <c r="G230" t="s">
        <v>2550</v>
      </c>
      <c r="H230" t="s">
        <v>2551</v>
      </c>
      <c r="I230" s="59">
        <v>45490</v>
      </c>
      <c r="J230" t="s">
        <v>561</v>
      </c>
      <c r="K230" t="s">
        <v>2548</v>
      </c>
      <c r="L230" s="59"/>
      <c r="M230" t="s">
        <v>125</v>
      </c>
      <c r="N230" t="s">
        <v>351</v>
      </c>
      <c r="O230">
        <v>1</v>
      </c>
      <c r="P230" t="s">
        <v>2547</v>
      </c>
      <c r="Q230" t="s">
        <v>2551</v>
      </c>
      <c r="S230" t="s">
        <v>2552</v>
      </c>
      <c r="T230" t="s">
        <v>563</v>
      </c>
      <c r="W230">
        <v>1690</v>
      </c>
      <c r="X230">
        <v>190</v>
      </c>
      <c r="Y230">
        <v>3000</v>
      </c>
      <c r="Z230">
        <v>3000</v>
      </c>
      <c r="AA230">
        <v>0</v>
      </c>
      <c r="AB230">
        <v>0</v>
      </c>
      <c r="AC230">
        <v>0</v>
      </c>
      <c r="AD230" t="s">
        <v>124</v>
      </c>
      <c r="AF230">
        <v>1790</v>
      </c>
      <c r="AG230">
        <v>1100</v>
      </c>
      <c r="AH230">
        <v>4690</v>
      </c>
      <c r="AI230">
        <v>4100</v>
      </c>
      <c r="AJ230">
        <v>300</v>
      </c>
      <c r="AK230">
        <v>290</v>
      </c>
      <c r="AL230">
        <v>6.1800000000000001E-2</v>
      </c>
      <c r="AN230" t="s">
        <v>785</v>
      </c>
      <c r="AP230">
        <v>4690</v>
      </c>
      <c r="AQ230">
        <v>4100</v>
      </c>
      <c r="AR230">
        <v>300</v>
      </c>
      <c r="AS230">
        <v>290</v>
      </c>
      <c r="AT230">
        <v>6.1800000000000001E-2</v>
      </c>
      <c r="AU230" t="s">
        <v>558</v>
      </c>
      <c r="AV230">
        <v>0</v>
      </c>
      <c r="AW230">
        <v>1100</v>
      </c>
    </row>
    <row r="231" spans="1:49">
      <c r="A231">
        <v>363</v>
      </c>
      <c r="B231" t="s">
        <v>560</v>
      </c>
      <c r="C231" s="59">
        <v>45491</v>
      </c>
      <c r="D231" t="s">
        <v>2584</v>
      </c>
      <c r="E231" t="s">
        <v>562</v>
      </c>
      <c r="F231" t="s">
        <v>2582</v>
      </c>
      <c r="G231" t="s">
        <v>2585</v>
      </c>
      <c r="H231" t="s">
        <v>2586</v>
      </c>
      <c r="I231" s="59">
        <v>45491</v>
      </c>
      <c r="J231" t="s">
        <v>561</v>
      </c>
      <c r="K231" t="s">
        <v>2583</v>
      </c>
      <c r="L231" s="59"/>
      <c r="M231" t="s">
        <v>36</v>
      </c>
      <c r="N231" t="s">
        <v>351</v>
      </c>
      <c r="O231">
        <v>1</v>
      </c>
      <c r="P231" t="s">
        <v>2582</v>
      </c>
      <c r="Q231" t="s">
        <v>2586</v>
      </c>
      <c r="S231" t="s">
        <v>2587</v>
      </c>
      <c r="T231" t="s">
        <v>564</v>
      </c>
      <c r="W231">
        <v>28350</v>
      </c>
      <c r="X231">
        <v>0</v>
      </c>
      <c r="Y231">
        <v>3000</v>
      </c>
      <c r="Z231">
        <v>3500</v>
      </c>
      <c r="AA231">
        <v>3000</v>
      </c>
      <c r="AB231">
        <v>960</v>
      </c>
      <c r="AC231">
        <v>0</v>
      </c>
      <c r="AD231" t="s">
        <v>35</v>
      </c>
      <c r="AF231">
        <v>26780</v>
      </c>
      <c r="AG231">
        <v>16500</v>
      </c>
      <c r="AH231">
        <v>31350</v>
      </c>
      <c r="AI231">
        <v>20960</v>
      </c>
      <c r="AJ231">
        <v>3467</v>
      </c>
      <c r="AK231">
        <v>6923</v>
      </c>
      <c r="AL231">
        <v>0.2208</v>
      </c>
      <c r="AN231" t="s">
        <v>785</v>
      </c>
      <c r="AP231">
        <v>34350</v>
      </c>
      <c r="AQ231">
        <v>23960</v>
      </c>
      <c r="AR231">
        <v>3467</v>
      </c>
      <c r="AS231">
        <v>6923</v>
      </c>
      <c r="AT231">
        <v>0.20150000000000001</v>
      </c>
      <c r="AU231" t="s">
        <v>826</v>
      </c>
      <c r="AV231">
        <v>0</v>
      </c>
      <c r="AW231">
        <v>16500</v>
      </c>
    </row>
    <row r="232" spans="1:49">
      <c r="A232">
        <v>365</v>
      </c>
      <c r="B232" t="s">
        <v>560</v>
      </c>
      <c r="C232" s="59">
        <v>45490</v>
      </c>
      <c r="D232" t="s">
        <v>2593</v>
      </c>
      <c r="E232" t="s">
        <v>559</v>
      </c>
      <c r="F232" t="s">
        <v>2591</v>
      </c>
      <c r="G232" t="s">
        <v>2594</v>
      </c>
      <c r="H232" t="s">
        <v>2595</v>
      </c>
      <c r="I232" s="59">
        <v>45491</v>
      </c>
      <c r="J232" t="s">
        <v>561</v>
      </c>
      <c r="K232" t="s">
        <v>2592</v>
      </c>
      <c r="L232" s="59"/>
      <c r="M232" t="s">
        <v>206</v>
      </c>
      <c r="N232" t="s">
        <v>351</v>
      </c>
      <c r="O232">
        <v>10</v>
      </c>
      <c r="P232" t="s">
        <v>2591</v>
      </c>
      <c r="Q232" t="s">
        <v>2595</v>
      </c>
      <c r="S232" t="s">
        <v>2596</v>
      </c>
      <c r="W232">
        <v>38700</v>
      </c>
      <c r="X232">
        <v>0</v>
      </c>
      <c r="Y232">
        <v>0</v>
      </c>
      <c r="Z232">
        <v>4400</v>
      </c>
      <c r="AA232">
        <v>0</v>
      </c>
      <c r="AB232">
        <v>1725</v>
      </c>
      <c r="AC232">
        <v>0</v>
      </c>
      <c r="AD232" t="s">
        <v>1643</v>
      </c>
      <c r="AF232">
        <v>3700</v>
      </c>
      <c r="AG232">
        <v>2365</v>
      </c>
      <c r="AH232">
        <v>38700</v>
      </c>
      <c r="AI232">
        <v>29775</v>
      </c>
      <c r="AJ232">
        <v>1620</v>
      </c>
      <c r="AK232">
        <v>7305</v>
      </c>
      <c r="AL232">
        <v>0.1888</v>
      </c>
      <c r="AN232" t="s">
        <v>785</v>
      </c>
      <c r="AP232">
        <v>38700</v>
      </c>
      <c r="AQ232">
        <v>29775</v>
      </c>
      <c r="AR232">
        <v>1620</v>
      </c>
      <c r="AS232">
        <v>7305</v>
      </c>
      <c r="AT232">
        <v>0.1888</v>
      </c>
      <c r="AU232" t="s">
        <v>558</v>
      </c>
      <c r="AV232">
        <v>0</v>
      </c>
      <c r="AW232">
        <v>23650</v>
      </c>
    </row>
    <row r="233" spans="1:49">
      <c r="A233">
        <v>366</v>
      </c>
      <c r="B233" t="s">
        <v>560</v>
      </c>
      <c r="C233" s="59">
        <v>45491</v>
      </c>
      <c r="D233" t="s">
        <v>2601</v>
      </c>
      <c r="E233" t="s">
        <v>562</v>
      </c>
      <c r="F233" t="s">
        <v>2599</v>
      </c>
      <c r="G233" t="s">
        <v>2602</v>
      </c>
      <c r="H233" t="s">
        <v>2603</v>
      </c>
      <c r="I233" s="59">
        <v>45492</v>
      </c>
      <c r="J233" t="s">
        <v>561</v>
      </c>
      <c r="K233" t="s">
        <v>2600</v>
      </c>
      <c r="L233" s="59"/>
      <c r="M233" t="s">
        <v>125</v>
      </c>
      <c r="N233" t="s">
        <v>351</v>
      </c>
      <c r="O233">
        <v>12</v>
      </c>
      <c r="P233" t="s">
        <v>2599</v>
      </c>
      <c r="Q233" t="s">
        <v>2603</v>
      </c>
      <c r="S233" t="s">
        <v>2604</v>
      </c>
      <c r="T233" t="s">
        <v>564</v>
      </c>
      <c r="W233">
        <v>20280</v>
      </c>
      <c r="X233">
        <v>2280</v>
      </c>
      <c r="Y233">
        <v>0</v>
      </c>
      <c r="Z233">
        <v>3000</v>
      </c>
      <c r="AA233">
        <v>0</v>
      </c>
      <c r="AB233">
        <v>0</v>
      </c>
      <c r="AC233">
        <v>0</v>
      </c>
      <c r="AD233" t="s">
        <v>124</v>
      </c>
      <c r="AF233">
        <v>1790</v>
      </c>
      <c r="AG233">
        <v>1100</v>
      </c>
      <c r="AH233">
        <v>20280</v>
      </c>
      <c r="AI233">
        <v>16200</v>
      </c>
      <c r="AJ233">
        <v>2409</v>
      </c>
      <c r="AK233">
        <v>1671</v>
      </c>
      <c r="AL233">
        <v>8.2400000000000001E-2</v>
      </c>
      <c r="AN233" t="s">
        <v>785</v>
      </c>
      <c r="AP233">
        <v>20280</v>
      </c>
      <c r="AQ233">
        <v>16200</v>
      </c>
      <c r="AR233">
        <v>2409</v>
      </c>
      <c r="AS233">
        <v>1671</v>
      </c>
      <c r="AT233">
        <v>8.2400000000000001E-2</v>
      </c>
      <c r="AU233" t="s">
        <v>558</v>
      </c>
      <c r="AV233">
        <v>0</v>
      </c>
      <c r="AW233">
        <v>13200</v>
      </c>
    </row>
    <row r="234" spans="1:49">
      <c r="A234">
        <v>367</v>
      </c>
      <c r="B234" t="s">
        <v>560</v>
      </c>
      <c r="C234" s="59">
        <v>45491</v>
      </c>
      <c r="D234" t="s">
        <v>2607</v>
      </c>
      <c r="E234" t="s">
        <v>559</v>
      </c>
      <c r="F234" t="s">
        <v>2605</v>
      </c>
      <c r="G234" t="s">
        <v>2608</v>
      </c>
      <c r="H234" t="s">
        <v>2609</v>
      </c>
      <c r="I234" s="59">
        <v>45492</v>
      </c>
      <c r="J234" t="s">
        <v>561</v>
      </c>
      <c r="K234" t="s">
        <v>2606</v>
      </c>
      <c r="L234" s="59"/>
      <c r="M234" t="s">
        <v>211</v>
      </c>
      <c r="N234" t="s">
        <v>352</v>
      </c>
      <c r="O234">
        <v>5</v>
      </c>
      <c r="P234" t="s">
        <v>2605</v>
      </c>
      <c r="Q234" t="s">
        <v>2609</v>
      </c>
      <c r="S234" t="s">
        <v>2610</v>
      </c>
      <c r="W234">
        <v>11450</v>
      </c>
      <c r="X234">
        <v>0</v>
      </c>
      <c r="Y234">
        <v>3000</v>
      </c>
      <c r="Z234">
        <v>3000</v>
      </c>
      <c r="AA234">
        <v>0</v>
      </c>
      <c r="AB234">
        <v>0</v>
      </c>
      <c r="AC234">
        <v>0</v>
      </c>
      <c r="AD234" t="s">
        <v>828</v>
      </c>
      <c r="AF234">
        <v>2190</v>
      </c>
      <c r="AG234">
        <v>1397</v>
      </c>
      <c r="AH234">
        <v>14450</v>
      </c>
      <c r="AI234">
        <v>9985</v>
      </c>
      <c r="AJ234">
        <v>595</v>
      </c>
      <c r="AK234">
        <v>6870</v>
      </c>
      <c r="AL234">
        <v>0.47539999999999999</v>
      </c>
      <c r="AN234" t="s">
        <v>785</v>
      </c>
      <c r="AP234">
        <v>14450</v>
      </c>
      <c r="AQ234">
        <v>9985</v>
      </c>
      <c r="AR234">
        <v>595</v>
      </c>
      <c r="AS234">
        <v>3870</v>
      </c>
      <c r="AT234">
        <v>0.26779999999999998</v>
      </c>
      <c r="AU234" t="s">
        <v>826</v>
      </c>
      <c r="AV234">
        <v>0</v>
      </c>
      <c r="AW234">
        <v>6985</v>
      </c>
    </row>
    <row r="235" spans="1:49">
      <c r="A235">
        <v>371</v>
      </c>
      <c r="B235" t="s">
        <v>560</v>
      </c>
      <c r="C235" s="59">
        <v>45492</v>
      </c>
      <c r="D235" t="s">
        <v>2626</v>
      </c>
      <c r="E235" t="s">
        <v>562</v>
      </c>
      <c r="F235" t="s">
        <v>2624</v>
      </c>
      <c r="G235" t="s">
        <v>2627</v>
      </c>
      <c r="H235" t="s">
        <v>2628</v>
      </c>
      <c r="I235" s="59">
        <v>45495</v>
      </c>
      <c r="J235" t="s">
        <v>561</v>
      </c>
      <c r="K235" t="s">
        <v>2625</v>
      </c>
      <c r="L235" s="59"/>
      <c r="M235" t="s">
        <v>94</v>
      </c>
      <c r="N235" t="s">
        <v>351</v>
      </c>
      <c r="O235">
        <v>1</v>
      </c>
      <c r="P235" t="s">
        <v>2624</v>
      </c>
      <c r="Q235" t="s">
        <v>2628</v>
      </c>
      <c r="S235" t="s">
        <v>2629</v>
      </c>
      <c r="T235" t="s">
        <v>2630</v>
      </c>
      <c r="W235">
        <v>7220</v>
      </c>
      <c r="X235">
        <v>0</v>
      </c>
      <c r="Y235">
        <v>3000</v>
      </c>
      <c r="Z235">
        <v>3000</v>
      </c>
      <c r="AA235">
        <v>0</v>
      </c>
      <c r="AB235">
        <v>0</v>
      </c>
      <c r="AC235">
        <v>0</v>
      </c>
      <c r="AD235" t="s">
        <v>789</v>
      </c>
      <c r="AF235">
        <v>6700</v>
      </c>
      <c r="AG235">
        <v>4125</v>
      </c>
      <c r="AH235">
        <v>10220</v>
      </c>
      <c r="AI235">
        <v>7125</v>
      </c>
      <c r="AJ235">
        <v>957</v>
      </c>
      <c r="AK235">
        <v>2138</v>
      </c>
      <c r="AL235">
        <v>0.2092</v>
      </c>
      <c r="AN235" t="s">
        <v>785</v>
      </c>
      <c r="AP235">
        <v>10220</v>
      </c>
      <c r="AQ235">
        <v>7125</v>
      </c>
      <c r="AR235">
        <v>957</v>
      </c>
      <c r="AS235">
        <v>2138</v>
      </c>
      <c r="AT235">
        <v>0.2092</v>
      </c>
      <c r="AU235" t="s">
        <v>558</v>
      </c>
      <c r="AV235">
        <v>0</v>
      </c>
      <c r="AW235">
        <v>4125</v>
      </c>
    </row>
    <row r="236" spans="1:49">
      <c r="A236">
        <v>372</v>
      </c>
      <c r="B236" t="s">
        <v>560</v>
      </c>
      <c r="C236" s="59">
        <v>45492</v>
      </c>
      <c r="D236" t="s">
        <v>2633</v>
      </c>
      <c r="E236" t="s">
        <v>562</v>
      </c>
      <c r="F236" t="s">
        <v>2631</v>
      </c>
      <c r="G236" t="s">
        <v>2634</v>
      </c>
      <c r="H236" t="s">
        <v>2635</v>
      </c>
      <c r="I236" s="59">
        <v>45495</v>
      </c>
      <c r="J236" t="s">
        <v>561</v>
      </c>
      <c r="K236" t="s">
        <v>2632</v>
      </c>
      <c r="L236" s="59"/>
      <c r="M236" t="s">
        <v>211</v>
      </c>
      <c r="N236" t="s">
        <v>352</v>
      </c>
      <c r="O236">
        <v>15</v>
      </c>
      <c r="P236" t="s">
        <v>2631</v>
      </c>
      <c r="Q236" t="s">
        <v>2635</v>
      </c>
      <c r="S236" t="s">
        <v>2636</v>
      </c>
      <c r="T236" t="s">
        <v>564</v>
      </c>
      <c r="W236">
        <v>31800</v>
      </c>
      <c r="X236">
        <v>5700</v>
      </c>
      <c r="Y236">
        <v>0</v>
      </c>
      <c r="Z236">
        <v>4400</v>
      </c>
      <c r="AA236">
        <v>0</v>
      </c>
      <c r="AB236">
        <v>1725</v>
      </c>
      <c r="AC236">
        <v>0</v>
      </c>
      <c r="AD236" t="s">
        <v>828</v>
      </c>
      <c r="AF236">
        <v>2300</v>
      </c>
      <c r="AG236">
        <v>1397</v>
      </c>
      <c r="AH236">
        <v>31800</v>
      </c>
      <c r="AI236">
        <v>27080</v>
      </c>
      <c r="AJ236">
        <v>3778</v>
      </c>
      <c r="AK236">
        <v>942</v>
      </c>
      <c r="AL236">
        <v>2.9600000000000001E-2</v>
      </c>
      <c r="AN236" t="s">
        <v>785</v>
      </c>
      <c r="AP236">
        <v>31800</v>
      </c>
      <c r="AQ236">
        <v>27080</v>
      </c>
      <c r="AR236">
        <v>3778</v>
      </c>
      <c r="AS236">
        <v>942</v>
      </c>
      <c r="AT236">
        <v>2.9600000000000001E-2</v>
      </c>
      <c r="AU236" t="s">
        <v>558</v>
      </c>
      <c r="AV236">
        <v>0</v>
      </c>
      <c r="AW236">
        <v>20955</v>
      </c>
    </row>
    <row r="237" spans="1:49">
      <c r="A237">
        <v>373</v>
      </c>
      <c r="B237" t="s">
        <v>560</v>
      </c>
      <c r="C237" s="59">
        <v>45493</v>
      </c>
      <c r="D237" t="s">
        <v>2639</v>
      </c>
      <c r="E237" t="s">
        <v>562</v>
      </c>
      <c r="F237" t="s">
        <v>2637</v>
      </c>
      <c r="G237" t="s">
        <v>2640</v>
      </c>
      <c r="H237" t="s">
        <v>2641</v>
      </c>
      <c r="I237" s="59">
        <v>45495</v>
      </c>
      <c r="J237" t="s">
        <v>561</v>
      </c>
      <c r="K237" t="s">
        <v>2638</v>
      </c>
      <c r="L237" s="59"/>
      <c r="M237" t="s">
        <v>34</v>
      </c>
      <c r="N237" t="s">
        <v>351</v>
      </c>
      <c r="O237">
        <v>2</v>
      </c>
      <c r="P237" t="s">
        <v>2637</v>
      </c>
      <c r="Q237" t="s">
        <v>2641</v>
      </c>
      <c r="S237" t="s">
        <v>2642</v>
      </c>
      <c r="T237" t="s">
        <v>563</v>
      </c>
      <c r="W237">
        <v>68040</v>
      </c>
      <c r="X237">
        <v>0</v>
      </c>
      <c r="Y237">
        <v>0</v>
      </c>
      <c r="Z237">
        <v>4400</v>
      </c>
      <c r="AA237">
        <v>0</v>
      </c>
      <c r="AB237">
        <v>1725</v>
      </c>
      <c r="AC237">
        <v>0</v>
      </c>
      <c r="AD237" t="s">
        <v>33</v>
      </c>
      <c r="AF237">
        <v>32130</v>
      </c>
      <c r="AG237">
        <v>19800</v>
      </c>
      <c r="AH237">
        <v>68040</v>
      </c>
      <c r="AI237">
        <v>45725</v>
      </c>
      <c r="AJ237">
        <v>8083</v>
      </c>
      <c r="AK237">
        <v>14232</v>
      </c>
      <c r="AL237">
        <v>0.2092</v>
      </c>
      <c r="AN237" t="s">
        <v>785</v>
      </c>
      <c r="AP237">
        <v>68040</v>
      </c>
      <c r="AQ237">
        <v>45725</v>
      </c>
      <c r="AR237">
        <v>8083</v>
      </c>
      <c r="AS237">
        <v>14232</v>
      </c>
      <c r="AT237">
        <v>0.2092</v>
      </c>
      <c r="AU237" t="s">
        <v>558</v>
      </c>
      <c r="AV237">
        <v>0</v>
      </c>
      <c r="AW237">
        <v>39600</v>
      </c>
    </row>
    <row r="238" spans="1:49">
      <c r="A238">
        <v>374</v>
      </c>
      <c r="B238" t="s">
        <v>560</v>
      </c>
      <c r="C238" s="59">
        <v>45495</v>
      </c>
      <c r="D238" t="s">
        <v>2645</v>
      </c>
      <c r="E238" t="s">
        <v>562</v>
      </c>
      <c r="F238" t="s">
        <v>2643</v>
      </c>
      <c r="G238" t="s">
        <v>1817</v>
      </c>
      <c r="H238" t="s">
        <v>2646</v>
      </c>
      <c r="I238" s="59">
        <v>45495</v>
      </c>
      <c r="J238" t="s">
        <v>561</v>
      </c>
      <c r="K238" t="s">
        <v>2644</v>
      </c>
      <c r="L238" s="59"/>
      <c r="M238" t="s">
        <v>98</v>
      </c>
      <c r="N238" t="s">
        <v>351</v>
      </c>
      <c r="O238">
        <v>1</v>
      </c>
      <c r="P238" t="s">
        <v>2643</v>
      </c>
      <c r="Q238" t="s">
        <v>2646</v>
      </c>
      <c r="S238" t="s">
        <v>2647</v>
      </c>
      <c r="T238" t="s">
        <v>563</v>
      </c>
      <c r="W238">
        <v>6120</v>
      </c>
      <c r="X238">
        <v>680</v>
      </c>
      <c r="Y238">
        <v>3000</v>
      </c>
      <c r="Z238">
        <v>3000</v>
      </c>
      <c r="AA238">
        <v>0</v>
      </c>
      <c r="AB238">
        <v>0</v>
      </c>
      <c r="AC238">
        <v>0</v>
      </c>
      <c r="AD238" t="s">
        <v>1645</v>
      </c>
      <c r="AF238">
        <v>6430</v>
      </c>
      <c r="AG238">
        <v>3960</v>
      </c>
      <c r="AH238">
        <v>9120</v>
      </c>
      <c r="AI238">
        <v>6960</v>
      </c>
      <c r="AJ238">
        <v>826</v>
      </c>
      <c r="AK238">
        <v>1334</v>
      </c>
      <c r="AL238">
        <v>0.14630000000000001</v>
      </c>
      <c r="AN238" t="s">
        <v>785</v>
      </c>
      <c r="AP238">
        <v>9120</v>
      </c>
      <c r="AQ238">
        <v>6960</v>
      </c>
      <c r="AR238">
        <v>826</v>
      </c>
      <c r="AS238">
        <v>1334</v>
      </c>
      <c r="AT238">
        <v>0.14630000000000001</v>
      </c>
      <c r="AU238" t="s">
        <v>558</v>
      </c>
      <c r="AV238">
        <v>0</v>
      </c>
      <c r="AW238">
        <v>3960</v>
      </c>
    </row>
    <row r="239" spans="1:49">
      <c r="A239">
        <v>375</v>
      </c>
      <c r="B239" t="s">
        <v>560</v>
      </c>
      <c r="C239" s="59">
        <v>45495</v>
      </c>
      <c r="D239" t="s">
        <v>2650</v>
      </c>
      <c r="E239" t="s">
        <v>562</v>
      </c>
      <c r="F239" t="s">
        <v>2648</v>
      </c>
      <c r="G239" t="s">
        <v>2651</v>
      </c>
      <c r="H239" t="s">
        <v>2652</v>
      </c>
      <c r="I239" s="59">
        <v>45495</v>
      </c>
      <c r="J239" t="s">
        <v>561</v>
      </c>
      <c r="K239" t="s">
        <v>2649</v>
      </c>
      <c r="L239" s="59"/>
      <c r="M239" t="s">
        <v>98</v>
      </c>
      <c r="N239" t="s">
        <v>351</v>
      </c>
      <c r="O239">
        <v>3</v>
      </c>
      <c r="P239" t="s">
        <v>2648</v>
      </c>
      <c r="Q239" t="s">
        <v>2652</v>
      </c>
      <c r="S239" t="s">
        <v>2653</v>
      </c>
      <c r="T239" t="s">
        <v>564</v>
      </c>
      <c r="W239">
        <v>18360</v>
      </c>
      <c r="X239">
        <v>2040</v>
      </c>
      <c r="Y239">
        <v>0</v>
      </c>
      <c r="Z239">
        <v>3500</v>
      </c>
      <c r="AA239">
        <v>0</v>
      </c>
      <c r="AB239">
        <v>960</v>
      </c>
      <c r="AC239">
        <v>0</v>
      </c>
      <c r="AD239" t="s">
        <v>1645</v>
      </c>
      <c r="AF239">
        <v>6430</v>
      </c>
      <c r="AG239">
        <v>3960</v>
      </c>
      <c r="AH239">
        <v>18360</v>
      </c>
      <c r="AI239">
        <v>16340</v>
      </c>
      <c r="AJ239">
        <v>2181</v>
      </c>
      <c r="AK239">
        <v>-161</v>
      </c>
      <c r="AL239">
        <v>-8.8000000000000005E-3</v>
      </c>
      <c r="AN239" t="s">
        <v>785</v>
      </c>
      <c r="AP239">
        <v>18360</v>
      </c>
      <c r="AQ239">
        <v>16340</v>
      </c>
      <c r="AR239">
        <v>2181</v>
      </c>
      <c r="AS239">
        <v>-161</v>
      </c>
      <c r="AT239">
        <v>-8.8000000000000005E-3</v>
      </c>
      <c r="AU239" t="s">
        <v>558</v>
      </c>
      <c r="AV239">
        <v>0</v>
      </c>
      <c r="AW239">
        <v>11880</v>
      </c>
    </row>
    <row r="240" spans="1:49">
      <c r="A240">
        <v>376</v>
      </c>
      <c r="B240" t="s">
        <v>560</v>
      </c>
      <c r="C240" s="59">
        <v>45495</v>
      </c>
      <c r="D240" t="s">
        <v>2656</v>
      </c>
      <c r="E240" t="s">
        <v>562</v>
      </c>
      <c r="F240" t="s">
        <v>2654</v>
      </c>
      <c r="G240" t="s">
        <v>2657</v>
      </c>
      <c r="H240" t="s">
        <v>2658</v>
      </c>
      <c r="I240" s="59">
        <v>45495</v>
      </c>
      <c r="J240" t="s">
        <v>561</v>
      </c>
      <c r="K240" t="s">
        <v>2655</v>
      </c>
      <c r="L240" s="59"/>
      <c r="M240" t="s">
        <v>34</v>
      </c>
      <c r="N240" t="s">
        <v>351</v>
      </c>
      <c r="O240">
        <v>1</v>
      </c>
      <c r="P240" t="s">
        <v>2654</v>
      </c>
      <c r="Q240" t="s">
        <v>2658</v>
      </c>
      <c r="S240" t="s">
        <v>2659</v>
      </c>
      <c r="T240" t="s">
        <v>564</v>
      </c>
      <c r="W240">
        <v>34020</v>
      </c>
      <c r="X240">
        <v>0</v>
      </c>
      <c r="Y240">
        <v>3000</v>
      </c>
      <c r="Z240">
        <v>3500</v>
      </c>
      <c r="AA240">
        <v>0</v>
      </c>
      <c r="AB240">
        <v>960</v>
      </c>
      <c r="AC240">
        <v>0</v>
      </c>
      <c r="AD240" t="s">
        <v>33</v>
      </c>
      <c r="AF240">
        <v>32130</v>
      </c>
      <c r="AG240">
        <v>19800</v>
      </c>
      <c r="AH240">
        <v>37020</v>
      </c>
      <c r="AI240">
        <v>24260</v>
      </c>
      <c r="AJ240">
        <v>4141</v>
      </c>
      <c r="AK240">
        <v>8619</v>
      </c>
      <c r="AL240">
        <v>0.23280000000000001</v>
      </c>
      <c r="AN240" t="s">
        <v>785</v>
      </c>
      <c r="AP240">
        <v>37020</v>
      </c>
      <c r="AQ240">
        <v>24260</v>
      </c>
      <c r="AR240">
        <v>4141</v>
      </c>
      <c r="AS240">
        <v>8619</v>
      </c>
      <c r="AT240">
        <v>0.23280000000000001</v>
      </c>
      <c r="AU240" t="s">
        <v>558</v>
      </c>
      <c r="AV240">
        <v>0</v>
      </c>
      <c r="AW240">
        <v>19800</v>
      </c>
    </row>
    <row r="241" spans="1:49">
      <c r="A241">
        <v>377</v>
      </c>
      <c r="B241" t="s">
        <v>560</v>
      </c>
      <c r="C241" s="59">
        <v>45495</v>
      </c>
      <c r="D241" t="s">
        <v>2661</v>
      </c>
      <c r="E241" t="s">
        <v>559</v>
      </c>
      <c r="F241" t="s">
        <v>1472</v>
      </c>
      <c r="G241" t="s">
        <v>1473</v>
      </c>
      <c r="H241" t="s">
        <v>1474</v>
      </c>
      <c r="I241" s="59">
        <v>45495</v>
      </c>
      <c r="J241" t="s">
        <v>561</v>
      </c>
      <c r="K241" t="s">
        <v>2660</v>
      </c>
      <c r="L241" s="59"/>
      <c r="M241" t="s">
        <v>26</v>
      </c>
      <c r="N241" t="s">
        <v>351</v>
      </c>
      <c r="O241">
        <v>2</v>
      </c>
      <c r="P241" t="s">
        <v>1469</v>
      </c>
      <c r="Q241" t="s">
        <v>1475</v>
      </c>
      <c r="S241" t="s">
        <v>1476</v>
      </c>
      <c r="T241" t="s">
        <v>2662</v>
      </c>
      <c r="W241">
        <v>44380</v>
      </c>
      <c r="X241">
        <v>4940</v>
      </c>
      <c r="Y241">
        <v>0</v>
      </c>
      <c r="Z241">
        <v>3500</v>
      </c>
      <c r="AA241">
        <v>0</v>
      </c>
      <c r="AB241">
        <v>500</v>
      </c>
      <c r="AC241">
        <v>0</v>
      </c>
      <c r="AD241" t="s">
        <v>25</v>
      </c>
      <c r="AE241" t="s">
        <v>773</v>
      </c>
      <c r="AF241">
        <v>23290</v>
      </c>
      <c r="AG241">
        <v>15070</v>
      </c>
      <c r="AH241">
        <v>44380</v>
      </c>
      <c r="AI241">
        <v>34140</v>
      </c>
      <c r="AJ241">
        <v>1846</v>
      </c>
      <c r="AK241">
        <v>8394</v>
      </c>
      <c r="AL241">
        <v>0.18909999999999999</v>
      </c>
      <c r="AN241" t="s">
        <v>785</v>
      </c>
      <c r="AP241">
        <v>44380</v>
      </c>
      <c r="AQ241">
        <v>34140</v>
      </c>
      <c r="AR241">
        <v>1846</v>
      </c>
      <c r="AS241">
        <v>8394</v>
      </c>
      <c r="AT241">
        <v>0.18909999999999999</v>
      </c>
      <c r="AU241" t="s">
        <v>558</v>
      </c>
      <c r="AV241">
        <v>4</v>
      </c>
      <c r="AW241">
        <v>30140</v>
      </c>
    </row>
    <row r="242" spans="1:49">
      <c r="A242">
        <v>378</v>
      </c>
      <c r="B242" t="s">
        <v>560</v>
      </c>
      <c r="C242" s="59">
        <v>45494</v>
      </c>
      <c r="D242" t="s">
        <v>2664</v>
      </c>
      <c r="E242" t="s">
        <v>559</v>
      </c>
      <c r="F242" t="s">
        <v>1410</v>
      </c>
      <c r="G242" t="s">
        <v>1413</v>
      </c>
      <c r="H242" t="s">
        <v>1414</v>
      </c>
      <c r="I242" s="59">
        <v>45495</v>
      </c>
      <c r="J242" t="s">
        <v>561</v>
      </c>
      <c r="K242" t="s">
        <v>2663</v>
      </c>
      <c r="L242" s="59"/>
      <c r="M242" t="s">
        <v>20</v>
      </c>
      <c r="N242" t="s">
        <v>351</v>
      </c>
      <c r="O242">
        <v>4</v>
      </c>
      <c r="P242" t="s">
        <v>1410</v>
      </c>
      <c r="Q242" t="s">
        <v>1414</v>
      </c>
      <c r="S242" t="s">
        <v>1415</v>
      </c>
      <c r="W242">
        <v>57000</v>
      </c>
      <c r="X242">
        <v>6360</v>
      </c>
      <c r="Y242">
        <v>0</v>
      </c>
      <c r="Z242">
        <v>3500</v>
      </c>
      <c r="AA242">
        <v>0</v>
      </c>
      <c r="AB242">
        <v>500</v>
      </c>
      <c r="AC242">
        <v>0</v>
      </c>
      <c r="AD242" t="s">
        <v>19</v>
      </c>
      <c r="AE242" t="s">
        <v>773</v>
      </c>
      <c r="AF242">
        <v>14960</v>
      </c>
      <c r="AG242">
        <v>9680</v>
      </c>
      <c r="AH242">
        <v>57000</v>
      </c>
      <c r="AI242">
        <v>42720</v>
      </c>
      <c r="AJ242">
        <v>2349</v>
      </c>
      <c r="AK242">
        <v>11931</v>
      </c>
      <c r="AL242">
        <v>0.20930000000000001</v>
      </c>
      <c r="AN242" t="s">
        <v>785</v>
      </c>
      <c r="AP242">
        <v>57000</v>
      </c>
      <c r="AQ242">
        <v>42720</v>
      </c>
      <c r="AR242">
        <v>2349</v>
      </c>
      <c r="AS242">
        <v>11931</v>
      </c>
      <c r="AT242">
        <v>0.20930000000000001</v>
      </c>
      <c r="AU242" t="s">
        <v>558</v>
      </c>
      <c r="AV242">
        <v>2</v>
      </c>
      <c r="AW242">
        <v>38720</v>
      </c>
    </row>
    <row r="243" spans="1:49">
      <c r="A243">
        <v>379</v>
      </c>
      <c r="B243" t="s">
        <v>560</v>
      </c>
      <c r="C243" s="59">
        <v>45493</v>
      </c>
      <c r="D243" t="s">
        <v>2667</v>
      </c>
      <c r="E243" t="s">
        <v>559</v>
      </c>
      <c r="F243" t="s">
        <v>2668</v>
      </c>
      <c r="G243" t="s">
        <v>2669</v>
      </c>
      <c r="H243" t="s">
        <v>2670</v>
      </c>
      <c r="I243" s="59">
        <v>45495</v>
      </c>
      <c r="J243" t="s">
        <v>561</v>
      </c>
      <c r="K243" t="s">
        <v>2666</v>
      </c>
      <c r="L243" s="59"/>
      <c r="M243" t="s">
        <v>40</v>
      </c>
      <c r="N243" t="s">
        <v>351</v>
      </c>
      <c r="O243">
        <v>1</v>
      </c>
      <c r="P243" t="s">
        <v>2665</v>
      </c>
      <c r="Q243" t="s">
        <v>2670</v>
      </c>
      <c r="S243" t="s">
        <v>2671</v>
      </c>
      <c r="W243">
        <v>17820</v>
      </c>
      <c r="X243">
        <v>1980</v>
      </c>
      <c r="Y243">
        <v>3000</v>
      </c>
      <c r="Z243">
        <v>3000</v>
      </c>
      <c r="AA243">
        <v>0</v>
      </c>
      <c r="AB243">
        <v>0</v>
      </c>
      <c r="AC243">
        <v>0</v>
      </c>
      <c r="AD243" t="s">
        <v>39</v>
      </c>
      <c r="AF243">
        <v>18700</v>
      </c>
      <c r="AG243">
        <v>12100</v>
      </c>
      <c r="AH243">
        <v>20820</v>
      </c>
      <c r="AI243">
        <v>15100</v>
      </c>
      <c r="AJ243">
        <v>848</v>
      </c>
      <c r="AK243">
        <v>7872</v>
      </c>
      <c r="AL243">
        <v>0.37809999999999999</v>
      </c>
      <c r="AN243" t="s">
        <v>785</v>
      </c>
      <c r="AP243">
        <v>20820</v>
      </c>
      <c r="AQ243">
        <v>15100</v>
      </c>
      <c r="AR243">
        <v>848</v>
      </c>
      <c r="AS243">
        <v>4872</v>
      </c>
      <c r="AT243">
        <v>0.23400000000000001</v>
      </c>
      <c r="AU243" t="s">
        <v>826</v>
      </c>
      <c r="AV243">
        <v>0</v>
      </c>
      <c r="AW243">
        <v>12100</v>
      </c>
    </row>
    <row r="244" spans="1:49">
      <c r="A244">
        <v>380</v>
      </c>
      <c r="B244" t="s">
        <v>560</v>
      </c>
      <c r="C244" s="59">
        <v>45493</v>
      </c>
      <c r="D244" t="s">
        <v>2673</v>
      </c>
      <c r="E244" t="s">
        <v>559</v>
      </c>
      <c r="F244" t="s">
        <v>1269</v>
      </c>
      <c r="G244" t="s">
        <v>1272</v>
      </c>
      <c r="H244" t="s">
        <v>1273</v>
      </c>
      <c r="I244" s="59">
        <v>45495</v>
      </c>
      <c r="J244" t="s">
        <v>561</v>
      </c>
      <c r="K244" t="s">
        <v>2672</v>
      </c>
      <c r="L244" s="59"/>
      <c r="M244" t="s">
        <v>224</v>
      </c>
      <c r="N244" t="s">
        <v>366</v>
      </c>
      <c r="O244">
        <v>4</v>
      </c>
      <c r="P244" t="s">
        <v>1269</v>
      </c>
      <c r="Q244" t="s">
        <v>1273</v>
      </c>
      <c r="S244" t="s">
        <v>1274</v>
      </c>
      <c r="W244">
        <v>8480</v>
      </c>
      <c r="X244">
        <v>0</v>
      </c>
      <c r="Y244">
        <v>3000</v>
      </c>
      <c r="Z244">
        <v>3000</v>
      </c>
      <c r="AA244">
        <v>0</v>
      </c>
      <c r="AB244">
        <v>0</v>
      </c>
      <c r="AC244">
        <v>0</v>
      </c>
      <c r="AD244" t="s">
        <v>1639</v>
      </c>
      <c r="AE244" t="s">
        <v>773</v>
      </c>
      <c r="AF244">
        <v>2030</v>
      </c>
      <c r="AG244">
        <v>1293</v>
      </c>
      <c r="AH244">
        <v>11480</v>
      </c>
      <c r="AI244">
        <v>8172</v>
      </c>
      <c r="AJ244">
        <v>477</v>
      </c>
      <c r="AK244">
        <v>2831</v>
      </c>
      <c r="AL244">
        <v>0.24660000000000001</v>
      </c>
      <c r="AN244" t="s">
        <v>785</v>
      </c>
      <c r="AP244">
        <v>11480</v>
      </c>
      <c r="AQ244">
        <v>8172</v>
      </c>
      <c r="AR244">
        <v>477</v>
      </c>
      <c r="AS244">
        <v>2831</v>
      </c>
      <c r="AT244">
        <v>0.24660000000000001</v>
      </c>
      <c r="AU244" t="s">
        <v>558</v>
      </c>
      <c r="AV244">
        <v>3</v>
      </c>
      <c r="AW244">
        <v>5172</v>
      </c>
    </row>
    <row r="245" spans="1:49">
      <c r="A245">
        <v>381</v>
      </c>
      <c r="B245" t="s">
        <v>560</v>
      </c>
      <c r="C245" s="59">
        <v>45493</v>
      </c>
      <c r="D245" t="s">
        <v>2674</v>
      </c>
      <c r="E245" t="s">
        <v>559</v>
      </c>
      <c r="F245" t="s">
        <v>1269</v>
      </c>
      <c r="G245" t="s">
        <v>1272</v>
      </c>
      <c r="H245" t="s">
        <v>1273</v>
      </c>
      <c r="I245" s="59">
        <v>45495</v>
      </c>
      <c r="J245" t="s">
        <v>561</v>
      </c>
      <c r="K245" t="s">
        <v>2672</v>
      </c>
      <c r="L245" s="59"/>
      <c r="M245" t="s">
        <v>265</v>
      </c>
      <c r="N245" t="s">
        <v>373</v>
      </c>
      <c r="O245">
        <v>1</v>
      </c>
      <c r="P245" t="s">
        <v>1269</v>
      </c>
      <c r="Q245" t="s">
        <v>1273</v>
      </c>
      <c r="S245" t="s">
        <v>1274</v>
      </c>
      <c r="W245">
        <v>1260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 t="s">
        <v>1638</v>
      </c>
      <c r="AE245" t="s">
        <v>773</v>
      </c>
      <c r="AF245">
        <v>1210</v>
      </c>
      <c r="AG245">
        <v>770</v>
      </c>
      <c r="AH245">
        <v>1260</v>
      </c>
      <c r="AI245">
        <v>770</v>
      </c>
      <c r="AJ245">
        <v>130</v>
      </c>
      <c r="AK245">
        <v>6360</v>
      </c>
      <c r="AL245">
        <v>5.0476000000000001</v>
      </c>
      <c r="AN245" t="s">
        <v>785</v>
      </c>
      <c r="AP245">
        <v>1260</v>
      </c>
      <c r="AQ245">
        <v>770</v>
      </c>
      <c r="AR245">
        <v>130</v>
      </c>
      <c r="AS245">
        <v>360</v>
      </c>
      <c r="AT245">
        <v>0.28570000000000001</v>
      </c>
      <c r="AU245" t="s">
        <v>826</v>
      </c>
      <c r="AV245">
        <v>3</v>
      </c>
      <c r="AW245">
        <v>770</v>
      </c>
    </row>
    <row r="246" spans="1:49">
      <c r="A246">
        <v>382</v>
      </c>
      <c r="B246" t="s">
        <v>560</v>
      </c>
      <c r="C246" s="59">
        <v>45493</v>
      </c>
      <c r="D246" t="s">
        <v>2677</v>
      </c>
      <c r="E246" t="s">
        <v>559</v>
      </c>
      <c r="F246" t="s">
        <v>1404</v>
      </c>
      <c r="G246" t="s">
        <v>1407</v>
      </c>
      <c r="H246" t="s">
        <v>1408</v>
      </c>
      <c r="I246" s="59">
        <v>45495</v>
      </c>
      <c r="J246" t="s">
        <v>561</v>
      </c>
      <c r="K246" t="s">
        <v>2676</v>
      </c>
      <c r="L246" s="59"/>
      <c r="M246" t="s">
        <v>34</v>
      </c>
      <c r="N246" t="s">
        <v>351</v>
      </c>
      <c r="O246">
        <v>2</v>
      </c>
      <c r="P246" t="s">
        <v>2675</v>
      </c>
      <c r="Q246" t="s">
        <v>1408</v>
      </c>
      <c r="S246" t="s">
        <v>2678</v>
      </c>
      <c r="T246" t="s">
        <v>1114</v>
      </c>
      <c r="W246">
        <v>57240</v>
      </c>
      <c r="X246">
        <v>6360</v>
      </c>
      <c r="Y246">
        <v>0</v>
      </c>
      <c r="Z246">
        <v>4400</v>
      </c>
      <c r="AA246">
        <v>0</v>
      </c>
      <c r="AB246">
        <v>1725</v>
      </c>
      <c r="AC246">
        <v>0</v>
      </c>
      <c r="AD246" t="s">
        <v>33</v>
      </c>
      <c r="AE246" t="s">
        <v>773</v>
      </c>
      <c r="AF246">
        <v>30600</v>
      </c>
      <c r="AG246">
        <v>19800</v>
      </c>
      <c r="AH246">
        <v>57240</v>
      </c>
      <c r="AI246">
        <v>45725</v>
      </c>
      <c r="AJ246">
        <v>2358</v>
      </c>
      <c r="AK246">
        <v>9157</v>
      </c>
      <c r="AL246">
        <v>0.16</v>
      </c>
      <c r="AN246" t="s">
        <v>785</v>
      </c>
      <c r="AP246">
        <v>57240</v>
      </c>
      <c r="AQ246">
        <v>45725</v>
      </c>
      <c r="AR246">
        <v>2358</v>
      </c>
      <c r="AS246">
        <v>9157</v>
      </c>
      <c r="AT246">
        <v>0.16</v>
      </c>
      <c r="AU246" t="s">
        <v>558</v>
      </c>
      <c r="AV246">
        <v>1</v>
      </c>
      <c r="AW246">
        <v>39600</v>
      </c>
    </row>
    <row r="247" spans="1:49">
      <c r="A247">
        <v>393</v>
      </c>
      <c r="B247" t="s">
        <v>560</v>
      </c>
      <c r="C247" s="59">
        <v>45495</v>
      </c>
      <c r="D247" t="s">
        <v>2735</v>
      </c>
      <c r="E247" t="s">
        <v>562</v>
      </c>
      <c r="F247" t="s">
        <v>2736</v>
      </c>
      <c r="G247" t="s">
        <v>2737</v>
      </c>
      <c r="H247" t="s">
        <v>2738</v>
      </c>
      <c r="I247" s="59">
        <v>45496</v>
      </c>
      <c r="J247" t="s">
        <v>561</v>
      </c>
      <c r="K247" t="s">
        <v>2734</v>
      </c>
      <c r="L247" s="59"/>
      <c r="M247" t="s">
        <v>98</v>
      </c>
      <c r="N247" t="s">
        <v>351</v>
      </c>
      <c r="O247">
        <v>2</v>
      </c>
      <c r="P247" t="s">
        <v>2733</v>
      </c>
      <c r="Q247" t="s">
        <v>2738</v>
      </c>
      <c r="S247" t="s">
        <v>2739</v>
      </c>
      <c r="T247" t="s">
        <v>564</v>
      </c>
      <c r="W247">
        <v>12240</v>
      </c>
      <c r="X247">
        <v>1360</v>
      </c>
      <c r="Y247">
        <v>0</v>
      </c>
      <c r="Z247">
        <v>3500</v>
      </c>
      <c r="AA247">
        <v>0</v>
      </c>
      <c r="AB247">
        <v>0</v>
      </c>
      <c r="AC247">
        <v>0</v>
      </c>
      <c r="AD247" t="s">
        <v>1645</v>
      </c>
      <c r="AF247">
        <v>6430</v>
      </c>
      <c r="AG247">
        <v>3960</v>
      </c>
      <c r="AH247">
        <v>12240</v>
      </c>
      <c r="AI247">
        <v>10920</v>
      </c>
      <c r="AJ247">
        <v>1454</v>
      </c>
      <c r="AK247">
        <v>-134</v>
      </c>
      <c r="AL247">
        <v>-1.09E-2</v>
      </c>
      <c r="AN247" t="s">
        <v>785</v>
      </c>
      <c r="AP247">
        <v>12240</v>
      </c>
      <c r="AQ247">
        <v>11420</v>
      </c>
      <c r="AR247">
        <v>1454</v>
      </c>
      <c r="AS247">
        <v>-634</v>
      </c>
      <c r="AT247">
        <v>-5.1799999999999999E-2</v>
      </c>
      <c r="AU247" t="s">
        <v>826</v>
      </c>
      <c r="AV247">
        <v>0</v>
      </c>
      <c r="AW247">
        <v>7920</v>
      </c>
    </row>
    <row r="248" spans="1:49">
      <c r="A248">
        <v>394</v>
      </c>
      <c r="B248" t="s">
        <v>560</v>
      </c>
      <c r="C248" s="59">
        <v>45496</v>
      </c>
      <c r="D248" t="s">
        <v>2742</v>
      </c>
      <c r="E248" t="s">
        <v>562</v>
      </c>
      <c r="F248" t="s">
        <v>2740</v>
      </c>
      <c r="G248" t="s">
        <v>2743</v>
      </c>
      <c r="H248" t="s">
        <v>2744</v>
      </c>
      <c r="I248" s="59">
        <v>45496</v>
      </c>
      <c r="J248" t="s">
        <v>561</v>
      </c>
      <c r="K248" t="s">
        <v>2741</v>
      </c>
      <c r="L248" s="59"/>
      <c r="M248" t="s">
        <v>34</v>
      </c>
      <c r="N248" t="s">
        <v>351</v>
      </c>
      <c r="O248">
        <v>1</v>
      </c>
      <c r="P248" t="s">
        <v>2740</v>
      </c>
      <c r="Q248" t="s">
        <v>2744</v>
      </c>
      <c r="S248" t="s">
        <v>2745</v>
      </c>
      <c r="T248" t="s">
        <v>2746</v>
      </c>
      <c r="W248">
        <v>34020</v>
      </c>
      <c r="X248">
        <v>0</v>
      </c>
      <c r="Y248">
        <v>3000</v>
      </c>
      <c r="Z248">
        <v>3500</v>
      </c>
      <c r="AA248">
        <v>0</v>
      </c>
      <c r="AB248">
        <v>960</v>
      </c>
      <c r="AC248">
        <v>0</v>
      </c>
      <c r="AD248" t="s">
        <v>33</v>
      </c>
      <c r="AF248">
        <v>32130</v>
      </c>
      <c r="AG248">
        <v>19800</v>
      </c>
      <c r="AH248">
        <v>37020</v>
      </c>
      <c r="AI248">
        <v>24260</v>
      </c>
      <c r="AJ248">
        <v>4141</v>
      </c>
      <c r="AK248">
        <v>8619</v>
      </c>
      <c r="AL248">
        <v>0.23280000000000001</v>
      </c>
      <c r="AN248" t="s">
        <v>785</v>
      </c>
      <c r="AP248">
        <v>37020</v>
      </c>
      <c r="AQ248">
        <v>24260</v>
      </c>
      <c r="AR248">
        <v>4141</v>
      </c>
      <c r="AS248">
        <v>8619</v>
      </c>
      <c r="AT248">
        <v>0.23280000000000001</v>
      </c>
      <c r="AU248" t="s">
        <v>558</v>
      </c>
      <c r="AV248">
        <v>0</v>
      </c>
      <c r="AW248">
        <v>19800</v>
      </c>
    </row>
    <row r="249" spans="1:49">
      <c r="A249">
        <v>395</v>
      </c>
      <c r="B249" t="s">
        <v>560</v>
      </c>
      <c r="C249" s="59">
        <v>45496</v>
      </c>
      <c r="D249" t="s">
        <v>2749</v>
      </c>
      <c r="E249" t="s">
        <v>562</v>
      </c>
      <c r="F249" t="s">
        <v>2293</v>
      </c>
      <c r="G249" t="s">
        <v>2294</v>
      </c>
      <c r="H249" t="s">
        <v>2750</v>
      </c>
      <c r="I249" s="59">
        <v>45496</v>
      </c>
      <c r="J249" t="s">
        <v>561</v>
      </c>
      <c r="K249" t="s">
        <v>2748</v>
      </c>
      <c r="L249" s="59"/>
      <c r="M249" t="s">
        <v>34</v>
      </c>
      <c r="N249" t="s">
        <v>351</v>
      </c>
      <c r="O249">
        <v>1</v>
      </c>
      <c r="P249" t="s">
        <v>2747</v>
      </c>
      <c r="Q249" t="s">
        <v>2750</v>
      </c>
      <c r="S249" t="s">
        <v>2751</v>
      </c>
      <c r="T249" t="s">
        <v>564</v>
      </c>
      <c r="W249">
        <v>34020</v>
      </c>
      <c r="X249">
        <v>0</v>
      </c>
      <c r="Y249">
        <v>3000</v>
      </c>
      <c r="Z249">
        <v>3500</v>
      </c>
      <c r="AA249">
        <v>0</v>
      </c>
      <c r="AB249">
        <v>960</v>
      </c>
      <c r="AC249">
        <v>0</v>
      </c>
      <c r="AD249" t="s">
        <v>33</v>
      </c>
      <c r="AE249" t="s">
        <v>773</v>
      </c>
      <c r="AF249">
        <v>32130</v>
      </c>
      <c r="AG249">
        <v>19800</v>
      </c>
      <c r="AH249">
        <v>37020</v>
      </c>
      <c r="AI249">
        <v>24260</v>
      </c>
      <c r="AJ249">
        <v>4141</v>
      </c>
      <c r="AK249">
        <v>8619</v>
      </c>
      <c r="AL249">
        <v>0.23280000000000001</v>
      </c>
      <c r="AN249" t="s">
        <v>785</v>
      </c>
      <c r="AP249">
        <v>37020</v>
      </c>
      <c r="AQ249">
        <v>24260</v>
      </c>
      <c r="AR249">
        <v>4141</v>
      </c>
      <c r="AS249">
        <v>8619</v>
      </c>
      <c r="AT249">
        <v>0.23280000000000001</v>
      </c>
      <c r="AU249" t="s">
        <v>558</v>
      </c>
      <c r="AV249">
        <v>0</v>
      </c>
      <c r="AW249">
        <v>19800</v>
      </c>
    </row>
    <row r="250" spans="1:49">
      <c r="A250">
        <v>396</v>
      </c>
      <c r="B250" t="s">
        <v>560</v>
      </c>
      <c r="C250" s="59">
        <v>45496</v>
      </c>
      <c r="D250" t="s">
        <v>2754</v>
      </c>
      <c r="E250" t="s">
        <v>559</v>
      </c>
      <c r="F250" t="s">
        <v>2752</v>
      </c>
      <c r="G250" t="s">
        <v>2755</v>
      </c>
      <c r="H250" t="s">
        <v>2756</v>
      </c>
      <c r="I250" s="59">
        <v>45496</v>
      </c>
      <c r="J250" t="s">
        <v>561</v>
      </c>
      <c r="K250" t="s">
        <v>2753</v>
      </c>
      <c r="L250" s="59"/>
      <c r="M250" t="s">
        <v>36</v>
      </c>
      <c r="N250" t="s">
        <v>351</v>
      </c>
      <c r="O250">
        <v>1</v>
      </c>
      <c r="P250" t="s">
        <v>2752</v>
      </c>
      <c r="Q250" t="s">
        <v>2756</v>
      </c>
      <c r="R250" t="s">
        <v>2757</v>
      </c>
      <c r="S250" t="s">
        <v>2758</v>
      </c>
      <c r="T250" t="s">
        <v>2759</v>
      </c>
      <c r="W250">
        <v>24300</v>
      </c>
      <c r="X250">
        <v>2700</v>
      </c>
      <c r="Y250">
        <v>3000</v>
      </c>
      <c r="Z250">
        <v>3500</v>
      </c>
      <c r="AA250">
        <v>0</v>
      </c>
      <c r="AB250">
        <v>500</v>
      </c>
      <c r="AC250">
        <v>0</v>
      </c>
      <c r="AD250" t="s">
        <v>35</v>
      </c>
      <c r="AF250">
        <v>25500</v>
      </c>
      <c r="AG250">
        <v>16500</v>
      </c>
      <c r="AH250">
        <v>27300</v>
      </c>
      <c r="AI250">
        <v>20500</v>
      </c>
      <c r="AJ250">
        <v>1106</v>
      </c>
      <c r="AK250">
        <v>8694</v>
      </c>
      <c r="AL250">
        <v>0.31850000000000001</v>
      </c>
      <c r="AN250" t="s">
        <v>785</v>
      </c>
      <c r="AP250">
        <v>27300</v>
      </c>
      <c r="AQ250">
        <v>20500</v>
      </c>
      <c r="AR250">
        <v>1106</v>
      </c>
      <c r="AS250">
        <v>5694</v>
      </c>
      <c r="AT250">
        <v>0.20860000000000001</v>
      </c>
      <c r="AU250" t="s">
        <v>826</v>
      </c>
      <c r="AV250">
        <v>0</v>
      </c>
      <c r="AW250">
        <v>16500</v>
      </c>
    </row>
    <row r="251" spans="1:49">
      <c r="A251">
        <v>401</v>
      </c>
      <c r="B251" t="s">
        <v>560</v>
      </c>
      <c r="C251" s="59">
        <v>45497</v>
      </c>
      <c r="D251" t="s">
        <v>2773</v>
      </c>
      <c r="E251" t="s">
        <v>559</v>
      </c>
      <c r="F251" t="s">
        <v>1455</v>
      </c>
      <c r="G251" t="s">
        <v>1458</v>
      </c>
      <c r="H251" t="s">
        <v>1459</v>
      </c>
      <c r="I251" s="59">
        <v>45497</v>
      </c>
      <c r="J251" t="s">
        <v>561</v>
      </c>
      <c r="K251" t="s">
        <v>2772</v>
      </c>
      <c r="L251" s="59"/>
      <c r="M251" t="s">
        <v>52</v>
      </c>
      <c r="N251" t="s">
        <v>351</v>
      </c>
      <c r="O251">
        <v>100</v>
      </c>
      <c r="P251" t="s">
        <v>1455</v>
      </c>
      <c r="Q251" t="s">
        <v>1460</v>
      </c>
      <c r="S251" t="s">
        <v>1461</v>
      </c>
      <c r="W251">
        <v>131000</v>
      </c>
      <c r="X251">
        <v>35000</v>
      </c>
      <c r="Y251">
        <v>0</v>
      </c>
      <c r="Z251">
        <v>5500</v>
      </c>
      <c r="AA251">
        <v>0</v>
      </c>
      <c r="AB251">
        <v>1925</v>
      </c>
      <c r="AC251">
        <v>0</v>
      </c>
      <c r="AD251" t="s">
        <v>51</v>
      </c>
      <c r="AE251" t="s">
        <v>773</v>
      </c>
      <c r="AF251">
        <v>1240</v>
      </c>
      <c r="AG251">
        <v>880</v>
      </c>
      <c r="AH251">
        <v>131000</v>
      </c>
      <c r="AI251">
        <v>95425</v>
      </c>
      <c r="AJ251">
        <v>5294</v>
      </c>
      <c r="AK251">
        <v>30281</v>
      </c>
      <c r="AL251">
        <v>0.23119999999999999</v>
      </c>
      <c r="AN251" t="s">
        <v>785</v>
      </c>
      <c r="AP251">
        <v>131000</v>
      </c>
      <c r="AQ251">
        <v>95425</v>
      </c>
      <c r="AR251">
        <v>5294</v>
      </c>
      <c r="AS251">
        <v>30281</v>
      </c>
      <c r="AT251">
        <v>0.23119999999999999</v>
      </c>
      <c r="AU251" t="s">
        <v>558</v>
      </c>
      <c r="AV251">
        <v>1</v>
      </c>
      <c r="AW251">
        <v>88000</v>
      </c>
    </row>
    <row r="252" spans="1:49">
      <c r="A252">
        <v>402</v>
      </c>
      <c r="B252" t="s">
        <v>560</v>
      </c>
      <c r="C252" s="59">
        <v>45497</v>
      </c>
      <c r="D252" t="s">
        <v>2774</v>
      </c>
      <c r="E252" t="s">
        <v>559</v>
      </c>
      <c r="F252" t="s">
        <v>1455</v>
      </c>
      <c r="G252" t="s">
        <v>1458</v>
      </c>
      <c r="H252" t="s">
        <v>1459</v>
      </c>
      <c r="I252" s="59">
        <v>45497</v>
      </c>
      <c r="J252" t="s">
        <v>561</v>
      </c>
      <c r="K252" t="s">
        <v>2772</v>
      </c>
      <c r="L252" s="59"/>
      <c r="M252" t="s">
        <v>82</v>
      </c>
      <c r="N252" t="s">
        <v>351</v>
      </c>
      <c r="O252">
        <v>2</v>
      </c>
      <c r="P252" t="s">
        <v>1455</v>
      </c>
      <c r="Q252" t="s">
        <v>1460</v>
      </c>
      <c r="S252" t="s">
        <v>1461</v>
      </c>
      <c r="W252">
        <v>15260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 t="s">
        <v>81</v>
      </c>
      <c r="AE252" t="s">
        <v>773</v>
      </c>
      <c r="AF252">
        <v>5610</v>
      </c>
      <c r="AG252">
        <v>3740</v>
      </c>
      <c r="AH252">
        <v>15260</v>
      </c>
      <c r="AI252">
        <v>7480</v>
      </c>
      <c r="AJ252">
        <v>687</v>
      </c>
      <c r="AK252">
        <v>7093</v>
      </c>
      <c r="AL252">
        <v>0.46479999999999999</v>
      </c>
      <c r="AN252" t="s">
        <v>785</v>
      </c>
      <c r="AP252">
        <v>15260</v>
      </c>
      <c r="AQ252">
        <v>7480</v>
      </c>
      <c r="AR252">
        <v>687</v>
      </c>
      <c r="AS252">
        <v>7093</v>
      </c>
      <c r="AT252">
        <v>0.46479999999999999</v>
      </c>
      <c r="AU252" t="s">
        <v>558</v>
      </c>
      <c r="AV252">
        <v>1</v>
      </c>
      <c r="AW252">
        <v>7480</v>
      </c>
    </row>
    <row r="253" spans="1:49">
      <c r="A253">
        <v>403</v>
      </c>
      <c r="B253" t="s">
        <v>560</v>
      </c>
      <c r="C253" s="59">
        <v>45496</v>
      </c>
      <c r="D253" t="s">
        <v>2777</v>
      </c>
      <c r="E253" t="s">
        <v>559</v>
      </c>
      <c r="F253" t="s">
        <v>2778</v>
      </c>
      <c r="G253" t="s">
        <v>2779</v>
      </c>
      <c r="H253" t="s">
        <v>2780</v>
      </c>
      <c r="I253" s="59">
        <v>45497</v>
      </c>
      <c r="J253" t="s">
        <v>561</v>
      </c>
      <c r="K253" t="s">
        <v>2776</v>
      </c>
      <c r="L253" s="59"/>
      <c r="M253" t="s">
        <v>217</v>
      </c>
      <c r="N253" t="s">
        <v>351</v>
      </c>
      <c r="O253">
        <v>50</v>
      </c>
      <c r="P253" t="s">
        <v>2775</v>
      </c>
      <c r="Q253" t="s">
        <v>2781</v>
      </c>
      <c r="S253" t="s">
        <v>2782</v>
      </c>
      <c r="T253" t="s">
        <v>2783</v>
      </c>
      <c r="W253">
        <v>131000</v>
      </c>
      <c r="X253">
        <v>0</v>
      </c>
      <c r="Y253">
        <v>0</v>
      </c>
      <c r="Z253">
        <v>5700</v>
      </c>
      <c r="AA253">
        <v>0</v>
      </c>
      <c r="AB253">
        <v>1725</v>
      </c>
      <c r="AC253">
        <v>0</v>
      </c>
      <c r="AD253" t="s">
        <v>2809</v>
      </c>
      <c r="AF253">
        <v>2070</v>
      </c>
      <c r="AG253">
        <v>1320</v>
      </c>
      <c r="AH253">
        <v>131000</v>
      </c>
      <c r="AI253">
        <v>73425</v>
      </c>
      <c r="AJ253">
        <v>5294</v>
      </c>
      <c r="AK253">
        <v>52281</v>
      </c>
      <c r="AL253">
        <v>0.39910000000000001</v>
      </c>
      <c r="AN253" t="s">
        <v>785</v>
      </c>
      <c r="AP253">
        <v>131000</v>
      </c>
      <c r="AQ253">
        <v>73425</v>
      </c>
      <c r="AR253">
        <v>5294</v>
      </c>
      <c r="AS253">
        <v>52281</v>
      </c>
      <c r="AT253">
        <v>0.39910000000000001</v>
      </c>
      <c r="AU253" t="s">
        <v>558</v>
      </c>
      <c r="AV253">
        <v>0</v>
      </c>
      <c r="AW253">
        <v>66000</v>
      </c>
    </row>
    <row r="254" spans="1:49">
      <c r="A254">
        <v>405</v>
      </c>
      <c r="B254" t="s">
        <v>560</v>
      </c>
      <c r="C254" s="59">
        <v>45496</v>
      </c>
      <c r="D254" t="s">
        <v>2792</v>
      </c>
      <c r="E254" t="s">
        <v>562</v>
      </c>
      <c r="F254" t="s">
        <v>2790</v>
      </c>
      <c r="G254" t="s">
        <v>2793</v>
      </c>
      <c r="H254" t="s">
        <v>2794</v>
      </c>
      <c r="I254" s="59">
        <v>45497</v>
      </c>
      <c r="J254" t="s">
        <v>561</v>
      </c>
      <c r="K254" t="s">
        <v>2791</v>
      </c>
      <c r="L254" s="59"/>
      <c r="M254" t="s">
        <v>211</v>
      </c>
      <c r="N254" t="s">
        <v>351</v>
      </c>
      <c r="O254">
        <v>8</v>
      </c>
      <c r="P254" t="s">
        <v>2790</v>
      </c>
      <c r="Q254" t="s">
        <v>2794</v>
      </c>
      <c r="S254" t="s">
        <v>2795</v>
      </c>
      <c r="T254" t="s">
        <v>563</v>
      </c>
      <c r="W254">
        <v>20000</v>
      </c>
      <c r="X254">
        <v>0</v>
      </c>
      <c r="Y254">
        <v>0</v>
      </c>
      <c r="Z254">
        <v>3500</v>
      </c>
      <c r="AA254">
        <v>0</v>
      </c>
      <c r="AB254">
        <v>500</v>
      </c>
      <c r="AC254">
        <v>0</v>
      </c>
      <c r="AD254" t="s">
        <v>828</v>
      </c>
      <c r="AF254">
        <v>2300</v>
      </c>
      <c r="AG254">
        <v>1397</v>
      </c>
      <c r="AH254">
        <v>20000</v>
      </c>
      <c r="AI254">
        <v>15176</v>
      </c>
      <c r="AJ254">
        <v>2376</v>
      </c>
      <c r="AK254">
        <v>2448</v>
      </c>
      <c r="AL254">
        <v>0.12239999999999999</v>
      </c>
      <c r="AN254" t="s">
        <v>785</v>
      </c>
      <c r="AP254">
        <v>20000</v>
      </c>
      <c r="AQ254">
        <v>15176</v>
      </c>
      <c r="AR254">
        <v>2376</v>
      </c>
      <c r="AS254">
        <v>2448</v>
      </c>
      <c r="AT254">
        <v>0.12239999999999999</v>
      </c>
      <c r="AU254" t="s">
        <v>558</v>
      </c>
      <c r="AV254">
        <v>0</v>
      </c>
      <c r="AW254">
        <v>11176</v>
      </c>
    </row>
    <row r="255" spans="1:49">
      <c r="A255">
        <v>406</v>
      </c>
      <c r="B255" t="s">
        <v>560</v>
      </c>
      <c r="C255" s="59">
        <v>45496</v>
      </c>
      <c r="D255" t="s">
        <v>2792</v>
      </c>
      <c r="E255" t="s">
        <v>562</v>
      </c>
      <c r="F255" t="s">
        <v>2790</v>
      </c>
      <c r="G255" t="s">
        <v>2793</v>
      </c>
      <c r="H255" t="s">
        <v>2794</v>
      </c>
      <c r="I255" s="59">
        <v>45497</v>
      </c>
      <c r="J255" t="s">
        <v>561</v>
      </c>
      <c r="K255" t="s">
        <v>2791</v>
      </c>
      <c r="L255" s="59"/>
      <c r="M255" t="s">
        <v>284</v>
      </c>
      <c r="N255" t="s">
        <v>351</v>
      </c>
      <c r="O255">
        <v>5</v>
      </c>
      <c r="P255" t="s">
        <v>2790</v>
      </c>
      <c r="Q255" t="s">
        <v>2794</v>
      </c>
      <c r="S255" t="s">
        <v>2795</v>
      </c>
      <c r="T255" t="s">
        <v>563</v>
      </c>
      <c r="W255">
        <v>9400</v>
      </c>
      <c r="X255">
        <v>1050</v>
      </c>
      <c r="Y255">
        <v>0</v>
      </c>
      <c r="Z255">
        <v>0</v>
      </c>
      <c r="AA255">
        <v>0</v>
      </c>
      <c r="AB255">
        <v>0</v>
      </c>
      <c r="AC255">
        <v>0</v>
      </c>
      <c r="AD255" t="s">
        <v>1648</v>
      </c>
      <c r="AE255" t="s">
        <v>773</v>
      </c>
      <c r="AF255">
        <v>2000</v>
      </c>
      <c r="AG255">
        <v>1210</v>
      </c>
      <c r="AH255">
        <v>9400</v>
      </c>
      <c r="AI255">
        <v>6050</v>
      </c>
      <c r="AJ255">
        <v>1117</v>
      </c>
      <c r="AK255">
        <v>2233</v>
      </c>
      <c r="AL255">
        <v>0.23760000000000001</v>
      </c>
      <c r="AN255" t="s">
        <v>785</v>
      </c>
      <c r="AP255">
        <v>9400</v>
      </c>
      <c r="AQ255">
        <v>6050</v>
      </c>
      <c r="AR255">
        <v>1117</v>
      </c>
      <c r="AS255">
        <v>2233</v>
      </c>
      <c r="AT255">
        <v>0.23760000000000001</v>
      </c>
      <c r="AU255" t="s">
        <v>558</v>
      </c>
      <c r="AV255">
        <v>0</v>
      </c>
      <c r="AW255">
        <v>6050</v>
      </c>
    </row>
    <row r="256" spans="1:49">
      <c r="A256">
        <v>407</v>
      </c>
      <c r="B256" t="s">
        <v>560</v>
      </c>
      <c r="C256" s="59">
        <v>45496</v>
      </c>
      <c r="D256" t="s">
        <v>2798</v>
      </c>
      <c r="E256" t="s">
        <v>562</v>
      </c>
      <c r="F256" t="s">
        <v>2796</v>
      </c>
      <c r="G256" t="s">
        <v>786</v>
      </c>
      <c r="H256" t="s">
        <v>2799</v>
      </c>
      <c r="I256" s="59">
        <v>45497</v>
      </c>
      <c r="J256" t="s">
        <v>561</v>
      </c>
      <c r="K256" t="s">
        <v>2797</v>
      </c>
      <c r="L256" s="59"/>
      <c r="M256" t="s">
        <v>82</v>
      </c>
      <c r="N256" t="s">
        <v>385</v>
      </c>
      <c r="O256">
        <v>1</v>
      </c>
      <c r="P256" t="s">
        <v>2796</v>
      </c>
      <c r="Q256" t="s">
        <v>2799</v>
      </c>
      <c r="S256" t="s">
        <v>2800</v>
      </c>
      <c r="T256" t="s">
        <v>564</v>
      </c>
      <c r="W256">
        <v>6280</v>
      </c>
      <c r="X256">
        <v>340</v>
      </c>
      <c r="Y256">
        <v>3000</v>
      </c>
      <c r="Z256">
        <v>3000</v>
      </c>
      <c r="AA256">
        <v>0</v>
      </c>
      <c r="AB256">
        <v>0</v>
      </c>
      <c r="AC256">
        <v>0</v>
      </c>
      <c r="AD256" t="s">
        <v>81</v>
      </c>
      <c r="AF256">
        <v>5890</v>
      </c>
      <c r="AG256">
        <v>3740</v>
      </c>
      <c r="AH256">
        <v>9280</v>
      </c>
      <c r="AI256">
        <v>6740</v>
      </c>
      <c r="AJ256">
        <v>845</v>
      </c>
      <c r="AK256">
        <v>1695</v>
      </c>
      <c r="AL256">
        <v>0.1827</v>
      </c>
      <c r="AN256" t="s">
        <v>785</v>
      </c>
      <c r="AP256">
        <v>9280</v>
      </c>
      <c r="AQ256">
        <v>6740</v>
      </c>
      <c r="AR256">
        <v>845</v>
      </c>
      <c r="AS256">
        <v>1695</v>
      </c>
      <c r="AT256">
        <v>0.1827</v>
      </c>
      <c r="AU256" t="s">
        <v>558</v>
      </c>
      <c r="AV256">
        <v>0</v>
      </c>
      <c r="AW256">
        <v>3740</v>
      </c>
    </row>
    <row r="257" spans="1:49">
      <c r="A257">
        <v>409</v>
      </c>
      <c r="B257" t="s">
        <v>560</v>
      </c>
      <c r="C257" s="59">
        <v>45497</v>
      </c>
      <c r="D257" t="s">
        <v>2812</v>
      </c>
      <c r="E257" t="s">
        <v>562</v>
      </c>
      <c r="F257" t="s">
        <v>2810</v>
      </c>
      <c r="G257" t="s">
        <v>2813</v>
      </c>
      <c r="H257" t="s">
        <v>2814</v>
      </c>
      <c r="I257" s="59">
        <v>45498</v>
      </c>
      <c r="J257" t="s">
        <v>561</v>
      </c>
      <c r="K257" t="s">
        <v>2811</v>
      </c>
      <c r="L257" s="59"/>
      <c r="M257" t="s">
        <v>34</v>
      </c>
      <c r="N257" t="s">
        <v>351</v>
      </c>
      <c r="O257">
        <v>1</v>
      </c>
      <c r="P257" t="s">
        <v>2810</v>
      </c>
      <c r="Q257" t="s">
        <v>2814</v>
      </c>
      <c r="S257" t="s">
        <v>2815</v>
      </c>
      <c r="T257" t="s">
        <v>564</v>
      </c>
      <c r="W257">
        <v>34020</v>
      </c>
      <c r="X257">
        <v>0</v>
      </c>
      <c r="Y257">
        <v>3000</v>
      </c>
      <c r="Z257">
        <v>3500</v>
      </c>
      <c r="AA257">
        <v>0</v>
      </c>
      <c r="AB257">
        <v>960</v>
      </c>
      <c r="AC257">
        <v>0</v>
      </c>
      <c r="AD257" t="s">
        <v>33</v>
      </c>
      <c r="AF257">
        <v>32130</v>
      </c>
      <c r="AG257">
        <v>19800</v>
      </c>
      <c r="AH257">
        <v>37020</v>
      </c>
      <c r="AI257">
        <v>24260</v>
      </c>
      <c r="AJ257">
        <v>4141</v>
      </c>
      <c r="AK257">
        <v>8619</v>
      </c>
      <c r="AL257">
        <v>0.23280000000000001</v>
      </c>
      <c r="AN257" t="s">
        <v>785</v>
      </c>
      <c r="AP257">
        <v>37020</v>
      </c>
      <c r="AQ257">
        <v>24260</v>
      </c>
      <c r="AR257">
        <v>4141</v>
      </c>
      <c r="AS257">
        <v>8619</v>
      </c>
      <c r="AT257">
        <v>0.23280000000000001</v>
      </c>
      <c r="AU257" t="s">
        <v>558</v>
      </c>
      <c r="AV257">
        <v>0</v>
      </c>
      <c r="AW257">
        <v>19800</v>
      </c>
    </row>
    <row r="258" spans="1:49">
      <c r="A258">
        <v>410</v>
      </c>
      <c r="B258" t="s">
        <v>560</v>
      </c>
      <c r="C258" s="59">
        <v>45497</v>
      </c>
      <c r="D258" t="s">
        <v>2818</v>
      </c>
      <c r="E258" t="s">
        <v>562</v>
      </c>
      <c r="F258" t="s">
        <v>2816</v>
      </c>
      <c r="G258" t="s">
        <v>1105</v>
      </c>
      <c r="H258" t="s">
        <v>2819</v>
      </c>
      <c r="I258" s="59">
        <v>45498</v>
      </c>
      <c r="J258" t="s">
        <v>561</v>
      </c>
      <c r="K258" t="s">
        <v>2817</v>
      </c>
      <c r="L258" s="59"/>
      <c r="M258" t="s">
        <v>125</v>
      </c>
      <c r="N258" t="s">
        <v>351</v>
      </c>
      <c r="O258">
        <v>6</v>
      </c>
      <c r="P258" t="s">
        <v>2816</v>
      </c>
      <c r="Q258" t="s">
        <v>2819</v>
      </c>
      <c r="S258" t="s">
        <v>2820</v>
      </c>
      <c r="T258" t="s">
        <v>563</v>
      </c>
      <c r="W258">
        <v>10140</v>
      </c>
      <c r="X258">
        <v>1140</v>
      </c>
      <c r="Y258">
        <v>0</v>
      </c>
      <c r="Z258">
        <v>3000</v>
      </c>
      <c r="AA258">
        <v>0</v>
      </c>
      <c r="AB258">
        <v>0</v>
      </c>
      <c r="AC258">
        <v>0</v>
      </c>
      <c r="AD258" t="s">
        <v>124</v>
      </c>
      <c r="AF258">
        <v>1790</v>
      </c>
      <c r="AG258">
        <v>1100</v>
      </c>
      <c r="AH258">
        <v>10140</v>
      </c>
      <c r="AI258">
        <v>9600</v>
      </c>
      <c r="AJ258">
        <v>1205</v>
      </c>
      <c r="AK258">
        <v>-665</v>
      </c>
      <c r="AL258">
        <v>-6.5600000000000006E-2</v>
      </c>
      <c r="AN258" t="s">
        <v>785</v>
      </c>
      <c r="AP258">
        <v>10140</v>
      </c>
      <c r="AQ258">
        <v>9600</v>
      </c>
      <c r="AR258">
        <v>1205</v>
      </c>
      <c r="AS258">
        <v>-665</v>
      </c>
      <c r="AT258">
        <v>-6.5600000000000006E-2</v>
      </c>
      <c r="AU258" t="s">
        <v>558</v>
      </c>
      <c r="AV258">
        <v>0</v>
      </c>
      <c r="AW258">
        <v>6600</v>
      </c>
    </row>
    <row r="259" spans="1:49">
      <c r="A259">
        <v>411</v>
      </c>
      <c r="B259" t="s">
        <v>560</v>
      </c>
      <c r="C259" s="59">
        <v>45497</v>
      </c>
      <c r="D259" t="s">
        <v>2823</v>
      </c>
      <c r="E259" t="s">
        <v>562</v>
      </c>
      <c r="F259" t="s">
        <v>2824</v>
      </c>
      <c r="G259" t="s">
        <v>1817</v>
      </c>
      <c r="H259" t="s">
        <v>2825</v>
      </c>
      <c r="I259" s="59">
        <v>45498</v>
      </c>
      <c r="J259" t="s">
        <v>561</v>
      </c>
      <c r="K259" t="s">
        <v>2822</v>
      </c>
      <c r="L259" s="59"/>
      <c r="M259" t="s">
        <v>98</v>
      </c>
      <c r="N259" t="s">
        <v>351</v>
      </c>
      <c r="O259">
        <v>1</v>
      </c>
      <c r="P259" t="s">
        <v>2821</v>
      </c>
      <c r="Q259" t="s">
        <v>2825</v>
      </c>
      <c r="S259" t="s">
        <v>2826</v>
      </c>
      <c r="T259" t="s">
        <v>564</v>
      </c>
      <c r="W259">
        <v>6120</v>
      </c>
      <c r="X259">
        <v>680</v>
      </c>
      <c r="Y259">
        <v>3000</v>
      </c>
      <c r="Z259">
        <v>3000</v>
      </c>
      <c r="AA259">
        <v>0</v>
      </c>
      <c r="AB259">
        <v>0</v>
      </c>
      <c r="AC259">
        <v>0</v>
      </c>
      <c r="AD259" t="s">
        <v>1645</v>
      </c>
      <c r="AF259">
        <v>6430</v>
      </c>
      <c r="AG259">
        <v>3960</v>
      </c>
      <c r="AH259">
        <v>9120</v>
      </c>
      <c r="AI259">
        <v>6960</v>
      </c>
      <c r="AJ259">
        <v>826</v>
      </c>
      <c r="AK259">
        <v>1334</v>
      </c>
      <c r="AL259">
        <v>0.14630000000000001</v>
      </c>
      <c r="AN259" t="s">
        <v>785</v>
      </c>
      <c r="AP259">
        <v>9120</v>
      </c>
      <c r="AQ259">
        <v>6960</v>
      </c>
      <c r="AR259">
        <v>826</v>
      </c>
      <c r="AS259">
        <v>1334</v>
      </c>
      <c r="AT259">
        <v>0.14630000000000001</v>
      </c>
      <c r="AU259" t="s">
        <v>558</v>
      </c>
      <c r="AV259">
        <v>0</v>
      </c>
      <c r="AW259">
        <v>3960</v>
      </c>
    </row>
    <row r="260" spans="1:49">
      <c r="A260">
        <v>412</v>
      </c>
      <c r="B260" t="s">
        <v>560</v>
      </c>
      <c r="C260" s="59">
        <v>45498</v>
      </c>
      <c r="D260" t="s">
        <v>2829</v>
      </c>
      <c r="E260" t="s">
        <v>562</v>
      </c>
      <c r="F260" t="s">
        <v>2830</v>
      </c>
      <c r="G260" t="s">
        <v>2831</v>
      </c>
      <c r="H260" t="s">
        <v>2832</v>
      </c>
      <c r="I260" s="59">
        <v>45498</v>
      </c>
      <c r="J260" t="s">
        <v>561</v>
      </c>
      <c r="K260" t="s">
        <v>2828</v>
      </c>
      <c r="L260" s="59"/>
      <c r="M260" t="s">
        <v>74</v>
      </c>
      <c r="N260" t="s">
        <v>351</v>
      </c>
      <c r="O260">
        <v>3</v>
      </c>
      <c r="P260" t="s">
        <v>2827</v>
      </c>
      <c r="Q260" t="s">
        <v>2832</v>
      </c>
      <c r="S260" t="s">
        <v>2833</v>
      </c>
      <c r="T260" t="s">
        <v>563</v>
      </c>
      <c r="W260">
        <v>6240</v>
      </c>
      <c r="X260">
        <v>1560</v>
      </c>
      <c r="Y260">
        <v>0</v>
      </c>
      <c r="Z260">
        <v>3000</v>
      </c>
      <c r="AA260">
        <v>0</v>
      </c>
      <c r="AB260">
        <v>0</v>
      </c>
      <c r="AC260">
        <v>0</v>
      </c>
      <c r="AD260" t="s">
        <v>73</v>
      </c>
      <c r="AF260">
        <v>2280</v>
      </c>
      <c r="AG260">
        <v>1540</v>
      </c>
      <c r="AH260">
        <v>6240</v>
      </c>
      <c r="AI260">
        <v>7620</v>
      </c>
      <c r="AJ260">
        <v>741</v>
      </c>
      <c r="AK260">
        <v>-2121</v>
      </c>
      <c r="AL260">
        <v>-0.33989999999999998</v>
      </c>
      <c r="AN260" t="s">
        <v>785</v>
      </c>
      <c r="AP260">
        <v>6240</v>
      </c>
      <c r="AQ260">
        <v>7620</v>
      </c>
      <c r="AR260">
        <v>741</v>
      </c>
      <c r="AS260">
        <v>-2121</v>
      </c>
      <c r="AT260">
        <v>-0.33989999999999998</v>
      </c>
      <c r="AU260" t="s">
        <v>558</v>
      </c>
      <c r="AV260">
        <v>0</v>
      </c>
      <c r="AW260">
        <v>4620</v>
      </c>
    </row>
    <row r="261" spans="1:49">
      <c r="A261">
        <v>413</v>
      </c>
      <c r="B261" t="s">
        <v>560</v>
      </c>
      <c r="C261" s="59">
        <v>45498</v>
      </c>
      <c r="D261" t="s">
        <v>2829</v>
      </c>
      <c r="E261" t="s">
        <v>562</v>
      </c>
      <c r="F261" t="s">
        <v>2830</v>
      </c>
      <c r="G261" t="s">
        <v>2831</v>
      </c>
      <c r="H261" t="s">
        <v>2832</v>
      </c>
      <c r="I261" s="59">
        <v>45498</v>
      </c>
      <c r="J261" t="s">
        <v>561</v>
      </c>
      <c r="K261" t="s">
        <v>2828</v>
      </c>
      <c r="L261" s="59"/>
      <c r="M261" t="s">
        <v>76</v>
      </c>
      <c r="N261" t="s">
        <v>351</v>
      </c>
      <c r="O261">
        <v>3</v>
      </c>
      <c r="P261" t="s">
        <v>2827</v>
      </c>
      <c r="Q261" t="s">
        <v>2832</v>
      </c>
      <c r="S261" t="s">
        <v>2833</v>
      </c>
      <c r="T261" t="s">
        <v>563</v>
      </c>
      <c r="W261">
        <v>5790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 t="s">
        <v>75</v>
      </c>
      <c r="AE261" t="s">
        <v>773</v>
      </c>
      <c r="AF261">
        <v>1630</v>
      </c>
      <c r="AG261">
        <v>1100</v>
      </c>
      <c r="AH261">
        <v>5790</v>
      </c>
      <c r="AI261">
        <v>3300</v>
      </c>
      <c r="AJ261">
        <v>688</v>
      </c>
      <c r="AK261">
        <v>1802</v>
      </c>
      <c r="AL261">
        <v>0.31119999999999998</v>
      </c>
      <c r="AN261" t="s">
        <v>785</v>
      </c>
      <c r="AP261">
        <v>5790</v>
      </c>
      <c r="AQ261">
        <v>3300</v>
      </c>
      <c r="AR261">
        <v>688</v>
      </c>
      <c r="AS261">
        <v>1802</v>
      </c>
      <c r="AT261">
        <v>0.31119999999999998</v>
      </c>
      <c r="AU261" t="s">
        <v>558</v>
      </c>
      <c r="AV261">
        <v>0</v>
      </c>
      <c r="AW261">
        <v>3300</v>
      </c>
    </row>
    <row r="262" spans="1:49">
      <c r="A262">
        <v>414</v>
      </c>
      <c r="B262" t="s">
        <v>560</v>
      </c>
      <c r="C262" s="59">
        <v>45498</v>
      </c>
      <c r="D262" t="s">
        <v>2836</v>
      </c>
      <c r="E262" t="s">
        <v>562</v>
      </c>
      <c r="F262" t="s">
        <v>2834</v>
      </c>
      <c r="G262" t="s">
        <v>2837</v>
      </c>
      <c r="H262" t="s">
        <v>2838</v>
      </c>
      <c r="I262" s="59">
        <v>45498</v>
      </c>
      <c r="J262" t="s">
        <v>561</v>
      </c>
      <c r="K262" t="s">
        <v>2835</v>
      </c>
      <c r="L262" s="59"/>
      <c r="M262" t="s">
        <v>98</v>
      </c>
      <c r="N262" t="s">
        <v>351</v>
      </c>
      <c r="O262">
        <v>1</v>
      </c>
      <c r="P262" t="s">
        <v>2834</v>
      </c>
      <c r="Q262" t="s">
        <v>2838</v>
      </c>
      <c r="S262" t="s">
        <v>2839</v>
      </c>
      <c r="T262" t="s">
        <v>563</v>
      </c>
      <c r="W262">
        <v>6120</v>
      </c>
      <c r="X262">
        <v>680</v>
      </c>
      <c r="Y262">
        <v>3000</v>
      </c>
      <c r="Z262">
        <v>3000</v>
      </c>
      <c r="AA262">
        <v>0</v>
      </c>
      <c r="AB262">
        <v>0</v>
      </c>
      <c r="AC262">
        <v>0</v>
      </c>
      <c r="AD262" t="s">
        <v>1645</v>
      </c>
      <c r="AF262">
        <v>6430</v>
      </c>
      <c r="AG262">
        <v>3960</v>
      </c>
      <c r="AH262">
        <v>9120</v>
      </c>
      <c r="AI262">
        <v>6960</v>
      </c>
      <c r="AJ262">
        <v>826</v>
      </c>
      <c r="AK262">
        <v>1334</v>
      </c>
      <c r="AL262">
        <v>0.14630000000000001</v>
      </c>
      <c r="AN262" t="s">
        <v>785</v>
      </c>
      <c r="AP262">
        <v>9120</v>
      </c>
      <c r="AQ262">
        <v>6960</v>
      </c>
      <c r="AR262">
        <v>826</v>
      </c>
      <c r="AS262">
        <v>1334</v>
      </c>
      <c r="AT262">
        <v>0.14630000000000001</v>
      </c>
      <c r="AU262" t="s">
        <v>558</v>
      </c>
      <c r="AV262">
        <v>0</v>
      </c>
      <c r="AW262">
        <v>3960</v>
      </c>
    </row>
    <row r="263" spans="1:49">
      <c r="A263">
        <v>415</v>
      </c>
      <c r="B263" t="s">
        <v>560</v>
      </c>
      <c r="C263" s="59">
        <v>45498</v>
      </c>
      <c r="D263" t="s">
        <v>2842</v>
      </c>
      <c r="E263" t="s">
        <v>562</v>
      </c>
      <c r="F263" t="s">
        <v>2843</v>
      </c>
      <c r="G263" t="s">
        <v>2844</v>
      </c>
      <c r="H263" t="s">
        <v>2845</v>
      </c>
      <c r="I263" s="59">
        <v>45498</v>
      </c>
      <c r="J263" t="s">
        <v>561</v>
      </c>
      <c r="K263" t="s">
        <v>2841</v>
      </c>
      <c r="L263" s="59"/>
      <c r="M263" t="s">
        <v>18</v>
      </c>
      <c r="N263" t="s">
        <v>351</v>
      </c>
      <c r="O263">
        <v>3</v>
      </c>
      <c r="P263" t="s">
        <v>2840</v>
      </c>
      <c r="Q263" t="s">
        <v>2845</v>
      </c>
      <c r="S263" t="s">
        <v>2846</v>
      </c>
      <c r="T263" t="s">
        <v>564</v>
      </c>
      <c r="W263">
        <v>37410</v>
      </c>
      <c r="X263">
        <v>0</v>
      </c>
      <c r="Y263">
        <v>0</v>
      </c>
      <c r="Z263">
        <v>3500</v>
      </c>
      <c r="AA263">
        <v>0</v>
      </c>
      <c r="AB263">
        <v>500</v>
      </c>
      <c r="AC263">
        <v>0</v>
      </c>
      <c r="AD263" t="s">
        <v>17</v>
      </c>
      <c r="AF263">
        <v>11780</v>
      </c>
      <c r="AG263">
        <v>7260</v>
      </c>
      <c r="AH263">
        <v>37410</v>
      </c>
      <c r="AI263">
        <v>25780</v>
      </c>
      <c r="AJ263">
        <v>4444</v>
      </c>
      <c r="AK263">
        <v>7186</v>
      </c>
      <c r="AL263">
        <v>0.19209999999999999</v>
      </c>
      <c r="AN263" t="s">
        <v>785</v>
      </c>
      <c r="AP263">
        <v>37410</v>
      </c>
      <c r="AQ263">
        <v>25780</v>
      </c>
      <c r="AR263">
        <v>4444</v>
      </c>
      <c r="AS263">
        <v>7186</v>
      </c>
      <c r="AT263">
        <v>0.19209999999999999</v>
      </c>
      <c r="AU263" t="s">
        <v>558</v>
      </c>
      <c r="AV263">
        <v>0</v>
      </c>
      <c r="AW263">
        <v>21780</v>
      </c>
    </row>
    <row r="264" spans="1:49">
      <c r="A264">
        <v>416</v>
      </c>
      <c r="B264" t="s">
        <v>560</v>
      </c>
      <c r="C264" s="59">
        <v>45498</v>
      </c>
      <c r="D264" t="s">
        <v>2849</v>
      </c>
      <c r="E264" t="s">
        <v>562</v>
      </c>
      <c r="F264" t="s">
        <v>2847</v>
      </c>
      <c r="G264" t="s">
        <v>2850</v>
      </c>
      <c r="H264" t="s">
        <v>2851</v>
      </c>
      <c r="I264" s="59">
        <v>45498</v>
      </c>
      <c r="J264" t="s">
        <v>561</v>
      </c>
      <c r="K264" t="s">
        <v>2848</v>
      </c>
      <c r="L264" s="59"/>
      <c r="M264" t="s">
        <v>34</v>
      </c>
      <c r="N264" t="s">
        <v>351</v>
      </c>
      <c r="O264">
        <v>1</v>
      </c>
      <c r="P264" t="s">
        <v>2847</v>
      </c>
      <c r="Q264" t="s">
        <v>2851</v>
      </c>
      <c r="S264" t="s">
        <v>2852</v>
      </c>
      <c r="T264" t="s">
        <v>564</v>
      </c>
      <c r="W264">
        <v>34020</v>
      </c>
      <c r="X264">
        <v>0</v>
      </c>
      <c r="Y264">
        <v>3000</v>
      </c>
      <c r="Z264">
        <v>3500</v>
      </c>
      <c r="AA264">
        <v>0</v>
      </c>
      <c r="AB264">
        <v>500</v>
      </c>
      <c r="AC264">
        <v>0</v>
      </c>
      <c r="AD264" t="s">
        <v>33</v>
      </c>
      <c r="AF264">
        <v>32130</v>
      </c>
      <c r="AG264">
        <v>19800</v>
      </c>
      <c r="AH264">
        <v>37020</v>
      </c>
      <c r="AI264">
        <v>23800</v>
      </c>
      <c r="AJ264">
        <v>4141</v>
      </c>
      <c r="AK264">
        <v>9079</v>
      </c>
      <c r="AL264">
        <v>0.2452</v>
      </c>
      <c r="AN264" t="s">
        <v>785</v>
      </c>
      <c r="AP264">
        <v>37020</v>
      </c>
      <c r="AQ264">
        <v>23800</v>
      </c>
      <c r="AR264">
        <v>4141</v>
      </c>
      <c r="AS264">
        <v>9079</v>
      </c>
      <c r="AT264">
        <v>0.2452</v>
      </c>
      <c r="AU264" t="s">
        <v>558</v>
      </c>
      <c r="AV264">
        <v>0</v>
      </c>
      <c r="AW264">
        <v>19800</v>
      </c>
    </row>
    <row r="265" spans="1:49">
      <c r="A265">
        <v>417</v>
      </c>
      <c r="B265" t="s">
        <v>560</v>
      </c>
      <c r="C265" s="59">
        <v>45498</v>
      </c>
      <c r="D265" t="s">
        <v>2855</v>
      </c>
      <c r="E265" t="s">
        <v>562</v>
      </c>
      <c r="F265" t="s">
        <v>2856</v>
      </c>
      <c r="G265" t="s">
        <v>2857</v>
      </c>
      <c r="H265" t="s">
        <v>2858</v>
      </c>
      <c r="I265" s="59">
        <v>45498</v>
      </c>
      <c r="J265" t="s">
        <v>561</v>
      </c>
      <c r="K265" t="s">
        <v>2854</v>
      </c>
      <c r="L265" s="59"/>
      <c r="M265" t="s">
        <v>18</v>
      </c>
      <c r="N265" t="s">
        <v>351</v>
      </c>
      <c r="O265">
        <v>1</v>
      </c>
      <c r="P265" t="s">
        <v>2853</v>
      </c>
      <c r="Q265" t="s">
        <v>2858</v>
      </c>
      <c r="S265" t="s">
        <v>2859</v>
      </c>
      <c r="T265" t="s">
        <v>564</v>
      </c>
      <c r="W265">
        <v>12470</v>
      </c>
      <c r="X265">
        <v>0</v>
      </c>
      <c r="Y265">
        <v>3000</v>
      </c>
      <c r="Z265">
        <v>3000</v>
      </c>
      <c r="AA265">
        <v>0</v>
      </c>
      <c r="AB265">
        <v>0</v>
      </c>
      <c r="AC265">
        <v>0</v>
      </c>
      <c r="AD265" t="s">
        <v>17</v>
      </c>
      <c r="AF265">
        <v>11780</v>
      </c>
      <c r="AG265">
        <v>7260</v>
      </c>
      <c r="AH265">
        <v>15470</v>
      </c>
      <c r="AI265">
        <v>10260</v>
      </c>
      <c r="AJ265">
        <v>1580</v>
      </c>
      <c r="AK265">
        <v>3630</v>
      </c>
      <c r="AL265">
        <v>0.2346</v>
      </c>
      <c r="AN265" t="s">
        <v>785</v>
      </c>
      <c r="AP265">
        <v>15470</v>
      </c>
      <c r="AQ265">
        <v>10260</v>
      </c>
      <c r="AR265">
        <v>1580</v>
      </c>
      <c r="AS265">
        <v>3630</v>
      </c>
      <c r="AT265">
        <v>0.2346</v>
      </c>
      <c r="AU265" t="s">
        <v>558</v>
      </c>
      <c r="AV265">
        <v>0</v>
      </c>
      <c r="AW265">
        <v>7260</v>
      </c>
    </row>
    <row r="266" spans="1:49">
      <c r="A266">
        <v>418</v>
      </c>
      <c r="B266" t="s">
        <v>560</v>
      </c>
      <c r="C266" s="59">
        <v>45498</v>
      </c>
      <c r="D266" t="s">
        <v>2862</v>
      </c>
      <c r="E266" t="s">
        <v>559</v>
      </c>
      <c r="F266" t="s">
        <v>2860</v>
      </c>
      <c r="G266" t="s">
        <v>2863</v>
      </c>
      <c r="H266" t="s">
        <v>2864</v>
      </c>
      <c r="I266" s="59">
        <v>45498</v>
      </c>
      <c r="J266" t="s">
        <v>561</v>
      </c>
      <c r="K266" t="s">
        <v>2861</v>
      </c>
      <c r="L266" s="59"/>
      <c r="M266" t="s">
        <v>18</v>
      </c>
      <c r="N266" t="s">
        <v>351</v>
      </c>
      <c r="O266">
        <v>1</v>
      </c>
      <c r="P266" t="s">
        <v>2860</v>
      </c>
      <c r="Q266" t="s">
        <v>2864</v>
      </c>
      <c r="S266" t="s">
        <v>2865</v>
      </c>
      <c r="W266">
        <v>10690</v>
      </c>
      <c r="X266">
        <v>1190</v>
      </c>
      <c r="Y266">
        <v>3000</v>
      </c>
      <c r="Z266">
        <v>3000</v>
      </c>
      <c r="AA266">
        <v>0</v>
      </c>
      <c r="AB266">
        <v>0</v>
      </c>
      <c r="AC266">
        <v>0</v>
      </c>
      <c r="AD266" t="s">
        <v>17</v>
      </c>
      <c r="AF266">
        <v>11220</v>
      </c>
      <c r="AG266">
        <v>7260</v>
      </c>
      <c r="AH266">
        <v>13690</v>
      </c>
      <c r="AI266">
        <v>10260</v>
      </c>
      <c r="AJ266">
        <v>564</v>
      </c>
      <c r="AK266">
        <v>5866</v>
      </c>
      <c r="AL266">
        <v>0.42849999999999999</v>
      </c>
      <c r="AN266" t="s">
        <v>785</v>
      </c>
      <c r="AP266">
        <v>13690</v>
      </c>
      <c r="AQ266">
        <v>10260</v>
      </c>
      <c r="AR266">
        <v>564</v>
      </c>
      <c r="AS266">
        <v>2866</v>
      </c>
      <c r="AT266">
        <v>0.20930000000000001</v>
      </c>
      <c r="AU266" t="s">
        <v>826</v>
      </c>
      <c r="AV266">
        <v>0</v>
      </c>
      <c r="AW266">
        <v>7260</v>
      </c>
    </row>
    <row r="267" spans="1:49">
      <c r="A267">
        <v>419</v>
      </c>
      <c r="B267" t="s">
        <v>560</v>
      </c>
      <c r="C267" s="59">
        <v>45497</v>
      </c>
      <c r="D267" t="s">
        <v>2868</v>
      </c>
      <c r="E267" t="s">
        <v>559</v>
      </c>
      <c r="F267" t="s">
        <v>2866</v>
      </c>
      <c r="G267" t="s">
        <v>2869</v>
      </c>
      <c r="H267" t="s">
        <v>2870</v>
      </c>
      <c r="I267" s="59">
        <v>45498</v>
      </c>
      <c r="J267" t="s">
        <v>561</v>
      </c>
      <c r="K267" t="s">
        <v>2867</v>
      </c>
      <c r="L267" s="59"/>
      <c r="M267" t="s">
        <v>204</v>
      </c>
      <c r="N267" t="s">
        <v>373</v>
      </c>
      <c r="O267">
        <v>5</v>
      </c>
      <c r="P267" t="s">
        <v>2866</v>
      </c>
      <c r="Q267" t="s">
        <v>2870</v>
      </c>
      <c r="S267" t="s">
        <v>2871</v>
      </c>
      <c r="W267">
        <v>19800</v>
      </c>
      <c r="X267">
        <v>0</v>
      </c>
      <c r="Y267">
        <v>3000</v>
      </c>
      <c r="Z267">
        <v>3500</v>
      </c>
      <c r="AA267">
        <v>0</v>
      </c>
      <c r="AB267">
        <v>500</v>
      </c>
      <c r="AC267">
        <v>0</v>
      </c>
      <c r="AD267" t="s">
        <v>404</v>
      </c>
      <c r="AF267">
        <v>3790</v>
      </c>
      <c r="AG267">
        <v>2420</v>
      </c>
      <c r="AH267">
        <v>22800</v>
      </c>
      <c r="AI267">
        <v>16100</v>
      </c>
      <c r="AJ267">
        <v>927</v>
      </c>
      <c r="AK267">
        <v>8773</v>
      </c>
      <c r="AL267">
        <v>0.38479999999999998</v>
      </c>
      <c r="AN267" t="s">
        <v>785</v>
      </c>
      <c r="AP267">
        <v>22800</v>
      </c>
      <c r="AQ267">
        <v>16100</v>
      </c>
      <c r="AR267">
        <v>927</v>
      </c>
      <c r="AS267">
        <v>5773</v>
      </c>
      <c r="AT267">
        <v>0.25319999999999998</v>
      </c>
      <c r="AU267" t="s">
        <v>826</v>
      </c>
      <c r="AV267">
        <v>0</v>
      </c>
      <c r="AW267">
        <v>12100</v>
      </c>
    </row>
    <row r="268" spans="1:49">
      <c r="A268">
        <v>420</v>
      </c>
      <c r="B268" t="s">
        <v>560</v>
      </c>
      <c r="C268" s="59">
        <v>45493</v>
      </c>
      <c r="D268" t="s">
        <v>2874</v>
      </c>
      <c r="E268" t="s">
        <v>559</v>
      </c>
      <c r="F268" t="s">
        <v>2872</v>
      </c>
      <c r="G268" t="s">
        <v>2875</v>
      </c>
      <c r="H268" t="s">
        <v>2876</v>
      </c>
      <c r="I268" s="59">
        <v>45498</v>
      </c>
      <c r="J268" t="s">
        <v>561</v>
      </c>
      <c r="K268" t="s">
        <v>2873</v>
      </c>
      <c r="L268" s="59"/>
      <c r="M268" t="s">
        <v>72</v>
      </c>
      <c r="N268" t="s">
        <v>351</v>
      </c>
      <c r="O268">
        <v>5</v>
      </c>
      <c r="P268" t="s">
        <v>2872</v>
      </c>
      <c r="Q268" t="s">
        <v>2876</v>
      </c>
      <c r="S268" t="s">
        <v>2877</v>
      </c>
      <c r="W268">
        <v>14800</v>
      </c>
      <c r="X268">
        <v>3950</v>
      </c>
      <c r="Y268">
        <v>0</v>
      </c>
      <c r="Z268">
        <v>5700</v>
      </c>
      <c r="AA268">
        <v>0</v>
      </c>
      <c r="AB268">
        <v>1725</v>
      </c>
      <c r="AC268">
        <v>0</v>
      </c>
      <c r="AD268" t="s">
        <v>71</v>
      </c>
      <c r="AF268">
        <v>2790</v>
      </c>
      <c r="AG268">
        <v>1980</v>
      </c>
      <c r="AH268">
        <v>14800</v>
      </c>
      <c r="AI268">
        <v>11625</v>
      </c>
      <c r="AJ268">
        <v>669</v>
      </c>
      <c r="AK268">
        <v>2506</v>
      </c>
      <c r="AL268">
        <v>0.16930000000000001</v>
      </c>
      <c r="AN268" t="s">
        <v>785</v>
      </c>
      <c r="AP268">
        <v>14800</v>
      </c>
      <c r="AQ268">
        <v>17325</v>
      </c>
      <c r="AR268">
        <v>669</v>
      </c>
      <c r="AS268">
        <v>-3194</v>
      </c>
      <c r="AT268">
        <v>-0.21579999999999999</v>
      </c>
      <c r="AU268" t="s">
        <v>826</v>
      </c>
      <c r="AV268">
        <v>0</v>
      </c>
      <c r="AW268">
        <v>9900</v>
      </c>
    </row>
    <row r="269" spans="1:49">
      <c r="A269">
        <v>421</v>
      </c>
      <c r="B269" t="s">
        <v>560</v>
      </c>
      <c r="C269" s="59">
        <v>45493</v>
      </c>
      <c r="D269" t="s">
        <v>2878</v>
      </c>
      <c r="E269" t="s">
        <v>559</v>
      </c>
      <c r="F269" t="s">
        <v>2872</v>
      </c>
      <c r="G269" t="s">
        <v>2875</v>
      </c>
      <c r="H269" t="s">
        <v>2876</v>
      </c>
      <c r="I269" s="59">
        <v>45498</v>
      </c>
      <c r="J269" t="s">
        <v>561</v>
      </c>
      <c r="K269" t="s">
        <v>2873</v>
      </c>
      <c r="L269" s="59"/>
      <c r="M269" t="s">
        <v>66</v>
      </c>
      <c r="N269" t="s">
        <v>351</v>
      </c>
      <c r="O269">
        <v>5</v>
      </c>
      <c r="P269" t="s">
        <v>2872</v>
      </c>
      <c r="Q269" t="s">
        <v>2876</v>
      </c>
      <c r="S269" t="s">
        <v>2877</v>
      </c>
      <c r="W269">
        <v>24550</v>
      </c>
      <c r="X269">
        <v>6950</v>
      </c>
      <c r="Y269">
        <v>0</v>
      </c>
      <c r="Z269">
        <v>0</v>
      </c>
      <c r="AA269">
        <v>0</v>
      </c>
      <c r="AB269">
        <v>0</v>
      </c>
      <c r="AC269">
        <v>0</v>
      </c>
      <c r="AD269" t="s">
        <v>65</v>
      </c>
      <c r="AE269" t="s">
        <v>773</v>
      </c>
      <c r="AF269">
        <v>4650</v>
      </c>
      <c r="AG269">
        <v>3300</v>
      </c>
      <c r="AH269">
        <v>24550</v>
      </c>
      <c r="AI269">
        <v>16500</v>
      </c>
      <c r="AJ269">
        <v>1057</v>
      </c>
      <c r="AK269">
        <v>6993</v>
      </c>
      <c r="AL269">
        <v>0.2848</v>
      </c>
      <c r="AN269" t="s">
        <v>785</v>
      </c>
      <c r="AP269">
        <v>24550</v>
      </c>
      <c r="AQ269">
        <v>16500</v>
      </c>
      <c r="AR269">
        <v>1057</v>
      </c>
      <c r="AS269">
        <v>6993</v>
      </c>
      <c r="AT269">
        <v>0.2848</v>
      </c>
      <c r="AU269" t="s">
        <v>558</v>
      </c>
      <c r="AV269">
        <v>0</v>
      </c>
      <c r="AW269">
        <v>16500</v>
      </c>
    </row>
    <row r="270" spans="1:49">
      <c r="A270">
        <v>423</v>
      </c>
      <c r="B270" t="s">
        <v>560</v>
      </c>
      <c r="C270" s="59">
        <v>45499</v>
      </c>
      <c r="D270" t="s">
        <v>2885</v>
      </c>
      <c r="E270" t="s">
        <v>1135</v>
      </c>
      <c r="I270" s="59">
        <v>45499</v>
      </c>
      <c r="J270" t="s">
        <v>561</v>
      </c>
      <c r="K270" t="s">
        <v>2884</v>
      </c>
      <c r="L270" s="59"/>
      <c r="M270" t="s">
        <v>88</v>
      </c>
      <c r="N270" t="s">
        <v>351</v>
      </c>
      <c r="O270">
        <v>1</v>
      </c>
      <c r="P270" t="s">
        <v>2883</v>
      </c>
      <c r="Q270" t="s">
        <v>2886</v>
      </c>
      <c r="S270" t="s">
        <v>2887</v>
      </c>
      <c r="W270">
        <v>0</v>
      </c>
      <c r="X270">
        <v>0</v>
      </c>
      <c r="Y270">
        <v>0</v>
      </c>
      <c r="Z270">
        <v>3000</v>
      </c>
      <c r="AA270">
        <v>0</v>
      </c>
      <c r="AB270">
        <v>0</v>
      </c>
      <c r="AC270">
        <v>0</v>
      </c>
      <c r="AD270" t="s">
        <v>87</v>
      </c>
      <c r="AE270" t="s">
        <v>773</v>
      </c>
      <c r="AF270">
        <v>6090</v>
      </c>
      <c r="AG270">
        <v>3960</v>
      </c>
      <c r="AH270">
        <v>0</v>
      </c>
      <c r="AI270">
        <v>0</v>
      </c>
      <c r="AJ270">
        <v>0</v>
      </c>
      <c r="AK270">
        <v>0</v>
      </c>
      <c r="AL270">
        <v>0</v>
      </c>
      <c r="AN270" t="s">
        <v>788</v>
      </c>
      <c r="AP270">
        <v>0</v>
      </c>
      <c r="AQ270">
        <v>6960</v>
      </c>
      <c r="AR270">
        <v>80</v>
      </c>
      <c r="AS270">
        <v>-7040</v>
      </c>
      <c r="AT270">
        <v>0</v>
      </c>
      <c r="AU270" t="s">
        <v>826</v>
      </c>
      <c r="AV270">
        <v>0</v>
      </c>
      <c r="AW270">
        <v>3960</v>
      </c>
    </row>
    <row r="271" spans="1:49">
      <c r="A271">
        <v>424</v>
      </c>
      <c r="B271" t="s">
        <v>560</v>
      </c>
      <c r="C271" s="59">
        <v>45499</v>
      </c>
      <c r="D271" t="s">
        <v>2889</v>
      </c>
      <c r="E271" t="s">
        <v>559</v>
      </c>
      <c r="F271" t="s">
        <v>1929</v>
      </c>
      <c r="G271" t="s">
        <v>1930</v>
      </c>
      <c r="H271" t="s">
        <v>1931</v>
      </c>
      <c r="I271" s="59">
        <v>45499</v>
      </c>
      <c r="J271" t="s">
        <v>561</v>
      </c>
      <c r="K271" t="s">
        <v>2888</v>
      </c>
      <c r="L271" s="59"/>
      <c r="M271" t="s">
        <v>34</v>
      </c>
      <c r="N271" t="s">
        <v>351</v>
      </c>
      <c r="O271">
        <v>1</v>
      </c>
      <c r="P271" t="s">
        <v>1926</v>
      </c>
      <c r="Q271" t="s">
        <v>1931</v>
      </c>
      <c r="S271" t="s">
        <v>1932</v>
      </c>
      <c r="W271">
        <v>28620</v>
      </c>
      <c r="X271">
        <v>3180</v>
      </c>
      <c r="Y271">
        <v>3000</v>
      </c>
      <c r="Z271">
        <v>4400</v>
      </c>
      <c r="AA271">
        <v>0</v>
      </c>
      <c r="AB271">
        <v>960</v>
      </c>
      <c r="AC271">
        <v>0</v>
      </c>
      <c r="AD271" t="s">
        <v>33</v>
      </c>
      <c r="AE271" t="s">
        <v>773</v>
      </c>
      <c r="AF271">
        <v>30600</v>
      </c>
      <c r="AG271">
        <v>19800</v>
      </c>
      <c r="AH271">
        <v>31620</v>
      </c>
      <c r="AI271">
        <v>25160</v>
      </c>
      <c r="AJ271">
        <v>1278</v>
      </c>
      <c r="AK271">
        <v>8182</v>
      </c>
      <c r="AL271">
        <v>0.25879999999999997</v>
      </c>
      <c r="AN271" t="s">
        <v>785</v>
      </c>
      <c r="AP271">
        <v>31620</v>
      </c>
      <c r="AQ271">
        <v>25160</v>
      </c>
      <c r="AR271">
        <v>1278</v>
      </c>
      <c r="AS271">
        <v>5182</v>
      </c>
      <c r="AT271">
        <v>0.16389999999999999</v>
      </c>
      <c r="AU271" t="s">
        <v>826</v>
      </c>
      <c r="AV271">
        <v>1</v>
      </c>
      <c r="AW271">
        <v>19800</v>
      </c>
    </row>
    <row r="272" spans="1:49">
      <c r="A272">
        <v>425</v>
      </c>
      <c r="B272" t="s">
        <v>560</v>
      </c>
      <c r="C272" s="59">
        <v>45499</v>
      </c>
      <c r="D272" t="s">
        <v>2892</v>
      </c>
      <c r="E272" t="s">
        <v>559</v>
      </c>
      <c r="F272" t="s">
        <v>2893</v>
      </c>
      <c r="G272" t="s">
        <v>2894</v>
      </c>
      <c r="H272" t="s">
        <v>2895</v>
      </c>
      <c r="I272" s="59">
        <v>45499</v>
      </c>
      <c r="J272" t="s">
        <v>561</v>
      </c>
      <c r="K272" t="s">
        <v>2891</v>
      </c>
      <c r="L272" s="59"/>
      <c r="M272" t="s">
        <v>34</v>
      </c>
      <c r="N272" t="s">
        <v>351</v>
      </c>
      <c r="O272">
        <v>1</v>
      </c>
      <c r="P272" t="s">
        <v>2890</v>
      </c>
      <c r="Q272" t="s">
        <v>2895</v>
      </c>
      <c r="S272" t="s">
        <v>2896</v>
      </c>
      <c r="W272">
        <v>28620</v>
      </c>
      <c r="X272">
        <v>3180</v>
      </c>
      <c r="Y272">
        <v>3000</v>
      </c>
      <c r="Z272">
        <v>3500</v>
      </c>
      <c r="AA272">
        <v>0</v>
      </c>
      <c r="AB272">
        <v>960</v>
      </c>
      <c r="AC272">
        <v>0</v>
      </c>
      <c r="AD272" t="s">
        <v>33</v>
      </c>
      <c r="AF272">
        <v>30600</v>
      </c>
      <c r="AG272">
        <v>19800</v>
      </c>
      <c r="AH272">
        <v>31620</v>
      </c>
      <c r="AI272">
        <v>24260</v>
      </c>
      <c r="AJ272">
        <v>1278</v>
      </c>
      <c r="AK272">
        <v>9082</v>
      </c>
      <c r="AL272">
        <v>0.28720000000000001</v>
      </c>
      <c r="AN272" t="s">
        <v>785</v>
      </c>
      <c r="AP272">
        <v>31620</v>
      </c>
      <c r="AQ272">
        <v>24260</v>
      </c>
      <c r="AR272">
        <v>1278</v>
      </c>
      <c r="AS272">
        <v>6082</v>
      </c>
      <c r="AT272">
        <v>0.1923</v>
      </c>
      <c r="AU272" t="s">
        <v>826</v>
      </c>
      <c r="AV272">
        <v>0</v>
      </c>
      <c r="AW272">
        <v>19800</v>
      </c>
    </row>
    <row r="273" spans="1:49">
      <c r="A273">
        <v>426</v>
      </c>
      <c r="B273" t="s">
        <v>560</v>
      </c>
      <c r="C273" s="59">
        <v>45499</v>
      </c>
      <c r="D273" t="s">
        <v>2899</v>
      </c>
      <c r="E273" t="s">
        <v>559</v>
      </c>
      <c r="F273" t="s">
        <v>2897</v>
      </c>
      <c r="G273" t="s">
        <v>2900</v>
      </c>
      <c r="H273" t="s">
        <v>2901</v>
      </c>
      <c r="I273" s="59">
        <v>45499</v>
      </c>
      <c r="J273" t="s">
        <v>561</v>
      </c>
      <c r="K273" t="s">
        <v>2898</v>
      </c>
      <c r="L273" s="59"/>
      <c r="M273" t="s">
        <v>18</v>
      </c>
      <c r="N273" t="s">
        <v>351</v>
      </c>
      <c r="O273">
        <v>1</v>
      </c>
      <c r="P273" t="s">
        <v>2897</v>
      </c>
      <c r="Q273" t="s">
        <v>2901</v>
      </c>
      <c r="R273" t="s">
        <v>2902</v>
      </c>
      <c r="S273" t="s">
        <v>2903</v>
      </c>
      <c r="W273">
        <v>10690</v>
      </c>
      <c r="X273">
        <v>1190</v>
      </c>
      <c r="Y273">
        <v>3000</v>
      </c>
      <c r="Z273">
        <v>3500</v>
      </c>
      <c r="AA273">
        <v>0</v>
      </c>
      <c r="AB273">
        <v>960</v>
      </c>
      <c r="AC273">
        <v>0</v>
      </c>
      <c r="AD273" t="s">
        <v>17</v>
      </c>
      <c r="AF273">
        <v>11220</v>
      </c>
      <c r="AG273">
        <v>7260</v>
      </c>
      <c r="AH273">
        <v>13690</v>
      </c>
      <c r="AI273">
        <v>11720</v>
      </c>
      <c r="AJ273">
        <v>564</v>
      </c>
      <c r="AK273">
        <v>4406</v>
      </c>
      <c r="AL273">
        <v>0.32179999999999997</v>
      </c>
      <c r="AN273" t="s">
        <v>785</v>
      </c>
      <c r="AP273">
        <v>13690</v>
      </c>
      <c r="AQ273">
        <v>11720</v>
      </c>
      <c r="AR273">
        <v>564</v>
      </c>
      <c r="AS273">
        <v>1406</v>
      </c>
      <c r="AT273">
        <v>0.1027</v>
      </c>
      <c r="AU273" t="s">
        <v>826</v>
      </c>
      <c r="AV273">
        <v>0</v>
      </c>
      <c r="AW273">
        <v>7260</v>
      </c>
    </row>
    <row r="274" spans="1:49">
      <c r="A274">
        <v>427</v>
      </c>
      <c r="B274" t="s">
        <v>560</v>
      </c>
      <c r="C274" s="59">
        <v>45499</v>
      </c>
      <c r="D274" t="s">
        <v>2904</v>
      </c>
      <c r="E274" t="s">
        <v>559</v>
      </c>
      <c r="F274" t="s">
        <v>2897</v>
      </c>
      <c r="G274" t="s">
        <v>2900</v>
      </c>
      <c r="H274" t="s">
        <v>2901</v>
      </c>
      <c r="I274" s="59">
        <v>45499</v>
      </c>
      <c r="J274" t="s">
        <v>561</v>
      </c>
      <c r="K274" t="s">
        <v>2898</v>
      </c>
      <c r="L274" s="59"/>
      <c r="M274" t="s">
        <v>38</v>
      </c>
      <c r="N274" t="s">
        <v>351</v>
      </c>
      <c r="O274">
        <v>1</v>
      </c>
      <c r="P274" t="s">
        <v>2897</v>
      </c>
      <c r="Q274" t="s">
        <v>2901</v>
      </c>
      <c r="R274" t="s">
        <v>2902</v>
      </c>
      <c r="S274" t="s">
        <v>2903</v>
      </c>
      <c r="W274">
        <v>21060</v>
      </c>
      <c r="X274">
        <v>2340</v>
      </c>
      <c r="Y274">
        <v>0</v>
      </c>
      <c r="Z274">
        <v>0</v>
      </c>
      <c r="AA274">
        <v>0</v>
      </c>
      <c r="AB274">
        <v>0</v>
      </c>
      <c r="AC274">
        <v>0</v>
      </c>
      <c r="AD274" t="s">
        <v>37</v>
      </c>
      <c r="AE274" t="s">
        <v>773</v>
      </c>
      <c r="AF274">
        <v>22100</v>
      </c>
      <c r="AG274">
        <v>14300</v>
      </c>
      <c r="AH274">
        <v>21060</v>
      </c>
      <c r="AI274">
        <v>14300</v>
      </c>
      <c r="AJ274">
        <v>918</v>
      </c>
      <c r="AK274">
        <v>11842</v>
      </c>
      <c r="AL274">
        <v>0.56230000000000002</v>
      </c>
      <c r="AN274" t="s">
        <v>785</v>
      </c>
      <c r="AP274">
        <v>21060</v>
      </c>
      <c r="AQ274">
        <v>14300</v>
      </c>
      <c r="AR274">
        <v>918</v>
      </c>
      <c r="AS274">
        <v>5842</v>
      </c>
      <c r="AT274">
        <v>0.27739999999999998</v>
      </c>
      <c r="AU274" t="s">
        <v>826</v>
      </c>
      <c r="AV274">
        <v>0</v>
      </c>
      <c r="AW274">
        <v>14300</v>
      </c>
    </row>
    <row r="275" spans="1:49">
      <c r="A275">
        <v>428</v>
      </c>
      <c r="B275" t="s">
        <v>560</v>
      </c>
      <c r="C275" s="59">
        <v>45498</v>
      </c>
      <c r="D275" t="s">
        <v>2907</v>
      </c>
      <c r="E275" t="s">
        <v>562</v>
      </c>
      <c r="F275" t="s">
        <v>2905</v>
      </c>
      <c r="G275" t="s">
        <v>2908</v>
      </c>
      <c r="H275" t="s">
        <v>2909</v>
      </c>
      <c r="I275" s="59">
        <v>45499</v>
      </c>
      <c r="J275" t="s">
        <v>561</v>
      </c>
      <c r="K275" t="s">
        <v>2906</v>
      </c>
      <c r="L275" s="59"/>
      <c r="M275" t="s">
        <v>231</v>
      </c>
      <c r="N275" t="s">
        <v>351</v>
      </c>
      <c r="O275">
        <v>1</v>
      </c>
      <c r="P275" t="s">
        <v>2905</v>
      </c>
      <c r="Q275" t="s">
        <v>2909</v>
      </c>
      <c r="S275" t="s">
        <v>2910</v>
      </c>
      <c r="T275" t="s">
        <v>564</v>
      </c>
      <c r="W275">
        <v>2240</v>
      </c>
      <c r="X275">
        <v>0</v>
      </c>
      <c r="Y275">
        <v>0</v>
      </c>
      <c r="Z275">
        <v>3500</v>
      </c>
      <c r="AA275">
        <v>0</v>
      </c>
      <c r="AB275">
        <v>500</v>
      </c>
      <c r="AC275">
        <v>0</v>
      </c>
      <c r="AD275" t="s">
        <v>2919</v>
      </c>
      <c r="AF275">
        <v>2000</v>
      </c>
      <c r="AG275">
        <v>1210</v>
      </c>
      <c r="AH275">
        <v>2240</v>
      </c>
      <c r="AI275">
        <v>5210</v>
      </c>
      <c r="AJ275">
        <v>266</v>
      </c>
      <c r="AK275">
        <v>-3236</v>
      </c>
      <c r="AL275">
        <v>-1.4446000000000001</v>
      </c>
      <c r="AN275" t="s">
        <v>785</v>
      </c>
      <c r="AP275">
        <v>2240</v>
      </c>
      <c r="AQ275">
        <v>5210</v>
      </c>
      <c r="AR275">
        <v>266</v>
      </c>
      <c r="AS275">
        <v>-3236</v>
      </c>
      <c r="AT275">
        <v>-1.4446000000000001</v>
      </c>
      <c r="AU275" t="s">
        <v>558</v>
      </c>
      <c r="AV275">
        <v>0</v>
      </c>
      <c r="AW275">
        <v>1210</v>
      </c>
    </row>
    <row r="276" spans="1:49">
      <c r="A276">
        <v>429</v>
      </c>
      <c r="B276" t="s">
        <v>560</v>
      </c>
      <c r="C276" s="59">
        <v>45498</v>
      </c>
      <c r="D276" t="s">
        <v>2907</v>
      </c>
      <c r="E276" t="s">
        <v>562</v>
      </c>
      <c r="F276" t="s">
        <v>2905</v>
      </c>
      <c r="G276" t="s">
        <v>2908</v>
      </c>
      <c r="H276" t="s">
        <v>2909</v>
      </c>
      <c r="I276" s="59">
        <v>45499</v>
      </c>
      <c r="J276" t="s">
        <v>561</v>
      </c>
      <c r="K276" t="s">
        <v>2906</v>
      </c>
      <c r="L276" s="59"/>
      <c r="M276" t="s">
        <v>237</v>
      </c>
      <c r="N276" t="s">
        <v>352</v>
      </c>
      <c r="O276">
        <v>1</v>
      </c>
      <c r="P276" t="s">
        <v>2905</v>
      </c>
      <c r="Q276" t="s">
        <v>2909</v>
      </c>
      <c r="S276" t="s">
        <v>2910</v>
      </c>
      <c r="T276" t="s">
        <v>564</v>
      </c>
      <c r="W276">
        <v>2530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 t="s">
        <v>2920</v>
      </c>
      <c r="AE276" t="s">
        <v>773</v>
      </c>
      <c r="AF276">
        <v>2260</v>
      </c>
      <c r="AG276">
        <v>1375</v>
      </c>
      <c r="AH276">
        <v>2530</v>
      </c>
      <c r="AI276">
        <v>1375</v>
      </c>
      <c r="AJ276">
        <v>301</v>
      </c>
      <c r="AK276">
        <v>854</v>
      </c>
      <c r="AL276">
        <v>0.33750000000000002</v>
      </c>
      <c r="AN276" t="s">
        <v>785</v>
      </c>
      <c r="AP276">
        <v>2530</v>
      </c>
      <c r="AQ276">
        <v>1375</v>
      </c>
      <c r="AR276">
        <v>301</v>
      </c>
      <c r="AS276">
        <v>854</v>
      </c>
      <c r="AT276">
        <v>0.33750000000000002</v>
      </c>
      <c r="AU276" t="s">
        <v>558</v>
      </c>
      <c r="AV276">
        <v>0</v>
      </c>
      <c r="AW276">
        <v>1375</v>
      </c>
    </row>
    <row r="277" spans="1:49">
      <c r="A277">
        <v>430</v>
      </c>
      <c r="B277" t="s">
        <v>560</v>
      </c>
      <c r="C277" s="59">
        <v>45498</v>
      </c>
      <c r="D277" t="s">
        <v>2907</v>
      </c>
      <c r="E277" t="s">
        <v>562</v>
      </c>
      <c r="F277" t="s">
        <v>2905</v>
      </c>
      <c r="G277" t="s">
        <v>2908</v>
      </c>
      <c r="H277" t="s">
        <v>2909</v>
      </c>
      <c r="I277" s="59">
        <v>45499</v>
      </c>
      <c r="J277" t="s">
        <v>561</v>
      </c>
      <c r="K277" t="s">
        <v>2906</v>
      </c>
      <c r="L277" s="59"/>
      <c r="M277" t="s">
        <v>204</v>
      </c>
      <c r="N277" t="s">
        <v>352</v>
      </c>
      <c r="O277">
        <v>1</v>
      </c>
      <c r="P277" t="s">
        <v>2905</v>
      </c>
      <c r="Q277" t="s">
        <v>2909</v>
      </c>
      <c r="S277" t="s">
        <v>2910</v>
      </c>
      <c r="T277" t="s">
        <v>564</v>
      </c>
      <c r="W277">
        <v>3890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 t="s">
        <v>404</v>
      </c>
      <c r="AE277" t="s">
        <v>773</v>
      </c>
      <c r="AF277">
        <v>3980</v>
      </c>
      <c r="AG277">
        <v>2420</v>
      </c>
      <c r="AH277">
        <v>3890</v>
      </c>
      <c r="AI277">
        <v>2420</v>
      </c>
      <c r="AJ277">
        <v>462</v>
      </c>
      <c r="AK277">
        <v>1008</v>
      </c>
      <c r="AL277">
        <v>0.2591</v>
      </c>
      <c r="AN277" t="s">
        <v>785</v>
      </c>
      <c r="AP277">
        <v>3890</v>
      </c>
      <c r="AQ277">
        <v>2420</v>
      </c>
      <c r="AR277">
        <v>462</v>
      </c>
      <c r="AS277">
        <v>1008</v>
      </c>
      <c r="AT277">
        <v>0.2591</v>
      </c>
      <c r="AU277" t="s">
        <v>558</v>
      </c>
      <c r="AV277">
        <v>0</v>
      </c>
      <c r="AW277">
        <v>2420</v>
      </c>
    </row>
    <row r="278" spans="1:49">
      <c r="A278">
        <v>431</v>
      </c>
      <c r="B278" t="s">
        <v>560</v>
      </c>
      <c r="C278" s="59">
        <v>45498</v>
      </c>
      <c r="D278" t="s">
        <v>2907</v>
      </c>
      <c r="E278" t="s">
        <v>562</v>
      </c>
      <c r="F278" t="s">
        <v>2905</v>
      </c>
      <c r="G278" t="s">
        <v>2908</v>
      </c>
      <c r="H278" t="s">
        <v>2909</v>
      </c>
      <c r="I278" s="59">
        <v>45499</v>
      </c>
      <c r="J278" t="s">
        <v>561</v>
      </c>
      <c r="K278" t="s">
        <v>2906</v>
      </c>
      <c r="L278" s="59"/>
      <c r="M278" t="s">
        <v>211</v>
      </c>
      <c r="N278" t="s">
        <v>352</v>
      </c>
      <c r="O278">
        <v>1</v>
      </c>
      <c r="P278" t="s">
        <v>2905</v>
      </c>
      <c r="Q278" t="s">
        <v>2909</v>
      </c>
      <c r="S278" t="s">
        <v>2910</v>
      </c>
      <c r="T278" t="s">
        <v>564</v>
      </c>
      <c r="W278">
        <v>2120</v>
      </c>
      <c r="X278">
        <v>380</v>
      </c>
      <c r="Y278">
        <v>0</v>
      </c>
      <c r="Z278">
        <v>0</v>
      </c>
      <c r="AA278">
        <v>0</v>
      </c>
      <c r="AB278">
        <v>0</v>
      </c>
      <c r="AC278">
        <v>0</v>
      </c>
      <c r="AD278" t="s">
        <v>828</v>
      </c>
      <c r="AE278" t="s">
        <v>773</v>
      </c>
      <c r="AF278">
        <v>2300</v>
      </c>
      <c r="AG278">
        <v>1397</v>
      </c>
      <c r="AH278">
        <v>2120</v>
      </c>
      <c r="AI278">
        <v>1397</v>
      </c>
      <c r="AJ278">
        <v>252</v>
      </c>
      <c r="AK278">
        <v>471</v>
      </c>
      <c r="AL278">
        <v>0.22220000000000001</v>
      </c>
      <c r="AN278" t="s">
        <v>785</v>
      </c>
      <c r="AP278">
        <v>2120</v>
      </c>
      <c r="AQ278">
        <v>1397</v>
      </c>
      <c r="AR278">
        <v>252</v>
      </c>
      <c r="AS278">
        <v>471</v>
      </c>
      <c r="AT278">
        <v>0.22220000000000001</v>
      </c>
      <c r="AU278" t="s">
        <v>558</v>
      </c>
      <c r="AV278">
        <v>0</v>
      </c>
      <c r="AW278">
        <v>1397</v>
      </c>
    </row>
    <row r="279" spans="1:49">
      <c r="A279">
        <v>432</v>
      </c>
      <c r="B279" t="s">
        <v>560</v>
      </c>
      <c r="C279" s="59">
        <v>45498</v>
      </c>
      <c r="D279" t="s">
        <v>2913</v>
      </c>
      <c r="E279" t="s">
        <v>562</v>
      </c>
      <c r="F279" t="s">
        <v>2914</v>
      </c>
      <c r="G279" t="s">
        <v>1730</v>
      </c>
      <c r="H279" t="s">
        <v>2915</v>
      </c>
      <c r="I279" s="59">
        <v>45499</v>
      </c>
      <c r="J279" t="s">
        <v>561</v>
      </c>
      <c r="K279" t="s">
        <v>2912</v>
      </c>
      <c r="L279" s="59"/>
      <c r="M279" t="s">
        <v>125</v>
      </c>
      <c r="N279" t="s">
        <v>351</v>
      </c>
      <c r="O279">
        <v>6</v>
      </c>
      <c r="P279" t="s">
        <v>2911</v>
      </c>
      <c r="Q279" t="s">
        <v>2915</v>
      </c>
      <c r="S279" t="s">
        <v>2916</v>
      </c>
      <c r="T279" t="s">
        <v>2917</v>
      </c>
      <c r="W279">
        <v>11280</v>
      </c>
      <c r="X279">
        <v>0</v>
      </c>
      <c r="Y279">
        <v>0</v>
      </c>
      <c r="Z279">
        <v>3000</v>
      </c>
      <c r="AA279">
        <v>0</v>
      </c>
      <c r="AB279">
        <v>0</v>
      </c>
      <c r="AC279">
        <v>0</v>
      </c>
      <c r="AD279" t="s">
        <v>124</v>
      </c>
      <c r="AF279">
        <v>1790</v>
      </c>
      <c r="AG279">
        <v>1100</v>
      </c>
      <c r="AH279">
        <v>11280</v>
      </c>
      <c r="AI279">
        <v>9600</v>
      </c>
      <c r="AJ279">
        <v>1340</v>
      </c>
      <c r="AK279">
        <v>340</v>
      </c>
      <c r="AL279">
        <v>3.0099999999999998E-2</v>
      </c>
      <c r="AN279" t="s">
        <v>785</v>
      </c>
      <c r="AP279">
        <v>11280</v>
      </c>
      <c r="AQ279">
        <v>9600</v>
      </c>
      <c r="AR279">
        <v>1340</v>
      </c>
      <c r="AS279">
        <v>340</v>
      </c>
      <c r="AT279">
        <v>3.0099999999999998E-2</v>
      </c>
      <c r="AU279" t="s">
        <v>558</v>
      </c>
      <c r="AV279">
        <v>0</v>
      </c>
      <c r="AW279">
        <v>6600</v>
      </c>
    </row>
    <row r="280" spans="1:49">
      <c r="A280">
        <v>436</v>
      </c>
      <c r="B280" t="s">
        <v>560</v>
      </c>
      <c r="C280" s="59">
        <v>45502</v>
      </c>
      <c r="D280" t="s">
        <v>2929</v>
      </c>
      <c r="E280" t="s">
        <v>1135</v>
      </c>
      <c r="I280" s="59">
        <v>45502</v>
      </c>
      <c r="J280" t="s">
        <v>561</v>
      </c>
      <c r="K280" t="s">
        <v>2928</v>
      </c>
      <c r="L280" s="59"/>
      <c r="M280" t="s">
        <v>82</v>
      </c>
      <c r="N280" t="s">
        <v>351</v>
      </c>
      <c r="O280">
        <v>1</v>
      </c>
      <c r="P280" t="s">
        <v>2927</v>
      </c>
      <c r="Q280" t="s">
        <v>2930</v>
      </c>
      <c r="S280" t="s">
        <v>2931</v>
      </c>
      <c r="W280">
        <v>0</v>
      </c>
      <c r="X280">
        <v>0</v>
      </c>
      <c r="Y280">
        <v>0</v>
      </c>
      <c r="Z280">
        <v>3000</v>
      </c>
      <c r="AA280">
        <v>0</v>
      </c>
      <c r="AB280">
        <v>0</v>
      </c>
      <c r="AC280">
        <v>0</v>
      </c>
      <c r="AD280" t="s">
        <v>81</v>
      </c>
      <c r="AE280" t="s">
        <v>773</v>
      </c>
      <c r="AF280">
        <v>5750</v>
      </c>
      <c r="AG280">
        <v>3740</v>
      </c>
      <c r="AH280">
        <v>0</v>
      </c>
      <c r="AI280">
        <v>0</v>
      </c>
      <c r="AJ280">
        <v>0</v>
      </c>
      <c r="AK280">
        <v>0</v>
      </c>
      <c r="AL280">
        <v>0</v>
      </c>
      <c r="AN280" t="s">
        <v>788</v>
      </c>
      <c r="AP280">
        <v>0</v>
      </c>
      <c r="AQ280">
        <v>6740</v>
      </c>
      <c r="AR280">
        <v>80</v>
      </c>
      <c r="AS280">
        <v>-6820</v>
      </c>
      <c r="AT280">
        <v>0</v>
      </c>
      <c r="AU280" t="s">
        <v>826</v>
      </c>
      <c r="AV280">
        <v>0</v>
      </c>
      <c r="AW280">
        <v>3740</v>
      </c>
    </row>
    <row r="281" spans="1:49">
      <c r="A281">
        <v>437</v>
      </c>
      <c r="B281" t="s">
        <v>560</v>
      </c>
      <c r="C281" s="59">
        <v>45499</v>
      </c>
      <c r="D281" t="s">
        <v>2934</v>
      </c>
      <c r="E281" t="s">
        <v>562</v>
      </c>
      <c r="F281" t="s">
        <v>2932</v>
      </c>
      <c r="G281" t="s">
        <v>1817</v>
      </c>
      <c r="H281" t="s">
        <v>2935</v>
      </c>
      <c r="I281" s="59">
        <v>45502</v>
      </c>
      <c r="J281" t="s">
        <v>561</v>
      </c>
      <c r="K281" t="s">
        <v>2933</v>
      </c>
      <c r="L281" s="59"/>
      <c r="M281" t="s">
        <v>98</v>
      </c>
      <c r="N281" t="s">
        <v>351</v>
      </c>
      <c r="O281">
        <v>1</v>
      </c>
      <c r="P281" t="s">
        <v>2932</v>
      </c>
      <c r="Q281" t="s">
        <v>2935</v>
      </c>
      <c r="S281" t="s">
        <v>2936</v>
      </c>
      <c r="T281" t="s">
        <v>564</v>
      </c>
      <c r="W281">
        <v>6120</v>
      </c>
      <c r="X281">
        <v>680</v>
      </c>
      <c r="Y281">
        <v>3000</v>
      </c>
      <c r="Z281">
        <v>3000</v>
      </c>
      <c r="AA281">
        <v>0</v>
      </c>
      <c r="AB281">
        <v>0</v>
      </c>
      <c r="AC281">
        <v>0</v>
      </c>
      <c r="AD281" t="s">
        <v>1645</v>
      </c>
      <c r="AF281">
        <v>6430</v>
      </c>
      <c r="AG281">
        <v>3960</v>
      </c>
      <c r="AH281">
        <v>9120</v>
      </c>
      <c r="AI281">
        <v>6960</v>
      </c>
      <c r="AJ281">
        <v>826</v>
      </c>
      <c r="AK281">
        <v>-2666</v>
      </c>
      <c r="AL281">
        <v>-0.2923</v>
      </c>
      <c r="AN281" t="s">
        <v>785</v>
      </c>
      <c r="AP281">
        <v>9120</v>
      </c>
      <c r="AQ281">
        <v>6960</v>
      </c>
      <c r="AR281">
        <v>826</v>
      </c>
      <c r="AS281">
        <v>1334</v>
      </c>
      <c r="AT281">
        <v>0.14630000000000001</v>
      </c>
      <c r="AU281" t="s">
        <v>826</v>
      </c>
      <c r="AV281">
        <v>0</v>
      </c>
      <c r="AW281">
        <v>3960</v>
      </c>
    </row>
    <row r="282" spans="1:49">
      <c r="A282">
        <v>438</v>
      </c>
      <c r="B282" t="s">
        <v>560</v>
      </c>
      <c r="C282" s="59">
        <v>45501</v>
      </c>
      <c r="D282" t="s">
        <v>2938</v>
      </c>
      <c r="E282" t="s">
        <v>562</v>
      </c>
      <c r="F282" t="s">
        <v>1057</v>
      </c>
      <c r="G282" t="s">
        <v>2939</v>
      </c>
      <c r="H282" t="s">
        <v>2940</v>
      </c>
      <c r="I282" s="59">
        <v>45502</v>
      </c>
      <c r="J282" t="s">
        <v>561</v>
      </c>
      <c r="K282" t="s">
        <v>2937</v>
      </c>
      <c r="L282" s="59"/>
      <c r="M282" t="s">
        <v>98</v>
      </c>
      <c r="N282" t="s">
        <v>351</v>
      </c>
      <c r="O282">
        <v>1</v>
      </c>
      <c r="P282" t="s">
        <v>1057</v>
      </c>
      <c r="Q282" t="s">
        <v>2940</v>
      </c>
      <c r="S282" t="s">
        <v>2941</v>
      </c>
      <c r="T282" t="s">
        <v>564</v>
      </c>
      <c r="W282">
        <v>6120</v>
      </c>
      <c r="X282">
        <v>680</v>
      </c>
      <c r="Y282">
        <v>3000</v>
      </c>
      <c r="Z282">
        <v>3000</v>
      </c>
      <c r="AA282">
        <v>0</v>
      </c>
      <c r="AB282">
        <v>0</v>
      </c>
      <c r="AC282">
        <v>0</v>
      </c>
      <c r="AD282" t="s">
        <v>1645</v>
      </c>
      <c r="AF282">
        <v>6430</v>
      </c>
      <c r="AG282">
        <v>3960</v>
      </c>
      <c r="AH282">
        <v>9120</v>
      </c>
      <c r="AI282">
        <v>6960</v>
      </c>
      <c r="AJ282">
        <v>826</v>
      </c>
      <c r="AK282">
        <v>1334</v>
      </c>
      <c r="AL282">
        <v>0.14630000000000001</v>
      </c>
      <c r="AN282" t="s">
        <v>785</v>
      </c>
      <c r="AP282">
        <v>9120</v>
      </c>
      <c r="AQ282">
        <v>6960</v>
      </c>
      <c r="AR282">
        <v>826</v>
      </c>
      <c r="AS282">
        <v>1334</v>
      </c>
      <c r="AT282">
        <v>0.14630000000000001</v>
      </c>
      <c r="AU282" t="s">
        <v>558</v>
      </c>
      <c r="AV282">
        <v>0</v>
      </c>
      <c r="AW282">
        <v>3960</v>
      </c>
    </row>
    <row r="283" spans="1:49">
      <c r="A283">
        <v>439</v>
      </c>
      <c r="B283" t="s">
        <v>560</v>
      </c>
      <c r="C283" s="59">
        <v>45501</v>
      </c>
      <c r="D283" t="s">
        <v>2944</v>
      </c>
      <c r="E283" t="s">
        <v>562</v>
      </c>
      <c r="F283" t="s">
        <v>2942</v>
      </c>
      <c r="G283" t="s">
        <v>2945</v>
      </c>
      <c r="H283" t="s">
        <v>2946</v>
      </c>
      <c r="I283" s="59">
        <v>45502</v>
      </c>
      <c r="J283" t="s">
        <v>561</v>
      </c>
      <c r="K283" t="s">
        <v>2943</v>
      </c>
      <c r="L283" s="59"/>
      <c r="M283" t="s">
        <v>98</v>
      </c>
      <c r="N283" t="s">
        <v>351</v>
      </c>
      <c r="O283">
        <v>3</v>
      </c>
      <c r="P283" t="s">
        <v>2942</v>
      </c>
      <c r="Q283" t="s">
        <v>2946</v>
      </c>
      <c r="S283" t="s">
        <v>2947</v>
      </c>
      <c r="T283" t="s">
        <v>564</v>
      </c>
      <c r="W283">
        <v>18360</v>
      </c>
      <c r="X283">
        <v>2040</v>
      </c>
      <c r="Y283">
        <v>0</v>
      </c>
      <c r="Z283">
        <v>3000</v>
      </c>
      <c r="AA283">
        <v>0</v>
      </c>
      <c r="AB283">
        <v>0</v>
      </c>
      <c r="AC283">
        <v>0</v>
      </c>
      <c r="AD283" t="s">
        <v>1645</v>
      </c>
      <c r="AF283">
        <v>6430</v>
      </c>
      <c r="AG283">
        <v>3960</v>
      </c>
      <c r="AH283">
        <v>18360</v>
      </c>
      <c r="AI283">
        <v>14880</v>
      </c>
      <c r="AJ283">
        <v>2181</v>
      </c>
      <c r="AK283">
        <v>1299</v>
      </c>
      <c r="AL283">
        <v>7.0800000000000002E-2</v>
      </c>
      <c r="AN283" t="s">
        <v>785</v>
      </c>
      <c r="AP283">
        <v>18360</v>
      </c>
      <c r="AQ283">
        <v>14880</v>
      </c>
      <c r="AR283">
        <v>2181</v>
      </c>
      <c r="AS283">
        <v>1299</v>
      </c>
      <c r="AT283">
        <v>7.0800000000000002E-2</v>
      </c>
      <c r="AU283" t="s">
        <v>558</v>
      </c>
      <c r="AV283">
        <v>0</v>
      </c>
      <c r="AW283">
        <v>11880</v>
      </c>
    </row>
    <row r="284" spans="1:49">
      <c r="A284">
        <v>440</v>
      </c>
      <c r="B284" t="s">
        <v>560</v>
      </c>
      <c r="C284" s="59">
        <v>45502</v>
      </c>
      <c r="D284" t="s">
        <v>2950</v>
      </c>
      <c r="E284" t="s">
        <v>562</v>
      </c>
      <c r="F284" t="s">
        <v>2948</v>
      </c>
      <c r="G284" t="s">
        <v>2192</v>
      </c>
      <c r="H284" t="s">
        <v>2951</v>
      </c>
      <c r="I284" s="59">
        <v>45502</v>
      </c>
      <c r="J284" t="s">
        <v>561</v>
      </c>
      <c r="K284" t="s">
        <v>2949</v>
      </c>
      <c r="L284" s="59"/>
      <c r="M284" t="s">
        <v>98</v>
      </c>
      <c r="N284" t="s">
        <v>351</v>
      </c>
      <c r="O284">
        <v>1</v>
      </c>
      <c r="P284" t="s">
        <v>2948</v>
      </c>
      <c r="Q284" t="s">
        <v>2951</v>
      </c>
      <c r="S284" t="s">
        <v>2952</v>
      </c>
      <c r="T284" t="s">
        <v>564</v>
      </c>
      <c r="W284">
        <v>6120</v>
      </c>
      <c r="X284">
        <v>680</v>
      </c>
      <c r="Y284">
        <v>3000</v>
      </c>
      <c r="Z284">
        <v>3000</v>
      </c>
      <c r="AA284">
        <v>0</v>
      </c>
      <c r="AB284">
        <v>0</v>
      </c>
      <c r="AC284">
        <v>0</v>
      </c>
      <c r="AD284" t="s">
        <v>1645</v>
      </c>
      <c r="AF284">
        <v>6430</v>
      </c>
      <c r="AG284">
        <v>3960</v>
      </c>
      <c r="AH284">
        <v>9120</v>
      </c>
      <c r="AI284">
        <v>6960</v>
      </c>
      <c r="AJ284">
        <v>826</v>
      </c>
      <c r="AK284">
        <v>1334</v>
      </c>
      <c r="AL284">
        <v>0.14630000000000001</v>
      </c>
      <c r="AN284" t="s">
        <v>785</v>
      </c>
      <c r="AP284">
        <v>9120</v>
      </c>
      <c r="AQ284">
        <v>6960</v>
      </c>
      <c r="AR284">
        <v>826</v>
      </c>
      <c r="AS284">
        <v>1334</v>
      </c>
      <c r="AT284">
        <v>0.14630000000000001</v>
      </c>
      <c r="AU284" t="s">
        <v>558</v>
      </c>
      <c r="AV284">
        <v>0</v>
      </c>
      <c r="AW284">
        <v>3960</v>
      </c>
    </row>
    <row r="285" spans="1:49">
      <c r="A285">
        <v>441</v>
      </c>
      <c r="B285" t="s">
        <v>560</v>
      </c>
      <c r="C285" s="59">
        <v>45502</v>
      </c>
      <c r="D285" t="s">
        <v>2955</v>
      </c>
      <c r="E285" t="s">
        <v>562</v>
      </c>
      <c r="F285" t="s">
        <v>2953</v>
      </c>
      <c r="G285" t="s">
        <v>2956</v>
      </c>
      <c r="H285" t="s">
        <v>2957</v>
      </c>
      <c r="I285" s="59">
        <v>45502</v>
      </c>
      <c r="J285" t="s">
        <v>561</v>
      </c>
      <c r="K285" t="s">
        <v>2954</v>
      </c>
      <c r="L285" s="59"/>
      <c r="M285" t="s">
        <v>36</v>
      </c>
      <c r="N285" t="s">
        <v>351</v>
      </c>
      <c r="O285">
        <v>1</v>
      </c>
      <c r="P285" t="s">
        <v>2953</v>
      </c>
      <c r="Q285" t="s">
        <v>2957</v>
      </c>
      <c r="S285" t="s">
        <v>2958</v>
      </c>
      <c r="T285" t="s">
        <v>2959</v>
      </c>
      <c r="W285">
        <v>28350</v>
      </c>
      <c r="X285">
        <v>0</v>
      </c>
      <c r="Y285">
        <v>3000</v>
      </c>
      <c r="Z285">
        <v>3500</v>
      </c>
      <c r="AA285">
        <v>0</v>
      </c>
      <c r="AB285">
        <v>960</v>
      </c>
      <c r="AC285">
        <v>0</v>
      </c>
      <c r="AD285" t="s">
        <v>35</v>
      </c>
      <c r="AF285">
        <v>26780</v>
      </c>
      <c r="AG285">
        <v>16500</v>
      </c>
      <c r="AH285">
        <v>31350</v>
      </c>
      <c r="AI285">
        <v>20960</v>
      </c>
      <c r="AJ285">
        <v>3467</v>
      </c>
      <c r="AK285">
        <v>6923</v>
      </c>
      <c r="AL285">
        <v>0.2208</v>
      </c>
      <c r="AN285" t="s">
        <v>785</v>
      </c>
      <c r="AP285">
        <v>31350</v>
      </c>
      <c r="AQ285">
        <v>20960</v>
      </c>
      <c r="AR285">
        <v>3467</v>
      </c>
      <c r="AS285">
        <v>6923</v>
      </c>
      <c r="AT285">
        <v>0.2208</v>
      </c>
      <c r="AU285" t="s">
        <v>558</v>
      </c>
      <c r="AV285">
        <v>0</v>
      </c>
      <c r="AW285">
        <v>16500</v>
      </c>
    </row>
    <row r="286" spans="1:49">
      <c r="A286">
        <v>442</v>
      </c>
      <c r="B286" t="s">
        <v>560</v>
      </c>
      <c r="C286" s="59">
        <v>45502</v>
      </c>
      <c r="D286" t="s">
        <v>2962</v>
      </c>
      <c r="E286" t="s">
        <v>559</v>
      </c>
      <c r="F286" t="s">
        <v>2960</v>
      </c>
      <c r="G286" t="s">
        <v>2963</v>
      </c>
      <c r="H286" t="s">
        <v>2964</v>
      </c>
      <c r="I286" s="59">
        <v>45502</v>
      </c>
      <c r="J286" t="s">
        <v>561</v>
      </c>
      <c r="K286" t="s">
        <v>2961</v>
      </c>
      <c r="L286" s="59"/>
      <c r="M286" t="s">
        <v>211</v>
      </c>
      <c r="N286" t="s">
        <v>351</v>
      </c>
      <c r="O286">
        <v>25</v>
      </c>
      <c r="P286" t="s">
        <v>2960</v>
      </c>
      <c r="Q286" t="s">
        <v>2964</v>
      </c>
      <c r="S286" t="s">
        <v>2965</v>
      </c>
      <c r="W286">
        <v>57250</v>
      </c>
      <c r="X286">
        <v>0</v>
      </c>
      <c r="Y286">
        <v>0</v>
      </c>
      <c r="Z286">
        <v>4400</v>
      </c>
      <c r="AA286">
        <v>0</v>
      </c>
      <c r="AB286">
        <v>1725</v>
      </c>
      <c r="AC286">
        <v>0</v>
      </c>
      <c r="AD286" t="s">
        <v>828</v>
      </c>
      <c r="AF286">
        <v>2190</v>
      </c>
      <c r="AG286">
        <v>1397</v>
      </c>
      <c r="AH286">
        <v>57250</v>
      </c>
      <c r="AI286">
        <v>41050</v>
      </c>
      <c r="AJ286">
        <v>2359</v>
      </c>
      <c r="AK286">
        <v>13841</v>
      </c>
      <c r="AL286">
        <v>0.24179999999999999</v>
      </c>
      <c r="AN286" t="s">
        <v>785</v>
      </c>
      <c r="AP286">
        <v>57250</v>
      </c>
      <c r="AQ286">
        <v>41050</v>
      </c>
      <c r="AR286">
        <v>2359</v>
      </c>
      <c r="AS286">
        <v>13841</v>
      </c>
      <c r="AT286">
        <v>0.24179999999999999</v>
      </c>
      <c r="AU286" t="s">
        <v>558</v>
      </c>
      <c r="AV286">
        <v>1</v>
      </c>
      <c r="AW286">
        <v>34925</v>
      </c>
    </row>
    <row r="287" spans="1:49">
      <c r="A287">
        <v>443</v>
      </c>
      <c r="B287" t="s">
        <v>560</v>
      </c>
      <c r="C287" s="59">
        <v>45501</v>
      </c>
      <c r="D287" t="s">
        <v>2967</v>
      </c>
      <c r="E287" t="s">
        <v>559</v>
      </c>
      <c r="F287" t="s">
        <v>739</v>
      </c>
      <c r="G287" t="s">
        <v>742</v>
      </c>
      <c r="H287" t="s">
        <v>743</v>
      </c>
      <c r="I287" s="59">
        <v>45502</v>
      </c>
      <c r="J287" t="s">
        <v>561</v>
      </c>
      <c r="K287" t="s">
        <v>2966</v>
      </c>
      <c r="L287" s="59"/>
      <c r="M287" t="s">
        <v>112</v>
      </c>
      <c r="N287" t="s">
        <v>351</v>
      </c>
      <c r="O287">
        <v>4</v>
      </c>
      <c r="P287" t="s">
        <v>739</v>
      </c>
      <c r="Q287" t="s">
        <v>743</v>
      </c>
      <c r="R287" t="s">
        <v>744</v>
      </c>
      <c r="S287" t="s">
        <v>745</v>
      </c>
      <c r="W287">
        <v>13320</v>
      </c>
      <c r="X287">
        <v>0</v>
      </c>
      <c r="Y287">
        <v>3000</v>
      </c>
      <c r="Z287">
        <v>3000</v>
      </c>
      <c r="AA287">
        <v>0</v>
      </c>
      <c r="AB287">
        <v>0</v>
      </c>
      <c r="AC287">
        <v>0</v>
      </c>
      <c r="AD287" t="s">
        <v>111</v>
      </c>
      <c r="AE287" t="s">
        <v>773</v>
      </c>
      <c r="AF287">
        <v>3340</v>
      </c>
      <c r="AG287">
        <v>2156</v>
      </c>
      <c r="AH287">
        <v>16320</v>
      </c>
      <c r="AI287">
        <v>11624</v>
      </c>
      <c r="AJ287">
        <v>669</v>
      </c>
      <c r="AK287">
        <v>7027</v>
      </c>
      <c r="AL287">
        <v>0.43059999999999998</v>
      </c>
      <c r="AN287" t="s">
        <v>785</v>
      </c>
      <c r="AP287">
        <v>16320</v>
      </c>
      <c r="AQ287">
        <v>11624</v>
      </c>
      <c r="AR287">
        <v>669</v>
      </c>
      <c r="AS287">
        <v>4027</v>
      </c>
      <c r="AT287">
        <v>0.24679999999999999</v>
      </c>
      <c r="AU287" t="s">
        <v>826</v>
      </c>
      <c r="AV287">
        <v>1</v>
      </c>
      <c r="AW287">
        <v>8624</v>
      </c>
    </row>
    <row r="288" spans="1:49">
      <c r="A288">
        <v>450</v>
      </c>
      <c r="B288" t="s">
        <v>560</v>
      </c>
      <c r="C288" s="59">
        <v>45502</v>
      </c>
      <c r="D288" t="s">
        <v>2997</v>
      </c>
      <c r="E288" t="s">
        <v>562</v>
      </c>
      <c r="F288" t="s">
        <v>2991</v>
      </c>
      <c r="G288" t="s">
        <v>2992</v>
      </c>
      <c r="H288" t="s">
        <v>2993</v>
      </c>
      <c r="I288" s="59">
        <v>45503</v>
      </c>
      <c r="J288" t="s">
        <v>561</v>
      </c>
      <c r="K288" t="s">
        <v>2996</v>
      </c>
      <c r="L288" s="59"/>
      <c r="M288" t="s">
        <v>38</v>
      </c>
      <c r="N288" t="s">
        <v>351</v>
      </c>
      <c r="O288">
        <v>5</v>
      </c>
      <c r="P288" t="s">
        <v>2991</v>
      </c>
      <c r="Q288" t="s">
        <v>2993</v>
      </c>
      <c r="S288" t="s">
        <v>2994</v>
      </c>
      <c r="T288" t="s">
        <v>2995</v>
      </c>
      <c r="W288">
        <v>122850</v>
      </c>
      <c r="X288">
        <v>0</v>
      </c>
      <c r="Y288">
        <v>0</v>
      </c>
      <c r="Z288">
        <v>5700</v>
      </c>
      <c r="AA288">
        <v>0</v>
      </c>
      <c r="AB288">
        <v>1725</v>
      </c>
      <c r="AC288">
        <v>0</v>
      </c>
      <c r="AD288" t="s">
        <v>37</v>
      </c>
      <c r="AE288" t="s">
        <v>773</v>
      </c>
      <c r="AF288">
        <v>23210</v>
      </c>
      <c r="AG288">
        <v>14300</v>
      </c>
      <c r="AH288">
        <v>122850</v>
      </c>
      <c r="AI288">
        <v>78925</v>
      </c>
      <c r="AJ288">
        <v>14595</v>
      </c>
      <c r="AK288">
        <v>29330</v>
      </c>
      <c r="AL288">
        <v>0.2387</v>
      </c>
      <c r="AN288" t="s">
        <v>785</v>
      </c>
      <c r="AP288">
        <v>122850</v>
      </c>
      <c r="AQ288">
        <v>78925</v>
      </c>
      <c r="AR288">
        <v>14595</v>
      </c>
      <c r="AS288">
        <v>29330</v>
      </c>
      <c r="AT288">
        <v>0.2387</v>
      </c>
      <c r="AU288" t="s">
        <v>558</v>
      </c>
      <c r="AV288">
        <v>0</v>
      </c>
      <c r="AW288">
        <v>71500</v>
      </c>
    </row>
    <row r="289" spans="1:49">
      <c r="A289">
        <v>451</v>
      </c>
      <c r="B289" t="s">
        <v>560</v>
      </c>
      <c r="C289" s="59">
        <v>45503</v>
      </c>
      <c r="D289" t="s">
        <v>3000</v>
      </c>
      <c r="E289" t="s">
        <v>559</v>
      </c>
      <c r="F289" t="s">
        <v>2998</v>
      </c>
      <c r="G289" t="s">
        <v>3001</v>
      </c>
      <c r="H289" t="s">
        <v>3002</v>
      </c>
      <c r="I289" s="59">
        <v>45503</v>
      </c>
      <c r="J289" t="s">
        <v>561</v>
      </c>
      <c r="K289" t="s">
        <v>2999</v>
      </c>
      <c r="L289" s="59"/>
      <c r="M289" t="s">
        <v>265</v>
      </c>
      <c r="N289" t="s">
        <v>367</v>
      </c>
      <c r="O289">
        <v>40</v>
      </c>
      <c r="P289" t="s">
        <v>2998</v>
      </c>
      <c r="Q289" t="s">
        <v>3002</v>
      </c>
      <c r="S289" t="s">
        <v>3003</v>
      </c>
      <c r="W289">
        <v>50400</v>
      </c>
      <c r="X289">
        <v>0</v>
      </c>
      <c r="Y289">
        <v>0</v>
      </c>
      <c r="Z289">
        <v>5700</v>
      </c>
      <c r="AA289">
        <v>0</v>
      </c>
      <c r="AB289">
        <v>1725</v>
      </c>
      <c r="AC289">
        <v>0</v>
      </c>
      <c r="AD289" t="s">
        <v>1638</v>
      </c>
      <c r="AF289">
        <v>1210</v>
      </c>
      <c r="AG289">
        <v>770</v>
      </c>
      <c r="AH289">
        <v>50400</v>
      </c>
      <c r="AI289">
        <v>38225</v>
      </c>
      <c r="AJ289">
        <v>2086</v>
      </c>
      <c r="AK289">
        <v>10089</v>
      </c>
      <c r="AL289">
        <v>0.20019999999999999</v>
      </c>
      <c r="AN289" t="s">
        <v>785</v>
      </c>
      <c r="AP289">
        <v>50400</v>
      </c>
      <c r="AQ289">
        <v>38225</v>
      </c>
      <c r="AR289">
        <v>2086</v>
      </c>
      <c r="AS289">
        <v>10089</v>
      </c>
      <c r="AT289">
        <v>0.20019999999999999</v>
      </c>
      <c r="AU289" t="s">
        <v>558</v>
      </c>
      <c r="AV289">
        <v>0</v>
      </c>
      <c r="AW289">
        <v>30800</v>
      </c>
    </row>
    <row r="290" spans="1:49">
      <c r="A290">
        <v>452</v>
      </c>
      <c r="B290" t="s">
        <v>560</v>
      </c>
      <c r="C290" s="59">
        <v>45503</v>
      </c>
      <c r="D290" t="s">
        <v>3004</v>
      </c>
      <c r="E290" t="s">
        <v>559</v>
      </c>
      <c r="F290" t="s">
        <v>2998</v>
      </c>
      <c r="G290" t="s">
        <v>3001</v>
      </c>
      <c r="H290" t="s">
        <v>3002</v>
      </c>
      <c r="I290" s="59">
        <v>45503</v>
      </c>
      <c r="J290" t="s">
        <v>561</v>
      </c>
      <c r="K290" t="s">
        <v>2999</v>
      </c>
      <c r="L290" s="59"/>
      <c r="M290" t="s">
        <v>289</v>
      </c>
      <c r="N290" t="s">
        <v>352</v>
      </c>
      <c r="O290">
        <v>30</v>
      </c>
      <c r="P290" t="s">
        <v>2998</v>
      </c>
      <c r="Q290" t="s">
        <v>3002</v>
      </c>
      <c r="S290" t="s">
        <v>3003</v>
      </c>
      <c r="W290">
        <v>66300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 t="s">
        <v>288</v>
      </c>
      <c r="AE290" t="s">
        <v>773</v>
      </c>
      <c r="AF290">
        <v>1720</v>
      </c>
      <c r="AG290">
        <v>1100</v>
      </c>
      <c r="AH290">
        <v>66300</v>
      </c>
      <c r="AI290">
        <v>33000</v>
      </c>
      <c r="AJ290">
        <v>2719</v>
      </c>
      <c r="AK290">
        <v>30581</v>
      </c>
      <c r="AL290">
        <v>0.46129999999999999</v>
      </c>
      <c r="AN290" t="s">
        <v>785</v>
      </c>
      <c r="AP290">
        <v>66300</v>
      </c>
      <c r="AQ290">
        <v>33000</v>
      </c>
      <c r="AR290">
        <v>2719</v>
      </c>
      <c r="AS290">
        <v>30581</v>
      </c>
      <c r="AT290">
        <v>0.46129999999999999</v>
      </c>
      <c r="AU290" t="s">
        <v>558</v>
      </c>
      <c r="AV290">
        <v>0</v>
      </c>
      <c r="AW290">
        <v>33000</v>
      </c>
    </row>
    <row r="291" spans="1:49">
      <c r="A291">
        <v>453</v>
      </c>
      <c r="B291" t="s">
        <v>560</v>
      </c>
      <c r="C291" s="59">
        <v>45502</v>
      </c>
      <c r="D291" t="s">
        <v>3007</v>
      </c>
      <c r="E291" t="s">
        <v>559</v>
      </c>
      <c r="F291" t="s">
        <v>3005</v>
      </c>
      <c r="G291" t="s">
        <v>3008</v>
      </c>
      <c r="H291" t="s">
        <v>3009</v>
      </c>
      <c r="I291" s="59">
        <v>45503</v>
      </c>
      <c r="J291" t="s">
        <v>561</v>
      </c>
      <c r="K291" t="s">
        <v>3006</v>
      </c>
      <c r="L291" s="59"/>
      <c r="M291" t="s">
        <v>34</v>
      </c>
      <c r="N291" t="s">
        <v>351</v>
      </c>
      <c r="O291">
        <v>2</v>
      </c>
      <c r="P291" t="s">
        <v>3005</v>
      </c>
      <c r="Q291" t="s">
        <v>3009</v>
      </c>
      <c r="S291" t="s">
        <v>3010</v>
      </c>
      <c r="T291" t="s">
        <v>3011</v>
      </c>
      <c r="W291">
        <v>57240</v>
      </c>
      <c r="X291">
        <v>6360</v>
      </c>
      <c r="Y291">
        <v>0</v>
      </c>
      <c r="Z291">
        <v>4400</v>
      </c>
      <c r="AA291">
        <v>3000</v>
      </c>
      <c r="AB291">
        <v>1725</v>
      </c>
      <c r="AC291">
        <v>0</v>
      </c>
      <c r="AD291" t="s">
        <v>33</v>
      </c>
      <c r="AF291">
        <v>30600</v>
      </c>
      <c r="AG291">
        <v>19800</v>
      </c>
      <c r="AH291">
        <v>57240</v>
      </c>
      <c r="AI291">
        <v>45725</v>
      </c>
      <c r="AJ291">
        <v>2358</v>
      </c>
      <c r="AK291">
        <v>9157</v>
      </c>
      <c r="AL291">
        <v>0.16</v>
      </c>
      <c r="AN291" t="s">
        <v>785</v>
      </c>
      <c r="AP291">
        <v>60240</v>
      </c>
      <c r="AQ291">
        <v>48725</v>
      </c>
      <c r="AR291">
        <v>2358</v>
      </c>
      <c r="AS291">
        <v>9157</v>
      </c>
      <c r="AT291">
        <v>0.152</v>
      </c>
      <c r="AU291" t="s">
        <v>826</v>
      </c>
      <c r="AV291">
        <v>0</v>
      </c>
      <c r="AW291">
        <v>39600</v>
      </c>
    </row>
    <row r="292" spans="1:49">
      <c r="A292">
        <v>454</v>
      </c>
      <c r="B292" t="s">
        <v>560</v>
      </c>
      <c r="C292" s="59">
        <v>45503</v>
      </c>
      <c r="D292" t="s">
        <v>3017</v>
      </c>
      <c r="E292" t="s">
        <v>562</v>
      </c>
      <c r="F292" t="s">
        <v>3018</v>
      </c>
      <c r="G292" t="s">
        <v>3019</v>
      </c>
      <c r="H292" t="s">
        <v>3020</v>
      </c>
      <c r="I292" s="59">
        <v>45504</v>
      </c>
      <c r="J292" t="s">
        <v>561</v>
      </c>
      <c r="K292" t="s">
        <v>3016</v>
      </c>
      <c r="L292" s="59"/>
      <c r="M292" t="s">
        <v>98</v>
      </c>
      <c r="N292" t="s">
        <v>351</v>
      </c>
      <c r="O292">
        <v>1</v>
      </c>
      <c r="P292" t="s">
        <v>3015</v>
      </c>
      <c r="Q292" t="s">
        <v>3020</v>
      </c>
      <c r="S292" t="s">
        <v>3021</v>
      </c>
      <c r="T292" t="s">
        <v>564</v>
      </c>
      <c r="W292">
        <v>6120</v>
      </c>
      <c r="X292">
        <v>680</v>
      </c>
      <c r="Y292">
        <v>3000</v>
      </c>
      <c r="Z292">
        <v>3000</v>
      </c>
      <c r="AA292">
        <v>0</v>
      </c>
      <c r="AB292">
        <v>0</v>
      </c>
      <c r="AC292">
        <v>0</v>
      </c>
      <c r="AD292" t="s">
        <v>1645</v>
      </c>
      <c r="AF292">
        <v>6430</v>
      </c>
      <c r="AG292">
        <v>3960</v>
      </c>
      <c r="AH292">
        <v>9120</v>
      </c>
      <c r="AI292">
        <v>6960</v>
      </c>
      <c r="AJ292">
        <v>826</v>
      </c>
      <c r="AK292">
        <v>1334</v>
      </c>
      <c r="AL292">
        <v>0.14630000000000001</v>
      </c>
      <c r="AN292" t="s">
        <v>785</v>
      </c>
      <c r="AP292">
        <v>9120</v>
      </c>
      <c r="AQ292">
        <v>6960</v>
      </c>
      <c r="AR292">
        <v>826</v>
      </c>
      <c r="AS292">
        <v>1334</v>
      </c>
      <c r="AT292">
        <v>0.14630000000000001</v>
      </c>
      <c r="AU292" t="s">
        <v>558</v>
      </c>
      <c r="AV292">
        <v>0</v>
      </c>
      <c r="AW292">
        <v>3960</v>
      </c>
    </row>
    <row r="293" spans="1:49">
      <c r="A293">
        <v>455</v>
      </c>
      <c r="B293" t="s">
        <v>560</v>
      </c>
      <c r="C293" s="59">
        <v>45503</v>
      </c>
      <c r="D293" t="s">
        <v>3024</v>
      </c>
      <c r="E293" t="s">
        <v>562</v>
      </c>
      <c r="F293" t="s">
        <v>1057</v>
      </c>
      <c r="G293" t="s">
        <v>2657</v>
      </c>
      <c r="H293" t="s">
        <v>3025</v>
      </c>
      <c r="I293" s="59">
        <v>45504</v>
      </c>
      <c r="J293" t="s">
        <v>561</v>
      </c>
      <c r="K293" t="s">
        <v>3023</v>
      </c>
      <c r="L293" s="59"/>
      <c r="M293" t="s">
        <v>82</v>
      </c>
      <c r="N293" t="s">
        <v>385</v>
      </c>
      <c r="O293">
        <v>3</v>
      </c>
      <c r="P293" t="s">
        <v>3022</v>
      </c>
      <c r="Q293" t="s">
        <v>3025</v>
      </c>
      <c r="S293" t="s">
        <v>3026</v>
      </c>
      <c r="T293" t="s">
        <v>564</v>
      </c>
      <c r="W293">
        <v>18840</v>
      </c>
      <c r="X293">
        <v>1020</v>
      </c>
      <c r="Y293">
        <v>0</v>
      </c>
      <c r="Z293">
        <v>3500</v>
      </c>
      <c r="AA293">
        <v>0</v>
      </c>
      <c r="AB293">
        <v>0</v>
      </c>
      <c r="AC293">
        <v>0</v>
      </c>
      <c r="AD293" t="s">
        <v>81</v>
      </c>
      <c r="AF293">
        <v>5890</v>
      </c>
      <c r="AG293">
        <v>3740</v>
      </c>
      <c r="AH293">
        <v>18840</v>
      </c>
      <c r="AI293">
        <v>14720</v>
      </c>
      <c r="AJ293">
        <v>2238</v>
      </c>
      <c r="AK293">
        <v>1882</v>
      </c>
      <c r="AL293">
        <v>9.9900000000000003E-2</v>
      </c>
      <c r="AN293" t="s">
        <v>785</v>
      </c>
      <c r="AP293">
        <v>18840</v>
      </c>
      <c r="AQ293">
        <v>14720</v>
      </c>
      <c r="AR293">
        <v>2238</v>
      </c>
      <c r="AS293">
        <v>1882</v>
      </c>
      <c r="AT293">
        <v>9.9900000000000003E-2</v>
      </c>
      <c r="AU293" t="s">
        <v>558</v>
      </c>
      <c r="AV293">
        <v>0</v>
      </c>
      <c r="AW293">
        <v>11220</v>
      </c>
    </row>
    <row r="294" spans="1:49">
      <c r="A294">
        <v>456</v>
      </c>
      <c r="B294" t="s">
        <v>560</v>
      </c>
      <c r="C294" s="59">
        <v>45504</v>
      </c>
      <c r="D294" t="s">
        <v>3029</v>
      </c>
      <c r="E294" t="s">
        <v>562</v>
      </c>
      <c r="F294" t="s">
        <v>3030</v>
      </c>
      <c r="G294" t="s">
        <v>3031</v>
      </c>
      <c r="H294" t="s">
        <v>3032</v>
      </c>
      <c r="I294" s="59">
        <v>45504</v>
      </c>
      <c r="J294" t="s">
        <v>561</v>
      </c>
      <c r="K294" t="s">
        <v>3028</v>
      </c>
      <c r="L294" s="59"/>
      <c r="M294" t="s">
        <v>104</v>
      </c>
      <c r="N294" t="s">
        <v>351</v>
      </c>
      <c r="O294">
        <v>1</v>
      </c>
      <c r="P294" t="s">
        <v>3027</v>
      </c>
      <c r="Q294" t="s">
        <v>3032</v>
      </c>
      <c r="S294" t="s">
        <v>3033</v>
      </c>
      <c r="T294" t="s">
        <v>3034</v>
      </c>
      <c r="W294">
        <v>3850</v>
      </c>
      <c r="X294">
        <v>0</v>
      </c>
      <c r="Y294">
        <v>3000</v>
      </c>
      <c r="Z294">
        <v>3000</v>
      </c>
      <c r="AA294">
        <v>0</v>
      </c>
      <c r="AB294">
        <v>0</v>
      </c>
      <c r="AC294">
        <v>0</v>
      </c>
      <c r="AD294" t="s">
        <v>1644</v>
      </c>
      <c r="AF294">
        <v>3570</v>
      </c>
      <c r="AG294">
        <v>2200</v>
      </c>
      <c r="AH294">
        <v>6850</v>
      </c>
      <c r="AI294">
        <v>5200</v>
      </c>
      <c r="AJ294">
        <v>556</v>
      </c>
      <c r="AK294">
        <v>1094</v>
      </c>
      <c r="AL294">
        <v>0.15970000000000001</v>
      </c>
      <c r="AN294" t="s">
        <v>785</v>
      </c>
      <c r="AP294">
        <v>6850</v>
      </c>
      <c r="AQ294">
        <v>5200</v>
      </c>
      <c r="AR294">
        <v>556</v>
      </c>
      <c r="AS294">
        <v>1094</v>
      </c>
      <c r="AT294">
        <v>0.15970000000000001</v>
      </c>
      <c r="AU294" t="s">
        <v>558</v>
      </c>
      <c r="AV294">
        <v>0</v>
      </c>
      <c r="AW294">
        <v>2200</v>
      </c>
    </row>
    <row r="295" spans="1:49">
      <c r="A295">
        <v>457</v>
      </c>
      <c r="B295" t="s">
        <v>560</v>
      </c>
      <c r="C295" s="59">
        <v>45504</v>
      </c>
      <c r="D295" t="s">
        <v>3037</v>
      </c>
      <c r="E295" t="s">
        <v>562</v>
      </c>
      <c r="F295" t="s">
        <v>3035</v>
      </c>
      <c r="G295" t="s">
        <v>2367</v>
      </c>
      <c r="H295" t="s">
        <v>3038</v>
      </c>
      <c r="I295" s="59">
        <v>45504</v>
      </c>
      <c r="J295" t="s">
        <v>561</v>
      </c>
      <c r="K295" t="s">
        <v>3036</v>
      </c>
      <c r="L295" s="59"/>
      <c r="M295" t="s">
        <v>98</v>
      </c>
      <c r="N295" t="s">
        <v>351</v>
      </c>
      <c r="O295">
        <v>3</v>
      </c>
      <c r="P295" t="s">
        <v>3035</v>
      </c>
      <c r="Q295" t="s">
        <v>3038</v>
      </c>
      <c r="S295" t="s">
        <v>3039</v>
      </c>
      <c r="T295" t="s">
        <v>564</v>
      </c>
      <c r="W295">
        <v>18360</v>
      </c>
      <c r="X295">
        <v>2040</v>
      </c>
      <c r="Y295">
        <v>0</v>
      </c>
      <c r="Z295">
        <v>3000</v>
      </c>
      <c r="AA295">
        <v>0</v>
      </c>
      <c r="AB295">
        <v>0</v>
      </c>
      <c r="AC295">
        <v>0</v>
      </c>
      <c r="AD295" t="s">
        <v>1645</v>
      </c>
      <c r="AF295">
        <v>6430</v>
      </c>
      <c r="AG295">
        <v>3960</v>
      </c>
      <c r="AH295">
        <v>18360</v>
      </c>
      <c r="AI295">
        <v>14880</v>
      </c>
      <c r="AJ295">
        <v>2181</v>
      </c>
      <c r="AK295">
        <v>1299</v>
      </c>
      <c r="AL295">
        <v>7.0800000000000002E-2</v>
      </c>
      <c r="AN295" t="s">
        <v>785</v>
      </c>
      <c r="AP295">
        <v>18360</v>
      </c>
      <c r="AQ295">
        <v>14880</v>
      </c>
      <c r="AR295">
        <v>2181</v>
      </c>
      <c r="AS295">
        <v>1299</v>
      </c>
      <c r="AT295">
        <v>7.0800000000000002E-2</v>
      </c>
      <c r="AU295" t="s">
        <v>558</v>
      </c>
      <c r="AV295">
        <v>0</v>
      </c>
      <c r="AW295">
        <v>11880</v>
      </c>
    </row>
    <row r="296" spans="1:49">
      <c r="A296">
        <v>458</v>
      </c>
      <c r="B296" t="s">
        <v>560</v>
      </c>
      <c r="C296" s="59">
        <v>45504</v>
      </c>
      <c r="D296" t="s">
        <v>3042</v>
      </c>
      <c r="E296" t="s">
        <v>562</v>
      </c>
      <c r="F296" t="s">
        <v>3040</v>
      </c>
      <c r="G296" t="s">
        <v>1212</v>
      </c>
      <c r="H296" t="s">
        <v>3043</v>
      </c>
      <c r="I296" s="59">
        <v>45504</v>
      </c>
      <c r="J296" t="s">
        <v>561</v>
      </c>
      <c r="K296" t="s">
        <v>3041</v>
      </c>
      <c r="L296" s="59"/>
      <c r="M296" t="s">
        <v>211</v>
      </c>
      <c r="N296" t="s">
        <v>366</v>
      </c>
      <c r="O296">
        <v>10</v>
      </c>
      <c r="P296" t="s">
        <v>3040</v>
      </c>
      <c r="Q296" t="s">
        <v>3043</v>
      </c>
      <c r="S296" t="s">
        <v>3044</v>
      </c>
      <c r="T296" t="s">
        <v>563</v>
      </c>
      <c r="W296">
        <v>21200</v>
      </c>
      <c r="X296">
        <v>3800</v>
      </c>
      <c r="Y296">
        <v>0</v>
      </c>
      <c r="Z296">
        <v>4400</v>
      </c>
      <c r="AA296">
        <v>0</v>
      </c>
      <c r="AB296">
        <v>0</v>
      </c>
      <c r="AC296">
        <v>0</v>
      </c>
      <c r="AD296" t="s">
        <v>828</v>
      </c>
      <c r="AF296">
        <v>2300</v>
      </c>
      <c r="AG296">
        <v>1397</v>
      </c>
      <c r="AH296">
        <v>21200</v>
      </c>
      <c r="AI296">
        <v>18370</v>
      </c>
      <c r="AJ296">
        <v>2519</v>
      </c>
      <c r="AK296">
        <v>311</v>
      </c>
      <c r="AL296">
        <v>1.47E-2</v>
      </c>
      <c r="AN296" t="s">
        <v>785</v>
      </c>
      <c r="AP296">
        <v>21200</v>
      </c>
      <c r="AQ296">
        <v>18370</v>
      </c>
      <c r="AR296">
        <v>2519</v>
      </c>
      <c r="AS296">
        <v>311</v>
      </c>
      <c r="AT296">
        <v>1.47E-2</v>
      </c>
      <c r="AU296" t="s">
        <v>558</v>
      </c>
      <c r="AV296">
        <v>0</v>
      </c>
      <c r="AW296">
        <v>13970</v>
      </c>
    </row>
    <row r="297" spans="1:49">
      <c r="A297">
        <v>459</v>
      </c>
      <c r="B297" t="s">
        <v>560</v>
      </c>
      <c r="C297" s="59">
        <v>45504</v>
      </c>
      <c r="D297" t="s">
        <v>3047</v>
      </c>
      <c r="E297" t="s">
        <v>559</v>
      </c>
      <c r="F297" t="s">
        <v>3048</v>
      </c>
      <c r="G297" t="s">
        <v>3049</v>
      </c>
      <c r="H297" t="s">
        <v>3050</v>
      </c>
      <c r="I297" s="59">
        <v>45504</v>
      </c>
      <c r="J297" t="s">
        <v>561</v>
      </c>
      <c r="K297" t="s">
        <v>3046</v>
      </c>
      <c r="L297" s="59"/>
      <c r="M297" t="s">
        <v>206</v>
      </c>
      <c r="N297" t="s">
        <v>378</v>
      </c>
      <c r="O297">
        <v>1</v>
      </c>
      <c r="P297" t="s">
        <v>3045</v>
      </c>
      <c r="Q297" t="s">
        <v>3051</v>
      </c>
      <c r="S297" t="s">
        <v>3052</v>
      </c>
      <c r="T297" t="s">
        <v>3053</v>
      </c>
      <c r="W297">
        <v>3870</v>
      </c>
      <c r="X297">
        <v>0</v>
      </c>
      <c r="Y297">
        <v>3000</v>
      </c>
      <c r="Z297">
        <v>3000</v>
      </c>
      <c r="AA297">
        <v>0</v>
      </c>
      <c r="AB297">
        <v>0</v>
      </c>
      <c r="AC297">
        <v>0</v>
      </c>
      <c r="AD297" t="s">
        <v>1643</v>
      </c>
      <c r="AF297">
        <v>3700</v>
      </c>
      <c r="AG297">
        <v>2365</v>
      </c>
      <c r="AH297">
        <v>6870</v>
      </c>
      <c r="AI297">
        <v>5365</v>
      </c>
      <c r="AJ297">
        <v>293</v>
      </c>
      <c r="AK297">
        <v>1212</v>
      </c>
      <c r="AL297">
        <v>0.1764</v>
      </c>
      <c r="AN297" t="s">
        <v>785</v>
      </c>
      <c r="AP297">
        <v>6870</v>
      </c>
      <c r="AQ297">
        <v>5365</v>
      </c>
      <c r="AR297">
        <v>293</v>
      </c>
      <c r="AS297">
        <v>1212</v>
      </c>
      <c r="AT297">
        <v>0.1764</v>
      </c>
      <c r="AU297" t="s">
        <v>558</v>
      </c>
      <c r="AV297">
        <v>0</v>
      </c>
      <c r="AW297">
        <v>2365</v>
      </c>
    </row>
    <row r="298" spans="1:49">
      <c r="A298">
        <v>460</v>
      </c>
      <c r="B298" t="s">
        <v>560</v>
      </c>
      <c r="C298" s="59">
        <v>45504</v>
      </c>
      <c r="D298" t="s">
        <v>3054</v>
      </c>
      <c r="E298" t="s">
        <v>559</v>
      </c>
      <c r="F298" t="s">
        <v>3048</v>
      </c>
      <c r="G298" t="s">
        <v>3049</v>
      </c>
      <c r="H298" t="s">
        <v>3050</v>
      </c>
      <c r="I298" s="59">
        <v>45504</v>
      </c>
      <c r="J298" t="s">
        <v>561</v>
      </c>
      <c r="K298" t="s">
        <v>3046</v>
      </c>
      <c r="L298" s="59"/>
      <c r="M298" t="s">
        <v>242</v>
      </c>
      <c r="N298" t="s">
        <v>378</v>
      </c>
      <c r="O298">
        <v>1</v>
      </c>
      <c r="P298" t="s">
        <v>3045</v>
      </c>
      <c r="Q298" t="s">
        <v>3051</v>
      </c>
      <c r="S298" t="s">
        <v>3052</v>
      </c>
      <c r="T298" t="s">
        <v>3053</v>
      </c>
      <c r="W298">
        <v>1700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 t="s">
        <v>388</v>
      </c>
      <c r="AE298" t="s">
        <v>773</v>
      </c>
      <c r="AF298">
        <v>1640</v>
      </c>
      <c r="AG298">
        <v>1045</v>
      </c>
      <c r="AH298">
        <v>1700</v>
      </c>
      <c r="AI298">
        <v>1045</v>
      </c>
      <c r="AJ298">
        <v>148</v>
      </c>
      <c r="AK298">
        <v>507</v>
      </c>
      <c r="AL298">
        <v>0.29820000000000002</v>
      </c>
      <c r="AN298" t="s">
        <v>785</v>
      </c>
      <c r="AP298">
        <v>1700</v>
      </c>
      <c r="AQ298">
        <v>1045</v>
      </c>
      <c r="AR298">
        <v>148</v>
      </c>
      <c r="AS298">
        <v>507</v>
      </c>
      <c r="AT298">
        <v>0.29820000000000002</v>
      </c>
      <c r="AU298" t="s">
        <v>558</v>
      </c>
      <c r="AV298">
        <v>0</v>
      </c>
      <c r="AW298">
        <v>1045</v>
      </c>
    </row>
    <row r="299" spans="1:49">
      <c r="A299">
        <v>461</v>
      </c>
      <c r="B299" t="s">
        <v>560</v>
      </c>
      <c r="C299" s="59">
        <v>45502</v>
      </c>
      <c r="D299" t="s">
        <v>3057</v>
      </c>
      <c r="E299" t="s">
        <v>559</v>
      </c>
      <c r="F299" t="s">
        <v>3058</v>
      </c>
      <c r="G299" t="s">
        <v>3059</v>
      </c>
      <c r="H299" t="s">
        <v>3060</v>
      </c>
      <c r="I299" s="59">
        <v>45504</v>
      </c>
      <c r="J299" t="s">
        <v>561</v>
      </c>
      <c r="K299" t="s">
        <v>3056</v>
      </c>
      <c r="L299" s="59"/>
      <c r="M299" t="s">
        <v>176</v>
      </c>
      <c r="N299" t="s">
        <v>352</v>
      </c>
      <c r="O299">
        <v>1</v>
      </c>
      <c r="P299" t="s">
        <v>3055</v>
      </c>
      <c r="Q299" t="s">
        <v>3061</v>
      </c>
      <c r="S299" t="s">
        <v>3062</v>
      </c>
      <c r="W299">
        <v>7560</v>
      </c>
      <c r="X299">
        <v>0</v>
      </c>
      <c r="Y299">
        <v>0</v>
      </c>
      <c r="Z299">
        <v>4400</v>
      </c>
      <c r="AA299">
        <v>0</v>
      </c>
      <c r="AB299">
        <v>0</v>
      </c>
      <c r="AC299">
        <v>0</v>
      </c>
      <c r="AD299" t="s">
        <v>1641</v>
      </c>
      <c r="AF299">
        <v>7230</v>
      </c>
      <c r="AG299">
        <v>4620</v>
      </c>
      <c r="AH299">
        <v>7560</v>
      </c>
      <c r="AI299">
        <v>9020</v>
      </c>
      <c r="AJ299">
        <v>381</v>
      </c>
      <c r="AK299">
        <v>-1841</v>
      </c>
      <c r="AL299">
        <v>-0.24349999999999999</v>
      </c>
      <c r="AN299" t="s">
        <v>785</v>
      </c>
      <c r="AP299">
        <v>7560</v>
      </c>
      <c r="AQ299">
        <v>9020</v>
      </c>
      <c r="AR299">
        <v>381</v>
      </c>
      <c r="AS299">
        <v>-1841</v>
      </c>
      <c r="AT299">
        <v>-0.24349999999999999</v>
      </c>
      <c r="AU299" t="s">
        <v>558</v>
      </c>
      <c r="AV299">
        <v>2</v>
      </c>
      <c r="AW299">
        <v>4620</v>
      </c>
    </row>
    <row r="300" spans="1:49">
      <c r="A300">
        <v>462</v>
      </c>
      <c r="B300" t="s">
        <v>560</v>
      </c>
      <c r="C300" s="59">
        <v>45502</v>
      </c>
      <c r="D300" t="s">
        <v>3063</v>
      </c>
      <c r="E300" t="s">
        <v>559</v>
      </c>
      <c r="F300" t="s">
        <v>3058</v>
      </c>
      <c r="G300" t="s">
        <v>3059</v>
      </c>
      <c r="H300" t="s">
        <v>3060</v>
      </c>
      <c r="I300" s="59">
        <v>45504</v>
      </c>
      <c r="J300" t="s">
        <v>561</v>
      </c>
      <c r="K300" t="s">
        <v>3056</v>
      </c>
      <c r="L300" s="59"/>
      <c r="M300" t="s">
        <v>180</v>
      </c>
      <c r="N300" t="s">
        <v>352</v>
      </c>
      <c r="O300">
        <v>4</v>
      </c>
      <c r="P300" t="s">
        <v>3055</v>
      </c>
      <c r="Q300" t="s">
        <v>3061</v>
      </c>
      <c r="S300" t="s">
        <v>3062</v>
      </c>
      <c r="W300">
        <v>23040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 t="s">
        <v>1642</v>
      </c>
      <c r="AE300" t="s">
        <v>773</v>
      </c>
      <c r="AF300">
        <v>5510</v>
      </c>
      <c r="AG300">
        <v>3520</v>
      </c>
      <c r="AH300">
        <v>23040</v>
      </c>
      <c r="AI300">
        <v>14080</v>
      </c>
      <c r="AJ300">
        <v>997</v>
      </c>
      <c r="AK300">
        <v>7963</v>
      </c>
      <c r="AL300">
        <v>0.34560000000000002</v>
      </c>
      <c r="AN300" t="s">
        <v>785</v>
      </c>
      <c r="AP300">
        <v>23040</v>
      </c>
      <c r="AQ300">
        <v>14080</v>
      </c>
      <c r="AR300">
        <v>997</v>
      </c>
      <c r="AS300">
        <v>7963</v>
      </c>
      <c r="AT300">
        <v>0.34560000000000002</v>
      </c>
      <c r="AU300" t="s">
        <v>558</v>
      </c>
      <c r="AV300">
        <v>2</v>
      </c>
      <c r="AW300">
        <v>14080</v>
      </c>
    </row>
    <row r="301" spans="1:49">
      <c r="A301">
        <v>463</v>
      </c>
      <c r="B301" t="s">
        <v>560</v>
      </c>
      <c r="C301" s="59">
        <v>45502</v>
      </c>
      <c r="D301" t="s">
        <v>3064</v>
      </c>
      <c r="E301" t="s">
        <v>559</v>
      </c>
      <c r="F301" t="s">
        <v>3058</v>
      </c>
      <c r="G301" t="s">
        <v>3059</v>
      </c>
      <c r="H301" t="s">
        <v>3060</v>
      </c>
      <c r="I301" s="59">
        <v>45504</v>
      </c>
      <c r="J301" t="s">
        <v>561</v>
      </c>
      <c r="K301" t="s">
        <v>3056</v>
      </c>
      <c r="L301" s="59"/>
      <c r="M301" t="s">
        <v>206</v>
      </c>
      <c r="N301" t="s">
        <v>352</v>
      </c>
      <c r="O301">
        <v>2</v>
      </c>
      <c r="P301" t="s">
        <v>3055</v>
      </c>
      <c r="Q301" t="s">
        <v>3061</v>
      </c>
      <c r="S301" t="s">
        <v>3062</v>
      </c>
      <c r="W301">
        <v>7740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 t="s">
        <v>1643</v>
      </c>
      <c r="AE301" t="s">
        <v>773</v>
      </c>
      <c r="AF301">
        <v>3700</v>
      </c>
      <c r="AG301">
        <v>2365</v>
      </c>
      <c r="AH301">
        <v>7740</v>
      </c>
      <c r="AI301">
        <v>4730</v>
      </c>
      <c r="AJ301">
        <v>388</v>
      </c>
      <c r="AK301">
        <v>2622</v>
      </c>
      <c r="AL301">
        <v>0.33879999999999999</v>
      </c>
      <c r="AN301" t="s">
        <v>785</v>
      </c>
      <c r="AP301">
        <v>7740</v>
      </c>
      <c r="AQ301">
        <v>4730</v>
      </c>
      <c r="AR301">
        <v>388</v>
      </c>
      <c r="AS301">
        <v>2622</v>
      </c>
      <c r="AT301">
        <v>0.33879999999999999</v>
      </c>
      <c r="AU301" t="s">
        <v>558</v>
      </c>
      <c r="AV301">
        <v>2</v>
      </c>
      <c r="AW301">
        <v>4730</v>
      </c>
    </row>
    <row r="302" spans="1:49">
      <c r="A302">
        <v>468</v>
      </c>
      <c r="B302" t="s">
        <v>560</v>
      </c>
      <c r="C302" s="59">
        <v>45510</v>
      </c>
      <c r="D302" t="s">
        <v>3092</v>
      </c>
      <c r="E302" t="s">
        <v>559</v>
      </c>
      <c r="F302" t="s">
        <v>3090</v>
      </c>
      <c r="G302" t="s">
        <v>3093</v>
      </c>
      <c r="H302" t="s">
        <v>3094</v>
      </c>
      <c r="I302" s="59">
        <v>45510</v>
      </c>
      <c r="J302" t="s">
        <v>561</v>
      </c>
      <c r="K302" t="s">
        <v>3091</v>
      </c>
      <c r="L302" s="59"/>
      <c r="M302" t="s">
        <v>239</v>
      </c>
      <c r="N302" t="s">
        <v>352</v>
      </c>
      <c r="O302">
        <v>25</v>
      </c>
      <c r="P302" t="s">
        <v>3090</v>
      </c>
      <c r="Q302" t="s">
        <v>3094</v>
      </c>
      <c r="S302" t="s">
        <v>3095</v>
      </c>
      <c r="W302">
        <v>51750</v>
      </c>
      <c r="X302">
        <v>0</v>
      </c>
      <c r="Y302">
        <v>0</v>
      </c>
      <c r="Z302">
        <v>4400</v>
      </c>
      <c r="AA302">
        <v>0</v>
      </c>
      <c r="AB302">
        <v>1725</v>
      </c>
      <c r="AC302">
        <v>0</v>
      </c>
      <c r="AD302" t="s">
        <v>3128</v>
      </c>
      <c r="AF302">
        <v>1980</v>
      </c>
      <c r="AG302">
        <v>1265</v>
      </c>
      <c r="AH302">
        <v>51750</v>
      </c>
      <c r="AI302">
        <v>37750</v>
      </c>
      <c r="AJ302">
        <v>2140</v>
      </c>
      <c r="AK302">
        <v>11860</v>
      </c>
      <c r="AL302">
        <v>0.22919999999999999</v>
      </c>
      <c r="AN302" t="s">
        <v>785</v>
      </c>
      <c r="AP302">
        <v>51750</v>
      </c>
      <c r="AQ302">
        <v>37750</v>
      </c>
      <c r="AR302">
        <v>2140</v>
      </c>
      <c r="AS302">
        <v>11860</v>
      </c>
      <c r="AT302">
        <v>0.22919999999999999</v>
      </c>
      <c r="AU302" t="s">
        <v>558</v>
      </c>
      <c r="AV302">
        <v>0</v>
      </c>
      <c r="AW302">
        <v>31625</v>
      </c>
    </row>
    <row r="303" spans="1:49">
      <c r="A303">
        <v>469</v>
      </c>
      <c r="B303" t="s">
        <v>560</v>
      </c>
      <c r="C303" s="59">
        <v>45506</v>
      </c>
      <c r="D303" t="s">
        <v>3098</v>
      </c>
      <c r="E303" t="s">
        <v>559</v>
      </c>
      <c r="F303" t="s">
        <v>3096</v>
      </c>
      <c r="G303" t="s">
        <v>3099</v>
      </c>
      <c r="H303" t="s">
        <v>3100</v>
      </c>
      <c r="I303" s="59">
        <v>45510</v>
      </c>
      <c r="J303" t="s">
        <v>561</v>
      </c>
      <c r="K303" t="s">
        <v>3097</v>
      </c>
      <c r="L303" s="59"/>
      <c r="M303" t="s">
        <v>289</v>
      </c>
      <c r="N303" t="s">
        <v>351</v>
      </c>
      <c r="O303">
        <v>11</v>
      </c>
      <c r="P303" t="s">
        <v>3096</v>
      </c>
      <c r="Q303" t="s">
        <v>3100</v>
      </c>
      <c r="S303" t="s">
        <v>3101</v>
      </c>
      <c r="T303" t="s">
        <v>1181</v>
      </c>
      <c r="W303">
        <v>24310</v>
      </c>
      <c r="X303">
        <v>0</v>
      </c>
      <c r="Y303">
        <v>0</v>
      </c>
      <c r="Z303">
        <v>4400</v>
      </c>
      <c r="AA303">
        <v>0</v>
      </c>
      <c r="AB303">
        <v>1725</v>
      </c>
      <c r="AC303">
        <v>0</v>
      </c>
      <c r="AD303" t="s">
        <v>288</v>
      </c>
      <c r="AF303">
        <v>1720</v>
      </c>
      <c r="AG303">
        <v>1100</v>
      </c>
      <c r="AH303">
        <v>24310</v>
      </c>
      <c r="AI303">
        <v>18225</v>
      </c>
      <c r="AJ303">
        <v>1048</v>
      </c>
      <c r="AK303">
        <v>5037</v>
      </c>
      <c r="AL303">
        <v>0.2072</v>
      </c>
      <c r="AN303" t="s">
        <v>785</v>
      </c>
      <c r="AP303">
        <v>24310</v>
      </c>
      <c r="AQ303">
        <v>18225</v>
      </c>
      <c r="AR303">
        <v>1048</v>
      </c>
      <c r="AS303">
        <v>5037</v>
      </c>
      <c r="AT303">
        <v>0.2072</v>
      </c>
      <c r="AU303" t="s">
        <v>558</v>
      </c>
      <c r="AV303">
        <v>0</v>
      </c>
      <c r="AW303">
        <v>12100</v>
      </c>
    </row>
    <row r="304" spans="1:49">
      <c r="A304">
        <v>470</v>
      </c>
      <c r="B304" t="s">
        <v>560</v>
      </c>
      <c r="C304" s="59">
        <v>45506</v>
      </c>
      <c r="D304" t="s">
        <v>3102</v>
      </c>
      <c r="E304" t="s">
        <v>559</v>
      </c>
      <c r="F304" t="s">
        <v>3096</v>
      </c>
      <c r="G304" t="s">
        <v>3099</v>
      </c>
      <c r="H304" t="s">
        <v>3100</v>
      </c>
      <c r="I304" s="59">
        <v>45510</v>
      </c>
      <c r="J304" t="s">
        <v>561</v>
      </c>
      <c r="K304" t="s">
        <v>3097</v>
      </c>
      <c r="L304" s="59"/>
      <c r="M304" t="s">
        <v>289</v>
      </c>
      <c r="N304" t="s">
        <v>352</v>
      </c>
      <c r="O304">
        <v>5</v>
      </c>
      <c r="P304" t="s">
        <v>3096</v>
      </c>
      <c r="Q304" t="s">
        <v>3100</v>
      </c>
      <c r="S304" t="s">
        <v>3101</v>
      </c>
      <c r="T304" t="s">
        <v>1181</v>
      </c>
      <c r="W304">
        <v>11050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 t="s">
        <v>288</v>
      </c>
      <c r="AE304" t="s">
        <v>773</v>
      </c>
      <c r="AF304">
        <v>1720</v>
      </c>
      <c r="AG304">
        <v>1100</v>
      </c>
      <c r="AH304">
        <v>11050</v>
      </c>
      <c r="AI304">
        <v>5500</v>
      </c>
      <c r="AJ304">
        <v>520</v>
      </c>
      <c r="AK304">
        <v>5030</v>
      </c>
      <c r="AL304">
        <v>0.45519999999999999</v>
      </c>
      <c r="AN304" t="s">
        <v>785</v>
      </c>
      <c r="AP304">
        <v>11050</v>
      </c>
      <c r="AQ304">
        <v>5500</v>
      </c>
      <c r="AR304">
        <v>520</v>
      </c>
      <c r="AS304">
        <v>5030</v>
      </c>
      <c r="AT304">
        <v>0.45519999999999999</v>
      </c>
      <c r="AU304" t="s">
        <v>558</v>
      </c>
      <c r="AV304">
        <v>0</v>
      </c>
      <c r="AW304">
        <v>5500</v>
      </c>
    </row>
    <row r="305" spans="1:49">
      <c r="A305">
        <v>471</v>
      </c>
      <c r="B305" t="s">
        <v>560</v>
      </c>
      <c r="C305" s="59">
        <v>45504</v>
      </c>
      <c r="D305" t="s">
        <v>3105</v>
      </c>
      <c r="E305" t="s">
        <v>559</v>
      </c>
      <c r="F305" t="s">
        <v>3103</v>
      </c>
      <c r="G305" t="s">
        <v>3106</v>
      </c>
      <c r="H305" t="s">
        <v>3107</v>
      </c>
      <c r="I305" s="59">
        <v>45510</v>
      </c>
      <c r="J305" t="s">
        <v>561</v>
      </c>
      <c r="K305" t="s">
        <v>3104</v>
      </c>
      <c r="L305" s="59"/>
      <c r="M305" t="s">
        <v>98</v>
      </c>
      <c r="N305" t="s">
        <v>351</v>
      </c>
      <c r="O305">
        <v>2</v>
      </c>
      <c r="P305" t="s">
        <v>3103</v>
      </c>
      <c r="Q305" t="s">
        <v>3107</v>
      </c>
      <c r="S305" t="s">
        <v>3108</v>
      </c>
      <c r="W305">
        <v>16840</v>
      </c>
      <c r="X305">
        <v>0</v>
      </c>
      <c r="Y305">
        <v>3000</v>
      </c>
      <c r="Z305">
        <v>3000</v>
      </c>
      <c r="AA305">
        <v>0</v>
      </c>
      <c r="AB305">
        <v>0</v>
      </c>
      <c r="AC305">
        <v>0</v>
      </c>
      <c r="AD305" t="s">
        <v>1645</v>
      </c>
      <c r="AF305">
        <v>6120</v>
      </c>
      <c r="AG305">
        <v>3960</v>
      </c>
      <c r="AH305">
        <v>19840</v>
      </c>
      <c r="AI305">
        <v>10920</v>
      </c>
      <c r="AJ305">
        <v>809</v>
      </c>
      <c r="AK305">
        <v>11111</v>
      </c>
      <c r="AL305">
        <v>0.56000000000000005</v>
      </c>
      <c r="AN305" t="s">
        <v>785</v>
      </c>
      <c r="AP305">
        <v>19840</v>
      </c>
      <c r="AQ305">
        <v>10920</v>
      </c>
      <c r="AR305">
        <v>809</v>
      </c>
      <c r="AS305">
        <v>8111</v>
      </c>
      <c r="AT305">
        <v>0.4088</v>
      </c>
      <c r="AU305" t="s">
        <v>826</v>
      </c>
      <c r="AV305">
        <v>0</v>
      </c>
      <c r="AW305">
        <v>7920</v>
      </c>
    </row>
    <row r="306" spans="1:49">
      <c r="A306">
        <v>472</v>
      </c>
      <c r="B306" t="s">
        <v>560</v>
      </c>
      <c r="C306" s="59">
        <v>45509</v>
      </c>
      <c r="D306" t="s">
        <v>3111</v>
      </c>
      <c r="E306" t="s">
        <v>562</v>
      </c>
      <c r="F306" t="s">
        <v>3109</v>
      </c>
      <c r="G306" t="s">
        <v>3112</v>
      </c>
      <c r="H306" t="s">
        <v>3113</v>
      </c>
      <c r="I306" s="59">
        <v>45510</v>
      </c>
      <c r="J306" t="s">
        <v>561</v>
      </c>
      <c r="K306" t="s">
        <v>3110</v>
      </c>
      <c r="L306" s="59"/>
      <c r="M306" t="s">
        <v>121</v>
      </c>
      <c r="N306" t="s">
        <v>351</v>
      </c>
      <c r="O306">
        <v>5</v>
      </c>
      <c r="P306" t="s">
        <v>3109</v>
      </c>
      <c r="Q306" t="s">
        <v>3113</v>
      </c>
      <c r="S306" t="s">
        <v>3114</v>
      </c>
      <c r="T306" t="s">
        <v>563</v>
      </c>
      <c r="W306">
        <v>13550</v>
      </c>
      <c r="X306">
        <v>0</v>
      </c>
      <c r="Y306">
        <v>3000</v>
      </c>
      <c r="Z306">
        <v>3000</v>
      </c>
      <c r="AA306">
        <v>0</v>
      </c>
      <c r="AB306">
        <v>0</v>
      </c>
      <c r="AC306">
        <v>0</v>
      </c>
      <c r="AD306" t="s">
        <v>120</v>
      </c>
      <c r="AF306">
        <v>2320</v>
      </c>
      <c r="AG306">
        <v>1430</v>
      </c>
      <c r="AH306">
        <v>16550</v>
      </c>
      <c r="AI306">
        <v>10150</v>
      </c>
      <c r="AJ306">
        <v>1709</v>
      </c>
      <c r="AK306">
        <v>4691</v>
      </c>
      <c r="AL306">
        <v>0.28339999999999999</v>
      </c>
      <c r="AN306" t="s">
        <v>785</v>
      </c>
      <c r="AP306">
        <v>16550</v>
      </c>
      <c r="AQ306">
        <v>10150</v>
      </c>
      <c r="AR306">
        <v>1709</v>
      </c>
      <c r="AS306">
        <v>4691</v>
      </c>
      <c r="AT306">
        <v>0.28339999999999999</v>
      </c>
      <c r="AU306" t="s">
        <v>558</v>
      </c>
      <c r="AV306">
        <v>0</v>
      </c>
      <c r="AW306">
        <v>7150</v>
      </c>
    </row>
    <row r="307" spans="1:49">
      <c r="A307">
        <v>473</v>
      </c>
      <c r="B307" t="s">
        <v>560</v>
      </c>
      <c r="C307" s="59">
        <v>45509</v>
      </c>
      <c r="D307" t="s">
        <v>3117</v>
      </c>
      <c r="E307" t="s">
        <v>562</v>
      </c>
      <c r="F307" t="s">
        <v>3118</v>
      </c>
      <c r="G307" t="s">
        <v>3119</v>
      </c>
      <c r="H307" t="s">
        <v>3120</v>
      </c>
      <c r="I307" s="59">
        <v>45510</v>
      </c>
      <c r="J307" t="s">
        <v>561</v>
      </c>
      <c r="K307" t="s">
        <v>3116</v>
      </c>
      <c r="L307" s="59"/>
      <c r="M307" t="s">
        <v>34</v>
      </c>
      <c r="N307" t="s">
        <v>351</v>
      </c>
      <c r="O307">
        <v>1</v>
      </c>
      <c r="P307" t="s">
        <v>3115</v>
      </c>
      <c r="Q307" t="s">
        <v>3120</v>
      </c>
      <c r="S307" t="s">
        <v>3121</v>
      </c>
      <c r="T307" t="s">
        <v>564</v>
      </c>
      <c r="W307">
        <v>34020</v>
      </c>
      <c r="X307">
        <v>0</v>
      </c>
      <c r="Y307">
        <v>3000</v>
      </c>
      <c r="Z307">
        <v>3500</v>
      </c>
      <c r="AA307">
        <v>0</v>
      </c>
      <c r="AB307">
        <v>960</v>
      </c>
      <c r="AC307">
        <v>0</v>
      </c>
      <c r="AD307" t="s">
        <v>33</v>
      </c>
      <c r="AF307">
        <v>32130</v>
      </c>
      <c r="AG307">
        <v>19800</v>
      </c>
      <c r="AH307">
        <v>37020</v>
      </c>
      <c r="AI307">
        <v>24260</v>
      </c>
      <c r="AJ307">
        <v>4141</v>
      </c>
      <c r="AK307">
        <v>8619</v>
      </c>
      <c r="AL307">
        <v>0.23280000000000001</v>
      </c>
      <c r="AN307" t="s">
        <v>785</v>
      </c>
      <c r="AP307">
        <v>37020</v>
      </c>
      <c r="AQ307">
        <v>24260</v>
      </c>
      <c r="AR307">
        <v>4141</v>
      </c>
      <c r="AS307">
        <v>8619</v>
      </c>
      <c r="AT307">
        <v>0.23280000000000001</v>
      </c>
      <c r="AU307" t="s">
        <v>558</v>
      </c>
      <c r="AV307">
        <v>0</v>
      </c>
      <c r="AW307">
        <v>19800</v>
      </c>
    </row>
    <row r="308" spans="1:49">
      <c r="A308">
        <v>474</v>
      </c>
      <c r="B308" t="s">
        <v>560</v>
      </c>
      <c r="C308" s="59">
        <v>45510</v>
      </c>
      <c r="D308" t="s">
        <v>3124</v>
      </c>
      <c r="E308" t="s">
        <v>562</v>
      </c>
      <c r="F308" t="s">
        <v>3122</v>
      </c>
      <c r="G308" t="s">
        <v>3125</v>
      </c>
      <c r="H308" t="s">
        <v>3126</v>
      </c>
      <c r="I308" s="59">
        <v>45510</v>
      </c>
      <c r="J308" t="s">
        <v>561</v>
      </c>
      <c r="K308" t="s">
        <v>3123</v>
      </c>
      <c r="L308" s="59"/>
      <c r="M308" t="s">
        <v>104</v>
      </c>
      <c r="N308" t="s">
        <v>351</v>
      </c>
      <c r="O308">
        <v>1</v>
      </c>
      <c r="P308" t="s">
        <v>3122</v>
      </c>
      <c r="Q308" t="s">
        <v>3126</v>
      </c>
      <c r="S308" t="s">
        <v>3127</v>
      </c>
      <c r="T308" t="s">
        <v>564</v>
      </c>
      <c r="W308">
        <v>3850</v>
      </c>
      <c r="X308">
        <v>0</v>
      </c>
      <c r="Y308">
        <v>0</v>
      </c>
      <c r="Z308">
        <v>3000</v>
      </c>
      <c r="AA308">
        <v>0</v>
      </c>
      <c r="AB308">
        <v>0</v>
      </c>
      <c r="AC308">
        <v>0</v>
      </c>
      <c r="AD308" t="s">
        <v>1644</v>
      </c>
      <c r="AF308">
        <v>3570</v>
      </c>
      <c r="AG308">
        <v>2200</v>
      </c>
      <c r="AH308">
        <v>3850</v>
      </c>
      <c r="AI308">
        <v>5200</v>
      </c>
      <c r="AJ308">
        <v>457</v>
      </c>
      <c r="AK308">
        <v>-1807</v>
      </c>
      <c r="AL308">
        <v>-0.46939999999999998</v>
      </c>
      <c r="AN308" t="s">
        <v>785</v>
      </c>
      <c r="AP308">
        <v>3850</v>
      </c>
      <c r="AQ308">
        <v>5200</v>
      </c>
      <c r="AR308">
        <v>457</v>
      </c>
      <c r="AS308">
        <v>-1807</v>
      </c>
      <c r="AT308">
        <v>-0.46939999999999998</v>
      </c>
      <c r="AU308" t="s">
        <v>558</v>
      </c>
      <c r="AV308">
        <v>0</v>
      </c>
      <c r="AW308">
        <v>2200</v>
      </c>
    </row>
    <row r="309" spans="1:49">
      <c r="A309">
        <v>475</v>
      </c>
      <c r="B309" t="s">
        <v>560</v>
      </c>
      <c r="C309" s="59">
        <v>45510</v>
      </c>
      <c r="D309" t="s">
        <v>3124</v>
      </c>
      <c r="E309" t="s">
        <v>562</v>
      </c>
      <c r="F309" t="s">
        <v>3122</v>
      </c>
      <c r="G309" t="s">
        <v>3125</v>
      </c>
      <c r="H309" t="s">
        <v>3126</v>
      </c>
      <c r="I309" s="59">
        <v>45510</v>
      </c>
      <c r="J309" t="s">
        <v>561</v>
      </c>
      <c r="K309" t="s">
        <v>3123</v>
      </c>
      <c r="L309" s="59"/>
      <c r="M309" t="s">
        <v>98</v>
      </c>
      <c r="N309" t="s">
        <v>351</v>
      </c>
      <c r="O309">
        <v>1</v>
      </c>
      <c r="P309" t="s">
        <v>3122</v>
      </c>
      <c r="Q309" t="s">
        <v>3126</v>
      </c>
      <c r="S309" t="s">
        <v>3127</v>
      </c>
      <c r="T309" t="s">
        <v>564</v>
      </c>
      <c r="W309">
        <v>6800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 t="s">
        <v>1645</v>
      </c>
      <c r="AE309" t="s">
        <v>773</v>
      </c>
      <c r="AF309">
        <v>6430</v>
      </c>
      <c r="AG309">
        <v>3960</v>
      </c>
      <c r="AH309">
        <v>6800</v>
      </c>
      <c r="AI309">
        <v>3960</v>
      </c>
      <c r="AJ309">
        <v>808</v>
      </c>
      <c r="AK309">
        <v>2032</v>
      </c>
      <c r="AL309">
        <v>0.29880000000000001</v>
      </c>
      <c r="AN309" t="s">
        <v>785</v>
      </c>
      <c r="AP309">
        <v>6800</v>
      </c>
      <c r="AQ309">
        <v>3960</v>
      </c>
      <c r="AR309">
        <v>808</v>
      </c>
      <c r="AS309">
        <v>2032</v>
      </c>
      <c r="AT309">
        <v>0.29880000000000001</v>
      </c>
      <c r="AU309" t="s">
        <v>558</v>
      </c>
      <c r="AV309">
        <v>0</v>
      </c>
      <c r="AW309">
        <v>3960</v>
      </c>
    </row>
    <row r="310" spans="1:49">
      <c r="A310">
        <v>486</v>
      </c>
      <c r="B310" t="s">
        <v>560</v>
      </c>
      <c r="C310" s="59">
        <v>45516</v>
      </c>
      <c r="D310" t="s">
        <v>3150</v>
      </c>
      <c r="E310" t="s">
        <v>1135</v>
      </c>
      <c r="I310" s="59">
        <v>45516</v>
      </c>
      <c r="J310" t="s">
        <v>561</v>
      </c>
      <c r="K310" t="s">
        <v>3149</v>
      </c>
      <c r="L310" s="59"/>
      <c r="M310" t="s">
        <v>86</v>
      </c>
      <c r="N310" t="s">
        <v>351</v>
      </c>
      <c r="O310">
        <v>1</v>
      </c>
      <c r="P310" t="s">
        <v>3148</v>
      </c>
      <c r="Q310" t="s">
        <v>3151</v>
      </c>
      <c r="S310" t="s">
        <v>3152</v>
      </c>
      <c r="W310">
        <v>0</v>
      </c>
      <c r="X310">
        <v>0</v>
      </c>
      <c r="Y310">
        <v>0</v>
      </c>
      <c r="Z310">
        <v>3000</v>
      </c>
      <c r="AA310">
        <v>0</v>
      </c>
      <c r="AB310">
        <v>0</v>
      </c>
      <c r="AC310">
        <v>0</v>
      </c>
      <c r="AD310" t="s">
        <v>85</v>
      </c>
      <c r="AE310" t="s">
        <v>773</v>
      </c>
      <c r="AF310">
        <v>6770</v>
      </c>
      <c r="AG310">
        <v>4400</v>
      </c>
      <c r="AH310">
        <v>0</v>
      </c>
      <c r="AI310">
        <v>0</v>
      </c>
      <c r="AJ310">
        <v>0</v>
      </c>
      <c r="AK310">
        <v>0</v>
      </c>
      <c r="AL310">
        <v>0</v>
      </c>
      <c r="AN310" t="s">
        <v>788</v>
      </c>
      <c r="AP310">
        <v>0</v>
      </c>
      <c r="AQ310">
        <v>7400</v>
      </c>
      <c r="AR310">
        <v>80</v>
      </c>
      <c r="AS310">
        <v>-7480</v>
      </c>
      <c r="AT310">
        <v>0</v>
      </c>
      <c r="AU310" t="s">
        <v>826</v>
      </c>
      <c r="AV310">
        <v>0</v>
      </c>
      <c r="AW310">
        <v>4400</v>
      </c>
    </row>
    <row r="311" spans="1:49">
      <c r="A311">
        <v>492</v>
      </c>
      <c r="B311" t="s">
        <v>560</v>
      </c>
      <c r="C311" s="59">
        <v>45511</v>
      </c>
      <c r="D311" t="s">
        <v>3415</v>
      </c>
      <c r="E311" t="s">
        <v>559</v>
      </c>
      <c r="F311" t="s">
        <v>3187</v>
      </c>
      <c r="G311" t="s">
        <v>3188</v>
      </c>
      <c r="H311" t="s">
        <v>3189</v>
      </c>
      <c r="I311" s="59">
        <v>45511</v>
      </c>
      <c r="J311" t="s">
        <v>561</v>
      </c>
      <c r="K311" t="s">
        <v>3186</v>
      </c>
      <c r="L311" s="59"/>
      <c r="M311" t="s">
        <v>217</v>
      </c>
      <c r="N311" t="s">
        <v>351</v>
      </c>
      <c r="O311">
        <v>1</v>
      </c>
      <c r="P311" t="s">
        <v>3185</v>
      </c>
      <c r="Q311" t="s">
        <v>3190</v>
      </c>
      <c r="S311" t="s">
        <v>3191</v>
      </c>
      <c r="W311">
        <v>0</v>
      </c>
      <c r="X311">
        <v>0</v>
      </c>
      <c r="Y311">
        <v>0</v>
      </c>
      <c r="Z311">
        <v>5500</v>
      </c>
      <c r="AA311">
        <v>0</v>
      </c>
      <c r="AB311">
        <v>1925</v>
      </c>
      <c r="AC311">
        <v>0</v>
      </c>
      <c r="AD311" t="s">
        <v>2809</v>
      </c>
      <c r="AF311">
        <v>2070</v>
      </c>
      <c r="AG311">
        <v>1320</v>
      </c>
      <c r="AH311">
        <v>0</v>
      </c>
      <c r="AI311">
        <v>8745</v>
      </c>
      <c r="AJ311">
        <v>80</v>
      </c>
      <c r="AK311">
        <v>-8825</v>
      </c>
      <c r="AN311" t="s">
        <v>785</v>
      </c>
      <c r="AP311">
        <v>0</v>
      </c>
      <c r="AQ311">
        <v>8745</v>
      </c>
      <c r="AR311">
        <v>80</v>
      </c>
      <c r="AS311">
        <v>-8825</v>
      </c>
      <c r="AT311">
        <v>0</v>
      </c>
      <c r="AU311" t="s">
        <v>558</v>
      </c>
      <c r="AV311">
        <v>3</v>
      </c>
      <c r="AW311">
        <v>1320</v>
      </c>
    </row>
    <row r="312" spans="1:49">
      <c r="A312">
        <v>493</v>
      </c>
      <c r="B312" t="s">
        <v>560</v>
      </c>
      <c r="C312" s="59">
        <v>45516</v>
      </c>
      <c r="D312" t="s">
        <v>3194</v>
      </c>
      <c r="E312" t="s">
        <v>559</v>
      </c>
      <c r="F312" t="s">
        <v>3192</v>
      </c>
      <c r="G312" t="s">
        <v>3195</v>
      </c>
      <c r="H312" t="s">
        <v>3196</v>
      </c>
      <c r="I312" s="59">
        <v>45516</v>
      </c>
      <c r="J312" t="s">
        <v>561</v>
      </c>
      <c r="K312" t="s">
        <v>3193</v>
      </c>
      <c r="L312" s="59"/>
      <c r="M312" t="s">
        <v>211</v>
      </c>
      <c r="N312" t="s">
        <v>352</v>
      </c>
      <c r="O312">
        <v>10</v>
      </c>
      <c r="P312" t="s">
        <v>3192</v>
      </c>
      <c r="Q312" t="s">
        <v>3196</v>
      </c>
      <c r="S312" t="s">
        <v>3197</v>
      </c>
      <c r="W312">
        <v>22900</v>
      </c>
      <c r="X312">
        <v>0</v>
      </c>
      <c r="Y312">
        <v>0</v>
      </c>
      <c r="Z312">
        <v>4400</v>
      </c>
      <c r="AA312">
        <v>0</v>
      </c>
      <c r="AB312">
        <v>1725</v>
      </c>
      <c r="AC312">
        <v>0</v>
      </c>
      <c r="AD312" t="s">
        <v>828</v>
      </c>
      <c r="AF312">
        <v>2190</v>
      </c>
      <c r="AG312">
        <v>1397</v>
      </c>
      <c r="AH312">
        <v>22900</v>
      </c>
      <c r="AI312">
        <v>20095</v>
      </c>
      <c r="AJ312">
        <v>991</v>
      </c>
      <c r="AK312">
        <v>1814</v>
      </c>
      <c r="AL312">
        <v>7.9200000000000007E-2</v>
      </c>
      <c r="AN312" t="s">
        <v>785</v>
      </c>
      <c r="AP312">
        <v>22900</v>
      </c>
      <c r="AQ312">
        <v>20095</v>
      </c>
      <c r="AR312">
        <v>991</v>
      </c>
      <c r="AS312">
        <v>1814</v>
      </c>
      <c r="AT312">
        <v>7.9200000000000007E-2</v>
      </c>
      <c r="AU312" t="s">
        <v>558</v>
      </c>
      <c r="AV312">
        <v>2</v>
      </c>
      <c r="AW312">
        <v>13970</v>
      </c>
    </row>
    <row r="313" spans="1:49">
      <c r="A313">
        <v>494</v>
      </c>
      <c r="B313" t="s">
        <v>560</v>
      </c>
      <c r="C313" s="59">
        <v>45516</v>
      </c>
      <c r="D313" t="s">
        <v>3198</v>
      </c>
      <c r="E313" t="s">
        <v>559</v>
      </c>
      <c r="F313" t="s">
        <v>3192</v>
      </c>
      <c r="G313" t="s">
        <v>3195</v>
      </c>
      <c r="H313" t="s">
        <v>3196</v>
      </c>
      <c r="I313" s="59">
        <v>45516</v>
      </c>
      <c r="J313" t="s">
        <v>561</v>
      </c>
      <c r="K313" t="s">
        <v>3193</v>
      </c>
      <c r="L313" s="59"/>
      <c r="M313" t="s">
        <v>211</v>
      </c>
      <c r="N313" t="s">
        <v>361</v>
      </c>
      <c r="O313">
        <v>10</v>
      </c>
      <c r="P313" t="s">
        <v>3192</v>
      </c>
      <c r="Q313" t="s">
        <v>3196</v>
      </c>
      <c r="S313" t="s">
        <v>3197</v>
      </c>
      <c r="W313">
        <v>22900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 t="s">
        <v>828</v>
      </c>
      <c r="AE313" t="s">
        <v>773</v>
      </c>
      <c r="AF313">
        <v>2190</v>
      </c>
      <c r="AG313">
        <v>1397</v>
      </c>
      <c r="AH313">
        <v>22900</v>
      </c>
      <c r="AI313">
        <v>13970</v>
      </c>
      <c r="AJ313">
        <v>991</v>
      </c>
      <c r="AK313">
        <v>7939</v>
      </c>
      <c r="AL313">
        <v>0.34670000000000001</v>
      </c>
      <c r="AN313" t="s">
        <v>785</v>
      </c>
      <c r="AP313">
        <v>22900</v>
      </c>
      <c r="AQ313">
        <v>13970</v>
      </c>
      <c r="AR313">
        <v>991</v>
      </c>
      <c r="AS313">
        <v>7939</v>
      </c>
      <c r="AT313">
        <v>0.34670000000000001</v>
      </c>
      <c r="AU313" t="s">
        <v>558</v>
      </c>
      <c r="AV313">
        <v>2</v>
      </c>
      <c r="AW313">
        <v>13970</v>
      </c>
    </row>
    <row r="314" spans="1:49">
      <c r="A314">
        <v>495</v>
      </c>
      <c r="B314" t="s">
        <v>560</v>
      </c>
      <c r="C314" s="59">
        <v>45516</v>
      </c>
      <c r="D314" t="s">
        <v>3199</v>
      </c>
      <c r="E314" t="s">
        <v>559</v>
      </c>
      <c r="F314" t="s">
        <v>3192</v>
      </c>
      <c r="G314" t="s">
        <v>3195</v>
      </c>
      <c r="H314" t="s">
        <v>3196</v>
      </c>
      <c r="I314" s="59">
        <v>45516</v>
      </c>
      <c r="J314" t="s">
        <v>561</v>
      </c>
      <c r="K314" t="s">
        <v>3193</v>
      </c>
      <c r="L314" s="59"/>
      <c r="M314" t="s">
        <v>204</v>
      </c>
      <c r="N314" t="s">
        <v>361</v>
      </c>
      <c r="O314">
        <v>2</v>
      </c>
      <c r="P314" t="s">
        <v>3192</v>
      </c>
      <c r="Q314" t="s">
        <v>3196</v>
      </c>
      <c r="S314" t="s">
        <v>3197</v>
      </c>
      <c r="W314">
        <v>7920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 t="s">
        <v>404</v>
      </c>
      <c r="AE314" t="s">
        <v>773</v>
      </c>
      <c r="AF314">
        <v>3790</v>
      </c>
      <c r="AG314">
        <v>2420</v>
      </c>
      <c r="AH314">
        <v>7920</v>
      </c>
      <c r="AI314">
        <v>4840</v>
      </c>
      <c r="AJ314">
        <v>395</v>
      </c>
      <c r="AK314">
        <v>2685</v>
      </c>
      <c r="AL314">
        <v>0.33900000000000002</v>
      </c>
      <c r="AN314" t="s">
        <v>785</v>
      </c>
      <c r="AP314">
        <v>7920</v>
      </c>
      <c r="AQ314">
        <v>4840</v>
      </c>
      <c r="AR314">
        <v>395</v>
      </c>
      <c r="AS314">
        <v>2685</v>
      </c>
      <c r="AT314">
        <v>0.33900000000000002</v>
      </c>
      <c r="AU314" t="s">
        <v>558</v>
      </c>
      <c r="AV314">
        <v>2</v>
      </c>
      <c r="AW314">
        <v>4840</v>
      </c>
    </row>
    <row r="315" spans="1:49">
      <c r="A315">
        <v>496</v>
      </c>
      <c r="B315" t="s">
        <v>560</v>
      </c>
      <c r="C315" s="59">
        <v>45516</v>
      </c>
      <c r="D315" t="s">
        <v>3200</v>
      </c>
      <c r="E315" t="s">
        <v>559</v>
      </c>
      <c r="F315" t="s">
        <v>3192</v>
      </c>
      <c r="G315" t="s">
        <v>3195</v>
      </c>
      <c r="H315" t="s">
        <v>3196</v>
      </c>
      <c r="I315" s="59">
        <v>45516</v>
      </c>
      <c r="J315" t="s">
        <v>561</v>
      </c>
      <c r="K315" t="s">
        <v>3193</v>
      </c>
      <c r="L315" s="59"/>
      <c r="M315" t="s">
        <v>246</v>
      </c>
      <c r="N315" t="s">
        <v>351</v>
      </c>
      <c r="O315">
        <v>5</v>
      </c>
      <c r="P315" t="s">
        <v>3192</v>
      </c>
      <c r="Q315" t="s">
        <v>3196</v>
      </c>
      <c r="S315" t="s">
        <v>3197</v>
      </c>
      <c r="W315">
        <v>6550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 t="s">
        <v>1647</v>
      </c>
      <c r="AE315" t="s">
        <v>773</v>
      </c>
      <c r="AF315">
        <v>1250</v>
      </c>
      <c r="AG315">
        <v>798</v>
      </c>
      <c r="AH315">
        <v>6550</v>
      </c>
      <c r="AI315">
        <v>3990</v>
      </c>
      <c r="AJ315">
        <v>341</v>
      </c>
      <c r="AK315">
        <v>2219</v>
      </c>
      <c r="AL315">
        <v>0.33879999999999999</v>
      </c>
      <c r="AN315" t="s">
        <v>785</v>
      </c>
      <c r="AP315">
        <v>6550</v>
      </c>
      <c r="AQ315">
        <v>3990</v>
      </c>
      <c r="AR315">
        <v>341</v>
      </c>
      <c r="AS315">
        <v>2219</v>
      </c>
      <c r="AT315">
        <v>0.33879999999999999</v>
      </c>
      <c r="AU315" t="s">
        <v>558</v>
      </c>
      <c r="AV315">
        <v>2</v>
      </c>
      <c r="AW315">
        <v>3990</v>
      </c>
    </row>
    <row r="316" spans="1:49">
      <c r="A316">
        <v>497</v>
      </c>
      <c r="B316" t="s">
        <v>560</v>
      </c>
      <c r="C316" s="59">
        <v>45516</v>
      </c>
      <c r="D316" t="s">
        <v>3203</v>
      </c>
      <c r="E316" t="s">
        <v>559</v>
      </c>
      <c r="F316" t="s">
        <v>3201</v>
      </c>
      <c r="G316" t="s">
        <v>3204</v>
      </c>
      <c r="H316" t="s">
        <v>3205</v>
      </c>
      <c r="I316" s="59">
        <v>45516</v>
      </c>
      <c r="J316" t="s">
        <v>561</v>
      </c>
      <c r="K316" t="s">
        <v>3202</v>
      </c>
      <c r="L316" s="59"/>
      <c r="M316" t="s">
        <v>80</v>
      </c>
      <c r="N316" t="s">
        <v>351</v>
      </c>
      <c r="O316">
        <v>6</v>
      </c>
      <c r="P316" t="s">
        <v>3201</v>
      </c>
      <c r="Q316" t="s">
        <v>3205</v>
      </c>
      <c r="S316" t="s">
        <v>3206</v>
      </c>
      <c r="W316">
        <v>38520</v>
      </c>
      <c r="X316">
        <v>0</v>
      </c>
      <c r="Y316">
        <v>0</v>
      </c>
      <c r="Z316">
        <v>3500</v>
      </c>
      <c r="AA316">
        <v>0</v>
      </c>
      <c r="AB316">
        <v>960</v>
      </c>
      <c r="AC316">
        <v>0</v>
      </c>
      <c r="AD316" t="s">
        <v>79</v>
      </c>
      <c r="AF316">
        <v>5120</v>
      </c>
      <c r="AG316">
        <v>3410</v>
      </c>
      <c r="AH316">
        <v>38520</v>
      </c>
      <c r="AI316">
        <v>24920</v>
      </c>
      <c r="AJ316">
        <v>1613</v>
      </c>
      <c r="AK316">
        <v>11987</v>
      </c>
      <c r="AL316">
        <v>0.31119999999999998</v>
      </c>
      <c r="AN316" t="s">
        <v>785</v>
      </c>
      <c r="AP316">
        <v>38520</v>
      </c>
      <c r="AQ316">
        <v>24920</v>
      </c>
      <c r="AR316">
        <v>1613</v>
      </c>
      <c r="AS316">
        <v>11987</v>
      </c>
      <c r="AT316">
        <v>0.31119999999999998</v>
      </c>
      <c r="AU316" t="s">
        <v>558</v>
      </c>
      <c r="AV316">
        <v>0</v>
      </c>
      <c r="AW316">
        <v>20460</v>
      </c>
    </row>
    <row r="317" spans="1:49">
      <c r="A317">
        <v>498</v>
      </c>
      <c r="B317" t="s">
        <v>560</v>
      </c>
      <c r="C317" s="59">
        <v>45515</v>
      </c>
      <c r="D317" t="s">
        <v>3208</v>
      </c>
      <c r="E317" t="s">
        <v>559</v>
      </c>
      <c r="F317" t="s">
        <v>1073</v>
      </c>
      <c r="G317" t="s">
        <v>1076</v>
      </c>
      <c r="H317" t="s">
        <v>1077</v>
      </c>
      <c r="I317" s="59">
        <v>45516</v>
      </c>
      <c r="J317" t="s">
        <v>561</v>
      </c>
      <c r="K317" t="s">
        <v>3207</v>
      </c>
      <c r="L317" s="59"/>
      <c r="M317" t="s">
        <v>118</v>
      </c>
      <c r="N317" t="s">
        <v>351</v>
      </c>
      <c r="O317">
        <v>10</v>
      </c>
      <c r="P317" t="s">
        <v>1073</v>
      </c>
      <c r="Q317" t="s">
        <v>1077</v>
      </c>
      <c r="S317" t="s">
        <v>3209</v>
      </c>
      <c r="W317">
        <v>27800</v>
      </c>
      <c r="X317">
        <v>0</v>
      </c>
      <c r="Y317">
        <v>3000</v>
      </c>
      <c r="Z317">
        <v>3000</v>
      </c>
      <c r="AA317">
        <v>0</v>
      </c>
      <c r="AB317">
        <v>0</v>
      </c>
      <c r="AC317">
        <v>0</v>
      </c>
      <c r="AD317" t="s">
        <v>117</v>
      </c>
      <c r="AE317" t="s">
        <v>773</v>
      </c>
      <c r="AF317">
        <v>2550</v>
      </c>
      <c r="AG317">
        <v>1650</v>
      </c>
      <c r="AH317">
        <v>30800</v>
      </c>
      <c r="AI317">
        <v>19500</v>
      </c>
      <c r="AJ317">
        <v>1245</v>
      </c>
      <c r="AK317">
        <v>13055</v>
      </c>
      <c r="AL317">
        <v>0.4239</v>
      </c>
      <c r="AN317" t="s">
        <v>785</v>
      </c>
      <c r="AP317">
        <v>30800</v>
      </c>
      <c r="AQ317">
        <v>19500</v>
      </c>
      <c r="AR317">
        <v>1245</v>
      </c>
      <c r="AS317">
        <v>10055</v>
      </c>
      <c r="AT317">
        <v>0.32650000000000001</v>
      </c>
      <c r="AU317" t="s">
        <v>826</v>
      </c>
      <c r="AV317">
        <v>1</v>
      </c>
      <c r="AW317">
        <v>16500</v>
      </c>
    </row>
    <row r="318" spans="1:49">
      <c r="A318">
        <v>499</v>
      </c>
      <c r="B318" t="s">
        <v>560</v>
      </c>
      <c r="C318" s="59">
        <v>45514</v>
      </c>
      <c r="D318" t="s">
        <v>3212</v>
      </c>
      <c r="E318" t="s">
        <v>559</v>
      </c>
      <c r="F318" t="s">
        <v>3210</v>
      </c>
      <c r="G318" t="s">
        <v>3213</v>
      </c>
      <c r="H318" t="s">
        <v>3214</v>
      </c>
      <c r="I318" s="59">
        <v>45516</v>
      </c>
      <c r="J318" t="s">
        <v>561</v>
      </c>
      <c r="K318" t="s">
        <v>3211</v>
      </c>
      <c r="L318" s="59"/>
      <c r="M318" t="s">
        <v>204</v>
      </c>
      <c r="N318" t="s">
        <v>373</v>
      </c>
      <c r="O318">
        <v>4</v>
      </c>
      <c r="P318" t="s">
        <v>3210</v>
      </c>
      <c r="Q318" t="s">
        <v>3214</v>
      </c>
      <c r="S318" t="s">
        <v>3215</v>
      </c>
      <c r="W318">
        <v>15840</v>
      </c>
      <c r="X318">
        <v>0</v>
      </c>
      <c r="Y318">
        <v>3000</v>
      </c>
      <c r="Z318">
        <v>3000</v>
      </c>
      <c r="AA318">
        <v>0</v>
      </c>
      <c r="AB318">
        <v>0</v>
      </c>
      <c r="AC318">
        <v>0</v>
      </c>
      <c r="AD318" t="s">
        <v>404</v>
      </c>
      <c r="AF318">
        <v>3790</v>
      </c>
      <c r="AG318">
        <v>2420</v>
      </c>
      <c r="AH318">
        <v>18840</v>
      </c>
      <c r="AI318">
        <v>12680</v>
      </c>
      <c r="AJ318">
        <v>769</v>
      </c>
      <c r="AK318">
        <v>8391</v>
      </c>
      <c r="AL318">
        <v>0.44540000000000002</v>
      </c>
      <c r="AN318" t="s">
        <v>785</v>
      </c>
      <c r="AP318">
        <v>18840</v>
      </c>
      <c r="AQ318">
        <v>12680</v>
      </c>
      <c r="AR318">
        <v>769</v>
      </c>
      <c r="AS318">
        <v>5391</v>
      </c>
      <c r="AT318">
        <v>0.28610000000000002</v>
      </c>
      <c r="AU318" t="s">
        <v>826</v>
      </c>
      <c r="AV318">
        <v>0</v>
      </c>
      <c r="AW318">
        <v>9680</v>
      </c>
    </row>
    <row r="319" spans="1:49">
      <c r="A319">
        <v>500</v>
      </c>
      <c r="B319" t="s">
        <v>560</v>
      </c>
      <c r="C319" s="59">
        <v>45514</v>
      </c>
      <c r="D319" t="s">
        <v>3218</v>
      </c>
      <c r="E319" t="s">
        <v>559</v>
      </c>
      <c r="F319" t="s">
        <v>3219</v>
      </c>
      <c r="G319" t="s">
        <v>3220</v>
      </c>
      <c r="H319" t="s">
        <v>3221</v>
      </c>
      <c r="I319" s="59">
        <v>45516</v>
      </c>
      <c r="J319" t="s">
        <v>561</v>
      </c>
      <c r="K319" t="s">
        <v>3217</v>
      </c>
      <c r="L319" s="59"/>
      <c r="M319" t="s">
        <v>211</v>
      </c>
      <c r="N319" t="s">
        <v>351</v>
      </c>
      <c r="O319">
        <v>15</v>
      </c>
      <c r="P319" t="s">
        <v>3216</v>
      </c>
      <c r="Q319" t="s">
        <v>3222</v>
      </c>
      <c r="S319" t="s">
        <v>3223</v>
      </c>
      <c r="W319">
        <v>34350</v>
      </c>
      <c r="X319">
        <v>0</v>
      </c>
      <c r="Y319">
        <v>0</v>
      </c>
      <c r="Z319">
        <v>4400</v>
      </c>
      <c r="AA319">
        <v>0</v>
      </c>
      <c r="AB319">
        <v>1725</v>
      </c>
      <c r="AC319">
        <v>0</v>
      </c>
      <c r="AD319" t="s">
        <v>828</v>
      </c>
      <c r="AF319">
        <v>2190</v>
      </c>
      <c r="AG319">
        <v>1397</v>
      </c>
      <c r="AH319">
        <v>34350</v>
      </c>
      <c r="AI319">
        <v>27080</v>
      </c>
      <c r="AJ319">
        <v>1447</v>
      </c>
      <c r="AK319">
        <v>5823</v>
      </c>
      <c r="AL319">
        <v>0.16950000000000001</v>
      </c>
      <c r="AN319" t="s">
        <v>785</v>
      </c>
      <c r="AP319">
        <v>34350</v>
      </c>
      <c r="AQ319">
        <v>27080</v>
      </c>
      <c r="AR319">
        <v>1447</v>
      </c>
      <c r="AS319">
        <v>5823</v>
      </c>
      <c r="AT319">
        <v>0.16950000000000001</v>
      </c>
      <c r="AU319" t="s">
        <v>558</v>
      </c>
      <c r="AV319">
        <v>2</v>
      </c>
      <c r="AW319">
        <v>20955</v>
      </c>
    </row>
    <row r="320" spans="1:49">
      <c r="A320">
        <v>501</v>
      </c>
      <c r="B320" t="s">
        <v>560</v>
      </c>
      <c r="C320" s="59">
        <v>45514</v>
      </c>
      <c r="D320" t="s">
        <v>3224</v>
      </c>
      <c r="E320" t="s">
        <v>559</v>
      </c>
      <c r="F320" t="s">
        <v>3219</v>
      </c>
      <c r="G320" t="s">
        <v>3220</v>
      </c>
      <c r="H320" t="s">
        <v>3221</v>
      </c>
      <c r="I320" s="59">
        <v>45516</v>
      </c>
      <c r="J320" t="s">
        <v>561</v>
      </c>
      <c r="K320" t="s">
        <v>3217</v>
      </c>
      <c r="L320" s="59"/>
      <c r="M320" t="s">
        <v>237</v>
      </c>
      <c r="N320" t="s">
        <v>373</v>
      </c>
      <c r="O320">
        <v>10</v>
      </c>
      <c r="P320" t="s">
        <v>3216</v>
      </c>
      <c r="Q320" t="s">
        <v>3222</v>
      </c>
      <c r="S320" t="s">
        <v>3223</v>
      </c>
      <c r="W320">
        <v>22500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 t="s">
        <v>2920</v>
      </c>
      <c r="AE320" t="s">
        <v>773</v>
      </c>
      <c r="AF320">
        <v>2150</v>
      </c>
      <c r="AG320">
        <v>1375</v>
      </c>
      <c r="AH320">
        <v>22500</v>
      </c>
      <c r="AI320">
        <v>13750</v>
      </c>
      <c r="AJ320">
        <v>976</v>
      </c>
      <c r="AK320">
        <v>7774</v>
      </c>
      <c r="AL320">
        <v>0.34549999999999997</v>
      </c>
      <c r="AN320" t="s">
        <v>785</v>
      </c>
      <c r="AP320">
        <v>22500</v>
      </c>
      <c r="AQ320">
        <v>13750</v>
      </c>
      <c r="AR320">
        <v>976</v>
      </c>
      <c r="AS320">
        <v>7774</v>
      </c>
      <c r="AT320">
        <v>0.34549999999999997</v>
      </c>
      <c r="AU320" t="s">
        <v>558</v>
      </c>
      <c r="AV320">
        <v>2</v>
      </c>
      <c r="AW320">
        <v>13750</v>
      </c>
    </row>
    <row r="321" spans="1:49">
      <c r="A321">
        <v>502</v>
      </c>
      <c r="B321" t="s">
        <v>560</v>
      </c>
      <c r="C321" s="59">
        <v>45513</v>
      </c>
      <c r="D321" t="s">
        <v>3227</v>
      </c>
      <c r="E321" t="s">
        <v>559</v>
      </c>
      <c r="F321" t="s">
        <v>3228</v>
      </c>
      <c r="G321" t="s">
        <v>3229</v>
      </c>
      <c r="H321" t="s">
        <v>3230</v>
      </c>
      <c r="I321" s="59">
        <v>45513</v>
      </c>
      <c r="J321" t="s">
        <v>561</v>
      </c>
      <c r="K321" t="s">
        <v>3226</v>
      </c>
      <c r="L321" s="59"/>
      <c r="M321" t="s">
        <v>34</v>
      </c>
      <c r="N321" t="s">
        <v>351</v>
      </c>
      <c r="O321">
        <v>1</v>
      </c>
      <c r="P321" t="s">
        <v>3225</v>
      </c>
      <c r="Q321" t="s">
        <v>3231</v>
      </c>
      <c r="S321" t="s">
        <v>3232</v>
      </c>
      <c r="W321">
        <v>28620</v>
      </c>
      <c r="X321">
        <v>3180</v>
      </c>
      <c r="Y321">
        <v>3000</v>
      </c>
      <c r="Z321">
        <v>3500</v>
      </c>
      <c r="AA321">
        <v>0</v>
      </c>
      <c r="AB321">
        <v>960</v>
      </c>
      <c r="AC321">
        <v>0</v>
      </c>
      <c r="AD321" t="s">
        <v>33</v>
      </c>
      <c r="AF321">
        <v>30600</v>
      </c>
      <c r="AG321">
        <v>19800</v>
      </c>
      <c r="AH321">
        <v>31620</v>
      </c>
      <c r="AI321">
        <v>24260</v>
      </c>
      <c r="AJ321">
        <v>1278</v>
      </c>
      <c r="AK321">
        <v>9082</v>
      </c>
      <c r="AL321">
        <v>0.28720000000000001</v>
      </c>
      <c r="AN321" t="s">
        <v>785</v>
      </c>
      <c r="AP321">
        <v>31620</v>
      </c>
      <c r="AQ321">
        <v>24260</v>
      </c>
      <c r="AR321">
        <v>1278</v>
      </c>
      <c r="AS321">
        <v>6082</v>
      </c>
      <c r="AT321">
        <v>0.1923</v>
      </c>
      <c r="AU321" t="s">
        <v>826</v>
      </c>
      <c r="AV321">
        <v>0</v>
      </c>
      <c r="AW321">
        <v>19800</v>
      </c>
    </row>
    <row r="322" spans="1:49">
      <c r="A322">
        <v>503</v>
      </c>
      <c r="B322" t="s">
        <v>560</v>
      </c>
      <c r="C322" s="59">
        <v>45513</v>
      </c>
      <c r="D322" t="s">
        <v>3234</v>
      </c>
      <c r="E322" t="s">
        <v>559</v>
      </c>
      <c r="F322" t="s">
        <v>880</v>
      </c>
      <c r="G322" t="s">
        <v>883</v>
      </c>
      <c r="H322" t="s">
        <v>884</v>
      </c>
      <c r="I322" s="59">
        <v>45513</v>
      </c>
      <c r="J322" t="s">
        <v>561</v>
      </c>
      <c r="K322" t="s">
        <v>3233</v>
      </c>
      <c r="L322" s="59"/>
      <c r="M322" t="s">
        <v>34</v>
      </c>
      <c r="N322" t="s">
        <v>351</v>
      </c>
      <c r="O322">
        <v>1</v>
      </c>
      <c r="P322" t="s">
        <v>880</v>
      </c>
      <c r="Q322" t="s">
        <v>884</v>
      </c>
      <c r="S322" t="s">
        <v>885</v>
      </c>
      <c r="W322">
        <v>28620</v>
      </c>
      <c r="X322">
        <v>3180</v>
      </c>
      <c r="Y322">
        <v>0</v>
      </c>
      <c r="Z322">
        <v>4400</v>
      </c>
      <c r="AA322">
        <v>0</v>
      </c>
      <c r="AB322">
        <v>1725</v>
      </c>
      <c r="AC322">
        <v>0</v>
      </c>
      <c r="AD322" t="s">
        <v>33</v>
      </c>
      <c r="AE322" t="s">
        <v>773</v>
      </c>
      <c r="AF322">
        <v>30600</v>
      </c>
      <c r="AG322">
        <v>19800</v>
      </c>
      <c r="AH322">
        <v>28620</v>
      </c>
      <c r="AI322">
        <v>25925</v>
      </c>
      <c r="AJ322">
        <v>1219</v>
      </c>
      <c r="AK322">
        <v>1476</v>
      </c>
      <c r="AL322">
        <v>5.16E-2</v>
      </c>
      <c r="AN322" t="s">
        <v>785</v>
      </c>
      <c r="AP322">
        <v>28620</v>
      </c>
      <c r="AQ322">
        <v>25925</v>
      </c>
      <c r="AR322">
        <v>1219</v>
      </c>
      <c r="AS322">
        <v>1476</v>
      </c>
      <c r="AT322">
        <v>5.16E-2</v>
      </c>
      <c r="AU322" t="s">
        <v>558</v>
      </c>
      <c r="AV322">
        <v>1</v>
      </c>
      <c r="AW322">
        <v>19800</v>
      </c>
    </row>
    <row r="323" spans="1:49">
      <c r="A323">
        <v>504</v>
      </c>
      <c r="B323" t="s">
        <v>560</v>
      </c>
      <c r="C323" s="59">
        <v>45513</v>
      </c>
      <c r="D323" t="s">
        <v>3235</v>
      </c>
      <c r="E323" t="s">
        <v>559</v>
      </c>
      <c r="F323" t="s">
        <v>880</v>
      </c>
      <c r="G323" t="s">
        <v>883</v>
      </c>
      <c r="H323" t="s">
        <v>884</v>
      </c>
      <c r="I323" s="59">
        <v>45513</v>
      </c>
      <c r="J323" t="s">
        <v>561</v>
      </c>
      <c r="K323" t="s">
        <v>3233</v>
      </c>
      <c r="L323" s="59"/>
      <c r="M323" t="s">
        <v>40</v>
      </c>
      <c r="N323" t="s">
        <v>351</v>
      </c>
      <c r="O323">
        <v>1</v>
      </c>
      <c r="P323" t="s">
        <v>880</v>
      </c>
      <c r="Q323" t="s">
        <v>884</v>
      </c>
      <c r="S323" t="s">
        <v>885</v>
      </c>
      <c r="W323">
        <v>17820</v>
      </c>
      <c r="X323">
        <v>1980</v>
      </c>
      <c r="Y323">
        <v>0</v>
      </c>
      <c r="Z323">
        <v>0</v>
      </c>
      <c r="AA323">
        <v>0</v>
      </c>
      <c r="AB323">
        <v>0</v>
      </c>
      <c r="AC323">
        <v>0</v>
      </c>
      <c r="AD323" t="s">
        <v>39</v>
      </c>
      <c r="AE323" t="s">
        <v>773</v>
      </c>
      <c r="AF323">
        <v>18700</v>
      </c>
      <c r="AG323">
        <v>12100</v>
      </c>
      <c r="AH323">
        <v>17820</v>
      </c>
      <c r="AI323">
        <v>12100</v>
      </c>
      <c r="AJ323">
        <v>789</v>
      </c>
      <c r="AK323">
        <v>4931</v>
      </c>
      <c r="AL323">
        <v>0.2767</v>
      </c>
      <c r="AN323" t="s">
        <v>785</v>
      </c>
      <c r="AP323">
        <v>17820</v>
      </c>
      <c r="AQ323">
        <v>12100</v>
      </c>
      <c r="AR323">
        <v>789</v>
      </c>
      <c r="AS323">
        <v>4931</v>
      </c>
      <c r="AT323">
        <v>0.2767</v>
      </c>
      <c r="AU323" t="s">
        <v>558</v>
      </c>
      <c r="AV323">
        <v>1</v>
      </c>
      <c r="AW323">
        <v>12100</v>
      </c>
    </row>
    <row r="324" spans="1:49">
      <c r="A324">
        <v>505</v>
      </c>
      <c r="B324" t="s">
        <v>560</v>
      </c>
      <c r="C324" s="59">
        <v>45513</v>
      </c>
      <c r="D324" t="s">
        <v>3238</v>
      </c>
      <c r="E324" t="s">
        <v>559</v>
      </c>
      <c r="F324" t="s">
        <v>3236</v>
      </c>
      <c r="G324" t="s">
        <v>3239</v>
      </c>
      <c r="H324" t="s">
        <v>3240</v>
      </c>
      <c r="I324" s="59">
        <v>45513</v>
      </c>
      <c r="J324" t="s">
        <v>561</v>
      </c>
      <c r="K324" t="s">
        <v>3237</v>
      </c>
      <c r="L324" s="59"/>
      <c r="M324" t="s">
        <v>34</v>
      </c>
      <c r="N324" t="s">
        <v>351</v>
      </c>
      <c r="O324">
        <v>2</v>
      </c>
      <c r="P324" t="s">
        <v>3236</v>
      </c>
      <c r="Q324" t="s">
        <v>3240</v>
      </c>
      <c r="S324" t="s">
        <v>3241</v>
      </c>
      <c r="T324" t="s">
        <v>1114</v>
      </c>
      <c r="W324">
        <v>57240</v>
      </c>
      <c r="X324">
        <v>6360</v>
      </c>
      <c r="Y324">
        <v>0</v>
      </c>
      <c r="Z324">
        <v>4400</v>
      </c>
      <c r="AA324">
        <v>0</v>
      </c>
      <c r="AB324">
        <v>1725</v>
      </c>
      <c r="AC324">
        <v>0</v>
      </c>
      <c r="AD324" t="s">
        <v>33</v>
      </c>
      <c r="AF324">
        <v>30600</v>
      </c>
      <c r="AG324">
        <v>19800</v>
      </c>
      <c r="AH324">
        <v>57240</v>
      </c>
      <c r="AI324">
        <v>45725</v>
      </c>
      <c r="AJ324">
        <v>2358</v>
      </c>
      <c r="AK324">
        <v>9157</v>
      </c>
      <c r="AL324">
        <v>0.16</v>
      </c>
      <c r="AN324" t="s">
        <v>785</v>
      </c>
      <c r="AP324">
        <v>57240</v>
      </c>
      <c r="AQ324">
        <v>45725</v>
      </c>
      <c r="AR324">
        <v>2358</v>
      </c>
      <c r="AS324">
        <v>9157</v>
      </c>
      <c r="AT324">
        <v>0.16</v>
      </c>
      <c r="AU324" t="s">
        <v>558</v>
      </c>
      <c r="AV324">
        <v>0</v>
      </c>
      <c r="AW324">
        <v>39600</v>
      </c>
    </row>
    <row r="325" spans="1:49">
      <c r="A325">
        <v>506</v>
      </c>
      <c r="B325" t="s">
        <v>560</v>
      </c>
      <c r="C325" s="59">
        <v>45512</v>
      </c>
      <c r="D325" t="s">
        <v>3243</v>
      </c>
      <c r="E325" t="s">
        <v>559</v>
      </c>
      <c r="F325" t="s">
        <v>1472</v>
      </c>
      <c r="G325" t="s">
        <v>1473</v>
      </c>
      <c r="H325" t="s">
        <v>1474</v>
      </c>
      <c r="I325" s="59">
        <v>45512</v>
      </c>
      <c r="J325" t="s">
        <v>561</v>
      </c>
      <c r="K325" t="s">
        <v>3242</v>
      </c>
      <c r="L325" s="59"/>
      <c r="M325" t="s">
        <v>34</v>
      </c>
      <c r="N325" t="s">
        <v>351</v>
      </c>
      <c r="O325">
        <v>2</v>
      </c>
      <c r="P325" t="s">
        <v>1469</v>
      </c>
      <c r="Q325" t="s">
        <v>1475</v>
      </c>
      <c r="S325" t="s">
        <v>1476</v>
      </c>
      <c r="W325">
        <v>57240</v>
      </c>
      <c r="X325">
        <v>6360</v>
      </c>
      <c r="Y325">
        <v>0</v>
      </c>
      <c r="Z325">
        <v>4400</v>
      </c>
      <c r="AA325">
        <v>0</v>
      </c>
      <c r="AB325">
        <v>1725</v>
      </c>
      <c r="AC325">
        <v>0</v>
      </c>
      <c r="AD325" t="s">
        <v>33</v>
      </c>
      <c r="AE325" t="s">
        <v>773</v>
      </c>
      <c r="AF325">
        <v>30600</v>
      </c>
      <c r="AG325">
        <v>19800</v>
      </c>
      <c r="AH325">
        <v>57240</v>
      </c>
      <c r="AI325">
        <v>45725</v>
      </c>
      <c r="AJ325">
        <v>2358</v>
      </c>
      <c r="AK325">
        <v>9157</v>
      </c>
      <c r="AL325">
        <v>0.16</v>
      </c>
      <c r="AN325" t="s">
        <v>785</v>
      </c>
      <c r="AP325">
        <v>57240</v>
      </c>
      <c r="AQ325">
        <v>45725</v>
      </c>
      <c r="AR325">
        <v>2358</v>
      </c>
      <c r="AS325">
        <v>9157</v>
      </c>
      <c r="AT325">
        <v>0.16</v>
      </c>
      <c r="AU325" t="s">
        <v>558</v>
      </c>
      <c r="AV325">
        <v>4</v>
      </c>
      <c r="AW325">
        <v>39600</v>
      </c>
    </row>
    <row r="326" spans="1:49">
      <c r="A326">
        <v>507</v>
      </c>
      <c r="B326" t="s">
        <v>560</v>
      </c>
      <c r="C326" s="59">
        <v>45512</v>
      </c>
      <c r="D326" t="s">
        <v>3245</v>
      </c>
      <c r="E326" t="s">
        <v>559</v>
      </c>
      <c r="F326" t="s">
        <v>1269</v>
      </c>
      <c r="G326" t="s">
        <v>1272</v>
      </c>
      <c r="H326" t="s">
        <v>1273</v>
      </c>
      <c r="I326" s="59">
        <v>45513</v>
      </c>
      <c r="J326" t="s">
        <v>561</v>
      </c>
      <c r="K326" t="s">
        <v>3244</v>
      </c>
      <c r="L326" s="59"/>
      <c r="M326" t="s">
        <v>84</v>
      </c>
      <c r="N326" t="s">
        <v>385</v>
      </c>
      <c r="O326">
        <v>4</v>
      </c>
      <c r="P326" t="s">
        <v>1269</v>
      </c>
      <c r="Q326" t="s">
        <v>1273</v>
      </c>
      <c r="S326" t="s">
        <v>1274</v>
      </c>
      <c r="W326">
        <v>25680</v>
      </c>
      <c r="X326">
        <v>0</v>
      </c>
      <c r="Y326">
        <v>3000</v>
      </c>
      <c r="Z326">
        <v>3000</v>
      </c>
      <c r="AA326">
        <v>0</v>
      </c>
      <c r="AB326">
        <v>0</v>
      </c>
      <c r="AC326">
        <v>0</v>
      </c>
      <c r="AD326" t="s">
        <v>83</v>
      </c>
      <c r="AE326" t="s">
        <v>773</v>
      </c>
      <c r="AF326">
        <v>5120</v>
      </c>
      <c r="AG326">
        <v>3410</v>
      </c>
      <c r="AH326">
        <v>28680</v>
      </c>
      <c r="AI326">
        <v>16640</v>
      </c>
      <c r="AJ326">
        <v>1161</v>
      </c>
      <c r="AK326">
        <v>13879</v>
      </c>
      <c r="AL326">
        <v>0.4839</v>
      </c>
      <c r="AN326" t="s">
        <v>785</v>
      </c>
      <c r="AP326">
        <v>28680</v>
      </c>
      <c r="AQ326">
        <v>16640</v>
      </c>
      <c r="AR326">
        <v>1161</v>
      </c>
      <c r="AS326">
        <v>10879</v>
      </c>
      <c r="AT326">
        <v>0.37930000000000003</v>
      </c>
      <c r="AU326" t="s">
        <v>826</v>
      </c>
      <c r="AV326">
        <v>4</v>
      </c>
      <c r="AW326">
        <v>13640</v>
      </c>
    </row>
    <row r="327" spans="1:49">
      <c r="A327">
        <v>508</v>
      </c>
      <c r="B327" t="s">
        <v>560</v>
      </c>
      <c r="C327" s="59">
        <v>45511</v>
      </c>
      <c r="D327" t="s">
        <v>3248</v>
      </c>
      <c r="E327" t="s">
        <v>559</v>
      </c>
      <c r="F327" t="s">
        <v>3246</v>
      </c>
      <c r="G327" t="s">
        <v>3249</v>
      </c>
      <c r="H327" t="s">
        <v>3250</v>
      </c>
      <c r="I327" s="59">
        <v>45512</v>
      </c>
      <c r="J327" t="s">
        <v>561</v>
      </c>
      <c r="K327" t="s">
        <v>3247</v>
      </c>
      <c r="L327" s="59"/>
      <c r="M327" t="s">
        <v>18</v>
      </c>
      <c r="N327" t="s">
        <v>351</v>
      </c>
      <c r="O327">
        <v>1</v>
      </c>
      <c r="P327" t="s">
        <v>3246</v>
      </c>
      <c r="Q327" t="s">
        <v>3250</v>
      </c>
      <c r="S327" t="s">
        <v>3251</v>
      </c>
      <c r="W327">
        <v>10690</v>
      </c>
      <c r="X327">
        <v>1190</v>
      </c>
      <c r="Y327">
        <v>3000</v>
      </c>
      <c r="Z327">
        <v>3000</v>
      </c>
      <c r="AA327">
        <v>0</v>
      </c>
      <c r="AB327">
        <v>0</v>
      </c>
      <c r="AC327">
        <v>0</v>
      </c>
      <c r="AD327" t="s">
        <v>17</v>
      </c>
      <c r="AF327">
        <v>11220</v>
      </c>
      <c r="AG327">
        <v>7260</v>
      </c>
      <c r="AH327">
        <v>13690</v>
      </c>
      <c r="AI327">
        <v>10260</v>
      </c>
      <c r="AJ327">
        <v>564</v>
      </c>
      <c r="AK327">
        <v>5866</v>
      </c>
      <c r="AL327">
        <v>0.42849999999999999</v>
      </c>
      <c r="AN327" t="s">
        <v>785</v>
      </c>
      <c r="AP327">
        <v>13690</v>
      </c>
      <c r="AQ327">
        <v>10260</v>
      </c>
      <c r="AR327">
        <v>564</v>
      </c>
      <c r="AS327">
        <v>2866</v>
      </c>
      <c r="AT327">
        <v>0.20930000000000001</v>
      </c>
      <c r="AU327" t="s">
        <v>826</v>
      </c>
      <c r="AV327">
        <v>0</v>
      </c>
      <c r="AW327">
        <v>7260</v>
      </c>
    </row>
    <row r="328" spans="1:49">
      <c r="A328">
        <v>509</v>
      </c>
      <c r="B328" t="s">
        <v>560</v>
      </c>
      <c r="C328" s="59">
        <v>45511</v>
      </c>
      <c r="D328" t="s">
        <v>3254</v>
      </c>
      <c r="E328" t="s">
        <v>559</v>
      </c>
      <c r="F328" t="s">
        <v>3252</v>
      </c>
      <c r="G328" t="s">
        <v>3255</v>
      </c>
      <c r="H328" t="s">
        <v>3256</v>
      </c>
      <c r="I328" s="59">
        <v>45511</v>
      </c>
      <c r="J328" t="s">
        <v>561</v>
      </c>
      <c r="K328" t="s">
        <v>3253</v>
      </c>
      <c r="L328" s="59"/>
      <c r="M328" t="s">
        <v>106</v>
      </c>
      <c r="N328" t="s">
        <v>351</v>
      </c>
      <c r="O328">
        <v>13</v>
      </c>
      <c r="P328" t="s">
        <v>3252</v>
      </c>
      <c r="Q328" t="s">
        <v>3256</v>
      </c>
      <c r="S328" t="s">
        <v>3257</v>
      </c>
      <c r="W328">
        <v>35620</v>
      </c>
      <c r="X328">
        <v>0</v>
      </c>
      <c r="Y328">
        <v>0</v>
      </c>
      <c r="Z328">
        <v>3500</v>
      </c>
      <c r="AA328">
        <v>0</v>
      </c>
      <c r="AB328">
        <v>960</v>
      </c>
      <c r="AC328">
        <v>0</v>
      </c>
      <c r="AD328" t="s">
        <v>2233</v>
      </c>
      <c r="AF328">
        <v>1990</v>
      </c>
      <c r="AG328">
        <v>1287</v>
      </c>
      <c r="AH328">
        <v>35620</v>
      </c>
      <c r="AI328">
        <v>21191</v>
      </c>
      <c r="AJ328">
        <v>1498</v>
      </c>
      <c r="AK328">
        <v>12931</v>
      </c>
      <c r="AL328">
        <v>0.36299999999999999</v>
      </c>
      <c r="AN328" t="s">
        <v>785</v>
      </c>
      <c r="AP328">
        <v>35620</v>
      </c>
      <c r="AQ328">
        <v>21191</v>
      </c>
      <c r="AR328">
        <v>1498</v>
      </c>
      <c r="AS328">
        <v>12931</v>
      </c>
      <c r="AT328">
        <v>0.36299999999999999</v>
      </c>
      <c r="AU328" t="s">
        <v>558</v>
      </c>
      <c r="AV328">
        <v>0</v>
      </c>
      <c r="AW328">
        <v>16731</v>
      </c>
    </row>
    <row r="329" spans="1:49">
      <c r="A329">
        <v>510</v>
      </c>
      <c r="B329" t="s">
        <v>560</v>
      </c>
      <c r="C329" s="59">
        <v>45511</v>
      </c>
      <c r="D329" t="s">
        <v>3260</v>
      </c>
      <c r="E329" t="s">
        <v>559</v>
      </c>
      <c r="F329" t="s">
        <v>3261</v>
      </c>
      <c r="G329" t="s">
        <v>3262</v>
      </c>
      <c r="H329" t="s">
        <v>3263</v>
      </c>
      <c r="I329" s="59">
        <v>45511</v>
      </c>
      <c r="J329" t="s">
        <v>561</v>
      </c>
      <c r="K329" t="s">
        <v>3259</v>
      </c>
      <c r="L329" s="59"/>
      <c r="M329" t="s">
        <v>94</v>
      </c>
      <c r="N329" t="s">
        <v>351</v>
      </c>
      <c r="O329">
        <v>2</v>
      </c>
      <c r="P329" t="s">
        <v>3258</v>
      </c>
      <c r="Q329" t="s">
        <v>3264</v>
      </c>
      <c r="R329" t="s">
        <v>3263</v>
      </c>
      <c r="S329" t="s">
        <v>3265</v>
      </c>
      <c r="W329">
        <v>19880</v>
      </c>
      <c r="X329">
        <v>0</v>
      </c>
      <c r="Y329">
        <v>0</v>
      </c>
      <c r="Z329">
        <v>3500</v>
      </c>
      <c r="AA329">
        <v>0</v>
      </c>
      <c r="AB329">
        <v>960</v>
      </c>
      <c r="AC329">
        <v>0</v>
      </c>
      <c r="AD329" t="s">
        <v>789</v>
      </c>
      <c r="AF329">
        <v>6380</v>
      </c>
      <c r="AG329">
        <v>4125</v>
      </c>
      <c r="AH329">
        <v>19880</v>
      </c>
      <c r="AI329">
        <v>12710</v>
      </c>
      <c r="AJ329">
        <v>871</v>
      </c>
      <c r="AK329">
        <v>6299</v>
      </c>
      <c r="AL329">
        <v>0.31690000000000002</v>
      </c>
      <c r="AN329" t="s">
        <v>785</v>
      </c>
      <c r="AP329">
        <v>19880</v>
      </c>
      <c r="AQ329">
        <v>12710</v>
      </c>
      <c r="AR329">
        <v>871</v>
      </c>
      <c r="AS329">
        <v>6299</v>
      </c>
      <c r="AT329">
        <v>0.31690000000000002</v>
      </c>
      <c r="AU329" t="s">
        <v>558</v>
      </c>
      <c r="AV329">
        <v>0</v>
      </c>
      <c r="AW329">
        <v>8250</v>
      </c>
    </row>
    <row r="330" spans="1:49">
      <c r="A330">
        <v>511</v>
      </c>
      <c r="B330" t="s">
        <v>560</v>
      </c>
      <c r="C330" s="59">
        <v>45511</v>
      </c>
      <c r="D330" t="s">
        <v>3266</v>
      </c>
      <c r="E330" t="s">
        <v>559</v>
      </c>
      <c r="F330" t="s">
        <v>3261</v>
      </c>
      <c r="G330" t="s">
        <v>3262</v>
      </c>
      <c r="H330" t="s">
        <v>3263</v>
      </c>
      <c r="I330" s="59">
        <v>45511</v>
      </c>
      <c r="J330" t="s">
        <v>561</v>
      </c>
      <c r="K330" t="s">
        <v>3259</v>
      </c>
      <c r="L330" s="59"/>
      <c r="M330" t="s">
        <v>96</v>
      </c>
      <c r="N330" t="s">
        <v>351</v>
      </c>
      <c r="O330">
        <v>2</v>
      </c>
      <c r="P330" t="s">
        <v>3258</v>
      </c>
      <c r="Q330" t="s">
        <v>3264</v>
      </c>
      <c r="R330" t="s">
        <v>3263</v>
      </c>
      <c r="S330" t="s">
        <v>3265</v>
      </c>
      <c r="W330">
        <v>15200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 t="s">
        <v>1646</v>
      </c>
      <c r="AE330" t="s">
        <v>773</v>
      </c>
      <c r="AF330">
        <v>4680</v>
      </c>
      <c r="AG330">
        <v>3025</v>
      </c>
      <c r="AH330">
        <v>15200</v>
      </c>
      <c r="AI330">
        <v>6050</v>
      </c>
      <c r="AJ330">
        <v>685</v>
      </c>
      <c r="AK330">
        <v>8465</v>
      </c>
      <c r="AL330">
        <v>0.55689999999999995</v>
      </c>
      <c r="AN330" t="s">
        <v>785</v>
      </c>
      <c r="AP330">
        <v>15200</v>
      </c>
      <c r="AQ330">
        <v>6050</v>
      </c>
      <c r="AR330">
        <v>685</v>
      </c>
      <c r="AS330">
        <v>8465</v>
      </c>
      <c r="AT330">
        <v>0.55689999999999995</v>
      </c>
      <c r="AU330" t="s">
        <v>558</v>
      </c>
      <c r="AV330">
        <v>0</v>
      </c>
      <c r="AW330">
        <v>6050</v>
      </c>
    </row>
    <row r="331" spans="1:49">
      <c r="A331">
        <v>512</v>
      </c>
      <c r="B331" t="s">
        <v>560</v>
      </c>
      <c r="C331" s="59">
        <v>45510</v>
      </c>
      <c r="D331" t="s">
        <v>3268</v>
      </c>
      <c r="E331" t="s">
        <v>559</v>
      </c>
      <c r="F331" t="s">
        <v>3187</v>
      </c>
      <c r="G331" t="s">
        <v>3188</v>
      </c>
      <c r="H331" t="s">
        <v>3189</v>
      </c>
      <c r="I331" s="59">
        <v>45511</v>
      </c>
      <c r="J331" t="s">
        <v>561</v>
      </c>
      <c r="K331" t="s">
        <v>3267</v>
      </c>
      <c r="L331" s="59"/>
      <c r="M331" t="s">
        <v>217</v>
      </c>
      <c r="N331" t="s">
        <v>351</v>
      </c>
      <c r="O331">
        <v>60</v>
      </c>
      <c r="P331" t="s">
        <v>3185</v>
      </c>
      <c r="Q331" t="s">
        <v>3190</v>
      </c>
      <c r="S331" t="s">
        <v>3191</v>
      </c>
      <c r="W331">
        <v>157200</v>
      </c>
      <c r="X331">
        <v>0</v>
      </c>
      <c r="Y331">
        <v>0</v>
      </c>
      <c r="Z331">
        <v>5500</v>
      </c>
      <c r="AA331">
        <v>0</v>
      </c>
      <c r="AB331">
        <v>1925</v>
      </c>
      <c r="AC331">
        <v>0</v>
      </c>
      <c r="AD331" t="s">
        <v>2809</v>
      </c>
      <c r="AE331" t="s">
        <v>773</v>
      </c>
      <c r="AF331">
        <v>2070</v>
      </c>
      <c r="AG331">
        <v>1320</v>
      </c>
      <c r="AH331">
        <v>157200</v>
      </c>
      <c r="AI331">
        <v>86625</v>
      </c>
      <c r="AJ331">
        <v>6337</v>
      </c>
      <c r="AK331">
        <v>64238</v>
      </c>
      <c r="AL331">
        <v>0.40860000000000002</v>
      </c>
      <c r="AN331" t="s">
        <v>785</v>
      </c>
      <c r="AP331">
        <v>157200</v>
      </c>
      <c r="AQ331">
        <v>86625</v>
      </c>
      <c r="AR331">
        <v>6337</v>
      </c>
      <c r="AS331">
        <v>64238</v>
      </c>
      <c r="AT331">
        <v>0.40860000000000002</v>
      </c>
      <c r="AU331" t="s">
        <v>558</v>
      </c>
      <c r="AV331">
        <v>3</v>
      </c>
      <c r="AW331">
        <v>79200</v>
      </c>
    </row>
    <row r="332" spans="1:49">
      <c r="A332">
        <v>513</v>
      </c>
      <c r="B332" t="s">
        <v>560</v>
      </c>
      <c r="C332" s="59">
        <v>45510</v>
      </c>
      <c r="D332" t="s">
        <v>3271</v>
      </c>
      <c r="E332" t="s">
        <v>559</v>
      </c>
      <c r="F332" t="s">
        <v>3269</v>
      </c>
      <c r="G332" t="s">
        <v>3272</v>
      </c>
      <c r="H332" t="s">
        <v>3273</v>
      </c>
      <c r="I332" s="59">
        <v>45512</v>
      </c>
      <c r="J332" t="s">
        <v>561</v>
      </c>
      <c r="K332" t="s">
        <v>3270</v>
      </c>
      <c r="L332" s="59"/>
      <c r="M332" t="s">
        <v>34</v>
      </c>
      <c r="N332" t="s">
        <v>351</v>
      </c>
      <c r="O332">
        <v>1</v>
      </c>
      <c r="P332" t="s">
        <v>3269</v>
      </c>
      <c r="Q332" t="s">
        <v>3273</v>
      </c>
      <c r="S332" t="s">
        <v>3274</v>
      </c>
      <c r="W332">
        <v>28620</v>
      </c>
      <c r="X332">
        <v>3180</v>
      </c>
      <c r="Y332">
        <v>3000</v>
      </c>
      <c r="Z332">
        <v>3500</v>
      </c>
      <c r="AA332">
        <v>0</v>
      </c>
      <c r="AB332">
        <v>960</v>
      </c>
      <c r="AC332">
        <v>0</v>
      </c>
      <c r="AD332" t="s">
        <v>33</v>
      </c>
      <c r="AF332">
        <v>30600</v>
      </c>
      <c r="AG332">
        <v>19800</v>
      </c>
      <c r="AH332">
        <v>31620</v>
      </c>
      <c r="AI332">
        <v>24260</v>
      </c>
      <c r="AJ332">
        <v>1278</v>
      </c>
      <c r="AK332">
        <v>9082</v>
      </c>
      <c r="AL332">
        <v>0.28720000000000001</v>
      </c>
      <c r="AN332" t="s">
        <v>785</v>
      </c>
      <c r="AP332">
        <v>31620</v>
      </c>
      <c r="AQ332">
        <v>24260</v>
      </c>
      <c r="AR332">
        <v>1278</v>
      </c>
      <c r="AS332">
        <v>6082</v>
      </c>
      <c r="AT332">
        <v>0.1923</v>
      </c>
      <c r="AU332" t="s">
        <v>826</v>
      </c>
      <c r="AV332">
        <v>0</v>
      </c>
      <c r="AW332">
        <v>19800</v>
      </c>
    </row>
    <row r="333" spans="1:49">
      <c r="A333">
        <v>514</v>
      </c>
      <c r="B333" t="s">
        <v>560</v>
      </c>
      <c r="C333" s="59">
        <v>45505</v>
      </c>
      <c r="D333" t="s">
        <v>3277</v>
      </c>
      <c r="E333" t="s">
        <v>559</v>
      </c>
      <c r="F333" t="s">
        <v>3275</v>
      </c>
      <c r="G333" t="s">
        <v>3278</v>
      </c>
      <c r="H333" t="s">
        <v>3279</v>
      </c>
      <c r="I333" s="59">
        <v>45512</v>
      </c>
      <c r="J333" t="s">
        <v>561</v>
      </c>
      <c r="K333" t="s">
        <v>3276</v>
      </c>
      <c r="L333" s="59"/>
      <c r="M333" t="s">
        <v>34</v>
      </c>
      <c r="N333" t="s">
        <v>351</v>
      </c>
      <c r="O333">
        <v>1</v>
      </c>
      <c r="P333" t="s">
        <v>3275</v>
      </c>
      <c r="Q333" t="s">
        <v>3279</v>
      </c>
      <c r="R333" t="s">
        <v>3279</v>
      </c>
      <c r="S333" t="s">
        <v>3280</v>
      </c>
      <c r="W333">
        <v>28620</v>
      </c>
      <c r="X333">
        <v>3180</v>
      </c>
      <c r="Y333">
        <v>3000</v>
      </c>
      <c r="Z333">
        <v>3500</v>
      </c>
      <c r="AA333">
        <v>0</v>
      </c>
      <c r="AB333">
        <v>960</v>
      </c>
      <c r="AC333">
        <v>0</v>
      </c>
      <c r="AD333" t="s">
        <v>33</v>
      </c>
      <c r="AF333">
        <v>30600</v>
      </c>
      <c r="AG333">
        <v>19800</v>
      </c>
      <c r="AH333">
        <v>31620</v>
      </c>
      <c r="AI333">
        <v>24260</v>
      </c>
      <c r="AJ333">
        <v>1278</v>
      </c>
      <c r="AK333">
        <v>9082</v>
      </c>
      <c r="AL333">
        <v>0.28720000000000001</v>
      </c>
      <c r="AN333" t="s">
        <v>785</v>
      </c>
      <c r="AP333">
        <v>31620</v>
      </c>
      <c r="AQ333">
        <v>24260</v>
      </c>
      <c r="AR333">
        <v>1278</v>
      </c>
      <c r="AS333">
        <v>6082</v>
      </c>
      <c r="AT333">
        <v>0.1923</v>
      </c>
      <c r="AU333" t="s">
        <v>826</v>
      </c>
      <c r="AV333">
        <v>0</v>
      </c>
      <c r="AW333">
        <v>19800</v>
      </c>
    </row>
    <row r="334" spans="1:49">
      <c r="A334">
        <v>515</v>
      </c>
      <c r="B334" t="s">
        <v>560</v>
      </c>
      <c r="C334" s="59">
        <v>45505</v>
      </c>
      <c r="D334" t="s">
        <v>3283</v>
      </c>
      <c r="E334" t="s">
        <v>559</v>
      </c>
      <c r="F334" t="s">
        <v>3281</v>
      </c>
      <c r="G334" t="s">
        <v>667</v>
      </c>
      <c r="H334" t="s">
        <v>3284</v>
      </c>
      <c r="I334" s="59">
        <v>45512</v>
      </c>
      <c r="J334" t="s">
        <v>561</v>
      </c>
      <c r="K334" t="s">
        <v>3282</v>
      </c>
      <c r="L334" s="59"/>
      <c r="M334" t="s">
        <v>34</v>
      </c>
      <c r="N334" t="s">
        <v>351</v>
      </c>
      <c r="O334">
        <v>1</v>
      </c>
      <c r="P334" t="s">
        <v>3281</v>
      </c>
      <c r="Q334" t="s">
        <v>3284</v>
      </c>
      <c r="S334" t="s">
        <v>3285</v>
      </c>
      <c r="W334">
        <v>28620</v>
      </c>
      <c r="X334">
        <v>3180</v>
      </c>
      <c r="Y334">
        <v>3000</v>
      </c>
      <c r="Z334">
        <v>3500</v>
      </c>
      <c r="AA334">
        <v>0</v>
      </c>
      <c r="AB334">
        <v>960</v>
      </c>
      <c r="AC334">
        <v>0</v>
      </c>
      <c r="AD334" t="s">
        <v>33</v>
      </c>
      <c r="AF334">
        <v>30600</v>
      </c>
      <c r="AG334">
        <v>19800</v>
      </c>
      <c r="AH334">
        <v>31620</v>
      </c>
      <c r="AI334">
        <v>24260</v>
      </c>
      <c r="AJ334">
        <v>1278</v>
      </c>
      <c r="AK334">
        <v>9082</v>
      </c>
      <c r="AL334">
        <v>0.28720000000000001</v>
      </c>
      <c r="AN334" t="s">
        <v>785</v>
      </c>
      <c r="AP334">
        <v>31620</v>
      </c>
      <c r="AQ334">
        <v>24260</v>
      </c>
      <c r="AR334">
        <v>1278</v>
      </c>
      <c r="AS334">
        <v>6082</v>
      </c>
      <c r="AT334">
        <v>0.1923</v>
      </c>
      <c r="AU334" t="s">
        <v>826</v>
      </c>
      <c r="AV334">
        <v>0</v>
      </c>
      <c r="AW334">
        <v>19800</v>
      </c>
    </row>
    <row r="335" spans="1:49">
      <c r="A335">
        <v>516</v>
      </c>
      <c r="B335" t="s">
        <v>560</v>
      </c>
      <c r="C335" s="59">
        <v>45505</v>
      </c>
      <c r="D335" t="s">
        <v>3288</v>
      </c>
      <c r="E335" t="s">
        <v>559</v>
      </c>
      <c r="F335" t="s">
        <v>3289</v>
      </c>
      <c r="G335" t="s">
        <v>3290</v>
      </c>
      <c r="H335" t="s">
        <v>3291</v>
      </c>
      <c r="I335" s="59">
        <v>45512</v>
      </c>
      <c r="J335" t="s">
        <v>561</v>
      </c>
      <c r="K335" t="s">
        <v>3287</v>
      </c>
      <c r="L335" s="59"/>
      <c r="M335" t="s">
        <v>34</v>
      </c>
      <c r="N335" t="s">
        <v>351</v>
      </c>
      <c r="O335">
        <v>2</v>
      </c>
      <c r="P335" t="s">
        <v>3286</v>
      </c>
      <c r="Q335" t="s">
        <v>3291</v>
      </c>
      <c r="S335" t="s">
        <v>3292</v>
      </c>
      <c r="W335">
        <v>57240</v>
      </c>
      <c r="X335">
        <v>6360</v>
      </c>
      <c r="Y335">
        <v>0</v>
      </c>
      <c r="Z335">
        <v>4400</v>
      </c>
      <c r="AA335">
        <v>0</v>
      </c>
      <c r="AB335">
        <v>1725</v>
      </c>
      <c r="AC335">
        <v>0</v>
      </c>
      <c r="AD335" t="s">
        <v>33</v>
      </c>
      <c r="AF335">
        <v>30600</v>
      </c>
      <c r="AG335">
        <v>19800</v>
      </c>
      <c r="AH335">
        <v>57240</v>
      </c>
      <c r="AI335">
        <v>45725</v>
      </c>
      <c r="AJ335">
        <v>2358</v>
      </c>
      <c r="AK335">
        <v>9157</v>
      </c>
      <c r="AL335">
        <v>0.16</v>
      </c>
      <c r="AN335" t="s">
        <v>785</v>
      </c>
      <c r="AP335">
        <v>57240</v>
      </c>
      <c r="AQ335">
        <v>45725</v>
      </c>
      <c r="AR335">
        <v>2358</v>
      </c>
      <c r="AS335">
        <v>9157</v>
      </c>
      <c r="AT335">
        <v>0.16</v>
      </c>
      <c r="AU335" t="s">
        <v>558</v>
      </c>
      <c r="AV335">
        <v>0</v>
      </c>
      <c r="AW335">
        <v>39600</v>
      </c>
    </row>
    <row r="336" spans="1:49">
      <c r="A336">
        <v>517</v>
      </c>
      <c r="B336" t="s">
        <v>560</v>
      </c>
      <c r="C336" s="59">
        <v>45510</v>
      </c>
      <c r="D336" t="s">
        <v>3295</v>
      </c>
      <c r="E336" t="s">
        <v>562</v>
      </c>
      <c r="F336" t="s">
        <v>3293</v>
      </c>
      <c r="H336" t="s">
        <v>3296</v>
      </c>
      <c r="I336" s="59">
        <v>45511</v>
      </c>
      <c r="J336" t="s">
        <v>561</v>
      </c>
      <c r="K336" t="s">
        <v>3294</v>
      </c>
      <c r="L336" s="59"/>
      <c r="M336" t="s">
        <v>98</v>
      </c>
      <c r="N336" t="s">
        <v>351</v>
      </c>
      <c r="O336">
        <v>2</v>
      </c>
      <c r="P336" t="s">
        <v>3293</v>
      </c>
      <c r="Q336" t="s">
        <v>3296</v>
      </c>
      <c r="S336" t="s">
        <v>3297</v>
      </c>
      <c r="T336" t="s">
        <v>3298</v>
      </c>
      <c r="W336">
        <v>12240</v>
      </c>
      <c r="X336">
        <v>1360</v>
      </c>
      <c r="Y336">
        <v>0</v>
      </c>
      <c r="Z336">
        <v>3000</v>
      </c>
      <c r="AA336">
        <v>0</v>
      </c>
      <c r="AB336">
        <v>0</v>
      </c>
      <c r="AC336">
        <v>0</v>
      </c>
      <c r="AD336" t="s">
        <v>1645</v>
      </c>
      <c r="AF336">
        <v>6430</v>
      </c>
      <c r="AG336">
        <v>3960</v>
      </c>
      <c r="AH336">
        <v>12240</v>
      </c>
      <c r="AI336">
        <v>10920</v>
      </c>
      <c r="AJ336">
        <v>1454</v>
      </c>
      <c r="AK336">
        <v>-134</v>
      </c>
      <c r="AL336">
        <v>-1.09E-2</v>
      </c>
      <c r="AN336" t="s">
        <v>785</v>
      </c>
      <c r="AP336">
        <v>12240</v>
      </c>
      <c r="AQ336">
        <v>10920</v>
      </c>
      <c r="AR336">
        <v>1454</v>
      </c>
      <c r="AS336">
        <v>-134</v>
      </c>
      <c r="AT336">
        <v>-1.09E-2</v>
      </c>
      <c r="AU336" t="s">
        <v>558</v>
      </c>
      <c r="AV336">
        <v>0</v>
      </c>
      <c r="AW336">
        <v>7920</v>
      </c>
    </row>
    <row r="337" spans="1:49">
      <c r="A337">
        <v>518</v>
      </c>
      <c r="B337" t="s">
        <v>560</v>
      </c>
      <c r="C337" s="59">
        <v>45510</v>
      </c>
      <c r="D337" t="s">
        <v>3301</v>
      </c>
      <c r="E337" t="s">
        <v>562</v>
      </c>
      <c r="F337" t="s">
        <v>3302</v>
      </c>
      <c r="H337" t="s">
        <v>3303</v>
      </c>
      <c r="I337" s="59">
        <v>45511</v>
      </c>
      <c r="J337" t="s">
        <v>561</v>
      </c>
      <c r="K337" t="s">
        <v>3300</v>
      </c>
      <c r="L337" s="59"/>
      <c r="M337" t="s">
        <v>104</v>
      </c>
      <c r="N337" t="s">
        <v>351</v>
      </c>
      <c r="O337">
        <v>5</v>
      </c>
      <c r="P337" t="s">
        <v>3299</v>
      </c>
      <c r="Q337" t="s">
        <v>3303</v>
      </c>
      <c r="S337" t="s">
        <v>3304</v>
      </c>
      <c r="T337" t="s">
        <v>564</v>
      </c>
      <c r="W337">
        <v>19250</v>
      </c>
      <c r="X337">
        <v>0</v>
      </c>
      <c r="Y337">
        <v>0</v>
      </c>
      <c r="Z337">
        <v>4400</v>
      </c>
      <c r="AA337">
        <v>0</v>
      </c>
      <c r="AB337">
        <v>1725</v>
      </c>
      <c r="AC337">
        <v>0</v>
      </c>
      <c r="AD337" t="s">
        <v>1644</v>
      </c>
      <c r="AF337">
        <v>3570</v>
      </c>
      <c r="AG337">
        <v>2200</v>
      </c>
      <c r="AH337">
        <v>19250</v>
      </c>
      <c r="AI337">
        <v>17125</v>
      </c>
      <c r="AJ337">
        <v>2287</v>
      </c>
      <c r="AK337">
        <v>-162</v>
      </c>
      <c r="AL337">
        <v>-8.3999999999999995E-3</v>
      </c>
      <c r="AN337" t="s">
        <v>785</v>
      </c>
      <c r="AP337">
        <v>19250</v>
      </c>
      <c r="AQ337">
        <v>17125</v>
      </c>
      <c r="AR337">
        <v>2287</v>
      </c>
      <c r="AS337">
        <v>-162</v>
      </c>
      <c r="AT337">
        <v>-8.3999999999999995E-3</v>
      </c>
      <c r="AU337" t="s">
        <v>558</v>
      </c>
      <c r="AV337">
        <v>0</v>
      </c>
      <c r="AW337">
        <v>11000</v>
      </c>
    </row>
    <row r="338" spans="1:49">
      <c r="A338">
        <v>519</v>
      </c>
      <c r="B338" t="s">
        <v>560</v>
      </c>
      <c r="C338" s="59">
        <v>45510</v>
      </c>
      <c r="D338" t="s">
        <v>3301</v>
      </c>
      <c r="E338" t="s">
        <v>562</v>
      </c>
      <c r="F338" t="s">
        <v>3302</v>
      </c>
      <c r="H338" t="s">
        <v>3303</v>
      </c>
      <c r="I338" s="59">
        <v>45511</v>
      </c>
      <c r="J338" t="s">
        <v>561</v>
      </c>
      <c r="K338" t="s">
        <v>3300</v>
      </c>
      <c r="L338" s="59"/>
      <c r="M338" t="s">
        <v>98</v>
      </c>
      <c r="N338" t="s">
        <v>351</v>
      </c>
      <c r="O338">
        <v>5</v>
      </c>
      <c r="P338" t="s">
        <v>3299</v>
      </c>
      <c r="Q338" t="s">
        <v>3303</v>
      </c>
      <c r="S338" t="s">
        <v>3304</v>
      </c>
      <c r="T338" t="s">
        <v>564</v>
      </c>
      <c r="W338">
        <v>30600</v>
      </c>
      <c r="X338">
        <v>3400</v>
      </c>
      <c r="Y338">
        <v>0</v>
      </c>
      <c r="Z338">
        <v>0</v>
      </c>
      <c r="AA338">
        <v>0</v>
      </c>
      <c r="AB338">
        <v>0</v>
      </c>
      <c r="AC338">
        <v>0</v>
      </c>
      <c r="AD338" t="s">
        <v>1645</v>
      </c>
      <c r="AE338" t="s">
        <v>773</v>
      </c>
      <c r="AF338">
        <v>6430</v>
      </c>
      <c r="AG338">
        <v>3960</v>
      </c>
      <c r="AH338">
        <v>30600</v>
      </c>
      <c r="AI338">
        <v>19800</v>
      </c>
      <c r="AJ338">
        <v>3635</v>
      </c>
      <c r="AK338">
        <v>7165</v>
      </c>
      <c r="AL338">
        <v>0.23419999999999999</v>
      </c>
      <c r="AN338" t="s">
        <v>785</v>
      </c>
      <c r="AP338">
        <v>30600</v>
      </c>
      <c r="AQ338">
        <v>19800</v>
      </c>
      <c r="AR338">
        <v>3635</v>
      </c>
      <c r="AS338">
        <v>7165</v>
      </c>
      <c r="AT338">
        <v>0.23419999999999999</v>
      </c>
      <c r="AU338" t="s">
        <v>558</v>
      </c>
      <c r="AV338">
        <v>0</v>
      </c>
      <c r="AW338">
        <v>19800</v>
      </c>
    </row>
    <row r="339" spans="1:49">
      <c r="A339">
        <v>520</v>
      </c>
      <c r="B339" t="s">
        <v>560</v>
      </c>
      <c r="C339" s="59">
        <v>45510</v>
      </c>
      <c r="D339" t="s">
        <v>3307</v>
      </c>
      <c r="E339" t="s">
        <v>562</v>
      </c>
      <c r="F339" t="s">
        <v>3308</v>
      </c>
      <c r="H339" t="s">
        <v>3309</v>
      </c>
      <c r="I339" s="59">
        <v>45512</v>
      </c>
      <c r="J339" t="s">
        <v>561</v>
      </c>
      <c r="K339" t="s">
        <v>3306</v>
      </c>
      <c r="L339" s="59"/>
      <c r="M339" t="s">
        <v>18</v>
      </c>
      <c r="N339" t="s">
        <v>351</v>
      </c>
      <c r="O339">
        <v>1</v>
      </c>
      <c r="P339" t="s">
        <v>3305</v>
      </c>
      <c r="Q339" t="s">
        <v>3309</v>
      </c>
      <c r="S339" t="s">
        <v>3310</v>
      </c>
      <c r="T339" t="s">
        <v>564</v>
      </c>
      <c r="W339">
        <v>12470</v>
      </c>
      <c r="X339">
        <v>0</v>
      </c>
      <c r="Y339">
        <v>3000</v>
      </c>
      <c r="Z339">
        <v>3000</v>
      </c>
      <c r="AA339">
        <v>0</v>
      </c>
      <c r="AB339">
        <v>0</v>
      </c>
      <c r="AC339">
        <v>0</v>
      </c>
      <c r="AD339" t="s">
        <v>17</v>
      </c>
      <c r="AF339">
        <v>11780</v>
      </c>
      <c r="AG339">
        <v>7260</v>
      </c>
      <c r="AH339">
        <v>15470</v>
      </c>
      <c r="AI339">
        <v>10260</v>
      </c>
      <c r="AJ339">
        <v>1580</v>
      </c>
      <c r="AK339">
        <v>3630</v>
      </c>
      <c r="AL339">
        <v>0.2346</v>
      </c>
      <c r="AN339" t="s">
        <v>785</v>
      </c>
      <c r="AP339">
        <v>15470</v>
      </c>
      <c r="AQ339">
        <v>10260</v>
      </c>
      <c r="AR339">
        <v>1580</v>
      </c>
      <c r="AS339">
        <v>3630</v>
      </c>
      <c r="AT339">
        <v>0.2346</v>
      </c>
      <c r="AU339" t="s">
        <v>558</v>
      </c>
      <c r="AV339">
        <v>0</v>
      </c>
      <c r="AW339">
        <v>7260</v>
      </c>
    </row>
    <row r="340" spans="1:49">
      <c r="A340">
        <v>521</v>
      </c>
      <c r="B340" t="s">
        <v>560</v>
      </c>
      <c r="C340" s="59">
        <v>45511</v>
      </c>
      <c r="D340" t="s">
        <v>3313</v>
      </c>
      <c r="E340" t="s">
        <v>562</v>
      </c>
      <c r="F340" t="s">
        <v>3311</v>
      </c>
      <c r="H340" t="s">
        <v>3314</v>
      </c>
      <c r="I340" s="59">
        <v>45511</v>
      </c>
      <c r="J340" t="s">
        <v>561</v>
      </c>
      <c r="K340" t="s">
        <v>3312</v>
      </c>
      <c r="L340" s="59"/>
      <c r="M340" t="s">
        <v>24</v>
      </c>
      <c r="N340" t="s">
        <v>351</v>
      </c>
      <c r="O340">
        <v>1</v>
      </c>
      <c r="P340" t="s">
        <v>3311</v>
      </c>
      <c r="Q340" t="s">
        <v>3314</v>
      </c>
      <c r="S340" t="s">
        <v>3315</v>
      </c>
      <c r="T340" t="s">
        <v>563</v>
      </c>
      <c r="W340">
        <v>16880</v>
      </c>
      <c r="X340">
        <v>0</v>
      </c>
      <c r="Y340">
        <v>0</v>
      </c>
      <c r="Z340">
        <v>3000</v>
      </c>
      <c r="AA340">
        <v>0</v>
      </c>
      <c r="AB340">
        <v>0</v>
      </c>
      <c r="AC340">
        <v>0</v>
      </c>
      <c r="AD340" t="s">
        <v>23</v>
      </c>
      <c r="AF340">
        <v>15170</v>
      </c>
      <c r="AG340">
        <v>9350</v>
      </c>
      <c r="AH340">
        <v>16880</v>
      </c>
      <c r="AI340">
        <v>12350</v>
      </c>
      <c r="AJ340">
        <v>2005</v>
      </c>
      <c r="AK340">
        <v>2525</v>
      </c>
      <c r="AL340">
        <v>0.14960000000000001</v>
      </c>
      <c r="AN340" t="s">
        <v>785</v>
      </c>
      <c r="AP340">
        <v>16880</v>
      </c>
      <c r="AQ340">
        <v>12350</v>
      </c>
      <c r="AR340">
        <v>2005</v>
      </c>
      <c r="AS340">
        <v>2525</v>
      </c>
      <c r="AT340">
        <v>0.14960000000000001</v>
      </c>
      <c r="AU340" t="s">
        <v>558</v>
      </c>
      <c r="AV340">
        <v>0</v>
      </c>
      <c r="AW340">
        <v>9350</v>
      </c>
    </row>
    <row r="341" spans="1:49">
      <c r="A341">
        <v>522</v>
      </c>
      <c r="B341" t="s">
        <v>560</v>
      </c>
      <c r="C341" s="59">
        <v>45511</v>
      </c>
      <c r="D341" t="s">
        <v>3313</v>
      </c>
      <c r="E341" t="s">
        <v>562</v>
      </c>
      <c r="F341" t="s">
        <v>3311</v>
      </c>
      <c r="H341" t="s">
        <v>3314</v>
      </c>
      <c r="I341" s="59">
        <v>45511</v>
      </c>
      <c r="J341" t="s">
        <v>561</v>
      </c>
      <c r="K341" t="s">
        <v>3312</v>
      </c>
      <c r="L341" s="59"/>
      <c r="M341" t="s">
        <v>22</v>
      </c>
      <c r="N341" t="s">
        <v>351</v>
      </c>
      <c r="O341">
        <v>1</v>
      </c>
      <c r="P341" t="s">
        <v>3311</v>
      </c>
      <c r="Q341" t="s">
        <v>3314</v>
      </c>
      <c r="S341" t="s">
        <v>3315</v>
      </c>
      <c r="T341" t="s">
        <v>563</v>
      </c>
      <c r="W341">
        <v>21740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 t="s">
        <v>21</v>
      </c>
      <c r="AE341" t="s">
        <v>773</v>
      </c>
      <c r="AF341">
        <v>20530</v>
      </c>
      <c r="AG341">
        <v>12650</v>
      </c>
      <c r="AH341">
        <v>21740</v>
      </c>
      <c r="AI341">
        <v>12650</v>
      </c>
      <c r="AJ341">
        <v>2583</v>
      </c>
      <c r="AK341">
        <v>6507</v>
      </c>
      <c r="AL341">
        <v>0.29930000000000001</v>
      </c>
      <c r="AN341" t="s">
        <v>785</v>
      </c>
      <c r="AP341">
        <v>21740</v>
      </c>
      <c r="AQ341">
        <v>12650</v>
      </c>
      <c r="AR341">
        <v>2583</v>
      </c>
      <c r="AS341">
        <v>6507</v>
      </c>
      <c r="AT341">
        <v>0.29930000000000001</v>
      </c>
      <c r="AU341" t="s">
        <v>558</v>
      </c>
      <c r="AV341">
        <v>0</v>
      </c>
      <c r="AW341">
        <v>12650</v>
      </c>
    </row>
    <row r="342" spans="1:49">
      <c r="A342">
        <v>523</v>
      </c>
      <c r="B342" t="s">
        <v>560</v>
      </c>
      <c r="C342" s="59">
        <v>45511</v>
      </c>
      <c r="D342" t="s">
        <v>3318</v>
      </c>
      <c r="E342" t="s">
        <v>562</v>
      </c>
      <c r="F342" t="s">
        <v>3316</v>
      </c>
      <c r="H342" t="s">
        <v>3319</v>
      </c>
      <c r="I342" s="59">
        <v>45511</v>
      </c>
      <c r="J342" t="s">
        <v>561</v>
      </c>
      <c r="K342" t="s">
        <v>3317</v>
      </c>
      <c r="L342" s="59"/>
      <c r="M342" t="s">
        <v>98</v>
      </c>
      <c r="N342" t="s">
        <v>351</v>
      </c>
      <c r="O342">
        <v>2</v>
      </c>
      <c r="P342" t="s">
        <v>3316</v>
      </c>
      <c r="Q342" t="s">
        <v>3319</v>
      </c>
      <c r="S342" t="s">
        <v>3320</v>
      </c>
      <c r="T342" t="s">
        <v>564</v>
      </c>
      <c r="W342">
        <v>12240</v>
      </c>
      <c r="X342">
        <v>1360</v>
      </c>
      <c r="Y342">
        <v>0</v>
      </c>
      <c r="Z342">
        <v>3000</v>
      </c>
      <c r="AA342">
        <v>0</v>
      </c>
      <c r="AB342">
        <v>0</v>
      </c>
      <c r="AC342">
        <v>0</v>
      </c>
      <c r="AD342" t="s">
        <v>1645</v>
      </c>
      <c r="AF342">
        <v>6430</v>
      </c>
      <c r="AG342">
        <v>3960</v>
      </c>
      <c r="AH342">
        <v>12240</v>
      </c>
      <c r="AI342">
        <v>10920</v>
      </c>
      <c r="AJ342">
        <v>1454</v>
      </c>
      <c r="AK342">
        <v>-134</v>
      </c>
      <c r="AL342">
        <v>-1.09E-2</v>
      </c>
      <c r="AN342" t="s">
        <v>785</v>
      </c>
      <c r="AP342">
        <v>12240</v>
      </c>
      <c r="AQ342">
        <v>10920</v>
      </c>
      <c r="AR342">
        <v>1454</v>
      </c>
      <c r="AS342">
        <v>-134</v>
      </c>
      <c r="AT342">
        <v>-1.09E-2</v>
      </c>
      <c r="AU342" t="s">
        <v>558</v>
      </c>
      <c r="AV342">
        <v>0</v>
      </c>
      <c r="AW342">
        <v>7920</v>
      </c>
    </row>
    <row r="343" spans="1:49">
      <c r="A343">
        <v>524</v>
      </c>
      <c r="B343" t="s">
        <v>560</v>
      </c>
      <c r="C343" s="59">
        <v>45511</v>
      </c>
      <c r="D343" t="s">
        <v>3323</v>
      </c>
      <c r="E343" t="s">
        <v>562</v>
      </c>
      <c r="F343" t="s">
        <v>3321</v>
      </c>
      <c r="H343" t="s">
        <v>3324</v>
      </c>
      <c r="I343" s="59">
        <v>45512</v>
      </c>
      <c r="J343" t="s">
        <v>561</v>
      </c>
      <c r="K343" t="s">
        <v>3322</v>
      </c>
      <c r="L343" s="59"/>
      <c r="M343" t="s">
        <v>34</v>
      </c>
      <c r="N343" t="s">
        <v>351</v>
      </c>
      <c r="O343">
        <v>1</v>
      </c>
      <c r="P343" t="s">
        <v>3321</v>
      </c>
      <c r="Q343" t="s">
        <v>3324</v>
      </c>
      <c r="S343" t="s">
        <v>3325</v>
      </c>
      <c r="T343" t="s">
        <v>564</v>
      </c>
      <c r="W343">
        <v>34020</v>
      </c>
      <c r="X343">
        <v>0</v>
      </c>
      <c r="Y343">
        <v>3000</v>
      </c>
      <c r="Z343">
        <v>3500</v>
      </c>
      <c r="AA343">
        <v>0</v>
      </c>
      <c r="AB343">
        <v>960</v>
      </c>
      <c r="AC343">
        <v>0</v>
      </c>
      <c r="AD343" t="s">
        <v>33</v>
      </c>
      <c r="AF343">
        <v>32130</v>
      </c>
      <c r="AG343">
        <v>19800</v>
      </c>
      <c r="AH343">
        <v>37020</v>
      </c>
      <c r="AI343">
        <v>24260</v>
      </c>
      <c r="AJ343">
        <v>4141</v>
      </c>
      <c r="AK343">
        <v>8619</v>
      </c>
      <c r="AL343">
        <v>0.23280000000000001</v>
      </c>
      <c r="AN343" t="s">
        <v>785</v>
      </c>
      <c r="AP343">
        <v>37020</v>
      </c>
      <c r="AQ343">
        <v>24260</v>
      </c>
      <c r="AR343">
        <v>4141</v>
      </c>
      <c r="AS343">
        <v>8619</v>
      </c>
      <c r="AT343">
        <v>0.23280000000000001</v>
      </c>
      <c r="AU343" t="s">
        <v>558</v>
      </c>
      <c r="AV343">
        <v>0</v>
      </c>
      <c r="AW343">
        <v>19800</v>
      </c>
    </row>
    <row r="344" spans="1:49">
      <c r="A344">
        <v>525</v>
      </c>
      <c r="B344" t="s">
        <v>560</v>
      </c>
      <c r="C344" s="59">
        <v>45511</v>
      </c>
      <c r="D344" t="s">
        <v>3328</v>
      </c>
      <c r="E344" t="s">
        <v>562</v>
      </c>
      <c r="F344" t="s">
        <v>3329</v>
      </c>
      <c r="H344" t="s">
        <v>3330</v>
      </c>
      <c r="I344" s="59">
        <v>45512</v>
      </c>
      <c r="J344" t="s">
        <v>561</v>
      </c>
      <c r="K344" t="s">
        <v>3327</v>
      </c>
      <c r="L344" s="59"/>
      <c r="M344" t="s">
        <v>34</v>
      </c>
      <c r="N344" t="s">
        <v>351</v>
      </c>
      <c r="O344">
        <v>3</v>
      </c>
      <c r="P344" t="s">
        <v>3326</v>
      </c>
      <c r="Q344" t="s">
        <v>3330</v>
      </c>
      <c r="S344" t="s">
        <v>3331</v>
      </c>
      <c r="T344" t="s">
        <v>564</v>
      </c>
      <c r="W344">
        <v>102060</v>
      </c>
      <c r="X344">
        <v>0</v>
      </c>
      <c r="Y344">
        <v>0</v>
      </c>
      <c r="Z344">
        <v>5500</v>
      </c>
      <c r="AA344">
        <v>0</v>
      </c>
      <c r="AB344">
        <v>1925</v>
      </c>
      <c r="AC344">
        <v>0</v>
      </c>
      <c r="AD344" t="s">
        <v>33</v>
      </c>
      <c r="AF344">
        <v>32130</v>
      </c>
      <c r="AG344">
        <v>19800</v>
      </c>
      <c r="AH344">
        <v>102060</v>
      </c>
      <c r="AI344">
        <v>66825</v>
      </c>
      <c r="AJ344">
        <v>12125</v>
      </c>
      <c r="AK344">
        <v>23110</v>
      </c>
      <c r="AL344">
        <v>0.22639999999999999</v>
      </c>
      <c r="AN344" t="s">
        <v>785</v>
      </c>
      <c r="AP344">
        <v>102060</v>
      </c>
      <c r="AQ344">
        <v>66825</v>
      </c>
      <c r="AR344">
        <v>12125</v>
      </c>
      <c r="AS344">
        <v>23110</v>
      </c>
      <c r="AT344">
        <v>0.22639999999999999</v>
      </c>
      <c r="AU344" t="s">
        <v>558</v>
      </c>
      <c r="AV344">
        <v>0</v>
      </c>
      <c r="AW344">
        <v>59400</v>
      </c>
    </row>
    <row r="345" spans="1:49">
      <c r="A345">
        <v>526</v>
      </c>
      <c r="B345" t="s">
        <v>560</v>
      </c>
      <c r="C345" s="59">
        <v>45511</v>
      </c>
      <c r="D345" t="s">
        <v>3334</v>
      </c>
      <c r="E345" t="s">
        <v>562</v>
      </c>
      <c r="F345" t="s">
        <v>3332</v>
      </c>
      <c r="H345" t="s">
        <v>3335</v>
      </c>
      <c r="I345" s="59">
        <v>45512</v>
      </c>
      <c r="J345" t="s">
        <v>561</v>
      </c>
      <c r="K345" t="s">
        <v>3333</v>
      </c>
      <c r="L345" s="59"/>
      <c r="M345" t="s">
        <v>104</v>
      </c>
      <c r="N345" t="s">
        <v>351</v>
      </c>
      <c r="O345">
        <v>1</v>
      </c>
      <c r="P345" t="s">
        <v>3332</v>
      </c>
      <c r="Q345" t="s">
        <v>3335</v>
      </c>
      <c r="S345" t="s">
        <v>3336</v>
      </c>
      <c r="T345" t="s">
        <v>564</v>
      </c>
      <c r="W345">
        <v>3850</v>
      </c>
      <c r="X345">
        <v>0</v>
      </c>
      <c r="Y345">
        <v>0</v>
      </c>
      <c r="Z345">
        <v>3000</v>
      </c>
      <c r="AA345">
        <v>0</v>
      </c>
      <c r="AB345">
        <v>0</v>
      </c>
      <c r="AC345">
        <v>0</v>
      </c>
      <c r="AD345" t="s">
        <v>1644</v>
      </c>
      <c r="AF345">
        <v>3570</v>
      </c>
      <c r="AG345">
        <v>2200</v>
      </c>
      <c r="AH345">
        <v>3850</v>
      </c>
      <c r="AI345">
        <v>5200</v>
      </c>
      <c r="AJ345">
        <v>457</v>
      </c>
      <c r="AK345">
        <v>-1807</v>
      </c>
      <c r="AL345">
        <v>-0.46939999999999998</v>
      </c>
      <c r="AN345" t="s">
        <v>785</v>
      </c>
      <c r="AP345">
        <v>3850</v>
      </c>
      <c r="AQ345">
        <v>5200</v>
      </c>
      <c r="AR345">
        <v>457</v>
      </c>
      <c r="AS345">
        <v>-1807</v>
      </c>
      <c r="AT345">
        <v>-0.46939999999999998</v>
      </c>
      <c r="AU345" t="s">
        <v>558</v>
      </c>
      <c r="AV345">
        <v>0</v>
      </c>
      <c r="AW345">
        <v>2200</v>
      </c>
    </row>
    <row r="346" spans="1:49">
      <c r="A346">
        <v>527</v>
      </c>
      <c r="B346" t="s">
        <v>560</v>
      </c>
      <c r="C346" s="59">
        <v>45511</v>
      </c>
      <c r="D346" t="s">
        <v>3334</v>
      </c>
      <c r="E346" t="s">
        <v>562</v>
      </c>
      <c r="F346" t="s">
        <v>3332</v>
      </c>
      <c r="H346" t="s">
        <v>3335</v>
      </c>
      <c r="I346" s="59">
        <v>45512</v>
      </c>
      <c r="J346" t="s">
        <v>561</v>
      </c>
      <c r="K346" t="s">
        <v>3333</v>
      </c>
      <c r="L346" s="59"/>
      <c r="M346" t="s">
        <v>98</v>
      </c>
      <c r="N346" t="s">
        <v>351</v>
      </c>
      <c r="O346">
        <v>1</v>
      </c>
      <c r="P346" t="s">
        <v>3332</v>
      </c>
      <c r="Q346" t="s">
        <v>3335</v>
      </c>
      <c r="S346" t="s">
        <v>3336</v>
      </c>
      <c r="T346" t="s">
        <v>564</v>
      </c>
      <c r="W346">
        <v>6120</v>
      </c>
      <c r="X346">
        <v>680</v>
      </c>
      <c r="Y346">
        <v>0</v>
      </c>
      <c r="Z346">
        <v>0</v>
      </c>
      <c r="AA346">
        <v>0</v>
      </c>
      <c r="AB346">
        <v>0</v>
      </c>
      <c r="AC346">
        <v>0</v>
      </c>
      <c r="AD346" t="s">
        <v>1645</v>
      </c>
      <c r="AE346" t="s">
        <v>773</v>
      </c>
      <c r="AF346">
        <v>6430</v>
      </c>
      <c r="AG346">
        <v>3960</v>
      </c>
      <c r="AH346">
        <v>6120</v>
      </c>
      <c r="AI346">
        <v>3960</v>
      </c>
      <c r="AJ346">
        <v>727</v>
      </c>
      <c r="AK346">
        <v>1433</v>
      </c>
      <c r="AL346">
        <v>0.23419999999999999</v>
      </c>
      <c r="AN346" t="s">
        <v>785</v>
      </c>
      <c r="AP346">
        <v>6120</v>
      </c>
      <c r="AQ346">
        <v>3960</v>
      </c>
      <c r="AR346">
        <v>727</v>
      </c>
      <c r="AS346">
        <v>1433</v>
      </c>
      <c r="AT346">
        <v>0.23419999999999999</v>
      </c>
      <c r="AU346" t="s">
        <v>558</v>
      </c>
      <c r="AV346">
        <v>0</v>
      </c>
      <c r="AW346">
        <v>3960</v>
      </c>
    </row>
    <row r="347" spans="1:49">
      <c r="A347">
        <v>528</v>
      </c>
      <c r="B347" t="s">
        <v>560</v>
      </c>
      <c r="C347" s="59">
        <v>45512</v>
      </c>
      <c r="D347" t="s">
        <v>3339</v>
      </c>
      <c r="E347" t="s">
        <v>562</v>
      </c>
      <c r="F347" t="s">
        <v>3340</v>
      </c>
      <c r="H347" t="s">
        <v>3341</v>
      </c>
      <c r="I347" s="59">
        <v>45512</v>
      </c>
      <c r="J347" t="s">
        <v>561</v>
      </c>
      <c r="K347" t="s">
        <v>3338</v>
      </c>
      <c r="L347" s="59"/>
      <c r="M347" t="s">
        <v>98</v>
      </c>
      <c r="N347" t="s">
        <v>351</v>
      </c>
      <c r="O347">
        <v>2</v>
      </c>
      <c r="P347" t="s">
        <v>3337</v>
      </c>
      <c r="Q347" t="s">
        <v>3341</v>
      </c>
      <c r="S347" t="s">
        <v>3342</v>
      </c>
      <c r="T347" t="s">
        <v>564</v>
      </c>
      <c r="W347">
        <v>13600</v>
      </c>
      <c r="X347">
        <v>0</v>
      </c>
      <c r="Y347">
        <v>0</v>
      </c>
      <c r="Z347">
        <v>3000</v>
      </c>
      <c r="AA347">
        <v>0</v>
      </c>
      <c r="AB347">
        <v>0</v>
      </c>
      <c r="AC347">
        <v>0</v>
      </c>
      <c r="AD347" t="s">
        <v>1645</v>
      </c>
      <c r="AF347">
        <v>6430</v>
      </c>
      <c r="AG347">
        <v>3960</v>
      </c>
      <c r="AH347">
        <v>13600</v>
      </c>
      <c r="AI347">
        <v>10920</v>
      </c>
      <c r="AJ347">
        <v>1616</v>
      </c>
      <c r="AK347">
        <v>1064</v>
      </c>
      <c r="AL347">
        <v>7.8200000000000006E-2</v>
      </c>
      <c r="AN347" t="s">
        <v>785</v>
      </c>
      <c r="AP347">
        <v>13600</v>
      </c>
      <c r="AQ347">
        <v>10920</v>
      </c>
      <c r="AR347">
        <v>1616</v>
      </c>
      <c r="AS347">
        <v>1064</v>
      </c>
      <c r="AT347">
        <v>7.8200000000000006E-2</v>
      </c>
      <c r="AU347" t="s">
        <v>558</v>
      </c>
      <c r="AV347">
        <v>0</v>
      </c>
      <c r="AW347">
        <v>7920</v>
      </c>
    </row>
    <row r="348" spans="1:49">
      <c r="A348">
        <v>529</v>
      </c>
      <c r="B348" t="s">
        <v>560</v>
      </c>
      <c r="C348" s="59">
        <v>45513</v>
      </c>
      <c r="D348" t="s">
        <v>3345</v>
      </c>
      <c r="E348" t="s">
        <v>562</v>
      </c>
      <c r="F348" t="s">
        <v>3346</v>
      </c>
      <c r="H348" t="s">
        <v>3347</v>
      </c>
      <c r="I348" s="59">
        <v>45513</v>
      </c>
      <c r="J348" t="s">
        <v>561</v>
      </c>
      <c r="K348" t="s">
        <v>3344</v>
      </c>
      <c r="L348" s="59"/>
      <c r="M348" t="s">
        <v>211</v>
      </c>
      <c r="N348" t="s">
        <v>351</v>
      </c>
      <c r="O348">
        <v>1</v>
      </c>
      <c r="P348" t="s">
        <v>3343</v>
      </c>
      <c r="Q348" t="s">
        <v>3347</v>
      </c>
      <c r="S348" t="s">
        <v>3348</v>
      </c>
      <c r="T348" t="s">
        <v>3349</v>
      </c>
      <c r="W348">
        <v>2500</v>
      </c>
      <c r="X348">
        <v>0</v>
      </c>
      <c r="Y348">
        <v>0</v>
      </c>
      <c r="Z348">
        <v>3000</v>
      </c>
      <c r="AA348">
        <v>0</v>
      </c>
      <c r="AB348">
        <v>0</v>
      </c>
      <c r="AC348">
        <v>0</v>
      </c>
      <c r="AD348" t="s">
        <v>828</v>
      </c>
      <c r="AF348">
        <v>2300</v>
      </c>
      <c r="AG348">
        <v>1397</v>
      </c>
      <c r="AH348">
        <v>2500</v>
      </c>
      <c r="AI348">
        <v>4397</v>
      </c>
      <c r="AJ348">
        <v>297</v>
      </c>
      <c r="AK348">
        <v>-2194</v>
      </c>
      <c r="AL348">
        <v>-0.87760000000000005</v>
      </c>
      <c r="AN348" t="s">
        <v>785</v>
      </c>
      <c r="AP348">
        <v>2500</v>
      </c>
      <c r="AQ348">
        <v>4397</v>
      </c>
      <c r="AR348">
        <v>297</v>
      </c>
      <c r="AS348">
        <v>-2194</v>
      </c>
      <c r="AT348">
        <v>-0.87760000000000005</v>
      </c>
      <c r="AU348" t="s">
        <v>558</v>
      </c>
      <c r="AV348">
        <v>0</v>
      </c>
      <c r="AW348">
        <v>1397</v>
      </c>
    </row>
    <row r="349" spans="1:49">
      <c r="A349">
        <v>530</v>
      </c>
      <c r="B349" t="s">
        <v>560</v>
      </c>
      <c r="C349" s="59">
        <v>45513</v>
      </c>
      <c r="D349" t="s">
        <v>3345</v>
      </c>
      <c r="E349" t="s">
        <v>562</v>
      </c>
      <c r="F349" t="s">
        <v>3346</v>
      </c>
      <c r="H349" t="s">
        <v>3347</v>
      </c>
      <c r="I349" s="59">
        <v>45513</v>
      </c>
      <c r="J349" t="s">
        <v>561</v>
      </c>
      <c r="K349" t="s">
        <v>3344</v>
      </c>
      <c r="L349" s="59"/>
      <c r="M349" t="s">
        <v>98</v>
      </c>
      <c r="N349" t="s">
        <v>351</v>
      </c>
      <c r="O349">
        <v>2</v>
      </c>
      <c r="P349" t="s">
        <v>3343</v>
      </c>
      <c r="Q349" t="s">
        <v>3347</v>
      </c>
      <c r="S349" t="s">
        <v>3348</v>
      </c>
      <c r="T349" t="s">
        <v>3349</v>
      </c>
      <c r="W349">
        <v>12240</v>
      </c>
      <c r="X349">
        <v>1360</v>
      </c>
      <c r="Y349">
        <v>0</v>
      </c>
      <c r="Z349">
        <v>0</v>
      </c>
      <c r="AA349">
        <v>0</v>
      </c>
      <c r="AB349">
        <v>0</v>
      </c>
      <c r="AC349">
        <v>0</v>
      </c>
      <c r="AD349" t="s">
        <v>1645</v>
      </c>
      <c r="AE349" t="s">
        <v>773</v>
      </c>
      <c r="AF349">
        <v>6430</v>
      </c>
      <c r="AG349">
        <v>3960</v>
      </c>
      <c r="AH349">
        <v>12240</v>
      </c>
      <c r="AI349">
        <v>7920</v>
      </c>
      <c r="AJ349">
        <v>1454</v>
      </c>
      <c r="AK349">
        <v>2866</v>
      </c>
      <c r="AL349">
        <v>0.23419999999999999</v>
      </c>
      <c r="AN349" t="s">
        <v>785</v>
      </c>
      <c r="AP349">
        <v>12240</v>
      </c>
      <c r="AQ349">
        <v>7920</v>
      </c>
      <c r="AR349">
        <v>1454</v>
      </c>
      <c r="AS349">
        <v>2866</v>
      </c>
      <c r="AT349">
        <v>0.23419999999999999</v>
      </c>
      <c r="AU349" t="s">
        <v>558</v>
      </c>
      <c r="AV349">
        <v>0</v>
      </c>
      <c r="AW349">
        <v>7920</v>
      </c>
    </row>
    <row r="350" spans="1:49">
      <c r="A350">
        <v>531</v>
      </c>
      <c r="B350" t="s">
        <v>560</v>
      </c>
      <c r="C350" s="59">
        <v>45513</v>
      </c>
      <c r="D350" t="s">
        <v>3352</v>
      </c>
      <c r="E350" t="s">
        <v>562</v>
      </c>
      <c r="F350" t="s">
        <v>3350</v>
      </c>
      <c r="H350" t="s">
        <v>3353</v>
      </c>
      <c r="I350" s="59">
        <v>45513</v>
      </c>
      <c r="J350" t="s">
        <v>561</v>
      </c>
      <c r="K350" t="s">
        <v>3351</v>
      </c>
      <c r="L350" s="59"/>
      <c r="M350" t="s">
        <v>34</v>
      </c>
      <c r="N350" t="s">
        <v>351</v>
      </c>
      <c r="O350">
        <v>1</v>
      </c>
      <c r="P350" t="s">
        <v>3350</v>
      </c>
      <c r="Q350" t="s">
        <v>3353</v>
      </c>
      <c r="S350" t="s">
        <v>3354</v>
      </c>
      <c r="T350" t="s">
        <v>564</v>
      </c>
      <c r="W350">
        <v>34020</v>
      </c>
      <c r="X350">
        <v>0</v>
      </c>
      <c r="Y350">
        <v>3000</v>
      </c>
      <c r="Z350">
        <v>3500</v>
      </c>
      <c r="AA350">
        <v>0</v>
      </c>
      <c r="AB350">
        <v>960</v>
      </c>
      <c r="AC350">
        <v>0</v>
      </c>
      <c r="AD350" t="s">
        <v>33</v>
      </c>
      <c r="AF350">
        <v>32130</v>
      </c>
      <c r="AG350">
        <v>19800</v>
      </c>
      <c r="AH350">
        <v>37020</v>
      </c>
      <c r="AI350">
        <v>24260</v>
      </c>
      <c r="AJ350">
        <v>4141</v>
      </c>
      <c r="AK350">
        <v>8619</v>
      </c>
      <c r="AL350">
        <v>0.23280000000000001</v>
      </c>
      <c r="AN350" t="s">
        <v>785</v>
      </c>
      <c r="AP350">
        <v>37020</v>
      </c>
      <c r="AQ350">
        <v>24260</v>
      </c>
      <c r="AR350">
        <v>4141</v>
      </c>
      <c r="AS350">
        <v>8619</v>
      </c>
      <c r="AT350">
        <v>0.23280000000000001</v>
      </c>
      <c r="AU350" t="s">
        <v>558</v>
      </c>
      <c r="AV350">
        <v>0</v>
      </c>
      <c r="AW350">
        <v>19800</v>
      </c>
    </row>
    <row r="351" spans="1:49">
      <c r="A351">
        <v>532</v>
      </c>
      <c r="B351" t="s">
        <v>560</v>
      </c>
      <c r="C351" s="59">
        <v>45513</v>
      </c>
      <c r="D351" t="s">
        <v>3357</v>
      </c>
      <c r="E351" t="s">
        <v>562</v>
      </c>
      <c r="F351" t="s">
        <v>3355</v>
      </c>
      <c r="H351" t="s">
        <v>3358</v>
      </c>
      <c r="I351" s="59">
        <v>45513</v>
      </c>
      <c r="J351" t="s">
        <v>561</v>
      </c>
      <c r="K351" t="s">
        <v>3356</v>
      </c>
      <c r="L351" s="59"/>
      <c r="M351" t="s">
        <v>98</v>
      </c>
      <c r="N351" t="s">
        <v>351</v>
      </c>
      <c r="O351">
        <v>1</v>
      </c>
      <c r="P351" t="s">
        <v>3355</v>
      </c>
      <c r="Q351" t="s">
        <v>3358</v>
      </c>
      <c r="S351" t="s">
        <v>3359</v>
      </c>
      <c r="T351" t="s">
        <v>564</v>
      </c>
      <c r="W351">
        <v>6800</v>
      </c>
      <c r="X351">
        <v>0</v>
      </c>
      <c r="Y351">
        <v>3000</v>
      </c>
      <c r="Z351">
        <v>3000</v>
      </c>
      <c r="AA351">
        <v>0</v>
      </c>
      <c r="AB351">
        <v>0</v>
      </c>
      <c r="AC351">
        <v>0</v>
      </c>
      <c r="AD351" t="s">
        <v>1645</v>
      </c>
      <c r="AF351">
        <v>6430</v>
      </c>
      <c r="AG351">
        <v>3960</v>
      </c>
      <c r="AH351">
        <v>9800</v>
      </c>
      <c r="AI351">
        <v>6960</v>
      </c>
      <c r="AJ351">
        <v>907</v>
      </c>
      <c r="AK351">
        <v>1933</v>
      </c>
      <c r="AL351">
        <v>0.19719999999999999</v>
      </c>
      <c r="AN351" t="s">
        <v>785</v>
      </c>
      <c r="AP351">
        <v>9800</v>
      </c>
      <c r="AQ351">
        <v>6960</v>
      </c>
      <c r="AR351">
        <v>907</v>
      </c>
      <c r="AS351">
        <v>1933</v>
      </c>
      <c r="AT351">
        <v>0.19719999999999999</v>
      </c>
      <c r="AU351" t="s">
        <v>558</v>
      </c>
      <c r="AV351">
        <v>0</v>
      </c>
      <c r="AW351">
        <v>3960</v>
      </c>
    </row>
    <row r="352" spans="1:49">
      <c r="A352">
        <v>533</v>
      </c>
      <c r="B352" t="s">
        <v>560</v>
      </c>
      <c r="C352" s="59">
        <v>45513</v>
      </c>
      <c r="D352" t="s">
        <v>3362</v>
      </c>
      <c r="E352" t="s">
        <v>562</v>
      </c>
      <c r="F352" t="s">
        <v>3360</v>
      </c>
      <c r="H352" t="s">
        <v>3363</v>
      </c>
      <c r="I352" s="59">
        <v>45513</v>
      </c>
      <c r="J352" t="s">
        <v>561</v>
      </c>
      <c r="K352" t="s">
        <v>3361</v>
      </c>
      <c r="L352" s="59"/>
      <c r="M352" t="s">
        <v>204</v>
      </c>
      <c r="N352" t="s">
        <v>373</v>
      </c>
      <c r="O352">
        <v>2</v>
      </c>
      <c r="P352" t="s">
        <v>3360</v>
      </c>
      <c r="Q352" t="s">
        <v>3363</v>
      </c>
      <c r="S352" t="s">
        <v>3364</v>
      </c>
      <c r="T352" t="s">
        <v>3365</v>
      </c>
      <c r="W352">
        <v>7780</v>
      </c>
      <c r="X352">
        <v>0</v>
      </c>
      <c r="Y352">
        <v>3000</v>
      </c>
      <c r="Z352">
        <v>5500</v>
      </c>
      <c r="AA352">
        <v>0</v>
      </c>
      <c r="AB352">
        <v>1925</v>
      </c>
      <c r="AC352">
        <v>0</v>
      </c>
      <c r="AD352" t="s">
        <v>404</v>
      </c>
      <c r="AF352">
        <v>3980</v>
      </c>
      <c r="AG352">
        <v>2420</v>
      </c>
      <c r="AH352">
        <v>10780</v>
      </c>
      <c r="AI352">
        <v>12265</v>
      </c>
      <c r="AJ352">
        <v>1023</v>
      </c>
      <c r="AK352">
        <v>-2508</v>
      </c>
      <c r="AL352">
        <v>-0.23269999999999999</v>
      </c>
      <c r="AN352" t="s">
        <v>785</v>
      </c>
      <c r="AP352">
        <v>10780</v>
      </c>
      <c r="AQ352">
        <v>12265</v>
      </c>
      <c r="AR352">
        <v>1023</v>
      </c>
      <c r="AS352">
        <v>-2508</v>
      </c>
      <c r="AT352">
        <v>-0.23269999999999999</v>
      </c>
      <c r="AU352" t="s">
        <v>558</v>
      </c>
      <c r="AV352">
        <v>0</v>
      </c>
      <c r="AW352">
        <v>4840</v>
      </c>
    </row>
    <row r="353" spans="1:49">
      <c r="A353">
        <v>534</v>
      </c>
      <c r="B353" t="s">
        <v>560</v>
      </c>
      <c r="C353" s="59">
        <v>45513</v>
      </c>
      <c r="D353" t="s">
        <v>3368</v>
      </c>
      <c r="E353" t="s">
        <v>562</v>
      </c>
      <c r="F353" t="s">
        <v>3293</v>
      </c>
      <c r="H353" t="s">
        <v>3369</v>
      </c>
      <c r="I353" s="59">
        <v>45516</v>
      </c>
      <c r="J353" t="s">
        <v>561</v>
      </c>
      <c r="K353" t="s">
        <v>3367</v>
      </c>
      <c r="L353" s="59"/>
      <c r="M353" t="s">
        <v>98</v>
      </c>
      <c r="N353" t="s">
        <v>351</v>
      </c>
      <c r="O353">
        <v>2</v>
      </c>
      <c r="P353" t="s">
        <v>3366</v>
      </c>
      <c r="Q353" t="s">
        <v>3369</v>
      </c>
      <c r="S353" t="s">
        <v>3370</v>
      </c>
      <c r="T353" t="s">
        <v>3371</v>
      </c>
      <c r="W353">
        <v>12240</v>
      </c>
      <c r="X353">
        <v>1360</v>
      </c>
      <c r="Y353">
        <v>0</v>
      </c>
      <c r="Z353">
        <v>3000</v>
      </c>
      <c r="AA353">
        <v>0</v>
      </c>
      <c r="AB353">
        <v>0</v>
      </c>
      <c r="AC353">
        <v>0</v>
      </c>
      <c r="AD353" t="s">
        <v>1645</v>
      </c>
      <c r="AE353" t="s">
        <v>773</v>
      </c>
      <c r="AF353">
        <v>6430</v>
      </c>
      <c r="AG353">
        <v>3960</v>
      </c>
      <c r="AH353">
        <v>12240</v>
      </c>
      <c r="AI353">
        <v>10920</v>
      </c>
      <c r="AJ353">
        <v>1454</v>
      </c>
      <c r="AK353">
        <v>-134</v>
      </c>
      <c r="AL353">
        <v>-1.09E-2</v>
      </c>
      <c r="AN353" t="s">
        <v>785</v>
      </c>
      <c r="AP353">
        <v>12240</v>
      </c>
      <c r="AQ353">
        <v>10920</v>
      </c>
      <c r="AR353">
        <v>1454</v>
      </c>
      <c r="AS353">
        <v>-134</v>
      </c>
      <c r="AT353">
        <v>-1.09E-2</v>
      </c>
      <c r="AU353" t="s">
        <v>558</v>
      </c>
      <c r="AV353">
        <v>0</v>
      </c>
      <c r="AW353">
        <v>7920</v>
      </c>
    </row>
    <row r="354" spans="1:49">
      <c r="A354">
        <v>535</v>
      </c>
      <c r="B354" t="s">
        <v>560</v>
      </c>
      <c r="C354" s="59">
        <v>45513</v>
      </c>
      <c r="D354" t="s">
        <v>3374</v>
      </c>
      <c r="E354" t="s">
        <v>562</v>
      </c>
      <c r="F354" t="s">
        <v>3372</v>
      </c>
      <c r="H354" t="s">
        <v>3375</v>
      </c>
      <c r="I354" s="59">
        <v>45516</v>
      </c>
      <c r="J354" t="s">
        <v>561</v>
      </c>
      <c r="K354" t="s">
        <v>3373</v>
      </c>
      <c r="L354" s="59"/>
      <c r="M354" t="s">
        <v>98</v>
      </c>
      <c r="N354" t="s">
        <v>351</v>
      </c>
      <c r="O354">
        <v>2</v>
      </c>
      <c r="P354" t="s">
        <v>3372</v>
      </c>
      <c r="Q354" t="s">
        <v>3375</v>
      </c>
      <c r="S354" t="s">
        <v>3376</v>
      </c>
      <c r="T354" t="s">
        <v>564</v>
      </c>
      <c r="W354">
        <v>12240</v>
      </c>
      <c r="X354">
        <v>1360</v>
      </c>
      <c r="Y354">
        <v>0</v>
      </c>
      <c r="Z354">
        <v>3000</v>
      </c>
      <c r="AA354">
        <v>0</v>
      </c>
      <c r="AB354">
        <v>0</v>
      </c>
      <c r="AC354">
        <v>0</v>
      </c>
      <c r="AD354" t="s">
        <v>1645</v>
      </c>
      <c r="AF354">
        <v>6430</v>
      </c>
      <c r="AG354">
        <v>3960</v>
      </c>
      <c r="AH354">
        <v>12240</v>
      </c>
      <c r="AI354">
        <v>10920</v>
      </c>
      <c r="AJ354">
        <v>1454</v>
      </c>
      <c r="AK354">
        <v>-134</v>
      </c>
      <c r="AL354">
        <v>-1.09E-2</v>
      </c>
      <c r="AN354" t="s">
        <v>785</v>
      </c>
      <c r="AP354">
        <v>12240</v>
      </c>
      <c r="AQ354">
        <v>10920</v>
      </c>
      <c r="AR354">
        <v>1454</v>
      </c>
      <c r="AS354">
        <v>-134</v>
      </c>
      <c r="AT354">
        <v>-1.09E-2</v>
      </c>
      <c r="AU354" t="s">
        <v>558</v>
      </c>
      <c r="AV354">
        <v>0</v>
      </c>
      <c r="AW354">
        <v>7920</v>
      </c>
    </row>
    <row r="355" spans="1:49">
      <c r="A355">
        <v>536</v>
      </c>
      <c r="B355" t="s">
        <v>560</v>
      </c>
      <c r="C355" s="59">
        <v>45514</v>
      </c>
      <c r="D355" t="s">
        <v>3379</v>
      </c>
      <c r="E355" t="s">
        <v>562</v>
      </c>
      <c r="F355" t="s">
        <v>3377</v>
      </c>
      <c r="H355" t="s">
        <v>3380</v>
      </c>
      <c r="I355" s="59">
        <v>45516</v>
      </c>
      <c r="J355" t="s">
        <v>561</v>
      </c>
      <c r="K355" t="s">
        <v>3378</v>
      </c>
      <c r="L355" s="59"/>
      <c r="M355" t="s">
        <v>104</v>
      </c>
      <c r="N355" t="s">
        <v>351</v>
      </c>
      <c r="O355">
        <v>1</v>
      </c>
      <c r="P355" t="s">
        <v>3377</v>
      </c>
      <c r="Q355" t="s">
        <v>3380</v>
      </c>
      <c r="S355" t="s">
        <v>3381</v>
      </c>
      <c r="T355" t="s">
        <v>564</v>
      </c>
      <c r="W355">
        <v>3850</v>
      </c>
      <c r="X355">
        <v>0</v>
      </c>
      <c r="Y355">
        <v>0</v>
      </c>
      <c r="Z355">
        <v>3000</v>
      </c>
      <c r="AA355">
        <v>0</v>
      </c>
      <c r="AB355">
        <v>0</v>
      </c>
      <c r="AC355">
        <v>0</v>
      </c>
      <c r="AD355" t="s">
        <v>1644</v>
      </c>
      <c r="AF355">
        <v>3570</v>
      </c>
      <c r="AG355">
        <v>2200</v>
      </c>
      <c r="AH355">
        <v>3850</v>
      </c>
      <c r="AI355">
        <v>5200</v>
      </c>
      <c r="AJ355">
        <v>457</v>
      </c>
      <c r="AK355">
        <v>-1807</v>
      </c>
      <c r="AL355">
        <v>-0.46939999999999998</v>
      </c>
      <c r="AN355" t="s">
        <v>785</v>
      </c>
      <c r="AP355">
        <v>3850</v>
      </c>
      <c r="AQ355">
        <v>5200</v>
      </c>
      <c r="AR355">
        <v>457</v>
      </c>
      <c r="AS355">
        <v>-1807</v>
      </c>
      <c r="AT355">
        <v>-0.46939999999999998</v>
      </c>
      <c r="AU355" t="s">
        <v>558</v>
      </c>
      <c r="AV355">
        <v>0</v>
      </c>
      <c r="AW355">
        <v>2200</v>
      </c>
    </row>
    <row r="356" spans="1:49">
      <c r="A356">
        <v>537</v>
      </c>
      <c r="B356" t="s">
        <v>560</v>
      </c>
      <c r="C356" s="59">
        <v>45514</v>
      </c>
      <c r="D356" t="s">
        <v>3379</v>
      </c>
      <c r="E356" t="s">
        <v>562</v>
      </c>
      <c r="F356" t="s">
        <v>3377</v>
      </c>
      <c r="H356" t="s">
        <v>3380</v>
      </c>
      <c r="I356" s="59">
        <v>45516</v>
      </c>
      <c r="J356" t="s">
        <v>561</v>
      </c>
      <c r="K356" t="s">
        <v>3378</v>
      </c>
      <c r="L356" s="59"/>
      <c r="M356" t="s">
        <v>98</v>
      </c>
      <c r="N356" t="s">
        <v>351</v>
      </c>
      <c r="O356">
        <v>1</v>
      </c>
      <c r="P356" t="s">
        <v>3377</v>
      </c>
      <c r="Q356" t="s">
        <v>3380</v>
      </c>
      <c r="S356" t="s">
        <v>3381</v>
      </c>
      <c r="T356" t="s">
        <v>564</v>
      </c>
      <c r="W356">
        <v>6120</v>
      </c>
      <c r="X356">
        <v>680</v>
      </c>
      <c r="Y356">
        <v>0</v>
      </c>
      <c r="Z356">
        <v>0</v>
      </c>
      <c r="AA356">
        <v>0</v>
      </c>
      <c r="AB356">
        <v>0</v>
      </c>
      <c r="AC356">
        <v>0</v>
      </c>
      <c r="AD356" t="s">
        <v>1645</v>
      </c>
      <c r="AE356" t="s">
        <v>773</v>
      </c>
      <c r="AF356">
        <v>6430</v>
      </c>
      <c r="AG356">
        <v>3960</v>
      </c>
      <c r="AH356">
        <v>6120</v>
      </c>
      <c r="AI356">
        <v>3960</v>
      </c>
      <c r="AJ356">
        <v>727</v>
      </c>
      <c r="AK356">
        <v>1433</v>
      </c>
      <c r="AL356">
        <v>0.23419999999999999</v>
      </c>
      <c r="AN356" t="s">
        <v>785</v>
      </c>
      <c r="AP356">
        <v>6120</v>
      </c>
      <c r="AQ356">
        <v>3960</v>
      </c>
      <c r="AR356">
        <v>727</v>
      </c>
      <c r="AS356">
        <v>1433</v>
      </c>
      <c r="AT356">
        <v>0.23419999999999999</v>
      </c>
      <c r="AU356" t="s">
        <v>558</v>
      </c>
      <c r="AV356">
        <v>0</v>
      </c>
      <c r="AW356">
        <v>3960</v>
      </c>
    </row>
    <row r="357" spans="1:49">
      <c r="A357">
        <v>538</v>
      </c>
      <c r="B357" t="s">
        <v>560</v>
      </c>
      <c r="C357" s="59">
        <v>45514</v>
      </c>
      <c r="D357" t="s">
        <v>3384</v>
      </c>
      <c r="E357" t="s">
        <v>562</v>
      </c>
      <c r="F357" t="s">
        <v>3382</v>
      </c>
      <c r="H357" t="s">
        <v>3385</v>
      </c>
      <c r="I357" s="59">
        <v>45516</v>
      </c>
      <c r="J357" t="s">
        <v>561</v>
      </c>
      <c r="K357" t="s">
        <v>3383</v>
      </c>
      <c r="L357" s="59"/>
      <c r="M357" t="s">
        <v>118</v>
      </c>
      <c r="N357" t="s">
        <v>351</v>
      </c>
      <c r="O357">
        <v>5</v>
      </c>
      <c r="P357" t="s">
        <v>3382</v>
      </c>
      <c r="Q357" t="s">
        <v>3385</v>
      </c>
      <c r="S357" t="s">
        <v>3386</v>
      </c>
      <c r="T357" t="s">
        <v>564</v>
      </c>
      <c r="W357">
        <v>12200</v>
      </c>
      <c r="X357">
        <v>2200</v>
      </c>
      <c r="Y357">
        <v>0</v>
      </c>
      <c r="Z357">
        <v>3000</v>
      </c>
      <c r="AA357">
        <v>0</v>
      </c>
      <c r="AB357">
        <v>0</v>
      </c>
      <c r="AC357">
        <v>0</v>
      </c>
      <c r="AD357" t="s">
        <v>117</v>
      </c>
      <c r="AF357">
        <v>2680</v>
      </c>
      <c r="AG357">
        <v>1650</v>
      </c>
      <c r="AH357">
        <v>12200</v>
      </c>
      <c r="AI357">
        <v>11250</v>
      </c>
      <c r="AJ357">
        <v>1449</v>
      </c>
      <c r="AK357">
        <v>-499</v>
      </c>
      <c r="AL357">
        <v>-4.0899999999999999E-2</v>
      </c>
      <c r="AN357" t="s">
        <v>785</v>
      </c>
      <c r="AP357">
        <v>12200</v>
      </c>
      <c r="AQ357">
        <v>11250</v>
      </c>
      <c r="AR357">
        <v>1449</v>
      </c>
      <c r="AS357">
        <v>-499</v>
      </c>
      <c r="AT357">
        <v>-4.0899999999999999E-2</v>
      </c>
      <c r="AU357" t="s">
        <v>558</v>
      </c>
      <c r="AV357">
        <v>0</v>
      </c>
      <c r="AW357">
        <v>8250</v>
      </c>
    </row>
    <row r="358" spans="1:49">
      <c r="A358">
        <v>539</v>
      </c>
      <c r="B358" t="s">
        <v>560</v>
      </c>
      <c r="C358" s="59">
        <v>45514</v>
      </c>
      <c r="D358" t="s">
        <v>3389</v>
      </c>
      <c r="E358" t="s">
        <v>562</v>
      </c>
      <c r="F358" t="s">
        <v>3387</v>
      </c>
      <c r="H358" t="s">
        <v>3390</v>
      </c>
      <c r="I358" s="59">
        <v>45516</v>
      </c>
      <c r="J358" t="s">
        <v>561</v>
      </c>
      <c r="K358" t="s">
        <v>3388</v>
      </c>
      <c r="L358" s="59"/>
      <c r="M358" t="s">
        <v>98</v>
      </c>
      <c r="N358" t="s">
        <v>351</v>
      </c>
      <c r="O358">
        <v>3</v>
      </c>
      <c r="P358" t="s">
        <v>3387</v>
      </c>
      <c r="Q358" t="s">
        <v>3390</v>
      </c>
      <c r="S358" t="s">
        <v>3391</v>
      </c>
      <c r="T358" t="s">
        <v>564</v>
      </c>
      <c r="W358">
        <v>18360</v>
      </c>
      <c r="X358">
        <v>2040</v>
      </c>
      <c r="Y358">
        <v>0</v>
      </c>
      <c r="Z358">
        <v>3000</v>
      </c>
      <c r="AA358">
        <v>0</v>
      </c>
      <c r="AB358">
        <v>0</v>
      </c>
      <c r="AC358">
        <v>0</v>
      </c>
      <c r="AD358" t="s">
        <v>1645</v>
      </c>
      <c r="AF358">
        <v>6430</v>
      </c>
      <c r="AG358">
        <v>3960</v>
      </c>
      <c r="AH358">
        <v>18360</v>
      </c>
      <c r="AI358">
        <v>14880</v>
      </c>
      <c r="AJ358">
        <v>2181</v>
      </c>
      <c r="AK358">
        <v>1299</v>
      </c>
      <c r="AL358">
        <v>7.0800000000000002E-2</v>
      </c>
      <c r="AN358" t="s">
        <v>785</v>
      </c>
      <c r="AP358">
        <v>18360</v>
      </c>
      <c r="AQ358">
        <v>14880</v>
      </c>
      <c r="AR358">
        <v>2181</v>
      </c>
      <c r="AS358">
        <v>1299</v>
      </c>
      <c r="AT358">
        <v>7.0800000000000002E-2</v>
      </c>
      <c r="AU358" t="s">
        <v>558</v>
      </c>
      <c r="AV358">
        <v>0</v>
      </c>
      <c r="AW358">
        <v>11880</v>
      </c>
    </row>
    <row r="359" spans="1:49">
      <c r="A359">
        <v>540</v>
      </c>
      <c r="B359" t="s">
        <v>560</v>
      </c>
      <c r="C359" s="59">
        <v>45515</v>
      </c>
      <c r="D359" t="s">
        <v>3394</v>
      </c>
      <c r="E359" t="s">
        <v>562</v>
      </c>
      <c r="F359" t="s">
        <v>3392</v>
      </c>
      <c r="H359" t="s">
        <v>3395</v>
      </c>
      <c r="I359" s="59">
        <v>45516</v>
      </c>
      <c r="J359" t="s">
        <v>561</v>
      </c>
      <c r="K359" t="s">
        <v>3393</v>
      </c>
      <c r="L359" s="59"/>
      <c r="M359" t="s">
        <v>98</v>
      </c>
      <c r="N359" t="s">
        <v>351</v>
      </c>
      <c r="O359">
        <v>2</v>
      </c>
      <c r="P359" t="s">
        <v>3392</v>
      </c>
      <c r="Q359" t="s">
        <v>3395</v>
      </c>
      <c r="S359" t="s">
        <v>3396</v>
      </c>
      <c r="T359" t="s">
        <v>564</v>
      </c>
      <c r="W359">
        <v>12240</v>
      </c>
      <c r="X359">
        <v>1360</v>
      </c>
      <c r="Y359">
        <v>0</v>
      </c>
      <c r="Z359">
        <v>3000</v>
      </c>
      <c r="AA359">
        <v>0</v>
      </c>
      <c r="AB359">
        <v>0</v>
      </c>
      <c r="AC359">
        <v>0</v>
      </c>
      <c r="AD359" t="s">
        <v>1645</v>
      </c>
      <c r="AF359">
        <v>6430</v>
      </c>
      <c r="AG359">
        <v>3960</v>
      </c>
      <c r="AH359">
        <v>12240</v>
      </c>
      <c r="AI359">
        <v>10920</v>
      </c>
      <c r="AJ359">
        <v>1454</v>
      </c>
      <c r="AK359">
        <v>-134</v>
      </c>
      <c r="AL359">
        <v>-1.09E-2</v>
      </c>
      <c r="AN359" t="s">
        <v>785</v>
      </c>
      <c r="AP359">
        <v>12240</v>
      </c>
      <c r="AQ359">
        <v>10920</v>
      </c>
      <c r="AR359">
        <v>1454</v>
      </c>
      <c r="AS359">
        <v>-134</v>
      </c>
      <c r="AT359">
        <v>-1.09E-2</v>
      </c>
      <c r="AU359" t="s">
        <v>558</v>
      </c>
      <c r="AV359">
        <v>0</v>
      </c>
      <c r="AW359">
        <v>7920</v>
      </c>
    </row>
    <row r="360" spans="1:49">
      <c r="A360">
        <v>541</v>
      </c>
      <c r="B360" t="s">
        <v>560</v>
      </c>
      <c r="C360" s="59">
        <v>45516</v>
      </c>
      <c r="D360" t="s">
        <v>3399</v>
      </c>
      <c r="E360" t="s">
        <v>562</v>
      </c>
      <c r="F360" t="s">
        <v>3397</v>
      </c>
      <c r="H360" t="s">
        <v>3400</v>
      </c>
      <c r="I360" s="59">
        <v>45516</v>
      </c>
      <c r="J360" t="s">
        <v>561</v>
      </c>
      <c r="K360" t="s">
        <v>3398</v>
      </c>
      <c r="L360" s="59"/>
      <c r="M360" t="s">
        <v>211</v>
      </c>
      <c r="N360" t="s">
        <v>352</v>
      </c>
      <c r="O360">
        <v>5</v>
      </c>
      <c r="P360" t="s">
        <v>3397</v>
      </c>
      <c r="Q360" t="s">
        <v>3400</v>
      </c>
      <c r="S360" t="s">
        <v>3401</v>
      </c>
      <c r="T360" t="s">
        <v>564</v>
      </c>
      <c r="W360">
        <v>10600</v>
      </c>
      <c r="X360">
        <v>1900</v>
      </c>
      <c r="Y360">
        <v>0</v>
      </c>
      <c r="Z360">
        <v>3000</v>
      </c>
      <c r="AA360">
        <v>0</v>
      </c>
      <c r="AB360">
        <v>0</v>
      </c>
      <c r="AC360">
        <v>0</v>
      </c>
      <c r="AD360" t="s">
        <v>828</v>
      </c>
      <c r="AF360">
        <v>2300</v>
      </c>
      <c r="AG360">
        <v>1397</v>
      </c>
      <c r="AH360">
        <v>10600</v>
      </c>
      <c r="AI360">
        <v>9985</v>
      </c>
      <c r="AJ360">
        <v>1259</v>
      </c>
      <c r="AK360">
        <v>-1443</v>
      </c>
      <c r="AL360">
        <v>-0.1361</v>
      </c>
      <c r="AN360" t="s">
        <v>785</v>
      </c>
      <c r="AP360">
        <v>10600</v>
      </c>
      <c r="AQ360">
        <v>9985</v>
      </c>
      <c r="AR360">
        <v>1259</v>
      </c>
      <c r="AS360">
        <v>-644</v>
      </c>
      <c r="AT360">
        <v>-6.08E-2</v>
      </c>
      <c r="AU360" t="s">
        <v>826</v>
      </c>
      <c r="AV360">
        <v>0</v>
      </c>
      <c r="AW360">
        <v>6985</v>
      </c>
    </row>
    <row r="361" spans="1:49">
      <c r="A361">
        <v>555</v>
      </c>
      <c r="B361" t="s">
        <v>560</v>
      </c>
      <c r="C361" s="59">
        <v>45520</v>
      </c>
      <c r="D361" t="s">
        <v>3465</v>
      </c>
      <c r="E361" t="s">
        <v>559</v>
      </c>
      <c r="F361" t="s">
        <v>1258</v>
      </c>
      <c r="G361" t="s">
        <v>1259</v>
      </c>
      <c r="H361" t="s">
        <v>1260</v>
      </c>
      <c r="I361" s="59">
        <v>45520</v>
      </c>
      <c r="J361" t="s">
        <v>561</v>
      </c>
      <c r="K361" t="s">
        <v>3464</v>
      </c>
      <c r="L361" s="59"/>
      <c r="M361" t="s">
        <v>208</v>
      </c>
      <c r="N361" t="s">
        <v>373</v>
      </c>
      <c r="O361">
        <v>10</v>
      </c>
      <c r="P361" t="s">
        <v>1255</v>
      </c>
      <c r="Q361" t="s">
        <v>1261</v>
      </c>
      <c r="S361" t="s">
        <v>1262</v>
      </c>
      <c r="W361">
        <v>37800</v>
      </c>
      <c r="X361">
        <v>0</v>
      </c>
      <c r="Y361">
        <v>0</v>
      </c>
      <c r="Z361">
        <v>4400</v>
      </c>
      <c r="AA361">
        <v>0</v>
      </c>
      <c r="AB361">
        <v>1725</v>
      </c>
      <c r="AC361">
        <v>0</v>
      </c>
      <c r="AD361" t="s">
        <v>400</v>
      </c>
      <c r="AE361" t="s">
        <v>773</v>
      </c>
      <c r="AF361">
        <v>3620</v>
      </c>
      <c r="AG361">
        <v>2310</v>
      </c>
      <c r="AH361">
        <v>37800</v>
      </c>
      <c r="AI361">
        <v>29225</v>
      </c>
      <c r="AJ361">
        <v>1584</v>
      </c>
      <c r="AK361">
        <v>6991</v>
      </c>
      <c r="AL361">
        <v>0.18490000000000001</v>
      </c>
      <c r="AN361" t="s">
        <v>785</v>
      </c>
      <c r="AP361">
        <v>37800</v>
      </c>
      <c r="AQ361">
        <v>29225</v>
      </c>
      <c r="AR361">
        <v>1584</v>
      </c>
      <c r="AS361">
        <v>6991</v>
      </c>
      <c r="AT361">
        <v>0.18490000000000001</v>
      </c>
      <c r="AU361" t="s">
        <v>558</v>
      </c>
      <c r="AV361">
        <v>1</v>
      </c>
      <c r="AW361">
        <v>23100</v>
      </c>
    </row>
    <row r="362" spans="1:49">
      <c r="A362">
        <v>556</v>
      </c>
      <c r="B362" t="s">
        <v>560</v>
      </c>
      <c r="C362" s="59">
        <v>45519</v>
      </c>
      <c r="D362" t="s">
        <v>3468</v>
      </c>
      <c r="E362" t="s">
        <v>559</v>
      </c>
      <c r="F362" t="s">
        <v>3466</v>
      </c>
      <c r="G362" t="s">
        <v>3469</v>
      </c>
      <c r="H362" t="s">
        <v>3470</v>
      </c>
      <c r="I362" s="59">
        <v>45520</v>
      </c>
      <c r="J362" t="s">
        <v>561</v>
      </c>
      <c r="K362" t="s">
        <v>3467</v>
      </c>
      <c r="L362" s="59"/>
      <c r="M362" t="s">
        <v>204</v>
      </c>
      <c r="N362" t="s">
        <v>373</v>
      </c>
      <c r="O362">
        <v>9</v>
      </c>
      <c r="P362" t="s">
        <v>3466</v>
      </c>
      <c r="Q362" t="s">
        <v>3470</v>
      </c>
      <c r="S362" t="s">
        <v>3471</v>
      </c>
      <c r="W362">
        <v>35640</v>
      </c>
      <c r="X362">
        <v>0</v>
      </c>
      <c r="Y362">
        <v>0</v>
      </c>
      <c r="Z362">
        <v>4400</v>
      </c>
      <c r="AA362">
        <v>0</v>
      </c>
      <c r="AB362">
        <v>1725</v>
      </c>
      <c r="AC362">
        <v>0</v>
      </c>
      <c r="AD362" t="s">
        <v>404</v>
      </c>
      <c r="AF362">
        <v>3790</v>
      </c>
      <c r="AG362">
        <v>2420</v>
      </c>
      <c r="AH362">
        <v>35640</v>
      </c>
      <c r="AI362">
        <v>27905</v>
      </c>
      <c r="AJ362">
        <v>1498</v>
      </c>
      <c r="AK362">
        <v>6237</v>
      </c>
      <c r="AL362">
        <v>0.17499999999999999</v>
      </c>
      <c r="AN362" t="s">
        <v>785</v>
      </c>
      <c r="AP362">
        <v>35640</v>
      </c>
      <c r="AQ362">
        <v>27905</v>
      </c>
      <c r="AR362">
        <v>1498</v>
      </c>
      <c r="AS362">
        <v>6237</v>
      </c>
      <c r="AT362">
        <v>0.17499999999999999</v>
      </c>
      <c r="AU362" t="s">
        <v>558</v>
      </c>
      <c r="AV362">
        <v>0</v>
      </c>
      <c r="AW362">
        <v>21780</v>
      </c>
    </row>
    <row r="363" spans="1:49">
      <c r="A363">
        <v>557</v>
      </c>
      <c r="B363" t="s">
        <v>560</v>
      </c>
      <c r="C363" s="59">
        <v>45518</v>
      </c>
      <c r="D363" t="s">
        <v>3474</v>
      </c>
      <c r="E363" t="s">
        <v>559</v>
      </c>
      <c r="F363" t="s">
        <v>3472</v>
      </c>
      <c r="G363" t="s">
        <v>3475</v>
      </c>
      <c r="H363" t="s">
        <v>3476</v>
      </c>
      <c r="I363" s="59">
        <v>45520</v>
      </c>
      <c r="J363" t="s">
        <v>561</v>
      </c>
      <c r="K363" t="s">
        <v>3473</v>
      </c>
      <c r="L363" s="59"/>
      <c r="M363" t="s">
        <v>284</v>
      </c>
      <c r="N363" t="s">
        <v>352</v>
      </c>
      <c r="O363">
        <v>10</v>
      </c>
      <c r="P363" t="s">
        <v>3472</v>
      </c>
      <c r="Q363" t="s">
        <v>3476</v>
      </c>
      <c r="R363" t="s">
        <v>3477</v>
      </c>
      <c r="S363" t="s">
        <v>3478</v>
      </c>
      <c r="W363">
        <v>24200</v>
      </c>
      <c r="X363">
        <v>0</v>
      </c>
      <c r="Y363">
        <v>0</v>
      </c>
      <c r="Z363">
        <v>4400</v>
      </c>
      <c r="AA363">
        <v>0</v>
      </c>
      <c r="AB363">
        <v>1725</v>
      </c>
      <c r="AC363">
        <v>0</v>
      </c>
      <c r="AD363" t="s">
        <v>1648</v>
      </c>
      <c r="AF363">
        <v>1900</v>
      </c>
      <c r="AG363">
        <v>1210</v>
      </c>
      <c r="AH363">
        <v>24200</v>
      </c>
      <c r="AI363">
        <v>18225</v>
      </c>
      <c r="AJ363">
        <v>1043</v>
      </c>
      <c r="AK363">
        <v>4932</v>
      </c>
      <c r="AL363">
        <v>0.20380000000000001</v>
      </c>
      <c r="AN363" t="s">
        <v>785</v>
      </c>
      <c r="AP363">
        <v>24200</v>
      </c>
      <c r="AQ363">
        <v>18225</v>
      </c>
      <c r="AR363">
        <v>1043</v>
      </c>
      <c r="AS363">
        <v>4932</v>
      </c>
      <c r="AT363">
        <v>0.20380000000000001</v>
      </c>
      <c r="AU363" t="s">
        <v>558</v>
      </c>
      <c r="AV363">
        <v>0</v>
      </c>
      <c r="AW363">
        <v>12100</v>
      </c>
    </row>
    <row r="364" spans="1:49">
      <c r="A364">
        <v>558</v>
      </c>
      <c r="B364" t="s">
        <v>560</v>
      </c>
      <c r="C364" s="59">
        <v>45518</v>
      </c>
      <c r="D364" t="s">
        <v>3479</v>
      </c>
      <c r="E364" t="s">
        <v>559</v>
      </c>
      <c r="F364" t="s">
        <v>3472</v>
      </c>
      <c r="G364" t="s">
        <v>3475</v>
      </c>
      <c r="H364" t="s">
        <v>3476</v>
      </c>
      <c r="I364" s="59">
        <v>45520</v>
      </c>
      <c r="J364" t="s">
        <v>561</v>
      </c>
      <c r="K364" t="s">
        <v>3473</v>
      </c>
      <c r="L364" s="59"/>
      <c r="M364" t="s">
        <v>284</v>
      </c>
      <c r="N364" t="s">
        <v>351</v>
      </c>
      <c r="O364">
        <v>10</v>
      </c>
      <c r="P364" t="s">
        <v>3472</v>
      </c>
      <c r="Q364" t="s">
        <v>3476</v>
      </c>
      <c r="R364" t="s">
        <v>3477</v>
      </c>
      <c r="S364" t="s">
        <v>3478</v>
      </c>
      <c r="W364">
        <v>24200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 t="s">
        <v>1648</v>
      </c>
      <c r="AE364" t="s">
        <v>773</v>
      </c>
      <c r="AF364">
        <v>1900</v>
      </c>
      <c r="AG364">
        <v>1210</v>
      </c>
      <c r="AH364">
        <v>24200</v>
      </c>
      <c r="AI364">
        <v>12100</v>
      </c>
      <c r="AJ364">
        <v>1043</v>
      </c>
      <c r="AK364">
        <v>11057</v>
      </c>
      <c r="AL364">
        <v>0.45689999999999997</v>
      </c>
      <c r="AN364" t="s">
        <v>785</v>
      </c>
      <c r="AP364">
        <v>24200</v>
      </c>
      <c r="AQ364">
        <v>12100</v>
      </c>
      <c r="AR364">
        <v>1043</v>
      </c>
      <c r="AS364">
        <v>11057</v>
      </c>
      <c r="AT364">
        <v>0.45689999999999997</v>
      </c>
      <c r="AU364" t="s">
        <v>558</v>
      </c>
      <c r="AV364">
        <v>0</v>
      </c>
      <c r="AW364">
        <v>12100</v>
      </c>
    </row>
    <row r="365" spans="1:49">
      <c r="A365">
        <v>559</v>
      </c>
      <c r="B365" t="s">
        <v>560</v>
      </c>
      <c r="C365" s="59">
        <v>45517</v>
      </c>
      <c r="D365" t="s">
        <v>3482</v>
      </c>
      <c r="E365" t="s">
        <v>559</v>
      </c>
      <c r="F365" t="s">
        <v>3480</v>
      </c>
      <c r="G365" t="s">
        <v>3483</v>
      </c>
      <c r="H365" t="s">
        <v>3484</v>
      </c>
      <c r="I365" s="59">
        <v>45520</v>
      </c>
      <c r="J365" t="s">
        <v>561</v>
      </c>
      <c r="K365" t="s">
        <v>3481</v>
      </c>
      <c r="L365" s="59"/>
      <c r="M365" t="s">
        <v>48</v>
      </c>
      <c r="N365" t="s">
        <v>351</v>
      </c>
      <c r="O365">
        <v>6</v>
      </c>
      <c r="P365" t="s">
        <v>3480</v>
      </c>
      <c r="Q365" t="s">
        <v>3484</v>
      </c>
      <c r="S365" t="s">
        <v>3485</v>
      </c>
      <c r="W365">
        <v>15180</v>
      </c>
      <c r="X365">
        <v>4080</v>
      </c>
      <c r="Y365">
        <v>3000</v>
      </c>
      <c r="Z365">
        <v>3000</v>
      </c>
      <c r="AA365">
        <v>0</v>
      </c>
      <c r="AB365">
        <v>0</v>
      </c>
      <c r="AC365">
        <v>0</v>
      </c>
      <c r="AD365" t="s">
        <v>47</v>
      </c>
      <c r="AF365">
        <v>2480</v>
      </c>
      <c r="AG365">
        <v>1760</v>
      </c>
      <c r="AH365">
        <v>18180</v>
      </c>
      <c r="AI365">
        <v>13560</v>
      </c>
      <c r="AJ365">
        <v>743</v>
      </c>
      <c r="AK365">
        <v>6877</v>
      </c>
      <c r="AL365">
        <v>0.37830000000000003</v>
      </c>
      <c r="AN365" t="s">
        <v>785</v>
      </c>
      <c r="AP365">
        <v>18180</v>
      </c>
      <c r="AQ365">
        <v>13560</v>
      </c>
      <c r="AR365">
        <v>743</v>
      </c>
      <c r="AS365">
        <v>3877</v>
      </c>
      <c r="AT365">
        <v>0.21329999999999999</v>
      </c>
      <c r="AU365" t="s">
        <v>826</v>
      </c>
      <c r="AV365">
        <v>0</v>
      </c>
      <c r="AW365">
        <v>10560</v>
      </c>
    </row>
    <row r="366" spans="1:49">
      <c r="A366">
        <v>560</v>
      </c>
      <c r="B366" t="s">
        <v>560</v>
      </c>
      <c r="C366" s="59">
        <v>45516</v>
      </c>
      <c r="D366" t="s">
        <v>3488</v>
      </c>
      <c r="E366" t="s">
        <v>559</v>
      </c>
      <c r="F366" t="s">
        <v>3486</v>
      </c>
      <c r="G366" t="s">
        <v>3489</v>
      </c>
      <c r="H366" t="s">
        <v>3490</v>
      </c>
      <c r="I366" s="59">
        <v>45517</v>
      </c>
      <c r="J366" t="s">
        <v>561</v>
      </c>
      <c r="K366" t="s">
        <v>3487</v>
      </c>
      <c r="L366" s="59"/>
      <c r="M366" t="s">
        <v>22</v>
      </c>
      <c r="N366" t="s">
        <v>351</v>
      </c>
      <c r="O366">
        <v>1</v>
      </c>
      <c r="P366" t="s">
        <v>3486</v>
      </c>
      <c r="Q366" t="s">
        <v>3490</v>
      </c>
      <c r="S366" t="s">
        <v>3491</v>
      </c>
      <c r="W366">
        <v>18630</v>
      </c>
      <c r="X366">
        <v>2070</v>
      </c>
      <c r="Y366">
        <v>3000</v>
      </c>
      <c r="Z366">
        <v>3000</v>
      </c>
      <c r="AA366">
        <v>0</v>
      </c>
      <c r="AB366">
        <v>0</v>
      </c>
      <c r="AC366">
        <v>0</v>
      </c>
      <c r="AD366" t="s">
        <v>21</v>
      </c>
      <c r="AF366">
        <v>19550</v>
      </c>
      <c r="AG366">
        <v>12650</v>
      </c>
      <c r="AH366">
        <v>21630</v>
      </c>
      <c r="AI366">
        <v>15650</v>
      </c>
      <c r="AJ366">
        <v>880</v>
      </c>
      <c r="AK366">
        <v>8100</v>
      </c>
      <c r="AL366">
        <v>0.3745</v>
      </c>
      <c r="AN366" t="s">
        <v>785</v>
      </c>
      <c r="AP366">
        <v>21630</v>
      </c>
      <c r="AQ366">
        <v>15650</v>
      </c>
      <c r="AR366">
        <v>880</v>
      </c>
      <c r="AS366">
        <v>5100</v>
      </c>
      <c r="AT366">
        <v>0.23580000000000001</v>
      </c>
      <c r="AU366" t="s">
        <v>826</v>
      </c>
      <c r="AV366">
        <v>0</v>
      </c>
      <c r="AW366">
        <v>12650</v>
      </c>
    </row>
    <row r="367" spans="1:49">
      <c r="A367">
        <v>561</v>
      </c>
      <c r="B367" t="s">
        <v>560</v>
      </c>
      <c r="C367" s="59">
        <v>45516</v>
      </c>
      <c r="D367" t="s">
        <v>3494</v>
      </c>
      <c r="E367" t="s">
        <v>559</v>
      </c>
      <c r="F367" t="s">
        <v>3492</v>
      </c>
      <c r="G367" t="s">
        <v>3495</v>
      </c>
      <c r="H367" t="s">
        <v>3496</v>
      </c>
      <c r="I367" s="59">
        <v>45517</v>
      </c>
      <c r="J367" t="s">
        <v>561</v>
      </c>
      <c r="K367" t="s">
        <v>3493</v>
      </c>
      <c r="L367" s="59"/>
      <c r="M367" t="s">
        <v>106</v>
      </c>
      <c r="N367" t="s">
        <v>351</v>
      </c>
      <c r="O367">
        <v>10</v>
      </c>
      <c r="P367" t="s">
        <v>3492</v>
      </c>
      <c r="Q367" t="s">
        <v>3496</v>
      </c>
      <c r="S367" t="s">
        <v>3497</v>
      </c>
      <c r="W367">
        <v>27400</v>
      </c>
      <c r="X367">
        <v>0</v>
      </c>
      <c r="Y367">
        <v>0</v>
      </c>
      <c r="Z367">
        <v>4400</v>
      </c>
      <c r="AA367">
        <v>0</v>
      </c>
      <c r="AB367">
        <v>1725</v>
      </c>
      <c r="AC367">
        <v>0</v>
      </c>
      <c r="AD367" t="s">
        <v>2233</v>
      </c>
      <c r="AF367">
        <v>1990</v>
      </c>
      <c r="AG367">
        <v>1287</v>
      </c>
      <c r="AH367">
        <v>27400</v>
      </c>
      <c r="AI367">
        <v>18995</v>
      </c>
      <c r="AJ367">
        <v>1171</v>
      </c>
      <c r="AK367">
        <v>7234</v>
      </c>
      <c r="AL367">
        <v>0.26400000000000001</v>
      </c>
      <c r="AN367" t="s">
        <v>785</v>
      </c>
      <c r="AP367">
        <v>27400</v>
      </c>
      <c r="AQ367">
        <v>18995</v>
      </c>
      <c r="AR367">
        <v>1171</v>
      </c>
      <c r="AS367">
        <v>7234</v>
      </c>
      <c r="AT367">
        <v>0.26400000000000001</v>
      </c>
      <c r="AU367" t="s">
        <v>558</v>
      </c>
      <c r="AV367">
        <v>1</v>
      </c>
      <c r="AW367">
        <v>12870</v>
      </c>
    </row>
    <row r="368" spans="1:49">
      <c r="A368">
        <v>562</v>
      </c>
      <c r="B368" t="s">
        <v>560</v>
      </c>
      <c r="C368" s="59">
        <v>45516</v>
      </c>
      <c r="D368" t="s">
        <v>3498</v>
      </c>
      <c r="E368" t="s">
        <v>559</v>
      </c>
      <c r="F368" t="s">
        <v>3492</v>
      </c>
      <c r="G368" t="s">
        <v>3495</v>
      </c>
      <c r="H368" t="s">
        <v>3496</v>
      </c>
      <c r="I368" s="59">
        <v>45517</v>
      </c>
      <c r="J368" t="s">
        <v>561</v>
      </c>
      <c r="K368" t="s">
        <v>3493</v>
      </c>
      <c r="L368" s="59"/>
      <c r="M368" t="s">
        <v>98</v>
      </c>
      <c r="N368" t="s">
        <v>351</v>
      </c>
      <c r="O368">
        <v>5</v>
      </c>
      <c r="P368" t="s">
        <v>3492</v>
      </c>
      <c r="Q368" t="s">
        <v>3496</v>
      </c>
      <c r="S368" t="s">
        <v>3497</v>
      </c>
      <c r="W368">
        <v>42100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 t="s">
        <v>1645</v>
      </c>
      <c r="AE368" t="s">
        <v>773</v>
      </c>
      <c r="AF368">
        <v>6120</v>
      </c>
      <c r="AG368">
        <v>3960</v>
      </c>
      <c r="AH368">
        <v>42100</v>
      </c>
      <c r="AI368">
        <v>19800</v>
      </c>
      <c r="AJ368">
        <v>1756</v>
      </c>
      <c r="AK368">
        <v>20544</v>
      </c>
      <c r="AL368">
        <v>0.48799999999999999</v>
      </c>
      <c r="AN368" t="s">
        <v>785</v>
      </c>
      <c r="AP368">
        <v>42100</v>
      </c>
      <c r="AQ368">
        <v>19800</v>
      </c>
      <c r="AR368">
        <v>1756</v>
      </c>
      <c r="AS368">
        <v>20544</v>
      </c>
      <c r="AT368">
        <v>0.48799999999999999</v>
      </c>
      <c r="AU368" t="s">
        <v>558</v>
      </c>
      <c r="AV368">
        <v>1</v>
      </c>
      <c r="AW368">
        <v>19800</v>
      </c>
    </row>
    <row r="369" spans="1:49">
      <c r="A369">
        <v>563</v>
      </c>
      <c r="B369" t="s">
        <v>560</v>
      </c>
      <c r="C369" s="59">
        <v>45516</v>
      </c>
      <c r="D369" t="s">
        <v>3501</v>
      </c>
      <c r="E369" t="s">
        <v>559</v>
      </c>
      <c r="F369" t="s">
        <v>3499</v>
      </c>
      <c r="G369" t="s">
        <v>2412</v>
      </c>
      <c r="H369" t="s">
        <v>3502</v>
      </c>
      <c r="I369" s="59">
        <v>45517</v>
      </c>
      <c r="J369" t="s">
        <v>561</v>
      </c>
      <c r="K369" t="s">
        <v>3500</v>
      </c>
      <c r="L369" s="59"/>
      <c r="M369" t="s">
        <v>98</v>
      </c>
      <c r="N369" t="s">
        <v>351</v>
      </c>
      <c r="O369">
        <v>1</v>
      </c>
      <c r="P369" t="s">
        <v>3499</v>
      </c>
      <c r="Q369" t="s">
        <v>3502</v>
      </c>
      <c r="S369" t="s">
        <v>3503</v>
      </c>
      <c r="W369">
        <v>8420</v>
      </c>
      <c r="X369">
        <v>0</v>
      </c>
      <c r="Y369">
        <v>3000</v>
      </c>
      <c r="Z369">
        <v>3000</v>
      </c>
      <c r="AA369">
        <v>0</v>
      </c>
      <c r="AB369">
        <v>0</v>
      </c>
      <c r="AC369">
        <v>0</v>
      </c>
      <c r="AD369" t="s">
        <v>1645</v>
      </c>
      <c r="AF369">
        <v>6120</v>
      </c>
      <c r="AG369">
        <v>3960</v>
      </c>
      <c r="AH369">
        <v>11420</v>
      </c>
      <c r="AI369">
        <v>6960</v>
      </c>
      <c r="AJ369">
        <v>474</v>
      </c>
      <c r="AK369">
        <v>3986</v>
      </c>
      <c r="AL369">
        <v>0.34899999999999998</v>
      </c>
      <c r="AN369" t="s">
        <v>785</v>
      </c>
      <c r="AP369">
        <v>11420</v>
      </c>
      <c r="AQ369">
        <v>6960</v>
      </c>
      <c r="AR369">
        <v>474</v>
      </c>
      <c r="AS369">
        <v>3986</v>
      </c>
      <c r="AT369">
        <v>0.34899999999999998</v>
      </c>
      <c r="AU369" t="s">
        <v>558</v>
      </c>
      <c r="AV369">
        <v>0</v>
      </c>
      <c r="AW369">
        <v>3960</v>
      </c>
    </row>
    <row r="370" spans="1:49">
      <c r="A370">
        <v>564</v>
      </c>
      <c r="B370" t="s">
        <v>560</v>
      </c>
      <c r="C370" s="59">
        <v>45516</v>
      </c>
      <c r="D370" t="s">
        <v>3504</v>
      </c>
      <c r="E370" t="s">
        <v>559</v>
      </c>
      <c r="F370" t="s">
        <v>3499</v>
      </c>
      <c r="G370" t="s">
        <v>2412</v>
      </c>
      <c r="H370" t="s">
        <v>3502</v>
      </c>
      <c r="I370" s="59">
        <v>45517</v>
      </c>
      <c r="J370" t="s">
        <v>561</v>
      </c>
      <c r="K370" t="s">
        <v>3500</v>
      </c>
      <c r="L370" s="59"/>
      <c r="M370" t="s">
        <v>104</v>
      </c>
      <c r="N370" t="s">
        <v>351</v>
      </c>
      <c r="O370">
        <v>1</v>
      </c>
      <c r="P370" t="s">
        <v>3499</v>
      </c>
      <c r="Q370" t="s">
        <v>3502</v>
      </c>
      <c r="S370" t="s">
        <v>3503</v>
      </c>
      <c r="W370">
        <v>4680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 t="s">
        <v>1644</v>
      </c>
      <c r="AE370" t="s">
        <v>773</v>
      </c>
      <c r="AF370">
        <v>3400</v>
      </c>
      <c r="AG370">
        <v>2200</v>
      </c>
      <c r="AH370">
        <v>4680</v>
      </c>
      <c r="AI370">
        <v>2200</v>
      </c>
      <c r="AJ370">
        <v>266</v>
      </c>
      <c r="AK370">
        <v>5214</v>
      </c>
      <c r="AL370">
        <v>1.1141000000000001</v>
      </c>
      <c r="AN370" t="s">
        <v>785</v>
      </c>
      <c r="AP370">
        <v>4680</v>
      </c>
      <c r="AQ370">
        <v>2200</v>
      </c>
      <c r="AR370">
        <v>266</v>
      </c>
      <c r="AS370">
        <v>2214</v>
      </c>
      <c r="AT370">
        <v>0.47310000000000002</v>
      </c>
      <c r="AU370" t="s">
        <v>826</v>
      </c>
      <c r="AV370">
        <v>0</v>
      </c>
      <c r="AW370">
        <v>2200</v>
      </c>
    </row>
    <row r="371" spans="1:49">
      <c r="A371">
        <v>565</v>
      </c>
      <c r="B371" t="s">
        <v>560</v>
      </c>
      <c r="C371" s="59">
        <v>45516</v>
      </c>
      <c r="D371" t="s">
        <v>3505</v>
      </c>
      <c r="E371" t="s">
        <v>559</v>
      </c>
      <c r="F371" t="s">
        <v>3499</v>
      </c>
      <c r="G371" t="s">
        <v>2412</v>
      </c>
      <c r="H371" t="s">
        <v>3502</v>
      </c>
      <c r="I371" s="59">
        <v>45517</v>
      </c>
      <c r="J371" t="s">
        <v>561</v>
      </c>
      <c r="K371" t="s">
        <v>3500</v>
      </c>
      <c r="L371" s="59"/>
      <c r="M371" t="s">
        <v>106</v>
      </c>
      <c r="N371" t="s">
        <v>351</v>
      </c>
      <c r="O371">
        <v>1</v>
      </c>
      <c r="P371" t="s">
        <v>3499</v>
      </c>
      <c r="Q371" t="s">
        <v>3502</v>
      </c>
      <c r="S371" t="s">
        <v>3503</v>
      </c>
      <c r="W371">
        <v>2740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 t="s">
        <v>2233</v>
      </c>
      <c r="AE371" t="s">
        <v>773</v>
      </c>
      <c r="AF371">
        <v>1990</v>
      </c>
      <c r="AG371">
        <v>1287</v>
      </c>
      <c r="AH371">
        <v>2740</v>
      </c>
      <c r="AI371">
        <v>1287</v>
      </c>
      <c r="AJ371">
        <v>189</v>
      </c>
      <c r="AK371">
        <v>7264</v>
      </c>
      <c r="AL371">
        <v>2.6511</v>
      </c>
      <c r="AN371" t="s">
        <v>785</v>
      </c>
      <c r="AP371">
        <v>2740</v>
      </c>
      <c r="AQ371">
        <v>1287</v>
      </c>
      <c r="AR371">
        <v>189</v>
      </c>
      <c r="AS371">
        <v>1264</v>
      </c>
      <c r="AT371">
        <v>0.46129999999999999</v>
      </c>
      <c r="AU371" t="s">
        <v>826</v>
      </c>
      <c r="AV371">
        <v>0</v>
      </c>
      <c r="AW371">
        <v>1287</v>
      </c>
    </row>
    <row r="372" spans="1:49">
      <c r="A372">
        <v>566</v>
      </c>
      <c r="B372" t="s">
        <v>560</v>
      </c>
      <c r="C372" s="59">
        <v>45516</v>
      </c>
      <c r="D372" t="s">
        <v>3508</v>
      </c>
      <c r="E372" t="s">
        <v>559</v>
      </c>
      <c r="F372" t="s">
        <v>3509</v>
      </c>
      <c r="G372" t="s">
        <v>3510</v>
      </c>
      <c r="H372" t="s">
        <v>3511</v>
      </c>
      <c r="I372" s="59">
        <v>45517</v>
      </c>
      <c r="J372" t="s">
        <v>561</v>
      </c>
      <c r="K372" t="s">
        <v>3507</v>
      </c>
      <c r="L372" s="59"/>
      <c r="M372" t="s">
        <v>22</v>
      </c>
      <c r="N372" t="s">
        <v>351</v>
      </c>
      <c r="O372">
        <v>2</v>
      </c>
      <c r="P372" t="s">
        <v>3506</v>
      </c>
      <c r="Q372" t="s">
        <v>3511</v>
      </c>
      <c r="S372" t="s">
        <v>3512</v>
      </c>
      <c r="W372">
        <v>37260</v>
      </c>
      <c r="X372">
        <v>4140</v>
      </c>
      <c r="Y372">
        <v>0</v>
      </c>
      <c r="Z372">
        <v>3500</v>
      </c>
      <c r="AA372">
        <v>0</v>
      </c>
      <c r="AB372">
        <v>960</v>
      </c>
      <c r="AC372">
        <v>0</v>
      </c>
      <c r="AD372" t="s">
        <v>21</v>
      </c>
      <c r="AF372">
        <v>19550</v>
      </c>
      <c r="AG372">
        <v>12650</v>
      </c>
      <c r="AH372">
        <v>37260</v>
      </c>
      <c r="AI372">
        <v>29760</v>
      </c>
      <c r="AJ372">
        <v>1563</v>
      </c>
      <c r="AK372">
        <v>5937</v>
      </c>
      <c r="AL372">
        <v>0.1593</v>
      </c>
      <c r="AN372" t="s">
        <v>785</v>
      </c>
      <c r="AP372">
        <v>37260</v>
      </c>
      <c r="AQ372">
        <v>29760</v>
      </c>
      <c r="AR372">
        <v>1563</v>
      </c>
      <c r="AS372">
        <v>5937</v>
      </c>
      <c r="AT372">
        <v>0.1593</v>
      </c>
      <c r="AU372" t="s">
        <v>558</v>
      </c>
      <c r="AV372">
        <v>0</v>
      </c>
      <c r="AW372">
        <v>25300</v>
      </c>
    </row>
    <row r="373" spans="1:49">
      <c r="A373">
        <v>567</v>
      </c>
      <c r="B373" t="s">
        <v>560</v>
      </c>
      <c r="C373" s="59">
        <v>45516</v>
      </c>
      <c r="D373" t="s">
        <v>3515</v>
      </c>
      <c r="E373" t="s">
        <v>562</v>
      </c>
      <c r="F373" t="s">
        <v>3513</v>
      </c>
      <c r="H373" t="s">
        <v>3516</v>
      </c>
      <c r="I373" s="59">
        <v>45517</v>
      </c>
      <c r="J373" t="s">
        <v>561</v>
      </c>
      <c r="K373" t="s">
        <v>3514</v>
      </c>
      <c r="L373" s="59"/>
      <c r="M373" t="s">
        <v>98</v>
      </c>
      <c r="N373" t="s">
        <v>351</v>
      </c>
      <c r="O373">
        <v>10</v>
      </c>
      <c r="P373" t="s">
        <v>3513</v>
      </c>
      <c r="Q373" t="s">
        <v>3516</v>
      </c>
      <c r="S373" t="s">
        <v>3517</v>
      </c>
      <c r="T373" t="s">
        <v>564</v>
      </c>
      <c r="W373">
        <v>61200</v>
      </c>
      <c r="X373">
        <v>6800</v>
      </c>
      <c r="Y373">
        <v>0</v>
      </c>
      <c r="Z373">
        <v>4400</v>
      </c>
      <c r="AA373">
        <v>0</v>
      </c>
      <c r="AB373">
        <v>1725</v>
      </c>
      <c r="AC373">
        <v>0</v>
      </c>
      <c r="AD373" t="s">
        <v>1645</v>
      </c>
      <c r="AF373">
        <v>6430</v>
      </c>
      <c r="AG373">
        <v>3960</v>
      </c>
      <c r="AH373">
        <v>61200</v>
      </c>
      <c r="AI373">
        <v>45725</v>
      </c>
      <c r="AJ373">
        <v>7271</v>
      </c>
      <c r="AK373">
        <v>8204</v>
      </c>
      <c r="AL373">
        <v>0.1341</v>
      </c>
      <c r="AN373" t="s">
        <v>785</v>
      </c>
      <c r="AP373">
        <v>61200</v>
      </c>
      <c r="AQ373">
        <v>45725</v>
      </c>
      <c r="AR373">
        <v>7271</v>
      </c>
      <c r="AS373">
        <v>8204</v>
      </c>
      <c r="AT373">
        <v>0.1341</v>
      </c>
      <c r="AU373" t="s">
        <v>558</v>
      </c>
      <c r="AV373">
        <v>0</v>
      </c>
      <c r="AW373">
        <v>39600</v>
      </c>
    </row>
    <row r="374" spans="1:49">
      <c r="A374">
        <v>568</v>
      </c>
      <c r="B374" t="s">
        <v>560</v>
      </c>
      <c r="C374" s="59">
        <v>45516</v>
      </c>
      <c r="D374" t="s">
        <v>3518</v>
      </c>
      <c r="E374" t="s">
        <v>562</v>
      </c>
      <c r="F374" t="s">
        <v>3513</v>
      </c>
      <c r="H374" t="s">
        <v>3519</v>
      </c>
      <c r="I374" s="59">
        <v>45517</v>
      </c>
      <c r="J374" t="s">
        <v>561</v>
      </c>
      <c r="K374" t="s">
        <v>3514</v>
      </c>
      <c r="L374" s="59"/>
      <c r="M374" t="s">
        <v>104</v>
      </c>
      <c r="N374" t="s">
        <v>351</v>
      </c>
      <c r="O374">
        <v>5</v>
      </c>
      <c r="P374" t="s">
        <v>3513</v>
      </c>
      <c r="Q374" t="s">
        <v>3519</v>
      </c>
      <c r="S374" t="s">
        <v>3517</v>
      </c>
      <c r="T374" t="s">
        <v>564</v>
      </c>
      <c r="W374">
        <v>19250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 t="s">
        <v>1644</v>
      </c>
      <c r="AE374" t="s">
        <v>773</v>
      </c>
      <c r="AF374">
        <v>3570</v>
      </c>
      <c r="AG374">
        <v>2200</v>
      </c>
      <c r="AH374">
        <v>19250</v>
      </c>
      <c r="AI374">
        <v>11000</v>
      </c>
      <c r="AJ374">
        <v>2287</v>
      </c>
      <c r="AK374">
        <v>8963</v>
      </c>
      <c r="AL374">
        <v>0.46560000000000001</v>
      </c>
      <c r="AN374" t="s">
        <v>785</v>
      </c>
      <c r="AP374">
        <v>19250</v>
      </c>
      <c r="AQ374">
        <v>11000</v>
      </c>
      <c r="AR374">
        <v>2287</v>
      </c>
      <c r="AS374">
        <v>5963</v>
      </c>
      <c r="AT374">
        <v>0.30980000000000002</v>
      </c>
      <c r="AU374" t="s">
        <v>826</v>
      </c>
      <c r="AV374">
        <v>0</v>
      </c>
      <c r="AW374">
        <v>11000</v>
      </c>
    </row>
    <row r="375" spans="1:49">
      <c r="A375">
        <v>569</v>
      </c>
      <c r="B375" t="s">
        <v>560</v>
      </c>
      <c r="C375" s="59">
        <v>45516</v>
      </c>
      <c r="D375" t="s">
        <v>3522</v>
      </c>
      <c r="E375" t="s">
        <v>562</v>
      </c>
      <c r="F375" t="s">
        <v>3520</v>
      </c>
      <c r="H375" t="s">
        <v>3523</v>
      </c>
      <c r="I375" s="59">
        <v>45517</v>
      </c>
      <c r="J375" t="s">
        <v>561</v>
      </c>
      <c r="K375" t="s">
        <v>3521</v>
      </c>
      <c r="L375" s="59"/>
      <c r="M375" t="s">
        <v>98</v>
      </c>
      <c r="N375" t="s">
        <v>351</v>
      </c>
      <c r="O375">
        <v>2</v>
      </c>
      <c r="P375" t="s">
        <v>3520</v>
      </c>
      <c r="Q375" t="s">
        <v>3523</v>
      </c>
      <c r="S375" t="s">
        <v>3524</v>
      </c>
      <c r="T375" t="s">
        <v>564</v>
      </c>
      <c r="W375">
        <v>13600</v>
      </c>
      <c r="X375">
        <v>0</v>
      </c>
      <c r="Y375">
        <v>0</v>
      </c>
      <c r="Z375">
        <v>3000</v>
      </c>
      <c r="AA375">
        <v>0</v>
      </c>
      <c r="AB375">
        <v>0</v>
      </c>
      <c r="AC375">
        <v>0</v>
      </c>
      <c r="AD375" t="s">
        <v>1645</v>
      </c>
      <c r="AF375">
        <v>6430</v>
      </c>
      <c r="AG375">
        <v>3960</v>
      </c>
      <c r="AH375">
        <v>13600</v>
      </c>
      <c r="AI375">
        <v>10920</v>
      </c>
      <c r="AJ375">
        <v>1616</v>
      </c>
      <c r="AK375">
        <v>1064</v>
      </c>
      <c r="AL375">
        <v>7.8200000000000006E-2</v>
      </c>
      <c r="AN375" t="s">
        <v>785</v>
      </c>
      <c r="AP375">
        <v>13600</v>
      </c>
      <c r="AQ375">
        <v>10920</v>
      </c>
      <c r="AR375">
        <v>1616</v>
      </c>
      <c r="AS375">
        <v>1064</v>
      </c>
      <c r="AT375">
        <v>7.8200000000000006E-2</v>
      </c>
      <c r="AU375" t="s">
        <v>558</v>
      </c>
      <c r="AV375">
        <v>0</v>
      </c>
      <c r="AW375">
        <v>7920</v>
      </c>
    </row>
    <row r="376" spans="1:49">
      <c r="A376">
        <v>570</v>
      </c>
      <c r="B376" t="s">
        <v>560</v>
      </c>
      <c r="C376" s="59">
        <v>45516</v>
      </c>
      <c r="D376" t="s">
        <v>3527</v>
      </c>
      <c r="E376" t="s">
        <v>562</v>
      </c>
      <c r="F376" t="s">
        <v>3525</v>
      </c>
      <c r="H376" t="s">
        <v>3528</v>
      </c>
      <c r="I376" s="59">
        <v>45517</v>
      </c>
      <c r="J376" t="s">
        <v>561</v>
      </c>
      <c r="K376" t="s">
        <v>3526</v>
      </c>
      <c r="L376" s="59"/>
      <c r="M376" t="s">
        <v>22</v>
      </c>
      <c r="N376" t="s">
        <v>351</v>
      </c>
      <c r="O376">
        <v>1</v>
      </c>
      <c r="P376" t="s">
        <v>3525</v>
      </c>
      <c r="Q376" t="s">
        <v>3528</v>
      </c>
      <c r="S376" t="s">
        <v>3529</v>
      </c>
      <c r="T376" t="s">
        <v>564</v>
      </c>
      <c r="W376">
        <v>21740</v>
      </c>
      <c r="X376">
        <v>0</v>
      </c>
      <c r="Y376">
        <v>3000</v>
      </c>
      <c r="Z376">
        <v>3000</v>
      </c>
      <c r="AA376">
        <v>0</v>
      </c>
      <c r="AB376">
        <v>0</v>
      </c>
      <c r="AC376">
        <v>0</v>
      </c>
      <c r="AD376" t="s">
        <v>21</v>
      </c>
      <c r="AF376">
        <v>20530</v>
      </c>
      <c r="AG376">
        <v>12650</v>
      </c>
      <c r="AH376">
        <v>24740</v>
      </c>
      <c r="AI376">
        <v>15650</v>
      </c>
      <c r="AJ376">
        <v>2682</v>
      </c>
      <c r="AK376">
        <v>6408</v>
      </c>
      <c r="AL376">
        <v>0.25900000000000001</v>
      </c>
      <c r="AN376" t="s">
        <v>785</v>
      </c>
      <c r="AP376">
        <v>24740</v>
      </c>
      <c r="AQ376">
        <v>15650</v>
      </c>
      <c r="AR376">
        <v>2682</v>
      </c>
      <c r="AS376">
        <v>6408</v>
      </c>
      <c r="AT376">
        <v>0.25900000000000001</v>
      </c>
      <c r="AU376" t="s">
        <v>558</v>
      </c>
      <c r="AV376">
        <v>0</v>
      </c>
      <c r="AW376">
        <v>12650</v>
      </c>
    </row>
    <row r="377" spans="1:49">
      <c r="A377">
        <v>571</v>
      </c>
      <c r="B377" t="s">
        <v>560</v>
      </c>
      <c r="C377" s="59">
        <v>45516</v>
      </c>
      <c r="D377" t="s">
        <v>3532</v>
      </c>
      <c r="E377" t="s">
        <v>562</v>
      </c>
      <c r="F377" t="s">
        <v>3530</v>
      </c>
      <c r="H377" t="s">
        <v>3533</v>
      </c>
      <c r="I377" s="59">
        <v>45517</v>
      </c>
      <c r="J377" t="s">
        <v>561</v>
      </c>
      <c r="K377" t="s">
        <v>3531</v>
      </c>
      <c r="L377" s="59"/>
      <c r="M377" t="s">
        <v>104</v>
      </c>
      <c r="N377" t="s">
        <v>351</v>
      </c>
      <c r="O377">
        <v>2</v>
      </c>
      <c r="P377" t="s">
        <v>3530</v>
      </c>
      <c r="Q377" t="s">
        <v>3533</v>
      </c>
      <c r="S377" t="s">
        <v>3534</v>
      </c>
      <c r="T377" t="s">
        <v>564</v>
      </c>
      <c r="W377">
        <v>7700</v>
      </c>
      <c r="X377">
        <v>0</v>
      </c>
      <c r="Y377">
        <v>0</v>
      </c>
      <c r="Z377">
        <v>3000</v>
      </c>
      <c r="AA377">
        <v>0</v>
      </c>
      <c r="AB377">
        <v>0</v>
      </c>
      <c r="AC377">
        <v>0</v>
      </c>
      <c r="AD377" t="s">
        <v>1644</v>
      </c>
      <c r="AF377">
        <v>3570</v>
      </c>
      <c r="AG377">
        <v>2200</v>
      </c>
      <c r="AH377">
        <v>7700</v>
      </c>
      <c r="AI377">
        <v>7400</v>
      </c>
      <c r="AJ377">
        <v>915</v>
      </c>
      <c r="AK377">
        <v>-615</v>
      </c>
      <c r="AL377">
        <v>-7.9899999999999999E-2</v>
      </c>
      <c r="AN377" t="s">
        <v>785</v>
      </c>
      <c r="AP377">
        <v>7700</v>
      </c>
      <c r="AQ377">
        <v>7400</v>
      </c>
      <c r="AR377">
        <v>915</v>
      </c>
      <c r="AS377">
        <v>-615</v>
      </c>
      <c r="AT377">
        <v>-7.9899999999999999E-2</v>
      </c>
      <c r="AU377" t="s">
        <v>558</v>
      </c>
      <c r="AV377">
        <v>0</v>
      </c>
      <c r="AW377">
        <v>4400</v>
      </c>
    </row>
    <row r="378" spans="1:49">
      <c r="A378">
        <v>572</v>
      </c>
      <c r="B378" t="s">
        <v>560</v>
      </c>
      <c r="C378" s="59">
        <v>45516</v>
      </c>
      <c r="D378" t="s">
        <v>3532</v>
      </c>
      <c r="E378" t="s">
        <v>562</v>
      </c>
      <c r="F378" t="s">
        <v>3530</v>
      </c>
      <c r="H378" t="s">
        <v>3533</v>
      </c>
      <c r="I378" s="59">
        <v>45517</v>
      </c>
      <c r="J378" t="s">
        <v>561</v>
      </c>
      <c r="K378" t="s">
        <v>3531</v>
      </c>
      <c r="L378" s="59"/>
      <c r="M378" t="s">
        <v>98</v>
      </c>
      <c r="N378" t="s">
        <v>351</v>
      </c>
      <c r="O378">
        <v>1</v>
      </c>
      <c r="P378" t="s">
        <v>3530</v>
      </c>
      <c r="Q378" t="s">
        <v>3533</v>
      </c>
      <c r="S378" t="s">
        <v>3534</v>
      </c>
      <c r="T378" t="s">
        <v>564</v>
      </c>
      <c r="W378">
        <v>6800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 t="s">
        <v>1645</v>
      </c>
      <c r="AE378" t="s">
        <v>773</v>
      </c>
      <c r="AF378">
        <v>6430</v>
      </c>
      <c r="AG378">
        <v>3960</v>
      </c>
      <c r="AH378">
        <v>6800</v>
      </c>
      <c r="AI378">
        <v>3960</v>
      </c>
      <c r="AJ378">
        <v>808</v>
      </c>
      <c r="AK378">
        <v>2032</v>
      </c>
      <c r="AL378">
        <v>0.29880000000000001</v>
      </c>
      <c r="AN378" t="s">
        <v>785</v>
      </c>
      <c r="AP378">
        <v>6800</v>
      </c>
      <c r="AQ378">
        <v>3960</v>
      </c>
      <c r="AR378">
        <v>808</v>
      </c>
      <c r="AS378">
        <v>2032</v>
      </c>
      <c r="AT378">
        <v>0.29880000000000001</v>
      </c>
      <c r="AU378" t="s">
        <v>558</v>
      </c>
      <c r="AV378">
        <v>0</v>
      </c>
      <c r="AW378">
        <v>3960</v>
      </c>
    </row>
    <row r="379" spans="1:49">
      <c r="A379">
        <v>573</v>
      </c>
      <c r="B379" t="s">
        <v>560</v>
      </c>
      <c r="C379" s="59">
        <v>45517</v>
      </c>
      <c r="D379" t="s">
        <v>3537</v>
      </c>
      <c r="E379" t="s">
        <v>562</v>
      </c>
      <c r="F379" t="s">
        <v>3535</v>
      </c>
      <c r="H379" t="s">
        <v>3538</v>
      </c>
      <c r="I379" s="59">
        <v>45517</v>
      </c>
      <c r="J379" t="s">
        <v>561</v>
      </c>
      <c r="K379" t="s">
        <v>3536</v>
      </c>
      <c r="L379" s="59"/>
      <c r="M379" t="s">
        <v>98</v>
      </c>
      <c r="N379" t="s">
        <v>351</v>
      </c>
      <c r="O379">
        <v>1</v>
      </c>
      <c r="P379" t="s">
        <v>3535</v>
      </c>
      <c r="Q379" t="s">
        <v>3538</v>
      </c>
      <c r="S379" t="s">
        <v>3539</v>
      </c>
      <c r="T379" t="s">
        <v>564</v>
      </c>
      <c r="W379">
        <v>6120</v>
      </c>
      <c r="X379">
        <v>680</v>
      </c>
      <c r="Y379">
        <v>3000</v>
      </c>
      <c r="Z379">
        <v>3000</v>
      </c>
      <c r="AA379">
        <v>0</v>
      </c>
      <c r="AB379">
        <v>0</v>
      </c>
      <c r="AC379">
        <v>0</v>
      </c>
      <c r="AD379" t="s">
        <v>1645</v>
      </c>
      <c r="AF379">
        <v>6430</v>
      </c>
      <c r="AG379">
        <v>3960</v>
      </c>
      <c r="AH379">
        <v>9120</v>
      </c>
      <c r="AI379">
        <v>6960</v>
      </c>
      <c r="AJ379">
        <v>826</v>
      </c>
      <c r="AK379">
        <v>1334</v>
      </c>
      <c r="AL379">
        <v>0.14630000000000001</v>
      </c>
      <c r="AN379" t="s">
        <v>785</v>
      </c>
      <c r="AP379">
        <v>9120</v>
      </c>
      <c r="AQ379">
        <v>6960</v>
      </c>
      <c r="AR379">
        <v>826</v>
      </c>
      <c r="AS379">
        <v>1334</v>
      </c>
      <c r="AT379">
        <v>0.14630000000000001</v>
      </c>
      <c r="AU379" t="s">
        <v>558</v>
      </c>
      <c r="AV379">
        <v>0</v>
      </c>
      <c r="AW379">
        <v>3960</v>
      </c>
    </row>
    <row r="380" spans="1:49">
      <c r="A380">
        <v>574</v>
      </c>
      <c r="B380" t="s">
        <v>560</v>
      </c>
      <c r="C380" s="59">
        <v>45517</v>
      </c>
      <c r="D380" t="s">
        <v>3541</v>
      </c>
      <c r="E380" t="s">
        <v>562</v>
      </c>
      <c r="F380" t="s">
        <v>941</v>
      </c>
      <c r="H380" t="s">
        <v>3542</v>
      </c>
      <c r="I380" s="59">
        <v>45517</v>
      </c>
      <c r="J380" t="s">
        <v>561</v>
      </c>
      <c r="K380" t="s">
        <v>3540</v>
      </c>
      <c r="L380" s="59"/>
      <c r="M380" t="s">
        <v>34</v>
      </c>
      <c r="N380" t="s">
        <v>351</v>
      </c>
      <c r="O380">
        <v>1</v>
      </c>
      <c r="P380" t="s">
        <v>941</v>
      </c>
      <c r="Q380" t="s">
        <v>3542</v>
      </c>
      <c r="S380" t="s">
        <v>946</v>
      </c>
      <c r="T380" t="s">
        <v>564</v>
      </c>
      <c r="W380">
        <v>34020</v>
      </c>
      <c r="X380">
        <v>0</v>
      </c>
      <c r="Y380">
        <v>3000</v>
      </c>
      <c r="Z380">
        <v>3500</v>
      </c>
      <c r="AA380">
        <v>0</v>
      </c>
      <c r="AB380">
        <v>960</v>
      </c>
      <c r="AC380">
        <v>0</v>
      </c>
      <c r="AD380" t="s">
        <v>33</v>
      </c>
      <c r="AF380">
        <v>32130</v>
      </c>
      <c r="AG380">
        <v>19800</v>
      </c>
      <c r="AH380">
        <v>37020</v>
      </c>
      <c r="AI380">
        <v>24260</v>
      </c>
      <c r="AJ380">
        <v>4141</v>
      </c>
      <c r="AK380">
        <v>8619</v>
      </c>
      <c r="AL380">
        <v>0.23280000000000001</v>
      </c>
      <c r="AN380" t="s">
        <v>785</v>
      </c>
      <c r="AP380">
        <v>37020</v>
      </c>
      <c r="AQ380">
        <v>24260</v>
      </c>
      <c r="AR380">
        <v>4141</v>
      </c>
      <c r="AS380">
        <v>8619</v>
      </c>
      <c r="AT380">
        <v>0.23280000000000001</v>
      </c>
      <c r="AU380" t="s">
        <v>558</v>
      </c>
      <c r="AV380">
        <v>0</v>
      </c>
      <c r="AW380">
        <v>19800</v>
      </c>
    </row>
    <row r="381" spans="1:49">
      <c r="A381">
        <v>575</v>
      </c>
      <c r="B381" t="s">
        <v>560</v>
      </c>
      <c r="C381" s="59">
        <v>45517</v>
      </c>
      <c r="D381" t="s">
        <v>3545</v>
      </c>
      <c r="E381" t="s">
        <v>562</v>
      </c>
      <c r="F381" t="s">
        <v>3546</v>
      </c>
      <c r="H381" t="s">
        <v>3547</v>
      </c>
      <c r="I381" s="59">
        <v>45517</v>
      </c>
      <c r="J381" t="s">
        <v>561</v>
      </c>
      <c r="K381" t="s">
        <v>3544</v>
      </c>
      <c r="L381" s="59"/>
      <c r="M381" t="s">
        <v>106</v>
      </c>
      <c r="N381" t="s">
        <v>351</v>
      </c>
      <c r="O381">
        <v>10</v>
      </c>
      <c r="P381" t="s">
        <v>3543</v>
      </c>
      <c r="Q381" t="s">
        <v>3547</v>
      </c>
      <c r="S381" t="s">
        <v>3548</v>
      </c>
      <c r="T381" t="s">
        <v>564</v>
      </c>
      <c r="W381">
        <v>22500</v>
      </c>
      <c r="X381">
        <v>0</v>
      </c>
      <c r="Y381">
        <v>0</v>
      </c>
      <c r="Z381">
        <v>4400</v>
      </c>
      <c r="AA381">
        <v>0</v>
      </c>
      <c r="AB381">
        <v>1725</v>
      </c>
      <c r="AC381">
        <v>0</v>
      </c>
      <c r="AD381" t="s">
        <v>2233</v>
      </c>
      <c r="AF381">
        <v>2090</v>
      </c>
      <c r="AG381">
        <v>1287</v>
      </c>
      <c r="AH381">
        <v>22500</v>
      </c>
      <c r="AI381">
        <v>18995</v>
      </c>
      <c r="AJ381">
        <v>2673</v>
      </c>
      <c r="AK381">
        <v>832</v>
      </c>
      <c r="AL381">
        <v>3.6999999999999998E-2</v>
      </c>
      <c r="AN381" t="s">
        <v>785</v>
      </c>
      <c r="AP381">
        <v>22500</v>
      </c>
      <c r="AQ381">
        <v>18995</v>
      </c>
      <c r="AR381">
        <v>2673</v>
      </c>
      <c r="AS381">
        <v>832</v>
      </c>
      <c r="AT381">
        <v>3.6999999999999998E-2</v>
      </c>
      <c r="AU381" t="s">
        <v>558</v>
      </c>
      <c r="AV381">
        <v>0</v>
      </c>
      <c r="AW381">
        <v>12870</v>
      </c>
    </row>
    <row r="382" spans="1:49">
      <c r="A382">
        <v>576</v>
      </c>
      <c r="B382" t="s">
        <v>560</v>
      </c>
      <c r="C382" s="59">
        <v>45517</v>
      </c>
      <c r="D382" t="s">
        <v>3545</v>
      </c>
      <c r="E382" t="s">
        <v>562</v>
      </c>
      <c r="F382" t="s">
        <v>3546</v>
      </c>
      <c r="H382" t="s">
        <v>3547</v>
      </c>
      <c r="I382" s="59">
        <v>45517</v>
      </c>
      <c r="J382" t="s">
        <v>561</v>
      </c>
      <c r="K382" t="s">
        <v>3544</v>
      </c>
      <c r="L382" s="59"/>
      <c r="M382" t="s">
        <v>104</v>
      </c>
      <c r="N382" t="s">
        <v>351</v>
      </c>
      <c r="O382">
        <v>10</v>
      </c>
      <c r="P382" t="s">
        <v>3543</v>
      </c>
      <c r="Q382" t="s">
        <v>3547</v>
      </c>
      <c r="S382" t="s">
        <v>3548</v>
      </c>
      <c r="T382" t="s">
        <v>564</v>
      </c>
      <c r="W382">
        <v>38500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 t="s">
        <v>1644</v>
      </c>
      <c r="AE382" t="s">
        <v>773</v>
      </c>
      <c r="AF382">
        <v>3570</v>
      </c>
      <c r="AG382">
        <v>2200</v>
      </c>
      <c r="AH382">
        <v>38500</v>
      </c>
      <c r="AI382">
        <v>22000</v>
      </c>
      <c r="AJ382">
        <v>4574</v>
      </c>
      <c r="AK382">
        <v>11926</v>
      </c>
      <c r="AL382">
        <v>0.30980000000000002</v>
      </c>
      <c r="AN382" t="s">
        <v>785</v>
      </c>
      <c r="AP382">
        <v>38500</v>
      </c>
      <c r="AQ382">
        <v>22000</v>
      </c>
      <c r="AR382">
        <v>4574</v>
      </c>
      <c r="AS382">
        <v>11926</v>
      </c>
      <c r="AT382">
        <v>0.30980000000000002</v>
      </c>
      <c r="AU382" t="s">
        <v>558</v>
      </c>
      <c r="AV382">
        <v>0</v>
      </c>
      <c r="AW382">
        <v>22000</v>
      </c>
    </row>
    <row r="383" spans="1:49">
      <c r="A383">
        <v>577</v>
      </c>
      <c r="B383" t="s">
        <v>560</v>
      </c>
      <c r="C383" s="59">
        <v>45517</v>
      </c>
      <c r="D383" t="s">
        <v>3551</v>
      </c>
      <c r="E383" t="s">
        <v>562</v>
      </c>
      <c r="F383" t="s">
        <v>3549</v>
      </c>
      <c r="H383" t="s">
        <v>3552</v>
      </c>
      <c r="I383" s="59">
        <v>45517</v>
      </c>
      <c r="J383" t="s">
        <v>561</v>
      </c>
      <c r="K383" t="s">
        <v>3550</v>
      </c>
      <c r="L383" s="59"/>
      <c r="M383" t="s">
        <v>98</v>
      </c>
      <c r="N383" t="s">
        <v>351</v>
      </c>
      <c r="O383">
        <v>1</v>
      </c>
      <c r="P383" t="s">
        <v>3549</v>
      </c>
      <c r="Q383" t="s">
        <v>3552</v>
      </c>
      <c r="S383" t="s">
        <v>3553</v>
      </c>
      <c r="T383" t="s">
        <v>564</v>
      </c>
      <c r="W383">
        <v>6120</v>
      </c>
      <c r="X383">
        <v>680</v>
      </c>
      <c r="Y383">
        <v>3000</v>
      </c>
      <c r="Z383">
        <v>3000</v>
      </c>
      <c r="AA383">
        <v>0</v>
      </c>
      <c r="AB383">
        <v>0</v>
      </c>
      <c r="AC383">
        <v>0</v>
      </c>
      <c r="AD383" t="s">
        <v>1645</v>
      </c>
      <c r="AF383">
        <v>6430</v>
      </c>
      <c r="AG383">
        <v>3960</v>
      </c>
      <c r="AH383">
        <v>9120</v>
      </c>
      <c r="AI383">
        <v>6960</v>
      </c>
      <c r="AJ383">
        <v>826</v>
      </c>
      <c r="AK383">
        <v>1334</v>
      </c>
      <c r="AL383">
        <v>0.14630000000000001</v>
      </c>
      <c r="AN383" t="s">
        <v>785</v>
      </c>
      <c r="AP383">
        <v>9120</v>
      </c>
      <c r="AQ383">
        <v>6960</v>
      </c>
      <c r="AR383">
        <v>826</v>
      </c>
      <c r="AS383">
        <v>1334</v>
      </c>
      <c r="AT383">
        <v>0.14630000000000001</v>
      </c>
      <c r="AU383" t="s">
        <v>558</v>
      </c>
      <c r="AV383">
        <v>0</v>
      </c>
      <c r="AW383">
        <v>3960</v>
      </c>
    </row>
    <row r="384" spans="1:49">
      <c r="A384">
        <v>578</v>
      </c>
      <c r="B384" t="s">
        <v>560</v>
      </c>
      <c r="C384" s="59">
        <v>45517</v>
      </c>
      <c r="D384" t="s">
        <v>3556</v>
      </c>
      <c r="E384" t="s">
        <v>562</v>
      </c>
      <c r="F384" t="s">
        <v>2026</v>
      </c>
      <c r="H384" t="s">
        <v>3557</v>
      </c>
      <c r="I384" s="59">
        <v>45520</v>
      </c>
      <c r="J384" t="s">
        <v>561</v>
      </c>
      <c r="K384" t="s">
        <v>3555</v>
      </c>
      <c r="L384" s="59"/>
      <c r="M384" t="s">
        <v>104</v>
      </c>
      <c r="N384" t="s">
        <v>351</v>
      </c>
      <c r="O384">
        <v>1</v>
      </c>
      <c r="P384" t="s">
        <v>3554</v>
      </c>
      <c r="Q384" t="s">
        <v>3557</v>
      </c>
      <c r="S384" t="s">
        <v>3558</v>
      </c>
      <c r="T384" t="s">
        <v>564</v>
      </c>
      <c r="W384">
        <v>3850</v>
      </c>
      <c r="X384">
        <v>0</v>
      </c>
      <c r="Y384">
        <v>0</v>
      </c>
      <c r="Z384">
        <v>3000</v>
      </c>
      <c r="AA384">
        <v>0</v>
      </c>
      <c r="AB384">
        <v>0</v>
      </c>
      <c r="AC384">
        <v>0</v>
      </c>
      <c r="AD384" t="s">
        <v>1644</v>
      </c>
      <c r="AF384">
        <v>3570</v>
      </c>
      <c r="AG384">
        <v>2200</v>
      </c>
      <c r="AH384">
        <v>3850</v>
      </c>
      <c r="AI384">
        <v>5200</v>
      </c>
      <c r="AJ384">
        <v>457</v>
      </c>
      <c r="AK384">
        <v>-1807</v>
      </c>
      <c r="AL384">
        <v>-0.46939999999999998</v>
      </c>
      <c r="AN384" t="s">
        <v>785</v>
      </c>
      <c r="AP384">
        <v>3850</v>
      </c>
      <c r="AQ384">
        <v>5200</v>
      </c>
      <c r="AR384">
        <v>457</v>
      </c>
      <c r="AS384">
        <v>-1807</v>
      </c>
      <c r="AT384">
        <v>-0.46939999999999998</v>
      </c>
      <c r="AU384" t="s">
        <v>558</v>
      </c>
      <c r="AV384">
        <v>0</v>
      </c>
      <c r="AW384">
        <v>2200</v>
      </c>
    </row>
    <row r="385" spans="1:49">
      <c r="A385">
        <v>579</v>
      </c>
      <c r="B385" t="s">
        <v>560</v>
      </c>
      <c r="C385" s="59">
        <v>45517</v>
      </c>
      <c r="D385" t="s">
        <v>3556</v>
      </c>
      <c r="E385" t="s">
        <v>562</v>
      </c>
      <c r="F385" t="s">
        <v>2026</v>
      </c>
      <c r="H385" t="s">
        <v>3557</v>
      </c>
      <c r="I385" s="59">
        <v>45520</v>
      </c>
      <c r="J385" t="s">
        <v>561</v>
      </c>
      <c r="K385" t="s">
        <v>3555</v>
      </c>
      <c r="L385" s="59"/>
      <c r="M385" t="s">
        <v>98</v>
      </c>
      <c r="N385" t="s">
        <v>351</v>
      </c>
      <c r="O385">
        <v>1</v>
      </c>
      <c r="P385" t="s">
        <v>3554</v>
      </c>
      <c r="Q385" t="s">
        <v>3557</v>
      </c>
      <c r="S385" t="s">
        <v>3558</v>
      </c>
      <c r="T385" t="s">
        <v>564</v>
      </c>
      <c r="W385">
        <v>6120</v>
      </c>
      <c r="X385">
        <v>680</v>
      </c>
      <c r="Y385">
        <v>0</v>
      </c>
      <c r="Z385">
        <v>0</v>
      </c>
      <c r="AA385">
        <v>0</v>
      </c>
      <c r="AB385">
        <v>0</v>
      </c>
      <c r="AC385">
        <v>0</v>
      </c>
      <c r="AD385" t="s">
        <v>1645</v>
      </c>
      <c r="AE385" t="s">
        <v>773</v>
      </c>
      <c r="AF385">
        <v>6430</v>
      </c>
      <c r="AG385">
        <v>3960</v>
      </c>
      <c r="AH385">
        <v>6120</v>
      </c>
      <c r="AI385">
        <v>3960</v>
      </c>
      <c r="AJ385">
        <v>727</v>
      </c>
      <c r="AK385">
        <v>1433</v>
      </c>
      <c r="AL385">
        <v>0.23419999999999999</v>
      </c>
      <c r="AN385" t="s">
        <v>785</v>
      </c>
      <c r="AP385">
        <v>6120</v>
      </c>
      <c r="AQ385">
        <v>3960</v>
      </c>
      <c r="AR385">
        <v>727</v>
      </c>
      <c r="AS385">
        <v>1433</v>
      </c>
      <c r="AT385">
        <v>0.23419999999999999</v>
      </c>
      <c r="AU385" t="s">
        <v>558</v>
      </c>
      <c r="AV385">
        <v>0</v>
      </c>
      <c r="AW385">
        <v>3960</v>
      </c>
    </row>
    <row r="386" spans="1:49">
      <c r="A386">
        <v>580</v>
      </c>
      <c r="B386" t="s">
        <v>560</v>
      </c>
      <c r="C386" s="59">
        <v>45517</v>
      </c>
      <c r="D386" t="s">
        <v>3561</v>
      </c>
      <c r="E386" t="s">
        <v>562</v>
      </c>
      <c r="F386" t="s">
        <v>3559</v>
      </c>
      <c r="H386" t="s">
        <v>3562</v>
      </c>
      <c r="I386" s="59">
        <v>45520</v>
      </c>
      <c r="J386" t="s">
        <v>561</v>
      </c>
      <c r="K386" t="s">
        <v>3560</v>
      </c>
      <c r="L386" s="59"/>
      <c r="M386" t="s">
        <v>98</v>
      </c>
      <c r="N386" t="s">
        <v>351</v>
      </c>
      <c r="O386">
        <v>3</v>
      </c>
      <c r="P386" t="s">
        <v>3559</v>
      </c>
      <c r="Q386" t="s">
        <v>3562</v>
      </c>
      <c r="S386" t="s">
        <v>3563</v>
      </c>
      <c r="T386" t="s">
        <v>3564</v>
      </c>
      <c r="W386">
        <v>18360</v>
      </c>
      <c r="X386">
        <v>2040</v>
      </c>
      <c r="Y386">
        <v>0</v>
      </c>
      <c r="Z386">
        <v>3000</v>
      </c>
      <c r="AA386">
        <v>0</v>
      </c>
      <c r="AB386">
        <v>0</v>
      </c>
      <c r="AC386">
        <v>0</v>
      </c>
      <c r="AD386" t="s">
        <v>1645</v>
      </c>
      <c r="AF386">
        <v>6430</v>
      </c>
      <c r="AG386">
        <v>3960</v>
      </c>
      <c r="AH386">
        <v>18360</v>
      </c>
      <c r="AI386">
        <v>14880</v>
      </c>
      <c r="AJ386">
        <v>2181</v>
      </c>
      <c r="AK386">
        <v>1299</v>
      </c>
      <c r="AL386">
        <v>7.0800000000000002E-2</v>
      </c>
      <c r="AN386" t="s">
        <v>785</v>
      </c>
      <c r="AP386">
        <v>18360</v>
      </c>
      <c r="AQ386">
        <v>14880</v>
      </c>
      <c r="AR386">
        <v>2181</v>
      </c>
      <c r="AS386">
        <v>1299</v>
      </c>
      <c r="AT386">
        <v>7.0800000000000002E-2</v>
      </c>
      <c r="AU386" t="s">
        <v>558</v>
      </c>
      <c r="AV386">
        <v>0</v>
      </c>
      <c r="AW386">
        <v>11880</v>
      </c>
    </row>
    <row r="387" spans="1:49">
      <c r="A387">
        <v>581</v>
      </c>
      <c r="B387" t="s">
        <v>560</v>
      </c>
      <c r="C387" s="59">
        <v>45518</v>
      </c>
      <c r="D387" t="s">
        <v>3567</v>
      </c>
      <c r="E387" t="s">
        <v>562</v>
      </c>
      <c r="F387" t="s">
        <v>3568</v>
      </c>
      <c r="H387" t="s">
        <v>3569</v>
      </c>
      <c r="I387" s="59">
        <v>45520</v>
      </c>
      <c r="J387" t="s">
        <v>561</v>
      </c>
      <c r="K387" t="s">
        <v>3566</v>
      </c>
      <c r="L387" s="59"/>
      <c r="M387" t="s">
        <v>98</v>
      </c>
      <c r="N387" t="s">
        <v>351</v>
      </c>
      <c r="O387">
        <v>3</v>
      </c>
      <c r="P387" t="s">
        <v>3565</v>
      </c>
      <c r="Q387" t="s">
        <v>3569</v>
      </c>
      <c r="S387" t="s">
        <v>3570</v>
      </c>
      <c r="T387" t="s">
        <v>3571</v>
      </c>
      <c r="W387">
        <v>18360</v>
      </c>
      <c r="X387">
        <v>2040</v>
      </c>
      <c r="Y387">
        <v>0</v>
      </c>
      <c r="Z387">
        <v>3000</v>
      </c>
      <c r="AA387">
        <v>0</v>
      </c>
      <c r="AB387">
        <v>0</v>
      </c>
      <c r="AC387">
        <v>0</v>
      </c>
      <c r="AD387" t="s">
        <v>1645</v>
      </c>
      <c r="AF387">
        <v>6430</v>
      </c>
      <c r="AG387">
        <v>3960</v>
      </c>
      <c r="AH387">
        <v>18360</v>
      </c>
      <c r="AI387">
        <v>14880</v>
      </c>
      <c r="AJ387">
        <v>2181</v>
      </c>
      <c r="AK387">
        <v>1299</v>
      </c>
      <c r="AL387">
        <v>7.0800000000000002E-2</v>
      </c>
      <c r="AN387" t="s">
        <v>785</v>
      </c>
      <c r="AP387">
        <v>18360</v>
      </c>
      <c r="AQ387">
        <v>14880</v>
      </c>
      <c r="AR387">
        <v>2181</v>
      </c>
      <c r="AS387">
        <v>1299</v>
      </c>
      <c r="AT387">
        <v>7.0800000000000002E-2</v>
      </c>
      <c r="AU387" t="s">
        <v>558</v>
      </c>
      <c r="AV387">
        <v>0</v>
      </c>
      <c r="AW387">
        <v>11880</v>
      </c>
    </row>
    <row r="388" spans="1:49">
      <c r="A388">
        <v>582</v>
      </c>
      <c r="B388" t="s">
        <v>560</v>
      </c>
      <c r="C388" s="59">
        <v>45519</v>
      </c>
      <c r="D388" t="s">
        <v>3574</v>
      </c>
      <c r="E388" t="s">
        <v>562</v>
      </c>
      <c r="F388" t="s">
        <v>3572</v>
      </c>
      <c r="H388" t="s">
        <v>3575</v>
      </c>
      <c r="I388" s="59">
        <v>45520</v>
      </c>
      <c r="J388" t="s">
        <v>561</v>
      </c>
      <c r="K388" t="s">
        <v>3573</v>
      </c>
      <c r="L388" s="59"/>
      <c r="M388" t="s">
        <v>104</v>
      </c>
      <c r="N388" t="s">
        <v>351</v>
      </c>
      <c r="O388">
        <v>2</v>
      </c>
      <c r="P388" t="s">
        <v>3572</v>
      </c>
      <c r="Q388" t="s">
        <v>3575</v>
      </c>
      <c r="S388" t="s">
        <v>3576</v>
      </c>
      <c r="T388" t="s">
        <v>3577</v>
      </c>
      <c r="W388">
        <v>7700</v>
      </c>
      <c r="X388">
        <v>0</v>
      </c>
      <c r="Y388">
        <v>3000</v>
      </c>
      <c r="Z388">
        <v>3000</v>
      </c>
      <c r="AA388">
        <v>0</v>
      </c>
      <c r="AB388">
        <v>0</v>
      </c>
      <c r="AC388">
        <v>0</v>
      </c>
      <c r="AD388" t="s">
        <v>1644</v>
      </c>
      <c r="AF388">
        <v>3570</v>
      </c>
      <c r="AG388">
        <v>2200</v>
      </c>
      <c r="AH388">
        <v>10700</v>
      </c>
      <c r="AI388">
        <v>7400</v>
      </c>
      <c r="AJ388">
        <v>1014</v>
      </c>
      <c r="AK388">
        <v>2286</v>
      </c>
      <c r="AL388">
        <v>0.21360000000000001</v>
      </c>
      <c r="AN388" t="s">
        <v>785</v>
      </c>
      <c r="AP388">
        <v>10700</v>
      </c>
      <c r="AQ388">
        <v>7400</v>
      </c>
      <c r="AR388">
        <v>1014</v>
      </c>
      <c r="AS388">
        <v>2286</v>
      </c>
      <c r="AT388">
        <v>0.21360000000000001</v>
      </c>
      <c r="AU388" t="s">
        <v>558</v>
      </c>
      <c r="AV388">
        <v>0</v>
      </c>
      <c r="AW388">
        <v>4400</v>
      </c>
    </row>
    <row r="389" spans="1:49">
      <c r="A389">
        <v>583</v>
      </c>
      <c r="B389" t="s">
        <v>560</v>
      </c>
      <c r="C389" s="59">
        <v>45519</v>
      </c>
      <c r="D389" t="s">
        <v>3579</v>
      </c>
      <c r="E389" t="s">
        <v>562</v>
      </c>
      <c r="F389" t="s">
        <v>1880</v>
      </c>
      <c r="H389" t="s">
        <v>3580</v>
      </c>
      <c r="I389" s="59">
        <v>45520</v>
      </c>
      <c r="J389" t="s">
        <v>561</v>
      </c>
      <c r="K389" t="s">
        <v>3578</v>
      </c>
      <c r="L389" s="59"/>
      <c r="M389" t="s">
        <v>74</v>
      </c>
      <c r="N389" t="s">
        <v>351</v>
      </c>
      <c r="O389">
        <v>10</v>
      </c>
      <c r="P389" t="s">
        <v>1877</v>
      </c>
      <c r="Q389" t="s">
        <v>3580</v>
      </c>
      <c r="S389" t="s">
        <v>1883</v>
      </c>
      <c r="T389" t="s">
        <v>1884</v>
      </c>
      <c r="W389">
        <v>20800</v>
      </c>
      <c r="X389">
        <v>5200</v>
      </c>
      <c r="Y389">
        <v>0</v>
      </c>
      <c r="Z389">
        <v>3000</v>
      </c>
      <c r="AA389">
        <v>0</v>
      </c>
      <c r="AB389">
        <v>0</v>
      </c>
      <c r="AC389">
        <v>0</v>
      </c>
      <c r="AD389" t="s">
        <v>73</v>
      </c>
      <c r="AF389">
        <v>2280</v>
      </c>
      <c r="AG389">
        <v>1540</v>
      </c>
      <c r="AH389">
        <v>20800</v>
      </c>
      <c r="AI389">
        <v>18400</v>
      </c>
      <c r="AJ389">
        <v>2471</v>
      </c>
      <c r="AK389">
        <v>-71</v>
      </c>
      <c r="AL389">
        <v>-3.3999999999999998E-3</v>
      </c>
      <c r="AN389" t="s">
        <v>785</v>
      </c>
      <c r="AP389">
        <v>20800</v>
      </c>
      <c r="AQ389">
        <v>18400</v>
      </c>
      <c r="AR389">
        <v>2471</v>
      </c>
      <c r="AS389">
        <v>-71</v>
      </c>
      <c r="AT389">
        <v>-3.3999999999999998E-3</v>
      </c>
      <c r="AU389" t="s">
        <v>558</v>
      </c>
      <c r="AV389">
        <v>0</v>
      </c>
      <c r="AW389">
        <v>15400</v>
      </c>
    </row>
    <row r="390" spans="1:49">
      <c r="A390">
        <v>584</v>
      </c>
      <c r="B390" t="s">
        <v>560</v>
      </c>
      <c r="C390" s="59">
        <v>45520</v>
      </c>
      <c r="D390" t="s">
        <v>3583</v>
      </c>
      <c r="E390" t="s">
        <v>562</v>
      </c>
      <c r="F390" t="s">
        <v>3584</v>
      </c>
      <c r="H390" t="s">
        <v>3585</v>
      </c>
      <c r="I390" s="59">
        <v>45520</v>
      </c>
      <c r="J390" t="s">
        <v>561</v>
      </c>
      <c r="K390" t="s">
        <v>3582</v>
      </c>
      <c r="L390" s="59"/>
      <c r="M390" t="s">
        <v>34</v>
      </c>
      <c r="N390" t="s">
        <v>351</v>
      </c>
      <c r="O390">
        <v>1</v>
      </c>
      <c r="P390" t="s">
        <v>3581</v>
      </c>
      <c r="Q390" t="s">
        <v>3585</v>
      </c>
      <c r="S390" t="s">
        <v>3586</v>
      </c>
      <c r="T390" t="s">
        <v>564</v>
      </c>
      <c r="W390">
        <v>34020</v>
      </c>
      <c r="X390">
        <v>0</v>
      </c>
      <c r="Y390">
        <v>3000</v>
      </c>
      <c r="Z390">
        <v>3500</v>
      </c>
      <c r="AA390">
        <v>0</v>
      </c>
      <c r="AB390">
        <v>960</v>
      </c>
      <c r="AC390">
        <v>0</v>
      </c>
      <c r="AD390" t="s">
        <v>33</v>
      </c>
      <c r="AF390">
        <v>32130</v>
      </c>
      <c r="AG390">
        <v>19800</v>
      </c>
      <c r="AH390">
        <v>37020</v>
      </c>
      <c r="AI390">
        <v>24260</v>
      </c>
      <c r="AJ390">
        <v>4141</v>
      </c>
      <c r="AK390">
        <v>8619</v>
      </c>
      <c r="AL390">
        <v>0.23280000000000001</v>
      </c>
      <c r="AN390" t="s">
        <v>785</v>
      </c>
      <c r="AP390">
        <v>37020</v>
      </c>
      <c r="AQ390">
        <v>24260</v>
      </c>
      <c r="AR390">
        <v>4141</v>
      </c>
      <c r="AS390">
        <v>8619</v>
      </c>
      <c r="AT390">
        <v>0.23280000000000001</v>
      </c>
      <c r="AU390" t="s">
        <v>558</v>
      </c>
      <c r="AV390">
        <v>0</v>
      </c>
      <c r="AW390">
        <v>19800</v>
      </c>
    </row>
    <row r="391" spans="1:49">
      <c r="A391">
        <v>585</v>
      </c>
      <c r="B391" t="s">
        <v>560</v>
      </c>
      <c r="C391" s="59">
        <v>45520</v>
      </c>
      <c r="D391" t="s">
        <v>3589</v>
      </c>
      <c r="E391" t="s">
        <v>562</v>
      </c>
      <c r="F391" t="s">
        <v>3587</v>
      </c>
      <c r="H391" t="s">
        <v>3590</v>
      </c>
      <c r="I391" s="59">
        <v>45520</v>
      </c>
      <c r="J391" t="s">
        <v>561</v>
      </c>
      <c r="K391" t="s">
        <v>3588</v>
      </c>
      <c r="L391" s="59"/>
      <c r="M391" t="s">
        <v>34</v>
      </c>
      <c r="N391" t="s">
        <v>351</v>
      </c>
      <c r="O391">
        <v>1</v>
      </c>
      <c r="P391" t="s">
        <v>3587</v>
      </c>
      <c r="Q391" t="s">
        <v>3590</v>
      </c>
      <c r="S391" t="s">
        <v>3591</v>
      </c>
      <c r="T391" t="s">
        <v>564</v>
      </c>
      <c r="W391">
        <v>34020</v>
      </c>
      <c r="X391">
        <v>0</v>
      </c>
      <c r="Y391">
        <v>3000</v>
      </c>
      <c r="Z391">
        <v>3500</v>
      </c>
      <c r="AA391">
        <v>3000</v>
      </c>
      <c r="AB391">
        <v>960</v>
      </c>
      <c r="AC391">
        <v>0</v>
      </c>
      <c r="AD391" t="s">
        <v>33</v>
      </c>
      <c r="AF391">
        <v>32130</v>
      </c>
      <c r="AG391">
        <v>19800</v>
      </c>
      <c r="AH391">
        <v>37020</v>
      </c>
      <c r="AI391">
        <v>24260</v>
      </c>
      <c r="AJ391">
        <v>4141</v>
      </c>
      <c r="AK391">
        <v>8619</v>
      </c>
      <c r="AL391">
        <v>0.23280000000000001</v>
      </c>
      <c r="AN391" t="s">
        <v>785</v>
      </c>
      <c r="AP391">
        <v>40020</v>
      </c>
      <c r="AQ391">
        <v>27260</v>
      </c>
      <c r="AR391">
        <v>4141</v>
      </c>
      <c r="AS391">
        <v>8619</v>
      </c>
      <c r="AT391">
        <v>0.21540000000000001</v>
      </c>
      <c r="AU391" t="s">
        <v>826</v>
      </c>
      <c r="AV391">
        <v>0</v>
      </c>
      <c r="AW391">
        <v>19800</v>
      </c>
    </row>
    <row r="392" spans="1:49">
      <c r="A392">
        <v>586</v>
      </c>
      <c r="B392" t="s">
        <v>560</v>
      </c>
      <c r="C392" s="59">
        <v>45520</v>
      </c>
      <c r="D392" t="s">
        <v>3594</v>
      </c>
      <c r="E392" t="s">
        <v>562</v>
      </c>
      <c r="F392" t="s">
        <v>3592</v>
      </c>
      <c r="H392" t="s">
        <v>3595</v>
      </c>
      <c r="I392" s="59">
        <v>45520</v>
      </c>
      <c r="J392" t="s">
        <v>561</v>
      </c>
      <c r="K392" t="s">
        <v>3593</v>
      </c>
      <c r="L392" s="59"/>
      <c r="M392" t="s">
        <v>98</v>
      </c>
      <c r="N392" t="s">
        <v>351</v>
      </c>
      <c r="O392">
        <v>1</v>
      </c>
      <c r="P392" t="s">
        <v>3592</v>
      </c>
      <c r="Q392" t="s">
        <v>3595</v>
      </c>
      <c r="S392" t="s">
        <v>3596</v>
      </c>
      <c r="T392" t="s">
        <v>563</v>
      </c>
      <c r="W392">
        <v>6120</v>
      </c>
      <c r="X392">
        <v>680</v>
      </c>
      <c r="Y392">
        <v>3000</v>
      </c>
      <c r="Z392">
        <v>3000</v>
      </c>
      <c r="AA392">
        <v>0</v>
      </c>
      <c r="AB392">
        <v>0</v>
      </c>
      <c r="AC392">
        <v>0</v>
      </c>
      <c r="AD392" t="s">
        <v>1645</v>
      </c>
      <c r="AF392">
        <v>6430</v>
      </c>
      <c r="AG392">
        <v>3960</v>
      </c>
      <c r="AH392">
        <v>9120</v>
      </c>
      <c r="AI392">
        <v>6960</v>
      </c>
      <c r="AJ392">
        <v>826</v>
      </c>
      <c r="AK392">
        <v>1334</v>
      </c>
      <c r="AL392">
        <v>0.14630000000000001</v>
      </c>
      <c r="AN392" t="s">
        <v>785</v>
      </c>
      <c r="AP392">
        <v>9120</v>
      </c>
      <c r="AQ392">
        <v>6960</v>
      </c>
      <c r="AR392">
        <v>826</v>
      </c>
      <c r="AS392">
        <v>1334</v>
      </c>
      <c r="AT392">
        <v>0.14630000000000001</v>
      </c>
      <c r="AU392" t="s">
        <v>558</v>
      </c>
      <c r="AV392">
        <v>0</v>
      </c>
      <c r="AW392">
        <v>3960</v>
      </c>
    </row>
    <row r="393" spans="1:49">
      <c r="A393">
        <v>589</v>
      </c>
      <c r="B393" t="s">
        <v>560</v>
      </c>
      <c r="C393" s="59">
        <v>45521</v>
      </c>
      <c r="D393" t="s">
        <v>3616</v>
      </c>
      <c r="E393" t="s">
        <v>562</v>
      </c>
      <c r="F393" t="s">
        <v>1369</v>
      </c>
      <c r="H393" t="s">
        <v>3617</v>
      </c>
      <c r="I393" s="59">
        <v>45523</v>
      </c>
      <c r="J393" t="s">
        <v>561</v>
      </c>
      <c r="K393" t="s">
        <v>3615</v>
      </c>
      <c r="L393" s="59"/>
      <c r="M393" t="s">
        <v>34</v>
      </c>
      <c r="N393" t="s">
        <v>351</v>
      </c>
      <c r="O393">
        <v>1</v>
      </c>
      <c r="P393" t="s">
        <v>3614</v>
      </c>
      <c r="Q393" t="s">
        <v>3617</v>
      </c>
      <c r="S393" t="s">
        <v>3618</v>
      </c>
      <c r="T393" t="s">
        <v>564</v>
      </c>
      <c r="W393">
        <v>34020</v>
      </c>
      <c r="X393">
        <v>0</v>
      </c>
      <c r="Y393">
        <v>3000</v>
      </c>
      <c r="Z393">
        <v>3500</v>
      </c>
      <c r="AA393">
        <v>0</v>
      </c>
      <c r="AB393">
        <v>960</v>
      </c>
      <c r="AC393">
        <v>0</v>
      </c>
      <c r="AD393" t="s">
        <v>33</v>
      </c>
      <c r="AF393">
        <v>32130</v>
      </c>
      <c r="AG393">
        <v>19800</v>
      </c>
      <c r="AH393">
        <v>37020</v>
      </c>
      <c r="AI393">
        <v>24260</v>
      </c>
      <c r="AJ393">
        <v>4141</v>
      </c>
      <c r="AK393">
        <v>8619</v>
      </c>
      <c r="AL393">
        <v>0.23280000000000001</v>
      </c>
      <c r="AN393" t="s">
        <v>785</v>
      </c>
      <c r="AP393">
        <v>37020</v>
      </c>
      <c r="AQ393">
        <v>24260</v>
      </c>
      <c r="AR393">
        <v>4141</v>
      </c>
      <c r="AS393">
        <v>8619</v>
      </c>
      <c r="AT393">
        <v>0.23280000000000001</v>
      </c>
      <c r="AU393" t="s">
        <v>558</v>
      </c>
      <c r="AV393">
        <v>0</v>
      </c>
      <c r="AW393">
        <v>19800</v>
      </c>
    </row>
    <row r="394" spans="1:49">
      <c r="A394">
        <v>590</v>
      </c>
      <c r="B394" t="s">
        <v>560</v>
      </c>
      <c r="C394" s="59">
        <v>45521</v>
      </c>
      <c r="D394" t="s">
        <v>3621</v>
      </c>
      <c r="E394" t="s">
        <v>562</v>
      </c>
      <c r="F394" t="s">
        <v>3619</v>
      </c>
      <c r="H394" t="s">
        <v>3622</v>
      </c>
      <c r="I394" s="59">
        <v>45523</v>
      </c>
      <c r="J394" t="s">
        <v>561</v>
      </c>
      <c r="K394" t="s">
        <v>3620</v>
      </c>
      <c r="L394" s="59"/>
      <c r="M394" t="s">
        <v>104</v>
      </c>
      <c r="N394" t="s">
        <v>351</v>
      </c>
      <c r="O394">
        <v>1</v>
      </c>
      <c r="P394" t="s">
        <v>3619</v>
      </c>
      <c r="Q394" t="s">
        <v>3622</v>
      </c>
      <c r="S394" t="s">
        <v>3623</v>
      </c>
      <c r="T394" t="s">
        <v>564</v>
      </c>
      <c r="W394">
        <v>3850</v>
      </c>
      <c r="X394">
        <v>0</v>
      </c>
      <c r="Y394">
        <v>0</v>
      </c>
      <c r="Z394">
        <v>3000</v>
      </c>
      <c r="AA394">
        <v>0</v>
      </c>
      <c r="AB394">
        <v>0</v>
      </c>
      <c r="AC394">
        <v>0</v>
      </c>
      <c r="AD394" t="s">
        <v>1644</v>
      </c>
      <c r="AF394">
        <v>3570</v>
      </c>
      <c r="AG394">
        <v>2200</v>
      </c>
      <c r="AH394">
        <v>3850</v>
      </c>
      <c r="AI394">
        <v>5200</v>
      </c>
      <c r="AJ394">
        <v>457</v>
      </c>
      <c r="AK394">
        <v>-1807</v>
      </c>
      <c r="AL394">
        <v>-0.46939999999999998</v>
      </c>
      <c r="AN394" t="s">
        <v>785</v>
      </c>
      <c r="AP394">
        <v>3850</v>
      </c>
      <c r="AQ394">
        <v>5200</v>
      </c>
      <c r="AR394">
        <v>457</v>
      </c>
      <c r="AS394">
        <v>-1807</v>
      </c>
      <c r="AT394">
        <v>-0.46939999999999998</v>
      </c>
      <c r="AU394" t="s">
        <v>558</v>
      </c>
      <c r="AV394">
        <v>0</v>
      </c>
      <c r="AW394">
        <v>2200</v>
      </c>
    </row>
    <row r="395" spans="1:49">
      <c r="A395">
        <v>591</v>
      </c>
      <c r="B395" t="s">
        <v>560</v>
      </c>
      <c r="C395" s="59">
        <v>45521</v>
      </c>
      <c r="D395" t="s">
        <v>3621</v>
      </c>
      <c r="E395" t="s">
        <v>562</v>
      </c>
      <c r="F395" t="s">
        <v>3619</v>
      </c>
      <c r="H395" t="s">
        <v>3622</v>
      </c>
      <c r="I395" s="59">
        <v>45523</v>
      </c>
      <c r="J395" t="s">
        <v>561</v>
      </c>
      <c r="K395" t="s">
        <v>3620</v>
      </c>
      <c r="L395" s="59"/>
      <c r="M395" t="s">
        <v>98</v>
      </c>
      <c r="N395" t="s">
        <v>351</v>
      </c>
      <c r="O395">
        <v>1</v>
      </c>
      <c r="P395" t="s">
        <v>3619</v>
      </c>
      <c r="Q395" t="s">
        <v>3622</v>
      </c>
      <c r="S395" t="s">
        <v>3623</v>
      </c>
      <c r="T395" t="s">
        <v>564</v>
      </c>
      <c r="W395">
        <v>6120</v>
      </c>
      <c r="X395">
        <v>680</v>
      </c>
      <c r="Y395">
        <v>0</v>
      </c>
      <c r="Z395">
        <v>0</v>
      </c>
      <c r="AA395">
        <v>0</v>
      </c>
      <c r="AB395">
        <v>0</v>
      </c>
      <c r="AC395">
        <v>0</v>
      </c>
      <c r="AD395" t="s">
        <v>1645</v>
      </c>
      <c r="AE395" t="s">
        <v>773</v>
      </c>
      <c r="AF395">
        <v>6430</v>
      </c>
      <c r="AG395">
        <v>3960</v>
      </c>
      <c r="AH395">
        <v>6120</v>
      </c>
      <c r="AI395">
        <v>3960</v>
      </c>
      <c r="AJ395">
        <v>727</v>
      </c>
      <c r="AK395">
        <v>1433</v>
      </c>
      <c r="AL395">
        <v>0.23419999999999999</v>
      </c>
      <c r="AN395" t="s">
        <v>785</v>
      </c>
      <c r="AP395">
        <v>6120</v>
      </c>
      <c r="AQ395">
        <v>3960</v>
      </c>
      <c r="AR395">
        <v>727</v>
      </c>
      <c r="AS395">
        <v>1433</v>
      </c>
      <c r="AT395">
        <v>0.23419999999999999</v>
      </c>
      <c r="AU395" t="s">
        <v>558</v>
      </c>
      <c r="AV395">
        <v>0</v>
      </c>
      <c r="AW395">
        <v>3960</v>
      </c>
    </row>
    <row r="396" spans="1:49">
      <c r="A396">
        <v>592</v>
      </c>
      <c r="B396" t="s">
        <v>560</v>
      </c>
      <c r="C396" s="59">
        <v>45521</v>
      </c>
      <c r="D396" t="s">
        <v>3626</v>
      </c>
      <c r="E396" t="s">
        <v>562</v>
      </c>
      <c r="F396" t="s">
        <v>3624</v>
      </c>
      <c r="H396" t="s">
        <v>3627</v>
      </c>
      <c r="I396" s="59">
        <v>45523</v>
      </c>
      <c r="J396" t="s">
        <v>561</v>
      </c>
      <c r="K396" t="s">
        <v>3625</v>
      </c>
      <c r="L396" s="59"/>
      <c r="M396" t="s">
        <v>98</v>
      </c>
      <c r="N396" t="s">
        <v>351</v>
      </c>
      <c r="O396">
        <v>2</v>
      </c>
      <c r="P396" t="s">
        <v>3624</v>
      </c>
      <c r="Q396" t="s">
        <v>3627</v>
      </c>
      <c r="S396" t="s">
        <v>3628</v>
      </c>
      <c r="T396" t="s">
        <v>564</v>
      </c>
      <c r="W396">
        <v>12240</v>
      </c>
      <c r="X396">
        <v>1360</v>
      </c>
      <c r="Y396">
        <v>0</v>
      </c>
      <c r="Z396">
        <v>3000</v>
      </c>
      <c r="AA396">
        <v>0</v>
      </c>
      <c r="AB396">
        <v>0</v>
      </c>
      <c r="AC396">
        <v>0</v>
      </c>
      <c r="AD396" t="s">
        <v>1645</v>
      </c>
      <c r="AF396">
        <v>6430</v>
      </c>
      <c r="AG396">
        <v>3960</v>
      </c>
      <c r="AH396">
        <v>12240</v>
      </c>
      <c r="AI396">
        <v>10920</v>
      </c>
      <c r="AJ396">
        <v>1454</v>
      </c>
      <c r="AK396">
        <v>-134</v>
      </c>
      <c r="AL396">
        <v>-1.09E-2</v>
      </c>
      <c r="AN396" t="s">
        <v>785</v>
      </c>
      <c r="AP396">
        <v>12240</v>
      </c>
      <c r="AQ396">
        <v>10920</v>
      </c>
      <c r="AR396">
        <v>1454</v>
      </c>
      <c r="AS396">
        <v>-134</v>
      </c>
      <c r="AT396">
        <v>-1.09E-2</v>
      </c>
      <c r="AU396" t="s">
        <v>558</v>
      </c>
      <c r="AV396">
        <v>0</v>
      </c>
      <c r="AW396">
        <v>7920</v>
      </c>
    </row>
    <row r="397" spans="1:49">
      <c r="A397">
        <v>593</v>
      </c>
      <c r="B397" t="s">
        <v>560</v>
      </c>
      <c r="C397" s="59">
        <v>45521</v>
      </c>
      <c r="D397" t="s">
        <v>3631</v>
      </c>
      <c r="E397" t="s">
        <v>562</v>
      </c>
      <c r="F397" t="s">
        <v>3629</v>
      </c>
      <c r="H397" t="s">
        <v>3632</v>
      </c>
      <c r="I397" s="59">
        <v>45523</v>
      </c>
      <c r="J397" t="s">
        <v>561</v>
      </c>
      <c r="K397" t="s">
        <v>3630</v>
      </c>
      <c r="L397" s="59"/>
      <c r="M397" t="s">
        <v>98</v>
      </c>
      <c r="N397" t="s">
        <v>351</v>
      </c>
      <c r="O397">
        <v>2</v>
      </c>
      <c r="P397" t="s">
        <v>3629</v>
      </c>
      <c r="Q397" t="s">
        <v>3632</v>
      </c>
      <c r="S397" t="s">
        <v>3633</v>
      </c>
      <c r="T397" t="s">
        <v>563</v>
      </c>
      <c r="W397">
        <v>12240</v>
      </c>
      <c r="X397">
        <v>1360</v>
      </c>
      <c r="Y397">
        <v>0</v>
      </c>
      <c r="Z397">
        <v>3000</v>
      </c>
      <c r="AA397">
        <v>0</v>
      </c>
      <c r="AB397">
        <v>0</v>
      </c>
      <c r="AC397">
        <v>0</v>
      </c>
      <c r="AD397" t="s">
        <v>1645</v>
      </c>
      <c r="AF397">
        <v>6430</v>
      </c>
      <c r="AG397">
        <v>3960</v>
      </c>
      <c r="AH397">
        <v>12240</v>
      </c>
      <c r="AI397">
        <v>10920</v>
      </c>
      <c r="AJ397">
        <v>1454</v>
      </c>
      <c r="AK397">
        <v>-134</v>
      </c>
      <c r="AL397">
        <v>-1.09E-2</v>
      </c>
      <c r="AN397" t="s">
        <v>785</v>
      </c>
      <c r="AP397">
        <v>12240</v>
      </c>
      <c r="AQ397">
        <v>10920</v>
      </c>
      <c r="AR397">
        <v>1454</v>
      </c>
      <c r="AS397">
        <v>-134</v>
      </c>
      <c r="AT397">
        <v>-1.09E-2</v>
      </c>
      <c r="AU397" t="s">
        <v>558</v>
      </c>
      <c r="AV397">
        <v>0</v>
      </c>
      <c r="AW397">
        <v>7920</v>
      </c>
    </row>
    <row r="398" spans="1:49">
      <c r="A398">
        <v>594</v>
      </c>
      <c r="B398" t="s">
        <v>560</v>
      </c>
      <c r="C398" s="59">
        <v>45521</v>
      </c>
      <c r="D398" t="s">
        <v>3636</v>
      </c>
      <c r="E398" t="s">
        <v>562</v>
      </c>
      <c r="F398" t="s">
        <v>3634</v>
      </c>
      <c r="H398" t="s">
        <v>3637</v>
      </c>
      <c r="I398" s="59">
        <v>45523</v>
      </c>
      <c r="J398" t="s">
        <v>561</v>
      </c>
      <c r="K398" t="s">
        <v>3635</v>
      </c>
      <c r="L398" s="59"/>
      <c r="M398" t="s">
        <v>34</v>
      </c>
      <c r="N398" t="s">
        <v>351</v>
      </c>
      <c r="O398">
        <v>1</v>
      </c>
      <c r="P398" t="s">
        <v>3634</v>
      </c>
      <c r="Q398" t="s">
        <v>3637</v>
      </c>
      <c r="S398" t="s">
        <v>3638</v>
      </c>
      <c r="T398" t="s">
        <v>563</v>
      </c>
      <c r="W398">
        <v>34020</v>
      </c>
      <c r="X398">
        <v>0</v>
      </c>
      <c r="Y398">
        <v>3000</v>
      </c>
      <c r="Z398">
        <v>3500</v>
      </c>
      <c r="AA398">
        <v>0</v>
      </c>
      <c r="AB398">
        <v>960</v>
      </c>
      <c r="AC398">
        <v>0</v>
      </c>
      <c r="AD398" t="s">
        <v>33</v>
      </c>
      <c r="AF398">
        <v>32130</v>
      </c>
      <c r="AG398">
        <v>19800</v>
      </c>
      <c r="AH398">
        <v>37020</v>
      </c>
      <c r="AI398">
        <v>24260</v>
      </c>
      <c r="AJ398">
        <v>4141</v>
      </c>
      <c r="AK398">
        <v>8619</v>
      </c>
      <c r="AL398">
        <v>0.23280000000000001</v>
      </c>
      <c r="AN398" t="s">
        <v>785</v>
      </c>
      <c r="AP398">
        <v>37020</v>
      </c>
      <c r="AQ398">
        <v>24260</v>
      </c>
      <c r="AR398">
        <v>4141</v>
      </c>
      <c r="AS398">
        <v>8619</v>
      </c>
      <c r="AT398">
        <v>0.23280000000000001</v>
      </c>
      <c r="AU398" t="s">
        <v>558</v>
      </c>
      <c r="AV398">
        <v>0</v>
      </c>
      <c r="AW398">
        <v>19800</v>
      </c>
    </row>
    <row r="399" spans="1:49">
      <c r="A399">
        <v>595</v>
      </c>
      <c r="B399" t="s">
        <v>560</v>
      </c>
      <c r="C399" s="59">
        <v>45521</v>
      </c>
      <c r="D399" t="s">
        <v>3640</v>
      </c>
      <c r="E399" t="s">
        <v>562</v>
      </c>
      <c r="F399" t="s">
        <v>705</v>
      </c>
      <c r="H399" t="s">
        <v>3641</v>
      </c>
      <c r="I399" s="59">
        <v>45523</v>
      </c>
      <c r="J399" t="s">
        <v>561</v>
      </c>
      <c r="K399" t="s">
        <v>3639</v>
      </c>
      <c r="L399" s="59"/>
      <c r="M399" t="s">
        <v>50</v>
      </c>
      <c r="N399" t="s">
        <v>351</v>
      </c>
      <c r="O399">
        <v>5</v>
      </c>
      <c r="P399" t="s">
        <v>702</v>
      </c>
      <c r="Q399" t="s">
        <v>3641</v>
      </c>
      <c r="S399" t="s">
        <v>708</v>
      </c>
      <c r="T399" t="s">
        <v>563</v>
      </c>
      <c r="W399">
        <v>13400</v>
      </c>
      <c r="X399">
        <v>0</v>
      </c>
      <c r="Y399">
        <v>3000</v>
      </c>
      <c r="Z399">
        <v>3000</v>
      </c>
      <c r="AA399">
        <v>0</v>
      </c>
      <c r="AB399">
        <v>0</v>
      </c>
      <c r="AC399">
        <v>0</v>
      </c>
      <c r="AD399" t="s">
        <v>49</v>
      </c>
      <c r="AF399">
        <v>1950</v>
      </c>
      <c r="AG399">
        <v>1320</v>
      </c>
      <c r="AH399">
        <v>16400</v>
      </c>
      <c r="AI399">
        <v>9600</v>
      </c>
      <c r="AJ399">
        <v>1691</v>
      </c>
      <c r="AK399">
        <v>5109</v>
      </c>
      <c r="AL399">
        <v>0.3115</v>
      </c>
      <c r="AN399" t="s">
        <v>785</v>
      </c>
      <c r="AP399">
        <v>16400</v>
      </c>
      <c r="AQ399">
        <v>9600</v>
      </c>
      <c r="AR399">
        <v>1691</v>
      </c>
      <c r="AS399">
        <v>5109</v>
      </c>
      <c r="AT399">
        <v>0.3115</v>
      </c>
      <c r="AU399" t="s">
        <v>558</v>
      </c>
      <c r="AV399">
        <v>0</v>
      </c>
      <c r="AW399">
        <v>6600</v>
      </c>
    </row>
    <row r="400" spans="1:49">
      <c r="A400">
        <v>596</v>
      </c>
      <c r="B400" t="s">
        <v>560</v>
      </c>
      <c r="C400" s="59">
        <v>45521</v>
      </c>
      <c r="D400" t="s">
        <v>3644</v>
      </c>
      <c r="E400" t="s">
        <v>562</v>
      </c>
      <c r="F400" t="s">
        <v>3642</v>
      </c>
      <c r="H400" t="s">
        <v>3645</v>
      </c>
      <c r="I400" s="59">
        <v>45523</v>
      </c>
      <c r="J400" t="s">
        <v>561</v>
      </c>
      <c r="K400" t="s">
        <v>3643</v>
      </c>
      <c r="L400" s="59"/>
      <c r="M400" t="s">
        <v>38</v>
      </c>
      <c r="N400" t="s">
        <v>351</v>
      </c>
      <c r="O400">
        <v>1</v>
      </c>
      <c r="P400" t="s">
        <v>3642</v>
      </c>
      <c r="Q400" t="s">
        <v>3645</v>
      </c>
      <c r="S400" t="s">
        <v>3646</v>
      </c>
      <c r="T400" t="s">
        <v>564</v>
      </c>
      <c r="W400">
        <v>24570</v>
      </c>
      <c r="X400">
        <v>0</v>
      </c>
      <c r="Y400">
        <v>3000</v>
      </c>
      <c r="Z400">
        <v>3500</v>
      </c>
      <c r="AA400">
        <v>0</v>
      </c>
      <c r="AB400">
        <v>960</v>
      </c>
      <c r="AC400">
        <v>0</v>
      </c>
      <c r="AD400" t="s">
        <v>37</v>
      </c>
      <c r="AF400">
        <v>23210</v>
      </c>
      <c r="AG400">
        <v>14300</v>
      </c>
      <c r="AH400">
        <v>27570</v>
      </c>
      <c r="AI400">
        <v>18760</v>
      </c>
      <c r="AJ400">
        <v>3018</v>
      </c>
      <c r="AK400">
        <v>5792</v>
      </c>
      <c r="AL400">
        <v>0.21010000000000001</v>
      </c>
      <c r="AN400" t="s">
        <v>785</v>
      </c>
      <c r="AP400">
        <v>27570</v>
      </c>
      <c r="AQ400">
        <v>18760</v>
      </c>
      <c r="AR400">
        <v>3018</v>
      </c>
      <c r="AS400">
        <v>5792</v>
      </c>
      <c r="AT400">
        <v>0.21010000000000001</v>
      </c>
      <c r="AU400" t="s">
        <v>558</v>
      </c>
      <c r="AV400">
        <v>0</v>
      </c>
      <c r="AW400">
        <v>14300</v>
      </c>
    </row>
    <row r="401" spans="1:49">
      <c r="A401">
        <v>597</v>
      </c>
      <c r="B401" t="s">
        <v>560</v>
      </c>
      <c r="C401" s="59">
        <v>45521</v>
      </c>
      <c r="D401" t="s">
        <v>3648</v>
      </c>
      <c r="E401" t="s">
        <v>562</v>
      </c>
      <c r="F401" t="s">
        <v>2932</v>
      </c>
      <c r="H401" t="s">
        <v>3649</v>
      </c>
      <c r="I401" s="59">
        <v>45523</v>
      </c>
      <c r="J401" t="s">
        <v>561</v>
      </c>
      <c r="K401" t="s">
        <v>3647</v>
      </c>
      <c r="L401" s="59"/>
      <c r="M401" t="s">
        <v>104</v>
      </c>
      <c r="N401" t="s">
        <v>351</v>
      </c>
      <c r="O401">
        <v>1</v>
      </c>
      <c r="P401" t="s">
        <v>2932</v>
      </c>
      <c r="Q401" t="s">
        <v>3649</v>
      </c>
      <c r="S401" t="s">
        <v>2936</v>
      </c>
      <c r="T401" t="s">
        <v>564</v>
      </c>
      <c r="W401">
        <v>3850</v>
      </c>
      <c r="X401">
        <v>0</v>
      </c>
      <c r="Y401">
        <v>3000</v>
      </c>
      <c r="Z401">
        <v>3000</v>
      </c>
      <c r="AA401">
        <v>0</v>
      </c>
      <c r="AB401">
        <v>0</v>
      </c>
      <c r="AC401">
        <v>0</v>
      </c>
      <c r="AD401" t="s">
        <v>1644</v>
      </c>
      <c r="AF401">
        <v>3570</v>
      </c>
      <c r="AG401">
        <v>2200</v>
      </c>
      <c r="AH401">
        <v>6850</v>
      </c>
      <c r="AI401">
        <v>5200</v>
      </c>
      <c r="AJ401">
        <v>556</v>
      </c>
      <c r="AK401">
        <v>1094</v>
      </c>
      <c r="AL401">
        <v>0.15970000000000001</v>
      </c>
      <c r="AN401" t="s">
        <v>785</v>
      </c>
      <c r="AP401">
        <v>6850</v>
      </c>
      <c r="AQ401">
        <v>5200</v>
      </c>
      <c r="AR401">
        <v>556</v>
      </c>
      <c r="AS401">
        <v>1094</v>
      </c>
      <c r="AT401">
        <v>0.15970000000000001</v>
      </c>
      <c r="AU401" t="s">
        <v>558</v>
      </c>
      <c r="AV401">
        <v>0</v>
      </c>
      <c r="AW401">
        <v>2200</v>
      </c>
    </row>
    <row r="402" spans="1:49">
      <c r="A402">
        <v>598</v>
      </c>
      <c r="B402" t="s">
        <v>560</v>
      </c>
      <c r="C402" s="59">
        <v>45521</v>
      </c>
      <c r="D402" t="s">
        <v>3652</v>
      </c>
      <c r="E402" t="s">
        <v>562</v>
      </c>
      <c r="F402" t="s">
        <v>3650</v>
      </c>
      <c r="H402" t="s">
        <v>3653</v>
      </c>
      <c r="I402" s="59">
        <v>45523</v>
      </c>
      <c r="J402" t="s">
        <v>561</v>
      </c>
      <c r="K402" t="s">
        <v>3651</v>
      </c>
      <c r="L402" s="59"/>
      <c r="M402" t="s">
        <v>98</v>
      </c>
      <c r="N402" t="s">
        <v>351</v>
      </c>
      <c r="O402">
        <v>1</v>
      </c>
      <c r="P402" t="s">
        <v>3650</v>
      </c>
      <c r="Q402" t="s">
        <v>3653</v>
      </c>
      <c r="S402" t="s">
        <v>3654</v>
      </c>
      <c r="T402" t="s">
        <v>564</v>
      </c>
      <c r="W402">
        <v>6120</v>
      </c>
      <c r="X402">
        <v>680</v>
      </c>
      <c r="Y402">
        <v>3000</v>
      </c>
      <c r="Z402">
        <v>3000</v>
      </c>
      <c r="AA402">
        <v>0</v>
      </c>
      <c r="AB402">
        <v>0</v>
      </c>
      <c r="AC402">
        <v>0</v>
      </c>
      <c r="AD402" t="s">
        <v>1645</v>
      </c>
      <c r="AF402">
        <v>6430</v>
      </c>
      <c r="AG402">
        <v>3960</v>
      </c>
      <c r="AH402">
        <v>9120</v>
      </c>
      <c r="AI402">
        <v>6960</v>
      </c>
      <c r="AJ402">
        <v>826</v>
      </c>
      <c r="AK402">
        <v>1334</v>
      </c>
      <c r="AL402">
        <v>0.14630000000000001</v>
      </c>
      <c r="AN402" t="s">
        <v>785</v>
      </c>
      <c r="AP402">
        <v>9120</v>
      </c>
      <c r="AQ402">
        <v>6960</v>
      </c>
      <c r="AR402">
        <v>826</v>
      </c>
      <c r="AS402">
        <v>1334</v>
      </c>
      <c r="AT402">
        <v>0.14630000000000001</v>
      </c>
      <c r="AU402" t="s">
        <v>558</v>
      </c>
      <c r="AV402">
        <v>0</v>
      </c>
      <c r="AW402">
        <v>3960</v>
      </c>
    </row>
    <row r="403" spans="1:49">
      <c r="A403">
        <v>599</v>
      </c>
      <c r="B403" t="s">
        <v>560</v>
      </c>
      <c r="C403" s="59">
        <v>45522</v>
      </c>
      <c r="D403" t="s">
        <v>3657</v>
      </c>
      <c r="E403" t="s">
        <v>562</v>
      </c>
      <c r="F403" t="s">
        <v>3658</v>
      </c>
      <c r="H403" t="s">
        <v>3659</v>
      </c>
      <c r="I403" s="59">
        <v>45523</v>
      </c>
      <c r="J403" t="s">
        <v>561</v>
      </c>
      <c r="K403" t="s">
        <v>3656</v>
      </c>
      <c r="L403" s="59"/>
      <c r="M403" t="s">
        <v>22</v>
      </c>
      <c r="N403" t="s">
        <v>351</v>
      </c>
      <c r="O403">
        <v>1</v>
      </c>
      <c r="P403" t="s">
        <v>3655</v>
      </c>
      <c r="Q403" t="s">
        <v>3659</v>
      </c>
      <c r="S403" t="s">
        <v>3660</v>
      </c>
      <c r="T403" t="s">
        <v>563</v>
      </c>
      <c r="W403">
        <v>21740</v>
      </c>
      <c r="X403">
        <v>0</v>
      </c>
      <c r="Y403">
        <v>3000</v>
      </c>
      <c r="Z403">
        <v>3000</v>
      </c>
      <c r="AA403">
        <v>0</v>
      </c>
      <c r="AB403">
        <v>0</v>
      </c>
      <c r="AC403">
        <v>0</v>
      </c>
      <c r="AD403" t="s">
        <v>21</v>
      </c>
      <c r="AF403">
        <v>20530</v>
      </c>
      <c r="AG403">
        <v>12650</v>
      </c>
      <c r="AH403">
        <v>24740</v>
      </c>
      <c r="AI403">
        <v>15650</v>
      </c>
      <c r="AJ403">
        <v>2682</v>
      </c>
      <c r="AK403">
        <v>6408</v>
      </c>
      <c r="AL403">
        <v>0.25900000000000001</v>
      </c>
      <c r="AN403" t="s">
        <v>785</v>
      </c>
      <c r="AP403">
        <v>24740</v>
      </c>
      <c r="AQ403">
        <v>15650</v>
      </c>
      <c r="AR403">
        <v>2682</v>
      </c>
      <c r="AS403">
        <v>6408</v>
      </c>
      <c r="AT403">
        <v>0.25900000000000001</v>
      </c>
      <c r="AU403" t="s">
        <v>558</v>
      </c>
      <c r="AV403">
        <v>0</v>
      </c>
      <c r="AW403">
        <v>12650</v>
      </c>
    </row>
    <row r="404" spans="1:49">
      <c r="A404">
        <v>600</v>
      </c>
      <c r="B404" t="s">
        <v>560</v>
      </c>
      <c r="C404" s="59">
        <v>45522</v>
      </c>
      <c r="D404" t="s">
        <v>3663</v>
      </c>
      <c r="E404" t="s">
        <v>562</v>
      </c>
      <c r="F404" t="s">
        <v>3661</v>
      </c>
      <c r="H404" t="s">
        <v>3664</v>
      </c>
      <c r="I404" s="59">
        <v>45523</v>
      </c>
      <c r="J404" t="s">
        <v>561</v>
      </c>
      <c r="K404" t="s">
        <v>3662</v>
      </c>
      <c r="L404" s="59"/>
      <c r="M404" t="s">
        <v>34</v>
      </c>
      <c r="N404" t="s">
        <v>351</v>
      </c>
      <c r="O404">
        <v>1</v>
      </c>
      <c r="P404" t="s">
        <v>3661</v>
      </c>
      <c r="Q404" t="s">
        <v>3664</v>
      </c>
      <c r="S404" t="s">
        <v>3665</v>
      </c>
      <c r="T404" t="s">
        <v>3666</v>
      </c>
      <c r="W404">
        <v>34020</v>
      </c>
      <c r="X404">
        <v>0</v>
      </c>
      <c r="Y404">
        <v>3000</v>
      </c>
      <c r="Z404">
        <v>3500</v>
      </c>
      <c r="AA404">
        <v>0</v>
      </c>
      <c r="AB404">
        <v>960</v>
      </c>
      <c r="AC404">
        <v>0</v>
      </c>
      <c r="AD404" t="s">
        <v>33</v>
      </c>
      <c r="AF404">
        <v>32130</v>
      </c>
      <c r="AG404">
        <v>19800</v>
      </c>
      <c r="AH404">
        <v>37020</v>
      </c>
      <c r="AI404">
        <v>24260</v>
      </c>
      <c r="AJ404">
        <v>4141</v>
      </c>
      <c r="AK404">
        <v>8619</v>
      </c>
      <c r="AL404">
        <v>0.23280000000000001</v>
      </c>
      <c r="AN404" t="s">
        <v>785</v>
      </c>
      <c r="AP404">
        <v>37020</v>
      </c>
      <c r="AQ404">
        <v>24260</v>
      </c>
      <c r="AR404">
        <v>4141</v>
      </c>
      <c r="AS404">
        <v>8619</v>
      </c>
      <c r="AT404">
        <v>0.23280000000000001</v>
      </c>
      <c r="AU404" t="s">
        <v>558</v>
      </c>
      <c r="AV404">
        <v>0</v>
      </c>
      <c r="AW404">
        <v>19800</v>
      </c>
    </row>
    <row r="405" spans="1:49">
      <c r="A405">
        <v>601</v>
      </c>
      <c r="B405" t="s">
        <v>560</v>
      </c>
      <c r="C405" s="59">
        <v>45522</v>
      </c>
      <c r="D405" t="s">
        <v>3669</v>
      </c>
      <c r="E405" t="s">
        <v>562</v>
      </c>
      <c r="F405" t="s">
        <v>3670</v>
      </c>
      <c r="H405" t="s">
        <v>3671</v>
      </c>
      <c r="I405" s="59">
        <v>45523</v>
      </c>
      <c r="J405" t="s">
        <v>561</v>
      </c>
      <c r="K405" t="s">
        <v>3668</v>
      </c>
      <c r="L405" s="59"/>
      <c r="M405" t="s">
        <v>104</v>
      </c>
      <c r="N405" t="s">
        <v>351</v>
      </c>
      <c r="O405">
        <v>2</v>
      </c>
      <c r="P405" t="s">
        <v>3667</v>
      </c>
      <c r="Q405" t="s">
        <v>3671</v>
      </c>
      <c r="S405" t="s">
        <v>3672</v>
      </c>
      <c r="T405" t="s">
        <v>564</v>
      </c>
      <c r="W405">
        <v>7700</v>
      </c>
      <c r="X405">
        <v>0</v>
      </c>
      <c r="Y405">
        <v>3000</v>
      </c>
      <c r="Z405">
        <v>3000</v>
      </c>
      <c r="AA405">
        <v>0</v>
      </c>
      <c r="AB405">
        <v>0</v>
      </c>
      <c r="AC405">
        <v>0</v>
      </c>
      <c r="AD405" t="s">
        <v>1644</v>
      </c>
      <c r="AF405">
        <v>3570</v>
      </c>
      <c r="AG405">
        <v>2200</v>
      </c>
      <c r="AH405">
        <v>10700</v>
      </c>
      <c r="AI405">
        <v>7400</v>
      </c>
      <c r="AJ405">
        <v>1014</v>
      </c>
      <c r="AK405">
        <v>2286</v>
      </c>
      <c r="AL405">
        <v>0.21360000000000001</v>
      </c>
      <c r="AN405" t="s">
        <v>785</v>
      </c>
      <c r="AP405">
        <v>10700</v>
      </c>
      <c r="AQ405">
        <v>7400</v>
      </c>
      <c r="AR405">
        <v>1014</v>
      </c>
      <c r="AS405">
        <v>2286</v>
      </c>
      <c r="AT405">
        <v>0.21360000000000001</v>
      </c>
      <c r="AU405" t="s">
        <v>558</v>
      </c>
      <c r="AV405">
        <v>0</v>
      </c>
      <c r="AW405">
        <v>4400</v>
      </c>
    </row>
    <row r="406" spans="1:49">
      <c r="A406">
        <v>602</v>
      </c>
      <c r="B406" t="s">
        <v>560</v>
      </c>
      <c r="C406" s="59">
        <v>45522</v>
      </c>
      <c r="D406" t="s">
        <v>3675</v>
      </c>
      <c r="E406" t="s">
        <v>562</v>
      </c>
      <c r="F406" t="s">
        <v>3676</v>
      </c>
      <c r="H406" t="s">
        <v>3677</v>
      </c>
      <c r="I406" s="59">
        <v>45523</v>
      </c>
      <c r="J406" t="s">
        <v>561</v>
      </c>
      <c r="K406" t="s">
        <v>3674</v>
      </c>
      <c r="L406" s="59"/>
      <c r="M406" t="s">
        <v>98</v>
      </c>
      <c r="N406" t="s">
        <v>351</v>
      </c>
      <c r="O406">
        <v>2</v>
      </c>
      <c r="P406" t="s">
        <v>3673</v>
      </c>
      <c r="Q406" t="s">
        <v>3677</v>
      </c>
      <c r="S406" t="s">
        <v>3678</v>
      </c>
      <c r="T406" t="s">
        <v>564</v>
      </c>
      <c r="W406">
        <v>12240</v>
      </c>
      <c r="X406">
        <v>1360</v>
      </c>
      <c r="Y406">
        <v>0</v>
      </c>
      <c r="Z406">
        <v>3000</v>
      </c>
      <c r="AA406">
        <v>0</v>
      </c>
      <c r="AB406">
        <v>0</v>
      </c>
      <c r="AC406">
        <v>0</v>
      </c>
      <c r="AD406" t="s">
        <v>1645</v>
      </c>
      <c r="AF406">
        <v>6430</v>
      </c>
      <c r="AG406">
        <v>3960</v>
      </c>
      <c r="AH406">
        <v>12240</v>
      </c>
      <c r="AI406">
        <v>10920</v>
      </c>
      <c r="AJ406">
        <v>1454</v>
      </c>
      <c r="AK406">
        <v>-134</v>
      </c>
      <c r="AL406">
        <v>-1.09E-2</v>
      </c>
      <c r="AN406" t="s">
        <v>785</v>
      </c>
      <c r="AP406">
        <v>12240</v>
      </c>
      <c r="AQ406">
        <v>10920</v>
      </c>
      <c r="AR406">
        <v>1454</v>
      </c>
      <c r="AS406">
        <v>-134</v>
      </c>
      <c r="AT406">
        <v>-1.09E-2</v>
      </c>
      <c r="AU406" t="s">
        <v>558</v>
      </c>
      <c r="AV406">
        <v>0</v>
      </c>
      <c r="AW406">
        <v>7920</v>
      </c>
    </row>
    <row r="407" spans="1:49">
      <c r="A407">
        <v>603</v>
      </c>
      <c r="B407" t="s">
        <v>560</v>
      </c>
      <c r="C407" s="59">
        <v>45522</v>
      </c>
      <c r="D407" t="s">
        <v>3681</v>
      </c>
      <c r="E407" t="s">
        <v>562</v>
      </c>
      <c r="F407" t="s">
        <v>3682</v>
      </c>
      <c r="H407" t="s">
        <v>3683</v>
      </c>
      <c r="I407" s="59">
        <v>45523</v>
      </c>
      <c r="J407" t="s">
        <v>561</v>
      </c>
      <c r="K407" t="s">
        <v>3680</v>
      </c>
      <c r="L407" s="59"/>
      <c r="M407" t="s">
        <v>118</v>
      </c>
      <c r="N407" t="s">
        <v>351</v>
      </c>
      <c r="O407">
        <v>2</v>
      </c>
      <c r="P407" t="s">
        <v>3679</v>
      </c>
      <c r="Q407" t="s">
        <v>3683</v>
      </c>
      <c r="S407" t="s">
        <v>3684</v>
      </c>
      <c r="T407" t="s">
        <v>564</v>
      </c>
      <c r="W407">
        <v>4880</v>
      </c>
      <c r="X407">
        <v>880</v>
      </c>
      <c r="Y407">
        <v>0</v>
      </c>
      <c r="Z407">
        <v>3000</v>
      </c>
      <c r="AA407">
        <v>0</v>
      </c>
      <c r="AB407">
        <v>0</v>
      </c>
      <c r="AC407">
        <v>0</v>
      </c>
      <c r="AD407" t="s">
        <v>117</v>
      </c>
      <c r="AF407">
        <v>2680</v>
      </c>
      <c r="AG407">
        <v>1650</v>
      </c>
      <c r="AH407">
        <v>4880</v>
      </c>
      <c r="AI407">
        <v>6300</v>
      </c>
      <c r="AJ407">
        <v>580</v>
      </c>
      <c r="AK407">
        <v>-2000</v>
      </c>
      <c r="AL407">
        <v>-0.4098</v>
      </c>
      <c r="AN407" t="s">
        <v>785</v>
      </c>
      <c r="AP407">
        <v>4880</v>
      </c>
      <c r="AQ407">
        <v>6300</v>
      </c>
      <c r="AR407">
        <v>580</v>
      </c>
      <c r="AS407">
        <v>-2000</v>
      </c>
      <c r="AT407">
        <v>-0.4098</v>
      </c>
      <c r="AU407" t="s">
        <v>558</v>
      </c>
      <c r="AV407">
        <v>0</v>
      </c>
      <c r="AW407">
        <v>3300</v>
      </c>
    </row>
    <row r="408" spans="1:49">
      <c r="A408">
        <v>604</v>
      </c>
      <c r="B408" t="s">
        <v>560</v>
      </c>
      <c r="C408" s="59">
        <v>45522</v>
      </c>
      <c r="D408" t="s">
        <v>3681</v>
      </c>
      <c r="E408" t="s">
        <v>562</v>
      </c>
      <c r="F408" t="s">
        <v>3682</v>
      </c>
      <c r="H408" t="s">
        <v>3683</v>
      </c>
      <c r="I408" s="59">
        <v>45523</v>
      </c>
      <c r="J408" t="s">
        <v>561</v>
      </c>
      <c r="K408" t="s">
        <v>3680</v>
      </c>
      <c r="L408" s="59"/>
      <c r="M408" t="s">
        <v>110</v>
      </c>
      <c r="N408" t="s">
        <v>351</v>
      </c>
      <c r="O408">
        <v>5</v>
      </c>
      <c r="P408" t="s">
        <v>3679</v>
      </c>
      <c r="Q408" t="s">
        <v>3683</v>
      </c>
      <c r="S408" t="s">
        <v>3684</v>
      </c>
      <c r="T408" t="s">
        <v>564</v>
      </c>
      <c r="W408">
        <v>6250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 t="s">
        <v>1640</v>
      </c>
      <c r="AE408" t="s">
        <v>773</v>
      </c>
      <c r="AF408">
        <v>1170</v>
      </c>
      <c r="AG408">
        <v>715</v>
      </c>
      <c r="AH408">
        <v>6250</v>
      </c>
      <c r="AI408">
        <v>3575</v>
      </c>
      <c r="AJ408">
        <v>743</v>
      </c>
      <c r="AK408">
        <v>1932</v>
      </c>
      <c r="AL408">
        <v>0.30909999999999999</v>
      </c>
      <c r="AN408" t="s">
        <v>785</v>
      </c>
      <c r="AP408">
        <v>6250</v>
      </c>
      <c r="AQ408">
        <v>3575</v>
      </c>
      <c r="AR408">
        <v>743</v>
      </c>
      <c r="AS408">
        <v>1932</v>
      </c>
      <c r="AT408">
        <v>0.30909999999999999</v>
      </c>
      <c r="AU408" t="s">
        <v>558</v>
      </c>
      <c r="AV408">
        <v>0</v>
      </c>
      <c r="AW408">
        <v>3575</v>
      </c>
    </row>
    <row r="409" spans="1:49">
      <c r="A409">
        <v>605</v>
      </c>
      <c r="B409" t="s">
        <v>560</v>
      </c>
      <c r="C409" s="59">
        <v>45523</v>
      </c>
      <c r="D409" t="s">
        <v>3687</v>
      </c>
      <c r="E409" t="s">
        <v>562</v>
      </c>
      <c r="F409" t="s">
        <v>3685</v>
      </c>
      <c r="H409" t="s">
        <v>3688</v>
      </c>
      <c r="I409" s="59">
        <v>45523</v>
      </c>
      <c r="J409" t="s">
        <v>561</v>
      </c>
      <c r="K409" t="s">
        <v>3686</v>
      </c>
      <c r="L409" s="59"/>
      <c r="M409" t="s">
        <v>34</v>
      </c>
      <c r="N409" t="s">
        <v>351</v>
      </c>
      <c r="O409">
        <v>1</v>
      </c>
      <c r="P409" t="s">
        <v>3685</v>
      </c>
      <c r="Q409" t="s">
        <v>3688</v>
      </c>
      <c r="S409" t="s">
        <v>3689</v>
      </c>
      <c r="T409" t="s">
        <v>564</v>
      </c>
      <c r="W409">
        <v>34020</v>
      </c>
      <c r="X409">
        <v>0</v>
      </c>
      <c r="Y409">
        <v>3000</v>
      </c>
      <c r="Z409">
        <v>3500</v>
      </c>
      <c r="AA409">
        <v>0</v>
      </c>
      <c r="AB409">
        <v>960</v>
      </c>
      <c r="AC409">
        <v>0</v>
      </c>
      <c r="AD409" t="s">
        <v>33</v>
      </c>
      <c r="AF409">
        <v>32130</v>
      </c>
      <c r="AG409">
        <v>19800</v>
      </c>
      <c r="AH409">
        <v>37020</v>
      </c>
      <c r="AI409">
        <v>24260</v>
      </c>
      <c r="AJ409">
        <v>4141</v>
      </c>
      <c r="AK409">
        <v>8619</v>
      </c>
      <c r="AL409">
        <v>0.23280000000000001</v>
      </c>
      <c r="AN409" t="s">
        <v>785</v>
      </c>
      <c r="AP409">
        <v>37020</v>
      </c>
      <c r="AQ409">
        <v>24260</v>
      </c>
      <c r="AR409">
        <v>4141</v>
      </c>
      <c r="AS409">
        <v>8619</v>
      </c>
      <c r="AT409">
        <v>0.23280000000000001</v>
      </c>
      <c r="AU409" t="s">
        <v>558</v>
      </c>
      <c r="AV409">
        <v>0</v>
      </c>
      <c r="AW409">
        <v>19800</v>
      </c>
    </row>
    <row r="410" spans="1:49">
      <c r="A410">
        <v>606</v>
      </c>
      <c r="B410" t="s">
        <v>560</v>
      </c>
      <c r="C410" s="59">
        <v>45523</v>
      </c>
      <c r="D410" t="s">
        <v>3692</v>
      </c>
      <c r="E410" t="s">
        <v>562</v>
      </c>
      <c r="F410" t="s">
        <v>3690</v>
      </c>
      <c r="H410" t="s">
        <v>3693</v>
      </c>
      <c r="I410" s="59">
        <v>45523</v>
      </c>
      <c r="J410" t="s">
        <v>561</v>
      </c>
      <c r="K410" t="s">
        <v>3691</v>
      </c>
      <c r="L410" s="59"/>
      <c r="M410" t="s">
        <v>34</v>
      </c>
      <c r="N410" t="s">
        <v>351</v>
      </c>
      <c r="O410">
        <v>1</v>
      </c>
      <c r="P410" t="s">
        <v>3690</v>
      </c>
      <c r="Q410" t="s">
        <v>3693</v>
      </c>
      <c r="S410" t="s">
        <v>3694</v>
      </c>
      <c r="T410" t="s">
        <v>564</v>
      </c>
      <c r="W410">
        <v>34020</v>
      </c>
      <c r="X410">
        <v>0</v>
      </c>
      <c r="Y410">
        <v>3000</v>
      </c>
      <c r="Z410">
        <v>3500</v>
      </c>
      <c r="AA410">
        <v>0</v>
      </c>
      <c r="AB410">
        <v>960</v>
      </c>
      <c r="AC410">
        <v>0</v>
      </c>
      <c r="AD410" t="s">
        <v>33</v>
      </c>
      <c r="AF410">
        <v>32130</v>
      </c>
      <c r="AG410">
        <v>19800</v>
      </c>
      <c r="AH410">
        <v>37020</v>
      </c>
      <c r="AI410">
        <v>24260</v>
      </c>
      <c r="AJ410">
        <v>4141</v>
      </c>
      <c r="AK410">
        <v>8619</v>
      </c>
      <c r="AL410">
        <v>0.23280000000000001</v>
      </c>
      <c r="AN410" t="s">
        <v>785</v>
      </c>
      <c r="AP410">
        <v>37020</v>
      </c>
      <c r="AQ410">
        <v>24260</v>
      </c>
      <c r="AR410">
        <v>4141</v>
      </c>
      <c r="AS410">
        <v>8619</v>
      </c>
      <c r="AT410">
        <v>0.23280000000000001</v>
      </c>
      <c r="AU410" t="s">
        <v>558</v>
      </c>
      <c r="AV410">
        <v>0</v>
      </c>
      <c r="AW410">
        <v>19800</v>
      </c>
    </row>
    <row r="411" spans="1:49">
      <c r="A411">
        <v>607</v>
      </c>
      <c r="B411" t="s">
        <v>560</v>
      </c>
      <c r="C411" s="59">
        <v>45523</v>
      </c>
      <c r="D411" t="s">
        <v>3697</v>
      </c>
      <c r="E411" t="s">
        <v>562</v>
      </c>
      <c r="F411" t="s">
        <v>3695</v>
      </c>
      <c r="H411" t="s">
        <v>3698</v>
      </c>
      <c r="I411" s="59">
        <v>45523</v>
      </c>
      <c r="J411" t="s">
        <v>561</v>
      </c>
      <c r="K411" t="s">
        <v>3696</v>
      </c>
      <c r="L411" s="59"/>
      <c r="M411" t="s">
        <v>98</v>
      </c>
      <c r="N411" t="s">
        <v>351</v>
      </c>
      <c r="O411">
        <v>2</v>
      </c>
      <c r="P411" t="s">
        <v>3695</v>
      </c>
      <c r="Q411" t="s">
        <v>3698</v>
      </c>
      <c r="S411" t="s">
        <v>3699</v>
      </c>
      <c r="T411" t="s">
        <v>564</v>
      </c>
      <c r="W411">
        <v>12240</v>
      </c>
      <c r="X411">
        <v>1360</v>
      </c>
      <c r="Y411">
        <v>0</v>
      </c>
      <c r="Z411">
        <v>3500</v>
      </c>
      <c r="AA411">
        <v>0</v>
      </c>
      <c r="AB411">
        <v>0</v>
      </c>
      <c r="AC411">
        <v>0</v>
      </c>
      <c r="AD411" t="s">
        <v>1645</v>
      </c>
      <c r="AF411">
        <v>6430</v>
      </c>
      <c r="AG411">
        <v>3960</v>
      </c>
      <c r="AH411">
        <v>12240</v>
      </c>
      <c r="AI411">
        <v>10920</v>
      </c>
      <c r="AJ411">
        <v>1454</v>
      </c>
      <c r="AK411">
        <v>-134</v>
      </c>
      <c r="AL411">
        <v>-1.09E-2</v>
      </c>
      <c r="AN411" t="s">
        <v>785</v>
      </c>
      <c r="AP411">
        <v>12240</v>
      </c>
      <c r="AQ411">
        <v>11420</v>
      </c>
      <c r="AR411">
        <v>1454</v>
      </c>
      <c r="AS411">
        <v>-634</v>
      </c>
      <c r="AT411">
        <v>-5.1799999999999999E-2</v>
      </c>
      <c r="AU411" t="s">
        <v>826</v>
      </c>
      <c r="AV411">
        <v>0</v>
      </c>
      <c r="AW411">
        <v>7920</v>
      </c>
    </row>
    <row r="412" spans="1:49">
      <c r="A412">
        <v>608</v>
      </c>
      <c r="B412" t="s">
        <v>560</v>
      </c>
      <c r="C412" s="59">
        <v>45523</v>
      </c>
      <c r="D412" t="s">
        <v>3702</v>
      </c>
      <c r="E412" t="s">
        <v>562</v>
      </c>
      <c r="F412" t="s">
        <v>3703</v>
      </c>
      <c r="H412" t="s">
        <v>3704</v>
      </c>
      <c r="I412" s="59">
        <v>45524</v>
      </c>
      <c r="J412" t="s">
        <v>561</v>
      </c>
      <c r="K412" t="s">
        <v>3701</v>
      </c>
      <c r="L412" s="59"/>
      <c r="M412" t="s">
        <v>115</v>
      </c>
      <c r="N412" t="s">
        <v>351</v>
      </c>
      <c r="O412">
        <v>7</v>
      </c>
      <c r="P412" t="s">
        <v>3700</v>
      </c>
      <c r="Q412" t="s">
        <v>3704</v>
      </c>
      <c r="S412" t="s">
        <v>3705</v>
      </c>
      <c r="T412" t="s">
        <v>563</v>
      </c>
      <c r="W412">
        <v>24780</v>
      </c>
      <c r="X412">
        <v>0</v>
      </c>
      <c r="Y412">
        <v>0</v>
      </c>
      <c r="Z412">
        <v>3500</v>
      </c>
      <c r="AA412">
        <v>0</v>
      </c>
      <c r="AB412">
        <v>1725</v>
      </c>
      <c r="AC412">
        <v>0</v>
      </c>
      <c r="AD412" t="s">
        <v>114</v>
      </c>
      <c r="AF412">
        <v>3210</v>
      </c>
      <c r="AG412">
        <v>1980</v>
      </c>
      <c r="AH412">
        <v>24780</v>
      </c>
      <c r="AI412">
        <v>19985</v>
      </c>
      <c r="AJ412">
        <v>2944</v>
      </c>
      <c r="AK412">
        <v>1851</v>
      </c>
      <c r="AL412">
        <v>7.4700000000000003E-2</v>
      </c>
      <c r="AN412" t="s">
        <v>785</v>
      </c>
      <c r="AP412">
        <v>24780</v>
      </c>
      <c r="AQ412">
        <v>19085</v>
      </c>
      <c r="AR412">
        <v>2944</v>
      </c>
      <c r="AS412">
        <v>2751</v>
      </c>
      <c r="AT412">
        <v>0.111</v>
      </c>
      <c r="AU412" t="s">
        <v>826</v>
      </c>
      <c r="AV412">
        <v>0</v>
      </c>
      <c r="AW412">
        <v>13860</v>
      </c>
    </row>
    <row r="413" spans="1:49">
      <c r="A413">
        <v>609</v>
      </c>
      <c r="B413" t="s">
        <v>560</v>
      </c>
      <c r="C413" s="59">
        <v>45523</v>
      </c>
      <c r="D413" t="s">
        <v>3702</v>
      </c>
      <c r="E413" t="s">
        <v>562</v>
      </c>
      <c r="F413" t="s">
        <v>3703</v>
      </c>
      <c r="H413" t="s">
        <v>3704</v>
      </c>
      <c r="I413" s="59">
        <v>45524</v>
      </c>
      <c r="J413" t="s">
        <v>561</v>
      </c>
      <c r="K413" t="s">
        <v>3701</v>
      </c>
      <c r="L413" s="59"/>
      <c r="M413" t="s">
        <v>74</v>
      </c>
      <c r="N413" t="s">
        <v>351</v>
      </c>
      <c r="O413">
        <v>4</v>
      </c>
      <c r="P413" t="s">
        <v>3700</v>
      </c>
      <c r="Q413" t="s">
        <v>3704</v>
      </c>
      <c r="S413" t="s">
        <v>3705</v>
      </c>
      <c r="T413" t="s">
        <v>563</v>
      </c>
      <c r="W413">
        <v>8320</v>
      </c>
      <c r="X413">
        <v>2080</v>
      </c>
      <c r="Y413">
        <v>0</v>
      </c>
      <c r="Z413">
        <v>3500</v>
      </c>
      <c r="AA413">
        <v>0</v>
      </c>
      <c r="AB413">
        <v>0</v>
      </c>
      <c r="AC413">
        <v>0</v>
      </c>
      <c r="AD413" t="s">
        <v>73</v>
      </c>
      <c r="AE413" t="s">
        <v>773</v>
      </c>
      <c r="AF413">
        <v>2280</v>
      </c>
      <c r="AG413">
        <v>1540</v>
      </c>
      <c r="AH413">
        <v>8320</v>
      </c>
      <c r="AI413">
        <v>6160</v>
      </c>
      <c r="AJ413">
        <v>988</v>
      </c>
      <c r="AK413">
        <v>1172</v>
      </c>
      <c r="AL413">
        <v>0.1409</v>
      </c>
      <c r="AN413" t="s">
        <v>785</v>
      </c>
      <c r="AP413">
        <v>8320</v>
      </c>
      <c r="AQ413">
        <v>9660</v>
      </c>
      <c r="AR413">
        <v>988</v>
      </c>
      <c r="AS413">
        <v>-2328</v>
      </c>
      <c r="AT413">
        <v>-0.27979999999999999</v>
      </c>
      <c r="AU413" t="s">
        <v>826</v>
      </c>
      <c r="AV413">
        <v>0</v>
      </c>
      <c r="AW413">
        <v>6160</v>
      </c>
    </row>
    <row r="414" spans="1:49">
      <c r="A414">
        <v>610</v>
      </c>
      <c r="B414" t="s">
        <v>560</v>
      </c>
      <c r="C414" s="59">
        <v>45523</v>
      </c>
      <c r="D414" t="s">
        <v>3702</v>
      </c>
      <c r="E414" t="s">
        <v>562</v>
      </c>
      <c r="F414" t="s">
        <v>3703</v>
      </c>
      <c r="H414" t="s">
        <v>3704</v>
      </c>
      <c r="I414" s="59">
        <v>45524</v>
      </c>
      <c r="J414" t="s">
        <v>561</v>
      </c>
      <c r="K414" t="s">
        <v>3701</v>
      </c>
      <c r="L414" s="59"/>
      <c r="M414" t="s">
        <v>121</v>
      </c>
      <c r="N414" t="s">
        <v>351</v>
      </c>
      <c r="O414">
        <v>3</v>
      </c>
      <c r="P414" t="s">
        <v>3700</v>
      </c>
      <c r="Q414" t="s">
        <v>3704</v>
      </c>
      <c r="S414" t="s">
        <v>3705</v>
      </c>
      <c r="T414" t="s">
        <v>563</v>
      </c>
      <c r="W414">
        <v>8130</v>
      </c>
      <c r="X414">
        <v>0</v>
      </c>
      <c r="Y414">
        <v>0</v>
      </c>
      <c r="Z414">
        <v>3500</v>
      </c>
      <c r="AA414">
        <v>0</v>
      </c>
      <c r="AB414">
        <v>0</v>
      </c>
      <c r="AC414">
        <v>0</v>
      </c>
      <c r="AD414" t="s">
        <v>120</v>
      </c>
      <c r="AE414" t="s">
        <v>773</v>
      </c>
      <c r="AF414">
        <v>2320</v>
      </c>
      <c r="AG414">
        <v>1430</v>
      </c>
      <c r="AH414">
        <v>8130</v>
      </c>
      <c r="AI414">
        <v>4290</v>
      </c>
      <c r="AJ414">
        <v>966</v>
      </c>
      <c r="AK414">
        <v>2874</v>
      </c>
      <c r="AL414">
        <v>0.35349999999999998</v>
      </c>
      <c r="AN414" t="s">
        <v>785</v>
      </c>
      <c r="AP414">
        <v>8130</v>
      </c>
      <c r="AQ414">
        <v>7790</v>
      </c>
      <c r="AR414">
        <v>966</v>
      </c>
      <c r="AS414">
        <v>-626</v>
      </c>
      <c r="AT414">
        <v>-7.6999999999999999E-2</v>
      </c>
      <c r="AU414" t="s">
        <v>826</v>
      </c>
      <c r="AV414">
        <v>0</v>
      </c>
      <c r="AW414">
        <v>4290</v>
      </c>
    </row>
    <row r="415" spans="1:49">
      <c r="A415">
        <v>611</v>
      </c>
      <c r="B415" t="s">
        <v>560</v>
      </c>
      <c r="C415" s="59">
        <v>45523</v>
      </c>
      <c r="D415" t="s">
        <v>3702</v>
      </c>
      <c r="E415" t="s">
        <v>562</v>
      </c>
      <c r="F415" t="s">
        <v>3703</v>
      </c>
      <c r="H415" t="s">
        <v>3704</v>
      </c>
      <c r="I415" s="59">
        <v>45524</v>
      </c>
      <c r="J415" t="s">
        <v>561</v>
      </c>
      <c r="K415" t="s">
        <v>3701</v>
      </c>
      <c r="L415" s="59"/>
      <c r="M415" t="s">
        <v>68</v>
      </c>
      <c r="N415" t="s">
        <v>351</v>
      </c>
      <c r="O415">
        <v>4</v>
      </c>
      <c r="P415" t="s">
        <v>3700</v>
      </c>
      <c r="Q415" t="s">
        <v>3704</v>
      </c>
      <c r="S415" t="s">
        <v>3705</v>
      </c>
      <c r="T415" t="s">
        <v>563</v>
      </c>
      <c r="W415">
        <v>18720</v>
      </c>
      <c r="X415">
        <v>0</v>
      </c>
      <c r="Y415">
        <v>0</v>
      </c>
      <c r="Z415">
        <v>3500</v>
      </c>
      <c r="AA415">
        <v>0</v>
      </c>
      <c r="AB415">
        <v>0</v>
      </c>
      <c r="AC415">
        <v>0</v>
      </c>
      <c r="AD415" t="s">
        <v>67</v>
      </c>
      <c r="AE415" t="s">
        <v>773</v>
      </c>
      <c r="AF415">
        <v>3910</v>
      </c>
      <c r="AG415">
        <v>2640</v>
      </c>
      <c r="AH415">
        <v>18720</v>
      </c>
      <c r="AI415">
        <v>10560</v>
      </c>
      <c r="AJ415">
        <v>2224</v>
      </c>
      <c r="AK415">
        <v>5936</v>
      </c>
      <c r="AL415">
        <v>0.31709999999999999</v>
      </c>
      <c r="AN415" t="s">
        <v>785</v>
      </c>
      <c r="AP415">
        <v>18720</v>
      </c>
      <c r="AQ415">
        <v>14060</v>
      </c>
      <c r="AR415">
        <v>2224</v>
      </c>
      <c r="AS415">
        <v>2436</v>
      </c>
      <c r="AT415">
        <v>0.13009999999999999</v>
      </c>
      <c r="AU415" t="s">
        <v>826</v>
      </c>
      <c r="AV415">
        <v>0</v>
      </c>
      <c r="AW415">
        <v>10560</v>
      </c>
    </row>
    <row r="416" spans="1:49">
      <c r="A416">
        <v>612</v>
      </c>
      <c r="B416" t="s">
        <v>560</v>
      </c>
      <c r="C416" s="59">
        <v>45524</v>
      </c>
      <c r="D416" t="s">
        <v>3708</v>
      </c>
      <c r="E416" t="s">
        <v>562</v>
      </c>
      <c r="F416" t="s">
        <v>3706</v>
      </c>
      <c r="H416" t="s">
        <v>3709</v>
      </c>
      <c r="I416" s="59">
        <v>45524</v>
      </c>
      <c r="J416" t="s">
        <v>561</v>
      </c>
      <c r="K416" t="s">
        <v>3707</v>
      </c>
      <c r="L416" s="59"/>
      <c r="M416" t="s">
        <v>284</v>
      </c>
      <c r="N416" t="s">
        <v>351</v>
      </c>
      <c r="O416">
        <v>1</v>
      </c>
      <c r="P416" t="s">
        <v>3706</v>
      </c>
      <c r="Q416" t="s">
        <v>3709</v>
      </c>
      <c r="S416" t="s">
        <v>3710</v>
      </c>
      <c r="T416" t="s">
        <v>3711</v>
      </c>
      <c r="W416">
        <v>1880</v>
      </c>
      <c r="X416">
        <v>210</v>
      </c>
      <c r="Y416">
        <v>0</v>
      </c>
      <c r="Z416">
        <v>3500</v>
      </c>
      <c r="AA416">
        <v>0</v>
      </c>
      <c r="AB416">
        <v>0</v>
      </c>
      <c r="AC416">
        <v>0</v>
      </c>
      <c r="AD416" t="s">
        <v>1648</v>
      </c>
      <c r="AF416">
        <v>2000</v>
      </c>
      <c r="AG416">
        <v>1210</v>
      </c>
      <c r="AH416">
        <v>1880</v>
      </c>
      <c r="AI416">
        <v>4210</v>
      </c>
      <c r="AJ416">
        <v>223</v>
      </c>
      <c r="AK416">
        <v>-2553</v>
      </c>
      <c r="AL416">
        <v>-1.3580000000000001</v>
      </c>
      <c r="AN416" t="s">
        <v>785</v>
      </c>
      <c r="AP416">
        <v>1880</v>
      </c>
      <c r="AQ416">
        <v>4710</v>
      </c>
      <c r="AR416">
        <v>223</v>
      </c>
      <c r="AS416">
        <v>-3053</v>
      </c>
      <c r="AT416">
        <v>-1.6238999999999999</v>
      </c>
      <c r="AU416" t="s">
        <v>826</v>
      </c>
      <c r="AV416">
        <v>0</v>
      </c>
      <c r="AW416">
        <v>1210</v>
      </c>
    </row>
    <row r="417" spans="1:49">
      <c r="A417">
        <v>613</v>
      </c>
      <c r="B417" t="s">
        <v>560</v>
      </c>
      <c r="C417" s="59">
        <v>45524</v>
      </c>
      <c r="D417" t="s">
        <v>3708</v>
      </c>
      <c r="E417" t="s">
        <v>562</v>
      </c>
      <c r="F417" t="s">
        <v>3706</v>
      </c>
      <c r="H417" t="s">
        <v>3709</v>
      </c>
      <c r="I417" s="59">
        <v>45524</v>
      </c>
      <c r="J417" t="s">
        <v>561</v>
      </c>
      <c r="K417" t="s">
        <v>3707</v>
      </c>
      <c r="L417" s="59"/>
      <c r="M417" t="s">
        <v>104</v>
      </c>
      <c r="N417" t="s">
        <v>351</v>
      </c>
      <c r="O417">
        <v>1</v>
      </c>
      <c r="P417" t="s">
        <v>3706</v>
      </c>
      <c r="Q417" t="s">
        <v>3709</v>
      </c>
      <c r="S417" t="s">
        <v>3710</v>
      </c>
      <c r="T417" t="s">
        <v>3711</v>
      </c>
      <c r="W417">
        <v>3850</v>
      </c>
      <c r="X417">
        <v>0</v>
      </c>
      <c r="Y417">
        <v>0</v>
      </c>
      <c r="Z417">
        <v>3500</v>
      </c>
      <c r="AA417">
        <v>0</v>
      </c>
      <c r="AB417">
        <v>0</v>
      </c>
      <c r="AC417">
        <v>0</v>
      </c>
      <c r="AD417" t="s">
        <v>1644</v>
      </c>
      <c r="AE417" t="s">
        <v>773</v>
      </c>
      <c r="AF417">
        <v>3570</v>
      </c>
      <c r="AG417">
        <v>2200</v>
      </c>
      <c r="AH417">
        <v>3850</v>
      </c>
      <c r="AI417">
        <v>2200</v>
      </c>
      <c r="AJ417">
        <v>457</v>
      </c>
      <c r="AK417">
        <v>1193</v>
      </c>
      <c r="AL417">
        <v>0.30990000000000001</v>
      </c>
      <c r="AN417" t="s">
        <v>785</v>
      </c>
      <c r="AP417">
        <v>3850</v>
      </c>
      <c r="AQ417">
        <v>5700</v>
      </c>
      <c r="AR417">
        <v>457</v>
      </c>
      <c r="AS417">
        <v>-2307</v>
      </c>
      <c r="AT417">
        <v>-0.59919999999999995</v>
      </c>
      <c r="AU417" t="s">
        <v>826</v>
      </c>
      <c r="AV417">
        <v>0</v>
      </c>
      <c r="AW417">
        <v>2200</v>
      </c>
    </row>
    <row r="418" spans="1:49">
      <c r="A418">
        <v>614</v>
      </c>
      <c r="B418" t="s">
        <v>560</v>
      </c>
      <c r="C418" s="59">
        <v>45524</v>
      </c>
      <c r="D418" t="s">
        <v>3708</v>
      </c>
      <c r="E418" t="s">
        <v>562</v>
      </c>
      <c r="F418" t="s">
        <v>3706</v>
      </c>
      <c r="H418" t="s">
        <v>3709</v>
      </c>
      <c r="I418" s="59">
        <v>45524</v>
      </c>
      <c r="J418" t="s">
        <v>561</v>
      </c>
      <c r="K418" t="s">
        <v>3707</v>
      </c>
      <c r="L418" s="59"/>
      <c r="M418" t="s">
        <v>98</v>
      </c>
      <c r="N418" t="s">
        <v>351</v>
      </c>
      <c r="O418">
        <v>1</v>
      </c>
      <c r="P418" t="s">
        <v>3706</v>
      </c>
      <c r="Q418" t="s">
        <v>3709</v>
      </c>
      <c r="S418" t="s">
        <v>3710</v>
      </c>
      <c r="T418" t="s">
        <v>3711</v>
      </c>
      <c r="W418">
        <v>6120</v>
      </c>
      <c r="X418">
        <v>680</v>
      </c>
      <c r="Y418">
        <v>0</v>
      </c>
      <c r="Z418">
        <v>3500</v>
      </c>
      <c r="AA418">
        <v>0</v>
      </c>
      <c r="AB418">
        <v>0</v>
      </c>
      <c r="AC418">
        <v>0</v>
      </c>
      <c r="AD418" t="s">
        <v>1645</v>
      </c>
      <c r="AE418" t="s">
        <v>773</v>
      </c>
      <c r="AF418">
        <v>6430</v>
      </c>
      <c r="AG418">
        <v>3960</v>
      </c>
      <c r="AH418">
        <v>6120</v>
      </c>
      <c r="AI418">
        <v>3960</v>
      </c>
      <c r="AJ418">
        <v>727</v>
      </c>
      <c r="AK418">
        <v>1433</v>
      </c>
      <c r="AL418">
        <v>0.23419999999999999</v>
      </c>
      <c r="AN418" t="s">
        <v>785</v>
      </c>
      <c r="AP418">
        <v>6120</v>
      </c>
      <c r="AQ418">
        <v>7460</v>
      </c>
      <c r="AR418">
        <v>727</v>
      </c>
      <c r="AS418">
        <v>-2067</v>
      </c>
      <c r="AT418">
        <v>-0.3377</v>
      </c>
      <c r="AU418" t="s">
        <v>826</v>
      </c>
      <c r="AV418">
        <v>0</v>
      </c>
      <c r="AW418">
        <v>3960</v>
      </c>
    </row>
    <row r="419" spans="1:49">
      <c r="A419">
        <v>615</v>
      </c>
      <c r="B419" t="s">
        <v>560</v>
      </c>
      <c r="C419" s="59">
        <v>45523</v>
      </c>
      <c r="D419" t="s">
        <v>3714</v>
      </c>
      <c r="E419" t="s">
        <v>559</v>
      </c>
      <c r="F419" t="s">
        <v>3712</v>
      </c>
      <c r="G419" t="s">
        <v>3715</v>
      </c>
      <c r="H419" t="s">
        <v>3716</v>
      </c>
      <c r="I419" s="59">
        <v>45524</v>
      </c>
      <c r="J419" t="s">
        <v>561</v>
      </c>
      <c r="K419" t="s">
        <v>3713</v>
      </c>
      <c r="L419" s="59"/>
      <c r="M419" t="s">
        <v>24</v>
      </c>
      <c r="N419" t="s">
        <v>351</v>
      </c>
      <c r="O419">
        <v>5</v>
      </c>
      <c r="P419" t="s">
        <v>3712</v>
      </c>
      <c r="Q419" t="s">
        <v>3716</v>
      </c>
      <c r="S419" t="s">
        <v>3717</v>
      </c>
      <c r="W419">
        <v>68850</v>
      </c>
      <c r="X419">
        <v>7650</v>
      </c>
      <c r="Y419">
        <v>0</v>
      </c>
      <c r="Z419">
        <v>3500</v>
      </c>
      <c r="AA419">
        <v>0</v>
      </c>
      <c r="AB419">
        <v>1725</v>
      </c>
      <c r="AC419">
        <v>0</v>
      </c>
      <c r="AD419" t="s">
        <v>23</v>
      </c>
      <c r="AF419">
        <v>14450</v>
      </c>
      <c r="AG419">
        <v>9350</v>
      </c>
      <c r="AH419">
        <v>68850</v>
      </c>
      <c r="AI419">
        <v>52875</v>
      </c>
      <c r="AJ419">
        <v>2820</v>
      </c>
      <c r="AK419">
        <v>13155</v>
      </c>
      <c r="AL419">
        <v>0.19109999999999999</v>
      </c>
      <c r="AN419" t="s">
        <v>785</v>
      </c>
      <c r="AP419">
        <v>68850</v>
      </c>
      <c r="AQ419">
        <v>51975</v>
      </c>
      <c r="AR419">
        <v>2820</v>
      </c>
      <c r="AS419">
        <v>14055</v>
      </c>
      <c r="AT419">
        <v>0.2041</v>
      </c>
      <c r="AU419" t="s">
        <v>826</v>
      </c>
      <c r="AV419">
        <v>0</v>
      </c>
      <c r="AW419">
        <v>46750</v>
      </c>
    </row>
    <row r="420" spans="1:49">
      <c r="A420">
        <v>616</v>
      </c>
      <c r="B420" t="s">
        <v>560</v>
      </c>
      <c r="C420" s="59">
        <v>45523</v>
      </c>
      <c r="D420" t="s">
        <v>3719</v>
      </c>
      <c r="E420" t="s">
        <v>559</v>
      </c>
      <c r="F420" t="s">
        <v>2960</v>
      </c>
      <c r="G420" t="s">
        <v>2963</v>
      </c>
      <c r="H420" t="s">
        <v>2964</v>
      </c>
      <c r="I420" s="59">
        <v>45524</v>
      </c>
      <c r="J420" t="s">
        <v>561</v>
      </c>
      <c r="K420" t="s">
        <v>3718</v>
      </c>
      <c r="L420" s="59"/>
      <c r="M420" t="s">
        <v>211</v>
      </c>
      <c r="N420" t="s">
        <v>351</v>
      </c>
      <c r="O420">
        <v>25</v>
      </c>
      <c r="P420" t="s">
        <v>2960</v>
      </c>
      <c r="Q420" t="s">
        <v>2964</v>
      </c>
      <c r="S420" t="s">
        <v>2965</v>
      </c>
      <c r="W420">
        <v>57250</v>
      </c>
      <c r="X420">
        <v>0</v>
      </c>
      <c r="Y420">
        <v>0</v>
      </c>
      <c r="Z420">
        <v>3500</v>
      </c>
      <c r="AA420">
        <v>0</v>
      </c>
      <c r="AB420">
        <v>1725</v>
      </c>
      <c r="AC420">
        <v>0</v>
      </c>
      <c r="AD420" t="s">
        <v>828</v>
      </c>
      <c r="AE420" t="s">
        <v>773</v>
      </c>
      <c r="AF420">
        <v>2190</v>
      </c>
      <c r="AG420">
        <v>1397</v>
      </c>
      <c r="AH420">
        <v>57250</v>
      </c>
      <c r="AI420">
        <v>41050</v>
      </c>
      <c r="AJ420">
        <v>2359</v>
      </c>
      <c r="AK420">
        <v>13841</v>
      </c>
      <c r="AL420">
        <v>0.24179999999999999</v>
      </c>
      <c r="AN420" t="s">
        <v>785</v>
      </c>
      <c r="AP420">
        <v>57250</v>
      </c>
      <c r="AQ420">
        <v>40150</v>
      </c>
      <c r="AR420">
        <v>2359</v>
      </c>
      <c r="AS420">
        <v>14741</v>
      </c>
      <c r="AT420">
        <v>0.25750000000000001</v>
      </c>
      <c r="AU420" t="s">
        <v>826</v>
      </c>
      <c r="AV420">
        <v>1</v>
      </c>
      <c r="AW420">
        <v>34925</v>
      </c>
    </row>
    <row r="421" spans="1:49">
      <c r="A421">
        <v>617</v>
      </c>
      <c r="B421" t="s">
        <v>560</v>
      </c>
      <c r="C421" s="59">
        <v>45521</v>
      </c>
      <c r="D421" t="s">
        <v>3721</v>
      </c>
      <c r="E421" t="s">
        <v>559</v>
      </c>
      <c r="F421" t="s">
        <v>3492</v>
      </c>
      <c r="G421" t="s">
        <v>3495</v>
      </c>
      <c r="H421" t="s">
        <v>3496</v>
      </c>
      <c r="I421" s="59">
        <v>45523</v>
      </c>
      <c r="J421" t="s">
        <v>561</v>
      </c>
      <c r="K421" t="s">
        <v>3720</v>
      </c>
      <c r="L421" s="59"/>
      <c r="M421" t="s">
        <v>104</v>
      </c>
      <c r="N421" t="s">
        <v>351</v>
      </c>
      <c r="O421">
        <v>8</v>
      </c>
      <c r="P421" t="s">
        <v>3492</v>
      </c>
      <c r="Q421" t="s">
        <v>3496</v>
      </c>
      <c r="S421" t="s">
        <v>3497</v>
      </c>
      <c r="W421">
        <v>37440</v>
      </c>
      <c r="X421">
        <v>0</v>
      </c>
      <c r="Y421">
        <v>0</v>
      </c>
      <c r="Z421">
        <v>3500</v>
      </c>
      <c r="AA421">
        <v>0</v>
      </c>
      <c r="AB421">
        <v>960</v>
      </c>
      <c r="AC421">
        <v>0</v>
      </c>
      <c r="AD421" t="s">
        <v>1644</v>
      </c>
      <c r="AE421" t="s">
        <v>773</v>
      </c>
      <c r="AF421">
        <v>3400</v>
      </c>
      <c r="AG421">
        <v>2200</v>
      </c>
      <c r="AH421">
        <v>37440</v>
      </c>
      <c r="AI421">
        <v>22060</v>
      </c>
      <c r="AJ421">
        <v>1570</v>
      </c>
      <c r="AK421">
        <v>13810</v>
      </c>
      <c r="AL421">
        <v>0.36890000000000001</v>
      </c>
      <c r="AN421" t="s">
        <v>785</v>
      </c>
      <c r="AP421">
        <v>37440</v>
      </c>
      <c r="AQ421">
        <v>22060</v>
      </c>
      <c r="AR421">
        <v>1570</v>
      </c>
      <c r="AS421">
        <v>13810</v>
      </c>
      <c r="AT421">
        <v>0.36890000000000001</v>
      </c>
      <c r="AU421" t="s">
        <v>558</v>
      </c>
      <c r="AV421">
        <v>2</v>
      </c>
      <c r="AW421">
        <v>17600</v>
      </c>
    </row>
    <row r="422" spans="1:49">
      <c r="A422">
        <v>618</v>
      </c>
      <c r="B422" t="s">
        <v>560</v>
      </c>
      <c r="C422" s="59">
        <v>45521</v>
      </c>
      <c r="D422" t="s">
        <v>3723</v>
      </c>
      <c r="E422" t="s">
        <v>559</v>
      </c>
      <c r="F422" t="s">
        <v>2509</v>
      </c>
      <c r="G422" t="s">
        <v>2512</v>
      </c>
      <c r="H422" t="s">
        <v>2513</v>
      </c>
      <c r="I422" s="59">
        <v>45523</v>
      </c>
      <c r="J422" t="s">
        <v>561</v>
      </c>
      <c r="K422" t="s">
        <v>3722</v>
      </c>
      <c r="L422" s="59"/>
      <c r="M422" t="s">
        <v>80</v>
      </c>
      <c r="N422" t="s">
        <v>385</v>
      </c>
      <c r="O422">
        <v>5</v>
      </c>
      <c r="P422" t="s">
        <v>2509</v>
      </c>
      <c r="Q422" t="s">
        <v>2513</v>
      </c>
      <c r="S422" t="s">
        <v>2514</v>
      </c>
      <c r="W422">
        <v>34500</v>
      </c>
      <c r="X422">
        <v>0</v>
      </c>
      <c r="Y422">
        <v>3000</v>
      </c>
      <c r="Z422">
        <v>3500</v>
      </c>
      <c r="AA422">
        <v>0</v>
      </c>
      <c r="AB422">
        <v>1725</v>
      </c>
      <c r="AC422">
        <v>0</v>
      </c>
      <c r="AD422" t="s">
        <v>79</v>
      </c>
      <c r="AE422" t="s">
        <v>773</v>
      </c>
      <c r="AF422">
        <v>5120</v>
      </c>
      <c r="AG422">
        <v>3410</v>
      </c>
      <c r="AH422">
        <v>37500</v>
      </c>
      <c r="AI422">
        <v>23175</v>
      </c>
      <c r="AJ422">
        <v>1512</v>
      </c>
      <c r="AK422">
        <v>15813</v>
      </c>
      <c r="AL422">
        <v>0.42170000000000002</v>
      </c>
      <c r="AN422" t="s">
        <v>785</v>
      </c>
      <c r="AP422">
        <v>37500</v>
      </c>
      <c r="AQ422">
        <v>22275</v>
      </c>
      <c r="AR422">
        <v>1512</v>
      </c>
      <c r="AS422">
        <v>13713</v>
      </c>
      <c r="AT422">
        <v>0.36570000000000003</v>
      </c>
      <c r="AU422" t="s">
        <v>826</v>
      </c>
      <c r="AV422">
        <v>2</v>
      </c>
      <c r="AW422">
        <v>17050</v>
      </c>
    </row>
    <row r="423" spans="1:49">
      <c r="A423">
        <v>619</v>
      </c>
      <c r="B423" t="s">
        <v>560</v>
      </c>
      <c r="C423" s="59">
        <v>45523</v>
      </c>
      <c r="D423" t="s">
        <v>3726</v>
      </c>
      <c r="E423" t="s">
        <v>1135</v>
      </c>
      <c r="I423" s="59">
        <v>45523</v>
      </c>
      <c r="J423" t="s">
        <v>561</v>
      </c>
      <c r="K423" t="s">
        <v>3725</v>
      </c>
      <c r="L423" s="59"/>
      <c r="M423" t="s">
        <v>84</v>
      </c>
      <c r="N423" t="s">
        <v>351</v>
      </c>
      <c r="O423">
        <v>1</v>
      </c>
      <c r="P423" t="s">
        <v>3724</v>
      </c>
      <c r="Q423" t="s">
        <v>3727</v>
      </c>
      <c r="S423" t="s">
        <v>3728</v>
      </c>
      <c r="W423">
        <v>0</v>
      </c>
      <c r="X423">
        <v>0</v>
      </c>
      <c r="Y423">
        <v>0</v>
      </c>
      <c r="Z423">
        <v>3500</v>
      </c>
      <c r="AA423">
        <v>0</v>
      </c>
      <c r="AB423">
        <v>0</v>
      </c>
      <c r="AC423">
        <v>0</v>
      </c>
      <c r="AD423" t="s">
        <v>83</v>
      </c>
      <c r="AE423" t="s">
        <v>773</v>
      </c>
      <c r="AF423">
        <v>5250</v>
      </c>
      <c r="AG423">
        <v>3410</v>
      </c>
      <c r="AH423">
        <v>0</v>
      </c>
      <c r="AI423">
        <v>0</v>
      </c>
      <c r="AJ423">
        <v>0</v>
      </c>
      <c r="AK423">
        <v>0</v>
      </c>
      <c r="AL423">
        <v>0</v>
      </c>
      <c r="AN423" t="s">
        <v>788</v>
      </c>
      <c r="AP423">
        <v>0</v>
      </c>
      <c r="AQ423">
        <v>6910</v>
      </c>
      <c r="AR423">
        <v>80</v>
      </c>
      <c r="AS423">
        <v>-6990</v>
      </c>
      <c r="AT423">
        <v>0</v>
      </c>
      <c r="AU423" t="s">
        <v>826</v>
      </c>
      <c r="AV423">
        <v>0</v>
      </c>
      <c r="AW423">
        <v>3410</v>
      </c>
    </row>
    <row r="424" spans="1:49">
      <c r="A424">
        <v>632</v>
      </c>
      <c r="B424" t="s">
        <v>560</v>
      </c>
      <c r="C424" s="59">
        <v>45525</v>
      </c>
      <c r="D424" t="s">
        <v>3862</v>
      </c>
      <c r="E424" t="s">
        <v>559</v>
      </c>
      <c r="I424" s="59">
        <v>45525</v>
      </c>
      <c r="J424" t="s">
        <v>561</v>
      </c>
      <c r="K424" t="s">
        <v>3793</v>
      </c>
      <c r="L424" s="59"/>
      <c r="M424" t="s">
        <v>217</v>
      </c>
      <c r="N424" t="s">
        <v>351</v>
      </c>
      <c r="O424">
        <v>1</v>
      </c>
      <c r="P424" t="s">
        <v>3185</v>
      </c>
      <c r="Q424" t="s">
        <v>3190</v>
      </c>
      <c r="S424" t="s">
        <v>3794</v>
      </c>
      <c r="W424">
        <v>0</v>
      </c>
      <c r="X424">
        <v>0</v>
      </c>
      <c r="Y424">
        <v>0</v>
      </c>
      <c r="Z424">
        <v>4400</v>
      </c>
      <c r="AA424">
        <v>0</v>
      </c>
      <c r="AB424">
        <v>1725</v>
      </c>
      <c r="AC424">
        <v>0</v>
      </c>
      <c r="AD424" t="s">
        <v>2809</v>
      </c>
      <c r="AE424" t="s">
        <v>773</v>
      </c>
      <c r="AF424">
        <v>2070</v>
      </c>
      <c r="AG424">
        <v>1320</v>
      </c>
      <c r="AH424">
        <v>0</v>
      </c>
      <c r="AI424">
        <v>7445</v>
      </c>
      <c r="AJ424">
        <v>80</v>
      </c>
      <c r="AK424">
        <v>-7525</v>
      </c>
      <c r="AN424" t="s">
        <v>785</v>
      </c>
      <c r="AP424">
        <v>0</v>
      </c>
      <c r="AQ424">
        <v>7445</v>
      </c>
      <c r="AR424">
        <v>80</v>
      </c>
      <c r="AS424">
        <v>-7525</v>
      </c>
      <c r="AT424">
        <v>0</v>
      </c>
      <c r="AU424" t="s">
        <v>558</v>
      </c>
      <c r="AV424">
        <v>0</v>
      </c>
      <c r="AW424">
        <v>1320</v>
      </c>
    </row>
    <row r="425" spans="1:49">
      <c r="A425">
        <v>633</v>
      </c>
      <c r="B425" t="s">
        <v>560</v>
      </c>
      <c r="C425" s="59">
        <v>45525</v>
      </c>
      <c r="D425" t="s">
        <v>3797</v>
      </c>
      <c r="E425" t="s">
        <v>559</v>
      </c>
      <c r="F425" t="s">
        <v>3795</v>
      </c>
      <c r="G425" t="s">
        <v>3798</v>
      </c>
      <c r="H425" t="s">
        <v>3799</v>
      </c>
      <c r="I425" s="59">
        <v>45525</v>
      </c>
      <c r="J425" t="s">
        <v>561</v>
      </c>
      <c r="K425" t="s">
        <v>3796</v>
      </c>
      <c r="L425" s="59"/>
      <c r="M425" t="s">
        <v>34</v>
      </c>
      <c r="N425" t="s">
        <v>351</v>
      </c>
      <c r="O425">
        <v>1</v>
      </c>
      <c r="P425" t="s">
        <v>3795</v>
      </c>
      <c r="Q425" t="s">
        <v>3799</v>
      </c>
      <c r="S425" t="s">
        <v>3800</v>
      </c>
      <c r="W425">
        <v>28620</v>
      </c>
      <c r="X425">
        <v>3180</v>
      </c>
      <c r="Y425">
        <v>3000</v>
      </c>
      <c r="Z425">
        <v>3500</v>
      </c>
      <c r="AA425">
        <v>0</v>
      </c>
      <c r="AB425">
        <v>960</v>
      </c>
      <c r="AC425">
        <v>0</v>
      </c>
      <c r="AD425" t="s">
        <v>33</v>
      </c>
      <c r="AE425" t="s">
        <v>773</v>
      </c>
      <c r="AF425">
        <v>30600</v>
      </c>
      <c r="AG425">
        <v>19800</v>
      </c>
      <c r="AH425">
        <v>31620</v>
      </c>
      <c r="AI425">
        <v>24260</v>
      </c>
      <c r="AJ425">
        <v>1278</v>
      </c>
      <c r="AK425">
        <v>9082</v>
      </c>
      <c r="AL425">
        <v>0.28720000000000001</v>
      </c>
      <c r="AN425" t="s">
        <v>785</v>
      </c>
      <c r="AP425">
        <v>31620</v>
      </c>
      <c r="AQ425">
        <v>24260</v>
      </c>
      <c r="AR425">
        <v>1278</v>
      </c>
      <c r="AS425">
        <v>6082</v>
      </c>
      <c r="AT425">
        <v>0.1923</v>
      </c>
      <c r="AU425" t="s">
        <v>826</v>
      </c>
      <c r="AV425">
        <v>0</v>
      </c>
      <c r="AW425">
        <v>19800</v>
      </c>
    </row>
    <row r="426" spans="1:49">
      <c r="A426">
        <v>634</v>
      </c>
      <c r="B426" t="s">
        <v>560</v>
      </c>
      <c r="C426" s="59">
        <v>45525</v>
      </c>
      <c r="D426" t="s">
        <v>3803</v>
      </c>
      <c r="E426" t="s">
        <v>559</v>
      </c>
      <c r="F426" t="s">
        <v>3804</v>
      </c>
      <c r="G426" t="s">
        <v>3805</v>
      </c>
      <c r="H426" t="s">
        <v>3806</v>
      </c>
      <c r="I426" s="59">
        <v>45525</v>
      </c>
      <c r="J426" t="s">
        <v>561</v>
      </c>
      <c r="K426" t="s">
        <v>3802</v>
      </c>
      <c r="L426" s="59"/>
      <c r="M426" t="s">
        <v>34</v>
      </c>
      <c r="N426" t="s">
        <v>351</v>
      </c>
      <c r="O426">
        <v>1</v>
      </c>
      <c r="P426" t="s">
        <v>3801</v>
      </c>
      <c r="Q426" t="s">
        <v>3806</v>
      </c>
      <c r="S426" t="s">
        <v>3807</v>
      </c>
      <c r="W426">
        <v>28620</v>
      </c>
      <c r="X426">
        <v>3180</v>
      </c>
      <c r="Y426">
        <v>3000</v>
      </c>
      <c r="Z426">
        <v>3500</v>
      </c>
      <c r="AA426">
        <v>0</v>
      </c>
      <c r="AB426">
        <v>960</v>
      </c>
      <c r="AC426">
        <v>0</v>
      </c>
      <c r="AD426" t="s">
        <v>33</v>
      </c>
      <c r="AE426" t="s">
        <v>773</v>
      </c>
      <c r="AF426">
        <v>30600</v>
      </c>
      <c r="AG426">
        <v>19800</v>
      </c>
      <c r="AH426">
        <v>31620</v>
      </c>
      <c r="AI426">
        <v>24260</v>
      </c>
      <c r="AJ426">
        <v>1278</v>
      </c>
      <c r="AK426">
        <v>9082</v>
      </c>
      <c r="AL426">
        <v>0.28720000000000001</v>
      </c>
      <c r="AN426" t="s">
        <v>785</v>
      </c>
      <c r="AP426">
        <v>31620</v>
      </c>
      <c r="AQ426">
        <v>24260</v>
      </c>
      <c r="AR426">
        <v>1278</v>
      </c>
      <c r="AS426">
        <v>6082</v>
      </c>
      <c r="AT426">
        <v>0.1923</v>
      </c>
      <c r="AU426" t="s">
        <v>826</v>
      </c>
      <c r="AV426">
        <v>0</v>
      </c>
      <c r="AW426">
        <v>19800</v>
      </c>
    </row>
    <row r="427" spans="1:49">
      <c r="A427">
        <v>635</v>
      </c>
      <c r="B427" t="s">
        <v>560</v>
      </c>
      <c r="C427" s="59">
        <v>45524</v>
      </c>
      <c r="D427" t="s">
        <v>3809</v>
      </c>
      <c r="E427" t="s">
        <v>559</v>
      </c>
      <c r="F427" t="s">
        <v>3187</v>
      </c>
      <c r="G427" t="s">
        <v>3188</v>
      </c>
      <c r="H427" t="s">
        <v>3189</v>
      </c>
      <c r="I427" s="59">
        <v>45525</v>
      </c>
      <c r="J427" t="s">
        <v>561</v>
      </c>
      <c r="K427" t="s">
        <v>3808</v>
      </c>
      <c r="L427" s="59"/>
      <c r="M427" t="s">
        <v>217</v>
      </c>
      <c r="N427" t="s">
        <v>351</v>
      </c>
      <c r="O427">
        <v>100</v>
      </c>
      <c r="P427" t="s">
        <v>3185</v>
      </c>
      <c r="Q427" t="s">
        <v>3190</v>
      </c>
      <c r="S427" t="s">
        <v>3191</v>
      </c>
      <c r="W427">
        <v>262000</v>
      </c>
      <c r="X427">
        <v>0</v>
      </c>
      <c r="Y427">
        <v>0</v>
      </c>
      <c r="Z427">
        <v>5700</v>
      </c>
      <c r="AA427">
        <v>0</v>
      </c>
      <c r="AB427">
        <v>1725</v>
      </c>
      <c r="AC427">
        <v>0</v>
      </c>
      <c r="AD427" t="s">
        <v>2809</v>
      </c>
      <c r="AE427" t="s">
        <v>773</v>
      </c>
      <c r="AF427">
        <v>2070</v>
      </c>
      <c r="AG427">
        <v>1320</v>
      </c>
      <c r="AH427">
        <v>262000</v>
      </c>
      <c r="AI427">
        <v>139425</v>
      </c>
      <c r="AJ427">
        <v>10508</v>
      </c>
      <c r="AK427">
        <v>112067</v>
      </c>
      <c r="AL427">
        <v>0.42770000000000002</v>
      </c>
      <c r="AN427" t="s">
        <v>785</v>
      </c>
      <c r="AP427">
        <v>262000</v>
      </c>
      <c r="AQ427">
        <v>139425</v>
      </c>
      <c r="AR427">
        <v>10508</v>
      </c>
      <c r="AS427">
        <v>112067</v>
      </c>
      <c r="AT427">
        <v>0.42770000000000002</v>
      </c>
      <c r="AU427" t="s">
        <v>558</v>
      </c>
      <c r="AV427">
        <v>3</v>
      </c>
      <c r="AW427">
        <v>132000</v>
      </c>
    </row>
    <row r="428" spans="1:49">
      <c r="A428">
        <v>636</v>
      </c>
      <c r="B428" t="s">
        <v>560</v>
      </c>
      <c r="C428" s="59">
        <v>45524</v>
      </c>
      <c r="D428" t="s">
        <v>3812</v>
      </c>
      <c r="E428" t="s">
        <v>559</v>
      </c>
      <c r="F428" t="s">
        <v>3810</v>
      </c>
      <c r="G428" t="s">
        <v>3813</v>
      </c>
      <c r="H428" t="s">
        <v>3814</v>
      </c>
      <c r="I428" s="59">
        <v>45525</v>
      </c>
      <c r="J428" t="s">
        <v>561</v>
      </c>
      <c r="K428" t="s">
        <v>3811</v>
      </c>
      <c r="L428" s="59"/>
      <c r="M428" t="s">
        <v>274</v>
      </c>
      <c r="N428" t="s">
        <v>352</v>
      </c>
      <c r="O428">
        <v>5</v>
      </c>
      <c r="P428" t="s">
        <v>3810</v>
      </c>
      <c r="Q428" t="s">
        <v>3814</v>
      </c>
      <c r="S428" t="s">
        <v>3815</v>
      </c>
      <c r="T428" t="s">
        <v>1181</v>
      </c>
      <c r="W428">
        <v>11700</v>
      </c>
      <c r="X428">
        <v>0</v>
      </c>
      <c r="Y428">
        <v>3000</v>
      </c>
      <c r="Z428">
        <v>3000</v>
      </c>
      <c r="AA428">
        <v>0</v>
      </c>
      <c r="AB428">
        <v>0</v>
      </c>
      <c r="AC428">
        <v>0</v>
      </c>
      <c r="AD428" t="s">
        <v>3860</v>
      </c>
      <c r="AE428" t="s">
        <v>773</v>
      </c>
      <c r="AF428">
        <v>2240</v>
      </c>
      <c r="AG428">
        <v>1430</v>
      </c>
      <c r="AH428">
        <v>14700</v>
      </c>
      <c r="AI428">
        <v>10150</v>
      </c>
      <c r="AJ428">
        <v>605</v>
      </c>
      <c r="AK428">
        <v>6945</v>
      </c>
      <c r="AL428">
        <v>0.47239999999999999</v>
      </c>
      <c r="AN428" t="s">
        <v>785</v>
      </c>
      <c r="AP428">
        <v>14700</v>
      </c>
      <c r="AQ428">
        <v>10150</v>
      </c>
      <c r="AR428">
        <v>605</v>
      </c>
      <c r="AS428">
        <v>3945</v>
      </c>
      <c r="AT428">
        <v>0.26840000000000003</v>
      </c>
      <c r="AU428" t="s">
        <v>826</v>
      </c>
      <c r="AV428">
        <v>0</v>
      </c>
      <c r="AW428">
        <v>7150</v>
      </c>
    </row>
    <row r="429" spans="1:49">
      <c r="A429">
        <v>639</v>
      </c>
      <c r="B429" t="s">
        <v>560</v>
      </c>
      <c r="C429" s="59">
        <v>45525</v>
      </c>
      <c r="D429" t="s">
        <v>3826</v>
      </c>
      <c r="E429" t="s">
        <v>1135</v>
      </c>
      <c r="I429" s="59">
        <v>45525</v>
      </c>
      <c r="J429" t="s">
        <v>561</v>
      </c>
      <c r="K429" t="s">
        <v>3825</v>
      </c>
      <c r="L429" s="59"/>
      <c r="M429" t="s">
        <v>86</v>
      </c>
      <c r="N429" t="s">
        <v>351</v>
      </c>
      <c r="O429">
        <v>1</v>
      </c>
      <c r="P429" t="s">
        <v>3824</v>
      </c>
      <c r="Q429" t="s">
        <v>3827</v>
      </c>
      <c r="S429" t="s">
        <v>3828</v>
      </c>
      <c r="W429">
        <v>0</v>
      </c>
      <c r="X429">
        <v>0</v>
      </c>
      <c r="Y429">
        <v>0</v>
      </c>
      <c r="Z429">
        <v>3000</v>
      </c>
      <c r="AA429">
        <v>0</v>
      </c>
      <c r="AB429">
        <v>0</v>
      </c>
      <c r="AC429">
        <v>0</v>
      </c>
      <c r="AD429" t="s">
        <v>85</v>
      </c>
      <c r="AE429" t="s">
        <v>773</v>
      </c>
      <c r="AF429">
        <v>6770</v>
      </c>
      <c r="AG429">
        <v>4400</v>
      </c>
      <c r="AH429">
        <v>0</v>
      </c>
      <c r="AI429">
        <v>0</v>
      </c>
      <c r="AJ429">
        <v>0</v>
      </c>
      <c r="AK429">
        <v>0</v>
      </c>
      <c r="AL429">
        <v>0</v>
      </c>
      <c r="AN429" t="s">
        <v>788</v>
      </c>
      <c r="AP429">
        <v>0</v>
      </c>
      <c r="AQ429">
        <v>7400</v>
      </c>
      <c r="AR429">
        <v>80</v>
      </c>
      <c r="AS429">
        <v>-7480</v>
      </c>
      <c r="AT429">
        <v>0</v>
      </c>
      <c r="AU429" t="s">
        <v>826</v>
      </c>
      <c r="AV429">
        <v>0</v>
      </c>
      <c r="AW429">
        <v>4400</v>
      </c>
    </row>
    <row r="430" spans="1:49">
      <c r="A430">
        <v>640</v>
      </c>
      <c r="B430" t="s">
        <v>560</v>
      </c>
      <c r="C430" s="59">
        <v>45525</v>
      </c>
      <c r="D430" t="s">
        <v>3863</v>
      </c>
      <c r="E430" t="s">
        <v>871</v>
      </c>
      <c r="I430" s="59">
        <v>45525</v>
      </c>
      <c r="J430" t="s">
        <v>561</v>
      </c>
      <c r="K430" t="s">
        <v>3830</v>
      </c>
      <c r="L430" s="59"/>
      <c r="M430" t="s">
        <v>529</v>
      </c>
      <c r="N430" t="s">
        <v>351</v>
      </c>
      <c r="O430">
        <v>1</v>
      </c>
      <c r="P430" t="s">
        <v>3829</v>
      </c>
      <c r="Q430" t="s">
        <v>3831</v>
      </c>
      <c r="S430" t="s">
        <v>3832</v>
      </c>
      <c r="W430">
        <v>0</v>
      </c>
      <c r="X430">
        <v>0</v>
      </c>
      <c r="Y430">
        <v>0</v>
      </c>
      <c r="Z430">
        <v>4400</v>
      </c>
      <c r="AA430">
        <v>0</v>
      </c>
      <c r="AB430">
        <v>1725</v>
      </c>
      <c r="AC430">
        <v>0</v>
      </c>
      <c r="AD430" t="s">
        <v>530</v>
      </c>
      <c r="AE430" t="s">
        <v>773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N430" t="s">
        <v>788</v>
      </c>
      <c r="AP430">
        <v>0</v>
      </c>
      <c r="AQ430">
        <v>6125</v>
      </c>
      <c r="AR430">
        <v>0</v>
      </c>
      <c r="AS430">
        <v>-6125</v>
      </c>
      <c r="AT430">
        <v>0</v>
      </c>
      <c r="AU430" t="s">
        <v>826</v>
      </c>
      <c r="AV430">
        <v>0</v>
      </c>
      <c r="AW430">
        <v>0</v>
      </c>
    </row>
    <row r="431" spans="1:49">
      <c r="A431">
        <v>646</v>
      </c>
      <c r="B431" t="s">
        <v>560</v>
      </c>
      <c r="C431" s="59">
        <v>45524</v>
      </c>
      <c r="D431" t="s">
        <v>3852</v>
      </c>
      <c r="E431" t="s">
        <v>562</v>
      </c>
      <c r="F431" t="s">
        <v>3850</v>
      </c>
      <c r="H431" t="s">
        <v>3853</v>
      </c>
      <c r="I431" s="59">
        <v>45525</v>
      </c>
      <c r="J431" t="s">
        <v>561</v>
      </c>
      <c r="K431" t="s">
        <v>3851</v>
      </c>
      <c r="L431" s="59"/>
      <c r="M431" t="s">
        <v>74</v>
      </c>
      <c r="N431" t="s">
        <v>351</v>
      </c>
      <c r="O431">
        <v>3</v>
      </c>
      <c r="P431" t="s">
        <v>3850</v>
      </c>
      <c r="Q431" t="s">
        <v>3853</v>
      </c>
      <c r="S431" t="s">
        <v>3854</v>
      </c>
      <c r="T431" t="s">
        <v>563</v>
      </c>
      <c r="W431">
        <v>6240</v>
      </c>
      <c r="X431">
        <v>1560</v>
      </c>
      <c r="Y431">
        <v>3000</v>
      </c>
      <c r="Z431">
        <v>3000</v>
      </c>
      <c r="AA431">
        <v>0</v>
      </c>
      <c r="AB431">
        <v>0</v>
      </c>
      <c r="AC431">
        <v>0</v>
      </c>
      <c r="AD431" t="s">
        <v>73</v>
      </c>
      <c r="AE431" t="s">
        <v>773</v>
      </c>
      <c r="AF431">
        <v>2280</v>
      </c>
      <c r="AG431">
        <v>1540</v>
      </c>
      <c r="AH431">
        <v>9240</v>
      </c>
      <c r="AI431">
        <v>7620</v>
      </c>
      <c r="AJ431">
        <v>840</v>
      </c>
      <c r="AK431">
        <v>780</v>
      </c>
      <c r="AL431">
        <v>8.4400000000000003E-2</v>
      </c>
      <c r="AN431" t="s">
        <v>785</v>
      </c>
      <c r="AP431">
        <v>9240</v>
      </c>
      <c r="AQ431">
        <v>7620</v>
      </c>
      <c r="AR431">
        <v>840</v>
      </c>
      <c r="AS431">
        <v>780</v>
      </c>
      <c r="AT431">
        <v>8.4400000000000003E-2</v>
      </c>
      <c r="AU431" t="s">
        <v>558</v>
      </c>
      <c r="AV431">
        <v>0</v>
      </c>
      <c r="AW431">
        <v>4620</v>
      </c>
    </row>
    <row r="432" spans="1:49">
      <c r="A432">
        <v>647</v>
      </c>
      <c r="B432" t="s">
        <v>560</v>
      </c>
      <c r="C432" s="59">
        <v>45525</v>
      </c>
      <c r="D432" t="s">
        <v>3857</v>
      </c>
      <c r="E432" t="s">
        <v>562</v>
      </c>
      <c r="F432" t="s">
        <v>3855</v>
      </c>
      <c r="H432" t="s">
        <v>3858</v>
      </c>
      <c r="I432" s="59">
        <v>45525</v>
      </c>
      <c r="J432" t="s">
        <v>561</v>
      </c>
      <c r="K432" t="s">
        <v>3856</v>
      </c>
      <c r="L432" s="59"/>
      <c r="M432" t="s">
        <v>98</v>
      </c>
      <c r="N432" t="s">
        <v>351</v>
      </c>
      <c r="O432">
        <v>1</v>
      </c>
      <c r="P432" t="s">
        <v>3855</v>
      </c>
      <c r="Q432" t="s">
        <v>3858</v>
      </c>
      <c r="S432" t="s">
        <v>3859</v>
      </c>
      <c r="T432" t="s">
        <v>564</v>
      </c>
      <c r="W432">
        <v>6120</v>
      </c>
      <c r="X432">
        <v>680</v>
      </c>
      <c r="Y432">
        <v>3000</v>
      </c>
      <c r="Z432">
        <v>3000</v>
      </c>
      <c r="AA432">
        <v>0</v>
      </c>
      <c r="AB432">
        <v>0</v>
      </c>
      <c r="AC432">
        <v>0</v>
      </c>
      <c r="AD432" t="s">
        <v>1645</v>
      </c>
      <c r="AE432" t="s">
        <v>773</v>
      </c>
      <c r="AF432">
        <v>6430</v>
      </c>
      <c r="AG432">
        <v>3960</v>
      </c>
      <c r="AH432">
        <v>9120</v>
      </c>
      <c r="AI432">
        <v>6960</v>
      </c>
      <c r="AJ432">
        <v>826</v>
      </c>
      <c r="AK432">
        <v>1334</v>
      </c>
      <c r="AL432">
        <v>0.14630000000000001</v>
      </c>
      <c r="AN432" t="s">
        <v>785</v>
      </c>
      <c r="AP432">
        <v>9120</v>
      </c>
      <c r="AQ432">
        <v>6960</v>
      </c>
      <c r="AR432">
        <v>826</v>
      </c>
      <c r="AS432">
        <v>1334</v>
      </c>
      <c r="AT432">
        <v>0.14630000000000001</v>
      </c>
      <c r="AU432" t="s">
        <v>558</v>
      </c>
      <c r="AV432">
        <v>0</v>
      </c>
      <c r="AW432">
        <v>3960</v>
      </c>
    </row>
    <row r="433" spans="1:49">
      <c r="A433">
        <v>651</v>
      </c>
      <c r="B433" t="s">
        <v>560</v>
      </c>
      <c r="C433" s="59">
        <v>45525</v>
      </c>
      <c r="D433" t="s">
        <v>3882</v>
      </c>
      <c r="E433" t="s">
        <v>562</v>
      </c>
      <c r="F433" t="s">
        <v>2200</v>
      </c>
      <c r="H433" t="s">
        <v>3883</v>
      </c>
      <c r="I433" s="59">
        <v>45526</v>
      </c>
      <c r="J433" t="s">
        <v>561</v>
      </c>
      <c r="K433" t="s">
        <v>3881</v>
      </c>
      <c r="L433" s="59"/>
      <c r="M433" t="s">
        <v>121</v>
      </c>
      <c r="N433" t="s">
        <v>351</v>
      </c>
      <c r="O433">
        <v>5</v>
      </c>
      <c r="P433" t="s">
        <v>2200</v>
      </c>
      <c r="Q433" t="s">
        <v>3883</v>
      </c>
      <c r="S433" t="s">
        <v>2205</v>
      </c>
      <c r="T433" t="s">
        <v>564</v>
      </c>
      <c r="W433">
        <v>13550</v>
      </c>
      <c r="X433">
        <v>0</v>
      </c>
      <c r="Y433">
        <v>3000</v>
      </c>
      <c r="Z433">
        <v>3000</v>
      </c>
      <c r="AA433">
        <v>0</v>
      </c>
      <c r="AB433">
        <v>0</v>
      </c>
      <c r="AC433">
        <v>0</v>
      </c>
      <c r="AD433" t="s">
        <v>120</v>
      </c>
      <c r="AF433">
        <v>2320</v>
      </c>
      <c r="AG433">
        <v>1430</v>
      </c>
      <c r="AH433">
        <v>16550</v>
      </c>
      <c r="AI433">
        <v>10150</v>
      </c>
      <c r="AJ433">
        <v>1709</v>
      </c>
      <c r="AK433">
        <v>4691</v>
      </c>
      <c r="AL433">
        <v>0.28339999999999999</v>
      </c>
      <c r="AN433" t="s">
        <v>785</v>
      </c>
      <c r="AP433">
        <v>16550</v>
      </c>
      <c r="AQ433">
        <v>10150</v>
      </c>
      <c r="AR433">
        <v>1709</v>
      </c>
      <c r="AS433">
        <v>4691</v>
      </c>
      <c r="AT433">
        <v>0.28339999999999999</v>
      </c>
      <c r="AU433" t="s">
        <v>558</v>
      </c>
      <c r="AV433">
        <v>0</v>
      </c>
      <c r="AW433">
        <v>7150</v>
      </c>
    </row>
    <row r="434" spans="1:49">
      <c r="A434">
        <v>652</v>
      </c>
      <c r="B434" t="s">
        <v>560</v>
      </c>
      <c r="C434" s="59">
        <v>45525</v>
      </c>
      <c r="D434" t="s">
        <v>3886</v>
      </c>
      <c r="E434" t="s">
        <v>562</v>
      </c>
      <c r="F434" t="s">
        <v>3887</v>
      </c>
      <c r="H434" t="s">
        <v>3888</v>
      </c>
      <c r="I434" s="59">
        <v>45526</v>
      </c>
      <c r="J434" t="s">
        <v>561</v>
      </c>
      <c r="K434" t="s">
        <v>3885</v>
      </c>
      <c r="L434" s="59"/>
      <c r="M434" t="s">
        <v>98</v>
      </c>
      <c r="N434" t="s">
        <v>351</v>
      </c>
      <c r="O434">
        <v>5</v>
      </c>
      <c r="P434" t="s">
        <v>3884</v>
      </c>
      <c r="Q434" t="s">
        <v>3888</v>
      </c>
      <c r="S434" t="s">
        <v>3889</v>
      </c>
      <c r="T434" t="s">
        <v>3890</v>
      </c>
      <c r="W434">
        <v>30600</v>
      </c>
      <c r="X434">
        <v>3400</v>
      </c>
      <c r="Y434">
        <v>0</v>
      </c>
      <c r="Z434">
        <v>3500</v>
      </c>
      <c r="AA434">
        <v>0</v>
      </c>
      <c r="AB434">
        <v>0</v>
      </c>
      <c r="AC434">
        <v>960</v>
      </c>
      <c r="AD434" t="s">
        <v>1645</v>
      </c>
      <c r="AF434">
        <v>6430</v>
      </c>
      <c r="AG434">
        <v>3960</v>
      </c>
      <c r="AH434">
        <v>30600</v>
      </c>
      <c r="AI434">
        <v>23300</v>
      </c>
      <c r="AJ434">
        <v>3635</v>
      </c>
      <c r="AK434">
        <v>3665</v>
      </c>
      <c r="AL434">
        <v>0.1198</v>
      </c>
      <c r="AN434" t="s">
        <v>785</v>
      </c>
      <c r="AP434">
        <v>30600</v>
      </c>
      <c r="AQ434">
        <v>23300</v>
      </c>
      <c r="AR434">
        <v>3635</v>
      </c>
      <c r="AS434">
        <v>3665</v>
      </c>
      <c r="AT434">
        <v>0.1198</v>
      </c>
      <c r="AU434" t="s">
        <v>558</v>
      </c>
      <c r="AV434">
        <v>0</v>
      </c>
      <c r="AW434">
        <v>19800</v>
      </c>
    </row>
    <row r="435" spans="1:49">
      <c r="A435">
        <v>653</v>
      </c>
      <c r="B435" t="s">
        <v>560</v>
      </c>
      <c r="C435" s="59">
        <v>45525</v>
      </c>
      <c r="D435" t="s">
        <v>3893</v>
      </c>
      <c r="E435" t="s">
        <v>562</v>
      </c>
      <c r="F435" t="s">
        <v>3887</v>
      </c>
      <c r="H435" t="s">
        <v>3894</v>
      </c>
      <c r="I435" s="59">
        <v>45526</v>
      </c>
      <c r="J435" t="s">
        <v>561</v>
      </c>
      <c r="K435" t="s">
        <v>3892</v>
      </c>
      <c r="L435" s="59"/>
      <c r="M435" t="s">
        <v>98</v>
      </c>
      <c r="N435" t="s">
        <v>351</v>
      </c>
      <c r="O435">
        <v>5</v>
      </c>
      <c r="P435" t="s">
        <v>3891</v>
      </c>
      <c r="Q435" t="s">
        <v>3894</v>
      </c>
      <c r="S435" t="s">
        <v>3895</v>
      </c>
      <c r="T435" t="s">
        <v>564</v>
      </c>
      <c r="W435">
        <v>30600</v>
      </c>
      <c r="X435">
        <v>3400</v>
      </c>
      <c r="Y435">
        <v>0</v>
      </c>
      <c r="Z435">
        <v>3500</v>
      </c>
      <c r="AA435">
        <v>0</v>
      </c>
      <c r="AB435">
        <v>0</v>
      </c>
      <c r="AC435">
        <v>960</v>
      </c>
      <c r="AD435" t="s">
        <v>1645</v>
      </c>
      <c r="AE435" t="s">
        <v>773</v>
      </c>
      <c r="AF435">
        <v>6430</v>
      </c>
      <c r="AG435">
        <v>3960</v>
      </c>
      <c r="AH435">
        <v>30600</v>
      </c>
      <c r="AI435">
        <v>23300</v>
      </c>
      <c r="AJ435">
        <v>3635</v>
      </c>
      <c r="AK435">
        <v>3665</v>
      </c>
      <c r="AL435">
        <v>0.1198</v>
      </c>
      <c r="AN435" t="s">
        <v>785</v>
      </c>
      <c r="AP435">
        <v>30600</v>
      </c>
      <c r="AQ435">
        <v>23300</v>
      </c>
      <c r="AR435">
        <v>3635</v>
      </c>
      <c r="AS435">
        <v>3665</v>
      </c>
      <c r="AT435">
        <v>0.1198</v>
      </c>
      <c r="AU435" t="s">
        <v>558</v>
      </c>
      <c r="AV435">
        <v>0</v>
      </c>
      <c r="AW435">
        <v>19800</v>
      </c>
    </row>
    <row r="436" spans="1:49">
      <c r="A436">
        <v>654</v>
      </c>
      <c r="B436" t="s">
        <v>560</v>
      </c>
      <c r="C436" s="59">
        <v>45525</v>
      </c>
      <c r="D436" t="s">
        <v>3898</v>
      </c>
      <c r="E436" t="s">
        <v>562</v>
      </c>
      <c r="F436" t="s">
        <v>3899</v>
      </c>
      <c r="H436" t="s">
        <v>3900</v>
      </c>
      <c r="I436" s="59">
        <v>45526</v>
      </c>
      <c r="J436" t="s">
        <v>561</v>
      </c>
      <c r="K436" t="s">
        <v>3897</v>
      </c>
      <c r="L436" s="59"/>
      <c r="M436" t="s">
        <v>34</v>
      </c>
      <c r="N436" t="s">
        <v>351</v>
      </c>
      <c r="O436">
        <v>1</v>
      </c>
      <c r="P436" t="s">
        <v>3896</v>
      </c>
      <c r="Q436" t="s">
        <v>3900</v>
      </c>
      <c r="S436" t="s">
        <v>3901</v>
      </c>
      <c r="T436" t="s">
        <v>564</v>
      </c>
      <c r="W436">
        <v>34020</v>
      </c>
      <c r="X436">
        <v>0</v>
      </c>
      <c r="Y436">
        <v>3000</v>
      </c>
      <c r="Z436">
        <v>3500</v>
      </c>
      <c r="AA436">
        <v>0</v>
      </c>
      <c r="AB436">
        <v>0</v>
      </c>
      <c r="AC436">
        <v>960</v>
      </c>
      <c r="AD436" t="s">
        <v>33</v>
      </c>
      <c r="AF436">
        <v>32130</v>
      </c>
      <c r="AG436">
        <v>19800</v>
      </c>
      <c r="AH436">
        <v>37020</v>
      </c>
      <c r="AI436">
        <v>23300</v>
      </c>
      <c r="AJ436">
        <v>4141</v>
      </c>
      <c r="AK436">
        <v>9579</v>
      </c>
      <c r="AL436">
        <v>0.25879999999999997</v>
      </c>
      <c r="AN436" t="s">
        <v>785</v>
      </c>
      <c r="AP436">
        <v>37020</v>
      </c>
      <c r="AQ436">
        <v>23300</v>
      </c>
      <c r="AR436">
        <v>4141</v>
      </c>
      <c r="AS436">
        <v>9579</v>
      </c>
      <c r="AT436">
        <v>0.25879999999999997</v>
      </c>
      <c r="AU436" t="s">
        <v>558</v>
      </c>
      <c r="AV436">
        <v>0</v>
      </c>
      <c r="AW436">
        <v>19800</v>
      </c>
    </row>
    <row r="437" spans="1:49">
      <c r="A437">
        <v>655</v>
      </c>
      <c r="B437" t="s">
        <v>560</v>
      </c>
      <c r="C437" s="59">
        <v>45525</v>
      </c>
      <c r="D437" t="s">
        <v>3904</v>
      </c>
      <c r="E437" t="s">
        <v>562</v>
      </c>
      <c r="F437" t="s">
        <v>3902</v>
      </c>
      <c r="H437" t="s">
        <v>3905</v>
      </c>
      <c r="I437" s="59">
        <v>45526</v>
      </c>
      <c r="J437" t="s">
        <v>561</v>
      </c>
      <c r="K437" t="s">
        <v>3903</v>
      </c>
      <c r="L437" s="59"/>
      <c r="M437" t="s">
        <v>98</v>
      </c>
      <c r="N437" t="s">
        <v>351</v>
      </c>
      <c r="O437">
        <v>1</v>
      </c>
      <c r="P437" t="s">
        <v>3902</v>
      </c>
      <c r="Q437" t="s">
        <v>3905</v>
      </c>
      <c r="S437" t="s">
        <v>3906</v>
      </c>
      <c r="T437" t="s">
        <v>564</v>
      </c>
      <c r="W437">
        <v>6120</v>
      </c>
      <c r="X437">
        <v>680</v>
      </c>
      <c r="Y437">
        <v>3000</v>
      </c>
      <c r="Z437">
        <v>3000</v>
      </c>
      <c r="AA437">
        <v>0</v>
      </c>
      <c r="AB437">
        <v>0</v>
      </c>
      <c r="AC437">
        <v>0</v>
      </c>
      <c r="AD437" t="s">
        <v>1645</v>
      </c>
      <c r="AF437">
        <v>6430</v>
      </c>
      <c r="AG437">
        <v>3960</v>
      </c>
      <c r="AH437">
        <v>9120</v>
      </c>
      <c r="AI437">
        <v>6960</v>
      </c>
      <c r="AJ437">
        <v>826</v>
      </c>
      <c r="AK437">
        <v>1334</v>
      </c>
      <c r="AL437">
        <v>0.14630000000000001</v>
      </c>
      <c r="AN437" t="s">
        <v>785</v>
      </c>
      <c r="AP437">
        <v>9120</v>
      </c>
      <c r="AQ437">
        <v>6960</v>
      </c>
      <c r="AR437">
        <v>826</v>
      </c>
      <c r="AS437">
        <v>1334</v>
      </c>
      <c r="AT437">
        <v>0.14630000000000001</v>
      </c>
      <c r="AU437" t="s">
        <v>558</v>
      </c>
      <c r="AV437">
        <v>0</v>
      </c>
      <c r="AW437">
        <v>3960</v>
      </c>
    </row>
    <row r="438" spans="1:49">
      <c r="A438">
        <v>656</v>
      </c>
      <c r="B438" t="s">
        <v>560</v>
      </c>
      <c r="C438" s="59">
        <v>45525</v>
      </c>
      <c r="D438" t="s">
        <v>3909</v>
      </c>
      <c r="E438" t="s">
        <v>562</v>
      </c>
      <c r="F438" t="s">
        <v>3907</v>
      </c>
      <c r="H438" t="s">
        <v>3910</v>
      </c>
      <c r="I438" s="59">
        <v>45526</v>
      </c>
      <c r="J438" t="s">
        <v>561</v>
      </c>
      <c r="K438" t="s">
        <v>3908</v>
      </c>
      <c r="L438" s="59"/>
      <c r="M438" t="s">
        <v>98</v>
      </c>
      <c r="N438" t="s">
        <v>351</v>
      </c>
      <c r="O438">
        <v>2</v>
      </c>
      <c r="P438" t="s">
        <v>3907</v>
      </c>
      <c r="Q438" t="s">
        <v>3910</v>
      </c>
      <c r="S438" t="s">
        <v>3911</v>
      </c>
      <c r="T438" t="s">
        <v>564</v>
      </c>
      <c r="W438">
        <v>13600</v>
      </c>
      <c r="X438">
        <v>0</v>
      </c>
      <c r="Y438">
        <v>0</v>
      </c>
      <c r="Z438">
        <v>3000</v>
      </c>
      <c r="AA438">
        <v>0</v>
      </c>
      <c r="AB438">
        <v>0</v>
      </c>
      <c r="AC438">
        <v>0</v>
      </c>
      <c r="AD438" t="s">
        <v>1645</v>
      </c>
      <c r="AF438">
        <v>6430</v>
      </c>
      <c r="AG438">
        <v>3960</v>
      </c>
      <c r="AH438">
        <v>13600</v>
      </c>
      <c r="AI438">
        <v>10920</v>
      </c>
      <c r="AJ438">
        <v>1616</v>
      </c>
      <c r="AK438">
        <v>1064</v>
      </c>
      <c r="AL438">
        <v>7.8200000000000006E-2</v>
      </c>
      <c r="AN438" t="s">
        <v>785</v>
      </c>
      <c r="AP438">
        <v>13600</v>
      </c>
      <c r="AQ438">
        <v>10920</v>
      </c>
      <c r="AR438">
        <v>1616</v>
      </c>
      <c r="AS438">
        <v>1064</v>
      </c>
      <c r="AT438">
        <v>7.8200000000000006E-2</v>
      </c>
      <c r="AU438" t="s">
        <v>558</v>
      </c>
      <c r="AV438">
        <v>0</v>
      </c>
      <c r="AW438">
        <v>7920</v>
      </c>
    </row>
    <row r="439" spans="1:49">
      <c r="A439">
        <v>657</v>
      </c>
      <c r="B439" t="s">
        <v>560</v>
      </c>
      <c r="C439" s="59">
        <v>45526</v>
      </c>
      <c r="D439" t="s">
        <v>3914</v>
      </c>
      <c r="E439" t="s">
        <v>562</v>
      </c>
      <c r="F439" t="s">
        <v>3912</v>
      </c>
      <c r="H439" t="s">
        <v>3915</v>
      </c>
      <c r="I439" s="59">
        <v>45526</v>
      </c>
      <c r="J439" t="s">
        <v>561</v>
      </c>
      <c r="K439" t="s">
        <v>3913</v>
      </c>
      <c r="L439" s="59"/>
      <c r="M439" t="s">
        <v>98</v>
      </c>
      <c r="N439" t="s">
        <v>351</v>
      </c>
      <c r="O439">
        <v>2</v>
      </c>
      <c r="P439" t="s">
        <v>3912</v>
      </c>
      <c r="Q439" t="s">
        <v>3915</v>
      </c>
      <c r="S439" t="s">
        <v>3916</v>
      </c>
      <c r="T439" t="s">
        <v>564</v>
      </c>
      <c r="W439">
        <v>12240</v>
      </c>
      <c r="X439">
        <v>1360</v>
      </c>
      <c r="Y439">
        <v>0</v>
      </c>
      <c r="Z439">
        <v>3000</v>
      </c>
      <c r="AA439">
        <v>0</v>
      </c>
      <c r="AB439">
        <v>0</v>
      </c>
      <c r="AC439">
        <v>0</v>
      </c>
      <c r="AD439" t="s">
        <v>1645</v>
      </c>
      <c r="AF439">
        <v>6430</v>
      </c>
      <c r="AG439">
        <v>3960</v>
      </c>
      <c r="AH439">
        <v>12240</v>
      </c>
      <c r="AI439">
        <v>10920</v>
      </c>
      <c r="AJ439">
        <v>1454</v>
      </c>
      <c r="AK439">
        <v>-134</v>
      </c>
      <c r="AL439">
        <v>-1.09E-2</v>
      </c>
      <c r="AN439" t="s">
        <v>785</v>
      </c>
      <c r="AP439">
        <v>12240</v>
      </c>
      <c r="AQ439">
        <v>10920</v>
      </c>
      <c r="AR439">
        <v>1454</v>
      </c>
      <c r="AS439">
        <v>-134</v>
      </c>
      <c r="AT439">
        <v>-1.09E-2</v>
      </c>
      <c r="AU439" t="s">
        <v>558</v>
      </c>
      <c r="AV439">
        <v>0</v>
      </c>
      <c r="AW439">
        <v>7920</v>
      </c>
    </row>
    <row r="440" spans="1:49">
      <c r="A440">
        <v>660</v>
      </c>
      <c r="B440" t="s">
        <v>560</v>
      </c>
      <c r="C440" s="59">
        <v>45526</v>
      </c>
      <c r="D440" t="s">
        <v>3928</v>
      </c>
      <c r="E440" t="s">
        <v>562</v>
      </c>
      <c r="F440" t="s">
        <v>3926</v>
      </c>
      <c r="H440" t="s">
        <v>3929</v>
      </c>
      <c r="I440" s="59">
        <v>45527</v>
      </c>
      <c r="J440" t="s">
        <v>561</v>
      </c>
      <c r="K440" t="s">
        <v>3927</v>
      </c>
      <c r="L440" s="59"/>
      <c r="M440" t="s">
        <v>34</v>
      </c>
      <c r="N440" t="s">
        <v>351</v>
      </c>
      <c r="O440">
        <v>1</v>
      </c>
      <c r="P440" t="s">
        <v>3926</v>
      </c>
      <c r="Q440" t="s">
        <v>3929</v>
      </c>
      <c r="S440" t="s">
        <v>3930</v>
      </c>
      <c r="T440" t="s">
        <v>3931</v>
      </c>
      <c r="W440">
        <v>34020</v>
      </c>
      <c r="X440">
        <v>0</v>
      </c>
      <c r="Y440">
        <v>3000</v>
      </c>
      <c r="Z440">
        <v>3500</v>
      </c>
      <c r="AA440">
        <v>0</v>
      </c>
      <c r="AB440">
        <v>960</v>
      </c>
      <c r="AC440">
        <v>0</v>
      </c>
      <c r="AD440" t="s">
        <v>33</v>
      </c>
      <c r="AF440">
        <v>32130</v>
      </c>
      <c r="AG440">
        <v>19800</v>
      </c>
      <c r="AH440">
        <v>37020</v>
      </c>
      <c r="AI440">
        <v>24260</v>
      </c>
      <c r="AJ440">
        <v>4141</v>
      </c>
      <c r="AK440">
        <v>8619</v>
      </c>
      <c r="AL440">
        <v>0.23280000000000001</v>
      </c>
      <c r="AN440" t="s">
        <v>785</v>
      </c>
      <c r="AP440">
        <v>37020</v>
      </c>
      <c r="AQ440">
        <v>24260</v>
      </c>
      <c r="AR440">
        <v>4141</v>
      </c>
      <c r="AS440">
        <v>8619</v>
      </c>
      <c r="AT440">
        <v>0.23280000000000001</v>
      </c>
      <c r="AU440" t="s">
        <v>558</v>
      </c>
      <c r="AV440">
        <v>0</v>
      </c>
      <c r="AW440">
        <v>19800</v>
      </c>
    </row>
    <row r="441" spans="1:49">
      <c r="A441">
        <v>661</v>
      </c>
      <c r="B441" t="s">
        <v>560</v>
      </c>
      <c r="C441" s="59">
        <v>45526</v>
      </c>
      <c r="D441" t="s">
        <v>3934</v>
      </c>
      <c r="E441" t="s">
        <v>562</v>
      </c>
      <c r="F441" t="s">
        <v>3935</v>
      </c>
      <c r="H441" t="s">
        <v>3936</v>
      </c>
      <c r="I441" s="59">
        <v>45527</v>
      </c>
      <c r="J441" t="s">
        <v>561</v>
      </c>
      <c r="K441" t="s">
        <v>3933</v>
      </c>
      <c r="L441" s="59"/>
      <c r="M441" t="s">
        <v>94</v>
      </c>
      <c r="N441" t="s">
        <v>351</v>
      </c>
      <c r="O441">
        <v>2</v>
      </c>
      <c r="P441" t="s">
        <v>3932</v>
      </c>
      <c r="Q441" t="s">
        <v>3936</v>
      </c>
      <c r="S441" t="s">
        <v>3937</v>
      </c>
      <c r="T441" t="s">
        <v>564</v>
      </c>
      <c r="W441">
        <v>14440</v>
      </c>
      <c r="X441">
        <v>0</v>
      </c>
      <c r="Y441">
        <v>3000</v>
      </c>
      <c r="Z441">
        <v>3000</v>
      </c>
      <c r="AA441">
        <v>0</v>
      </c>
      <c r="AB441">
        <v>0</v>
      </c>
      <c r="AC441">
        <v>0</v>
      </c>
      <c r="AD441" t="s">
        <v>789</v>
      </c>
      <c r="AF441">
        <v>6700</v>
      </c>
      <c r="AG441">
        <v>4125</v>
      </c>
      <c r="AH441">
        <v>17440</v>
      </c>
      <c r="AI441">
        <v>11250</v>
      </c>
      <c r="AJ441">
        <v>1814</v>
      </c>
      <c r="AK441">
        <v>4376</v>
      </c>
      <c r="AL441">
        <v>0.25090000000000001</v>
      </c>
      <c r="AN441" t="s">
        <v>785</v>
      </c>
      <c r="AP441">
        <v>17440</v>
      </c>
      <c r="AQ441">
        <v>11250</v>
      </c>
      <c r="AR441">
        <v>1814</v>
      </c>
      <c r="AS441">
        <v>4376</v>
      </c>
      <c r="AT441">
        <v>0.25090000000000001</v>
      </c>
      <c r="AU441" t="s">
        <v>558</v>
      </c>
      <c r="AV441">
        <v>0</v>
      </c>
      <c r="AW441">
        <v>8250</v>
      </c>
    </row>
    <row r="442" spans="1:49">
      <c r="A442">
        <v>662</v>
      </c>
      <c r="B442" t="s">
        <v>560</v>
      </c>
      <c r="C442" s="59">
        <v>45526</v>
      </c>
      <c r="D442" t="s">
        <v>3940</v>
      </c>
      <c r="E442" t="s">
        <v>562</v>
      </c>
      <c r="F442" t="s">
        <v>3938</v>
      </c>
      <c r="H442" t="s">
        <v>3941</v>
      </c>
      <c r="I442" s="59">
        <v>45527</v>
      </c>
      <c r="J442" t="s">
        <v>561</v>
      </c>
      <c r="K442" t="s">
        <v>3939</v>
      </c>
      <c r="L442" s="59"/>
      <c r="M442" t="s">
        <v>34</v>
      </c>
      <c r="N442" t="s">
        <v>351</v>
      </c>
      <c r="O442">
        <v>1</v>
      </c>
      <c r="P442" t="s">
        <v>3938</v>
      </c>
      <c r="Q442" t="s">
        <v>3941</v>
      </c>
      <c r="S442" t="s">
        <v>3942</v>
      </c>
      <c r="T442" t="s">
        <v>564</v>
      </c>
      <c r="V442" t="s">
        <v>4322</v>
      </c>
      <c r="W442">
        <v>0</v>
      </c>
      <c r="X442">
        <v>0</v>
      </c>
      <c r="Y442">
        <v>3000</v>
      </c>
      <c r="Z442">
        <v>3500</v>
      </c>
      <c r="AA442">
        <v>0</v>
      </c>
      <c r="AB442">
        <v>960</v>
      </c>
      <c r="AC442">
        <v>0</v>
      </c>
      <c r="AD442" t="s">
        <v>33</v>
      </c>
      <c r="AF442">
        <v>32130</v>
      </c>
      <c r="AG442">
        <v>19800</v>
      </c>
      <c r="AH442">
        <v>3000</v>
      </c>
      <c r="AI442">
        <v>4660</v>
      </c>
      <c r="AJ442">
        <v>299</v>
      </c>
      <c r="AK442">
        <v>-1959</v>
      </c>
      <c r="AL442">
        <v>0.23280000000000001</v>
      </c>
      <c r="AN442" t="s">
        <v>785</v>
      </c>
      <c r="AP442">
        <v>3000</v>
      </c>
      <c r="AQ442">
        <v>4660</v>
      </c>
      <c r="AR442">
        <v>299</v>
      </c>
      <c r="AS442">
        <v>-1959</v>
      </c>
      <c r="AU442" t="s">
        <v>4322</v>
      </c>
      <c r="AV442">
        <v>0</v>
      </c>
      <c r="AW442">
        <v>19800</v>
      </c>
    </row>
    <row r="443" spans="1:49">
      <c r="A443">
        <v>663</v>
      </c>
      <c r="B443" t="s">
        <v>560</v>
      </c>
      <c r="C443" s="59">
        <v>45527</v>
      </c>
      <c r="D443" t="s">
        <v>3945</v>
      </c>
      <c r="E443" t="s">
        <v>562</v>
      </c>
      <c r="F443" t="s">
        <v>3943</v>
      </c>
      <c r="H443" t="s">
        <v>3946</v>
      </c>
      <c r="I443" s="59">
        <v>45527</v>
      </c>
      <c r="J443" t="s">
        <v>561</v>
      </c>
      <c r="K443" t="s">
        <v>3944</v>
      </c>
      <c r="L443" s="59"/>
      <c r="M443" t="s">
        <v>24</v>
      </c>
      <c r="N443" t="s">
        <v>351</v>
      </c>
      <c r="O443">
        <v>1</v>
      </c>
      <c r="P443" t="s">
        <v>3943</v>
      </c>
      <c r="Q443" t="s">
        <v>3946</v>
      </c>
      <c r="S443" t="s">
        <v>3947</v>
      </c>
      <c r="T443" t="s">
        <v>564</v>
      </c>
      <c r="W443">
        <v>16880</v>
      </c>
      <c r="X443">
        <v>0</v>
      </c>
      <c r="Y443">
        <v>3000</v>
      </c>
      <c r="Z443">
        <v>3000</v>
      </c>
      <c r="AA443">
        <v>0</v>
      </c>
      <c r="AB443">
        <v>0</v>
      </c>
      <c r="AC443">
        <v>0</v>
      </c>
      <c r="AD443" t="s">
        <v>23</v>
      </c>
      <c r="AF443">
        <v>15170</v>
      </c>
      <c r="AG443">
        <v>9350</v>
      </c>
      <c r="AH443">
        <v>19880</v>
      </c>
      <c r="AI443">
        <v>12350</v>
      </c>
      <c r="AJ443">
        <v>2104</v>
      </c>
      <c r="AK443">
        <v>5426</v>
      </c>
      <c r="AL443">
        <v>0.27289999999999998</v>
      </c>
      <c r="AN443" t="s">
        <v>785</v>
      </c>
      <c r="AP443">
        <v>19880</v>
      </c>
      <c r="AQ443">
        <v>12350</v>
      </c>
      <c r="AR443">
        <v>2104</v>
      </c>
      <c r="AS443">
        <v>5426</v>
      </c>
      <c r="AT443">
        <v>0.27289999999999998</v>
      </c>
      <c r="AU443" t="s">
        <v>558</v>
      </c>
      <c r="AV443">
        <v>0</v>
      </c>
      <c r="AW443">
        <v>9350</v>
      </c>
    </row>
    <row r="444" spans="1:49">
      <c r="A444">
        <v>664</v>
      </c>
      <c r="B444" t="s">
        <v>560</v>
      </c>
      <c r="C444" s="59">
        <v>45527</v>
      </c>
      <c r="D444" t="s">
        <v>3949</v>
      </c>
      <c r="E444" t="s">
        <v>562</v>
      </c>
      <c r="F444" t="s">
        <v>2932</v>
      </c>
      <c r="H444" t="s">
        <v>3950</v>
      </c>
      <c r="I444" s="59">
        <v>45527</v>
      </c>
      <c r="J444" t="s">
        <v>561</v>
      </c>
      <c r="K444" t="s">
        <v>3948</v>
      </c>
      <c r="L444" s="59"/>
      <c r="M444" t="s">
        <v>98</v>
      </c>
      <c r="N444" t="s">
        <v>351</v>
      </c>
      <c r="O444">
        <v>1</v>
      </c>
      <c r="P444" t="s">
        <v>2932</v>
      </c>
      <c r="Q444" t="s">
        <v>3950</v>
      </c>
      <c r="S444" t="s">
        <v>2936</v>
      </c>
      <c r="T444" t="s">
        <v>564</v>
      </c>
      <c r="W444">
        <v>6120</v>
      </c>
      <c r="X444">
        <v>680</v>
      </c>
      <c r="Y444">
        <v>3000</v>
      </c>
      <c r="Z444">
        <v>3000</v>
      </c>
      <c r="AA444">
        <v>0</v>
      </c>
      <c r="AB444">
        <v>0</v>
      </c>
      <c r="AC444">
        <v>0</v>
      </c>
      <c r="AD444" t="s">
        <v>1645</v>
      </c>
      <c r="AE444" t="s">
        <v>773</v>
      </c>
      <c r="AF444">
        <v>6430</v>
      </c>
      <c r="AG444">
        <v>3960</v>
      </c>
      <c r="AH444">
        <v>9120</v>
      </c>
      <c r="AI444">
        <v>6960</v>
      </c>
      <c r="AJ444">
        <v>826</v>
      </c>
      <c r="AK444">
        <v>1334</v>
      </c>
      <c r="AL444">
        <v>0.14630000000000001</v>
      </c>
      <c r="AN444" t="s">
        <v>785</v>
      </c>
      <c r="AP444">
        <v>9120</v>
      </c>
      <c r="AQ444">
        <v>6960</v>
      </c>
      <c r="AR444">
        <v>826</v>
      </c>
      <c r="AS444">
        <v>1334</v>
      </c>
      <c r="AT444">
        <v>0.14630000000000001</v>
      </c>
      <c r="AU444" t="s">
        <v>558</v>
      </c>
      <c r="AV444">
        <v>0</v>
      </c>
      <c r="AW444">
        <v>3960</v>
      </c>
    </row>
    <row r="445" spans="1:49">
      <c r="A445">
        <v>665</v>
      </c>
      <c r="B445" t="s">
        <v>560</v>
      </c>
      <c r="C445" s="59">
        <v>45527</v>
      </c>
      <c r="D445" t="s">
        <v>3953</v>
      </c>
      <c r="E445" t="s">
        <v>562</v>
      </c>
      <c r="F445" t="s">
        <v>3954</v>
      </c>
      <c r="H445" t="s">
        <v>3955</v>
      </c>
      <c r="I445" s="59">
        <v>45527</v>
      </c>
      <c r="J445" t="s">
        <v>561</v>
      </c>
      <c r="K445" t="s">
        <v>3952</v>
      </c>
      <c r="L445" s="59"/>
      <c r="M445" t="s">
        <v>104</v>
      </c>
      <c r="N445" t="s">
        <v>351</v>
      </c>
      <c r="O445">
        <v>2</v>
      </c>
      <c r="P445" t="s">
        <v>3951</v>
      </c>
      <c r="Q445" t="s">
        <v>3955</v>
      </c>
      <c r="S445" t="s">
        <v>3956</v>
      </c>
      <c r="T445" t="s">
        <v>564</v>
      </c>
      <c r="W445">
        <v>7700</v>
      </c>
      <c r="X445">
        <v>0</v>
      </c>
      <c r="Y445">
        <v>0</v>
      </c>
      <c r="Z445">
        <v>3000</v>
      </c>
      <c r="AA445">
        <v>0</v>
      </c>
      <c r="AB445">
        <v>0</v>
      </c>
      <c r="AC445">
        <v>0</v>
      </c>
      <c r="AD445" t="s">
        <v>1644</v>
      </c>
      <c r="AF445">
        <v>3570</v>
      </c>
      <c r="AG445">
        <v>2200</v>
      </c>
      <c r="AH445">
        <v>7700</v>
      </c>
      <c r="AI445">
        <v>7400</v>
      </c>
      <c r="AJ445">
        <v>915</v>
      </c>
      <c r="AK445">
        <v>-615</v>
      </c>
      <c r="AL445">
        <v>-7.9899999999999999E-2</v>
      </c>
      <c r="AN445" t="s">
        <v>785</v>
      </c>
      <c r="AP445">
        <v>7700</v>
      </c>
      <c r="AQ445">
        <v>7400</v>
      </c>
      <c r="AR445">
        <v>915</v>
      </c>
      <c r="AS445">
        <v>-615</v>
      </c>
      <c r="AT445">
        <v>-7.9899999999999999E-2</v>
      </c>
      <c r="AU445" t="s">
        <v>558</v>
      </c>
      <c r="AV445">
        <v>0</v>
      </c>
      <c r="AW445">
        <v>4400</v>
      </c>
    </row>
    <row r="446" spans="1:49">
      <c r="A446">
        <v>666</v>
      </c>
      <c r="B446" t="s">
        <v>560</v>
      </c>
      <c r="C446" s="59">
        <v>45527</v>
      </c>
      <c r="D446" t="s">
        <v>3953</v>
      </c>
      <c r="E446" t="s">
        <v>562</v>
      </c>
      <c r="F446" t="s">
        <v>3954</v>
      </c>
      <c r="H446" t="s">
        <v>3955</v>
      </c>
      <c r="I446" s="59">
        <v>45527</v>
      </c>
      <c r="J446" t="s">
        <v>561</v>
      </c>
      <c r="K446" t="s">
        <v>3952</v>
      </c>
      <c r="L446" s="59"/>
      <c r="M446" t="s">
        <v>98</v>
      </c>
      <c r="N446" t="s">
        <v>351</v>
      </c>
      <c r="O446">
        <v>1</v>
      </c>
      <c r="P446" t="s">
        <v>3951</v>
      </c>
      <c r="Q446" t="s">
        <v>3955</v>
      </c>
      <c r="S446" t="s">
        <v>3956</v>
      </c>
      <c r="T446" t="s">
        <v>564</v>
      </c>
      <c r="W446">
        <v>6120</v>
      </c>
      <c r="X446">
        <v>680</v>
      </c>
      <c r="Y446">
        <v>0</v>
      </c>
      <c r="Z446">
        <v>0</v>
      </c>
      <c r="AA446">
        <v>0</v>
      </c>
      <c r="AB446">
        <v>0</v>
      </c>
      <c r="AC446">
        <v>0</v>
      </c>
      <c r="AD446" t="s">
        <v>1645</v>
      </c>
      <c r="AE446" t="s">
        <v>773</v>
      </c>
      <c r="AF446">
        <v>6430</v>
      </c>
      <c r="AG446">
        <v>3960</v>
      </c>
      <c r="AH446">
        <v>6120</v>
      </c>
      <c r="AI446">
        <v>3960</v>
      </c>
      <c r="AJ446">
        <v>727</v>
      </c>
      <c r="AK446">
        <v>1433</v>
      </c>
      <c r="AL446">
        <v>0.23419999999999999</v>
      </c>
      <c r="AN446" t="s">
        <v>785</v>
      </c>
      <c r="AP446">
        <v>6120</v>
      </c>
      <c r="AQ446">
        <v>3960</v>
      </c>
      <c r="AR446">
        <v>727</v>
      </c>
      <c r="AS446">
        <v>1433</v>
      </c>
      <c r="AT446">
        <v>0.23419999999999999</v>
      </c>
      <c r="AU446" t="s">
        <v>558</v>
      </c>
      <c r="AV446">
        <v>0</v>
      </c>
      <c r="AW446">
        <v>3960</v>
      </c>
    </row>
    <row r="447" spans="1:49">
      <c r="A447">
        <v>667</v>
      </c>
      <c r="B447" t="s">
        <v>560</v>
      </c>
      <c r="C447" s="59">
        <v>45527</v>
      </c>
      <c r="D447" t="s">
        <v>3959</v>
      </c>
      <c r="E447" t="s">
        <v>562</v>
      </c>
      <c r="F447" t="s">
        <v>3960</v>
      </c>
      <c r="H447" t="s">
        <v>3961</v>
      </c>
      <c r="I447" s="59">
        <v>45527</v>
      </c>
      <c r="J447" t="s">
        <v>561</v>
      </c>
      <c r="K447" t="s">
        <v>3958</v>
      </c>
      <c r="L447" s="59"/>
      <c r="M447" t="s">
        <v>98</v>
      </c>
      <c r="N447" t="s">
        <v>351</v>
      </c>
      <c r="O447">
        <v>2</v>
      </c>
      <c r="P447" t="s">
        <v>3957</v>
      </c>
      <c r="Q447" t="s">
        <v>3961</v>
      </c>
      <c r="S447" t="s">
        <v>3962</v>
      </c>
      <c r="T447" t="s">
        <v>3963</v>
      </c>
      <c r="W447">
        <v>12240</v>
      </c>
      <c r="X447">
        <v>1360</v>
      </c>
      <c r="Y447">
        <v>0</v>
      </c>
      <c r="Z447">
        <v>3000</v>
      </c>
      <c r="AA447">
        <v>0</v>
      </c>
      <c r="AB447">
        <v>0</v>
      </c>
      <c r="AC447">
        <v>0</v>
      </c>
      <c r="AD447" t="s">
        <v>1645</v>
      </c>
      <c r="AF447">
        <v>6430</v>
      </c>
      <c r="AG447">
        <v>3960</v>
      </c>
      <c r="AH447">
        <v>12240</v>
      </c>
      <c r="AI447">
        <v>10920</v>
      </c>
      <c r="AJ447">
        <v>1454</v>
      </c>
      <c r="AK447">
        <v>-134</v>
      </c>
      <c r="AL447">
        <v>-1.09E-2</v>
      </c>
      <c r="AN447" t="s">
        <v>785</v>
      </c>
      <c r="AP447">
        <v>12240</v>
      </c>
      <c r="AQ447">
        <v>10920</v>
      </c>
      <c r="AR447">
        <v>1454</v>
      </c>
      <c r="AS447">
        <v>-134</v>
      </c>
      <c r="AT447">
        <v>-1.09E-2</v>
      </c>
      <c r="AU447" t="s">
        <v>558</v>
      </c>
      <c r="AV447">
        <v>0</v>
      </c>
      <c r="AW447">
        <v>7920</v>
      </c>
    </row>
    <row r="448" spans="1:49">
      <c r="A448">
        <v>672</v>
      </c>
      <c r="B448" t="s">
        <v>560</v>
      </c>
      <c r="C448" s="59">
        <v>45527</v>
      </c>
      <c r="D448" t="s">
        <v>3995</v>
      </c>
      <c r="E448" t="s">
        <v>559</v>
      </c>
      <c r="F448" t="s">
        <v>3993</v>
      </c>
      <c r="G448" t="s">
        <v>3996</v>
      </c>
      <c r="H448" t="s">
        <v>3997</v>
      </c>
      <c r="I448" s="59">
        <v>45527</v>
      </c>
      <c r="J448" t="s">
        <v>561</v>
      </c>
      <c r="K448" t="s">
        <v>3994</v>
      </c>
      <c r="L448" s="59"/>
      <c r="M448" t="s">
        <v>82</v>
      </c>
      <c r="N448" t="s">
        <v>351</v>
      </c>
      <c r="O448">
        <v>1</v>
      </c>
      <c r="P448" t="s">
        <v>3993</v>
      </c>
      <c r="Q448" t="s">
        <v>3997</v>
      </c>
      <c r="R448" t="s">
        <v>3998</v>
      </c>
      <c r="S448" t="s">
        <v>3999</v>
      </c>
      <c r="W448">
        <v>6910</v>
      </c>
      <c r="X448">
        <v>0</v>
      </c>
      <c r="Y448">
        <v>0</v>
      </c>
      <c r="Z448">
        <v>4400</v>
      </c>
      <c r="AA448">
        <v>0</v>
      </c>
      <c r="AB448">
        <v>1725</v>
      </c>
      <c r="AC448">
        <v>0</v>
      </c>
      <c r="AD448" t="s">
        <v>81</v>
      </c>
      <c r="AF448">
        <v>5610</v>
      </c>
      <c r="AG448">
        <v>3740</v>
      </c>
      <c r="AH448">
        <v>6910</v>
      </c>
      <c r="AI448">
        <v>9865</v>
      </c>
      <c r="AJ448">
        <v>355</v>
      </c>
      <c r="AK448">
        <v>-3310</v>
      </c>
      <c r="AL448">
        <v>-0.47899999999999998</v>
      </c>
      <c r="AN448" t="s">
        <v>785</v>
      </c>
      <c r="AP448">
        <v>6910</v>
      </c>
      <c r="AQ448">
        <v>9865</v>
      </c>
      <c r="AR448">
        <v>355</v>
      </c>
      <c r="AS448">
        <v>-3310</v>
      </c>
      <c r="AT448">
        <v>-0.47899999999999998</v>
      </c>
      <c r="AU448" t="s">
        <v>558</v>
      </c>
      <c r="AV448">
        <v>0</v>
      </c>
      <c r="AW448">
        <v>3740</v>
      </c>
    </row>
    <row r="449" spans="1:49">
      <c r="A449">
        <v>673</v>
      </c>
      <c r="B449" t="s">
        <v>560</v>
      </c>
      <c r="C449" s="59">
        <v>45527</v>
      </c>
      <c r="D449" t="s">
        <v>4000</v>
      </c>
      <c r="E449" t="s">
        <v>559</v>
      </c>
      <c r="F449" t="s">
        <v>3993</v>
      </c>
      <c r="G449" t="s">
        <v>3996</v>
      </c>
      <c r="H449" t="s">
        <v>3997</v>
      </c>
      <c r="I449" s="59">
        <v>45527</v>
      </c>
      <c r="J449" t="s">
        <v>561</v>
      </c>
      <c r="K449" t="s">
        <v>3994</v>
      </c>
      <c r="L449" s="59"/>
      <c r="M449" t="s">
        <v>78</v>
      </c>
      <c r="N449" t="s">
        <v>385</v>
      </c>
      <c r="O449">
        <v>1</v>
      </c>
      <c r="P449" t="s">
        <v>3993</v>
      </c>
      <c r="Q449" t="s">
        <v>3997</v>
      </c>
      <c r="R449" t="s">
        <v>3998</v>
      </c>
      <c r="S449" t="s">
        <v>3999</v>
      </c>
      <c r="W449">
        <v>6910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 t="s">
        <v>77</v>
      </c>
      <c r="AE449" t="s">
        <v>773</v>
      </c>
      <c r="AF449">
        <v>5610</v>
      </c>
      <c r="AG449">
        <v>3740</v>
      </c>
      <c r="AH449">
        <v>6910</v>
      </c>
      <c r="AI449">
        <v>3740</v>
      </c>
      <c r="AJ449">
        <v>355</v>
      </c>
      <c r="AK449">
        <v>2815</v>
      </c>
      <c r="AL449">
        <v>0.40739999999999998</v>
      </c>
      <c r="AN449" t="s">
        <v>785</v>
      </c>
      <c r="AP449">
        <v>6910</v>
      </c>
      <c r="AQ449">
        <v>3740</v>
      </c>
      <c r="AR449">
        <v>355</v>
      </c>
      <c r="AS449">
        <v>2815</v>
      </c>
      <c r="AT449">
        <v>0.40739999999999998</v>
      </c>
      <c r="AU449" t="s">
        <v>558</v>
      </c>
      <c r="AV449">
        <v>0</v>
      </c>
      <c r="AW449">
        <v>3740</v>
      </c>
    </row>
    <row r="450" spans="1:49">
      <c r="A450">
        <v>674</v>
      </c>
      <c r="B450" t="s">
        <v>560</v>
      </c>
      <c r="C450" s="59">
        <v>45527</v>
      </c>
      <c r="D450" t="s">
        <v>4001</v>
      </c>
      <c r="E450" t="s">
        <v>559</v>
      </c>
      <c r="F450" t="s">
        <v>3993</v>
      </c>
      <c r="G450" t="s">
        <v>3996</v>
      </c>
      <c r="H450" t="s">
        <v>3997</v>
      </c>
      <c r="I450" s="59">
        <v>45527</v>
      </c>
      <c r="J450" t="s">
        <v>561</v>
      </c>
      <c r="K450" t="s">
        <v>3994</v>
      </c>
      <c r="L450" s="59"/>
      <c r="M450" t="s">
        <v>78</v>
      </c>
      <c r="N450" t="s">
        <v>351</v>
      </c>
      <c r="O450">
        <v>3</v>
      </c>
      <c r="P450" t="s">
        <v>3993</v>
      </c>
      <c r="Q450" t="s">
        <v>3997</v>
      </c>
      <c r="R450" t="s">
        <v>3998</v>
      </c>
      <c r="S450" t="s">
        <v>3999</v>
      </c>
      <c r="W450">
        <v>20730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 t="s">
        <v>77</v>
      </c>
      <c r="AE450" t="s">
        <v>773</v>
      </c>
      <c r="AF450">
        <v>5610</v>
      </c>
      <c r="AG450">
        <v>3740</v>
      </c>
      <c r="AH450">
        <v>20730</v>
      </c>
      <c r="AI450">
        <v>11220</v>
      </c>
      <c r="AJ450">
        <v>905</v>
      </c>
      <c r="AK450">
        <v>8605</v>
      </c>
      <c r="AL450">
        <v>0.41510000000000002</v>
      </c>
      <c r="AN450" t="s">
        <v>785</v>
      </c>
      <c r="AP450">
        <v>20730</v>
      </c>
      <c r="AQ450">
        <v>11220</v>
      </c>
      <c r="AR450">
        <v>905</v>
      </c>
      <c r="AS450">
        <v>8605</v>
      </c>
      <c r="AT450">
        <v>0.41510000000000002</v>
      </c>
      <c r="AU450" t="s">
        <v>558</v>
      </c>
      <c r="AV450">
        <v>0</v>
      </c>
      <c r="AW450">
        <v>11220</v>
      </c>
    </row>
    <row r="451" spans="1:49">
      <c r="A451">
        <v>675</v>
      </c>
      <c r="B451" t="s">
        <v>560</v>
      </c>
      <c r="C451" s="59">
        <v>45527</v>
      </c>
      <c r="D451" t="s">
        <v>4002</v>
      </c>
      <c r="E451" t="s">
        <v>559</v>
      </c>
      <c r="F451" t="s">
        <v>3993</v>
      </c>
      <c r="G451" t="s">
        <v>3996</v>
      </c>
      <c r="H451" t="s">
        <v>3997</v>
      </c>
      <c r="I451" s="59">
        <v>45527</v>
      </c>
      <c r="J451" t="s">
        <v>561</v>
      </c>
      <c r="K451" t="s">
        <v>3994</v>
      </c>
      <c r="L451" s="59"/>
      <c r="M451" t="s">
        <v>242</v>
      </c>
      <c r="N451" t="s">
        <v>373</v>
      </c>
      <c r="O451">
        <v>1</v>
      </c>
      <c r="P451" t="s">
        <v>3993</v>
      </c>
      <c r="Q451" t="s">
        <v>3997</v>
      </c>
      <c r="R451" t="s">
        <v>3998</v>
      </c>
      <c r="S451" t="s">
        <v>3999</v>
      </c>
      <c r="W451">
        <v>1700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 t="s">
        <v>388</v>
      </c>
      <c r="AE451" t="s">
        <v>773</v>
      </c>
      <c r="AF451">
        <v>1640</v>
      </c>
      <c r="AG451">
        <v>1045</v>
      </c>
      <c r="AH451">
        <v>1700</v>
      </c>
      <c r="AI451">
        <v>1045</v>
      </c>
      <c r="AJ451">
        <v>148</v>
      </c>
      <c r="AK451">
        <v>507</v>
      </c>
      <c r="AL451">
        <v>0.29820000000000002</v>
      </c>
      <c r="AN451" t="s">
        <v>785</v>
      </c>
      <c r="AP451">
        <v>1700</v>
      </c>
      <c r="AQ451">
        <v>1045</v>
      </c>
      <c r="AR451">
        <v>148</v>
      </c>
      <c r="AS451">
        <v>507</v>
      </c>
      <c r="AT451">
        <v>0.29820000000000002</v>
      </c>
      <c r="AU451" t="s">
        <v>558</v>
      </c>
      <c r="AV451">
        <v>0</v>
      </c>
      <c r="AW451">
        <v>1045</v>
      </c>
    </row>
    <row r="452" spans="1:49">
      <c r="A452">
        <v>676</v>
      </c>
      <c r="B452" t="s">
        <v>560</v>
      </c>
      <c r="C452" s="59">
        <v>45526</v>
      </c>
      <c r="D452" t="s">
        <v>4005</v>
      </c>
      <c r="E452" t="s">
        <v>559</v>
      </c>
      <c r="F452" t="s">
        <v>4006</v>
      </c>
      <c r="G452" t="s">
        <v>4007</v>
      </c>
      <c r="H452" t="s">
        <v>4008</v>
      </c>
      <c r="I452" s="59">
        <v>45527</v>
      </c>
      <c r="J452" t="s">
        <v>561</v>
      </c>
      <c r="K452" t="s">
        <v>4004</v>
      </c>
      <c r="L452" s="59"/>
      <c r="M452" t="s">
        <v>242</v>
      </c>
      <c r="N452" t="s">
        <v>352</v>
      </c>
      <c r="O452">
        <v>1</v>
      </c>
      <c r="P452" t="s">
        <v>4003</v>
      </c>
      <c r="Q452" t="s">
        <v>4009</v>
      </c>
      <c r="S452" t="s">
        <v>4010</v>
      </c>
      <c r="W452">
        <v>1700</v>
      </c>
      <c r="X452">
        <v>0</v>
      </c>
      <c r="Y452">
        <v>3000</v>
      </c>
      <c r="Z452">
        <v>3000</v>
      </c>
      <c r="AA452">
        <v>0</v>
      </c>
      <c r="AB452">
        <v>0</v>
      </c>
      <c r="AC452">
        <v>0</v>
      </c>
      <c r="AD452" t="s">
        <v>388</v>
      </c>
      <c r="AF452">
        <v>1640</v>
      </c>
      <c r="AG452">
        <v>1045</v>
      </c>
      <c r="AH452">
        <v>4700</v>
      </c>
      <c r="AI452">
        <v>4045</v>
      </c>
      <c r="AJ452">
        <v>207</v>
      </c>
      <c r="AK452">
        <v>3448</v>
      </c>
      <c r="AL452">
        <v>0.73360000000000003</v>
      </c>
      <c r="AN452" t="s">
        <v>785</v>
      </c>
      <c r="AP452">
        <v>4700</v>
      </c>
      <c r="AQ452">
        <v>4045</v>
      </c>
      <c r="AR452">
        <v>207</v>
      </c>
      <c r="AS452">
        <v>448</v>
      </c>
      <c r="AT452">
        <v>9.5299999999999996E-2</v>
      </c>
      <c r="AU452" t="s">
        <v>826</v>
      </c>
      <c r="AV452">
        <v>0</v>
      </c>
      <c r="AW452">
        <v>1045</v>
      </c>
    </row>
    <row r="453" spans="1:49">
      <c r="A453">
        <v>688</v>
      </c>
      <c r="B453" t="s">
        <v>560</v>
      </c>
      <c r="C453" s="59">
        <v>45528</v>
      </c>
      <c r="D453" t="s">
        <v>4063</v>
      </c>
      <c r="E453" t="s">
        <v>562</v>
      </c>
      <c r="F453" t="s">
        <v>4061</v>
      </c>
      <c r="H453" t="s">
        <v>4064</v>
      </c>
      <c r="I453" s="59">
        <v>45530</v>
      </c>
      <c r="J453" t="s">
        <v>561</v>
      </c>
      <c r="K453" t="s">
        <v>4062</v>
      </c>
      <c r="L453" s="59"/>
      <c r="M453" t="s">
        <v>38</v>
      </c>
      <c r="N453" t="s">
        <v>351</v>
      </c>
      <c r="O453">
        <v>1</v>
      </c>
      <c r="P453" t="s">
        <v>4061</v>
      </c>
      <c r="Q453" t="s">
        <v>4064</v>
      </c>
      <c r="S453" t="s">
        <v>4065</v>
      </c>
      <c r="T453" t="s">
        <v>564</v>
      </c>
      <c r="W453">
        <v>24570</v>
      </c>
      <c r="X453">
        <v>0</v>
      </c>
      <c r="Y453">
        <v>3000</v>
      </c>
      <c r="Z453">
        <v>3500</v>
      </c>
      <c r="AA453">
        <v>0</v>
      </c>
      <c r="AB453">
        <v>960</v>
      </c>
      <c r="AC453">
        <v>0</v>
      </c>
      <c r="AD453" t="s">
        <v>37</v>
      </c>
      <c r="AF453">
        <v>23210</v>
      </c>
      <c r="AG453">
        <v>14300</v>
      </c>
      <c r="AH453">
        <v>27570</v>
      </c>
      <c r="AI453">
        <v>18760</v>
      </c>
      <c r="AJ453">
        <v>3018</v>
      </c>
      <c r="AK453">
        <v>5792</v>
      </c>
      <c r="AL453">
        <v>0.21010000000000001</v>
      </c>
      <c r="AN453" t="s">
        <v>785</v>
      </c>
      <c r="AP453">
        <v>27570</v>
      </c>
      <c r="AQ453">
        <v>18760</v>
      </c>
      <c r="AR453">
        <v>3018</v>
      </c>
      <c r="AS453">
        <v>5792</v>
      </c>
      <c r="AT453">
        <v>0.21010000000000001</v>
      </c>
      <c r="AU453" t="s">
        <v>558</v>
      </c>
      <c r="AV453">
        <v>0</v>
      </c>
      <c r="AW453">
        <v>14300</v>
      </c>
    </row>
    <row r="454" spans="1:49">
      <c r="A454">
        <v>689</v>
      </c>
      <c r="B454" t="s">
        <v>560</v>
      </c>
      <c r="C454" s="59">
        <v>45528</v>
      </c>
      <c r="D454" t="s">
        <v>4068</v>
      </c>
      <c r="E454" t="s">
        <v>562</v>
      </c>
      <c r="F454" t="s">
        <v>4066</v>
      </c>
      <c r="H454" t="s">
        <v>4069</v>
      </c>
      <c r="I454" s="59">
        <v>45530</v>
      </c>
      <c r="J454" t="s">
        <v>561</v>
      </c>
      <c r="K454" t="s">
        <v>4067</v>
      </c>
      <c r="L454" s="59"/>
      <c r="M454" t="s">
        <v>98</v>
      </c>
      <c r="N454" t="s">
        <v>351</v>
      </c>
      <c r="O454">
        <v>1</v>
      </c>
      <c r="P454" t="s">
        <v>4066</v>
      </c>
      <c r="Q454" t="s">
        <v>4069</v>
      </c>
      <c r="S454" t="s">
        <v>4070</v>
      </c>
      <c r="T454" t="s">
        <v>564</v>
      </c>
      <c r="W454">
        <v>6120</v>
      </c>
      <c r="X454">
        <v>680</v>
      </c>
      <c r="Y454">
        <v>3000</v>
      </c>
      <c r="Z454">
        <v>3000</v>
      </c>
      <c r="AA454">
        <v>0</v>
      </c>
      <c r="AB454">
        <v>0</v>
      </c>
      <c r="AC454">
        <v>0</v>
      </c>
      <c r="AD454" t="s">
        <v>1645</v>
      </c>
      <c r="AF454">
        <v>6430</v>
      </c>
      <c r="AG454">
        <v>3960</v>
      </c>
      <c r="AH454">
        <v>9120</v>
      </c>
      <c r="AI454">
        <v>6960</v>
      </c>
      <c r="AJ454">
        <v>826</v>
      </c>
      <c r="AK454">
        <v>1334</v>
      </c>
      <c r="AL454">
        <v>0.14630000000000001</v>
      </c>
      <c r="AN454" t="s">
        <v>785</v>
      </c>
      <c r="AP454">
        <v>9120</v>
      </c>
      <c r="AQ454">
        <v>6960</v>
      </c>
      <c r="AR454">
        <v>826</v>
      </c>
      <c r="AS454">
        <v>1334</v>
      </c>
      <c r="AT454">
        <v>0.14630000000000001</v>
      </c>
      <c r="AU454" t="s">
        <v>558</v>
      </c>
      <c r="AV454">
        <v>0</v>
      </c>
      <c r="AW454">
        <v>3960</v>
      </c>
    </row>
    <row r="455" spans="1:49">
      <c r="A455">
        <v>690</v>
      </c>
      <c r="B455" t="s">
        <v>560</v>
      </c>
      <c r="C455" s="59">
        <v>45530</v>
      </c>
      <c r="D455" t="s">
        <v>4073</v>
      </c>
      <c r="E455" t="s">
        <v>562</v>
      </c>
      <c r="F455" t="s">
        <v>4071</v>
      </c>
      <c r="H455" t="s">
        <v>4074</v>
      </c>
      <c r="I455" s="59">
        <v>45530</v>
      </c>
      <c r="J455" t="s">
        <v>561</v>
      </c>
      <c r="K455" t="s">
        <v>4072</v>
      </c>
      <c r="L455" s="59"/>
      <c r="M455" t="s">
        <v>34</v>
      </c>
      <c r="N455" t="s">
        <v>351</v>
      </c>
      <c r="O455">
        <v>1</v>
      </c>
      <c r="P455" t="s">
        <v>4071</v>
      </c>
      <c r="Q455" t="s">
        <v>4074</v>
      </c>
      <c r="S455" t="s">
        <v>4075</v>
      </c>
      <c r="T455" t="s">
        <v>4076</v>
      </c>
      <c r="W455">
        <v>34020</v>
      </c>
      <c r="X455">
        <v>0</v>
      </c>
      <c r="Y455">
        <v>3000</v>
      </c>
      <c r="Z455">
        <v>3500</v>
      </c>
      <c r="AA455">
        <v>3000</v>
      </c>
      <c r="AB455">
        <v>960</v>
      </c>
      <c r="AC455">
        <v>0</v>
      </c>
      <c r="AD455" t="s">
        <v>33</v>
      </c>
      <c r="AF455">
        <v>32130</v>
      </c>
      <c r="AG455">
        <v>19800</v>
      </c>
      <c r="AH455">
        <v>37020</v>
      </c>
      <c r="AI455">
        <v>24260</v>
      </c>
      <c r="AJ455">
        <v>4141</v>
      </c>
      <c r="AK455">
        <v>7619</v>
      </c>
      <c r="AL455">
        <v>0.20580000000000001</v>
      </c>
      <c r="AN455" t="s">
        <v>785</v>
      </c>
      <c r="AP455">
        <v>40020</v>
      </c>
      <c r="AQ455">
        <v>27260</v>
      </c>
      <c r="AR455">
        <v>4141</v>
      </c>
      <c r="AS455">
        <v>8619</v>
      </c>
      <c r="AT455">
        <v>0.21540000000000001</v>
      </c>
      <c r="AU455" t="s">
        <v>826</v>
      </c>
      <c r="AV455">
        <v>0</v>
      </c>
      <c r="AW455">
        <v>19800</v>
      </c>
    </row>
    <row r="456" spans="1:49">
      <c r="A456">
        <v>691</v>
      </c>
      <c r="B456" t="s">
        <v>560</v>
      </c>
      <c r="C456" s="59">
        <v>45530</v>
      </c>
      <c r="D456" t="s">
        <v>4079</v>
      </c>
      <c r="E456" t="s">
        <v>562</v>
      </c>
      <c r="F456" t="s">
        <v>4080</v>
      </c>
      <c r="H456" t="s">
        <v>4081</v>
      </c>
      <c r="I456" s="59">
        <v>45530</v>
      </c>
      <c r="J456" t="s">
        <v>561</v>
      </c>
      <c r="K456" t="s">
        <v>4078</v>
      </c>
      <c r="L456" s="59"/>
      <c r="M456" t="s">
        <v>98</v>
      </c>
      <c r="N456" t="s">
        <v>351</v>
      </c>
      <c r="O456">
        <v>2</v>
      </c>
      <c r="P456" t="s">
        <v>4077</v>
      </c>
      <c r="Q456" t="s">
        <v>4081</v>
      </c>
      <c r="S456" t="s">
        <v>4082</v>
      </c>
      <c r="T456" t="s">
        <v>4083</v>
      </c>
      <c r="W456">
        <v>12240</v>
      </c>
      <c r="X456">
        <v>1360</v>
      </c>
      <c r="Y456">
        <v>0</v>
      </c>
      <c r="Z456">
        <v>3000</v>
      </c>
      <c r="AA456">
        <v>0</v>
      </c>
      <c r="AB456">
        <v>0</v>
      </c>
      <c r="AC456">
        <v>0</v>
      </c>
      <c r="AD456" t="s">
        <v>1645</v>
      </c>
      <c r="AF456">
        <v>6430</v>
      </c>
      <c r="AG456">
        <v>3960</v>
      </c>
      <c r="AH456">
        <v>12240</v>
      </c>
      <c r="AI456">
        <v>10920</v>
      </c>
      <c r="AJ456">
        <v>1454</v>
      </c>
      <c r="AK456">
        <v>-134</v>
      </c>
      <c r="AL456">
        <v>-1.09E-2</v>
      </c>
      <c r="AN456" t="s">
        <v>785</v>
      </c>
      <c r="AP456">
        <v>12240</v>
      </c>
      <c r="AQ456">
        <v>10920</v>
      </c>
      <c r="AR456">
        <v>1454</v>
      </c>
      <c r="AS456">
        <v>-134</v>
      </c>
      <c r="AT456">
        <v>-1.09E-2</v>
      </c>
      <c r="AU456" t="s">
        <v>558</v>
      </c>
      <c r="AV456">
        <v>0</v>
      </c>
      <c r="AW456">
        <v>7920</v>
      </c>
    </row>
    <row r="457" spans="1:49">
      <c r="A457">
        <v>697</v>
      </c>
      <c r="B457" t="s">
        <v>560</v>
      </c>
      <c r="C457" s="59">
        <v>45529</v>
      </c>
      <c r="D457" t="s">
        <v>4103</v>
      </c>
      <c r="E457" t="s">
        <v>559</v>
      </c>
      <c r="F457" t="s">
        <v>4101</v>
      </c>
      <c r="G457" t="s">
        <v>4104</v>
      </c>
      <c r="H457" t="s">
        <v>4105</v>
      </c>
      <c r="I457" s="59">
        <v>45530</v>
      </c>
      <c r="J457" t="s">
        <v>561</v>
      </c>
      <c r="K457" t="s">
        <v>4102</v>
      </c>
      <c r="L457" s="59"/>
      <c r="M457" t="s">
        <v>24</v>
      </c>
      <c r="N457" t="s">
        <v>351</v>
      </c>
      <c r="O457">
        <v>1</v>
      </c>
      <c r="P457" t="s">
        <v>4101</v>
      </c>
      <c r="Q457" t="s">
        <v>4105</v>
      </c>
      <c r="S457" t="s">
        <v>4106</v>
      </c>
      <c r="T457" t="s">
        <v>3874</v>
      </c>
      <c r="W457">
        <v>13770</v>
      </c>
      <c r="X457">
        <v>1530</v>
      </c>
      <c r="Y457">
        <v>0</v>
      </c>
      <c r="Z457">
        <v>3500</v>
      </c>
      <c r="AA457">
        <v>0</v>
      </c>
      <c r="AB457">
        <v>960</v>
      </c>
      <c r="AC457">
        <v>0</v>
      </c>
      <c r="AD457" t="s">
        <v>23</v>
      </c>
      <c r="AF457">
        <v>14450</v>
      </c>
      <c r="AG457">
        <v>9350</v>
      </c>
      <c r="AH457">
        <v>13770</v>
      </c>
      <c r="AI457">
        <v>13810</v>
      </c>
      <c r="AJ457">
        <v>628</v>
      </c>
      <c r="AK457">
        <v>-668</v>
      </c>
      <c r="AL457">
        <v>-4.8500000000000001E-2</v>
      </c>
      <c r="AN457" t="s">
        <v>785</v>
      </c>
      <c r="AP457">
        <v>13770</v>
      </c>
      <c r="AQ457">
        <v>13810</v>
      </c>
      <c r="AR457">
        <v>628</v>
      </c>
      <c r="AS457">
        <v>-668</v>
      </c>
      <c r="AT457">
        <v>-4.8500000000000001E-2</v>
      </c>
      <c r="AU457" t="s">
        <v>558</v>
      </c>
      <c r="AV457">
        <v>1</v>
      </c>
      <c r="AW457">
        <v>9350</v>
      </c>
    </row>
    <row r="458" spans="1:49">
      <c r="A458">
        <v>698</v>
      </c>
      <c r="B458" t="s">
        <v>560</v>
      </c>
      <c r="C458" s="59">
        <v>45529</v>
      </c>
      <c r="D458" t="s">
        <v>4107</v>
      </c>
      <c r="E458" t="s">
        <v>559</v>
      </c>
      <c r="F458" t="s">
        <v>4101</v>
      </c>
      <c r="G458" t="s">
        <v>4104</v>
      </c>
      <c r="H458" t="s">
        <v>4105</v>
      </c>
      <c r="I458" s="59">
        <v>45530</v>
      </c>
      <c r="J458" t="s">
        <v>561</v>
      </c>
      <c r="K458" t="s">
        <v>4102</v>
      </c>
      <c r="L458" s="59"/>
      <c r="M458" t="s">
        <v>22</v>
      </c>
      <c r="N458" t="s">
        <v>351</v>
      </c>
      <c r="O458">
        <v>1</v>
      </c>
      <c r="P458" t="s">
        <v>4101</v>
      </c>
      <c r="Q458" t="s">
        <v>4105</v>
      </c>
      <c r="S458" t="s">
        <v>4106</v>
      </c>
      <c r="T458" t="s">
        <v>3874</v>
      </c>
      <c r="W458">
        <v>18630</v>
      </c>
      <c r="X458">
        <v>2070</v>
      </c>
      <c r="Y458">
        <v>0</v>
      </c>
      <c r="Z458">
        <v>0</v>
      </c>
      <c r="AA458">
        <v>0</v>
      </c>
      <c r="AB458">
        <v>0</v>
      </c>
      <c r="AC458">
        <v>0</v>
      </c>
      <c r="AD458" t="s">
        <v>21</v>
      </c>
      <c r="AE458" t="s">
        <v>773</v>
      </c>
      <c r="AF458">
        <v>19550</v>
      </c>
      <c r="AG458">
        <v>12650</v>
      </c>
      <c r="AH458">
        <v>18630</v>
      </c>
      <c r="AI458">
        <v>12650</v>
      </c>
      <c r="AJ458">
        <v>821</v>
      </c>
      <c r="AK458">
        <v>5159</v>
      </c>
      <c r="AL458">
        <v>0.27689999999999998</v>
      </c>
      <c r="AN458" t="s">
        <v>785</v>
      </c>
      <c r="AP458">
        <v>18630</v>
      </c>
      <c r="AQ458">
        <v>12650</v>
      </c>
      <c r="AR458">
        <v>821</v>
      </c>
      <c r="AS458">
        <v>5159</v>
      </c>
      <c r="AT458">
        <v>0.27689999999999998</v>
      </c>
      <c r="AU458" t="s">
        <v>558</v>
      </c>
      <c r="AV458">
        <v>1</v>
      </c>
      <c r="AW458">
        <v>12650</v>
      </c>
    </row>
    <row r="459" spans="1:49">
      <c r="A459">
        <v>699</v>
      </c>
      <c r="B459" t="s">
        <v>560</v>
      </c>
      <c r="C459" s="59">
        <v>45528</v>
      </c>
      <c r="D459" t="s">
        <v>4110</v>
      </c>
      <c r="E459" t="s">
        <v>559</v>
      </c>
      <c r="F459" t="s">
        <v>4108</v>
      </c>
      <c r="G459" t="s">
        <v>4111</v>
      </c>
      <c r="H459" t="s">
        <v>4112</v>
      </c>
      <c r="I459" s="59">
        <v>45530</v>
      </c>
      <c r="J459" t="s">
        <v>561</v>
      </c>
      <c r="K459" t="s">
        <v>4109</v>
      </c>
      <c r="L459" s="59"/>
      <c r="M459" t="s">
        <v>24</v>
      </c>
      <c r="N459" t="s">
        <v>351</v>
      </c>
      <c r="O459">
        <v>2</v>
      </c>
      <c r="P459" t="s">
        <v>4108</v>
      </c>
      <c r="Q459" t="s">
        <v>4112</v>
      </c>
      <c r="S459" t="s">
        <v>4113</v>
      </c>
      <c r="W459">
        <v>27540</v>
      </c>
      <c r="X459">
        <v>3060</v>
      </c>
      <c r="Y459">
        <v>3000</v>
      </c>
      <c r="Z459">
        <v>3500</v>
      </c>
      <c r="AA459">
        <v>0</v>
      </c>
      <c r="AB459">
        <v>960</v>
      </c>
      <c r="AC459">
        <v>0</v>
      </c>
      <c r="AD459" t="s">
        <v>23</v>
      </c>
      <c r="AF459">
        <v>14450</v>
      </c>
      <c r="AG459">
        <v>9350</v>
      </c>
      <c r="AH459">
        <v>30540</v>
      </c>
      <c r="AI459">
        <v>23160</v>
      </c>
      <c r="AJ459">
        <v>1235</v>
      </c>
      <c r="AK459">
        <v>9145</v>
      </c>
      <c r="AL459">
        <v>0.2994</v>
      </c>
      <c r="AN459" t="s">
        <v>785</v>
      </c>
      <c r="AP459">
        <v>30540</v>
      </c>
      <c r="AQ459">
        <v>23160</v>
      </c>
      <c r="AR459">
        <v>1235</v>
      </c>
      <c r="AS459">
        <v>6145</v>
      </c>
      <c r="AT459">
        <v>0.20119999999999999</v>
      </c>
      <c r="AU459" t="s">
        <v>826</v>
      </c>
      <c r="AV459">
        <v>0</v>
      </c>
      <c r="AW459">
        <v>18700</v>
      </c>
    </row>
    <row r="460" spans="1:49">
      <c r="A460">
        <v>700</v>
      </c>
      <c r="B460" t="s">
        <v>560</v>
      </c>
      <c r="C460" s="59">
        <v>45527</v>
      </c>
      <c r="D460" t="s">
        <v>4116</v>
      </c>
      <c r="E460" t="s">
        <v>559</v>
      </c>
      <c r="F460" t="s">
        <v>4114</v>
      </c>
      <c r="G460" t="s">
        <v>4117</v>
      </c>
      <c r="H460" t="s">
        <v>4118</v>
      </c>
      <c r="I460" s="59">
        <v>45530</v>
      </c>
      <c r="J460" t="s">
        <v>561</v>
      </c>
      <c r="K460" t="s">
        <v>4115</v>
      </c>
      <c r="L460" s="59"/>
      <c r="M460" t="s">
        <v>242</v>
      </c>
      <c r="N460" t="s">
        <v>378</v>
      </c>
      <c r="O460">
        <v>6</v>
      </c>
      <c r="P460" t="s">
        <v>4114</v>
      </c>
      <c r="Q460" t="s">
        <v>4118</v>
      </c>
      <c r="S460" t="s">
        <v>4119</v>
      </c>
      <c r="T460" t="s">
        <v>4120</v>
      </c>
      <c r="W460">
        <v>10200</v>
      </c>
      <c r="X460">
        <v>0</v>
      </c>
      <c r="Y460">
        <v>3000</v>
      </c>
      <c r="Z460">
        <v>3500</v>
      </c>
      <c r="AA460">
        <v>0</v>
      </c>
      <c r="AB460">
        <v>960</v>
      </c>
      <c r="AC460">
        <v>0</v>
      </c>
      <c r="AD460" t="s">
        <v>388</v>
      </c>
      <c r="AF460">
        <v>1640</v>
      </c>
      <c r="AG460">
        <v>1045</v>
      </c>
      <c r="AH460">
        <v>13200</v>
      </c>
      <c r="AI460">
        <v>10730</v>
      </c>
      <c r="AJ460">
        <v>545</v>
      </c>
      <c r="AK460">
        <v>1925</v>
      </c>
      <c r="AL460">
        <v>0.14580000000000001</v>
      </c>
      <c r="AN460" t="s">
        <v>785</v>
      </c>
      <c r="AP460">
        <v>13200</v>
      </c>
      <c r="AQ460">
        <v>10730</v>
      </c>
      <c r="AR460">
        <v>545</v>
      </c>
      <c r="AS460">
        <v>1925</v>
      </c>
      <c r="AT460">
        <v>0.14580000000000001</v>
      </c>
      <c r="AU460" t="s">
        <v>558</v>
      </c>
      <c r="AV460">
        <v>0</v>
      </c>
      <c r="AW460">
        <v>6270</v>
      </c>
    </row>
    <row r="461" spans="1:49">
      <c r="A461">
        <v>701</v>
      </c>
      <c r="B461" t="s">
        <v>560</v>
      </c>
      <c r="C461" s="59">
        <v>45527</v>
      </c>
      <c r="D461" t="s">
        <v>4121</v>
      </c>
      <c r="E461" t="s">
        <v>559</v>
      </c>
      <c r="F461" t="s">
        <v>4114</v>
      </c>
      <c r="G461" t="s">
        <v>4117</v>
      </c>
      <c r="H461" t="s">
        <v>4118</v>
      </c>
      <c r="I461" s="59">
        <v>45530</v>
      </c>
      <c r="J461" t="s">
        <v>561</v>
      </c>
      <c r="K461" t="s">
        <v>4115</v>
      </c>
      <c r="L461" s="59"/>
      <c r="M461" t="s">
        <v>270</v>
      </c>
      <c r="N461" t="s">
        <v>374</v>
      </c>
      <c r="O461">
        <v>6</v>
      </c>
      <c r="P461" t="s">
        <v>4114</v>
      </c>
      <c r="Q461" t="s">
        <v>4118</v>
      </c>
      <c r="S461" t="s">
        <v>4119</v>
      </c>
      <c r="T461" t="s">
        <v>4120</v>
      </c>
      <c r="W461">
        <v>7020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 t="s">
        <v>370</v>
      </c>
      <c r="AE461" t="s">
        <v>773</v>
      </c>
      <c r="AF461">
        <v>1120</v>
      </c>
      <c r="AG461">
        <v>715</v>
      </c>
      <c r="AH461">
        <v>7020</v>
      </c>
      <c r="AI461">
        <v>4290</v>
      </c>
      <c r="AJ461">
        <v>359</v>
      </c>
      <c r="AK461">
        <v>8371</v>
      </c>
      <c r="AL461">
        <v>1.1924999999999999</v>
      </c>
      <c r="AN461" t="s">
        <v>785</v>
      </c>
      <c r="AP461">
        <v>7020</v>
      </c>
      <c r="AQ461">
        <v>4290</v>
      </c>
      <c r="AR461">
        <v>359</v>
      </c>
      <c r="AS461">
        <v>2371</v>
      </c>
      <c r="AT461">
        <v>0.3377</v>
      </c>
      <c r="AU461" t="s">
        <v>826</v>
      </c>
      <c r="AV461">
        <v>0</v>
      </c>
      <c r="AW461">
        <v>4290</v>
      </c>
    </row>
    <row r="462" spans="1:49">
      <c r="A462">
        <v>713</v>
      </c>
      <c r="B462" t="s">
        <v>560</v>
      </c>
      <c r="C462" s="59">
        <v>45528</v>
      </c>
      <c r="D462" t="s">
        <v>4063</v>
      </c>
      <c r="E462" t="s">
        <v>562</v>
      </c>
      <c r="F462" t="s">
        <v>4061</v>
      </c>
      <c r="H462" t="s">
        <v>4064</v>
      </c>
      <c r="I462" s="59">
        <v>45530</v>
      </c>
      <c r="J462" t="s">
        <v>561</v>
      </c>
      <c r="K462" t="s">
        <v>4062</v>
      </c>
      <c r="L462" s="59"/>
      <c r="M462" t="s">
        <v>38</v>
      </c>
      <c r="N462" t="s">
        <v>351</v>
      </c>
      <c r="O462">
        <v>1</v>
      </c>
      <c r="P462" t="s">
        <v>4061</v>
      </c>
      <c r="Q462" t="s">
        <v>4064</v>
      </c>
      <c r="S462" t="s">
        <v>4065</v>
      </c>
      <c r="T462" t="s">
        <v>564</v>
      </c>
      <c r="W462">
        <v>24570</v>
      </c>
      <c r="X462">
        <v>0</v>
      </c>
      <c r="Y462">
        <v>3000</v>
      </c>
      <c r="Z462">
        <v>3500</v>
      </c>
      <c r="AA462">
        <v>0</v>
      </c>
      <c r="AB462">
        <v>960</v>
      </c>
      <c r="AC462">
        <v>0</v>
      </c>
      <c r="AD462" t="s">
        <v>37</v>
      </c>
      <c r="AE462" t="s">
        <v>773</v>
      </c>
      <c r="AF462">
        <v>23210</v>
      </c>
      <c r="AG462">
        <v>14300</v>
      </c>
      <c r="AH462">
        <v>27570</v>
      </c>
      <c r="AI462">
        <v>18760</v>
      </c>
      <c r="AJ462">
        <v>3018</v>
      </c>
      <c r="AK462">
        <v>5792</v>
      </c>
      <c r="AL462">
        <v>0.21010000000000001</v>
      </c>
      <c r="AN462" t="s">
        <v>785</v>
      </c>
      <c r="AP462">
        <v>27570</v>
      </c>
      <c r="AQ462">
        <v>18760</v>
      </c>
      <c r="AR462">
        <v>3018</v>
      </c>
      <c r="AS462">
        <v>5792</v>
      </c>
      <c r="AT462">
        <v>0.21010000000000001</v>
      </c>
      <c r="AU462" t="s">
        <v>558</v>
      </c>
      <c r="AV462">
        <v>0</v>
      </c>
      <c r="AW462">
        <v>14300</v>
      </c>
    </row>
    <row r="463" spans="1:49">
      <c r="A463">
        <v>714</v>
      </c>
      <c r="B463" t="s">
        <v>560</v>
      </c>
      <c r="C463" s="59">
        <v>45528</v>
      </c>
      <c r="D463" t="s">
        <v>4068</v>
      </c>
      <c r="E463" t="s">
        <v>562</v>
      </c>
      <c r="F463" t="s">
        <v>4066</v>
      </c>
      <c r="H463" t="s">
        <v>4069</v>
      </c>
      <c r="I463" s="59">
        <v>45530</v>
      </c>
      <c r="J463" t="s">
        <v>561</v>
      </c>
      <c r="K463" t="s">
        <v>4067</v>
      </c>
      <c r="L463" s="59"/>
      <c r="M463" t="s">
        <v>98</v>
      </c>
      <c r="N463" t="s">
        <v>351</v>
      </c>
      <c r="O463">
        <v>1</v>
      </c>
      <c r="P463" t="s">
        <v>4066</v>
      </c>
      <c r="Q463" t="s">
        <v>4069</v>
      </c>
      <c r="S463" t="s">
        <v>4070</v>
      </c>
      <c r="T463" t="s">
        <v>564</v>
      </c>
      <c r="W463">
        <v>6120</v>
      </c>
      <c r="X463">
        <v>680</v>
      </c>
      <c r="Y463">
        <v>3000</v>
      </c>
      <c r="Z463">
        <v>3000</v>
      </c>
      <c r="AA463">
        <v>0</v>
      </c>
      <c r="AB463">
        <v>0</v>
      </c>
      <c r="AC463">
        <v>0</v>
      </c>
      <c r="AD463" t="s">
        <v>1645</v>
      </c>
      <c r="AE463" t="s">
        <v>773</v>
      </c>
      <c r="AF463">
        <v>6430</v>
      </c>
      <c r="AG463">
        <v>3960</v>
      </c>
      <c r="AH463">
        <v>9120</v>
      </c>
      <c r="AI463">
        <v>6960</v>
      </c>
      <c r="AJ463">
        <v>826</v>
      </c>
      <c r="AK463">
        <v>1334</v>
      </c>
      <c r="AL463">
        <v>0.14630000000000001</v>
      </c>
      <c r="AN463" t="s">
        <v>785</v>
      </c>
      <c r="AP463">
        <v>9120</v>
      </c>
      <c r="AQ463">
        <v>6960</v>
      </c>
      <c r="AR463">
        <v>826</v>
      </c>
      <c r="AS463">
        <v>1334</v>
      </c>
      <c r="AT463">
        <v>0.14630000000000001</v>
      </c>
      <c r="AU463" t="s">
        <v>558</v>
      </c>
      <c r="AV463">
        <v>0</v>
      </c>
      <c r="AW463">
        <v>3960</v>
      </c>
    </row>
    <row r="464" spans="1:49">
      <c r="A464">
        <v>715</v>
      </c>
      <c r="B464" t="s">
        <v>560</v>
      </c>
      <c r="C464" s="59">
        <v>45530</v>
      </c>
      <c r="D464" t="s">
        <v>4073</v>
      </c>
      <c r="E464" t="s">
        <v>562</v>
      </c>
      <c r="F464" t="s">
        <v>4071</v>
      </c>
      <c r="H464" t="s">
        <v>4074</v>
      </c>
      <c r="I464" s="59">
        <v>45530</v>
      </c>
      <c r="J464" t="s">
        <v>561</v>
      </c>
      <c r="K464" t="s">
        <v>4072</v>
      </c>
      <c r="L464" s="59"/>
      <c r="M464" t="s">
        <v>34</v>
      </c>
      <c r="N464" t="s">
        <v>351</v>
      </c>
      <c r="O464">
        <v>1</v>
      </c>
      <c r="P464" t="s">
        <v>4071</v>
      </c>
      <c r="Q464" t="s">
        <v>4074</v>
      </c>
      <c r="S464" t="s">
        <v>4075</v>
      </c>
      <c r="T464" t="s">
        <v>4076</v>
      </c>
      <c r="W464">
        <v>34020</v>
      </c>
      <c r="X464">
        <v>0</v>
      </c>
      <c r="Y464">
        <v>3000</v>
      </c>
      <c r="Z464">
        <v>3500</v>
      </c>
      <c r="AA464">
        <v>3000</v>
      </c>
      <c r="AB464">
        <v>960</v>
      </c>
      <c r="AC464">
        <v>0</v>
      </c>
      <c r="AD464" t="s">
        <v>33</v>
      </c>
      <c r="AE464" t="s">
        <v>773</v>
      </c>
      <c r="AF464">
        <v>32130</v>
      </c>
      <c r="AG464">
        <v>19800</v>
      </c>
      <c r="AH464">
        <v>37020</v>
      </c>
      <c r="AI464">
        <v>24260</v>
      </c>
      <c r="AJ464">
        <v>4141</v>
      </c>
      <c r="AK464">
        <v>7619</v>
      </c>
      <c r="AL464">
        <v>0.20580000000000001</v>
      </c>
      <c r="AN464" t="s">
        <v>785</v>
      </c>
      <c r="AP464">
        <v>40020</v>
      </c>
      <c r="AQ464">
        <v>27260</v>
      </c>
      <c r="AR464">
        <v>4141</v>
      </c>
      <c r="AS464">
        <v>8619</v>
      </c>
      <c r="AT464">
        <v>0.21540000000000001</v>
      </c>
      <c r="AU464" t="s">
        <v>826</v>
      </c>
      <c r="AV464">
        <v>0</v>
      </c>
      <c r="AW464">
        <v>19800</v>
      </c>
    </row>
    <row r="465" spans="1:49">
      <c r="A465">
        <v>716</v>
      </c>
      <c r="B465" t="s">
        <v>560</v>
      </c>
      <c r="C465" s="59">
        <v>45530</v>
      </c>
      <c r="D465" t="s">
        <v>4079</v>
      </c>
      <c r="E465" t="s">
        <v>562</v>
      </c>
      <c r="F465" t="s">
        <v>4080</v>
      </c>
      <c r="H465" t="s">
        <v>4081</v>
      </c>
      <c r="I465" s="59">
        <v>45530</v>
      </c>
      <c r="J465" t="s">
        <v>561</v>
      </c>
      <c r="K465" t="s">
        <v>4078</v>
      </c>
      <c r="L465" s="59"/>
      <c r="M465" t="s">
        <v>98</v>
      </c>
      <c r="N465" t="s">
        <v>351</v>
      </c>
      <c r="O465">
        <v>2</v>
      </c>
      <c r="P465" t="s">
        <v>4077</v>
      </c>
      <c r="Q465" t="s">
        <v>4081</v>
      </c>
      <c r="S465" t="s">
        <v>4082</v>
      </c>
      <c r="T465" t="s">
        <v>4083</v>
      </c>
      <c r="W465">
        <v>12240</v>
      </c>
      <c r="X465">
        <v>1360</v>
      </c>
      <c r="Y465">
        <v>0</v>
      </c>
      <c r="Z465">
        <v>3000</v>
      </c>
      <c r="AA465">
        <v>0</v>
      </c>
      <c r="AB465">
        <v>0</v>
      </c>
      <c r="AC465">
        <v>0</v>
      </c>
      <c r="AD465" t="s">
        <v>1645</v>
      </c>
      <c r="AE465" t="s">
        <v>773</v>
      </c>
      <c r="AF465">
        <v>6430</v>
      </c>
      <c r="AG465">
        <v>3960</v>
      </c>
      <c r="AH465">
        <v>12240</v>
      </c>
      <c r="AI465">
        <v>10920</v>
      </c>
      <c r="AJ465">
        <v>1454</v>
      </c>
      <c r="AK465">
        <v>-134</v>
      </c>
      <c r="AL465">
        <v>-1.09E-2</v>
      </c>
      <c r="AN465" t="s">
        <v>785</v>
      </c>
      <c r="AP465">
        <v>12240</v>
      </c>
      <c r="AQ465">
        <v>10920</v>
      </c>
      <c r="AR465">
        <v>1454</v>
      </c>
      <c r="AS465">
        <v>-134</v>
      </c>
      <c r="AT465">
        <v>-1.09E-2</v>
      </c>
      <c r="AU465" t="s">
        <v>558</v>
      </c>
      <c r="AV465">
        <v>0</v>
      </c>
      <c r="AW465">
        <v>7920</v>
      </c>
    </row>
    <row r="466" spans="1:49">
      <c r="A466">
        <v>722</v>
      </c>
      <c r="B466" t="s">
        <v>560</v>
      </c>
      <c r="C466" s="59">
        <v>45529</v>
      </c>
      <c r="D466" t="s">
        <v>4103</v>
      </c>
      <c r="E466" t="s">
        <v>559</v>
      </c>
      <c r="F466" t="s">
        <v>4101</v>
      </c>
      <c r="G466" t="s">
        <v>4104</v>
      </c>
      <c r="H466" t="s">
        <v>4105</v>
      </c>
      <c r="I466" s="59">
        <v>45530</v>
      </c>
      <c r="J466" t="s">
        <v>561</v>
      </c>
      <c r="K466" t="s">
        <v>4102</v>
      </c>
      <c r="L466" s="59"/>
      <c r="M466" t="s">
        <v>24</v>
      </c>
      <c r="N466" t="s">
        <v>351</v>
      </c>
      <c r="O466">
        <v>1</v>
      </c>
      <c r="P466" t="s">
        <v>4101</v>
      </c>
      <c r="Q466" t="s">
        <v>4105</v>
      </c>
      <c r="S466" t="s">
        <v>4106</v>
      </c>
      <c r="T466" t="s">
        <v>3874</v>
      </c>
      <c r="W466">
        <v>13770</v>
      </c>
      <c r="X466">
        <v>1530</v>
      </c>
      <c r="Y466">
        <v>0</v>
      </c>
      <c r="Z466">
        <v>3500</v>
      </c>
      <c r="AA466">
        <v>0</v>
      </c>
      <c r="AB466">
        <v>960</v>
      </c>
      <c r="AC466">
        <v>0</v>
      </c>
      <c r="AD466" t="s">
        <v>23</v>
      </c>
      <c r="AE466" t="s">
        <v>773</v>
      </c>
      <c r="AF466">
        <v>14450</v>
      </c>
      <c r="AG466">
        <v>9350</v>
      </c>
      <c r="AH466">
        <v>13770</v>
      </c>
      <c r="AI466">
        <v>13810</v>
      </c>
      <c r="AJ466">
        <v>628</v>
      </c>
      <c r="AK466">
        <v>-668</v>
      </c>
      <c r="AL466">
        <v>-4.8500000000000001E-2</v>
      </c>
      <c r="AN466" t="s">
        <v>785</v>
      </c>
      <c r="AP466">
        <v>13770</v>
      </c>
      <c r="AQ466">
        <v>13810</v>
      </c>
      <c r="AR466">
        <v>628</v>
      </c>
      <c r="AS466">
        <v>-668</v>
      </c>
      <c r="AT466">
        <v>-4.8500000000000001E-2</v>
      </c>
      <c r="AU466" t="s">
        <v>558</v>
      </c>
      <c r="AV466">
        <v>1</v>
      </c>
      <c r="AW466">
        <v>9350</v>
      </c>
    </row>
    <row r="467" spans="1:49">
      <c r="A467">
        <v>723</v>
      </c>
      <c r="B467" t="s">
        <v>560</v>
      </c>
      <c r="C467" s="59">
        <v>45529</v>
      </c>
      <c r="D467" t="s">
        <v>4107</v>
      </c>
      <c r="E467" t="s">
        <v>559</v>
      </c>
      <c r="F467" t="s">
        <v>4101</v>
      </c>
      <c r="G467" t="s">
        <v>4104</v>
      </c>
      <c r="H467" t="s">
        <v>4105</v>
      </c>
      <c r="I467" s="59">
        <v>45530</v>
      </c>
      <c r="J467" t="s">
        <v>561</v>
      </c>
      <c r="K467" t="s">
        <v>4102</v>
      </c>
      <c r="L467" s="59"/>
      <c r="M467" t="s">
        <v>22</v>
      </c>
      <c r="N467" t="s">
        <v>351</v>
      </c>
      <c r="O467">
        <v>1</v>
      </c>
      <c r="P467" t="s">
        <v>4101</v>
      </c>
      <c r="Q467" t="s">
        <v>4105</v>
      </c>
      <c r="S467" t="s">
        <v>4106</v>
      </c>
      <c r="T467" t="s">
        <v>3874</v>
      </c>
      <c r="W467">
        <v>18630</v>
      </c>
      <c r="X467">
        <v>2070</v>
      </c>
      <c r="Y467">
        <v>0</v>
      </c>
      <c r="Z467">
        <v>0</v>
      </c>
      <c r="AA467">
        <v>0</v>
      </c>
      <c r="AB467">
        <v>0</v>
      </c>
      <c r="AC467">
        <v>0</v>
      </c>
      <c r="AD467" t="s">
        <v>21</v>
      </c>
      <c r="AE467" t="s">
        <v>773</v>
      </c>
      <c r="AF467">
        <v>19550</v>
      </c>
      <c r="AG467">
        <v>12650</v>
      </c>
      <c r="AH467">
        <v>18630</v>
      </c>
      <c r="AI467">
        <v>12650</v>
      </c>
      <c r="AJ467">
        <v>821</v>
      </c>
      <c r="AK467">
        <v>5159</v>
      </c>
      <c r="AL467">
        <v>0.27689999999999998</v>
      </c>
      <c r="AN467" t="s">
        <v>785</v>
      </c>
      <c r="AP467">
        <v>18630</v>
      </c>
      <c r="AQ467">
        <v>12650</v>
      </c>
      <c r="AR467">
        <v>821</v>
      </c>
      <c r="AS467">
        <v>5159</v>
      </c>
      <c r="AT467">
        <v>0.27689999999999998</v>
      </c>
      <c r="AU467" t="s">
        <v>558</v>
      </c>
      <c r="AV467">
        <v>1</v>
      </c>
      <c r="AW467">
        <v>12650</v>
      </c>
    </row>
    <row r="468" spans="1:49">
      <c r="A468">
        <v>724</v>
      </c>
      <c r="B468" t="s">
        <v>560</v>
      </c>
      <c r="C468" s="59">
        <v>45528</v>
      </c>
      <c r="D468" t="s">
        <v>4110</v>
      </c>
      <c r="E468" t="s">
        <v>559</v>
      </c>
      <c r="F468" t="s">
        <v>4108</v>
      </c>
      <c r="G468" t="s">
        <v>4111</v>
      </c>
      <c r="H468" t="s">
        <v>4112</v>
      </c>
      <c r="I468" s="59">
        <v>45530</v>
      </c>
      <c r="J468" t="s">
        <v>561</v>
      </c>
      <c r="K468" t="s">
        <v>4109</v>
      </c>
      <c r="L468" s="59"/>
      <c r="M468" t="s">
        <v>24</v>
      </c>
      <c r="N468" t="s">
        <v>351</v>
      </c>
      <c r="O468">
        <v>2</v>
      </c>
      <c r="P468" t="s">
        <v>4108</v>
      </c>
      <c r="Q468" t="s">
        <v>4112</v>
      </c>
      <c r="S468" t="s">
        <v>4113</v>
      </c>
      <c r="W468">
        <v>27540</v>
      </c>
      <c r="X468">
        <v>3060</v>
      </c>
      <c r="Y468">
        <v>3000</v>
      </c>
      <c r="Z468">
        <v>3500</v>
      </c>
      <c r="AA468">
        <v>0</v>
      </c>
      <c r="AB468">
        <v>960</v>
      </c>
      <c r="AC468">
        <v>0</v>
      </c>
      <c r="AD468" t="s">
        <v>23</v>
      </c>
      <c r="AE468" t="s">
        <v>773</v>
      </c>
      <c r="AF468">
        <v>14450</v>
      </c>
      <c r="AG468">
        <v>9350</v>
      </c>
      <c r="AH468">
        <v>30540</v>
      </c>
      <c r="AI468">
        <v>23160</v>
      </c>
      <c r="AJ468">
        <v>1235</v>
      </c>
      <c r="AK468">
        <v>9145</v>
      </c>
      <c r="AL468">
        <v>0.2994</v>
      </c>
      <c r="AN468" t="s">
        <v>785</v>
      </c>
      <c r="AP468">
        <v>30540</v>
      </c>
      <c r="AQ468">
        <v>23160</v>
      </c>
      <c r="AR468">
        <v>1235</v>
      </c>
      <c r="AS468">
        <v>6145</v>
      </c>
      <c r="AT468">
        <v>0.20119999999999999</v>
      </c>
      <c r="AU468" t="s">
        <v>826</v>
      </c>
      <c r="AV468">
        <v>0</v>
      </c>
      <c r="AW468">
        <v>18700</v>
      </c>
    </row>
    <row r="469" spans="1:49">
      <c r="A469">
        <v>725</v>
      </c>
      <c r="B469" t="s">
        <v>560</v>
      </c>
      <c r="C469" s="59">
        <v>45527</v>
      </c>
      <c r="D469" t="s">
        <v>4116</v>
      </c>
      <c r="E469" t="s">
        <v>559</v>
      </c>
      <c r="F469" t="s">
        <v>4114</v>
      </c>
      <c r="G469" t="s">
        <v>4117</v>
      </c>
      <c r="H469" t="s">
        <v>4118</v>
      </c>
      <c r="I469" s="59">
        <v>45530</v>
      </c>
      <c r="J469" t="s">
        <v>561</v>
      </c>
      <c r="K469" t="s">
        <v>4115</v>
      </c>
      <c r="L469" s="59"/>
      <c r="M469" t="s">
        <v>242</v>
      </c>
      <c r="N469" t="s">
        <v>378</v>
      </c>
      <c r="O469">
        <v>6</v>
      </c>
      <c r="P469" t="s">
        <v>4114</v>
      </c>
      <c r="Q469" t="s">
        <v>4118</v>
      </c>
      <c r="S469" t="s">
        <v>4119</v>
      </c>
      <c r="T469" t="s">
        <v>4120</v>
      </c>
      <c r="W469">
        <v>10200</v>
      </c>
      <c r="X469">
        <v>0</v>
      </c>
      <c r="Y469">
        <v>3000</v>
      </c>
      <c r="Z469">
        <v>3500</v>
      </c>
      <c r="AA469">
        <v>0</v>
      </c>
      <c r="AB469">
        <v>960</v>
      </c>
      <c r="AC469">
        <v>0</v>
      </c>
      <c r="AD469" t="s">
        <v>388</v>
      </c>
      <c r="AE469" t="s">
        <v>773</v>
      </c>
      <c r="AF469">
        <v>1640</v>
      </c>
      <c r="AG469">
        <v>1045</v>
      </c>
      <c r="AH469">
        <v>13200</v>
      </c>
      <c r="AI469">
        <v>10730</v>
      </c>
      <c r="AJ469">
        <v>545</v>
      </c>
      <c r="AK469">
        <v>1925</v>
      </c>
      <c r="AL469">
        <v>0.14580000000000001</v>
      </c>
      <c r="AN469" t="s">
        <v>785</v>
      </c>
      <c r="AP469">
        <v>13200</v>
      </c>
      <c r="AQ469">
        <v>10730</v>
      </c>
      <c r="AR469">
        <v>545</v>
      </c>
      <c r="AS469">
        <v>1925</v>
      </c>
      <c r="AT469">
        <v>0.14580000000000001</v>
      </c>
      <c r="AU469" t="s">
        <v>558</v>
      </c>
      <c r="AV469">
        <v>0</v>
      </c>
      <c r="AW469">
        <v>6270</v>
      </c>
    </row>
    <row r="470" spans="1:49">
      <c r="A470">
        <v>726</v>
      </c>
      <c r="B470" t="s">
        <v>560</v>
      </c>
      <c r="C470" s="59">
        <v>45527</v>
      </c>
      <c r="D470" t="s">
        <v>4121</v>
      </c>
      <c r="E470" t="s">
        <v>559</v>
      </c>
      <c r="F470" t="s">
        <v>4114</v>
      </c>
      <c r="G470" t="s">
        <v>4117</v>
      </c>
      <c r="H470" t="s">
        <v>4118</v>
      </c>
      <c r="I470" s="59">
        <v>45530</v>
      </c>
      <c r="J470" t="s">
        <v>561</v>
      </c>
      <c r="K470" t="s">
        <v>4115</v>
      </c>
      <c r="L470" s="59"/>
      <c r="M470" t="s">
        <v>270</v>
      </c>
      <c r="N470" t="s">
        <v>374</v>
      </c>
      <c r="O470">
        <v>6</v>
      </c>
      <c r="P470" t="s">
        <v>4114</v>
      </c>
      <c r="Q470" t="s">
        <v>4118</v>
      </c>
      <c r="S470" t="s">
        <v>4119</v>
      </c>
      <c r="T470" t="s">
        <v>4120</v>
      </c>
      <c r="W470">
        <v>7020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 t="s">
        <v>370</v>
      </c>
      <c r="AE470" t="s">
        <v>773</v>
      </c>
      <c r="AF470">
        <v>1120</v>
      </c>
      <c r="AG470">
        <v>715</v>
      </c>
      <c r="AH470">
        <v>7020</v>
      </c>
      <c r="AI470">
        <v>4290</v>
      </c>
      <c r="AJ470">
        <v>359</v>
      </c>
      <c r="AK470">
        <v>8371</v>
      </c>
      <c r="AL470">
        <v>1.1924999999999999</v>
      </c>
      <c r="AN470" t="s">
        <v>785</v>
      </c>
      <c r="AP470">
        <v>7020</v>
      </c>
      <c r="AQ470">
        <v>4290</v>
      </c>
      <c r="AR470">
        <v>359</v>
      </c>
      <c r="AS470">
        <v>2371</v>
      </c>
      <c r="AT470">
        <v>0.3377</v>
      </c>
      <c r="AU470" t="s">
        <v>826</v>
      </c>
      <c r="AV470">
        <v>0</v>
      </c>
      <c r="AW470">
        <v>4290</v>
      </c>
    </row>
    <row r="471" spans="1:49">
      <c r="A471">
        <v>729</v>
      </c>
      <c r="B471" t="s">
        <v>560</v>
      </c>
      <c r="C471" s="59">
        <v>45530</v>
      </c>
      <c r="D471" t="s">
        <v>4127</v>
      </c>
      <c r="E471" t="s">
        <v>562</v>
      </c>
      <c r="F471" t="s">
        <v>4125</v>
      </c>
      <c r="H471" t="s">
        <v>4128</v>
      </c>
      <c r="I471" s="59">
        <v>45531</v>
      </c>
      <c r="J471" t="s">
        <v>561</v>
      </c>
      <c r="K471" t="s">
        <v>4126</v>
      </c>
      <c r="L471" s="59"/>
      <c r="M471" t="s">
        <v>22</v>
      </c>
      <c r="N471" t="s">
        <v>351</v>
      </c>
      <c r="O471">
        <v>1</v>
      </c>
      <c r="P471" t="s">
        <v>4125</v>
      </c>
      <c r="Q471" t="s">
        <v>4128</v>
      </c>
      <c r="S471" t="s">
        <v>4129</v>
      </c>
      <c r="T471" t="s">
        <v>563</v>
      </c>
      <c r="W471">
        <v>21740</v>
      </c>
      <c r="X471">
        <v>0</v>
      </c>
      <c r="Y471">
        <v>3000</v>
      </c>
      <c r="Z471">
        <v>3500</v>
      </c>
      <c r="AA471">
        <v>0</v>
      </c>
      <c r="AB471">
        <v>960</v>
      </c>
      <c r="AC471">
        <v>0</v>
      </c>
      <c r="AD471" t="s">
        <v>21</v>
      </c>
      <c r="AF471">
        <v>20530</v>
      </c>
      <c r="AG471">
        <v>12650</v>
      </c>
      <c r="AH471">
        <v>24740</v>
      </c>
      <c r="AI471">
        <v>17110</v>
      </c>
      <c r="AJ471">
        <v>2682</v>
      </c>
      <c r="AK471">
        <v>4948</v>
      </c>
      <c r="AL471">
        <v>0.2</v>
      </c>
      <c r="AN471" t="s">
        <v>785</v>
      </c>
      <c r="AP471">
        <v>24740</v>
      </c>
      <c r="AQ471">
        <v>17110</v>
      </c>
      <c r="AR471">
        <v>2682</v>
      </c>
      <c r="AS471">
        <v>4948</v>
      </c>
      <c r="AT471">
        <v>0.2</v>
      </c>
      <c r="AU471" t="s">
        <v>558</v>
      </c>
      <c r="AV471">
        <v>0</v>
      </c>
      <c r="AW471">
        <v>12650</v>
      </c>
    </row>
    <row r="472" spans="1:49">
      <c r="A472">
        <v>730</v>
      </c>
      <c r="B472" t="s">
        <v>560</v>
      </c>
      <c r="C472" s="59">
        <v>45530</v>
      </c>
      <c r="D472" t="s">
        <v>4132</v>
      </c>
      <c r="E472" t="s">
        <v>562</v>
      </c>
      <c r="F472" t="s">
        <v>4130</v>
      </c>
      <c r="H472" t="s">
        <v>4133</v>
      </c>
      <c r="I472" s="59">
        <v>45531</v>
      </c>
      <c r="J472" t="s">
        <v>561</v>
      </c>
      <c r="K472" t="s">
        <v>4131</v>
      </c>
      <c r="L472" s="59"/>
      <c r="M472" t="s">
        <v>104</v>
      </c>
      <c r="N472" t="s">
        <v>351</v>
      </c>
      <c r="O472">
        <v>1</v>
      </c>
      <c r="P472" t="s">
        <v>4130</v>
      </c>
      <c r="Q472" t="s">
        <v>4133</v>
      </c>
      <c r="S472" t="s">
        <v>4134</v>
      </c>
      <c r="T472" t="s">
        <v>564</v>
      </c>
      <c r="W472">
        <v>3850</v>
      </c>
      <c r="X472">
        <v>0</v>
      </c>
      <c r="Y472">
        <v>0</v>
      </c>
      <c r="Z472">
        <v>3000</v>
      </c>
      <c r="AA472">
        <v>0</v>
      </c>
      <c r="AB472">
        <v>0</v>
      </c>
      <c r="AC472">
        <v>0</v>
      </c>
      <c r="AD472" t="s">
        <v>1644</v>
      </c>
      <c r="AF472">
        <v>3570</v>
      </c>
      <c r="AG472">
        <v>2200</v>
      </c>
      <c r="AH472">
        <v>3850</v>
      </c>
      <c r="AI472">
        <v>5200</v>
      </c>
      <c r="AJ472">
        <v>457</v>
      </c>
      <c r="AK472">
        <v>-1807</v>
      </c>
      <c r="AL472">
        <v>-0.46939999999999998</v>
      </c>
      <c r="AN472" t="s">
        <v>785</v>
      </c>
      <c r="AP472">
        <v>3850</v>
      </c>
      <c r="AQ472">
        <v>5200</v>
      </c>
      <c r="AR472">
        <v>457</v>
      </c>
      <c r="AS472">
        <v>-1807</v>
      </c>
      <c r="AT472">
        <v>-0.46939999999999998</v>
      </c>
      <c r="AU472" t="s">
        <v>558</v>
      </c>
      <c r="AV472">
        <v>0</v>
      </c>
      <c r="AW472">
        <v>2200</v>
      </c>
    </row>
    <row r="473" spans="1:49">
      <c r="A473">
        <v>731</v>
      </c>
      <c r="B473" t="s">
        <v>560</v>
      </c>
      <c r="C473" s="59">
        <v>45530</v>
      </c>
      <c r="D473" t="s">
        <v>4132</v>
      </c>
      <c r="E473" t="s">
        <v>562</v>
      </c>
      <c r="F473" t="s">
        <v>4130</v>
      </c>
      <c r="H473" t="s">
        <v>4133</v>
      </c>
      <c r="I473" s="59">
        <v>45531</v>
      </c>
      <c r="J473" t="s">
        <v>561</v>
      </c>
      <c r="K473" t="s">
        <v>4131</v>
      </c>
      <c r="L473" s="59"/>
      <c r="M473" t="s">
        <v>98</v>
      </c>
      <c r="N473" t="s">
        <v>351</v>
      </c>
      <c r="O473">
        <v>1</v>
      </c>
      <c r="P473" t="s">
        <v>4130</v>
      </c>
      <c r="Q473" t="s">
        <v>4133</v>
      </c>
      <c r="S473" t="s">
        <v>4134</v>
      </c>
      <c r="T473" t="s">
        <v>564</v>
      </c>
      <c r="W473">
        <v>6120</v>
      </c>
      <c r="X473">
        <v>680</v>
      </c>
      <c r="Y473">
        <v>0</v>
      </c>
      <c r="Z473">
        <v>0</v>
      </c>
      <c r="AA473">
        <v>0</v>
      </c>
      <c r="AB473">
        <v>0</v>
      </c>
      <c r="AC473">
        <v>0</v>
      </c>
      <c r="AD473" t="s">
        <v>1645</v>
      </c>
      <c r="AE473" t="s">
        <v>773</v>
      </c>
      <c r="AF473">
        <v>6430</v>
      </c>
      <c r="AG473">
        <v>3960</v>
      </c>
      <c r="AH473">
        <v>6120</v>
      </c>
      <c r="AI473">
        <v>3960</v>
      </c>
      <c r="AJ473">
        <v>727</v>
      </c>
      <c r="AK473">
        <v>1433</v>
      </c>
      <c r="AL473">
        <v>0.23419999999999999</v>
      </c>
      <c r="AN473" t="s">
        <v>785</v>
      </c>
      <c r="AP473">
        <v>6120</v>
      </c>
      <c r="AQ473">
        <v>3960</v>
      </c>
      <c r="AR473">
        <v>727</v>
      </c>
      <c r="AS473">
        <v>1433</v>
      </c>
      <c r="AT473">
        <v>0.23419999999999999</v>
      </c>
      <c r="AU473" t="s">
        <v>558</v>
      </c>
      <c r="AV473">
        <v>0</v>
      </c>
      <c r="AW473">
        <v>3960</v>
      </c>
    </row>
    <row r="474" spans="1:49">
      <c r="A474">
        <v>732</v>
      </c>
      <c r="B474" t="s">
        <v>560</v>
      </c>
      <c r="C474" s="59">
        <v>45531</v>
      </c>
      <c r="D474" t="s">
        <v>4136</v>
      </c>
      <c r="E474" t="s">
        <v>562</v>
      </c>
      <c r="F474" t="s">
        <v>721</v>
      </c>
      <c r="H474" t="s">
        <v>4137</v>
      </c>
      <c r="I474" s="59">
        <v>45531</v>
      </c>
      <c r="J474" t="s">
        <v>561</v>
      </c>
      <c r="K474" t="s">
        <v>4135</v>
      </c>
      <c r="L474" s="59"/>
      <c r="M474" t="s">
        <v>34</v>
      </c>
      <c r="N474" t="s">
        <v>351</v>
      </c>
      <c r="O474">
        <v>2</v>
      </c>
      <c r="P474" t="s">
        <v>721</v>
      </c>
      <c r="Q474" t="s">
        <v>4137</v>
      </c>
      <c r="S474" t="s">
        <v>726</v>
      </c>
      <c r="T474" t="s">
        <v>564</v>
      </c>
      <c r="W474">
        <v>68040</v>
      </c>
      <c r="X474">
        <v>0</v>
      </c>
      <c r="Y474">
        <v>0</v>
      </c>
      <c r="Z474">
        <v>4400</v>
      </c>
      <c r="AA474">
        <v>0</v>
      </c>
      <c r="AB474">
        <v>1725</v>
      </c>
      <c r="AC474">
        <v>0</v>
      </c>
      <c r="AD474" t="s">
        <v>33</v>
      </c>
      <c r="AF474">
        <v>32130</v>
      </c>
      <c r="AG474">
        <v>19800</v>
      </c>
      <c r="AH474">
        <v>68040</v>
      </c>
      <c r="AI474">
        <v>45725</v>
      </c>
      <c r="AJ474">
        <v>8083</v>
      </c>
      <c r="AK474">
        <v>14232</v>
      </c>
      <c r="AL474">
        <v>0.2092</v>
      </c>
      <c r="AN474" t="s">
        <v>785</v>
      </c>
      <c r="AP474">
        <v>68040</v>
      </c>
      <c r="AQ474">
        <v>45725</v>
      </c>
      <c r="AR474">
        <v>8083</v>
      </c>
      <c r="AS474">
        <v>14232</v>
      </c>
      <c r="AT474">
        <v>0.2092</v>
      </c>
      <c r="AU474" t="s">
        <v>558</v>
      </c>
      <c r="AV474">
        <v>0</v>
      </c>
      <c r="AW474">
        <v>39600</v>
      </c>
    </row>
    <row r="475" spans="1:49">
      <c r="A475">
        <v>733</v>
      </c>
      <c r="B475" t="s">
        <v>560</v>
      </c>
      <c r="C475" s="59">
        <v>45531</v>
      </c>
      <c r="D475" t="s">
        <v>4140</v>
      </c>
      <c r="E475" t="s">
        <v>562</v>
      </c>
      <c r="F475" t="s">
        <v>4138</v>
      </c>
      <c r="H475" t="s">
        <v>4141</v>
      </c>
      <c r="I475" s="59">
        <v>45531</v>
      </c>
      <c r="J475" t="s">
        <v>561</v>
      </c>
      <c r="K475" t="s">
        <v>4139</v>
      </c>
      <c r="L475" s="59"/>
      <c r="M475" t="s">
        <v>98</v>
      </c>
      <c r="N475" t="s">
        <v>351</v>
      </c>
      <c r="O475">
        <v>2</v>
      </c>
      <c r="P475" t="s">
        <v>4138</v>
      </c>
      <c r="Q475" t="s">
        <v>4141</v>
      </c>
      <c r="S475" t="s">
        <v>4142</v>
      </c>
      <c r="T475" t="s">
        <v>564</v>
      </c>
      <c r="W475">
        <v>12240</v>
      </c>
      <c r="X475">
        <v>1360</v>
      </c>
      <c r="Y475">
        <v>0</v>
      </c>
      <c r="Z475">
        <v>3000</v>
      </c>
      <c r="AA475">
        <v>0</v>
      </c>
      <c r="AB475">
        <v>0</v>
      </c>
      <c r="AC475">
        <v>0</v>
      </c>
      <c r="AD475" t="s">
        <v>1645</v>
      </c>
      <c r="AF475">
        <v>6430</v>
      </c>
      <c r="AG475">
        <v>3960</v>
      </c>
      <c r="AH475">
        <v>12240</v>
      </c>
      <c r="AI475">
        <v>10920</v>
      </c>
      <c r="AJ475">
        <v>1454</v>
      </c>
      <c r="AK475">
        <v>-134</v>
      </c>
      <c r="AL475">
        <v>-1.09E-2</v>
      </c>
      <c r="AN475" t="s">
        <v>785</v>
      </c>
      <c r="AP475">
        <v>12240</v>
      </c>
      <c r="AQ475">
        <v>10920</v>
      </c>
      <c r="AR475">
        <v>1454</v>
      </c>
      <c r="AS475">
        <v>-134</v>
      </c>
      <c r="AT475">
        <v>-1.09E-2</v>
      </c>
      <c r="AU475" t="s">
        <v>558</v>
      </c>
      <c r="AV475">
        <v>0</v>
      </c>
      <c r="AW475">
        <v>7920</v>
      </c>
    </row>
    <row r="476" spans="1:49">
      <c r="A476">
        <v>734</v>
      </c>
      <c r="B476" t="s">
        <v>560</v>
      </c>
      <c r="C476" s="59">
        <v>45531</v>
      </c>
      <c r="D476" t="s">
        <v>4145</v>
      </c>
      <c r="E476" t="s">
        <v>562</v>
      </c>
      <c r="F476" t="s">
        <v>4146</v>
      </c>
      <c r="H476" t="s">
        <v>4147</v>
      </c>
      <c r="I476" s="59">
        <v>45531</v>
      </c>
      <c r="J476" t="s">
        <v>561</v>
      </c>
      <c r="K476" t="s">
        <v>4144</v>
      </c>
      <c r="L476" s="59"/>
      <c r="M476" t="s">
        <v>34</v>
      </c>
      <c r="N476" t="s">
        <v>351</v>
      </c>
      <c r="O476">
        <v>1</v>
      </c>
      <c r="P476" t="s">
        <v>4143</v>
      </c>
      <c r="Q476" t="s">
        <v>4147</v>
      </c>
      <c r="S476" t="s">
        <v>4148</v>
      </c>
      <c r="T476" t="s">
        <v>564</v>
      </c>
      <c r="W476">
        <v>34020</v>
      </c>
      <c r="X476">
        <v>0</v>
      </c>
      <c r="Y476">
        <v>3000</v>
      </c>
      <c r="Z476">
        <v>3500</v>
      </c>
      <c r="AA476">
        <v>0</v>
      </c>
      <c r="AB476">
        <v>960</v>
      </c>
      <c r="AC476">
        <v>0</v>
      </c>
      <c r="AD476" t="s">
        <v>33</v>
      </c>
      <c r="AF476">
        <v>32130</v>
      </c>
      <c r="AG476">
        <v>19800</v>
      </c>
      <c r="AH476">
        <v>37020</v>
      </c>
      <c r="AI476">
        <v>24260</v>
      </c>
      <c r="AJ476">
        <v>4141</v>
      </c>
      <c r="AK476">
        <v>8619</v>
      </c>
      <c r="AL476">
        <v>0.23280000000000001</v>
      </c>
      <c r="AN476" t="s">
        <v>785</v>
      </c>
      <c r="AP476">
        <v>37020</v>
      </c>
      <c r="AQ476">
        <v>24260</v>
      </c>
      <c r="AR476">
        <v>4141</v>
      </c>
      <c r="AS476">
        <v>8619</v>
      </c>
      <c r="AT476">
        <v>0.23280000000000001</v>
      </c>
      <c r="AU476" t="s">
        <v>558</v>
      </c>
      <c r="AV476">
        <v>0</v>
      </c>
      <c r="AW476">
        <v>19800</v>
      </c>
    </row>
    <row r="477" spans="1:49">
      <c r="A477">
        <v>737</v>
      </c>
      <c r="B477" t="s">
        <v>560</v>
      </c>
      <c r="C477" s="59">
        <v>45531</v>
      </c>
      <c r="D477" t="s">
        <v>4155</v>
      </c>
      <c r="E477" t="s">
        <v>559</v>
      </c>
      <c r="F477" t="s">
        <v>4156</v>
      </c>
      <c r="G477" t="s">
        <v>4157</v>
      </c>
      <c r="H477" t="s">
        <v>4158</v>
      </c>
      <c r="I477" s="59">
        <v>45531</v>
      </c>
      <c r="J477" t="s">
        <v>561</v>
      </c>
      <c r="K477" t="s">
        <v>4154</v>
      </c>
      <c r="L477" s="59"/>
      <c r="M477" t="s">
        <v>22</v>
      </c>
      <c r="N477" t="s">
        <v>351</v>
      </c>
      <c r="O477">
        <v>2</v>
      </c>
      <c r="P477" t="s">
        <v>4153</v>
      </c>
      <c r="Q477" t="s">
        <v>4158</v>
      </c>
      <c r="S477" t="s">
        <v>4159</v>
      </c>
      <c r="W477">
        <v>37260</v>
      </c>
      <c r="X477">
        <v>4140</v>
      </c>
      <c r="Y477">
        <v>0</v>
      </c>
      <c r="Z477">
        <v>4400</v>
      </c>
      <c r="AA477">
        <v>0</v>
      </c>
      <c r="AB477">
        <v>1725</v>
      </c>
      <c r="AC477">
        <v>0</v>
      </c>
      <c r="AD477" t="s">
        <v>21</v>
      </c>
      <c r="AF477">
        <v>19550</v>
      </c>
      <c r="AG477">
        <v>12650</v>
      </c>
      <c r="AH477">
        <v>37260</v>
      </c>
      <c r="AI477">
        <v>31425</v>
      </c>
      <c r="AJ477">
        <v>1563</v>
      </c>
      <c r="AK477">
        <v>4272</v>
      </c>
      <c r="AL477">
        <v>0.1147</v>
      </c>
      <c r="AN477" t="s">
        <v>785</v>
      </c>
      <c r="AP477">
        <v>37260</v>
      </c>
      <c r="AQ477">
        <v>31425</v>
      </c>
      <c r="AR477">
        <v>1563</v>
      </c>
      <c r="AS477">
        <v>4272</v>
      </c>
      <c r="AT477">
        <v>0.1147</v>
      </c>
      <c r="AU477" t="s">
        <v>558</v>
      </c>
      <c r="AV477">
        <v>0</v>
      </c>
      <c r="AW477">
        <v>25300</v>
      </c>
    </row>
    <row r="478" spans="1:49">
      <c r="A478">
        <v>741</v>
      </c>
      <c r="B478" t="s">
        <v>560</v>
      </c>
      <c r="C478" s="59">
        <v>45532</v>
      </c>
      <c r="D478" t="s">
        <v>4178</v>
      </c>
      <c r="E478" t="s">
        <v>559</v>
      </c>
      <c r="F478" t="s">
        <v>4176</v>
      </c>
      <c r="G478" t="s">
        <v>4179</v>
      </c>
      <c r="H478" t="s">
        <v>4180</v>
      </c>
      <c r="I478" s="59">
        <v>45532</v>
      </c>
      <c r="J478" t="s">
        <v>561</v>
      </c>
      <c r="K478" t="s">
        <v>4177</v>
      </c>
      <c r="L478" s="59"/>
      <c r="M478" t="s">
        <v>34</v>
      </c>
      <c r="N478" t="s">
        <v>351</v>
      </c>
      <c r="O478">
        <v>1</v>
      </c>
      <c r="P478" t="s">
        <v>4176</v>
      </c>
      <c r="Q478" t="s">
        <v>4180</v>
      </c>
      <c r="S478" t="s">
        <v>4181</v>
      </c>
      <c r="T478" t="s">
        <v>4175</v>
      </c>
      <c r="W478">
        <v>28620</v>
      </c>
      <c r="X478">
        <v>3180</v>
      </c>
      <c r="Y478">
        <v>3000</v>
      </c>
      <c r="Z478">
        <v>3500</v>
      </c>
      <c r="AA478">
        <v>0</v>
      </c>
      <c r="AB478">
        <v>960</v>
      </c>
      <c r="AC478">
        <v>0</v>
      </c>
      <c r="AD478" t="s">
        <v>33</v>
      </c>
      <c r="AF478">
        <v>30600</v>
      </c>
      <c r="AG478">
        <v>19800</v>
      </c>
      <c r="AH478">
        <v>31620</v>
      </c>
      <c r="AI478">
        <v>24260</v>
      </c>
      <c r="AJ478">
        <v>1278</v>
      </c>
      <c r="AK478">
        <v>9082</v>
      </c>
      <c r="AL478">
        <v>0.28720000000000001</v>
      </c>
      <c r="AN478" t="s">
        <v>785</v>
      </c>
      <c r="AP478">
        <v>31620</v>
      </c>
      <c r="AQ478">
        <v>24260</v>
      </c>
      <c r="AR478">
        <v>1278</v>
      </c>
      <c r="AS478">
        <v>6082</v>
      </c>
      <c r="AT478">
        <v>0.1923</v>
      </c>
      <c r="AU478" t="s">
        <v>826</v>
      </c>
      <c r="AV478">
        <v>0</v>
      </c>
      <c r="AW478">
        <v>19800</v>
      </c>
    </row>
    <row r="479" spans="1:49">
      <c r="A479">
        <v>742</v>
      </c>
      <c r="B479" t="s">
        <v>560</v>
      </c>
      <c r="C479" s="59">
        <v>45531</v>
      </c>
      <c r="D479" t="s">
        <v>4184</v>
      </c>
      <c r="E479" t="s">
        <v>562</v>
      </c>
      <c r="F479" t="s">
        <v>4182</v>
      </c>
      <c r="H479" t="s">
        <v>4185</v>
      </c>
      <c r="I479" s="59">
        <v>45532</v>
      </c>
      <c r="J479" t="s">
        <v>561</v>
      </c>
      <c r="K479" t="s">
        <v>4183</v>
      </c>
      <c r="L479" s="59"/>
      <c r="M479" t="s">
        <v>22</v>
      </c>
      <c r="N479" t="s">
        <v>351</v>
      </c>
      <c r="O479">
        <v>1</v>
      </c>
      <c r="P479" t="s">
        <v>4182</v>
      </c>
      <c r="Q479" t="s">
        <v>4185</v>
      </c>
      <c r="S479" t="s">
        <v>4186</v>
      </c>
      <c r="T479" t="s">
        <v>564</v>
      </c>
      <c r="W479">
        <v>21740</v>
      </c>
      <c r="X479">
        <v>0</v>
      </c>
      <c r="Y479">
        <v>3000</v>
      </c>
      <c r="Z479">
        <v>3500</v>
      </c>
      <c r="AA479">
        <v>0</v>
      </c>
      <c r="AB479">
        <v>960</v>
      </c>
      <c r="AC479">
        <v>0</v>
      </c>
      <c r="AD479" t="s">
        <v>21</v>
      </c>
      <c r="AF479">
        <v>20530</v>
      </c>
      <c r="AG479">
        <v>12650</v>
      </c>
      <c r="AH479">
        <v>24740</v>
      </c>
      <c r="AI479">
        <v>17110</v>
      </c>
      <c r="AJ479">
        <v>2682</v>
      </c>
      <c r="AK479">
        <v>4948</v>
      </c>
      <c r="AL479">
        <v>0.2</v>
      </c>
      <c r="AN479" t="s">
        <v>785</v>
      </c>
      <c r="AP479">
        <v>24740</v>
      </c>
      <c r="AQ479">
        <v>17110</v>
      </c>
      <c r="AR479">
        <v>2682</v>
      </c>
      <c r="AS479">
        <v>4948</v>
      </c>
      <c r="AT479">
        <v>0.2</v>
      </c>
      <c r="AU479" t="s">
        <v>558</v>
      </c>
      <c r="AV479">
        <v>0</v>
      </c>
      <c r="AW479">
        <v>12650</v>
      </c>
    </row>
    <row r="480" spans="1:49">
      <c r="A480">
        <v>751</v>
      </c>
      <c r="B480" t="s">
        <v>560</v>
      </c>
      <c r="C480" s="59">
        <v>45533</v>
      </c>
      <c r="D480" t="s">
        <v>4222</v>
      </c>
      <c r="E480" t="s">
        <v>559</v>
      </c>
      <c r="F480" t="s">
        <v>3192</v>
      </c>
      <c r="G480" t="s">
        <v>3195</v>
      </c>
      <c r="H480" t="s">
        <v>3196</v>
      </c>
      <c r="I480" s="59">
        <v>45533</v>
      </c>
      <c r="J480" t="s">
        <v>561</v>
      </c>
      <c r="K480" t="s">
        <v>4221</v>
      </c>
      <c r="L480" s="59"/>
      <c r="M480" t="s">
        <v>211</v>
      </c>
      <c r="N480" t="s">
        <v>351</v>
      </c>
      <c r="O480">
        <v>20</v>
      </c>
      <c r="P480" t="s">
        <v>3192</v>
      </c>
      <c r="Q480" t="s">
        <v>3196</v>
      </c>
      <c r="S480" t="s">
        <v>3197</v>
      </c>
      <c r="W480">
        <v>45800</v>
      </c>
      <c r="X480">
        <v>0</v>
      </c>
      <c r="Y480">
        <v>0</v>
      </c>
      <c r="Z480">
        <v>5700</v>
      </c>
      <c r="AA480">
        <v>0</v>
      </c>
      <c r="AB480">
        <v>1725</v>
      </c>
      <c r="AC480">
        <v>0</v>
      </c>
      <c r="AD480" t="s">
        <v>828</v>
      </c>
      <c r="AE480" t="s">
        <v>773</v>
      </c>
      <c r="AF480">
        <v>2190</v>
      </c>
      <c r="AG480">
        <v>1397</v>
      </c>
      <c r="AH480">
        <v>45800</v>
      </c>
      <c r="AI480">
        <v>35365</v>
      </c>
      <c r="AJ480">
        <v>1903</v>
      </c>
      <c r="AK480">
        <v>8532</v>
      </c>
      <c r="AL480">
        <v>0.18629999999999999</v>
      </c>
      <c r="AN480" t="s">
        <v>785</v>
      </c>
      <c r="AP480">
        <v>45800</v>
      </c>
      <c r="AQ480">
        <v>35365</v>
      </c>
      <c r="AR480">
        <v>1903</v>
      </c>
      <c r="AS480">
        <v>8532</v>
      </c>
      <c r="AT480">
        <v>0.18629999999999999</v>
      </c>
      <c r="AU480" t="s">
        <v>558</v>
      </c>
      <c r="AV480">
        <v>4</v>
      </c>
      <c r="AW480">
        <v>27940</v>
      </c>
    </row>
    <row r="481" spans="1:49">
      <c r="A481">
        <v>752</v>
      </c>
      <c r="B481" t="s">
        <v>560</v>
      </c>
      <c r="C481" s="59">
        <v>45533</v>
      </c>
      <c r="D481" t="s">
        <v>4223</v>
      </c>
      <c r="E481" t="s">
        <v>559</v>
      </c>
      <c r="F481" t="s">
        <v>3192</v>
      </c>
      <c r="G481" t="s">
        <v>3195</v>
      </c>
      <c r="H481" t="s">
        <v>3196</v>
      </c>
      <c r="I481" s="59">
        <v>45533</v>
      </c>
      <c r="J481" t="s">
        <v>561</v>
      </c>
      <c r="K481" t="s">
        <v>4221</v>
      </c>
      <c r="L481" s="59"/>
      <c r="M481" t="s">
        <v>204</v>
      </c>
      <c r="N481" t="s">
        <v>361</v>
      </c>
      <c r="O481">
        <v>10</v>
      </c>
      <c r="P481" t="s">
        <v>3192</v>
      </c>
      <c r="Q481" t="s">
        <v>3196</v>
      </c>
      <c r="S481" t="s">
        <v>3197</v>
      </c>
      <c r="W481">
        <v>39600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 t="s">
        <v>404</v>
      </c>
      <c r="AE481" t="s">
        <v>773</v>
      </c>
      <c r="AF481">
        <v>3790</v>
      </c>
      <c r="AG481">
        <v>2420</v>
      </c>
      <c r="AH481">
        <v>39600</v>
      </c>
      <c r="AI481">
        <v>24200</v>
      </c>
      <c r="AJ481">
        <v>1656</v>
      </c>
      <c r="AK481">
        <v>13744</v>
      </c>
      <c r="AL481">
        <v>0.34710000000000002</v>
      </c>
      <c r="AN481" t="s">
        <v>785</v>
      </c>
      <c r="AP481">
        <v>39600</v>
      </c>
      <c r="AQ481">
        <v>24200</v>
      </c>
      <c r="AR481">
        <v>1656</v>
      </c>
      <c r="AS481">
        <v>13744</v>
      </c>
      <c r="AT481">
        <v>0.34710000000000002</v>
      </c>
      <c r="AU481" t="s">
        <v>558</v>
      </c>
      <c r="AV481">
        <v>4</v>
      </c>
      <c r="AW481">
        <v>24200</v>
      </c>
    </row>
    <row r="482" spans="1:49">
      <c r="A482">
        <v>753</v>
      </c>
      <c r="B482" t="s">
        <v>560</v>
      </c>
      <c r="C482" s="59">
        <v>45532</v>
      </c>
      <c r="D482" t="s">
        <v>4225</v>
      </c>
      <c r="E482" t="s">
        <v>559</v>
      </c>
      <c r="F482" t="s">
        <v>754</v>
      </c>
      <c r="G482" t="s">
        <v>757</v>
      </c>
      <c r="H482" t="s">
        <v>758</v>
      </c>
      <c r="I482" s="59">
        <v>45533</v>
      </c>
      <c r="J482" t="s">
        <v>561</v>
      </c>
      <c r="K482" t="s">
        <v>4224</v>
      </c>
      <c r="L482" s="59"/>
      <c r="M482" t="s">
        <v>42</v>
      </c>
      <c r="N482" t="s">
        <v>351</v>
      </c>
      <c r="O482">
        <v>1</v>
      </c>
      <c r="P482" t="s">
        <v>754</v>
      </c>
      <c r="Q482" t="s">
        <v>758</v>
      </c>
      <c r="S482" t="s">
        <v>759</v>
      </c>
      <c r="W482">
        <v>16200</v>
      </c>
      <c r="X482">
        <v>1800</v>
      </c>
      <c r="Y482">
        <v>3000</v>
      </c>
      <c r="Z482">
        <v>3500</v>
      </c>
      <c r="AA482">
        <v>0</v>
      </c>
      <c r="AB482">
        <v>960</v>
      </c>
      <c r="AC482">
        <v>0</v>
      </c>
      <c r="AD482" t="s">
        <v>41</v>
      </c>
      <c r="AE482" t="s">
        <v>773</v>
      </c>
      <c r="AF482">
        <v>17000</v>
      </c>
      <c r="AG482">
        <v>11000</v>
      </c>
      <c r="AH482">
        <v>19200</v>
      </c>
      <c r="AI482">
        <v>15460</v>
      </c>
      <c r="AJ482">
        <v>784</v>
      </c>
      <c r="AK482">
        <v>5956</v>
      </c>
      <c r="AL482">
        <v>0.31019999999999998</v>
      </c>
      <c r="AN482" t="s">
        <v>785</v>
      </c>
      <c r="AP482">
        <v>19200</v>
      </c>
      <c r="AQ482">
        <v>15460</v>
      </c>
      <c r="AR482">
        <v>784</v>
      </c>
      <c r="AS482">
        <v>2956</v>
      </c>
      <c r="AT482">
        <v>0.154</v>
      </c>
      <c r="AU482" t="s">
        <v>826</v>
      </c>
      <c r="AV482">
        <v>2</v>
      </c>
      <c r="AW482">
        <v>11000</v>
      </c>
    </row>
    <row r="483" spans="1:49">
      <c r="A483">
        <v>754</v>
      </c>
      <c r="B483" t="s">
        <v>560</v>
      </c>
      <c r="C483" s="59">
        <v>45533</v>
      </c>
      <c r="D483" t="s">
        <v>4228</v>
      </c>
      <c r="E483" t="s">
        <v>562</v>
      </c>
      <c r="F483" t="s">
        <v>4226</v>
      </c>
      <c r="H483" t="s">
        <v>4229</v>
      </c>
      <c r="I483" s="59">
        <v>45533</v>
      </c>
      <c r="J483" t="s">
        <v>561</v>
      </c>
      <c r="K483" t="s">
        <v>4227</v>
      </c>
      <c r="L483" s="59"/>
      <c r="M483" t="s">
        <v>38</v>
      </c>
      <c r="N483" t="s">
        <v>351</v>
      </c>
      <c r="O483">
        <v>1</v>
      </c>
      <c r="P483" t="s">
        <v>4226</v>
      </c>
      <c r="Q483" t="s">
        <v>4229</v>
      </c>
      <c r="S483" t="s">
        <v>4230</v>
      </c>
      <c r="T483" t="s">
        <v>564</v>
      </c>
      <c r="W483">
        <v>24570</v>
      </c>
      <c r="X483">
        <v>0</v>
      </c>
      <c r="Y483">
        <v>3000</v>
      </c>
      <c r="Z483">
        <v>3500</v>
      </c>
      <c r="AA483">
        <v>0</v>
      </c>
      <c r="AB483">
        <v>960</v>
      </c>
      <c r="AC483">
        <v>0</v>
      </c>
      <c r="AD483" t="s">
        <v>37</v>
      </c>
      <c r="AF483">
        <v>23210</v>
      </c>
      <c r="AG483">
        <v>14300</v>
      </c>
      <c r="AH483">
        <v>27570</v>
      </c>
      <c r="AI483">
        <v>18760</v>
      </c>
      <c r="AJ483">
        <v>3018</v>
      </c>
      <c r="AK483">
        <v>5792</v>
      </c>
      <c r="AL483">
        <v>0.21010000000000001</v>
      </c>
      <c r="AN483" t="s">
        <v>785</v>
      </c>
      <c r="AP483">
        <v>27570</v>
      </c>
      <c r="AQ483">
        <v>18760</v>
      </c>
      <c r="AR483">
        <v>3018</v>
      </c>
      <c r="AS483">
        <v>5792</v>
      </c>
      <c r="AT483">
        <v>0.21010000000000001</v>
      </c>
      <c r="AU483" t="s">
        <v>558</v>
      </c>
      <c r="AV483">
        <v>0</v>
      </c>
      <c r="AW483">
        <v>14300</v>
      </c>
    </row>
    <row r="484" spans="1:49">
      <c r="A484">
        <v>755</v>
      </c>
      <c r="B484" t="s">
        <v>560</v>
      </c>
      <c r="C484" s="59">
        <v>45533</v>
      </c>
      <c r="D484" t="s">
        <v>4232</v>
      </c>
      <c r="E484" t="s">
        <v>562</v>
      </c>
      <c r="F484" t="s">
        <v>3572</v>
      </c>
      <c r="H484" t="s">
        <v>4233</v>
      </c>
      <c r="I484" s="59">
        <v>45533</v>
      </c>
      <c r="J484" t="s">
        <v>561</v>
      </c>
      <c r="K484" t="s">
        <v>4231</v>
      </c>
      <c r="L484" s="59"/>
      <c r="M484" t="s">
        <v>104</v>
      </c>
      <c r="N484" t="s">
        <v>351</v>
      </c>
      <c r="O484">
        <v>2</v>
      </c>
      <c r="P484" t="s">
        <v>3572</v>
      </c>
      <c r="Q484" t="s">
        <v>4233</v>
      </c>
      <c r="S484" t="s">
        <v>3576</v>
      </c>
      <c r="T484" t="s">
        <v>3577</v>
      </c>
      <c r="W484">
        <v>7700</v>
      </c>
      <c r="X484">
        <v>0</v>
      </c>
      <c r="Y484">
        <v>3000</v>
      </c>
      <c r="Z484">
        <v>3000</v>
      </c>
      <c r="AA484">
        <v>0</v>
      </c>
      <c r="AB484">
        <v>0</v>
      </c>
      <c r="AC484">
        <v>0</v>
      </c>
      <c r="AD484" t="s">
        <v>1644</v>
      </c>
      <c r="AE484" t="s">
        <v>773</v>
      </c>
      <c r="AF484">
        <v>3570</v>
      </c>
      <c r="AG484">
        <v>2200</v>
      </c>
      <c r="AH484">
        <v>10700</v>
      </c>
      <c r="AI484">
        <v>7400</v>
      </c>
      <c r="AJ484">
        <v>1014</v>
      </c>
      <c r="AK484">
        <v>2286</v>
      </c>
      <c r="AL484">
        <v>0.21360000000000001</v>
      </c>
      <c r="AN484" t="s">
        <v>785</v>
      </c>
      <c r="AP484">
        <v>10700</v>
      </c>
      <c r="AQ484">
        <v>7400</v>
      </c>
      <c r="AR484">
        <v>1014</v>
      </c>
      <c r="AS484">
        <v>2286</v>
      </c>
      <c r="AT484">
        <v>0.21360000000000001</v>
      </c>
      <c r="AU484" t="s">
        <v>558</v>
      </c>
      <c r="AV484">
        <v>0</v>
      </c>
      <c r="AW484">
        <v>4400</v>
      </c>
    </row>
    <row r="485" spans="1:49">
      <c r="A485">
        <v>760</v>
      </c>
      <c r="B485" t="s">
        <v>560</v>
      </c>
      <c r="C485" s="59">
        <v>45534</v>
      </c>
      <c r="D485" t="s">
        <v>4267</v>
      </c>
      <c r="E485" t="s">
        <v>559</v>
      </c>
      <c r="F485" t="s">
        <v>4268</v>
      </c>
      <c r="G485" t="s">
        <v>4269</v>
      </c>
      <c r="H485" t="s">
        <v>4270</v>
      </c>
      <c r="I485" s="59">
        <v>45534</v>
      </c>
      <c r="J485" t="s">
        <v>561</v>
      </c>
      <c r="K485" t="s">
        <v>4266</v>
      </c>
      <c r="L485" s="59"/>
      <c r="M485" t="s">
        <v>36</v>
      </c>
      <c r="N485" t="s">
        <v>351</v>
      </c>
      <c r="O485">
        <v>1</v>
      </c>
      <c r="P485" t="s">
        <v>4265</v>
      </c>
      <c r="Q485" t="s">
        <v>4270</v>
      </c>
      <c r="S485" t="s">
        <v>4271</v>
      </c>
      <c r="W485">
        <v>24300</v>
      </c>
      <c r="X485">
        <v>2700</v>
      </c>
      <c r="Y485">
        <v>3000</v>
      </c>
      <c r="Z485">
        <v>3500</v>
      </c>
      <c r="AA485">
        <v>0</v>
      </c>
      <c r="AB485">
        <v>960</v>
      </c>
      <c r="AC485">
        <v>0</v>
      </c>
      <c r="AD485" t="s">
        <v>35</v>
      </c>
      <c r="AF485">
        <v>25500</v>
      </c>
      <c r="AG485">
        <v>16500</v>
      </c>
      <c r="AH485">
        <v>27300</v>
      </c>
      <c r="AI485">
        <v>20960</v>
      </c>
      <c r="AJ485">
        <v>1106</v>
      </c>
      <c r="AK485">
        <v>8234</v>
      </c>
      <c r="AL485">
        <v>0.30159999999999998</v>
      </c>
      <c r="AN485" t="s">
        <v>785</v>
      </c>
      <c r="AP485">
        <v>27300</v>
      </c>
      <c r="AQ485">
        <v>20960</v>
      </c>
      <c r="AR485">
        <v>1106</v>
      </c>
      <c r="AS485">
        <v>5234</v>
      </c>
      <c r="AT485">
        <v>0.19170000000000001</v>
      </c>
      <c r="AU485" t="s">
        <v>826</v>
      </c>
      <c r="AV485">
        <v>0</v>
      </c>
      <c r="AW485">
        <v>16500</v>
      </c>
    </row>
    <row r="486" spans="1:49">
      <c r="A486">
        <v>761</v>
      </c>
      <c r="B486" t="s">
        <v>560</v>
      </c>
      <c r="C486" s="59">
        <v>45534</v>
      </c>
      <c r="D486" t="s">
        <v>4274</v>
      </c>
      <c r="E486" t="s">
        <v>559</v>
      </c>
      <c r="F486" t="s">
        <v>4272</v>
      </c>
      <c r="G486" t="s">
        <v>4275</v>
      </c>
      <c r="H486" t="s">
        <v>4276</v>
      </c>
      <c r="I486" s="59">
        <v>45534</v>
      </c>
      <c r="J486" t="s">
        <v>561</v>
      </c>
      <c r="K486" t="s">
        <v>4273</v>
      </c>
      <c r="L486" s="59"/>
      <c r="M486" t="s">
        <v>38</v>
      </c>
      <c r="N486" t="s">
        <v>351</v>
      </c>
      <c r="O486">
        <v>1</v>
      </c>
      <c r="P486" t="s">
        <v>4272</v>
      </c>
      <c r="Q486" t="s">
        <v>4277</v>
      </c>
      <c r="S486" t="s">
        <v>4278</v>
      </c>
      <c r="W486">
        <v>21060</v>
      </c>
      <c r="X486">
        <v>2340</v>
      </c>
      <c r="Y486">
        <v>3000</v>
      </c>
      <c r="Z486">
        <v>3500</v>
      </c>
      <c r="AA486">
        <v>0</v>
      </c>
      <c r="AB486">
        <v>960</v>
      </c>
      <c r="AC486">
        <v>0</v>
      </c>
      <c r="AD486" t="s">
        <v>37</v>
      </c>
      <c r="AF486">
        <v>22100</v>
      </c>
      <c r="AG486">
        <v>14300</v>
      </c>
      <c r="AH486">
        <v>24060</v>
      </c>
      <c r="AI486">
        <v>18760</v>
      </c>
      <c r="AJ486">
        <v>977</v>
      </c>
      <c r="AK486">
        <v>7323</v>
      </c>
      <c r="AL486">
        <v>0.3044</v>
      </c>
      <c r="AN486" t="s">
        <v>785</v>
      </c>
      <c r="AP486">
        <v>24060</v>
      </c>
      <c r="AQ486">
        <v>18760</v>
      </c>
      <c r="AR486">
        <v>977</v>
      </c>
      <c r="AS486">
        <v>4323</v>
      </c>
      <c r="AT486">
        <v>0.1797</v>
      </c>
      <c r="AU486" t="s">
        <v>826</v>
      </c>
      <c r="AV486">
        <v>0</v>
      </c>
      <c r="AW486">
        <v>14300</v>
      </c>
    </row>
    <row r="487" spans="1:49">
      <c r="A487">
        <v>762</v>
      </c>
      <c r="B487" t="s">
        <v>560</v>
      </c>
      <c r="C487" s="59">
        <v>45534</v>
      </c>
      <c r="D487" t="s">
        <v>4281</v>
      </c>
      <c r="E487" t="s">
        <v>559</v>
      </c>
      <c r="F487" t="s">
        <v>4279</v>
      </c>
      <c r="G487" t="s">
        <v>4282</v>
      </c>
      <c r="H487" t="s">
        <v>4283</v>
      </c>
      <c r="I487" s="59">
        <v>45534</v>
      </c>
      <c r="J487" t="s">
        <v>561</v>
      </c>
      <c r="K487" t="s">
        <v>4280</v>
      </c>
      <c r="L487" s="59"/>
      <c r="M487" t="s">
        <v>22</v>
      </c>
      <c r="N487" t="s">
        <v>351</v>
      </c>
      <c r="O487">
        <v>4</v>
      </c>
      <c r="P487" t="s">
        <v>4279</v>
      </c>
      <c r="Q487" t="s">
        <v>4283</v>
      </c>
      <c r="S487" t="s">
        <v>4284</v>
      </c>
      <c r="W487">
        <v>74520</v>
      </c>
      <c r="X487">
        <v>8280</v>
      </c>
      <c r="Y487">
        <v>0</v>
      </c>
      <c r="Z487">
        <v>5500</v>
      </c>
      <c r="AA487">
        <v>0</v>
      </c>
      <c r="AB487">
        <v>1925</v>
      </c>
      <c r="AC487">
        <v>0</v>
      </c>
      <c r="AD487" t="s">
        <v>21</v>
      </c>
      <c r="AF487">
        <v>19550</v>
      </c>
      <c r="AG487">
        <v>12650</v>
      </c>
      <c r="AH487">
        <v>74520</v>
      </c>
      <c r="AI487">
        <v>58025</v>
      </c>
      <c r="AJ487">
        <v>3046</v>
      </c>
      <c r="AK487">
        <v>13449</v>
      </c>
      <c r="AL487">
        <v>0.18049999999999999</v>
      </c>
      <c r="AN487" t="s">
        <v>785</v>
      </c>
      <c r="AP487">
        <v>74520</v>
      </c>
      <c r="AQ487">
        <v>58025</v>
      </c>
      <c r="AR487">
        <v>3046</v>
      </c>
      <c r="AS487">
        <v>13449</v>
      </c>
      <c r="AT487">
        <v>0.18049999999999999</v>
      </c>
      <c r="AU487" t="s">
        <v>558</v>
      </c>
      <c r="AV487">
        <v>0</v>
      </c>
      <c r="AW487">
        <v>50600</v>
      </c>
    </row>
    <row r="488" spans="1:49">
      <c r="A488">
        <v>763</v>
      </c>
      <c r="B488" t="s">
        <v>560</v>
      </c>
      <c r="C488" s="59">
        <v>45534</v>
      </c>
      <c r="D488" t="s">
        <v>4287</v>
      </c>
      <c r="E488" t="s">
        <v>559</v>
      </c>
      <c r="F488" t="s">
        <v>4288</v>
      </c>
      <c r="G488" t="s">
        <v>4289</v>
      </c>
      <c r="H488" t="s">
        <v>4290</v>
      </c>
      <c r="I488" s="59">
        <v>45534</v>
      </c>
      <c r="J488" t="s">
        <v>561</v>
      </c>
      <c r="K488" t="s">
        <v>4286</v>
      </c>
      <c r="L488" s="59"/>
      <c r="M488" t="s">
        <v>34</v>
      </c>
      <c r="N488" t="s">
        <v>351</v>
      </c>
      <c r="O488">
        <v>1</v>
      </c>
      <c r="P488" t="s">
        <v>4285</v>
      </c>
      <c r="Q488" t="s">
        <v>4290</v>
      </c>
      <c r="S488" t="s">
        <v>4291</v>
      </c>
      <c r="W488">
        <v>28620</v>
      </c>
      <c r="X488">
        <v>3180</v>
      </c>
      <c r="Y488">
        <v>3000</v>
      </c>
      <c r="Z488">
        <v>3500</v>
      </c>
      <c r="AA488">
        <v>0</v>
      </c>
      <c r="AB488">
        <v>960</v>
      </c>
      <c r="AC488">
        <v>0</v>
      </c>
      <c r="AD488" t="s">
        <v>33</v>
      </c>
      <c r="AF488">
        <v>30600</v>
      </c>
      <c r="AG488">
        <v>19800</v>
      </c>
      <c r="AH488">
        <v>31620</v>
      </c>
      <c r="AI488">
        <v>24260</v>
      </c>
      <c r="AJ488">
        <v>1278</v>
      </c>
      <c r="AK488">
        <v>9082</v>
      </c>
      <c r="AL488">
        <v>0.28720000000000001</v>
      </c>
      <c r="AN488" t="s">
        <v>785</v>
      </c>
      <c r="AP488">
        <v>31620</v>
      </c>
      <c r="AQ488">
        <v>24260</v>
      </c>
      <c r="AR488">
        <v>1278</v>
      </c>
      <c r="AS488">
        <v>6082</v>
      </c>
      <c r="AT488">
        <v>0.1923</v>
      </c>
      <c r="AU488" t="s">
        <v>826</v>
      </c>
      <c r="AV488">
        <v>0</v>
      </c>
      <c r="AW488">
        <v>19800</v>
      </c>
    </row>
    <row r="489" spans="1:49">
      <c r="A489">
        <v>764</v>
      </c>
      <c r="B489" t="s">
        <v>560</v>
      </c>
      <c r="C489" s="59">
        <v>45533</v>
      </c>
      <c r="D489" t="s">
        <v>4294</v>
      </c>
      <c r="E489" t="s">
        <v>559</v>
      </c>
      <c r="F489" t="s">
        <v>4292</v>
      </c>
      <c r="G489" t="s">
        <v>4295</v>
      </c>
      <c r="H489" t="s">
        <v>4296</v>
      </c>
      <c r="I489" s="59">
        <v>45534</v>
      </c>
      <c r="J489" t="s">
        <v>561</v>
      </c>
      <c r="K489" t="s">
        <v>4293</v>
      </c>
      <c r="L489" s="59"/>
      <c r="M489" t="s">
        <v>195</v>
      </c>
      <c r="N489" t="s">
        <v>351</v>
      </c>
      <c r="O489">
        <v>5</v>
      </c>
      <c r="P489" t="s">
        <v>4292</v>
      </c>
      <c r="Q489" t="s">
        <v>4296</v>
      </c>
      <c r="S489" t="s">
        <v>4297</v>
      </c>
      <c r="T489" t="s">
        <v>1114</v>
      </c>
      <c r="W489">
        <v>13500</v>
      </c>
      <c r="X489">
        <v>0</v>
      </c>
      <c r="Y489">
        <v>3000</v>
      </c>
      <c r="Z489">
        <v>3000</v>
      </c>
      <c r="AA489">
        <v>0</v>
      </c>
      <c r="AB489">
        <v>0</v>
      </c>
      <c r="AC489">
        <v>0</v>
      </c>
      <c r="AD489" t="s">
        <v>406</v>
      </c>
      <c r="AF489">
        <v>2760</v>
      </c>
      <c r="AG489">
        <v>1760</v>
      </c>
      <c r="AH489">
        <v>16500</v>
      </c>
      <c r="AI489">
        <v>11800</v>
      </c>
      <c r="AJ489">
        <v>676</v>
      </c>
      <c r="AK489">
        <v>7024</v>
      </c>
      <c r="AL489">
        <v>0.42570000000000002</v>
      </c>
      <c r="AN489" t="s">
        <v>785</v>
      </c>
      <c r="AP489">
        <v>16500</v>
      </c>
      <c r="AQ489">
        <v>11800</v>
      </c>
      <c r="AR489">
        <v>676</v>
      </c>
      <c r="AS489">
        <v>4024</v>
      </c>
      <c r="AT489">
        <v>0.24390000000000001</v>
      </c>
      <c r="AU489" t="s">
        <v>826</v>
      </c>
      <c r="AV489">
        <v>0</v>
      </c>
      <c r="AW489">
        <v>8800</v>
      </c>
    </row>
    <row r="490" spans="1:49">
      <c r="A490">
        <v>765</v>
      </c>
      <c r="B490" t="s">
        <v>560</v>
      </c>
      <c r="C490" s="59">
        <v>45534</v>
      </c>
      <c r="D490" t="s">
        <v>4300</v>
      </c>
      <c r="E490" t="s">
        <v>562</v>
      </c>
      <c r="F490" t="s">
        <v>4301</v>
      </c>
      <c r="H490" t="s">
        <v>4302</v>
      </c>
      <c r="I490" s="59">
        <v>45534</v>
      </c>
      <c r="J490" t="s">
        <v>561</v>
      </c>
      <c r="K490" t="s">
        <v>4299</v>
      </c>
      <c r="L490" s="59"/>
      <c r="M490" t="s">
        <v>34</v>
      </c>
      <c r="N490" t="s">
        <v>351</v>
      </c>
      <c r="O490">
        <v>1</v>
      </c>
      <c r="P490" t="s">
        <v>4298</v>
      </c>
      <c r="Q490" t="s">
        <v>4302</v>
      </c>
      <c r="S490" t="s">
        <v>4303</v>
      </c>
      <c r="T490" t="s">
        <v>564</v>
      </c>
      <c r="W490">
        <v>34020</v>
      </c>
      <c r="X490">
        <v>0</v>
      </c>
      <c r="Y490">
        <v>3000</v>
      </c>
      <c r="Z490">
        <v>3500</v>
      </c>
      <c r="AA490">
        <v>0</v>
      </c>
      <c r="AB490">
        <v>960</v>
      </c>
      <c r="AC490">
        <v>0</v>
      </c>
      <c r="AD490" t="s">
        <v>33</v>
      </c>
      <c r="AF490">
        <v>32130</v>
      </c>
      <c r="AG490">
        <v>19800</v>
      </c>
      <c r="AH490">
        <v>37020</v>
      </c>
      <c r="AI490">
        <v>24260</v>
      </c>
      <c r="AJ490">
        <v>4141</v>
      </c>
      <c r="AK490">
        <v>8619</v>
      </c>
      <c r="AL490">
        <v>0.23280000000000001</v>
      </c>
      <c r="AN490" t="s">
        <v>785</v>
      </c>
      <c r="AP490">
        <v>37020</v>
      </c>
      <c r="AQ490">
        <v>24260</v>
      </c>
      <c r="AR490">
        <v>4141</v>
      </c>
      <c r="AS490">
        <v>8619</v>
      </c>
      <c r="AT490">
        <v>0.23280000000000001</v>
      </c>
      <c r="AU490" t="s">
        <v>558</v>
      </c>
      <c r="AV490">
        <v>0</v>
      </c>
      <c r="AW490">
        <v>19800</v>
      </c>
    </row>
    <row r="491" spans="1:49">
      <c r="A491">
        <v>766</v>
      </c>
      <c r="B491" t="s">
        <v>560</v>
      </c>
      <c r="C491" s="59">
        <v>45534</v>
      </c>
      <c r="D491" t="s">
        <v>4305</v>
      </c>
      <c r="E491" t="s">
        <v>562</v>
      </c>
      <c r="F491" t="s">
        <v>3525</v>
      </c>
      <c r="H491" t="s">
        <v>4306</v>
      </c>
      <c r="I491" s="59">
        <v>45534</v>
      </c>
      <c r="J491" t="s">
        <v>561</v>
      </c>
      <c r="K491" t="s">
        <v>4304</v>
      </c>
      <c r="L491" s="59"/>
      <c r="M491" t="s">
        <v>26</v>
      </c>
      <c r="N491" t="s">
        <v>351</v>
      </c>
      <c r="O491">
        <v>1</v>
      </c>
      <c r="P491" t="s">
        <v>3525</v>
      </c>
      <c r="Q491" t="s">
        <v>4306</v>
      </c>
      <c r="S491" t="s">
        <v>3529</v>
      </c>
      <c r="T491" t="s">
        <v>564</v>
      </c>
      <c r="W491">
        <v>25890</v>
      </c>
      <c r="X491">
        <v>0</v>
      </c>
      <c r="Y491">
        <v>3000</v>
      </c>
      <c r="Z491">
        <v>3500</v>
      </c>
      <c r="AA491">
        <v>0</v>
      </c>
      <c r="AB491">
        <v>960</v>
      </c>
      <c r="AC491">
        <v>0</v>
      </c>
      <c r="AD491" t="s">
        <v>25</v>
      </c>
      <c r="AE491" t="s">
        <v>773</v>
      </c>
      <c r="AF491">
        <v>24450</v>
      </c>
      <c r="AG491">
        <v>15070</v>
      </c>
      <c r="AH491">
        <v>28890</v>
      </c>
      <c r="AI491">
        <v>19530</v>
      </c>
      <c r="AJ491">
        <v>3175</v>
      </c>
      <c r="AK491">
        <v>6185</v>
      </c>
      <c r="AL491">
        <v>0.21410000000000001</v>
      </c>
      <c r="AN491" t="s">
        <v>785</v>
      </c>
      <c r="AP491">
        <v>28890</v>
      </c>
      <c r="AQ491">
        <v>19530</v>
      </c>
      <c r="AR491">
        <v>3175</v>
      </c>
      <c r="AS491">
        <v>6185</v>
      </c>
      <c r="AT491">
        <v>0.21410000000000001</v>
      </c>
      <c r="AU491" t="s">
        <v>558</v>
      </c>
      <c r="AV491">
        <v>0</v>
      </c>
      <c r="AW491">
        <v>15070</v>
      </c>
    </row>
    <row r="492" spans="1:49">
      <c r="A492">
        <v>767</v>
      </c>
      <c r="B492" t="s">
        <v>560</v>
      </c>
      <c r="C492" s="59">
        <v>45534</v>
      </c>
      <c r="D492" t="s">
        <v>4309</v>
      </c>
      <c r="E492" t="s">
        <v>562</v>
      </c>
      <c r="F492" t="s">
        <v>4310</v>
      </c>
      <c r="H492" t="s">
        <v>4311</v>
      </c>
      <c r="I492" s="59">
        <v>45534</v>
      </c>
      <c r="J492" t="s">
        <v>561</v>
      </c>
      <c r="K492" t="s">
        <v>4308</v>
      </c>
      <c r="L492" s="59"/>
      <c r="M492" t="s">
        <v>115</v>
      </c>
      <c r="N492" t="s">
        <v>351</v>
      </c>
      <c r="O492">
        <v>1</v>
      </c>
      <c r="P492" t="s">
        <v>4307</v>
      </c>
      <c r="Q492" t="s">
        <v>4311</v>
      </c>
      <c r="S492" t="s">
        <v>4312</v>
      </c>
      <c r="T492" t="s">
        <v>564</v>
      </c>
      <c r="W492">
        <v>3540</v>
      </c>
      <c r="X492">
        <v>0</v>
      </c>
      <c r="Y492">
        <v>0</v>
      </c>
      <c r="Z492">
        <v>3000</v>
      </c>
      <c r="AA492">
        <v>0</v>
      </c>
      <c r="AB492">
        <v>0</v>
      </c>
      <c r="AC492">
        <v>0</v>
      </c>
      <c r="AD492" t="s">
        <v>114</v>
      </c>
      <c r="AF492">
        <v>3210</v>
      </c>
      <c r="AG492">
        <v>1980</v>
      </c>
      <c r="AH492">
        <v>3540</v>
      </c>
      <c r="AI492">
        <v>4980</v>
      </c>
      <c r="AJ492">
        <v>421</v>
      </c>
      <c r="AK492">
        <v>-1861</v>
      </c>
      <c r="AL492">
        <v>-0.52569999999999995</v>
      </c>
      <c r="AN492" t="s">
        <v>785</v>
      </c>
      <c r="AP492">
        <v>3540</v>
      </c>
      <c r="AQ492">
        <v>4980</v>
      </c>
      <c r="AR492">
        <v>421</v>
      </c>
      <c r="AS492">
        <v>-1861</v>
      </c>
      <c r="AT492">
        <v>-0.52569999999999995</v>
      </c>
      <c r="AU492" t="s">
        <v>558</v>
      </c>
      <c r="AV492">
        <v>0</v>
      </c>
      <c r="AW492">
        <v>1980</v>
      </c>
    </row>
    <row r="493" spans="1:49">
      <c r="A493">
        <v>768</v>
      </c>
      <c r="B493" t="s">
        <v>560</v>
      </c>
      <c r="C493" s="59">
        <v>45534</v>
      </c>
      <c r="D493" t="s">
        <v>4309</v>
      </c>
      <c r="E493" t="s">
        <v>562</v>
      </c>
      <c r="F493" t="s">
        <v>4310</v>
      </c>
      <c r="H493" t="s">
        <v>4311</v>
      </c>
      <c r="I493" s="59">
        <v>45534</v>
      </c>
      <c r="J493" t="s">
        <v>561</v>
      </c>
      <c r="K493" t="s">
        <v>4308</v>
      </c>
      <c r="L493" s="59"/>
      <c r="M493" t="s">
        <v>118</v>
      </c>
      <c r="N493" t="s">
        <v>351</v>
      </c>
      <c r="O493">
        <v>2</v>
      </c>
      <c r="P493" t="s">
        <v>4307</v>
      </c>
      <c r="Q493" t="s">
        <v>4311</v>
      </c>
      <c r="S493" t="s">
        <v>4312</v>
      </c>
      <c r="T493" t="s">
        <v>564</v>
      </c>
      <c r="W493">
        <v>4880</v>
      </c>
      <c r="X493">
        <v>880</v>
      </c>
      <c r="Y493">
        <v>0</v>
      </c>
      <c r="Z493">
        <v>0</v>
      </c>
      <c r="AA493">
        <v>0</v>
      </c>
      <c r="AB493">
        <v>0</v>
      </c>
      <c r="AC493">
        <v>0</v>
      </c>
      <c r="AD493" t="s">
        <v>117</v>
      </c>
      <c r="AE493" t="s">
        <v>773</v>
      </c>
      <c r="AF493">
        <v>2680</v>
      </c>
      <c r="AG493">
        <v>1650</v>
      </c>
      <c r="AH493">
        <v>4880</v>
      </c>
      <c r="AI493">
        <v>3300</v>
      </c>
      <c r="AJ493">
        <v>580</v>
      </c>
      <c r="AK493">
        <v>1000</v>
      </c>
      <c r="AL493">
        <v>0.2049</v>
      </c>
      <c r="AN493" t="s">
        <v>785</v>
      </c>
      <c r="AP493">
        <v>4880</v>
      </c>
      <c r="AQ493">
        <v>3300</v>
      </c>
      <c r="AR493">
        <v>580</v>
      </c>
      <c r="AS493">
        <v>1000</v>
      </c>
      <c r="AT493">
        <v>0.2049</v>
      </c>
      <c r="AU493" t="s">
        <v>558</v>
      </c>
      <c r="AV493">
        <v>0</v>
      </c>
      <c r="AW493">
        <v>3300</v>
      </c>
    </row>
    <row r="494" spans="1:49">
      <c r="A494">
        <v>769</v>
      </c>
      <c r="B494" t="s">
        <v>560</v>
      </c>
      <c r="C494" s="59">
        <v>45534</v>
      </c>
      <c r="D494" t="s">
        <v>4309</v>
      </c>
      <c r="E494" t="s">
        <v>562</v>
      </c>
      <c r="F494" t="s">
        <v>4310</v>
      </c>
      <c r="H494" t="s">
        <v>4311</v>
      </c>
      <c r="I494" s="59">
        <v>45534</v>
      </c>
      <c r="J494" t="s">
        <v>561</v>
      </c>
      <c r="K494" t="s">
        <v>4308</v>
      </c>
      <c r="L494" s="59"/>
      <c r="M494" t="s">
        <v>121</v>
      </c>
      <c r="N494" t="s">
        <v>351</v>
      </c>
      <c r="O494">
        <v>1</v>
      </c>
      <c r="P494" t="s">
        <v>4307</v>
      </c>
      <c r="Q494" t="s">
        <v>4311</v>
      </c>
      <c r="S494" t="s">
        <v>4312</v>
      </c>
      <c r="T494" t="s">
        <v>564</v>
      </c>
      <c r="W494">
        <v>2710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 t="s">
        <v>120</v>
      </c>
      <c r="AE494" t="s">
        <v>773</v>
      </c>
      <c r="AF494">
        <v>2320</v>
      </c>
      <c r="AG494">
        <v>1430</v>
      </c>
      <c r="AH494">
        <v>2710</v>
      </c>
      <c r="AI494">
        <v>1430</v>
      </c>
      <c r="AJ494">
        <v>322</v>
      </c>
      <c r="AK494">
        <v>958</v>
      </c>
      <c r="AL494">
        <v>0.35349999999999998</v>
      </c>
      <c r="AN494" t="s">
        <v>785</v>
      </c>
      <c r="AP494">
        <v>2710</v>
      </c>
      <c r="AQ494">
        <v>1430</v>
      </c>
      <c r="AR494">
        <v>322</v>
      </c>
      <c r="AS494">
        <v>958</v>
      </c>
      <c r="AT494">
        <v>0.35349999999999998</v>
      </c>
      <c r="AU494" t="s">
        <v>558</v>
      </c>
      <c r="AV494">
        <v>0</v>
      </c>
      <c r="AW494">
        <v>1430</v>
      </c>
    </row>
    <row r="495" spans="1:49">
      <c r="A495">
        <v>771</v>
      </c>
      <c r="B495" t="s">
        <v>560</v>
      </c>
      <c r="C495" s="59">
        <v>45537</v>
      </c>
      <c r="D495" t="s">
        <v>4324</v>
      </c>
      <c r="E495" t="s">
        <v>559</v>
      </c>
      <c r="F495" t="s">
        <v>3836</v>
      </c>
      <c r="G495" t="s">
        <v>4325</v>
      </c>
      <c r="H495" t="s">
        <v>4326</v>
      </c>
      <c r="I495" s="59">
        <v>45537</v>
      </c>
      <c r="J495" t="s">
        <v>561</v>
      </c>
      <c r="K495" t="s">
        <v>4323</v>
      </c>
      <c r="L495" s="59"/>
      <c r="M495" t="s">
        <v>257</v>
      </c>
      <c r="N495" t="s">
        <v>351</v>
      </c>
      <c r="O495">
        <v>1</v>
      </c>
      <c r="P495" t="s">
        <v>3836</v>
      </c>
      <c r="Q495" t="s">
        <v>4326</v>
      </c>
      <c r="S495" t="s">
        <v>4327</v>
      </c>
      <c r="W495">
        <v>1890</v>
      </c>
      <c r="X495">
        <v>0</v>
      </c>
      <c r="Y495">
        <v>3000</v>
      </c>
      <c r="Z495">
        <v>3000</v>
      </c>
      <c r="AA495">
        <v>0</v>
      </c>
      <c r="AB495">
        <v>0</v>
      </c>
      <c r="AC495">
        <v>0</v>
      </c>
      <c r="AD495" t="s">
        <v>256</v>
      </c>
      <c r="AF495">
        <v>1810</v>
      </c>
      <c r="AG495">
        <v>1155</v>
      </c>
      <c r="AH495">
        <v>4890</v>
      </c>
      <c r="AI495">
        <v>4155</v>
      </c>
      <c r="AJ495">
        <v>214</v>
      </c>
      <c r="AK495">
        <v>521</v>
      </c>
      <c r="AL495">
        <v>0.1065</v>
      </c>
      <c r="AN495" t="s">
        <v>785</v>
      </c>
      <c r="AP495">
        <v>4890</v>
      </c>
      <c r="AQ495">
        <v>4155</v>
      </c>
      <c r="AR495">
        <v>214</v>
      </c>
      <c r="AS495">
        <v>521</v>
      </c>
      <c r="AT495">
        <v>0.1065</v>
      </c>
      <c r="AU495" t="s">
        <v>558</v>
      </c>
      <c r="AV495">
        <v>0</v>
      </c>
      <c r="AW495">
        <v>1155</v>
      </c>
    </row>
    <row r="496" spans="1:49">
      <c r="A496">
        <v>772</v>
      </c>
      <c r="B496" t="s">
        <v>560</v>
      </c>
      <c r="C496" s="59">
        <v>45537</v>
      </c>
      <c r="D496" t="s">
        <v>4328</v>
      </c>
      <c r="E496" t="s">
        <v>559</v>
      </c>
      <c r="F496" t="s">
        <v>3836</v>
      </c>
      <c r="G496" t="s">
        <v>4325</v>
      </c>
      <c r="H496" t="s">
        <v>4326</v>
      </c>
      <c r="I496" s="59">
        <v>45537</v>
      </c>
      <c r="J496" t="s">
        <v>561</v>
      </c>
      <c r="K496" t="s">
        <v>4323</v>
      </c>
      <c r="L496" s="59"/>
      <c r="M496" t="s">
        <v>204</v>
      </c>
      <c r="N496" t="s">
        <v>361</v>
      </c>
      <c r="O496">
        <v>1</v>
      </c>
      <c r="P496" t="s">
        <v>3836</v>
      </c>
      <c r="Q496" t="s">
        <v>4326</v>
      </c>
      <c r="S496" t="s">
        <v>4327</v>
      </c>
      <c r="W496">
        <v>3960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 t="s">
        <v>404</v>
      </c>
      <c r="AE496" t="s">
        <v>773</v>
      </c>
      <c r="AF496">
        <v>3790</v>
      </c>
      <c r="AG496">
        <v>2420</v>
      </c>
      <c r="AH496">
        <v>3960</v>
      </c>
      <c r="AI496">
        <v>2420</v>
      </c>
      <c r="AJ496">
        <v>238</v>
      </c>
      <c r="AK496">
        <v>7302</v>
      </c>
      <c r="AL496">
        <v>1.8439000000000001</v>
      </c>
      <c r="AN496" t="s">
        <v>785</v>
      </c>
      <c r="AP496">
        <v>3960</v>
      </c>
      <c r="AQ496">
        <v>2420</v>
      </c>
      <c r="AR496">
        <v>238</v>
      </c>
      <c r="AS496">
        <v>1302</v>
      </c>
      <c r="AT496">
        <v>0.32879999999999998</v>
      </c>
      <c r="AU496" t="s">
        <v>826</v>
      </c>
      <c r="AV496">
        <v>0</v>
      </c>
      <c r="AW496">
        <v>2420</v>
      </c>
    </row>
    <row r="497" spans="1:49">
      <c r="A497">
        <v>773</v>
      </c>
      <c r="B497" t="s">
        <v>560</v>
      </c>
      <c r="C497" s="59">
        <v>45537</v>
      </c>
      <c r="D497" t="s">
        <v>4331</v>
      </c>
      <c r="E497" t="s">
        <v>559</v>
      </c>
      <c r="F497" t="s">
        <v>4329</v>
      </c>
      <c r="G497" t="s">
        <v>4332</v>
      </c>
      <c r="H497" t="s">
        <v>4333</v>
      </c>
      <c r="I497" s="59">
        <v>45537</v>
      </c>
      <c r="J497" t="s">
        <v>561</v>
      </c>
      <c r="K497" t="s">
        <v>4330</v>
      </c>
      <c r="L497" s="59"/>
      <c r="M497" t="s">
        <v>224</v>
      </c>
      <c r="N497" t="s">
        <v>352</v>
      </c>
      <c r="O497">
        <v>5</v>
      </c>
      <c r="P497" t="s">
        <v>4329</v>
      </c>
      <c r="Q497" t="s">
        <v>4333</v>
      </c>
      <c r="R497" t="s">
        <v>4333</v>
      </c>
      <c r="S497" t="s">
        <v>4334</v>
      </c>
      <c r="W497">
        <v>10600</v>
      </c>
      <c r="X497">
        <v>0</v>
      </c>
      <c r="Y497">
        <v>3000</v>
      </c>
      <c r="Z497">
        <v>3000</v>
      </c>
      <c r="AA497">
        <v>0</v>
      </c>
      <c r="AB497">
        <v>0</v>
      </c>
      <c r="AC497">
        <v>0</v>
      </c>
      <c r="AD497" t="s">
        <v>1639</v>
      </c>
      <c r="AF497">
        <v>2030</v>
      </c>
      <c r="AG497">
        <v>1293</v>
      </c>
      <c r="AH497">
        <v>13600</v>
      </c>
      <c r="AI497">
        <v>9465</v>
      </c>
      <c r="AJ497">
        <v>561</v>
      </c>
      <c r="AK497">
        <v>6574</v>
      </c>
      <c r="AL497">
        <v>0.4834</v>
      </c>
      <c r="AN497" t="s">
        <v>785</v>
      </c>
      <c r="AP497">
        <v>13600</v>
      </c>
      <c r="AQ497">
        <v>9465</v>
      </c>
      <c r="AR497">
        <v>561</v>
      </c>
      <c r="AS497">
        <v>3574</v>
      </c>
      <c r="AT497">
        <v>0.26279999999999998</v>
      </c>
      <c r="AU497" t="s">
        <v>826</v>
      </c>
      <c r="AV497">
        <v>0</v>
      </c>
      <c r="AW497">
        <v>6465</v>
      </c>
    </row>
    <row r="498" spans="1:49">
      <c r="A498">
        <v>774</v>
      </c>
      <c r="B498" t="s">
        <v>560</v>
      </c>
      <c r="C498" s="59">
        <v>45537</v>
      </c>
      <c r="D498" t="s">
        <v>4337</v>
      </c>
      <c r="E498" t="s">
        <v>559</v>
      </c>
      <c r="F498" t="s">
        <v>4338</v>
      </c>
      <c r="G498" t="s">
        <v>4339</v>
      </c>
      <c r="H498" t="s">
        <v>4340</v>
      </c>
      <c r="I498" s="59">
        <v>45537</v>
      </c>
      <c r="J498" t="s">
        <v>561</v>
      </c>
      <c r="K498" t="s">
        <v>4336</v>
      </c>
      <c r="L498" s="59"/>
      <c r="M498" t="s">
        <v>36</v>
      </c>
      <c r="N498" t="s">
        <v>351</v>
      </c>
      <c r="O498">
        <v>2</v>
      </c>
      <c r="P498" t="s">
        <v>4335</v>
      </c>
      <c r="Q498" t="s">
        <v>4341</v>
      </c>
      <c r="S498" t="s">
        <v>4342</v>
      </c>
      <c r="T498" t="s">
        <v>4343</v>
      </c>
      <c r="W498">
        <v>48600</v>
      </c>
      <c r="X498">
        <v>5400</v>
      </c>
      <c r="Y498">
        <v>0</v>
      </c>
      <c r="Z498">
        <v>4400</v>
      </c>
      <c r="AA498">
        <v>0</v>
      </c>
      <c r="AB498">
        <v>1725</v>
      </c>
      <c r="AC498">
        <v>0</v>
      </c>
      <c r="AD498" t="s">
        <v>35</v>
      </c>
      <c r="AF498">
        <v>25500</v>
      </c>
      <c r="AG498">
        <v>16500</v>
      </c>
      <c r="AH498">
        <v>48600</v>
      </c>
      <c r="AI498">
        <v>39125</v>
      </c>
      <c r="AJ498">
        <v>2014</v>
      </c>
      <c r="AK498">
        <v>7461</v>
      </c>
      <c r="AL498">
        <v>0.1535</v>
      </c>
      <c r="AN498" t="s">
        <v>785</v>
      </c>
      <c r="AP498">
        <v>48600</v>
      </c>
      <c r="AQ498">
        <v>39125</v>
      </c>
      <c r="AR498">
        <v>2014</v>
      </c>
      <c r="AS498">
        <v>7461</v>
      </c>
      <c r="AT498">
        <v>0.1535</v>
      </c>
      <c r="AU498" t="s">
        <v>558</v>
      </c>
      <c r="AV498">
        <v>0</v>
      </c>
      <c r="AW498">
        <v>33000</v>
      </c>
    </row>
    <row r="499" spans="1:49">
      <c r="A499">
        <v>775</v>
      </c>
      <c r="B499" t="s">
        <v>560</v>
      </c>
      <c r="C499" s="59">
        <v>45537</v>
      </c>
      <c r="D499" t="s">
        <v>4346</v>
      </c>
      <c r="E499" t="s">
        <v>559</v>
      </c>
      <c r="F499" t="s">
        <v>4347</v>
      </c>
      <c r="G499" t="s">
        <v>4348</v>
      </c>
      <c r="H499" t="s">
        <v>4349</v>
      </c>
      <c r="I499" s="59">
        <v>45537</v>
      </c>
      <c r="J499" t="s">
        <v>561</v>
      </c>
      <c r="K499" t="s">
        <v>4345</v>
      </c>
      <c r="L499" s="59"/>
      <c r="M499" t="s">
        <v>34</v>
      </c>
      <c r="N499" t="s">
        <v>351</v>
      </c>
      <c r="O499">
        <v>1</v>
      </c>
      <c r="P499" t="s">
        <v>4344</v>
      </c>
      <c r="Q499" t="s">
        <v>4350</v>
      </c>
      <c r="S499" t="s">
        <v>4351</v>
      </c>
      <c r="T499" t="s">
        <v>4352</v>
      </c>
      <c r="W499">
        <v>28620</v>
      </c>
      <c r="X499">
        <v>3180</v>
      </c>
      <c r="Y499">
        <v>3000</v>
      </c>
      <c r="Z499">
        <v>3500</v>
      </c>
      <c r="AA499">
        <v>0</v>
      </c>
      <c r="AB499">
        <v>960</v>
      </c>
      <c r="AC499">
        <v>0</v>
      </c>
      <c r="AD499" t="s">
        <v>33</v>
      </c>
      <c r="AF499">
        <v>30600</v>
      </c>
      <c r="AG499">
        <v>19800</v>
      </c>
      <c r="AH499">
        <v>31620</v>
      </c>
      <c r="AI499">
        <v>24260</v>
      </c>
      <c r="AJ499">
        <v>1278</v>
      </c>
      <c r="AK499">
        <v>9082</v>
      </c>
      <c r="AL499">
        <v>0.28720000000000001</v>
      </c>
      <c r="AN499" t="s">
        <v>785</v>
      </c>
      <c r="AP499">
        <v>31620</v>
      </c>
      <c r="AQ499">
        <v>24260</v>
      </c>
      <c r="AR499">
        <v>1278</v>
      </c>
      <c r="AS499">
        <v>6082</v>
      </c>
      <c r="AT499">
        <v>0.1923</v>
      </c>
      <c r="AU499" t="s">
        <v>826</v>
      </c>
      <c r="AV499">
        <v>0</v>
      </c>
      <c r="AW499">
        <v>19800</v>
      </c>
    </row>
    <row r="500" spans="1:49">
      <c r="A500">
        <v>776</v>
      </c>
      <c r="B500" t="s">
        <v>560</v>
      </c>
      <c r="C500" s="59">
        <v>45537</v>
      </c>
      <c r="D500" t="s">
        <v>4355</v>
      </c>
      <c r="E500" t="s">
        <v>559</v>
      </c>
      <c r="F500" t="s">
        <v>4353</v>
      </c>
      <c r="G500" t="s">
        <v>4356</v>
      </c>
      <c r="H500" t="s">
        <v>4357</v>
      </c>
      <c r="I500" s="59">
        <v>45537</v>
      </c>
      <c r="J500" t="s">
        <v>561</v>
      </c>
      <c r="K500" t="s">
        <v>4354</v>
      </c>
      <c r="L500" s="59"/>
      <c r="M500" t="s">
        <v>34</v>
      </c>
      <c r="N500" t="s">
        <v>351</v>
      </c>
      <c r="O500">
        <v>1</v>
      </c>
      <c r="P500" t="s">
        <v>4353</v>
      </c>
      <c r="Q500" t="s">
        <v>4357</v>
      </c>
      <c r="R500" t="s">
        <v>4357</v>
      </c>
      <c r="S500" t="s">
        <v>4358</v>
      </c>
      <c r="W500">
        <v>28620</v>
      </c>
      <c r="X500">
        <v>3180</v>
      </c>
      <c r="Y500">
        <v>3000</v>
      </c>
      <c r="Z500">
        <v>3500</v>
      </c>
      <c r="AA500">
        <v>0</v>
      </c>
      <c r="AB500">
        <v>960</v>
      </c>
      <c r="AC500">
        <v>0</v>
      </c>
      <c r="AD500" t="s">
        <v>33</v>
      </c>
      <c r="AF500">
        <v>30600</v>
      </c>
      <c r="AG500">
        <v>19800</v>
      </c>
      <c r="AH500">
        <v>31620</v>
      </c>
      <c r="AI500">
        <v>24260</v>
      </c>
      <c r="AJ500">
        <v>1278</v>
      </c>
      <c r="AK500">
        <v>9082</v>
      </c>
      <c r="AL500">
        <v>0.28720000000000001</v>
      </c>
      <c r="AN500" t="s">
        <v>785</v>
      </c>
      <c r="AP500">
        <v>31620</v>
      </c>
      <c r="AQ500">
        <v>24260</v>
      </c>
      <c r="AR500">
        <v>1278</v>
      </c>
      <c r="AS500">
        <v>6082</v>
      </c>
      <c r="AT500">
        <v>0.1923</v>
      </c>
      <c r="AU500" t="s">
        <v>826</v>
      </c>
      <c r="AV500">
        <v>0</v>
      </c>
      <c r="AW500">
        <v>19800</v>
      </c>
    </row>
    <row r="501" spans="1:49">
      <c r="A501">
        <v>777</v>
      </c>
      <c r="B501" t="s">
        <v>560</v>
      </c>
      <c r="C501" s="59">
        <v>45537</v>
      </c>
      <c r="D501" t="s">
        <v>4361</v>
      </c>
      <c r="E501" t="s">
        <v>559</v>
      </c>
      <c r="F501" t="s">
        <v>4359</v>
      </c>
      <c r="G501" t="s">
        <v>4362</v>
      </c>
      <c r="H501" t="s">
        <v>4363</v>
      </c>
      <c r="I501" s="59">
        <v>45537</v>
      </c>
      <c r="J501" t="s">
        <v>561</v>
      </c>
      <c r="K501" t="s">
        <v>4360</v>
      </c>
      <c r="L501" s="59"/>
      <c r="M501" t="s">
        <v>20</v>
      </c>
      <c r="N501" t="s">
        <v>351</v>
      </c>
      <c r="O501">
        <v>1</v>
      </c>
      <c r="P501" t="s">
        <v>4359</v>
      </c>
      <c r="Q501" t="s">
        <v>4363</v>
      </c>
      <c r="S501" t="s">
        <v>4364</v>
      </c>
      <c r="W501">
        <v>14250</v>
      </c>
      <c r="X501">
        <v>1590</v>
      </c>
      <c r="Y501">
        <v>3000</v>
      </c>
      <c r="Z501">
        <v>3000</v>
      </c>
      <c r="AA501">
        <v>0</v>
      </c>
      <c r="AB501">
        <v>0</v>
      </c>
      <c r="AC501">
        <v>0</v>
      </c>
      <c r="AD501" t="s">
        <v>19</v>
      </c>
      <c r="AF501">
        <v>14960</v>
      </c>
      <c r="AG501">
        <v>9680</v>
      </c>
      <c r="AH501">
        <v>17250</v>
      </c>
      <c r="AI501">
        <v>12680</v>
      </c>
      <c r="AJ501">
        <v>706</v>
      </c>
      <c r="AK501">
        <v>6864</v>
      </c>
      <c r="AL501">
        <v>0.39789999999999998</v>
      </c>
      <c r="AN501" t="s">
        <v>785</v>
      </c>
      <c r="AP501">
        <v>17250</v>
      </c>
      <c r="AQ501">
        <v>12680</v>
      </c>
      <c r="AR501">
        <v>706</v>
      </c>
      <c r="AS501">
        <v>3864</v>
      </c>
      <c r="AT501">
        <v>0.224</v>
      </c>
      <c r="AU501" t="s">
        <v>826</v>
      </c>
      <c r="AV501">
        <v>0</v>
      </c>
      <c r="AW501">
        <v>9680</v>
      </c>
    </row>
    <row r="502" spans="1:49">
      <c r="A502">
        <v>778</v>
      </c>
      <c r="B502" t="s">
        <v>560</v>
      </c>
      <c r="C502" s="59">
        <v>45536</v>
      </c>
      <c r="D502" t="s">
        <v>4367</v>
      </c>
      <c r="E502" t="s">
        <v>559</v>
      </c>
      <c r="F502" t="s">
        <v>4365</v>
      </c>
      <c r="G502" t="s">
        <v>4368</v>
      </c>
      <c r="H502" t="s">
        <v>4369</v>
      </c>
      <c r="I502" s="59">
        <v>45537</v>
      </c>
      <c r="J502" t="s">
        <v>561</v>
      </c>
      <c r="K502" t="s">
        <v>4366</v>
      </c>
      <c r="L502" s="59"/>
      <c r="M502" t="s">
        <v>211</v>
      </c>
      <c r="N502" t="s">
        <v>351</v>
      </c>
      <c r="O502">
        <v>16</v>
      </c>
      <c r="P502" t="s">
        <v>4365</v>
      </c>
      <c r="Q502" t="s">
        <v>4369</v>
      </c>
      <c r="R502" t="s">
        <v>4370</v>
      </c>
      <c r="S502" t="s">
        <v>4371</v>
      </c>
      <c r="W502">
        <v>36640</v>
      </c>
      <c r="X502">
        <v>0</v>
      </c>
      <c r="Y502">
        <v>0</v>
      </c>
      <c r="Z502">
        <v>4400</v>
      </c>
      <c r="AA502">
        <v>0</v>
      </c>
      <c r="AB502">
        <v>1725</v>
      </c>
      <c r="AC502">
        <v>0</v>
      </c>
      <c r="AD502" t="s">
        <v>828</v>
      </c>
      <c r="AF502">
        <v>2190</v>
      </c>
      <c r="AG502">
        <v>1397</v>
      </c>
      <c r="AH502">
        <v>36640</v>
      </c>
      <c r="AI502">
        <v>28477</v>
      </c>
      <c r="AJ502">
        <v>1538</v>
      </c>
      <c r="AK502">
        <v>6625</v>
      </c>
      <c r="AL502">
        <v>0.18079999999999999</v>
      </c>
      <c r="AN502" t="s">
        <v>785</v>
      </c>
      <c r="AP502">
        <v>36640</v>
      </c>
      <c r="AQ502">
        <v>28477</v>
      </c>
      <c r="AR502">
        <v>1538</v>
      </c>
      <c r="AS502">
        <v>6625</v>
      </c>
      <c r="AT502">
        <v>0.18079999999999999</v>
      </c>
      <c r="AU502" t="s">
        <v>558</v>
      </c>
      <c r="AV502">
        <v>0</v>
      </c>
      <c r="AW502">
        <v>22352</v>
      </c>
    </row>
    <row r="503" spans="1:49">
      <c r="A503">
        <v>779</v>
      </c>
      <c r="B503" t="s">
        <v>560</v>
      </c>
      <c r="C503" s="59">
        <v>45535</v>
      </c>
      <c r="D503" t="s">
        <v>4373</v>
      </c>
      <c r="E503" t="s">
        <v>559</v>
      </c>
      <c r="F503" t="s">
        <v>2297</v>
      </c>
      <c r="G503" t="s">
        <v>2300</v>
      </c>
      <c r="H503" t="s">
        <v>2301</v>
      </c>
      <c r="I503" s="59">
        <v>45537</v>
      </c>
      <c r="J503" t="s">
        <v>561</v>
      </c>
      <c r="K503" t="s">
        <v>4372</v>
      </c>
      <c r="L503" s="59"/>
      <c r="M503" t="s">
        <v>22</v>
      </c>
      <c r="N503" t="s">
        <v>351</v>
      </c>
      <c r="O503">
        <v>2</v>
      </c>
      <c r="P503" t="s">
        <v>2297</v>
      </c>
      <c r="Q503" t="s">
        <v>2301</v>
      </c>
      <c r="S503" t="s">
        <v>2302</v>
      </c>
      <c r="W503">
        <v>37260</v>
      </c>
      <c r="X503">
        <v>4140</v>
      </c>
      <c r="Y503">
        <v>0</v>
      </c>
      <c r="Z503">
        <v>3500</v>
      </c>
      <c r="AA503">
        <v>0</v>
      </c>
      <c r="AB503">
        <v>960</v>
      </c>
      <c r="AC503">
        <v>0</v>
      </c>
      <c r="AD503" t="s">
        <v>21</v>
      </c>
      <c r="AE503" t="s">
        <v>773</v>
      </c>
      <c r="AF503">
        <v>19550</v>
      </c>
      <c r="AG503">
        <v>12650</v>
      </c>
      <c r="AH503">
        <v>37260</v>
      </c>
      <c r="AI503">
        <v>29760</v>
      </c>
      <c r="AJ503">
        <v>1563</v>
      </c>
      <c r="AK503">
        <v>5937</v>
      </c>
      <c r="AL503">
        <v>0.1593</v>
      </c>
      <c r="AN503" t="s">
        <v>785</v>
      </c>
      <c r="AP503">
        <v>37260</v>
      </c>
      <c r="AQ503">
        <v>29760</v>
      </c>
      <c r="AR503">
        <v>1563</v>
      </c>
      <c r="AS503">
        <v>5937</v>
      </c>
      <c r="AT503">
        <v>0.1593</v>
      </c>
      <c r="AU503" t="s">
        <v>558</v>
      </c>
      <c r="AV503">
        <v>1</v>
      </c>
      <c r="AW503">
        <v>25300</v>
      </c>
    </row>
    <row r="504" spans="1:49">
      <c r="A504">
        <v>788</v>
      </c>
      <c r="B504" t="s">
        <v>560</v>
      </c>
      <c r="C504" s="59">
        <v>45534</v>
      </c>
      <c r="D504" t="s">
        <v>4422</v>
      </c>
      <c r="E504" t="s">
        <v>562</v>
      </c>
      <c r="F504" t="s">
        <v>4420</v>
      </c>
      <c r="H504" t="s">
        <v>4423</v>
      </c>
      <c r="I504" s="59">
        <v>45537</v>
      </c>
      <c r="J504" t="s">
        <v>561</v>
      </c>
      <c r="K504" t="s">
        <v>4421</v>
      </c>
      <c r="L504" s="59"/>
      <c r="M504" t="s">
        <v>34</v>
      </c>
      <c r="N504" t="s">
        <v>351</v>
      </c>
      <c r="O504">
        <v>1</v>
      </c>
      <c r="P504" t="s">
        <v>4420</v>
      </c>
      <c r="Q504" t="s">
        <v>4423</v>
      </c>
      <c r="S504" t="s">
        <v>4424</v>
      </c>
      <c r="T504" t="s">
        <v>563</v>
      </c>
      <c r="W504">
        <v>34020</v>
      </c>
      <c r="X504">
        <v>0</v>
      </c>
      <c r="Y504">
        <v>3000</v>
      </c>
      <c r="Z504">
        <v>3500</v>
      </c>
      <c r="AA504">
        <v>0</v>
      </c>
      <c r="AB504">
        <v>960</v>
      </c>
      <c r="AC504">
        <v>0</v>
      </c>
      <c r="AD504" t="s">
        <v>33</v>
      </c>
      <c r="AF504">
        <v>32130</v>
      </c>
      <c r="AG504">
        <v>19800</v>
      </c>
      <c r="AH504">
        <v>37020</v>
      </c>
      <c r="AI504">
        <v>24260</v>
      </c>
      <c r="AJ504">
        <v>4141</v>
      </c>
      <c r="AK504">
        <v>8619</v>
      </c>
      <c r="AL504">
        <v>0.23280000000000001</v>
      </c>
      <c r="AN504" t="s">
        <v>785</v>
      </c>
      <c r="AP504">
        <v>37020</v>
      </c>
      <c r="AQ504">
        <v>24260</v>
      </c>
      <c r="AR504">
        <v>4141</v>
      </c>
      <c r="AS504">
        <v>8619</v>
      </c>
      <c r="AT504">
        <v>0.23280000000000001</v>
      </c>
      <c r="AU504" t="s">
        <v>558</v>
      </c>
      <c r="AV504">
        <v>0</v>
      </c>
      <c r="AW504">
        <v>19800</v>
      </c>
    </row>
    <row r="505" spans="1:49">
      <c r="A505">
        <v>789</v>
      </c>
      <c r="B505" t="s">
        <v>560</v>
      </c>
      <c r="C505" s="59">
        <v>45535</v>
      </c>
      <c r="D505" t="s">
        <v>4427</v>
      </c>
      <c r="E505" t="s">
        <v>562</v>
      </c>
      <c r="F505" t="s">
        <v>4428</v>
      </c>
      <c r="H505" t="s">
        <v>4429</v>
      </c>
      <c r="I505" s="59">
        <v>45537</v>
      </c>
      <c r="J505" t="s">
        <v>561</v>
      </c>
      <c r="K505" t="s">
        <v>4426</v>
      </c>
      <c r="L505" s="59"/>
      <c r="M505" t="s">
        <v>36</v>
      </c>
      <c r="N505" t="s">
        <v>351</v>
      </c>
      <c r="O505">
        <v>1</v>
      </c>
      <c r="P505" t="s">
        <v>4425</v>
      </c>
      <c r="Q505" t="s">
        <v>4429</v>
      </c>
      <c r="S505" t="s">
        <v>4430</v>
      </c>
      <c r="T505" t="s">
        <v>563</v>
      </c>
      <c r="W505">
        <v>28350</v>
      </c>
      <c r="X505">
        <v>0</v>
      </c>
      <c r="Y505">
        <v>3000</v>
      </c>
      <c r="Z505">
        <v>3500</v>
      </c>
      <c r="AA505">
        <v>0</v>
      </c>
      <c r="AB505">
        <v>960</v>
      </c>
      <c r="AC505">
        <v>0</v>
      </c>
      <c r="AD505" t="s">
        <v>35</v>
      </c>
      <c r="AF505">
        <v>26780</v>
      </c>
      <c r="AG505">
        <v>16500</v>
      </c>
      <c r="AH505">
        <v>31350</v>
      </c>
      <c r="AI505">
        <v>20960</v>
      </c>
      <c r="AJ505">
        <v>3467</v>
      </c>
      <c r="AK505">
        <v>6923</v>
      </c>
      <c r="AL505">
        <v>0.2208</v>
      </c>
      <c r="AN505" t="s">
        <v>785</v>
      </c>
      <c r="AP505">
        <v>31350</v>
      </c>
      <c r="AQ505">
        <v>20960</v>
      </c>
      <c r="AR505">
        <v>3467</v>
      </c>
      <c r="AS505">
        <v>6923</v>
      </c>
      <c r="AT505">
        <v>0.2208</v>
      </c>
      <c r="AU505" t="s">
        <v>558</v>
      </c>
      <c r="AV505">
        <v>0</v>
      </c>
      <c r="AW505">
        <v>16500</v>
      </c>
    </row>
    <row r="506" spans="1:49">
      <c r="A506">
        <v>790</v>
      </c>
      <c r="B506" t="s">
        <v>560</v>
      </c>
      <c r="C506" s="59">
        <v>45536</v>
      </c>
      <c r="D506" t="s">
        <v>4433</v>
      </c>
      <c r="E506" t="s">
        <v>562</v>
      </c>
      <c r="F506" t="s">
        <v>4431</v>
      </c>
      <c r="H506" t="s">
        <v>4434</v>
      </c>
      <c r="I506" s="59">
        <v>45537</v>
      </c>
      <c r="J506" t="s">
        <v>561</v>
      </c>
      <c r="K506" t="s">
        <v>4432</v>
      </c>
      <c r="L506" s="59"/>
      <c r="M506" t="s">
        <v>36</v>
      </c>
      <c r="N506" t="s">
        <v>351</v>
      </c>
      <c r="O506">
        <v>1</v>
      </c>
      <c r="P506" t="s">
        <v>4431</v>
      </c>
      <c r="Q506" t="s">
        <v>4434</v>
      </c>
      <c r="S506" t="s">
        <v>4435</v>
      </c>
      <c r="T506" t="s">
        <v>563</v>
      </c>
      <c r="W506">
        <v>28350</v>
      </c>
      <c r="X506">
        <v>0</v>
      </c>
      <c r="Y506">
        <v>3000</v>
      </c>
      <c r="Z506">
        <v>3500</v>
      </c>
      <c r="AA506">
        <v>0</v>
      </c>
      <c r="AB506">
        <v>960</v>
      </c>
      <c r="AC506">
        <v>0</v>
      </c>
      <c r="AD506" t="s">
        <v>35</v>
      </c>
      <c r="AF506">
        <v>26780</v>
      </c>
      <c r="AG506">
        <v>16500</v>
      </c>
      <c r="AH506">
        <v>31350</v>
      </c>
      <c r="AI506">
        <v>20960</v>
      </c>
      <c r="AJ506">
        <v>3467</v>
      </c>
      <c r="AK506">
        <v>6923</v>
      </c>
      <c r="AL506">
        <v>0.2208</v>
      </c>
      <c r="AN506" t="s">
        <v>785</v>
      </c>
      <c r="AP506">
        <v>31350</v>
      </c>
      <c r="AQ506">
        <v>20960</v>
      </c>
      <c r="AR506">
        <v>3467</v>
      </c>
      <c r="AS506">
        <v>6923</v>
      </c>
      <c r="AT506">
        <v>0.2208</v>
      </c>
      <c r="AU506" t="s">
        <v>558</v>
      </c>
      <c r="AV506">
        <v>0</v>
      </c>
      <c r="AW506">
        <v>16500</v>
      </c>
    </row>
    <row r="507" spans="1:49">
      <c r="A507">
        <v>791</v>
      </c>
      <c r="B507" t="s">
        <v>560</v>
      </c>
      <c r="C507" s="59">
        <v>45537</v>
      </c>
      <c r="D507" t="s">
        <v>4438</v>
      </c>
      <c r="E507" t="s">
        <v>562</v>
      </c>
      <c r="F507" t="s">
        <v>4439</v>
      </c>
      <c r="H507" t="s">
        <v>4440</v>
      </c>
      <c r="I507" s="59">
        <v>45537</v>
      </c>
      <c r="J507" t="s">
        <v>561</v>
      </c>
      <c r="K507" t="s">
        <v>4437</v>
      </c>
      <c r="L507" s="59"/>
      <c r="M507" t="s">
        <v>20</v>
      </c>
      <c r="N507" t="s">
        <v>351</v>
      </c>
      <c r="O507">
        <v>1</v>
      </c>
      <c r="P507" t="s">
        <v>4436</v>
      </c>
      <c r="Q507" t="s">
        <v>4440</v>
      </c>
      <c r="S507" t="s">
        <v>4441</v>
      </c>
      <c r="T507" t="s">
        <v>564</v>
      </c>
      <c r="W507">
        <v>16630</v>
      </c>
      <c r="X507">
        <v>0</v>
      </c>
      <c r="Y507">
        <v>3000</v>
      </c>
      <c r="Z507">
        <v>3000</v>
      </c>
      <c r="AA507">
        <v>0</v>
      </c>
      <c r="AB507">
        <v>0</v>
      </c>
      <c r="AC507">
        <v>0</v>
      </c>
      <c r="AD507" t="s">
        <v>19</v>
      </c>
      <c r="AF507">
        <v>15710</v>
      </c>
      <c r="AG507">
        <v>9680</v>
      </c>
      <c r="AH507">
        <v>19630</v>
      </c>
      <c r="AI507">
        <v>12680</v>
      </c>
      <c r="AJ507">
        <v>2075</v>
      </c>
      <c r="AK507">
        <v>4875</v>
      </c>
      <c r="AL507">
        <v>0.24829999999999999</v>
      </c>
      <c r="AN507" t="s">
        <v>785</v>
      </c>
      <c r="AP507">
        <v>19630</v>
      </c>
      <c r="AQ507">
        <v>12680</v>
      </c>
      <c r="AR507">
        <v>2075</v>
      </c>
      <c r="AS507">
        <v>4875</v>
      </c>
      <c r="AT507">
        <v>0.24829999999999999</v>
      </c>
      <c r="AU507" t="s">
        <v>558</v>
      </c>
      <c r="AV507">
        <v>0</v>
      </c>
      <c r="AW507">
        <v>9680</v>
      </c>
    </row>
    <row r="508" spans="1:49">
      <c r="A508">
        <v>796</v>
      </c>
      <c r="B508" t="s">
        <v>560</v>
      </c>
      <c r="C508" s="59">
        <v>45537</v>
      </c>
      <c r="D508" t="s">
        <v>4461</v>
      </c>
      <c r="E508" t="s">
        <v>562</v>
      </c>
      <c r="F508" t="s">
        <v>4459</v>
      </c>
      <c r="H508" t="s">
        <v>4462</v>
      </c>
      <c r="I508" s="59">
        <v>45538</v>
      </c>
      <c r="J508" t="s">
        <v>561</v>
      </c>
      <c r="K508" t="s">
        <v>4460</v>
      </c>
      <c r="L508" s="59"/>
      <c r="M508" t="s">
        <v>34</v>
      </c>
      <c r="N508" t="s">
        <v>351</v>
      </c>
      <c r="O508">
        <v>1</v>
      </c>
      <c r="P508" t="s">
        <v>4459</v>
      </c>
      <c r="Q508" t="s">
        <v>4462</v>
      </c>
      <c r="S508" t="s">
        <v>4463</v>
      </c>
      <c r="T508" t="s">
        <v>564</v>
      </c>
      <c r="W508">
        <v>34020</v>
      </c>
      <c r="X508">
        <v>0</v>
      </c>
      <c r="Y508">
        <v>3000</v>
      </c>
      <c r="Z508">
        <v>3500</v>
      </c>
      <c r="AA508">
        <v>0</v>
      </c>
      <c r="AB508">
        <v>960</v>
      </c>
      <c r="AC508">
        <v>0</v>
      </c>
      <c r="AD508" t="s">
        <v>33</v>
      </c>
      <c r="AF508">
        <v>32130</v>
      </c>
      <c r="AG508">
        <v>19800</v>
      </c>
      <c r="AH508">
        <v>37020</v>
      </c>
      <c r="AI508">
        <v>24260</v>
      </c>
      <c r="AJ508">
        <v>4141</v>
      </c>
      <c r="AK508">
        <v>8619</v>
      </c>
      <c r="AL508">
        <v>0.23280000000000001</v>
      </c>
      <c r="AN508" t="s">
        <v>785</v>
      </c>
      <c r="AP508">
        <v>37020</v>
      </c>
      <c r="AQ508">
        <v>24260</v>
      </c>
      <c r="AR508">
        <v>4141</v>
      </c>
      <c r="AS508">
        <v>8619</v>
      </c>
      <c r="AT508">
        <v>0.23280000000000001</v>
      </c>
      <c r="AU508" t="s">
        <v>558</v>
      </c>
      <c r="AV508">
        <v>0</v>
      </c>
      <c r="AW508">
        <v>19800</v>
      </c>
    </row>
    <row r="509" spans="1:49">
      <c r="A509">
        <v>797</v>
      </c>
      <c r="B509" t="s">
        <v>560</v>
      </c>
      <c r="C509" s="59">
        <v>45537</v>
      </c>
      <c r="D509" t="s">
        <v>4466</v>
      </c>
      <c r="E509" t="s">
        <v>562</v>
      </c>
      <c r="F509" t="s">
        <v>4464</v>
      </c>
      <c r="H509" t="s">
        <v>4467</v>
      </c>
      <c r="I509" s="59">
        <v>45538</v>
      </c>
      <c r="J509" t="s">
        <v>561</v>
      </c>
      <c r="K509" t="s">
        <v>4465</v>
      </c>
      <c r="L509" s="59"/>
      <c r="M509" t="s">
        <v>34</v>
      </c>
      <c r="N509" t="s">
        <v>351</v>
      </c>
      <c r="O509">
        <v>1</v>
      </c>
      <c r="P509" t="s">
        <v>4464</v>
      </c>
      <c r="Q509" t="s">
        <v>4467</v>
      </c>
      <c r="S509" t="s">
        <v>4468</v>
      </c>
      <c r="T509" t="s">
        <v>563</v>
      </c>
      <c r="W509">
        <v>34020</v>
      </c>
      <c r="X509">
        <v>0</v>
      </c>
      <c r="Y509">
        <v>3000</v>
      </c>
      <c r="Z509">
        <v>3500</v>
      </c>
      <c r="AA509">
        <v>0</v>
      </c>
      <c r="AB509">
        <v>960</v>
      </c>
      <c r="AC509">
        <v>0</v>
      </c>
      <c r="AD509" t="s">
        <v>33</v>
      </c>
      <c r="AF509">
        <v>32130</v>
      </c>
      <c r="AG509">
        <v>19800</v>
      </c>
      <c r="AH509">
        <v>37020</v>
      </c>
      <c r="AI509">
        <v>24260</v>
      </c>
      <c r="AJ509">
        <v>4141</v>
      </c>
      <c r="AK509">
        <v>8619</v>
      </c>
      <c r="AL509">
        <v>0.23280000000000001</v>
      </c>
      <c r="AN509" t="s">
        <v>785</v>
      </c>
      <c r="AP509">
        <v>37020</v>
      </c>
      <c r="AQ509">
        <v>24260</v>
      </c>
      <c r="AR509">
        <v>4141</v>
      </c>
      <c r="AS509">
        <v>8619</v>
      </c>
      <c r="AT509">
        <v>0.23280000000000001</v>
      </c>
      <c r="AU509" t="s">
        <v>558</v>
      </c>
      <c r="AV509">
        <v>0</v>
      </c>
      <c r="AW509">
        <v>19800</v>
      </c>
    </row>
    <row r="510" spans="1:49">
      <c r="A510">
        <v>798</v>
      </c>
      <c r="B510" t="s">
        <v>560</v>
      </c>
      <c r="C510" s="59">
        <v>45537</v>
      </c>
      <c r="D510" t="s">
        <v>4470</v>
      </c>
      <c r="E510" t="s">
        <v>562</v>
      </c>
      <c r="F510" t="s">
        <v>3912</v>
      </c>
      <c r="H510" t="s">
        <v>4471</v>
      </c>
      <c r="I510" s="59">
        <v>45538</v>
      </c>
      <c r="J510" t="s">
        <v>561</v>
      </c>
      <c r="K510" t="s">
        <v>4469</v>
      </c>
      <c r="L510" s="59"/>
      <c r="M510" t="s">
        <v>98</v>
      </c>
      <c r="N510" t="s">
        <v>351</v>
      </c>
      <c r="O510">
        <v>2</v>
      </c>
      <c r="P510" t="s">
        <v>3912</v>
      </c>
      <c r="Q510" t="s">
        <v>4471</v>
      </c>
      <c r="S510" t="s">
        <v>3916</v>
      </c>
      <c r="T510" t="s">
        <v>564</v>
      </c>
      <c r="W510">
        <v>12240</v>
      </c>
      <c r="X510">
        <v>1360</v>
      </c>
      <c r="Y510">
        <v>0</v>
      </c>
      <c r="Z510">
        <v>3000</v>
      </c>
      <c r="AA510">
        <v>0</v>
      </c>
      <c r="AB510">
        <v>0</v>
      </c>
      <c r="AC510">
        <v>0</v>
      </c>
      <c r="AD510" t="s">
        <v>1645</v>
      </c>
      <c r="AE510" t="s">
        <v>773</v>
      </c>
      <c r="AF510">
        <v>6430</v>
      </c>
      <c r="AG510">
        <v>3960</v>
      </c>
      <c r="AH510">
        <v>12240</v>
      </c>
      <c r="AI510">
        <v>10920</v>
      </c>
      <c r="AJ510">
        <v>1454</v>
      </c>
      <c r="AK510">
        <v>-134</v>
      </c>
      <c r="AL510">
        <v>-1.09E-2</v>
      </c>
      <c r="AN510" t="s">
        <v>785</v>
      </c>
      <c r="AP510">
        <v>12240</v>
      </c>
      <c r="AQ510">
        <v>10920</v>
      </c>
      <c r="AR510">
        <v>1454</v>
      </c>
      <c r="AS510">
        <v>-134</v>
      </c>
      <c r="AT510">
        <v>-1.09E-2</v>
      </c>
      <c r="AU510" t="s">
        <v>558</v>
      </c>
      <c r="AV510">
        <v>0</v>
      </c>
      <c r="AW510">
        <v>7920</v>
      </c>
    </row>
    <row r="511" spans="1:49">
      <c r="A511">
        <v>799</v>
      </c>
      <c r="B511" t="s">
        <v>560</v>
      </c>
      <c r="C511" s="59">
        <v>45537</v>
      </c>
      <c r="D511" t="s">
        <v>4474</v>
      </c>
      <c r="E511" t="s">
        <v>562</v>
      </c>
      <c r="F511" t="s">
        <v>4472</v>
      </c>
      <c r="H511" t="s">
        <v>4475</v>
      </c>
      <c r="I511" s="59">
        <v>45538</v>
      </c>
      <c r="J511" t="s">
        <v>561</v>
      </c>
      <c r="K511" t="s">
        <v>4473</v>
      </c>
      <c r="L511" s="59"/>
      <c r="M511" t="s">
        <v>98</v>
      </c>
      <c r="N511" t="s">
        <v>351</v>
      </c>
      <c r="O511">
        <v>2</v>
      </c>
      <c r="P511" t="s">
        <v>4472</v>
      </c>
      <c r="Q511" t="s">
        <v>4475</v>
      </c>
      <c r="S511" t="s">
        <v>4476</v>
      </c>
      <c r="T511" t="s">
        <v>564</v>
      </c>
      <c r="W511">
        <v>12240</v>
      </c>
      <c r="X511">
        <v>1360</v>
      </c>
      <c r="Y511">
        <v>0</v>
      </c>
      <c r="Z511">
        <v>3000</v>
      </c>
      <c r="AA511">
        <v>0</v>
      </c>
      <c r="AB511">
        <v>0</v>
      </c>
      <c r="AC511">
        <v>0</v>
      </c>
      <c r="AD511" t="s">
        <v>1645</v>
      </c>
      <c r="AF511">
        <v>6430</v>
      </c>
      <c r="AG511">
        <v>3960</v>
      </c>
      <c r="AH511">
        <v>12240</v>
      </c>
      <c r="AI511">
        <v>10920</v>
      </c>
      <c r="AJ511">
        <v>1454</v>
      </c>
      <c r="AK511">
        <v>-134</v>
      </c>
      <c r="AL511">
        <v>-1.09E-2</v>
      </c>
      <c r="AN511" t="s">
        <v>785</v>
      </c>
      <c r="AP511">
        <v>12240</v>
      </c>
      <c r="AQ511">
        <v>10920</v>
      </c>
      <c r="AR511">
        <v>1454</v>
      </c>
      <c r="AS511">
        <v>-134</v>
      </c>
      <c r="AT511">
        <v>-1.09E-2</v>
      </c>
      <c r="AU511" t="s">
        <v>558</v>
      </c>
      <c r="AV511">
        <v>0</v>
      </c>
      <c r="AW511">
        <v>7920</v>
      </c>
    </row>
    <row r="512" spans="1:49">
      <c r="A512">
        <v>800</v>
      </c>
      <c r="B512" t="s">
        <v>560</v>
      </c>
      <c r="C512" s="59">
        <v>45538</v>
      </c>
      <c r="D512" t="s">
        <v>4479</v>
      </c>
      <c r="E512" t="s">
        <v>562</v>
      </c>
      <c r="F512" t="s">
        <v>4477</v>
      </c>
      <c r="H512" t="s">
        <v>4480</v>
      </c>
      <c r="I512" s="59">
        <v>45538</v>
      </c>
      <c r="J512" t="s">
        <v>561</v>
      </c>
      <c r="K512" t="s">
        <v>4478</v>
      </c>
      <c r="L512" s="59"/>
      <c r="M512" t="s">
        <v>82</v>
      </c>
      <c r="N512" t="s">
        <v>351</v>
      </c>
      <c r="O512">
        <v>1</v>
      </c>
      <c r="P512" t="s">
        <v>4477</v>
      </c>
      <c r="Q512" t="s">
        <v>4480</v>
      </c>
      <c r="S512" t="s">
        <v>4481</v>
      </c>
      <c r="T512" t="s">
        <v>564</v>
      </c>
      <c r="W512">
        <v>6820</v>
      </c>
      <c r="X512">
        <v>0</v>
      </c>
      <c r="Y512">
        <v>3000</v>
      </c>
      <c r="Z512">
        <v>3000</v>
      </c>
      <c r="AA512">
        <v>0</v>
      </c>
      <c r="AB512">
        <v>0</v>
      </c>
      <c r="AC512">
        <v>0</v>
      </c>
      <c r="AD512" t="s">
        <v>81</v>
      </c>
      <c r="AF512">
        <v>5890</v>
      </c>
      <c r="AG512">
        <v>3740</v>
      </c>
      <c r="AH512">
        <v>9820</v>
      </c>
      <c r="AI512">
        <v>6740</v>
      </c>
      <c r="AJ512">
        <v>909</v>
      </c>
      <c r="AK512">
        <v>2171</v>
      </c>
      <c r="AL512">
        <v>0.22109999999999999</v>
      </c>
      <c r="AN512" t="s">
        <v>785</v>
      </c>
      <c r="AP512">
        <v>9820</v>
      </c>
      <c r="AQ512">
        <v>6740</v>
      </c>
      <c r="AR512">
        <v>909</v>
      </c>
      <c r="AS512">
        <v>2171</v>
      </c>
      <c r="AT512">
        <v>0.22109999999999999</v>
      </c>
      <c r="AU512" t="s">
        <v>558</v>
      </c>
      <c r="AV512">
        <v>0</v>
      </c>
      <c r="AW512">
        <v>3740</v>
      </c>
    </row>
    <row r="513" spans="1:49">
      <c r="A513">
        <v>807</v>
      </c>
      <c r="B513" t="s">
        <v>560</v>
      </c>
      <c r="C513" s="59">
        <v>45538</v>
      </c>
      <c r="D513" t="s">
        <v>4501</v>
      </c>
      <c r="E513" t="s">
        <v>559</v>
      </c>
      <c r="F513" t="s">
        <v>4502</v>
      </c>
      <c r="G513" t="s">
        <v>4503</v>
      </c>
      <c r="H513" t="s">
        <v>4504</v>
      </c>
      <c r="I513" s="59">
        <v>45538</v>
      </c>
      <c r="J513" t="s">
        <v>561</v>
      </c>
      <c r="K513" t="s">
        <v>4500</v>
      </c>
      <c r="L513" s="59"/>
      <c r="M513" t="s">
        <v>84</v>
      </c>
      <c r="N513" t="s">
        <v>351</v>
      </c>
      <c r="O513">
        <v>6</v>
      </c>
      <c r="P513" t="s">
        <v>4499</v>
      </c>
      <c r="Q513" t="s">
        <v>4504</v>
      </c>
      <c r="S513" t="s">
        <v>4505</v>
      </c>
      <c r="W513">
        <v>35280</v>
      </c>
      <c r="X513">
        <v>0</v>
      </c>
      <c r="Y513">
        <v>0</v>
      </c>
      <c r="Z513">
        <v>3500</v>
      </c>
      <c r="AA513">
        <v>0</v>
      </c>
      <c r="AB513">
        <v>960</v>
      </c>
      <c r="AC513">
        <v>0</v>
      </c>
      <c r="AD513" t="s">
        <v>83</v>
      </c>
      <c r="AF513">
        <v>5120</v>
      </c>
      <c r="AG513">
        <v>3410</v>
      </c>
      <c r="AH513">
        <v>35280</v>
      </c>
      <c r="AI513">
        <v>24920</v>
      </c>
      <c r="AJ513">
        <v>1484</v>
      </c>
      <c r="AK513">
        <v>8876</v>
      </c>
      <c r="AL513">
        <v>0.25159999999999999</v>
      </c>
      <c r="AN513" t="s">
        <v>785</v>
      </c>
      <c r="AP513">
        <v>35280</v>
      </c>
      <c r="AQ513">
        <v>24920</v>
      </c>
      <c r="AR513">
        <v>1484</v>
      </c>
      <c r="AS513">
        <v>8876</v>
      </c>
      <c r="AT513">
        <v>0.25159999999999999</v>
      </c>
      <c r="AU513" t="s">
        <v>558</v>
      </c>
      <c r="AV513">
        <v>0</v>
      </c>
      <c r="AW513">
        <v>20460</v>
      </c>
    </row>
    <row r="514" spans="1:49">
      <c r="A514">
        <v>808</v>
      </c>
      <c r="B514" t="s">
        <v>560</v>
      </c>
      <c r="C514" s="59">
        <v>45538</v>
      </c>
      <c r="D514" t="s">
        <v>4508</v>
      </c>
      <c r="E514" t="s">
        <v>559</v>
      </c>
      <c r="F514" t="s">
        <v>4506</v>
      </c>
      <c r="G514" t="s">
        <v>4509</v>
      </c>
      <c r="H514" t="s">
        <v>4510</v>
      </c>
      <c r="I514" s="59">
        <v>45538</v>
      </c>
      <c r="J514" t="s">
        <v>561</v>
      </c>
      <c r="K514" t="s">
        <v>4507</v>
      </c>
      <c r="L514" s="59"/>
      <c r="M514" t="s">
        <v>34</v>
      </c>
      <c r="N514" t="s">
        <v>351</v>
      </c>
      <c r="O514">
        <v>1</v>
      </c>
      <c r="P514" t="s">
        <v>4506</v>
      </c>
      <c r="Q514" t="s">
        <v>4510</v>
      </c>
      <c r="S514" t="s">
        <v>4511</v>
      </c>
      <c r="W514">
        <v>28620</v>
      </c>
      <c r="X514">
        <v>3180</v>
      </c>
      <c r="Y514">
        <v>3000</v>
      </c>
      <c r="Z514">
        <v>3500</v>
      </c>
      <c r="AA514">
        <v>0</v>
      </c>
      <c r="AB514">
        <v>960</v>
      </c>
      <c r="AC514">
        <v>0</v>
      </c>
      <c r="AD514" t="s">
        <v>33</v>
      </c>
      <c r="AF514">
        <v>30600</v>
      </c>
      <c r="AG514">
        <v>19800</v>
      </c>
      <c r="AH514">
        <v>31620</v>
      </c>
      <c r="AI514">
        <v>24260</v>
      </c>
      <c r="AJ514">
        <v>1278</v>
      </c>
      <c r="AK514">
        <v>9082</v>
      </c>
      <c r="AL514">
        <v>0.28720000000000001</v>
      </c>
      <c r="AN514" t="s">
        <v>785</v>
      </c>
      <c r="AP514">
        <v>31620</v>
      </c>
      <c r="AQ514">
        <v>24260</v>
      </c>
      <c r="AR514">
        <v>1278</v>
      </c>
      <c r="AS514">
        <v>6082</v>
      </c>
      <c r="AT514">
        <v>0.1923</v>
      </c>
      <c r="AU514" t="s">
        <v>826</v>
      </c>
      <c r="AV514">
        <v>0</v>
      </c>
      <c r="AW514">
        <v>19800</v>
      </c>
    </row>
    <row r="515" spans="1:49">
      <c r="A515">
        <v>809</v>
      </c>
      <c r="B515" t="s">
        <v>560</v>
      </c>
      <c r="C515" s="59">
        <v>45538</v>
      </c>
      <c r="D515" t="s">
        <v>4514</v>
      </c>
      <c r="E515" t="s">
        <v>559</v>
      </c>
      <c r="F515" t="s">
        <v>4512</v>
      </c>
      <c r="G515" t="s">
        <v>4515</v>
      </c>
      <c r="H515" t="s">
        <v>4516</v>
      </c>
      <c r="I515" s="59">
        <v>45538</v>
      </c>
      <c r="J515" t="s">
        <v>561</v>
      </c>
      <c r="K515" t="s">
        <v>4513</v>
      </c>
      <c r="L515" s="59"/>
      <c r="M515" t="s">
        <v>180</v>
      </c>
      <c r="N515" t="s">
        <v>352</v>
      </c>
      <c r="O515">
        <v>10</v>
      </c>
      <c r="P515" t="s">
        <v>4512</v>
      </c>
      <c r="Q515" t="s">
        <v>4516</v>
      </c>
      <c r="R515" t="s">
        <v>4517</v>
      </c>
      <c r="S515" t="s">
        <v>4518</v>
      </c>
      <c r="W515">
        <v>57600</v>
      </c>
      <c r="X515">
        <v>0</v>
      </c>
      <c r="Y515">
        <v>0</v>
      </c>
      <c r="Z515">
        <v>4400</v>
      </c>
      <c r="AA515">
        <v>0</v>
      </c>
      <c r="AB515">
        <v>1725</v>
      </c>
      <c r="AC515">
        <v>0</v>
      </c>
      <c r="AD515" t="s">
        <v>1642</v>
      </c>
      <c r="AF515">
        <v>5510</v>
      </c>
      <c r="AG515">
        <v>3520</v>
      </c>
      <c r="AH515">
        <v>57600</v>
      </c>
      <c r="AI515">
        <v>41325</v>
      </c>
      <c r="AJ515">
        <v>2372</v>
      </c>
      <c r="AK515">
        <v>13903</v>
      </c>
      <c r="AL515">
        <v>0.2414</v>
      </c>
      <c r="AN515" t="s">
        <v>785</v>
      </c>
      <c r="AP515">
        <v>57600</v>
      </c>
      <c r="AQ515">
        <v>41325</v>
      </c>
      <c r="AR515">
        <v>2372</v>
      </c>
      <c r="AS515">
        <v>13903</v>
      </c>
      <c r="AT515">
        <v>0.2414</v>
      </c>
      <c r="AU515" t="s">
        <v>558</v>
      </c>
      <c r="AV515">
        <v>0</v>
      </c>
      <c r="AW515">
        <v>35200</v>
      </c>
    </row>
    <row r="516" spans="1:49">
      <c r="A516">
        <v>810</v>
      </c>
      <c r="B516" t="s">
        <v>560</v>
      </c>
      <c r="C516" s="59">
        <v>45538</v>
      </c>
      <c r="D516" t="s">
        <v>4520</v>
      </c>
      <c r="E516" t="s">
        <v>559</v>
      </c>
      <c r="F516" t="s">
        <v>3058</v>
      </c>
      <c r="G516" t="s">
        <v>3059</v>
      </c>
      <c r="H516" t="s">
        <v>3060</v>
      </c>
      <c r="I516" s="59">
        <v>45538</v>
      </c>
      <c r="J516" t="s">
        <v>561</v>
      </c>
      <c r="K516" t="s">
        <v>4519</v>
      </c>
      <c r="L516" s="59"/>
      <c r="M516" t="s">
        <v>180</v>
      </c>
      <c r="N516" t="s">
        <v>352</v>
      </c>
      <c r="O516">
        <v>5</v>
      </c>
      <c r="P516" t="s">
        <v>3055</v>
      </c>
      <c r="Q516" t="s">
        <v>3061</v>
      </c>
      <c r="S516" t="s">
        <v>3062</v>
      </c>
      <c r="W516">
        <v>28800</v>
      </c>
      <c r="X516">
        <v>0</v>
      </c>
      <c r="Y516">
        <v>0</v>
      </c>
      <c r="Z516">
        <v>4400</v>
      </c>
      <c r="AA516">
        <v>0</v>
      </c>
      <c r="AB516">
        <v>1725</v>
      </c>
      <c r="AC516">
        <v>0</v>
      </c>
      <c r="AD516" t="s">
        <v>1642</v>
      </c>
      <c r="AE516" t="s">
        <v>773</v>
      </c>
      <c r="AF516">
        <v>5510</v>
      </c>
      <c r="AG516">
        <v>3520</v>
      </c>
      <c r="AH516">
        <v>28800</v>
      </c>
      <c r="AI516">
        <v>23725</v>
      </c>
      <c r="AJ516">
        <v>1226</v>
      </c>
      <c r="AK516">
        <v>3849</v>
      </c>
      <c r="AL516">
        <v>0.1336</v>
      </c>
      <c r="AN516" t="s">
        <v>785</v>
      </c>
      <c r="AP516">
        <v>28800</v>
      </c>
      <c r="AQ516">
        <v>23725</v>
      </c>
      <c r="AR516">
        <v>1226</v>
      </c>
      <c r="AS516">
        <v>3849</v>
      </c>
      <c r="AT516">
        <v>0.1336</v>
      </c>
      <c r="AU516" t="s">
        <v>558</v>
      </c>
      <c r="AV516">
        <v>3</v>
      </c>
      <c r="AW516">
        <v>17600</v>
      </c>
    </row>
    <row r="517" spans="1:49">
      <c r="A517">
        <v>811</v>
      </c>
      <c r="B517" t="s">
        <v>560</v>
      </c>
      <c r="C517" s="59">
        <v>45538</v>
      </c>
      <c r="D517" t="s">
        <v>4521</v>
      </c>
      <c r="E517" t="s">
        <v>559</v>
      </c>
      <c r="F517" t="s">
        <v>3058</v>
      </c>
      <c r="G517" t="s">
        <v>3059</v>
      </c>
      <c r="H517" t="s">
        <v>3060</v>
      </c>
      <c r="I517" s="59">
        <v>45538</v>
      </c>
      <c r="J517" t="s">
        <v>561</v>
      </c>
      <c r="K517" t="s">
        <v>4519</v>
      </c>
      <c r="L517" s="59"/>
      <c r="M517" t="s">
        <v>176</v>
      </c>
      <c r="N517" t="s">
        <v>352</v>
      </c>
      <c r="O517">
        <v>1</v>
      </c>
      <c r="P517" t="s">
        <v>3055</v>
      </c>
      <c r="Q517" t="s">
        <v>3061</v>
      </c>
      <c r="S517" t="s">
        <v>3062</v>
      </c>
      <c r="W517">
        <v>7560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 t="s">
        <v>1641</v>
      </c>
      <c r="AE517" t="s">
        <v>773</v>
      </c>
      <c r="AF517">
        <v>7230</v>
      </c>
      <c r="AG517">
        <v>4620</v>
      </c>
      <c r="AH517">
        <v>7560</v>
      </c>
      <c r="AI517">
        <v>4620</v>
      </c>
      <c r="AJ517">
        <v>381</v>
      </c>
      <c r="AK517">
        <v>2559</v>
      </c>
      <c r="AL517">
        <v>0.33850000000000002</v>
      </c>
      <c r="AN517" t="s">
        <v>785</v>
      </c>
      <c r="AP517">
        <v>7560</v>
      </c>
      <c r="AQ517">
        <v>4620</v>
      </c>
      <c r="AR517">
        <v>381</v>
      </c>
      <c r="AS517">
        <v>2559</v>
      </c>
      <c r="AT517">
        <v>0.33850000000000002</v>
      </c>
      <c r="AU517" t="s">
        <v>558</v>
      </c>
      <c r="AV517">
        <v>3</v>
      </c>
      <c r="AW517">
        <v>4620</v>
      </c>
    </row>
    <row r="518" spans="1:49">
      <c r="A518">
        <v>812</v>
      </c>
      <c r="B518" t="s">
        <v>560</v>
      </c>
      <c r="C518" s="59">
        <v>45538</v>
      </c>
      <c r="D518" t="s">
        <v>4524</v>
      </c>
      <c r="E518" t="s">
        <v>559</v>
      </c>
      <c r="F518" t="s">
        <v>4522</v>
      </c>
      <c r="G518" t="s">
        <v>4525</v>
      </c>
      <c r="H518" t="s">
        <v>4526</v>
      </c>
      <c r="I518" s="59">
        <v>45538</v>
      </c>
      <c r="J518" t="s">
        <v>561</v>
      </c>
      <c r="K518" t="s">
        <v>4523</v>
      </c>
      <c r="L518" s="59"/>
      <c r="M518" t="s">
        <v>18</v>
      </c>
      <c r="N518" t="s">
        <v>351</v>
      </c>
      <c r="O518">
        <v>2</v>
      </c>
      <c r="P518" t="s">
        <v>4522</v>
      </c>
      <c r="Q518" t="s">
        <v>4526</v>
      </c>
      <c r="S518" t="s">
        <v>4527</v>
      </c>
      <c r="W518">
        <v>21380</v>
      </c>
      <c r="X518">
        <v>2380</v>
      </c>
      <c r="Y518">
        <v>0</v>
      </c>
      <c r="Z518">
        <v>3500</v>
      </c>
      <c r="AA518">
        <v>0</v>
      </c>
      <c r="AB518">
        <v>960</v>
      </c>
      <c r="AC518">
        <v>0</v>
      </c>
      <c r="AD518" t="s">
        <v>17</v>
      </c>
      <c r="AF518">
        <v>11220</v>
      </c>
      <c r="AG518">
        <v>7260</v>
      </c>
      <c r="AH518">
        <v>21380</v>
      </c>
      <c r="AI518">
        <v>18980</v>
      </c>
      <c r="AJ518">
        <v>931</v>
      </c>
      <c r="AK518">
        <v>1469</v>
      </c>
      <c r="AL518">
        <v>6.8699999999999997E-2</v>
      </c>
      <c r="AN518" t="s">
        <v>785</v>
      </c>
      <c r="AP518">
        <v>21380</v>
      </c>
      <c r="AQ518">
        <v>18980</v>
      </c>
      <c r="AR518">
        <v>931</v>
      </c>
      <c r="AS518">
        <v>1469</v>
      </c>
      <c r="AT518">
        <v>6.8699999999999997E-2</v>
      </c>
      <c r="AU518" t="s">
        <v>558</v>
      </c>
      <c r="AV518">
        <v>0</v>
      </c>
      <c r="AW518">
        <v>14520</v>
      </c>
    </row>
    <row r="519" spans="1:49">
      <c r="A519">
        <v>813</v>
      </c>
      <c r="B519" t="s">
        <v>560</v>
      </c>
      <c r="C519" s="59">
        <v>45538</v>
      </c>
      <c r="D519" t="s">
        <v>4528</v>
      </c>
      <c r="E519" t="s">
        <v>559</v>
      </c>
      <c r="F519" t="s">
        <v>4522</v>
      </c>
      <c r="G519" t="s">
        <v>4525</v>
      </c>
      <c r="H519" t="s">
        <v>4526</v>
      </c>
      <c r="I519" s="59">
        <v>45538</v>
      </c>
      <c r="J519" t="s">
        <v>561</v>
      </c>
      <c r="K519" t="s">
        <v>4523</v>
      </c>
      <c r="L519" s="59"/>
      <c r="M519" t="s">
        <v>26</v>
      </c>
      <c r="N519" t="s">
        <v>351</v>
      </c>
      <c r="O519">
        <v>1</v>
      </c>
      <c r="P519" t="s">
        <v>4522</v>
      </c>
      <c r="Q519" t="s">
        <v>4526</v>
      </c>
      <c r="S519" t="s">
        <v>4527</v>
      </c>
      <c r="W519">
        <v>22190</v>
      </c>
      <c r="X519">
        <v>2470</v>
      </c>
      <c r="Y519">
        <v>0</v>
      </c>
      <c r="Z519">
        <v>0</v>
      </c>
      <c r="AA519">
        <v>0</v>
      </c>
      <c r="AB519">
        <v>0</v>
      </c>
      <c r="AC519">
        <v>0</v>
      </c>
      <c r="AD519" t="s">
        <v>25</v>
      </c>
      <c r="AE519" t="s">
        <v>773</v>
      </c>
      <c r="AF519">
        <v>23290</v>
      </c>
      <c r="AG519">
        <v>15070</v>
      </c>
      <c r="AH519">
        <v>22190</v>
      </c>
      <c r="AI519">
        <v>15070</v>
      </c>
      <c r="AJ519">
        <v>963</v>
      </c>
      <c r="AK519">
        <v>6157</v>
      </c>
      <c r="AL519">
        <v>0.27750000000000002</v>
      </c>
      <c r="AN519" t="s">
        <v>785</v>
      </c>
      <c r="AP519">
        <v>22190</v>
      </c>
      <c r="AQ519">
        <v>15070</v>
      </c>
      <c r="AR519">
        <v>963</v>
      </c>
      <c r="AS519">
        <v>6157</v>
      </c>
      <c r="AT519">
        <v>0.27750000000000002</v>
      </c>
      <c r="AU519" t="s">
        <v>558</v>
      </c>
      <c r="AV519">
        <v>0</v>
      </c>
      <c r="AW519">
        <v>15070</v>
      </c>
    </row>
    <row r="520" spans="1:49">
      <c r="A520">
        <v>814</v>
      </c>
      <c r="B520" t="s">
        <v>560</v>
      </c>
      <c r="C520" s="59">
        <v>45537</v>
      </c>
      <c r="D520" t="s">
        <v>4531</v>
      </c>
      <c r="E520" t="s">
        <v>559</v>
      </c>
      <c r="F520" t="s">
        <v>3442</v>
      </c>
      <c r="G520" t="s">
        <v>4532</v>
      </c>
      <c r="H520" t="s">
        <v>4533</v>
      </c>
      <c r="I520" s="59">
        <v>45538</v>
      </c>
      <c r="J520" t="s">
        <v>561</v>
      </c>
      <c r="K520" t="s">
        <v>4530</v>
      </c>
      <c r="L520" s="59"/>
      <c r="M520" t="s">
        <v>34</v>
      </c>
      <c r="N520" t="s">
        <v>351</v>
      </c>
      <c r="O520">
        <v>1</v>
      </c>
      <c r="P520" t="s">
        <v>4529</v>
      </c>
      <c r="Q520" t="s">
        <v>4534</v>
      </c>
      <c r="S520" t="s">
        <v>4535</v>
      </c>
      <c r="W520">
        <v>28620</v>
      </c>
      <c r="X520">
        <v>3180</v>
      </c>
      <c r="Y520">
        <v>3000</v>
      </c>
      <c r="Z520">
        <v>3500</v>
      </c>
      <c r="AA520">
        <v>0</v>
      </c>
      <c r="AB520">
        <v>960</v>
      </c>
      <c r="AC520">
        <v>0</v>
      </c>
      <c r="AD520" t="s">
        <v>33</v>
      </c>
      <c r="AF520">
        <v>30600</v>
      </c>
      <c r="AG520">
        <v>19800</v>
      </c>
      <c r="AH520">
        <v>31620</v>
      </c>
      <c r="AI520">
        <v>24260</v>
      </c>
      <c r="AJ520">
        <v>1278</v>
      </c>
      <c r="AK520">
        <v>9082</v>
      </c>
      <c r="AL520">
        <v>0.28720000000000001</v>
      </c>
      <c r="AN520" t="s">
        <v>785</v>
      </c>
      <c r="AP520">
        <v>31620</v>
      </c>
      <c r="AQ520">
        <v>24260</v>
      </c>
      <c r="AR520">
        <v>1278</v>
      </c>
      <c r="AS520">
        <v>6082</v>
      </c>
      <c r="AT520">
        <v>0.1923</v>
      </c>
      <c r="AU520" t="s">
        <v>826</v>
      </c>
      <c r="AV520">
        <v>0</v>
      </c>
      <c r="AW520">
        <v>19800</v>
      </c>
    </row>
    <row r="521" spans="1:49">
      <c r="A521">
        <v>815</v>
      </c>
      <c r="B521" t="s">
        <v>560</v>
      </c>
      <c r="C521" s="59">
        <v>45537</v>
      </c>
      <c r="D521" t="s">
        <v>4538</v>
      </c>
      <c r="E521" t="s">
        <v>559</v>
      </c>
      <c r="F521" t="s">
        <v>4536</v>
      </c>
      <c r="G521" t="s">
        <v>4539</v>
      </c>
      <c r="H521" t="s">
        <v>4540</v>
      </c>
      <c r="I521" s="59">
        <v>45538</v>
      </c>
      <c r="J521" t="s">
        <v>561</v>
      </c>
      <c r="K521" t="s">
        <v>4537</v>
      </c>
      <c r="L521" s="59"/>
      <c r="M521" t="s">
        <v>44</v>
      </c>
      <c r="N521" t="s">
        <v>351</v>
      </c>
      <c r="O521">
        <v>1</v>
      </c>
      <c r="P521" t="s">
        <v>4536</v>
      </c>
      <c r="Q521" t="s">
        <v>4540</v>
      </c>
      <c r="S521" t="s">
        <v>4541</v>
      </c>
      <c r="T521" t="s">
        <v>1114</v>
      </c>
      <c r="W521">
        <v>14580</v>
      </c>
      <c r="X521">
        <v>1620</v>
      </c>
      <c r="Y521">
        <v>3000</v>
      </c>
      <c r="Z521">
        <v>3500</v>
      </c>
      <c r="AA521">
        <v>0</v>
      </c>
      <c r="AB521">
        <v>960</v>
      </c>
      <c r="AC521">
        <v>0</v>
      </c>
      <c r="AD521" t="s">
        <v>43</v>
      </c>
      <c r="AF521">
        <v>15300</v>
      </c>
      <c r="AG521">
        <v>9900</v>
      </c>
      <c r="AH521">
        <v>17580</v>
      </c>
      <c r="AI521">
        <v>14360</v>
      </c>
      <c r="AJ521">
        <v>719</v>
      </c>
      <c r="AK521">
        <v>5501</v>
      </c>
      <c r="AL521">
        <v>0.31290000000000001</v>
      </c>
      <c r="AN521" t="s">
        <v>785</v>
      </c>
      <c r="AP521">
        <v>17580</v>
      </c>
      <c r="AQ521">
        <v>14360</v>
      </c>
      <c r="AR521">
        <v>719</v>
      </c>
      <c r="AS521">
        <v>2501</v>
      </c>
      <c r="AT521">
        <v>0.14230000000000001</v>
      </c>
      <c r="AU521" t="s">
        <v>826</v>
      </c>
      <c r="AV521">
        <v>0</v>
      </c>
      <c r="AW521">
        <v>9900</v>
      </c>
    </row>
    <row r="522" spans="1:49">
      <c r="A522">
        <v>816</v>
      </c>
      <c r="B522" t="s">
        <v>560</v>
      </c>
      <c r="C522" s="59">
        <v>45537</v>
      </c>
      <c r="D522" t="s">
        <v>4544</v>
      </c>
      <c r="E522" t="s">
        <v>559</v>
      </c>
      <c r="F522" t="s">
        <v>4542</v>
      </c>
      <c r="G522" t="s">
        <v>4545</v>
      </c>
      <c r="H522" t="s">
        <v>4546</v>
      </c>
      <c r="I522" s="59">
        <v>45538</v>
      </c>
      <c r="J522" t="s">
        <v>561</v>
      </c>
      <c r="K522" t="s">
        <v>4543</v>
      </c>
      <c r="L522" s="59"/>
      <c r="M522" t="s">
        <v>24</v>
      </c>
      <c r="N522" t="s">
        <v>351</v>
      </c>
      <c r="O522">
        <v>3</v>
      </c>
      <c r="P522" t="s">
        <v>4542</v>
      </c>
      <c r="Q522" t="s">
        <v>4546</v>
      </c>
      <c r="S522" t="s">
        <v>4547</v>
      </c>
      <c r="W522">
        <v>41310</v>
      </c>
      <c r="X522">
        <v>4590</v>
      </c>
      <c r="Y522">
        <v>0</v>
      </c>
      <c r="Z522">
        <v>3500</v>
      </c>
      <c r="AA522">
        <v>0</v>
      </c>
      <c r="AB522">
        <v>960</v>
      </c>
      <c r="AC522">
        <v>0</v>
      </c>
      <c r="AD522" t="s">
        <v>23</v>
      </c>
      <c r="AF522">
        <v>14450</v>
      </c>
      <c r="AG522">
        <v>9350</v>
      </c>
      <c r="AH522">
        <v>41310</v>
      </c>
      <c r="AI522">
        <v>32510</v>
      </c>
      <c r="AJ522">
        <v>1724</v>
      </c>
      <c r="AK522">
        <v>7076</v>
      </c>
      <c r="AL522">
        <v>0.17130000000000001</v>
      </c>
      <c r="AN522" t="s">
        <v>785</v>
      </c>
      <c r="AP522">
        <v>41310</v>
      </c>
      <c r="AQ522">
        <v>32510</v>
      </c>
      <c r="AR522">
        <v>1724</v>
      </c>
      <c r="AS522">
        <v>7076</v>
      </c>
      <c r="AT522">
        <v>0.17130000000000001</v>
      </c>
      <c r="AU522" t="s">
        <v>558</v>
      </c>
      <c r="AV522">
        <v>0</v>
      </c>
      <c r="AW522">
        <v>28050</v>
      </c>
    </row>
    <row r="523" spans="1:49">
      <c r="A523">
        <v>823</v>
      </c>
      <c r="B523" t="s">
        <v>560</v>
      </c>
      <c r="C523" s="59">
        <v>45539</v>
      </c>
      <c r="D523" t="s">
        <v>4585</v>
      </c>
      <c r="E523" t="s">
        <v>559</v>
      </c>
      <c r="F523" t="s">
        <v>3187</v>
      </c>
      <c r="G523" t="s">
        <v>3188</v>
      </c>
      <c r="H523" t="s">
        <v>3189</v>
      </c>
      <c r="I523" s="59">
        <v>45539</v>
      </c>
      <c r="J523" t="s">
        <v>561</v>
      </c>
      <c r="K523" t="s">
        <v>4584</v>
      </c>
      <c r="L523" s="59"/>
      <c r="M523" t="s">
        <v>217</v>
      </c>
      <c r="N523" t="s">
        <v>351</v>
      </c>
      <c r="O523">
        <v>40</v>
      </c>
      <c r="P523" t="s">
        <v>3185</v>
      </c>
      <c r="Q523" t="s">
        <v>4586</v>
      </c>
      <c r="S523" t="s">
        <v>3191</v>
      </c>
      <c r="W523">
        <v>104800</v>
      </c>
      <c r="X523">
        <v>0</v>
      </c>
      <c r="Y523">
        <v>0</v>
      </c>
      <c r="Z523">
        <v>5500</v>
      </c>
      <c r="AA523">
        <v>0</v>
      </c>
      <c r="AB523">
        <v>1925</v>
      </c>
      <c r="AC523">
        <v>0</v>
      </c>
      <c r="AD523" t="s">
        <v>2809</v>
      </c>
      <c r="AE523" t="s">
        <v>773</v>
      </c>
      <c r="AF523">
        <v>2070</v>
      </c>
      <c r="AG523">
        <v>1320</v>
      </c>
      <c r="AH523">
        <v>104800</v>
      </c>
      <c r="AI523">
        <v>60225</v>
      </c>
      <c r="AJ523">
        <v>4251</v>
      </c>
      <c r="AK523">
        <v>40324</v>
      </c>
      <c r="AL523">
        <v>0.38479999999999998</v>
      </c>
      <c r="AN523" t="s">
        <v>785</v>
      </c>
      <c r="AP523">
        <v>104800</v>
      </c>
      <c r="AQ523">
        <v>60225</v>
      </c>
      <c r="AR523">
        <v>4251</v>
      </c>
      <c r="AS523">
        <v>40324</v>
      </c>
      <c r="AT523">
        <v>0.38479999999999998</v>
      </c>
      <c r="AU523" t="s">
        <v>558</v>
      </c>
      <c r="AV523">
        <v>3</v>
      </c>
      <c r="AW523">
        <v>52800</v>
      </c>
    </row>
    <row r="524" spans="1:49">
      <c r="A524">
        <v>824</v>
      </c>
      <c r="B524" t="s">
        <v>560</v>
      </c>
      <c r="C524" s="59">
        <v>45539</v>
      </c>
      <c r="D524" t="s">
        <v>4588</v>
      </c>
      <c r="E524" t="s">
        <v>559</v>
      </c>
      <c r="F524" t="s">
        <v>3979</v>
      </c>
      <c r="G524" t="s">
        <v>4589</v>
      </c>
      <c r="H524" t="s">
        <v>4590</v>
      </c>
      <c r="I524" s="59">
        <v>45539</v>
      </c>
      <c r="J524" t="s">
        <v>561</v>
      </c>
      <c r="K524" t="s">
        <v>4587</v>
      </c>
      <c r="L524" s="59"/>
      <c r="M524" t="s">
        <v>296</v>
      </c>
      <c r="N524" t="s">
        <v>352</v>
      </c>
      <c r="O524">
        <v>4</v>
      </c>
      <c r="P524" t="s">
        <v>3979</v>
      </c>
      <c r="Q524" t="s">
        <v>4590</v>
      </c>
      <c r="S524" t="s">
        <v>4591</v>
      </c>
      <c r="W524">
        <v>4360</v>
      </c>
      <c r="X524">
        <v>0</v>
      </c>
      <c r="Y524">
        <v>0</v>
      </c>
      <c r="Z524">
        <v>3500</v>
      </c>
      <c r="AA524">
        <v>0</v>
      </c>
      <c r="AB524">
        <v>960</v>
      </c>
      <c r="AC524">
        <v>0</v>
      </c>
      <c r="AD524" t="s">
        <v>295</v>
      </c>
      <c r="AF524">
        <v>1040</v>
      </c>
      <c r="AG524">
        <v>660</v>
      </c>
      <c r="AH524">
        <v>4360</v>
      </c>
      <c r="AI524">
        <v>7100</v>
      </c>
      <c r="AJ524">
        <v>254</v>
      </c>
      <c r="AK524">
        <v>-2994</v>
      </c>
      <c r="AL524">
        <v>-0.68669999999999998</v>
      </c>
      <c r="AN524" t="s">
        <v>785</v>
      </c>
      <c r="AP524">
        <v>4360</v>
      </c>
      <c r="AQ524">
        <v>7100</v>
      </c>
      <c r="AR524">
        <v>254</v>
      </c>
      <c r="AS524">
        <v>-2994</v>
      </c>
      <c r="AT524">
        <v>-0.68669999999999998</v>
      </c>
      <c r="AU524" t="s">
        <v>558</v>
      </c>
      <c r="AV524">
        <v>0</v>
      </c>
      <c r="AW524">
        <v>2640</v>
      </c>
    </row>
    <row r="525" spans="1:49">
      <c r="A525">
        <v>825</v>
      </c>
      <c r="B525" t="s">
        <v>560</v>
      </c>
      <c r="C525" s="59">
        <v>45539</v>
      </c>
      <c r="D525" t="s">
        <v>4592</v>
      </c>
      <c r="E525" t="s">
        <v>559</v>
      </c>
      <c r="F525" t="s">
        <v>3979</v>
      </c>
      <c r="G525" t="s">
        <v>4589</v>
      </c>
      <c r="H525" t="s">
        <v>4590</v>
      </c>
      <c r="I525" s="59">
        <v>45539</v>
      </c>
      <c r="J525" t="s">
        <v>561</v>
      </c>
      <c r="K525" t="s">
        <v>4587</v>
      </c>
      <c r="L525" s="59"/>
      <c r="M525" t="s">
        <v>242</v>
      </c>
      <c r="N525" t="s">
        <v>351</v>
      </c>
      <c r="O525">
        <v>11</v>
      </c>
      <c r="P525" t="s">
        <v>3979</v>
      </c>
      <c r="Q525" t="s">
        <v>4590</v>
      </c>
      <c r="S525" t="s">
        <v>4591</v>
      </c>
      <c r="W525">
        <v>18700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 t="s">
        <v>388</v>
      </c>
      <c r="AE525" t="s">
        <v>773</v>
      </c>
      <c r="AF525">
        <v>1640</v>
      </c>
      <c r="AG525">
        <v>1045</v>
      </c>
      <c r="AH525">
        <v>18700</v>
      </c>
      <c r="AI525">
        <v>11495</v>
      </c>
      <c r="AJ525">
        <v>824</v>
      </c>
      <c r="AK525">
        <v>6381</v>
      </c>
      <c r="AL525">
        <v>0.3412</v>
      </c>
      <c r="AN525" t="s">
        <v>785</v>
      </c>
      <c r="AP525">
        <v>18700</v>
      </c>
      <c r="AQ525">
        <v>11495</v>
      </c>
      <c r="AR525">
        <v>824</v>
      </c>
      <c r="AS525">
        <v>6381</v>
      </c>
      <c r="AT525">
        <v>0.3412</v>
      </c>
      <c r="AU525" t="s">
        <v>558</v>
      </c>
      <c r="AV525">
        <v>0</v>
      </c>
      <c r="AW525">
        <v>11495</v>
      </c>
    </row>
    <row r="526" spans="1:49">
      <c r="A526">
        <v>826</v>
      </c>
      <c r="B526" t="s">
        <v>560</v>
      </c>
      <c r="C526" s="59">
        <v>45539</v>
      </c>
      <c r="D526" t="s">
        <v>4593</v>
      </c>
      <c r="E526" t="s">
        <v>559</v>
      </c>
      <c r="F526" t="s">
        <v>3979</v>
      </c>
      <c r="G526" t="s">
        <v>4589</v>
      </c>
      <c r="H526" t="s">
        <v>4590</v>
      </c>
      <c r="I526" s="59">
        <v>45539</v>
      </c>
      <c r="J526" t="s">
        <v>561</v>
      </c>
      <c r="K526" t="s">
        <v>4587</v>
      </c>
      <c r="L526" s="59"/>
      <c r="M526" t="s">
        <v>224</v>
      </c>
      <c r="N526" t="s">
        <v>366</v>
      </c>
      <c r="O526">
        <v>6</v>
      </c>
      <c r="P526" t="s">
        <v>3979</v>
      </c>
      <c r="Q526" t="s">
        <v>4590</v>
      </c>
      <c r="S526" t="s">
        <v>4591</v>
      </c>
      <c r="W526">
        <v>12720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 t="s">
        <v>1639</v>
      </c>
      <c r="AE526" t="s">
        <v>773</v>
      </c>
      <c r="AF526">
        <v>2030</v>
      </c>
      <c r="AG526">
        <v>1293</v>
      </c>
      <c r="AH526">
        <v>12720</v>
      </c>
      <c r="AI526">
        <v>7758</v>
      </c>
      <c r="AJ526">
        <v>586</v>
      </c>
      <c r="AK526">
        <v>4376</v>
      </c>
      <c r="AL526">
        <v>0.34399999999999997</v>
      </c>
      <c r="AN526" t="s">
        <v>785</v>
      </c>
      <c r="AP526">
        <v>12720</v>
      </c>
      <c r="AQ526">
        <v>7758</v>
      </c>
      <c r="AR526">
        <v>586</v>
      </c>
      <c r="AS526">
        <v>4376</v>
      </c>
      <c r="AT526">
        <v>0.34399999999999997</v>
      </c>
      <c r="AU526" t="s">
        <v>558</v>
      </c>
      <c r="AV526">
        <v>0</v>
      </c>
      <c r="AW526">
        <v>7758</v>
      </c>
    </row>
    <row r="527" spans="1:49">
      <c r="A527">
        <v>827</v>
      </c>
      <c r="B527" t="s">
        <v>560</v>
      </c>
      <c r="C527" s="59">
        <v>45539</v>
      </c>
      <c r="D527" t="s">
        <v>4596</v>
      </c>
      <c r="E527" t="s">
        <v>559</v>
      </c>
      <c r="F527" t="s">
        <v>4594</v>
      </c>
      <c r="G527" t="s">
        <v>4597</v>
      </c>
      <c r="H527" t="s">
        <v>4598</v>
      </c>
      <c r="I527" s="59">
        <v>45539</v>
      </c>
      <c r="J527" t="s">
        <v>561</v>
      </c>
      <c r="K527" t="s">
        <v>4595</v>
      </c>
      <c r="L527" s="59"/>
      <c r="M527" t="s">
        <v>22</v>
      </c>
      <c r="N527" t="s">
        <v>351</v>
      </c>
      <c r="O527">
        <v>1</v>
      </c>
      <c r="P527" t="s">
        <v>4594</v>
      </c>
      <c r="Q527" t="s">
        <v>4598</v>
      </c>
      <c r="S527" t="s">
        <v>4599</v>
      </c>
      <c r="W527">
        <v>18630</v>
      </c>
      <c r="X527">
        <v>2070</v>
      </c>
      <c r="Y527">
        <v>0</v>
      </c>
      <c r="Z527">
        <v>3500</v>
      </c>
      <c r="AA527">
        <v>0</v>
      </c>
      <c r="AB527">
        <v>960</v>
      </c>
      <c r="AC527">
        <v>0</v>
      </c>
      <c r="AD527" t="s">
        <v>21</v>
      </c>
      <c r="AF527">
        <v>19550</v>
      </c>
      <c r="AG527">
        <v>12650</v>
      </c>
      <c r="AH527">
        <v>18630</v>
      </c>
      <c r="AI527">
        <v>17110</v>
      </c>
      <c r="AJ527">
        <v>821</v>
      </c>
      <c r="AK527">
        <v>699</v>
      </c>
      <c r="AL527">
        <v>3.7499999999999999E-2</v>
      </c>
      <c r="AN527" t="s">
        <v>785</v>
      </c>
      <c r="AP527">
        <v>18630</v>
      </c>
      <c r="AQ527">
        <v>17110</v>
      </c>
      <c r="AR527">
        <v>821</v>
      </c>
      <c r="AS527">
        <v>699</v>
      </c>
      <c r="AT527">
        <v>3.7499999999999999E-2</v>
      </c>
      <c r="AU527" t="s">
        <v>558</v>
      </c>
      <c r="AV527">
        <v>0</v>
      </c>
      <c r="AW527">
        <v>12650</v>
      </c>
    </row>
    <row r="528" spans="1:49">
      <c r="A528">
        <v>828</v>
      </c>
      <c r="B528" t="s">
        <v>560</v>
      </c>
      <c r="C528" s="59">
        <v>45539</v>
      </c>
      <c r="D528" t="s">
        <v>4600</v>
      </c>
      <c r="E528" t="s">
        <v>559</v>
      </c>
      <c r="F528" t="s">
        <v>4594</v>
      </c>
      <c r="G528" t="s">
        <v>4597</v>
      </c>
      <c r="H528" t="s">
        <v>4598</v>
      </c>
      <c r="I528" s="59">
        <v>45539</v>
      </c>
      <c r="J528" t="s">
        <v>561</v>
      </c>
      <c r="K528" t="s">
        <v>4595</v>
      </c>
      <c r="L528" s="59"/>
      <c r="M528" t="s">
        <v>26</v>
      </c>
      <c r="N528" t="s">
        <v>351</v>
      </c>
      <c r="O528">
        <v>1</v>
      </c>
      <c r="P528" t="s">
        <v>4594</v>
      </c>
      <c r="Q528" t="s">
        <v>4598</v>
      </c>
      <c r="S528" t="s">
        <v>4599</v>
      </c>
      <c r="W528">
        <v>22190</v>
      </c>
      <c r="X528">
        <v>2470</v>
      </c>
      <c r="Y528">
        <v>0</v>
      </c>
      <c r="Z528">
        <v>0</v>
      </c>
      <c r="AA528">
        <v>0</v>
      </c>
      <c r="AB528">
        <v>0</v>
      </c>
      <c r="AC528">
        <v>0</v>
      </c>
      <c r="AD528" t="s">
        <v>25</v>
      </c>
      <c r="AE528" t="s">
        <v>773</v>
      </c>
      <c r="AF528">
        <v>23290</v>
      </c>
      <c r="AG528">
        <v>15070</v>
      </c>
      <c r="AH528">
        <v>22190</v>
      </c>
      <c r="AI528">
        <v>15070</v>
      </c>
      <c r="AJ528">
        <v>963</v>
      </c>
      <c r="AK528">
        <v>6157</v>
      </c>
      <c r="AL528">
        <v>0.27750000000000002</v>
      </c>
      <c r="AN528" t="s">
        <v>785</v>
      </c>
      <c r="AP528">
        <v>22190</v>
      </c>
      <c r="AQ528">
        <v>15070</v>
      </c>
      <c r="AR528">
        <v>963</v>
      </c>
      <c r="AS528">
        <v>6157</v>
      </c>
      <c r="AT528">
        <v>0.27750000000000002</v>
      </c>
      <c r="AU528" t="s">
        <v>558</v>
      </c>
      <c r="AV528">
        <v>0</v>
      </c>
      <c r="AW528">
        <v>15070</v>
      </c>
    </row>
    <row r="529" spans="1:49">
      <c r="A529">
        <v>829</v>
      </c>
      <c r="B529" t="s">
        <v>560</v>
      </c>
      <c r="C529" s="59">
        <v>45539</v>
      </c>
      <c r="D529" t="s">
        <v>4603</v>
      </c>
      <c r="E529" t="s">
        <v>559</v>
      </c>
      <c r="F529" t="s">
        <v>4601</v>
      </c>
      <c r="G529" t="s">
        <v>4604</v>
      </c>
      <c r="H529" t="s">
        <v>4605</v>
      </c>
      <c r="I529" s="59">
        <v>45539</v>
      </c>
      <c r="J529" t="s">
        <v>561</v>
      </c>
      <c r="K529" t="s">
        <v>4602</v>
      </c>
      <c r="L529" s="59"/>
      <c r="M529" t="s">
        <v>86</v>
      </c>
      <c r="N529" t="s">
        <v>352</v>
      </c>
      <c r="O529">
        <v>1</v>
      </c>
      <c r="P529" t="s">
        <v>4601</v>
      </c>
      <c r="Q529" t="s">
        <v>4606</v>
      </c>
      <c r="S529" t="s">
        <v>4607</v>
      </c>
      <c r="T529" t="s">
        <v>4608</v>
      </c>
      <c r="W529">
        <v>8850</v>
      </c>
      <c r="X529">
        <v>0</v>
      </c>
      <c r="Y529">
        <v>3000</v>
      </c>
      <c r="Z529">
        <v>3000</v>
      </c>
      <c r="AA529">
        <v>0</v>
      </c>
      <c r="AB529">
        <v>0</v>
      </c>
      <c r="AC529">
        <v>0</v>
      </c>
      <c r="AD529" t="s">
        <v>85</v>
      </c>
      <c r="AF529">
        <v>6600</v>
      </c>
      <c r="AG529">
        <v>4400</v>
      </c>
      <c r="AH529">
        <v>11850</v>
      </c>
      <c r="AI529">
        <v>7400</v>
      </c>
      <c r="AJ529">
        <v>491</v>
      </c>
      <c r="AK529">
        <v>6959</v>
      </c>
      <c r="AL529">
        <v>0.58730000000000004</v>
      </c>
      <c r="AN529" t="s">
        <v>785</v>
      </c>
      <c r="AP529">
        <v>11850</v>
      </c>
      <c r="AQ529">
        <v>7400</v>
      </c>
      <c r="AR529">
        <v>491</v>
      </c>
      <c r="AS529">
        <v>3959</v>
      </c>
      <c r="AT529">
        <v>0.33410000000000001</v>
      </c>
      <c r="AU529" t="s">
        <v>826</v>
      </c>
      <c r="AV529">
        <v>0</v>
      </c>
      <c r="AW529">
        <v>4400</v>
      </c>
    </row>
    <row r="530" spans="1:49">
      <c r="A530">
        <v>830</v>
      </c>
      <c r="B530" t="s">
        <v>560</v>
      </c>
      <c r="C530" s="59">
        <v>45538</v>
      </c>
      <c r="D530" t="s">
        <v>4610</v>
      </c>
      <c r="E530" t="s">
        <v>559</v>
      </c>
      <c r="F530" t="s">
        <v>4038</v>
      </c>
      <c r="G530" t="s">
        <v>4041</v>
      </c>
      <c r="H530" t="s">
        <v>4042</v>
      </c>
      <c r="I530" s="59">
        <v>45539</v>
      </c>
      <c r="J530" t="s">
        <v>561</v>
      </c>
      <c r="K530" t="s">
        <v>4609</v>
      </c>
      <c r="L530" s="59"/>
      <c r="M530" t="s">
        <v>112</v>
      </c>
      <c r="N530" t="s">
        <v>351</v>
      </c>
      <c r="O530">
        <v>5</v>
      </c>
      <c r="P530" t="s">
        <v>4038</v>
      </c>
      <c r="Q530" t="s">
        <v>4043</v>
      </c>
      <c r="S530" t="s">
        <v>4044</v>
      </c>
      <c r="W530">
        <v>16650</v>
      </c>
      <c r="X530">
        <v>0</v>
      </c>
      <c r="Y530">
        <v>0</v>
      </c>
      <c r="Z530">
        <v>3500</v>
      </c>
      <c r="AA530">
        <v>0</v>
      </c>
      <c r="AB530">
        <v>960</v>
      </c>
      <c r="AC530">
        <v>0</v>
      </c>
      <c r="AD530" t="s">
        <v>111</v>
      </c>
      <c r="AE530" t="s">
        <v>773</v>
      </c>
      <c r="AF530">
        <v>3340</v>
      </c>
      <c r="AG530">
        <v>2156</v>
      </c>
      <c r="AH530">
        <v>16650</v>
      </c>
      <c r="AI530">
        <v>15240</v>
      </c>
      <c r="AJ530">
        <v>743</v>
      </c>
      <c r="AK530">
        <v>667</v>
      </c>
      <c r="AL530">
        <v>4.0099999999999997E-2</v>
      </c>
      <c r="AN530" t="s">
        <v>785</v>
      </c>
      <c r="AP530">
        <v>16650</v>
      </c>
      <c r="AQ530">
        <v>15240</v>
      </c>
      <c r="AR530">
        <v>743</v>
      </c>
      <c r="AS530">
        <v>667</v>
      </c>
      <c r="AT530">
        <v>4.0099999999999997E-2</v>
      </c>
      <c r="AU530" t="s">
        <v>558</v>
      </c>
      <c r="AV530">
        <v>6</v>
      </c>
      <c r="AW530">
        <v>10780</v>
      </c>
    </row>
    <row r="531" spans="1:49">
      <c r="A531">
        <v>831</v>
      </c>
      <c r="B531" t="s">
        <v>560</v>
      </c>
      <c r="C531" s="59">
        <v>45538</v>
      </c>
      <c r="D531" t="s">
        <v>4611</v>
      </c>
      <c r="E531" t="s">
        <v>559</v>
      </c>
      <c r="F531" t="s">
        <v>4038</v>
      </c>
      <c r="G531" t="s">
        <v>4041</v>
      </c>
      <c r="H531" t="s">
        <v>4042</v>
      </c>
      <c r="I531" s="59">
        <v>45539</v>
      </c>
      <c r="J531" t="s">
        <v>561</v>
      </c>
      <c r="K531" t="s">
        <v>4609</v>
      </c>
      <c r="L531" s="59"/>
      <c r="M531" t="s">
        <v>118</v>
      </c>
      <c r="N531" t="s">
        <v>351</v>
      </c>
      <c r="O531">
        <v>2</v>
      </c>
      <c r="P531" t="s">
        <v>4038</v>
      </c>
      <c r="Q531" t="s">
        <v>4043</v>
      </c>
      <c r="S531" t="s">
        <v>4044</v>
      </c>
      <c r="W531">
        <v>5560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 t="s">
        <v>117</v>
      </c>
      <c r="AE531" t="s">
        <v>773</v>
      </c>
      <c r="AF531">
        <v>2550</v>
      </c>
      <c r="AG531">
        <v>1650</v>
      </c>
      <c r="AH531">
        <v>5560</v>
      </c>
      <c r="AI531">
        <v>3300</v>
      </c>
      <c r="AJ531">
        <v>301</v>
      </c>
      <c r="AK531">
        <v>1959</v>
      </c>
      <c r="AL531">
        <v>0.3523</v>
      </c>
      <c r="AN531" t="s">
        <v>785</v>
      </c>
      <c r="AP531">
        <v>5560</v>
      </c>
      <c r="AQ531">
        <v>3300</v>
      </c>
      <c r="AR531">
        <v>301</v>
      </c>
      <c r="AS531">
        <v>1959</v>
      </c>
      <c r="AT531">
        <v>0.3523</v>
      </c>
      <c r="AU531" t="s">
        <v>558</v>
      </c>
      <c r="AV531">
        <v>6</v>
      </c>
      <c r="AW531">
        <v>3300</v>
      </c>
    </row>
    <row r="532" spans="1:49">
      <c r="A532">
        <v>832</v>
      </c>
      <c r="B532" t="s">
        <v>560</v>
      </c>
      <c r="C532" s="59">
        <v>45538</v>
      </c>
      <c r="D532" t="s">
        <v>4612</v>
      </c>
      <c r="E532" t="s">
        <v>559</v>
      </c>
      <c r="F532" t="s">
        <v>4038</v>
      </c>
      <c r="G532" t="s">
        <v>4041</v>
      </c>
      <c r="H532" t="s">
        <v>4042</v>
      </c>
      <c r="I532" s="59">
        <v>45539</v>
      </c>
      <c r="J532" t="s">
        <v>561</v>
      </c>
      <c r="K532" t="s">
        <v>4609</v>
      </c>
      <c r="L532" s="59"/>
      <c r="M532" t="s">
        <v>80</v>
      </c>
      <c r="N532" t="s">
        <v>351</v>
      </c>
      <c r="O532">
        <v>2</v>
      </c>
      <c r="P532" t="s">
        <v>4038</v>
      </c>
      <c r="Q532" t="s">
        <v>4043</v>
      </c>
      <c r="S532" t="s">
        <v>4044</v>
      </c>
      <c r="W532">
        <v>12840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 t="s">
        <v>79</v>
      </c>
      <c r="AE532" t="s">
        <v>773</v>
      </c>
      <c r="AF532">
        <v>5120</v>
      </c>
      <c r="AG532">
        <v>3410</v>
      </c>
      <c r="AH532">
        <v>12840</v>
      </c>
      <c r="AI532">
        <v>6820</v>
      </c>
      <c r="AJ532">
        <v>591</v>
      </c>
      <c r="AK532">
        <v>5429</v>
      </c>
      <c r="AL532">
        <v>0.42280000000000001</v>
      </c>
      <c r="AN532" t="s">
        <v>785</v>
      </c>
      <c r="AP532">
        <v>12840</v>
      </c>
      <c r="AQ532">
        <v>6820</v>
      </c>
      <c r="AR532">
        <v>591</v>
      </c>
      <c r="AS532">
        <v>5429</v>
      </c>
      <c r="AT532">
        <v>0.42280000000000001</v>
      </c>
      <c r="AU532" t="s">
        <v>558</v>
      </c>
      <c r="AV532">
        <v>6</v>
      </c>
      <c r="AW532">
        <v>6820</v>
      </c>
    </row>
    <row r="533" spans="1:49">
      <c r="A533">
        <v>836</v>
      </c>
      <c r="B533" t="s">
        <v>560</v>
      </c>
      <c r="C533" s="59">
        <v>45538</v>
      </c>
      <c r="D533" t="s">
        <v>4631</v>
      </c>
      <c r="E533" t="s">
        <v>562</v>
      </c>
      <c r="F533" t="s">
        <v>4629</v>
      </c>
      <c r="H533" t="s">
        <v>4632</v>
      </c>
      <c r="I533" s="59">
        <v>45539</v>
      </c>
      <c r="J533" t="s">
        <v>561</v>
      </c>
      <c r="K533" t="s">
        <v>4630</v>
      </c>
      <c r="L533" s="59"/>
      <c r="M533" t="s">
        <v>18</v>
      </c>
      <c r="N533" t="s">
        <v>351</v>
      </c>
      <c r="O533">
        <v>1</v>
      </c>
      <c r="P533" t="s">
        <v>4629</v>
      </c>
      <c r="Q533" t="s">
        <v>4632</v>
      </c>
      <c r="S533" t="s">
        <v>4633</v>
      </c>
      <c r="T533" t="s">
        <v>564</v>
      </c>
      <c r="W533">
        <v>12470</v>
      </c>
      <c r="X533">
        <v>0</v>
      </c>
      <c r="Y533">
        <v>3000</v>
      </c>
      <c r="Z533">
        <v>3000</v>
      </c>
      <c r="AA533">
        <v>0</v>
      </c>
      <c r="AB533">
        <v>0</v>
      </c>
      <c r="AC533">
        <v>0</v>
      </c>
      <c r="AD533" t="s">
        <v>17</v>
      </c>
      <c r="AF533">
        <v>11780</v>
      </c>
      <c r="AG533">
        <v>7260</v>
      </c>
      <c r="AH533">
        <v>15470</v>
      </c>
      <c r="AI533">
        <v>10260</v>
      </c>
      <c r="AJ533">
        <v>1580</v>
      </c>
      <c r="AK533">
        <v>3630</v>
      </c>
      <c r="AL533">
        <v>0.2346</v>
      </c>
      <c r="AN533" t="s">
        <v>785</v>
      </c>
      <c r="AP533">
        <v>15470</v>
      </c>
      <c r="AQ533">
        <v>10260</v>
      </c>
      <c r="AR533">
        <v>1580</v>
      </c>
      <c r="AS533">
        <v>3630</v>
      </c>
      <c r="AT533">
        <v>0.2346</v>
      </c>
      <c r="AU533" t="s">
        <v>558</v>
      </c>
      <c r="AV533">
        <v>0</v>
      </c>
      <c r="AW533">
        <v>7260</v>
      </c>
    </row>
    <row r="534" spans="1:49">
      <c r="A534">
        <v>837</v>
      </c>
      <c r="B534" t="s">
        <v>560</v>
      </c>
      <c r="C534" s="59">
        <v>45539</v>
      </c>
      <c r="D534" t="s">
        <v>4635</v>
      </c>
      <c r="E534" t="s">
        <v>562</v>
      </c>
      <c r="F534" t="s">
        <v>1587</v>
      </c>
      <c r="H534" t="s">
        <v>4636</v>
      </c>
      <c r="I534" s="59">
        <v>45540</v>
      </c>
      <c r="J534" t="s">
        <v>561</v>
      </c>
      <c r="K534" t="s">
        <v>4634</v>
      </c>
      <c r="L534" s="59"/>
      <c r="M534" t="s">
        <v>34</v>
      </c>
      <c r="N534" t="s">
        <v>351</v>
      </c>
      <c r="O534">
        <v>1</v>
      </c>
      <c r="P534" t="s">
        <v>1587</v>
      </c>
      <c r="Q534" t="s">
        <v>4636</v>
      </c>
      <c r="S534" t="s">
        <v>4637</v>
      </c>
      <c r="T534" t="s">
        <v>564</v>
      </c>
      <c r="W534">
        <v>34020</v>
      </c>
      <c r="X534">
        <v>0</v>
      </c>
      <c r="Y534">
        <v>3000</v>
      </c>
      <c r="Z534">
        <v>3500</v>
      </c>
      <c r="AA534">
        <v>0</v>
      </c>
      <c r="AB534">
        <v>960</v>
      </c>
      <c r="AC534">
        <v>0</v>
      </c>
      <c r="AD534" t="s">
        <v>33</v>
      </c>
      <c r="AF534">
        <v>32130</v>
      </c>
      <c r="AG534">
        <v>19800</v>
      </c>
      <c r="AH534">
        <v>37020</v>
      </c>
      <c r="AI534">
        <v>24260</v>
      </c>
      <c r="AJ534">
        <v>4141</v>
      </c>
      <c r="AK534">
        <v>8619</v>
      </c>
      <c r="AL534">
        <v>0.23280000000000001</v>
      </c>
      <c r="AN534" t="s">
        <v>785</v>
      </c>
      <c r="AP534">
        <v>37020</v>
      </c>
      <c r="AQ534">
        <v>24260</v>
      </c>
      <c r="AR534">
        <v>4141</v>
      </c>
      <c r="AS534">
        <v>8619</v>
      </c>
      <c r="AT534">
        <v>0.23280000000000001</v>
      </c>
      <c r="AU534" t="s">
        <v>558</v>
      </c>
      <c r="AV534">
        <v>0</v>
      </c>
      <c r="AW534">
        <v>19800</v>
      </c>
    </row>
    <row r="535" spans="1:49">
      <c r="A535">
        <v>838</v>
      </c>
      <c r="B535" t="s">
        <v>560</v>
      </c>
      <c r="C535" s="59">
        <v>45539</v>
      </c>
      <c r="D535" t="s">
        <v>4640</v>
      </c>
      <c r="E535" t="s">
        <v>562</v>
      </c>
      <c r="F535" t="s">
        <v>4638</v>
      </c>
      <c r="H535" t="s">
        <v>4641</v>
      </c>
      <c r="I535" s="59">
        <v>45540</v>
      </c>
      <c r="J535" t="s">
        <v>561</v>
      </c>
      <c r="K535" t="s">
        <v>4639</v>
      </c>
      <c r="L535" s="59"/>
      <c r="M535" t="s">
        <v>98</v>
      </c>
      <c r="N535" t="s">
        <v>351</v>
      </c>
      <c r="O535">
        <v>2</v>
      </c>
      <c r="P535" t="s">
        <v>4638</v>
      </c>
      <c r="Q535" t="s">
        <v>4641</v>
      </c>
      <c r="S535" t="s">
        <v>4642</v>
      </c>
      <c r="T535" t="s">
        <v>564</v>
      </c>
      <c r="W535">
        <v>12240</v>
      </c>
      <c r="X535">
        <v>1360</v>
      </c>
      <c r="Y535">
        <v>0</v>
      </c>
      <c r="Z535">
        <v>3000</v>
      </c>
      <c r="AA535">
        <v>0</v>
      </c>
      <c r="AB535">
        <v>0</v>
      </c>
      <c r="AC535">
        <v>0</v>
      </c>
      <c r="AD535" t="s">
        <v>1645</v>
      </c>
      <c r="AF535">
        <v>6430</v>
      </c>
      <c r="AG535">
        <v>3960</v>
      </c>
      <c r="AH535">
        <v>12240</v>
      </c>
      <c r="AI535">
        <v>10920</v>
      </c>
      <c r="AJ535">
        <v>1454</v>
      </c>
      <c r="AK535">
        <v>-134</v>
      </c>
      <c r="AL535">
        <v>-1.09E-2</v>
      </c>
      <c r="AN535" t="s">
        <v>785</v>
      </c>
      <c r="AP535">
        <v>12240</v>
      </c>
      <c r="AQ535">
        <v>10920</v>
      </c>
      <c r="AR535">
        <v>1454</v>
      </c>
      <c r="AS535">
        <v>-134</v>
      </c>
      <c r="AT535">
        <v>-1.09E-2</v>
      </c>
      <c r="AU535" t="s">
        <v>558</v>
      </c>
      <c r="AV535">
        <v>0</v>
      </c>
      <c r="AW535">
        <v>7920</v>
      </c>
    </row>
    <row r="536" spans="1:49">
      <c r="A536">
        <v>839</v>
      </c>
      <c r="B536" t="s">
        <v>560</v>
      </c>
      <c r="C536" s="59">
        <v>45540</v>
      </c>
      <c r="D536" t="s">
        <v>4645</v>
      </c>
      <c r="E536" t="s">
        <v>562</v>
      </c>
      <c r="F536" t="s">
        <v>4643</v>
      </c>
      <c r="H536" t="s">
        <v>4646</v>
      </c>
      <c r="I536" s="59">
        <v>45540</v>
      </c>
      <c r="J536" t="s">
        <v>561</v>
      </c>
      <c r="K536" t="s">
        <v>4644</v>
      </c>
      <c r="L536" s="59"/>
      <c r="M536" t="s">
        <v>34</v>
      </c>
      <c r="N536" t="s">
        <v>351</v>
      </c>
      <c r="O536">
        <v>1</v>
      </c>
      <c r="P536" t="s">
        <v>4643</v>
      </c>
      <c r="Q536" t="s">
        <v>4646</v>
      </c>
      <c r="S536" t="s">
        <v>4647</v>
      </c>
      <c r="T536" t="s">
        <v>564</v>
      </c>
      <c r="W536">
        <v>34020</v>
      </c>
      <c r="X536">
        <v>0</v>
      </c>
      <c r="Y536">
        <v>3000</v>
      </c>
      <c r="Z536">
        <v>3500</v>
      </c>
      <c r="AA536">
        <v>0</v>
      </c>
      <c r="AB536">
        <v>960</v>
      </c>
      <c r="AC536">
        <v>0</v>
      </c>
      <c r="AD536" t="s">
        <v>33</v>
      </c>
      <c r="AF536">
        <v>32130</v>
      </c>
      <c r="AG536">
        <v>19800</v>
      </c>
      <c r="AH536">
        <v>37020</v>
      </c>
      <c r="AI536">
        <v>24260</v>
      </c>
      <c r="AJ536">
        <v>4141</v>
      </c>
      <c r="AK536">
        <v>8619</v>
      </c>
      <c r="AL536">
        <v>0.23280000000000001</v>
      </c>
      <c r="AN536" t="s">
        <v>785</v>
      </c>
      <c r="AP536">
        <v>37020</v>
      </c>
      <c r="AQ536">
        <v>24260</v>
      </c>
      <c r="AR536">
        <v>4141</v>
      </c>
      <c r="AS536">
        <v>8619</v>
      </c>
      <c r="AT536">
        <v>0.23280000000000001</v>
      </c>
      <c r="AU536" t="s">
        <v>558</v>
      </c>
      <c r="AV536">
        <v>0</v>
      </c>
      <c r="AW536">
        <v>19800</v>
      </c>
    </row>
    <row r="537" spans="1:49">
      <c r="A537">
        <v>840</v>
      </c>
      <c r="B537" t="s">
        <v>560</v>
      </c>
      <c r="C537" s="59">
        <v>45540</v>
      </c>
      <c r="D537" t="s">
        <v>4650</v>
      </c>
      <c r="E537" t="s">
        <v>559</v>
      </c>
      <c r="F537" t="s">
        <v>4651</v>
      </c>
      <c r="G537" t="s">
        <v>4652</v>
      </c>
      <c r="H537" t="s">
        <v>4653</v>
      </c>
      <c r="I537" s="59">
        <v>45540</v>
      </c>
      <c r="J537" t="s">
        <v>561</v>
      </c>
      <c r="K537" t="s">
        <v>4649</v>
      </c>
      <c r="L537" s="59"/>
      <c r="M537" t="s">
        <v>34</v>
      </c>
      <c r="N537" t="s">
        <v>351</v>
      </c>
      <c r="O537">
        <v>1</v>
      </c>
      <c r="P537" t="s">
        <v>4648</v>
      </c>
      <c r="Q537" t="s">
        <v>4654</v>
      </c>
      <c r="S537" t="s">
        <v>4655</v>
      </c>
      <c r="W537">
        <v>28620</v>
      </c>
      <c r="X537">
        <v>3180</v>
      </c>
      <c r="Y537">
        <v>3000</v>
      </c>
      <c r="Z537">
        <v>3500</v>
      </c>
      <c r="AA537">
        <v>0</v>
      </c>
      <c r="AB537">
        <v>960</v>
      </c>
      <c r="AC537">
        <v>0</v>
      </c>
      <c r="AD537" t="s">
        <v>33</v>
      </c>
      <c r="AF537">
        <v>30600</v>
      </c>
      <c r="AG537">
        <v>19800</v>
      </c>
      <c r="AH537">
        <v>31620</v>
      </c>
      <c r="AI537">
        <v>24260</v>
      </c>
      <c r="AJ537">
        <v>1278</v>
      </c>
      <c r="AK537">
        <v>9082</v>
      </c>
      <c r="AL537">
        <v>0.28720000000000001</v>
      </c>
      <c r="AN537" t="s">
        <v>785</v>
      </c>
      <c r="AP537">
        <v>31620</v>
      </c>
      <c r="AQ537">
        <v>24260</v>
      </c>
      <c r="AR537">
        <v>1278</v>
      </c>
      <c r="AS537">
        <v>6082</v>
      </c>
      <c r="AT537">
        <v>0.1923</v>
      </c>
      <c r="AU537" t="s">
        <v>826</v>
      </c>
      <c r="AV537">
        <v>0</v>
      </c>
      <c r="AW537">
        <v>19800</v>
      </c>
    </row>
    <row r="538" spans="1:49">
      <c r="A538">
        <v>841</v>
      </c>
      <c r="B538" t="s">
        <v>560</v>
      </c>
      <c r="C538" s="59">
        <v>45539</v>
      </c>
      <c r="D538" t="s">
        <v>4658</v>
      </c>
      <c r="E538" t="s">
        <v>559</v>
      </c>
      <c r="F538" t="s">
        <v>4656</v>
      </c>
      <c r="G538" t="s">
        <v>4659</v>
      </c>
      <c r="H538" t="s">
        <v>4660</v>
      </c>
      <c r="I538" s="59">
        <v>45540</v>
      </c>
      <c r="J538" t="s">
        <v>561</v>
      </c>
      <c r="K538" t="s">
        <v>4657</v>
      </c>
      <c r="L538" s="59"/>
      <c r="M538" t="s">
        <v>18</v>
      </c>
      <c r="N538" t="s">
        <v>351</v>
      </c>
      <c r="O538">
        <v>1</v>
      </c>
      <c r="P538" t="s">
        <v>4656</v>
      </c>
      <c r="Q538" t="s">
        <v>4660</v>
      </c>
      <c r="S538" t="s">
        <v>4661</v>
      </c>
      <c r="T538" t="s">
        <v>1181</v>
      </c>
      <c r="W538">
        <v>10690</v>
      </c>
      <c r="X538">
        <v>1190</v>
      </c>
      <c r="Y538">
        <v>3000</v>
      </c>
      <c r="Z538">
        <v>3000</v>
      </c>
      <c r="AA538">
        <v>0</v>
      </c>
      <c r="AB538">
        <v>0</v>
      </c>
      <c r="AC538">
        <v>0</v>
      </c>
      <c r="AD538" t="s">
        <v>17</v>
      </c>
      <c r="AF538">
        <v>11220</v>
      </c>
      <c r="AG538">
        <v>7260</v>
      </c>
      <c r="AH538">
        <v>13690</v>
      </c>
      <c r="AI538">
        <v>10260</v>
      </c>
      <c r="AJ538">
        <v>564</v>
      </c>
      <c r="AK538">
        <v>5866</v>
      </c>
      <c r="AL538">
        <v>0.42849999999999999</v>
      </c>
      <c r="AN538" t="s">
        <v>785</v>
      </c>
      <c r="AP538">
        <v>13690</v>
      </c>
      <c r="AQ538">
        <v>10260</v>
      </c>
      <c r="AR538">
        <v>564</v>
      </c>
      <c r="AS538">
        <v>2866</v>
      </c>
      <c r="AT538">
        <v>0.20930000000000001</v>
      </c>
      <c r="AU538" t="s">
        <v>826</v>
      </c>
      <c r="AV538">
        <v>0</v>
      </c>
      <c r="AW538">
        <v>7260</v>
      </c>
    </row>
    <row r="539" spans="1:49">
      <c r="A539">
        <v>842</v>
      </c>
      <c r="B539" t="s">
        <v>560</v>
      </c>
      <c r="C539" s="59">
        <v>45539</v>
      </c>
      <c r="D539" t="s">
        <v>4663</v>
      </c>
      <c r="E539" t="s">
        <v>559</v>
      </c>
      <c r="F539" t="s">
        <v>1842</v>
      </c>
      <c r="G539" t="s">
        <v>1845</v>
      </c>
      <c r="H539" t="s">
        <v>1846</v>
      </c>
      <c r="I539" s="59">
        <v>45540</v>
      </c>
      <c r="J539" t="s">
        <v>561</v>
      </c>
      <c r="K539" t="s">
        <v>4662</v>
      </c>
      <c r="L539" s="59"/>
      <c r="M539" t="s">
        <v>257</v>
      </c>
      <c r="N539" t="s">
        <v>351</v>
      </c>
      <c r="O539">
        <v>20</v>
      </c>
      <c r="P539" t="s">
        <v>1842</v>
      </c>
      <c r="Q539" t="s">
        <v>1846</v>
      </c>
      <c r="R539" t="s">
        <v>1846</v>
      </c>
      <c r="S539" t="s">
        <v>1847</v>
      </c>
      <c r="W539">
        <v>37800</v>
      </c>
      <c r="X539">
        <v>0</v>
      </c>
      <c r="Y539">
        <v>0</v>
      </c>
      <c r="Z539">
        <v>3500</v>
      </c>
      <c r="AA539">
        <v>0</v>
      </c>
      <c r="AB539">
        <v>960</v>
      </c>
      <c r="AC539">
        <v>0</v>
      </c>
      <c r="AD539" t="s">
        <v>256</v>
      </c>
      <c r="AE539" t="s">
        <v>773</v>
      </c>
      <c r="AF539">
        <v>1810</v>
      </c>
      <c r="AG539">
        <v>1155</v>
      </c>
      <c r="AH539">
        <v>37800</v>
      </c>
      <c r="AI539">
        <v>27560</v>
      </c>
      <c r="AJ539">
        <v>1584</v>
      </c>
      <c r="AK539">
        <v>8656</v>
      </c>
      <c r="AL539">
        <v>0.22900000000000001</v>
      </c>
      <c r="AN539" t="s">
        <v>785</v>
      </c>
      <c r="AP539">
        <v>37800</v>
      </c>
      <c r="AQ539">
        <v>27560</v>
      </c>
      <c r="AR539">
        <v>1584</v>
      </c>
      <c r="AS539">
        <v>8656</v>
      </c>
      <c r="AT539">
        <v>0.22900000000000001</v>
      </c>
      <c r="AU539" t="s">
        <v>558</v>
      </c>
      <c r="AV539">
        <v>1</v>
      </c>
      <c r="AW539">
        <v>23100</v>
      </c>
    </row>
    <row r="540" spans="1:49">
      <c r="A540">
        <v>852</v>
      </c>
      <c r="B540" t="s">
        <v>560</v>
      </c>
      <c r="C540" s="59">
        <v>45541</v>
      </c>
      <c r="D540" t="s">
        <v>4724</v>
      </c>
      <c r="E540" t="s">
        <v>559</v>
      </c>
      <c r="F540" t="s">
        <v>4722</v>
      </c>
      <c r="G540" t="s">
        <v>4725</v>
      </c>
      <c r="H540" t="s">
        <v>4726</v>
      </c>
      <c r="I540" s="59">
        <v>45541</v>
      </c>
      <c r="J540" t="s">
        <v>561</v>
      </c>
      <c r="K540" t="s">
        <v>4723</v>
      </c>
      <c r="L540" s="59"/>
      <c r="M540" t="s">
        <v>246</v>
      </c>
      <c r="N540" t="s">
        <v>352</v>
      </c>
      <c r="O540">
        <v>6</v>
      </c>
      <c r="P540" t="s">
        <v>4722</v>
      </c>
      <c r="Q540" t="s">
        <v>4726</v>
      </c>
      <c r="S540" t="s">
        <v>4727</v>
      </c>
      <c r="T540" t="s">
        <v>4728</v>
      </c>
      <c r="W540">
        <v>7860</v>
      </c>
      <c r="X540">
        <v>0</v>
      </c>
      <c r="Y540">
        <v>3000</v>
      </c>
      <c r="Z540">
        <v>3000</v>
      </c>
      <c r="AA540">
        <v>0</v>
      </c>
      <c r="AB540">
        <v>0</v>
      </c>
      <c r="AC540">
        <v>0</v>
      </c>
      <c r="AD540" t="s">
        <v>1647</v>
      </c>
      <c r="AF540">
        <v>1250</v>
      </c>
      <c r="AG540">
        <v>798</v>
      </c>
      <c r="AH540">
        <v>10860</v>
      </c>
      <c r="AI540">
        <v>7788</v>
      </c>
      <c r="AJ540">
        <v>452</v>
      </c>
      <c r="AK540">
        <v>5620</v>
      </c>
      <c r="AL540">
        <v>0.51749999999999996</v>
      </c>
      <c r="AN540" t="s">
        <v>785</v>
      </c>
      <c r="AP540">
        <v>10860</v>
      </c>
      <c r="AQ540">
        <v>7788</v>
      </c>
      <c r="AR540">
        <v>452</v>
      </c>
      <c r="AS540">
        <v>2620</v>
      </c>
      <c r="AT540">
        <v>0.24129999999999999</v>
      </c>
      <c r="AU540" t="s">
        <v>826</v>
      </c>
      <c r="AV540">
        <v>0</v>
      </c>
      <c r="AW540">
        <v>4788</v>
      </c>
    </row>
    <row r="541" spans="1:49">
      <c r="A541">
        <v>853</v>
      </c>
      <c r="B541" t="s">
        <v>560</v>
      </c>
      <c r="C541" s="59">
        <v>45541</v>
      </c>
      <c r="D541" t="s">
        <v>4731</v>
      </c>
      <c r="E541" t="s">
        <v>559</v>
      </c>
      <c r="F541" t="s">
        <v>4729</v>
      </c>
      <c r="G541" t="s">
        <v>4616</v>
      </c>
      <c r="H541" t="s">
        <v>4732</v>
      </c>
      <c r="I541" s="59">
        <v>45541</v>
      </c>
      <c r="J541" t="s">
        <v>561</v>
      </c>
      <c r="K541" t="s">
        <v>4730</v>
      </c>
      <c r="L541" s="59"/>
      <c r="M541" t="s">
        <v>242</v>
      </c>
      <c r="N541" t="s">
        <v>352</v>
      </c>
      <c r="O541">
        <v>15</v>
      </c>
      <c r="P541" t="s">
        <v>4729</v>
      </c>
      <c r="Q541" t="s">
        <v>4732</v>
      </c>
      <c r="S541" t="s">
        <v>4733</v>
      </c>
      <c r="W541">
        <v>25500</v>
      </c>
      <c r="X541">
        <v>0</v>
      </c>
      <c r="Y541">
        <v>0</v>
      </c>
      <c r="Z541">
        <v>4400</v>
      </c>
      <c r="AA541">
        <v>0</v>
      </c>
      <c r="AB541">
        <v>1725</v>
      </c>
      <c r="AC541">
        <v>0</v>
      </c>
      <c r="AD541" t="s">
        <v>388</v>
      </c>
      <c r="AF541">
        <v>1640</v>
      </c>
      <c r="AG541">
        <v>1045</v>
      </c>
      <c r="AH541">
        <v>25500</v>
      </c>
      <c r="AI541">
        <v>21800</v>
      </c>
      <c r="AJ541">
        <v>1095</v>
      </c>
      <c r="AK541">
        <v>2605</v>
      </c>
      <c r="AL541">
        <v>0.1022</v>
      </c>
      <c r="AN541" t="s">
        <v>785</v>
      </c>
      <c r="AP541">
        <v>25500</v>
      </c>
      <c r="AQ541">
        <v>21800</v>
      </c>
      <c r="AR541">
        <v>1095</v>
      </c>
      <c r="AS541">
        <v>2605</v>
      </c>
      <c r="AT541">
        <v>0.1022</v>
      </c>
      <c r="AU541" t="s">
        <v>558</v>
      </c>
      <c r="AV541">
        <v>0</v>
      </c>
      <c r="AW541">
        <v>15675</v>
      </c>
    </row>
    <row r="542" spans="1:49">
      <c r="A542">
        <v>854</v>
      </c>
      <c r="B542" t="s">
        <v>560</v>
      </c>
      <c r="C542" s="59">
        <v>45541</v>
      </c>
      <c r="D542" t="s">
        <v>4734</v>
      </c>
      <c r="E542" t="s">
        <v>559</v>
      </c>
      <c r="F542" t="s">
        <v>4729</v>
      </c>
      <c r="G542" t="s">
        <v>4616</v>
      </c>
      <c r="H542" t="s">
        <v>4732</v>
      </c>
      <c r="I542" s="59">
        <v>45541</v>
      </c>
      <c r="J542" t="s">
        <v>561</v>
      </c>
      <c r="K542" t="s">
        <v>4730</v>
      </c>
      <c r="L542" s="59"/>
      <c r="M542" t="s">
        <v>284</v>
      </c>
      <c r="N542" t="s">
        <v>352</v>
      </c>
      <c r="O542">
        <v>3</v>
      </c>
      <c r="P542" t="s">
        <v>4729</v>
      </c>
      <c r="Q542" t="s">
        <v>4732</v>
      </c>
      <c r="S542" t="s">
        <v>4733</v>
      </c>
      <c r="W542">
        <v>7260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 t="s">
        <v>1648</v>
      </c>
      <c r="AE542" t="s">
        <v>773</v>
      </c>
      <c r="AF542">
        <v>1900</v>
      </c>
      <c r="AG542">
        <v>1210</v>
      </c>
      <c r="AH542">
        <v>7260</v>
      </c>
      <c r="AI542">
        <v>3630</v>
      </c>
      <c r="AJ542">
        <v>369</v>
      </c>
      <c r="AK542">
        <v>3261</v>
      </c>
      <c r="AL542">
        <v>0.44919999999999999</v>
      </c>
      <c r="AN542" t="s">
        <v>785</v>
      </c>
      <c r="AP542">
        <v>7260</v>
      </c>
      <c r="AQ542">
        <v>3630</v>
      </c>
      <c r="AR542">
        <v>369</v>
      </c>
      <c r="AS542">
        <v>3261</v>
      </c>
      <c r="AT542">
        <v>0.44919999999999999</v>
      </c>
      <c r="AU542" t="s">
        <v>558</v>
      </c>
      <c r="AV542">
        <v>0</v>
      </c>
      <c r="AW542">
        <v>3630</v>
      </c>
    </row>
    <row r="543" spans="1:49">
      <c r="A543">
        <v>855</v>
      </c>
      <c r="B543" t="s">
        <v>560</v>
      </c>
      <c r="C543" s="59">
        <v>45541</v>
      </c>
      <c r="D543" t="s">
        <v>4735</v>
      </c>
      <c r="E543" t="s">
        <v>559</v>
      </c>
      <c r="F543" t="s">
        <v>4729</v>
      </c>
      <c r="G543" t="s">
        <v>4616</v>
      </c>
      <c r="H543" t="s">
        <v>4732</v>
      </c>
      <c r="I543" s="59">
        <v>45541</v>
      </c>
      <c r="J543" t="s">
        <v>561</v>
      </c>
      <c r="K543" t="s">
        <v>4730</v>
      </c>
      <c r="L543" s="59"/>
      <c r="M543" t="s">
        <v>208</v>
      </c>
      <c r="N543" t="s">
        <v>373</v>
      </c>
      <c r="O543">
        <v>2</v>
      </c>
      <c r="P543" t="s">
        <v>4729</v>
      </c>
      <c r="Q543" t="s">
        <v>4732</v>
      </c>
      <c r="S543" t="s">
        <v>4733</v>
      </c>
      <c r="W543">
        <v>7560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 t="s">
        <v>400</v>
      </c>
      <c r="AE543" t="s">
        <v>773</v>
      </c>
      <c r="AF543">
        <v>3620</v>
      </c>
      <c r="AG543">
        <v>2310</v>
      </c>
      <c r="AH543">
        <v>7560</v>
      </c>
      <c r="AI543">
        <v>4620</v>
      </c>
      <c r="AJ543">
        <v>381</v>
      </c>
      <c r="AK543">
        <v>2559</v>
      </c>
      <c r="AL543">
        <v>0.33850000000000002</v>
      </c>
      <c r="AN543" t="s">
        <v>785</v>
      </c>
      <c r="AP543">
        <v>7560</v>
      </c>
      <c r="AQ543">
        <v>4620</v>
      </c>
      <c r="AR543">
        <v>381</v>
      </c>
      <c r="AS543">
        <v>2559</v>
      </c>
      <c r="AT543">
        <v>0.33850000000000002</v>
      </c>
      <c r="AU543" t="s">
        <v>558</v>
      </c>
      <c r="AV543">
        <v>0</v>
      </c>
      <c r="AW543">
        <v>4620</v>
      </c>
    </row>
    <row r="544" spans="1:49">
      <c r="A544">
        <v>856</v>
      </c>
      <c r="B544" t="s">
        <v>560</v>
      </c>
      <c r="C544" s="59">
        <v>45541</v>
      </c>
      <c r="D544" t="s">
        <v>4736</v>
      </c>
      <c r="E544" t="s">
        <v>559</v>
      </c>
      <c r="F544" t="s">
        <v>4729</v>
      </c>
      <c r="G544" t="s">
        <v>4616</v>
      </c>
      <c r="H544" t="s">
        <v>4732</v>
      </c>
      <c r="I544" s="59">
        <v>45541</v>
      </c>
      <c r="J544" t="s">
        <v>561</v>
      </c>
      <c r="K544" t="s">
        <v>4730</v>
      </c>
      <c r="L544" s="59"/>
      <c r="M544" t="s">
        <v>211</v>
      </c>
      <c r="N544" t="s">
        <v>351</v>
      </c>
      <c r="O544">
        <v>2</v>
      </c>
      <c r="P544" t="s">
        <v>4729</v>
      </c>
      <c r="Q544" t="s">
        <v>4732</v>
      </c>
      <c r="S544" t="s">
        <v>4733</v>
      </c>
      <c r="W544">
        <v>4580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 t="s">
        <v>828</v>
      </c>
      <c r="AE544" t="s">
        <v>773</v>
      </c>
      <c r="AF544">
        <v>2190</v>
      </c>
      <c r="AG544">
        <v>1397</v>
      </c>
      <c r="AH544">
        <v>4580</v>
      </c>
      <c r="AI544">
        <v>2794</v>
      </c>
      <c r="AJ544">
        <v>262</v>
      </c>
      <c r="AK544">
        <v>1524</v>
      </c>
      <c r="AL544">
        <v>0.33279999999999998</v>
      </c>
      <c r="AN544" t="s">
        <v>785</v>
      </c>
      <c r="AP544">
        <v>4580</v>
      </c>
      <c r="AQ544">
        <v>2794</v>
      </c>
      <c r="AR544">
        <v>262</v>
      </c>
      <c r="AS544">
        <v>1524</v>
      </c>
      <c r="AT544">
        <v>0.33279999999999998</v>
      </c>
      <c r="AU544" t="s">
        <v>558</v>
      </c>
      <c r="AV544">
        <v>0</v>
      </c>
      <c r="AW544">
        <v>2794</v>
      </c>
    </row>
    <row r="545" spans="1:49">
      <c r="A545">
        <v>857</v>
      </c>
      <c r="B545" t="s">
        <v>560</v>
      </c>
      <c r="C545" s="59">
        <v>45540</v>
      </c>
      <c r="D545" t="s">
        <v>4738</v>
      </c>
      <c r="E545" t="s">
        <v>562</v>
      </c>
      <c r="F545" t="s">
        <v>4739</v>
      </c>
      <c r="H545" t="s">
        <v>4740</v>
      </c>
      <c r="I545" s="59">
        <v>45541</v>
      </c>
      <c r="J545" t="s">
        <v>561</v>
      </c>
      <c r="K545" t="s">
        <v>4737</v>
      </c>
      <c r="L545" s="59"/>
      <c r="M545" t="s">
        <v>115</v>
      </c>
      <c r="N545" t="s">
        <v>351</v>
      </c>
      <c r="O545">
        <v>2</v>
      </c>
      <c r="P545" t="s">
        <v>1768</v>
      </c>
      <c r="Q545" t="s">
        <v>4740</v>
      </c>
      <c r="S545" t="s">
        <v>4741</v>
      </c>
      <c r="T545" t="s">
        <v>4742</v>
      </c>
      <c r="W545">
        <v>7080</v>
      </c>
      <c r="X545">
        <v>0</v>
      </c>
      <c r="Y545">
        <v>0</v>
      </c>
      <c r="Z545">
        <v>3000</v>
      </c>
      <c r="AA545">
        <v>0</v>
      </c>
      <c r="AB545">
        <v>0</v>
      </c>
      <c r="AC545">
        <v>0</v>
      </c>
      <c r="AD545" t="s">
        <v>114</v>
      </c>
      <c r="AF545">
        <v>3210</v>
      </c>
      <c r="AG545">
        <v>1980</v>
      </c>
      <c r="AH545">
        <v>7080</v>
      </c>
      <c r="AI545">
        <v>6960</v>
      </c>
      <c r="AJ545">
        <v>841</v>
      </c>
      <c r="AK545">
        <v>-721</v>
      </c>
      <c r="AL545">
        <v>-0.1018</v>
      </c>
      <c r="AN545" t="s">
        <v>785</v>
      </c>
      <c r="AP545">
        <v>7080</v>
      </c>
      <c r="AQ545">
        <v>6960</v>
      </c>
      <c r="AR545">
        <v>841</v>
      </c>
      <c r="AS545">
        <v>-721</v>
      </c>
      <c r="AT545">
        <v>-0.1018</v>
      </c>
      <c r="AU545" t="s">
        <v>558</v>
      </c>
      <c r="AV545">
        <v>0</v>
      </c>
      <c r="AW545">
        <v>3960</v>
      </c>
    </row>
    <row r="546" spans="1:49">
      <c r="A546">
        <v>858</v>
      </c>
      <c r="B546" t="s">
        <v>560</v>
      </c>
      <c r="C546" s="59">
        <v>45540</v>
      </c>
      <c r="D546" t="s">
        <v>4738</v>
      </c>
      <c r="E546" t="s">
        <v>562</v>
      </c>
      <c r="F546" t="s">
        <v>4739</v>
      </c>
      <c r="H546" t="s">
        <v>4740</v>
      </c>
      <c r="I546" s="59">
        <v>45541</v>
      </c>
      <c r="J546" t="s">
        <v>561</v>
      </c>
      <c r="K546" t="s">
        <v>4737</v>
      </c>
      <c r="L546" s="59"/>
      <c r="M546" t="s">
        <v>118</v>
      </c>
      <c r="N546" t="s">
        <v>351</v>
      </c>
      <c r="O546">
        <v>2</v>
      </c>
      <c r="P546" t="s">
        <v>1768</v>
      </c>
      <c r="Q546" t="s">
        <v>4740</v>
      </c>
      <c r="S546" t="s">
        <v>4741</v>
      </c>
      <c r="T546" t="s">
        <v>4742</v>
      </c>
      <c r="W546">
        <v>4880</v>
      </c>
      <c r="X546">
        <v>880</v>
      </c>
      <c r="Y546">
        <v>0</v>
      </c>
      <c r="Z546">
        <v>0</v>
      </c>
      <c r="AA546">
        <v>0</v>
      </c>
      <c r="AB546">
        <v>0</v>
      </c>
      <c r="AC546">
        <v>0</v>
      </c>
      <c r="AD546" t="s">
        <v>117</v>
      </c>
      <c r="AE546" t="s">
        <v>773</v>
      </c>
      <c r="AF546">
        <v>2680</v>
      </c>
      <c r="AG546">
        <v>1650</v>
      </c>
      <c r="AH546">
        <v>4880</v>
      </c>
      <c r="AI546">
        <v>3300</v>
      </c>
      <c r="AJ546">
        <v>580</v>
      </c>
      <c r="AK546">
        <v>1000</v>
      </c>
      <c r="AL546">
        <v>0.2049</v>
      </c>
      <c r="AN546" t="s">
        <v>785</v>
      </c>
      <c r="AP546">
        <v>4880</v>
      </c>
      <c r="AQ546">
        <v>3300</v>
      </c>
      <c r="AR546">
        <v>580</v>
      </c>
      <c r="AS546">
        <v>1000</v>
      </c>
      <c r="AT546">
        <v>0.2049</v>
      </c>
      <c r="AU546" t="s">
        <v>558</v>
      </c>
      <c r="AV546">
        <v>0</v>
      </c>
      <c r="AW546">
        <v>3300</v>
      </c>
    </row>
    <row r="547" spans="1:49">
      <c r="A547">
        <v>859</v>
      </c>
      <c r="B547" t="s">
        <v>560</v>
      </c>
      <c r="C547" s="59">
        <v>45541</v>
      </c>
      <c r="D547" t="s">
        <v>4745</v>
      </c>
      <c r="E547" t="s">
        <v>562</v>
      </c>
      <c r="F547" t="s">
        <v>4743</v>
      </c>
      <c r="H547" t="s">
        <v>4746</v>
      </c>
      <c r="I547" s="59">
        <v>45541</v>
      </c>
      <c r="J547" t="s">
        <v>561</v>
      </c>
      <c r="K547" t="s">
        <v>4744</v>
      </c>
      <c r="L547" s="59"/>
      <c r="M547" t="s">
        <v>98</v>
      </c>
      <c r="N547" t="s">
        <v>351</v>
      </c>
      <c r="O547">
        <v>2</v>
      </c>
      <c r="P547" t="s">
        <v>4743</v>
      </c>
      <c r="Q547" t="s">
        <v>4746</v>
      </c>
      <c r="S547" t="s">
        <v>4747</v>
      </c>
      <c r="T547" t="s">
        <v>564</v>
      </c>
      <c r="W547">
        <v>13600</v>
      </c>
      <c r="X547">
        <v>0</v>
      </c>
      <c r="Y547">
        <v>0</v>
      </c>
      <c r="Z547">
        <v>3000</v>
      </c>
      <c r="AA547">
        <v>0</v>
      </c>
      <c r="AB547">
        <v>0</v>
      </c>
      <c r="AC547">
        <v>0</v>
      </c>
      <c r="AD547" t="s">
        <v>1645</v>
      </c>
      <c r="AF547">
        <v>6430</v>
      </c>
      <c r="AG547">
        <v>3960</v>
      </c>
      <c r="AH547">
        <v>13600</v>
      </c>
      <c r="AI547">
        <v>10920</v>
      </c>
      <c r="AJ547">
        <v>1616</v>
      </c>
      <c r="AK547">
        <v>1064</v>
      </c>
      <c r="AL547">
        <v>7.8200000000000006E-2</v>
      </c>
      <c r="AN547" t="s">
        <v>785</v>
      </c>
      <c r="AP547">
        <v>13600</v>
      </c>
      <c r="AQ547">
        <v>10920</v>
      </c>
      <c r="AR547">
        <v>1616</v>
      </c>
      <c r="AS547">
        <v>1064</v>
      </c>
      <c r="AT547">
        <v>7.8200000000000006E-2</v>
      </c>
      <c r="AU547" t="s">
        <v>558</v>
      </c>
      <c r="AV547">
        <v>0</v>
      </c>
      <c r="AW547">
        <v>7920</v>
      </c>
    </row>
    <row r="548" spans="1:49">
      <c r="A548">
        <v>860</v>
      </c>
      <c r="B548" t="s">
        <v>560</v>
      </c>
      <c r="C548" s="59">
        <v>45541</v>
      </c>
      <c r="D548" t="s">
        <v>4750</v>
      </c>
      <c r="E548" t="s">
        <v>562</v>
      </c>
      <c r="F548" t="s">
        <v>4748</v>
      </c>
      <c r="H548" t="s">
        <v>4751</v>
      </c>
      <c r="I548" s="59">
        <v>45541</v>
      </c>
      <c r="J548" t="s">
        <v>561</v>
      </c>
      <c r="K548" t="s">
        <v>4749</v>
      </c>
      <c r="L548" s="59"/>
      <c r="M548" t="s">
        <v>112</v>
      </c>
      <c r="N548" t="s">
        <v>351</v>
      </c>
      <c r="O548">
        <v>10</v>
      </c>
      <c r="P548" t="s">
        <v>4748</v>
      </c>
      <c r="Q548" t="s">
        <v>4751</v>
      </c>
      <c r="S548" t="s">
        <v>4752</v>
      </c>
      <c r="T548" t="s">
        <v>1909</v>
      </c>
      <c r="W548">
        <v>40400</v>
      </c>
      <c r="X548">
        <v>0</v>
      </c>
      <c r="Y548">
        <v>0</v>
      </c>
      <c r="Z548">
        <v>3500</v>
      </c>
      <c r="AA548">
        <v>0</v>
      </c>
      <c r="AB548">
        <v>960</v>
      </c>
      <c r="AC548">
        <v>0</v>
      </c>
      <c r="AD548" t="s">
        <v>111</v>
      </c>
      <c r="AF548">
        <v>3510</v>
      </c>
      <c r="AG548">
        <v>2156</v>
      </c>
      <c r="AH548">
        <v>40400</v>
      </c>
      <c r="AI548">
        <v>26020</v>
      </c>
      <c r="AJ548">
        <v>4800</v>
      </c>
      <c r="AK548">
        <v>9580</v>
      </c>
      <c r="AL548">
        <v>0.23710000000000001</v>
      </c>
      <c r="AN548" t="s">
        <v>785</v>
      </c>
      <c r="AP548">
        <v>40400</v>
      </c>
      <c r="AQ548">
        <v>26020</v>
      </c>
      <c r="AR548">
        <v>4800</v>
      </c>
      <c r="AS548">
        <v>9580</v>
      </c>
      <c r="AT548">
        <v>0.23710000000000001</v>
      </c>
      <c r="AU548" t="s">
        <v>558</v>
      </c>
      <c r="AV548">
        <v>0</v>
      </c>
      <c r="AW548">
        <v>21560</v>
      </c>
    </row>
    <row r="549" spans="1:49">
      <c r="A549">
        <v>861</v>
      </c>
      <c r="B549" t="s">
        <v>560</v>
      </c>
      <c r="C549" s="59">
        <v>45541</v>
      </c>
      <c r="D549" t="s">
        <v>4755</v>
      </c>
      <c r="E549" t="s">
        <v>562</v>
      </c>
      <c r="F549" t="s">
        <v>4753</v>
      </c>
      <c r="H549" t="s">
        <v>4756</v>
      </c>
      <c r="I549" s="59">
        <v>45541</v>
      </c>
      <c r="J549" t="s">
        <v>561</v>
      </c>
      <c r="K549" t="s">
        <v>4754</v>
      </c>
      <c r="L549" s="59"/>
      <c r="M549" t="s">
        <v>34</v>
      </c>
      <c r="N549" t="s">
        <v>351</v>
      </c>
      <c r="O549">
        <v>1</v>
      </c>
      <c r="P549" t="s">
        <v>4753</v>
      </c>
      <c r="Q549" t="s">
        <v>4756</v>
      </c>
      <c r="S549" t="s">
        <v>4757</v>
      </c>
      <c r="T549" t="s">
        <v>564</v>
      </c>
      <c r="W549">
        <v>34020</v>
      </c>
      <c r="X549">
        <v>0</v>
      </c>
      <c r="Y549">
        <v>3000</v>
      </c>
      <c r="Z549">
        <v>3500</v>
      </c>
      <c r="AA549">
        <v>3000</v>
      </c>
      <c r="AB549">
        <v>960</v>
      </c>
      <c r="AC549">
        <v>0</v>
      </c>
      <c r="AD549" t="s">
        <v>33</v>
      </c>
      <c r="AF549">
        <v>32130</v>
      </c>
      <c r="AG549">
        <v>19800</v>
      </c>
      <c r="AH549">
        <v>37020</v>
      </c>
      <c r="AI549">
        <v>24260</v>
      </c>
      <c r="AJ549">
        <v>4141</v>
      </c>
      <c r="AK549">
        <v>8619</v>
      </c>
      <c r="AL549">
        <v>0.23280000000000001</v>
      </c>
      <c r="AN549" t="s">
        <v>785</v>
      </c>
      <c r="AP549">
        <v>40020</v>
      </c>
      <c r="AQ549">
        <v>27260</v>
      </c>
      <c r="AR549">
        <v>4141</v>
      </c>
      <c r="AS549">
        <v>8619</v>
      </c>
      <c r="AT549">
        <v>0.21540000000000001</v>
      </c>
      <c r="AU549" t="s">
        <v>826</v>
      </c>
      <c r="AV549">
        <v>0</v>
      </c>
      <c r="AW549">
        <v>19800</v>
      </c>
    </row>
    <row r="550" spans="1:49">
      <c r="A550">
        <v>864</v>
      </c>
      <c r="B550" t="s">
        <v>560</v>
      </c>
      <c r="C550" s="59">
        <v>45544</v>
      </c>
      <c r="D550" t="s">
        <v>4874</v>
      </c>
      <c r="E550" t="s">
        <v>871</v>
      </c>
      <c r="I550" s="59">
        <v>45544</v>
      </c>
      <c r="J550" t="s">
        <v>561</v>
      </c>
      <c r="K550" t="s">
        <v>4768</v>
      </c>
      <c r="L550" s="59"/>
      <c r="M550" t="s">
        <v>129</v>
      </c>
      <c r="N550" t="s">
        <v>351</v>
      </c>
      <c r="O550">
        <v>1</v>
      </c>
      <c r="P550" t="s">
        <v>2911</v>
      </c>
      <c r="Q550" t="s">
        <v>4769</v>
      </c>
      <c r="S550" t="s">
        <v>4770</v>
      </c>
      <c r="T550" t="s">
        <v>4771</v>
      </c>
      <c r="W550">
        <v>0</v>
      </c>
      <c r="X550">
        <v>0</v>
      </c>
      <c r="Y550">
        <v>0</v>
      </c>
      <c r="Z550">
        <v>5700</v>
      </c>
      <c r="AA550">
        <v>0</v>
      </c>
      <c r="AB550">
        <v>1725</v>
      </c>
      <c r="AC550">
        <v>0</v>
      </c>
      <c r="AD550" t="s">
        <v>128</v>
      </c>
      <c r="AE550" t="s">
        <v>773</v>
      </c>
      <c r="AF550">
        <v>1010</v>
      </c>
      <c r="AG550">
        <v>660</v>
      </c>
      <c r="AH550">
        <v>0</v>
      </c>
      <c r="AI550">
        <v>0</v>
      </c>
      <c r="AJ550">
        <v>0</v>
      </c>
      <c r="AK550">
        <v>0</v>
      </c>
      <c r="AL550">
        <v>0</v>
      </c>
      <c r="AN550" t="s">
        <v>788</v>
      </c>
      <c r="AP550">
        <v>0</v>
      </c>
      <c r="AQ550">
        <v>8085</v>
      </c>
      <c r="AR550">
        <v>0</v>
      </c>
      <c r="AS550">
        <v>-8085</v>
      </c>
      <c r="AT550">
        <v>0</v>
      </c>
      <c r="AU550" t="s">
        <v>826</v>
      </c>
      <c r="AV550">
        <v>0</v>
      </c>
      <c r="AW550">
        <v>660</v>
      </c>
    </row>
    <row r="551" spans="1:49">
      <c r="A551">
        <v>865</v>
      </c>
      <c r="B551" t="s">
        <v>560</v>
      </c>
      <c r="C551" s="59">
        <v>45544</v>
      </c>
      <c r="D551" t="s">
        <v>4875</v>
      </c>
      <c r="E551" t="s">
        <v>871</v>
      </c>
      <c r="I551" s="59">
        <v>45544</v>
      </c>
      <c r="J551" t="s">
        <v>561</v>
      </c>
      <c r="K551" t="s">
        <v>4772</v>
      </c>
      <c r="L551" s="59"/>
      <c r="M551" t="s">
        <v>38</v>
      </c>
      <c r="N551" t="s">
        <v>351</v>
      </c>
      <c r="O551">
        <v>1</v>
      </c>
      <c r="P551" t="s">
        <v>2991</v>
      </c>
      <c r="Q551" t="s">
        <v>4773</v>
      </c>
      <c r="S551" t="s">
        <v>4774</v>
      </c>
      <c r="W551">
        <v>0</v>
      </c>
      <c r="X551">
        <v>0</v>
      </c>
      <c r="Y551">
        <v>0</v>
      </c>
      <c r="Z551">
        <v>4400</v>
      </c>
      <c r="AA551">
        <v>0</v>
      </c>
      <c r="AB551">
        <v>1725</v>
      </c>
      <c r="AC551">
        <v>0</v>
      </c>
      <c r="AD551" t="s">
        <v>37</v>
      </c>
      <c r="AE551" t="s">
        <v>773</v>
      </c>
      <c r="AF551">
        <v>21320</v>
      </c>
      <c r="AG551">
        <v>14300</v>
      </c>
      <c r="AH551">
        <v>0</v>
      </c>
      <c r="AI551">
        <v>0</v>
      </c>
      <c r="AJ551">
        <v>0</v>
      </c>
      <c r="AK551">
        <v>0</v>
      </c>
      <c r="AL551">
        <v>0</v>
      </c>
      <c r="AN551" t="s">
        <v>788</v>
      </c>
      <c r="AP551">
        <v>0</v>
      </c>
      <c r="AQ551">
        <v>20425</v>
      </c>
      <c r="AR551">
        <v>0</v>
      </c>
      <c r="AS551">
        <v>-20425</v>
      </c>
      <c r="AT551">
        <v>0</v>
      </c>
      <c r="AU551" t="s">
        <v>826</v>
      </c>
      <c r="AV551">
        <v>0</v>
      </c>
      <c r="AW551">
        <v>14300</v>
      </c>
    </row>
    <row r="552" spans="1:49">
      <c r="A552">
        <v>866</v>
      </c>
      <c r="B552" t="s">
        <v>560</v>
      </c>
      <c r="C552" s="59">
        <v>45544</v>
      </c>
      <c r="D552" t="s">
        <v>4876</v>
      </c>
      <c r="E552" t="s">
        <v>871</v>
      </c>
      <c r="I552" s="59">
        <v>45544</v>
      </c>
      <c r="J552" t="s">
        <v>561</v>
      </c>
      <c r="K552" t="s">
        <v>4775</v>
      </c>
      <c r="L552" s="59"/>
      <c r="M552" t="s">
        <v>38</v>
      </c>
      <c r="N552" t="s">
        <v>351</v>
      </c>
      <c r="O552">
        <v>1</v>
      </c>
      <c r="P552" t="s">
        <v>2991</v>
      </c>
      <c r="Q552" t="s">
        <v>4773</v>
      </c>
      <c r="S552" t="s">
        <v>4774</v>
      </c>
      <c r="T552" t="s">
        <v>4776</v>
      </c>
      <c r="W552">
        <v>0</v>
      </c>
      <c r="X552">
        <v>0</v>
      </c>
      <c r="Y552">
        <v>0</v>
      </c>
      <c r="Z552">
        <v>4400</v>
      </c>
      <c r="AA552">
        <v>0</v>
      </c>
      <c r="AB552">
        <v>1725</v>
      </c>
      <c r="AC552">
        <v>0</v>
      </c>
      <c r="AD552" t="s">
        <v>37</v>
      </c>
      <c r="AE552" t="s">
        <v>773</v>
      </c>
      <c r="AF552">
        <v>21320</v>
      </c>
      <c r="AG552">
        <v>14300</v>
      </c>
      <c r="AH552">
        <v>0</v>
      </c>
      <c r="AI552">
        <v>0</v>
      </c>
      <c r="AJ552">
        <v>0</v>
      </c>
      <c r="AK552">
        <v>0</v>
      </c>
      <c r="AL552">
        <v>0</v>
      </c>
      <c r="AN552" t="s">
        <v>788</v>
      </c>
      <c r="AP552">
        <v>0</v>
      </c>
      <c r="AQ552">
        <v>20425</v>
      </c>
      <c r="AR552">
        <v>0</v>
      </c>
      <c r="AS552">
        <v>-20425</v>
      </c>
      <c r="AT552">
        <v>0</v>
      </c>
      <c r="AU552" t="s">
        <v>826</v>
      </c>
      <c r="AV552">
        <v>0</v>
      </c>
      <c r="AW552">
        <v>14300</v>
      </c>
    </row>
    <row r="553" spans="1:49">
      <c r="A553">
        <v>875</v>
      </c>
      <c r="B553" t="s">
        <v>560</v>
      </c>
      <c r="C553" s="59">
        <v>45541</v>
      </c>
      <c r="D553" t="s">
        <v>4818</v>
      </c>
      <c r="E553" t="s">
        <v>562</v>
      </c>
      <c r="F553" t="s">
        <v>2991</v>
      </c>
      <c r="H553" t="s">
        <v>4773</v>
      </c>
      <c r="I553" s="59">
        <v>45544</v>
      </c>
      <c r="J553" t="s">
        <v>561</v>
      </c>
      <c r="K553" t="s">
        <v>4817</v>
      </c>
      <c r="L553" s="59"/>
      <c r="M553" t="s">
        <v>38</v>
      </c>
      <c r="N553" t="s">
        <v>351</v>
      </c>
      <c r="O553">
        <v>8</v>
      </c>
      <c r="P553" t="s">
        <v>2991</v>
      </c>
      <c r="Q553" t="s">
        <v>4773</v>
      </c>
      <c r="S553" t="s">
        <v>2994</v>
      </c>
      <c r="T553" t="s">
        <v>2995</v>
      </c>
      <c r="W553">
        <v>196560</v>
      </c>
      <c r="X553">
        <v>0</v>
      </c>
      <c r="Y553">
        <v>0</v>
      </c>
      <c r="Z553">
        <v>4400</v>
      </c>
      <c r="AA553">
        <v>0</v>
      </c>
      <c r="AB553">
        <v>1725</v>
      </c>
      <c r="AC553">
        <v>0</v>
      </c>
      <c r="AD553" t="s">
        <v>37</v>
      </c>
      <c r="AF553">
        <v>23210</v>
      </c>
      <c r="AG553">
        <v>14300</v>
      </c>
      <c r="AH553">
        <v>196560</v>
      </c>
      <c r="AI553">
        <v>120525</v>
      </c>
      <c r="AJ553">
        <v>23351</v>
      </c>
      <c r="AK553">
        <v>52684</v>
      </c>
      <c r="AL553">
        <v>0.26800000000000002</v>
      </c>
      <c r="AN553" t="s">
        <v>785</v>
      </c>
      <c r="AP553">
        <v>196560</v>
      </c>
      <c r="AQ553">
        <v>120525</v>
      </c>
      <c r="AR553">
        <v>23351</v>
      </c>
      <c r="AS553">
        <v>52684</v>
      </c>
      <c r="AT553">
        <v>0.26800000000000002</v>
      </c>
      <c r="AU553" t="s">
        <v>558</v>
      </c>
      <c r="AV553">
        <v>0</v>
      </c>
      <c r="AW553">
        <v>114400</v>
      </c>
    </row>
    <row r="554" spans="1:49">
      <c r="A554">
        <v>876</v>
      </c>
      <c r="B554" t="s">
        <v>560</v>
      </c>
      <c r="C554" s="59">
        <v>45541</v>
      </c>
      <c r="D554" t="s">
        <v>4821</v>
      </c>
      <c r="E554" t="s">
        <v>562</v>
      </c>
      <c r="F554" t="s">
        <v>4819</v>
      </c>
      <c r="H554" t="s">
        <v>4822</v>
      </c>
      <c r="I554" s="59">
        <v>45544</v>
      </c>
      <c r="J554" t="s">
        <v>561</v>
      </c>
      <c r="K554" t="s">
        <v>4820</v>
      </c>
      <c r="L554" s="59"/>
      <c r="M554" t="s">
        <v>121</v>
      </c>
      <c r="N554" t="s">
        <v>351</v>
      </c>
      <c r="O554">
        <v>2</v>
      </c>
      <c r="P554" t="s">
        <v>4819</v>
      </c>
      <c r="Q554" t="s">
        <v>4822</v>
      </c>
      <c r="S554" t="s">
        <v>4823</v>
      </c>
      <c r="T554" t="s">
        <v>564</v>
      </c>
      <c r="W554">
        <v>5420</v>
      </c>
      <c r="X554">
        <v>0</v>
      </c>
      <c r="Y554">
        <v>3000</v>
      </c>
      <c r="Z554">
        <v>3000</v>
      </c>
      <c r="AA554">
        <v>0</v>
      </c>
      <c r="AB554">
        <v>0</v>
      </c>
      <c r="AC554">
        <v>0</v>
      </c>
      <c r="AD554" t="s">
        <v>120</v>
      </c>
      <c r="AF554">
        <v>2320</v>
      </c>
      <c r="AG554">
        <v>1430</v>
      </c>
      <c r="AH554">
        <v>8420</v>
      </c>
      <c r="AI554">
        <v>5860</v>
      </c>
      <c r="AJ554">
        <v>743</v>
      </c>
      <c r="AK554">
        <v>1817</v>
      </c>
      <c r="AL554">
        <v>0.21579999999999999</v>
      </c>
      <c r="AN554" t="s">
        <v>785</v>
      </c>
      <c r="AP554">
        <v>8420</v>
      </c>
      <c r="AQ554">
        <v>5860</v>
      </c>
      <c r="AR554">
        <v>743</v>
      </c>
      <c r="AS554">
        <v>1817</v>
      </c>
      <c r="AT554">
        <v>0.21579999999999999</v>
      </c>
      <c r="AU554" t="s">
        <v>558</v>
      </c>
      <c r="AV554">
        <v>0</v>
      </c>
      <c r="AW554">
        <v>2860</v>
      </c>
    </row>
    <row r="555" spans="1:49">
      <c r="A555">
        <v>877</v>
      </c>
      <c r="B555" t="s">
        <v>560</v>
      </c>
      <c r="C555" s="59">
        <v>45542</v>
      </c>
      <c r="D555" t="s">
        <v>4826</v>
      </c>
      <c r="E555" t="s">
        <v>562</v>
      </c>
      <c r="F555" t="s">
        <v>4824</v>
      </c>
      <c r="H555" t="s">
        <v>4827</v>
      </c>
      <c r="I555" s="59">
        <v>45544</v>
      </c>
      <c r="J555" t="s">
        <v>561</v>
      </c>
      <c r="K555" t="s">
        <v>4825</v>
      </c>
      <c r="L555" s="59"/>
      <c r="M555" t="s">
        <v>18</v>
      </c>
      <c r="N555" t="s">
        <v>351</v>
      </c>
      <c r="O555">
        <v>1</v>
      </c>
      <c r="P555" t="s">
        <v>4824</v>
      </c>
      <c r="Q555" t="s">
        <v>4827</v>
      </c>
      <c r="S555" t="s">
        <v>4828</v>
      </c>
      <c r="T555" t="s">
        <v>564</v>
      </c>
      <c r="W555">
        <v>12470</v>
      </c>
      <c r="X555">
        <v>0</v>
      </c>
      <c r="Y555">
        <v>3000</v>
      </c>
      <c r="Z555">
        <v>3000</v>
      </c>
      <c r="AA555">
        <v>0</v>
      </c>
      <c r="AB555">
        <v>0</v>
      </c>
      <c r="AC555">
        <v>0</v>
      </c>
      <c r="AD555" t="s">
        <v>17</v>
      </c>
      <c r="AF555">
        <v>11780</v>
      </c>
      <c r="AG555">
        <v>7260</v>
      </c>
      <c r="AH555">
        <v>15470</v>
      </c>
      <c r="AI555">
        <v>10260</v>
      </c>
      <c r="AJ555">
        <v>1580</v>
      </c>
      <c r="AK555">
        <v>3630</v>
      </c>
      <c r="AL555">
        <v>0.2346</v>
      </c>
      <c r="AN555" t="s">
        <v>785</v>
      </c>
      <c r="AP555">
        <v>15470</v>
      </c>
      <c r="AQ555">
        <v>10260</v>
      </c>
      <c r="AR555">
        <v>1580</v>
      </c>
      <c r="AS555">
        <v>3630</v>
      </c>
      <c r="AT555">
        <v>0.2346</v>
      </c>
      <c r="AU555" t="s">
        <v>558</v>
      </c>
      <c r="AV555">
        <v>0</v>
      </c>
      <c r="AW555">
        <v>7260</v>
      </c>
    </row>
    <row r="556" spans="1:49">
      <c r="A556">
        <v>878</v>
      </c>
      <c r="B556" t="s">
        <v>560</v>
      </c>
      <c r="C556" s="59">
        <v>45542</v>
      </c>
      <c r="D556" t="s">
        <v>4831</v>
      </c>
      <c r="E556" t="s">
        <v>562</v>
      </c>
      <c r="F556" t="s">
        <v>4829</v>
      </c>
      <c r="H556" t="s">
        <v>4832</v>
      </c>
      <c r="I556" s="59">
        <v>45544</v>
      </c>
      <c r="J556" t="s">
        <v>561</v>
      </c>
      <c r="K556" t="s">
        <v>4830</v>
      </c>
      <c r="L556" s="59"/>
      <c r="M556" t="s">
        <v>18</v>
      </c>
      <c r="N556" t="s">
        <v>351</v>
      </c>
      <c r="O556">
        <v>2</v>
      </c>
      <c r="P556" t="s">
        <v>4829</v>
      </c>
      <c r="Q556" t="s">
        <v>4832</v>
      </c>
      <c r="S556" t="s">
        <v>4833</v>
      </c>
      <c r="T556" t="s">
        <v>564</v>
      </c>
      <c r="W556">
        <v>24940</v>
      </c>
      <c r="X556">
        <v>0</v>
      </c>
      <c r="Y556">
        <v>3000</v>
      </c>
      <c r="Z556">
        <v>3000</v>
      </c>
      <c r="AA556">
        <v>0</v>
      </c>
      <c r="AB556">
        <v>0</v>
      </c>
      <c r="AC556">
        <v>0</v>
      </c>
      <c r="AD556" t="s">
        <v>17</v>
      </c>
      <c r="AF556">
        <v>11780</v>
      </c>
      <c r="AG556">
        <v>7260</v>
      </c>
      <c r="AH556">
        <v>27940</v>
      </c>
      <c r="AI556">
        <v>17520</v>
      </c>
      <c r="AJ556">
        <v>3062</v>
      </c>
      <c r="AK556">
        <v>7358</v>
      </c>
      <c r="AL556">
        <v>0.26340000000000002</v>
      </c>
      <c r="AN556" t="s">
        <v>785</v>
      </c>
      <c r="AP556">
        <v>27940</v>
      </c>
      <c r="AQ556">
        <v>17520</v>
      </c>
      <c r="AR556">
        <v>3062</v>
      </c>
      <c r="AS556">
        <v>7358</v>
      </c>
      <c r="AT556">
        <v>0.26340000000000002</v>
      </c>
      <c r="AU556" t="s">
        <v>558</v>
      </c>
      <c r="AV556">
        <v>0</v>
      </c>
      <c r="AW556">
        <v>14520</v>
      </c>
    </row>
    <row r="557" spans="1:49">
      <c r="A557">
        <v>879</v>
      </c>
      <c r="B557" t="s">
        <v>560</v>
      </c>
      <c r="C557" s="59">
        <v>45542</v>
      </c>
      <c r="D557" t="s">
        <v>4836</v>
      </c>
      <c r="E557" t="s">
        <v>562</v>
      </c>
      <c r="F557" t="s">
        <v>4834</v>
      </c>
      <c r="H557" t="s">
        <v>4837</v>
      </c>
      <c r="I557" s="59">
        <v>45544</v>
      </c>
      <c r="J557" t="s">
        <v>561</v>
      </c>
      <c r="K557" t="s">
        <v>4835</v>
      </c>
      <c r="L557" s="59"/>
      <c r="M557" t="s">
        <v>34</v>
      </c>
      <c r="N557" t="s">
        <v>351</v>
      </c>
      <c r="O557">
        <v>1</v>
      </c>
      <c r="P557" t="s">
        <v>4834</v>
      </c>
      <c r="Q557" t="s">
        <v>4837</v>
      </c>
      <c r="S557" t="s">
        <v>4838</v>
      </c>
      <c r="T557" t="s">
        <v>564</v>
      </c>
      <c r="W557">
        <v>34020</v>
      </c>
      <c r="X557">
        <v>0</v>
      </c>
      <c r="Y557">
        <v>3000</v>
      </c>
      <c r="Z557">
        <v>3500</v>
      </c>
      <c r="AA557">
        <v>0</v>
      </c>
      <c r="AB557">
        <v>960</v>
      </c>
      <c r="AC557">
        <v>0</v>
      </c>
      <c r="AD557" t="s">
        <v>33</v>
      </c>
      <c r="AF557">
        <v>32130</v>
      </c>
      <c r="AG557">
        <v>19800</v>
      </c>
      <c r="AH557">
        <v>37020</v>
      </c>
      <c r="AI557">
        <v>24260</v>
      </c>
      <c r="AJ557">
        <v>4141</v>
      </c>
      <c r="AK557">
        <v>8619</v>
      </c>
      <c r="AL557">
        <v>0.23280000000000001</v>
      </c>
      <c r="AN557" t="s">
        <v>785</v>
      </c>
      <c r="AP557">
        <v>37020</v>
      </c>
      <c r="AQ557">
        <v>24260</v>
      </c>
      <c r="AR557">
        <v>4141</v>
      </c>
      <c r="AS557">
        <v>8619</v>
      </c>
      <c r="AT557">
        <v>0.23280000000000001</v>
      </c>
      <c r="AU557" t="s">
        <v>558</v>
      </c>
      <c r="AV557">
        <v>0</v>
      </c>
      <c r="AW557">
        <v>19800</v>
      </c>
    </row>
    <row r="558" spans="1:49">
      <c r="A558">
        <v>880</v>
      </c>
      <c r="B558" t="s">
        <v>560</v>
      </c>
      <c r="C558" s="59">
        <v>45543</v>
      </c>
      <c r="D558" t="s">
        <v>4841</v>
      </c>
      <c r="E558" t="s">
        <v>562</v>
      </c>
      <c r="F558" t="s">
        <v>4839</v>
      </c>
      <c r="H558" t="s">
        <v>4842</v>
      </c>
      <c r="I558" s="59">
        <v>45544</v>
      </c>
      <c r="J558" t="s">
        <v>561</v>
      </c>
      <c r="K558" t="s">
        <v>4840</v>
      </c>
      <c r="L558" s="59"/>
      <c r="M558" t="s">
        <v>34</v>
      </c>
      <c r="N558" t="s">
        <v>351</v>
      </c>
      <c r="O558">
        <v>1</v>
      </c>
      <c r="P558" t="s">
        <v>4839</v>
      </c>
      <c r="Q558" t="s">
        <v>4842</v>
      </c>
      <c r="S558" t="s">
        <v>4843</v>
      </c>
      <c r="T558" t="s">
        <v>564</v>
      </c>
      <c r="W558">
        <v>34020</v>
      </c>
      <c r="X558">
        <v>0</v>
      </c>
      <c r="Y558">
        <v>3000</v>
      </c>
      <c r="Z558">
        <v>3500</v>
      </c>
      <c r="AA558">
        <v>0</v>
      </c>
      <c r="AB558">
        <v>960</v>
      </c>
      <c r="AC558">
        <v>0</v>
      </c>
      <c r="AD558" t="s">
        <v>33</v>
      </c>
      <c r="AF558">
        <v>32130</v>
      </c>
      <c r="AG558">
        <v>19800</v>
      </c>
      <c r="AH558">
        <v>37020</v>
      </c>
      <c r="AI558">
        <v>24260</v>
      </c>
      <c r="AJ558">
        <v>4141</v>
      </c>
      <c r="AK558">
        <v>8619</v>
      </c>
      <c r="AL558">
        <v>0.23280000000000001</v>
      </c>
      <c r="AN558" t="s">
        <v>785</v>
      </c>
      <c r="AP558">
        <v>37020</v>
      </c>
      <c r="AQ558">
        <v>24260</v>
      </c>
      <c r="AR558">
        <v>4141</v>
      </c>
      <c r="AS558">
        <v>8619</v>
      </c>
      <c r="AT558">
        <v>0.23280000000000001</v>
      </c>
      <c r="AU558" t="s">
        <v>558</v>
      </c>
      <c r="AV558">
        <v>0</v>
      </c>
      <c r="AW558">
        <v>19800</v>
      </c>
    </row>
    <row r="559" spans="1:49">
      <c r="A559">
        <v>881</v>
      </c>
      <c r="B559" t="s">
        <v>560</v>
      </c>
      <c r="C559" s="59">
        <v>45543</v>
      </c>
      <c r="D559" t="s">
        <v>4846</v>
      </c>
      <c r="E559" t="s">
        <v>562</v>
      </c>
      <c r="F559" t="s">
        <v>4844</v>
      </c>
      <c r="H559" t="s">
        <v>4847</v>
      </c>
      <c r="I559" s="59">
        <v>45544</v>
      </c>
      <c r="J559" t="s">
        <v>561</v>
      </c>
      <c r="K559" t="s">
        <v>4845</v>
      </c>
      <c r="L559" s="59"/>
      <c r="M559" t="s">
        <v>42</v>
      </c>
      <c r="N559" t="s">
        <v>351</v>
      </c>
      <c r="O559">
        <v>1</v>
      </c>
      <c r="P559" t="s">
        <v>4844</v>
      </c>
      <c r="Q559" t="s">
        <v>4847</v>
      </c>
      <c r="S559" t="s">
        <v>4848</v>
      </c>
      <c r="T559" t="s">
        <v>563</v>
      </c>
      <c r="W559">
        <v>18900</v>
      </c>
      <c r="X559">
        <v>0</v>
      </c>
      <c r="Y559">
        <v>3000</v>
      </c>
      <c r="Z559">
        <v>3500</v>
      </c>
      <c r="AA559">
        <v>0</v>
      </c>
      <c r="AB559">
        <v>960</v>
      </c>
      <c r="AC559">
        <v>0</v>
      </c>
      <c r="AD559" t="s">
        <v>41</v>
      </c>
      <c r="AF559">
        <v>17850</v>
      </c>
      <c r="AG559">
        <v>11000</v>
      </c>
      <c r="AH559">
        <v>21900</v>
      </c>
      <c r="AI559">
        <v>15460</v>
      </c>
      <c r="AJ559">
        <v>2344</v>
      </c>
      <c r="AK559">
        <v>4096</v>
      </c>
      <c r="AL559">
        <v>0.187</v>
      </c>
      <c r="AN559" t="s">
        <v>785</v>
      </c>
      <c r="AP559">
        <v>21900</v>
      </c>
      <c r="AQ559">
        <v>15460</v>
      </c>
      <c r="AR559">
        <v>2344</v>
      </c>
      <c r="AS559">
        <v>4096</v>
      </c>
      <c r="AT559">
        <v>0.187</v>
      </c>
      <c r="AU559" t="s">
        <v>558</v>
      </c>
      <c r="AV559">
        <v>0</v>
      </c>
      <c r="AW559">
        <v>11000</v>
      </c>
    </row>
    <row r="560" spans="1:49">
      <c r="A560">
        <v>882</v>
      </c>
      <c r="B560" t="s">
        <v>560</v>
      </c>
      <c r="C560" s="59">
        <v>45544</v>
      </c>
      <c r="D560" t="s">
        <v>4850</v>
      </c>
      <c r="E560" t="s">
        <v>562</v>
      </c>
      <c r="F560" t="s">
        <v>2914</v>
      </c>
      <c r="H560" t="s">
        <v>4769</v>
      </c>
      <c r="I560" s="59">
        <v>45544</v>
      </c>
      <c r="J560" t="s">
        <v>561</v>
      </c>
      <c r="K560" t="s">
        <v>4849</v>
      </c>
      <c r="L560" s="59"/>
      <c r="M560" t="s">
        <v>129</v>
      </c>
      <c r="N560" t="s">
        <v>351</v>
      </c>
      <c r="O560">
        <v>31</v>
      </c>
      <c r="P560" t="s">
        <v>2911</v>
      </c>
      <c r="Q560" t="s">
        <v>4769</v>
      </c>
      <c r="S560" t="s">
        <v>2916</v>
      </c>
      <c r="T560" t="s">
        <v>2917</v>
      </c>
      <c r="W560">
        <v>35650</v>
      </c>
      <c r="X560">
        <v>0</v>
      </c>
      <c r="Y560">
        <v>0</v>
      </c>
      <c r="Z560">
        <v>5700</v>
      </c>
      <c r="AA560">
        <v>0</v>
      </c>
      <c r="AB560">
        <v>1725</v>
      </c>
      <c r="AC560">
        <v>0</v>
      </c>
      <c r="AD560" t="s">
        <v>128</v>
      </c>
      <c r="AF560">
        <v>1070</v>
      </c>
      <c r="AG560">
        <v>660</v>
      </c>
      <c r="AH560">
        <v>35650</v>
      </c>
      <c r="AI560">
        <v>27885</v>
      </c>
      <c r="AJ560">
        <v>4235</v>
      </c>
      <c r="AK560">
        <v>-1470</v>
      </c>
      <c r="AL560">
        <v>-4.1200000000000001E-2</v>
      </c>
      <c r="AN560" t="s">
        <v>785</v>
      </c>
      <c r="AP560">
        <v>35650</v>
      </c>
      <c r="AQ560">
        <v>27885</v>
      </c>
      <c r="AR560">
        <v>4235</v>
      </c>
      <c r="AS560">
        <v>3530</v>
      </c>
      <c r="AT560">
        <v>9.9000000000000005E-2</v>
      </c>
      <c r="AU560" t="s">
        <v>826</v>
      </c>
      <c r="AV560">
        <v>0</v>
      </c>
      <c r="AW560">
        <v>20460</v>
      </c>
    </row>
    <row r="561" spans="1:49">
      <c r="A561">
        <v>883</v>
      </c>
      <c r="B561" t="s">
        <v>560</v>
      </c>
      <c r="C561" s="59">
        <v>45543</v>
      </c>
      <c r="D561" t="s">
        <v>4852</v>
      </c>
      <c r="E561" t="s">
        <v>559</v>
      </c>
      <c r="F561" t="s">
        <v>1269</v>
      </c>
      <c r="G561" t="s">
        <v>1272</v>
      </c>
      <c r="H561" t="s">
        <v>1273</v>
      </c>
      <c r="I561" s="59">
        <v>45544</v>
      </c>
      <c r="J561" t="s">
        <v>561</v>
      </c>
      <c r="K561" t="s">
        <v>4851</v>
      </c>
      <c r="L561" s="59"/>
      <c r="M561" t="s">
        <v>224</v>
      </c>
      <c r="N561" t="s">
        <v>366</v>
      </c>
      <c r="O561">
        <v>4</v>
      </c>
      <c r="P561" t="s">
        <v>1269</v>
      </c>
      <c r="Q561" t="s">
        <v>1273</v>
      </c>
      <c r="S561" t="s">
        <v>1274</v>
      </c>
      <c r="W561">
        <v>8480</v>
      </c>
      <c r="X561">
        <v>0</v>
      </c>
      <c r="Y561">
        <v>3000</v>
      </c>
      <c r="Z561">
        <v>3000</v>
      </c>
      <c r="AA561">
        <v>0</v>
      </c>
      <c r="AB561">
        <v>0</v>
      </c>
      <c r="AC561">
        <v>0</v>
      </c>
      <c r="AD561" t="s">
        <v>1639</v>
      </c>
      <c r="AE561" t="s">
        <v>773</v>
      </c>
      <c r="AF561">
        <v>2030</v>
      </c>
      <c r="AG561">
        <v>1293</v>
      </c>
      <c r="AH561">
        <v>11480</v>
      </c>
      <c r="AI561">
        <v>8172</v>
      </c>
      <c r="AJ561">
        <v>477</v>
      </c>
      <c r="AK561">
        <v>5831</v>
      </c>
      <c r="AL561">
        <v>0.50790000000000002</v>
      </c>
      <c r="AN561" t="s">
        <v>785</v>
      </c>
      <c r="AP561">
        <v>11480</v>
      </c>
      <c r="AQ561">
        <v>8172</v>
      </c>
      <c r="AR561">
        <v>477</v>
      </c>
      <c r="AS561">
        <v>2831</v>
      </c>
      <c r="AT561">
        <v>0.24660000000000001</v>
      </c>
      <c r="AU561" t="s">
        <v>826</v>
      </c>
      <c r="AV561">
        <v>4</v>
      </c>
      <c r="AW561">
        <v>5172</v>
      </c>
    </row>
    <row r="562" spans="1:49">
      <c r="A562">
        <v>884</v>
      </c>
      <c r="B562" t="s">
        <v>560</v>
      </c>
      <c r="C562" s="59">
        <v>45542</v>
      </c>
      <c r="D562" t="s">
        <v>4855</v>
      </c>
      <c r="E562" t="s">
        <v>559</v>
      </c>
      <c r="F562" t="s">
        <v>4853</v>
      </c>
      <c r="G562" t="s">
        <v>4856</v>
      </c>
      <c r="H562" t="s">
        <v>4857</v>
      </c>
      <c r="I562" s="59">
        <v>45544</v>
      </c>
      <c r="J562" t="s">
        <v>561</v>
      </c>
      <c r="K562" t="s">
        <v>4854</v>
      </c>
      <c r="L562" s="59"/>
      <c r="M562" t="s">
        <v>38</v>
      </c>
      <c r="N562" t="s">
        <v>351</v>
      </c>
      <c r="O562">
        <v>1</v>
      </c>
      <c r="P562" t="s">
        <v>4853</v>
      </c>
      <c r="Q562" t="s">
        <v>4857</v>
      </c>
      <c r="S562" t="s">
        <v>4858</v>
      </c>
      <c r="W562">
        <v>21060</v>
      </c>
      <c r="X562">
        <v>2340</v>
      </c>
      <c r="Y562">
        <v>3000</v>
      </c>
      <c r="Z562">
        <v>3500</v>
      </c>
      <c r="AA562">
        <v>0</v>
      </c>
      <c r="AB562">
        <v>960</v>
      </c>
      <c r="AC562">
        <v>0</v>
      </c>
      <c r="AD562" t="s">
        <v>37</v>
      </c>
      <c r="AF562">
        <v>22100</v>
      </c>
      <c r="AG562">
        <v>14300</v>
      </c>
      <c r="AH562">
        <v>24060</v>
      </c>
      <c r="AI562">
        <v>18760</v>
      </c>
      <c r="AJ562">
        <v>977</v>
      </c>
      <c r="AK562">
        <v>7323</v>
      </c>
      <c r="AL562">
        <v>0.3044</v>
      </c>
      <c r="AN562" t="s">
        <v>785</v>
      </c>
      <c r="AP562">
        <v>24060</v>
      </c>
      <c r="AQ562">
        <v>18760</v>
      </c>
      <c r="AR562">
        <v>977</v>
      </c>
      <c r="AS562">
        <v>4323</v>
      </c>
      <c r="AT562">
        <v>0.1797</v>
      </c>
      <c r="AU562" t="s">
        <v>826</v>
      </c>
      <c r="AV562">
        <v>0</v>
      </c>
      <c r="AW562">
        <v>14300</v>
      </c>
    </row>
    <row r="563" spans="1:49">
      <c r="A563">
        <v>885</v>
      </c>
      <c r="B563" t="s">
        <v>560</v>
      </c>
      <c r="C563" s="59">
        <v>45542</v>
      </c>
      <c r="D563" t="s">
        <v>4860</v>
      </c>
      <c r="E563" t="s">
        <v>559</v>
      </c>
      <c r="F563" t="s">
        <v>974</v>
      </c>
      <c r="G563" t="s">
        <v>977</v>
      </c>
      <c r="H563" t="s">
        <v>978</v>
      </c>
      <c r="I563" s="59">
        <v>45544</v>
      </c>
      <c r="J563" t="s">
        <v>561</v>
      </c>
      <c r="K563" t="s">
        <v>4859</v>
      </c>
      <c r="L563" s="59"/>
      <c r="M563" t="s">
        <v>44</v>
      </c>
      <c r="N563" t="s">
        <v>351</v>
      </c>
      <c r="O563">
        <v>1</v>
      </c>
      <c r="P563" t="s">
        <v>974</v>
      </c>
      <c r="Q563" t="s">
        <v>978</v>
      </c>
      <c r="S563" t="s">
        <v>979</v>
      </c>
      <c r="W563">
        <v>14580</v>
      </c>
      <c r="X563">
        <v>1620</v>
      </c>
      <c r="Y563">
        <v>3000</v>
      </c>
      <c r="Z563">
        <v>3500</v>
      </c>
      <c r="AA563">
        <v>0</v>
      </c>
      <c r="AB563">
        <v>960</v>
      </c>
      <c r="AC563">
        <v>0</v>
      </c>
      <c r="AD563" t="s">
        <v>43</v>
      </c>
      <c r="AE563" t="s">
        <v>773</v>
      </c>
      <c r="AF563">
        <v>15300</v>
      </c>
      <c r="AG563">
        <v>9900</v>
      </c>
      <c r="AH563">
        <v>17580</v>
      </c>
      <c r="AI563">
        <v>14360</v>
      </c>
      <c r="AJ563">
        <v>719</v>
      </c>
      <c r="AK563">
        <v>5501</v>
      </c>
      <c r="AL563">
        <v>0.31290000000000001</v>
      </c>
      <c r="AN563" t="s">
        <v>785</v>
      </c>
      <c r="AP563">
        <v>17580</v>
      </c>
      <c r="AQ563">
        <v>14360</v>
      </c>
      <c r="AR563">
        <v>719</v>
      </c>
      <c r="AS563">
        <v>2501</v>
      </c>
      <c r="AT563">
        <v>0.14230000000000001</v>
      </c>
      <c r="AU563" t="s">
        <v>826</v>
      </c>
      <c r="AV563">
        <v>1</v>
      </c>
      <c r="AW563">
        <v>9900</v>
      </c>
    </row>
    <row r="564" spans="1:49">
      <c r="A564">
        <v>886</v>
      </c>
      <c r="B564" t="s">
        <v>560</v>
      </c>
      <c r="C564" s="59">
        <v>45542</v>
      </c>
      <c r="D564" t="s">
        <v>4863</v>
      </c>
      <c r="E564" t="s">
        <v>559</v>
      </c>
      <c r="F564" t="s">
        <v>4861</v>
      </c>
      <c r="G564" t="s">
        <v>4864</v>
      </c>
      <c r="H564" t="s">
        <v>4865</v>
      </c>
      <c r="I564" s="59">
        <v>45544</v>
      </c>
      <c r="J564" t="s">
        <v>561</v>
      </c>
      <c r="K564" t="s">
        <v>4862</v>
      </c>
      <c r="L564" s="59"/>
      <c r="M564" t="s">
        <v>284</v>
      </c>
      <c r="N564" t="s">
        <v>362</v>
      </c>
      <c r="O564">
        <v>2</v>
      </c>
      <c r="P564" t="s">
        <v>4861</v>
      </c>
      <c r="Q564" t="s">
        <v>4865</v>
      </c>
      <c r="S564" t="s">
        <v>4866</v>
      </c>
      <c r="W564">
        <v>4840</v>
      </c>
      <c r="X564">
        <v>0</v>
      </c>
      <c r="Y564">
        <v>3000</v>
      </c>
      <c r="Z564">
        <v>3000</v>
      </c>
      <c r="AA564">
        <v>0</v>
      </c>
      <c r="AB564">
        <v>0</v>
      </c>
      <c r="AC564">
        <v>0</v>
      </c>
      <c r="AD564" t="s">
        <v>1648</v>
      </c>
      <c r="AF564">
        <v>1900</v>
      </c>
      <c r="AG564">
        <v>1210</v>
      </c>
      <c r="AH564">
        <v>7840</v>
      </c>
      <c r="AI564">
        <v>5420</v>
      </c>
      <c r="AJ564">
        <v>332</v>
      </c>
      <c r="AK564">
        <v>5088</v>
      </c>
      <c r="AL564">
        <v>0.64900000000000002</v>
      </c>
      <c r="AN564" t="s">
        <v>785</v>
      </c>
      <c r="AP564">
        <v>7840</v>
      </c>
      <c r="AQ564">
        <v>5420</v>
      </c>
      <c r="AR564">
        <v>332</v>
      </c>
      <c r="AS564">
        <v>2088</v>
      </c>
      <c r="AT564">
        <v>0.26629999999999998</v>
      </c>
      <c r="AU564" t="s">
        <v>826</v>
      </c>
      <c r="AV564">
        <v>0</v>
      </c>
      <c r="AW564">
        <v>2420</v>
      </c>
    </row>
    <row r="565" spans="1:49">
      <c r="A565">
        <v>887</v>
      </c>
      <c r="B565" t="s">
        <v>560</v>
      </c>
      <c r="C565" s="59">
        <v>45542</v>
      </c>
      <c r="D565" t="s">
        <v>4867</v>
      </c>
      <c r="E565" t="s">
        <v>559</v>
      </c>
      <c r="F565" t="s">
        <v>4861</v>
      </c>
      <c r="G565" t="s">
        <v>4864</v>
      </c>
      <c r="H565" t="s">
        <v>4865</v>
      </c>
      <c r="I565" s="59">
        <v>45544</v>
      </c>
      <c r="J565" t="s">
        <v>561</v>
      </c>
      <c r="K565" t="s">
        <v>4862</v>
      </c>
      <c r="L565" s="59"/>
      <c r="M565" t="s">
        <v>257</v>
      </c>
      <c r="N565" t="s">
        <v>351</v>
      </c>
      <c r="O565">
        <v>2</v>
      </c>
      <c r="P565" t="s">
        <v>4861</v>
      </c>
      <c r="Q565" t="s">
        <v>4865</v>
      </c>
      <c r="S565" t="s">
        <v>4866</v>
      </c>
      <c r="W565">
        <v>3780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 t="s">
        <v>256</v>
      </c>
      <c r="AE565" t="s">
        <v>773</v>
      </c>
      <c r="AF565">
        <v>1810</v>
      </c>
      <c r="AG565">
        <v>1155</v>
      </c>
      <c r="AH565">
        <v>3780</v>
      </c>
      <c r="AI565">
        <v>2310</v>
      </c>
      <c r="AJ565">
        <v>230</v>
      </c>
      <c r="AK565">
        <v>4240</v>
      </c>
      <c r="AL565">
        <v>1.1216999999999999</v>
      </c>
      <c r="AN565" t="s">
        <v>785</v>
      </c>
      <c r="AP565">
        <v>3780</v>
      </c>
      <c r="AQ565">
        <v>2310</v>
      </c>
      <c r="AR565">
        <v>230</v>
      </c>
      <c r="AS565">
        <v>1240</v>
      </c>
      <c r="AT565">
        <v>0.32800000000000001</v>
      </c>
      <c r="AU565" t="s">
        <v>826</v>
      </c>
      <c r="AV565">
        <v>0</v>
      </c>
      <c r="AW565">
        <v>2310</v>
      </c>
    </row>
    <row r="566" spans="1:49">
      <c r="A566">
        <v>888</v>
      </c>
      <c r="B566" t="s">
        <v>560</v>
      </c>
      <c r="C566" s="59">
        <v>45541</v>
      </c>
      <c r="D566" t="s">
        <v>4870</v>
      </c>
      <c r="E566" t="s">
        <v>559</v>
      </c>
      <c r="F566" t="s">
        <v>4868</v>
      </c>
      <c r="G566" t="s">
        <v>4871</v>
      </c>
      <c r="H566" t="s">
        <v>4872</v>
      </c>
      <c r="I566" s="59">
        <v>45544</v>
      </c>
      <c r="J566" t="s">
        <v>561</v>
      </c>
      <c r="K566" t="s">
        <v>4869</v>
      </c>
      <c r="L566" s="59"/>
      <c r="M566" t="s">
        <v>104</v>
      </c>
      <c r="N566" t="s">
        <v>351</v>
      </c>
      <c r="O566">
        <v>20</v>
      </c>
      <c r="P566" t="s">
        <v>4868</v>
      </c>
      <c r="Q566" t="s">
        <v>4872</v>
      </c>
      <c r="S566" t="s">
        <v>4873</v>
      </c>
      <c r="W566">
        <v>93600</v>
      </c>
      <c r="X566">
        <v>0</v>
      </c>
      <c r="Y566">
        <v>0</v>
      </c>
      <c r="Z566">
        <v>5500</v>
      </c>
      <c r="AA566">
        <v>0</v>
      </c>
      <c r="AB566">
        <v>1925</v>
      </c>
      <c r="AC566">
        <v>0</v>
      </c>
      <c r="AD566" t="s">
        <v>1644</v>
      </c>
      <c r="AF566">
        <v>3400</v>
      </c>
      <c r="AG566">
        <v>2200</v>
      </c>
      <c r="AH566">
        <v>93600</v>
      </c>
      <c r="AI566">
        <v>51425</v>
      </c>
      <c r="AJ566">
        <v>3805</v>
      </c>
      <c r="AK566">
        <v>38370</v>
      </c>
      <c r="AL566">
        <v>0.40989999999999999</v>
      </c>
      <c r="AN566" t="s">
        <v>785</v>
      </c>
      <c r="AP566">
        <v>93600</v>
      </c>
      <c r="AQ566">
        <v>51425</v>
      </c>
      <c r="AR566">
        <v>3805</v>
      </c>
      <c r="AS566">
        <v>38370</v>
      </c>
      <c r="AT566">
        <v>0.40989999999999999</v>
      </c>
      <c r="AU566" t="s">
        <v>558</v>
      </c>
      <c r="AV566">
        <v>0</v>
      </c>
      <c r="AW566">
        <v>44000</v>
      </c>
    </row>
    <row r="567" spans="1:49">
      <c r="A567">
        <v>889</v>
      </c>
      <c r="B567" t="s">
        <v>560</v>
      </c>
      <c r="C567" s="59">
        <v>45545</v>
      </c>
      <c r="D567" t="s">
        <v>4879</v>
      </c>
      <c r="E567" t="s">
        <v>562</v>
      </c>
      <c r="F567" t="s">
        <v>4877</v>
      </c>
      <c r="H567" t="s">
        <v>4880</v>
      </c>
      <c r="I567" s="59">
        <v>45545</v>
      </c>
      <c r="J567" t="s">
        <v>561</v>
      </c>
      <c r="K567" t="s">
        <v>4878</v>
      </c>
      <c r="L567" s="59"/>
      <c r="M567" t="s">
        <v>34</v>
      </c>
      <c r="N567" t="s">
        <v>351</v>
      </c>
      <c r="O567">
        <v>1</v>
      </c>
      <c r="P567" t="s">
        <v>4877</v>
      </c>
      <c r="Q567" t="s">
        <v>4880</v>
      </c>
      <c r="S567" t="s">
        <v>4881</v>
      </c>
      <c r="T567" t="s">
        <v>4882</v>
      </c>
      <c r="W567">
        <v>34020</v>
      </c>
      <c r="X567">
        <v>0</v>
      </c>
      <c r="Y567">
        <v>3000</v>
      </c>
      <c r="Z567">
        <v>3500</v>
      </c>
      <c r="AA567">
        <v>0</v>
      </c>
      <c r="AB567">
        <v>960</v>
      </c>
      <c r="AC567">
        <v>0</v>
      </c>
      <c r="AD567" t="s">
        <v>33</v>
      </c>
      <c r="AF567">
        <v>32130</v>
      </c>
      <c r="AG567">
        <v>19800</v>
      </c>
      <c r="AH567">
        <v>37020</v>
      </c>
      <c r="AI567">
        <v>24260</v>
      </c>
      <c r="AJ567">
        <v>4141</v>
      </c>
      <c r="AK567">
        <v>8619</v>
      </c>
      <c r="AL567">
        <v>0.23280000000000001</v>
      </c>
      <c r="AN567" t="s">
        <v>785</v>
      </c>
      <c r="AP567">
        <v>37020</v>
      </c>
      <c r="AQ567">
        <v>24260</v>
      </c>
      <c r="AR567">
        <v>4141</v>
      </c>
      <c r="AS567">
        <v>8619</v>
      </c>
      <c r="AT567">
        <v>0.23280000000000001</v>
      </c>
      <c r="AU567" t="s">
        <v>558</v>
      </c>
      <c r="AV567">
        <v>0</v>
      </c>
      <c r="AW567">
        <v>19800</v>
      </c>
    </row>
    <row r="568" spans="1:49">
      <c r="A568">
        <v>890</v>
      </c>
      <c r="B568" t="s">
        <v>560</v>
      </c>
      <c r="C568" s="59">
        <v>45545</v>
      </c>
      <c r="D568" t="s">
        <v>4885</v>
      </c>
      <c r="E568" t="s">
        <v>562</v>
      </c>
      <c r="F568" t="s">
        <v>4883</v>
      </c>
      <c r="H568" t="s">
        <v>4886</v>
      </c>
      <c r="I568" s="59">
        <v>45545</v>
      </c>
      <c r="J568" t="s">
        <v>561</v>
      </c>
      <c r="K568" t="s">
        <v>4884</v>
      </c>
      <c r="L568" s="59"/>
      <c r="M568" t="s">
        <v>34</v>
      </c>
      <c r="N568" t="s">
        <v>351</v>
      </c>
      <c r="O568">
        <v>1</v>
      </c>
      <c r="P568" t="s">
        <v>4883</v>
      </c>
      <c r="Q568" t="s">
        <v>4886</v>
      </c>
      <c r="S568" t="s">
        <v>4887</v>
      </c>
      <c r="T568" t="s">
        <v>564</v>
      </c>
      <c r="W568">
        <v>34020</v>
      </c>
      <c r="X568">
        <v>0</v>
      </c>
      <c r="Y568">
        <v>3000</v>
      </c>
      <c r="Z568">
        <v>3500</v>
      </c>
      <c r="AA568">
        <v>0</v>
      </c>
      <c r="AB568">
        <v>960</v>
      </c>
      <c r="AC568">
        <v>0</v>
      </c>
      <c r="AD568" t="s">
        <v>33</v>
      </c>
      <c r="AF568">
        <v>32130</v>
      </c>
      <c r="AG568">
        <v>19800</v>
      </c>
      <c r="AH568">
        <v>37020</v>
      </c>
      <c r="AI568">
        <v>24260</v>
      </c>
      <c r="AJ568">
        <v>4141</v>
      </c>
      <c r="AK568">
        <v>8619</v>
      </c>
      <c r="AL568">
        <v>0.23280000000000001</v>
      </c>
      <c r="AN568" t="s">
        <v>785</v>
      </c>
      <c r="AP568">
        <v>37020</v>
      </c>
      <c r="AQ568">
        <v>24260</v>
      </c>
      <c r="AR568">
        <v>4141</v>
      </c>
      <c r="AS568">
        <v>8619</v>
      </c>
      <c r="AT568">
        <v>0.23280000000000001</v>
      </c>
      <c r="AU568" t="s">
        <v>558</v>
      </c>
      <c r="AV568">
        <v>0</v>
      </c>
      <c r="AW568">
        <v>19800</v>
      </c>
    </row>
    <row r="569" spans="1:49">
      <c r="A569">
        <v>891</v>
      </c>
      <c r="B569" t="s">
        <v>560</v>
      </c>
      <c r="C569" s="59">
        <v>45545</v>
      </c>
      <c r="D569" t="s">
        <v>4890</v>
      </c>
      <c r="E569" t="s">
        <v>562</v>
      </c>
      <c r="F569" t="s">
        <v>4888</v>
      </c>
      <c r="H569" t="s">
        <v>4891</v>
      </c>
      <c r="I569" s="59">
        <v>45545</v>
      </c>
      <c r="J569" t="s">
        <v>561</v>
      </c>
      <c r="K569" t="s">
        <v>4889</v>
      </c>
      <c r="L569" s="59"/>
      <c r="M569" t="s">
        <v>98</v>
      </c>
      <c r="N569" t="s">
        <v>351</v>
      </c>
      <c r="O569">
        <v>10</v>
      </c>
      <c r="P569" t="s">
        <v>4888</v>
      </c>
      <c r="Q569" t="s">
        <v>4891</v>
      </c>
      <c r="S569" t="s">
        <v>4892</v>
      </c>
      <c r="T569" t="s">
        <v>564</v>
      </c>
      <c r="W569">
        <v>61200</v>
      </c>
      <c r="X569">
        <v>6800</v>
      </c>
      <c r="Y569">
        <v>0</v>
      </c>
      <c r="Z569">
        <v>5500</v>
      </c>
      <c r="AA569">
        <v>0</v>
      </c>
      <c r="AB569">
        <v>1925</v>
      </c>
      <c r="AC569">
        <v>0</v>
      </c>
      <c r="AD569" t="s">
        <v>1645</v>
      </c>
      <c r="AF569">
        <v>6430</v>
      </c>
      <c r="AG569">
        <v>3960</v>
      </c>
      <c r="AH569">
        <v>61200</v>
      </c>
      <c r="AI569">
        <v>47025</v>
      </c>
      <c r="AJ569">
        <v>7271</v>
      </c>
      <c r="AK569">
        <v>6904</v>
      </c>
      <c r="AL569">
        <v>0.1128</v>
      </c>
      <c r="AN569" t="s">
        <v>785</v>
      </c>
      <c r="AP569">
        <v>61200</v>
      </c>
      <c r="AQ569">
        <v>47025</v>
      </c>
      <c r="AR569">
        <v>7271</v>
      </c>
      <c r="AS569">
        <v>6904</v>
      </c>
      <c r="AT569">
        <v>0.1128</v>
      </c>
      <c r="AU569" t="s">
        <v>558</v>
      </c>
      <c r="AV569">
        <v>0</v>
      </c>
      <c r="AW569">
        <v>39600</v>
      </c>
    </row>
    <row r="570" spans="1:49">
      <c r="A570">
        <v>892</v>
      </c>
      <c r="B570" t="s">
        <v>560</v>
      </c>
      <c r="C570" s="59">
        <v>45545</v>
      </c>
      <c r="D570" t="s">
        <v>4895</v>
      </c>
      <c r="E570" t="s">
        <v>562</v>
      </c>
      <c r="F570" t="s">
        <v>4893</v>
      </c>
      <c r="H570" t="s">
        <v>4896</v>
      </c>
      <c r="I570" s="59">
        <v>45545</v>
      </c>
      <c r="J570" t="s">
        <v>561</v>
      </c>
      <c r="K570" t="s">
        <v>4894</v>
      </c>
      <c r="L570" s="59"/>
      <c r="M570" t="s">
        <v>36</v>
      </c>
      <c r="N570" t="s">
        <v>351</v>
      </c>
      <c r="O570">
        <v>1</v>
      </c>
      <c r="P570" t="s">
        <v>4893</v>
      </c>
      <c r="Q570" t="s">
        <v>4896</v>
      </c>
      <c r="S570" t="s">
        <v>4897</v>
      </c>
      <c r="T570" t="s">
        <v>564</v>
      </c>
      <c r="W570">
        <v>28350</v>
      </c>
      <c r="X570">
        <v>0</v>
      </c>
      <c r="Y570">
        <v>3000</v>
      </c>
      <c r="Z570">
        <v>3500</v>
      </c>
      <c r="AA570">
        <v>0</v>
      </c>
      <c r="AB570">
        <v>960</v>
      </c>
      <c r="AC570">
        <v>0</v>
      </c>
      <c r="AD570" t="s">
        <v>35</v>
      </c>
      <c r="AF570">
        <v>26780</v>
      </c>
      <c r="AG570">
        <v>16500</v>
      </c>
      <c r="AH570">
        <v>31350</v>
      </c>
      <c r="AI570">
        <v>20960</v>
      </c>
      <c r="AJ570">
        <v>3467</v>
      </c>
      <c r="AK570">
        <v>6923</v>
      </c>
      <c r="AL570">
        <v>0.2208</v>
      </c>
      <c r="AN570" t="s">
        <v>785</v>
      </c>
      <c r="AP570">
        <v>31350</v>
      </c>
      <c r="AQ570">
        <v>20960</v>
      </c>
      <c r="AR570">
        <v>3467</v>
      </c>
      <c r="AS570">
        <v>6923</v>
      </c>
      <c r="AT570">
        <v>0.2208</v>
      </c>
      <c r="AU570" t="s">
        <v>558</v>
      </c>
      <c r="AV570">
        <v>0</v>
      </c>
      <c r="AW570">
        <v>16500</v>
      </c>
    </row>
    <row r="571" spans="1:49">
      <c r="A571">
        <v>893</v>
      </c>
      <c r="B571" t="s">
        <v>560</v>
      </c>
      <c r="C571" s="59">
        <v>45545</v>
      </c>
      <c r="D571" t="s">
        <v>4900</v>
      </c>
      <c r="E571" t="s">
        <v>559</v>
      </c>
      <c r="F571" t="s">
        <v>4898</v>
      </c>
      <c r="G571" t="s">
        <v>4901</v>
      </c>
      <c r="H571" t="s">
        <v>4902</v>
      </c>
      <c r="I571" s="59">
        <v>45545</v>
      </c>
      <c r="J571" t="s">
        <v>561</v>
      </c>
      <c r="K571" t="s">
        <v>4899</v>
      </c>
      <c r="L571" s="59"/>
      <c r="M571" t="s">
        <v>176</v>
      </c>
      <c r="N571" t="s">
        <v>352</v>
      </c>
      <c r="O571">
        <v>1</v>
      </c>
      <c r="P571" t="s">
        <v>4898</v>
      </c>
      <c r="Q571" t="s">
        <v>4902</v>
      </c>
      <c r="S571" t="s">
        <v>4903</v>
      </c>
      <c r="W571">
        <v>7560</v>
      </c>
      <c r="X571">
        <v>0</v>
      </c>
      <c r="Y571">
        <v>3000</v>
      </c>
      <c r="Z571">
        <v>3000</v>
      </c>
      <c r="AA571">
        <v>0</v>
      </c>
      <c r="AB571">
        <v>0</v>
      </c>
      <c r="AC571">
        <v>0</v>
      </c>
      <c r="AD571" t="s">
        <v>1641</v>
      </c>
      <c r="AF571">
        <v>7230</v>
      </c>
      <c r="AG571">
        <v>4620</v>
      </c>
      <c r="AH571">
        <v>10560</v>
      </c>
      <c r="AI571">
        <v>7620</v>
      </c>
      <c r="AJ571">
        <v>440</v>
      </c>
      <c r="AK571">
        <v>5500</v>
      </c>
      <c r="AL571">
        <v>0.52080000000000004</v>
      </c>
      <c r="AN571" t="s">
        <v>785</v>
      </c>
      <c r="AP571">
        <v>10560</v>
      </c>
      <c r="AQ571">
        <v>7620</v>
      </c>
      <c r="AR571">
        <v>440</v>
      </c>
      <c r="AS571">
        <v>2500</v>
      </c>
      <c r="AT571">
        <v>0.23669999999999999</v>
      </c>
      <c r="AU571" t="s">
        <v>826</v>
      </c>
      <c r="AV571">
        <v>0</v>
      </c>
      <c r="AW571">
        <v>4620</v>
      </c>
    </row>
    <row r="572" spans="1:49">
      <c r="A572">
        <v>894</v>
      </c>
      <c r="B572" t="s">
        <v>560</v>
      </c>
      <c r="C572" s="59">
        <v>45545</v>
      </c>
      <c r="D572" t="s">
        <v>4904</v>
      </c>
      <c r="E572" t="s">
        <v>559</v>
      </c>
      <c r="F572" t="s">
        <v>4898</v>
      </c>
      <c r="G572" t="s">
        <v>4901</v>
      </c>
      <c r="H572" t="s">
        <v>4902</v>
      </c>
      <c r="I572" s="59">
        <v>45545</v>
      </c>
      <c r="J572" t="s">
        <v>561</v>
      </c>
      <c r="K572" t="s">
        <v>4899</v>
      </c>
      <c r="L572" s="59"/>
      <c r="M572" t="s">
        <v>296</v>
      </c>
      <c r="N572" t="s">
        <v>352</v>
      </c>
      <c r="O572">
        <v>1</v>
      </c>
      <c r="P572" t="s">
        <v>4898</v>
      </c>
      <c r="Q572" t="s">
        <v>4902</v>
      </c>
      <c r="S572" t="s">
        <v>4903</v>
      </c>
      <c r="W572">
        <v>1090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 t="s">
        <v>295</v>
      </c>
      <c r="AE572" t="s">
        <v>773</v>
      </c>
      <c r="AF572">
        <v>1040</v>
      </c>
      <c r="AG572">
        <v>660</v>
      </c>
      <c r="AH572">
        <v>1090</v>
      </c>
      <c r="AI572">
        <v>660</v>
      </c>
      <c r="AJ572">
        <v>123</v>
      </c>
      <c r="AK572">
        <v>3307</v>
      </c>
      <c r="AL572">
        <v>3.0339</v>
      </c>
      <c r="AN572" t="s">
        <v>785</v>
      </c>
      <c r="AP572">
        <v>1090</v>
      </c>
      <c r="AQ572">
        <v>660</v>
      </c>
      <c r="AR572">
        <v>123</v>
      </c>
      <c r="AS572">
        <v>307</v>
      </c>
      <c r="AT572">
        <v>0.28170000000000001</v>
      </c>
      <c r="AU572" t="s">
        <v>826</v>
      </c>
      <c r="AV572">
        <v>0</v>
      </c>
      <c r="AW572">
        <v>660</v>
      </c>
    </row>
    <row r="573" spans="1:49">
      <c r="A573">
        <v>895</v>
      </c>
      <c r="B573" t="s">
        <v>560</v>
      </c>
      <c r="C573" s="59">
        <v>45545</v>
      </c>
      <c r="D573" t="s">
        <v>4907</v>
      </c>
      <c r="E573" t="s">
        <v>559</v>
      </c>
      <c r="F573" t="s">
        <v>4905</v>
      </c>
      <c r="G573" t="s">
        <v>4908</v>
      </c>
      <c r="H573" t="s">
        <v>4909</v>
      </c>
      <c r="I573" s="59">
        <v>45545</v>
      </c>
      <c r="J573" t="s">
        <v>561</v>
      </c>
      <c r="K573" t="s">
        <v>4906</v>
      </c>
      <c r="L573" s="59"/>
      <c r="M573" t="s">
        <v>38</v>
      </c>
      <c r="N573" t="s">
        <v>351</v>
      </c>
      <c r="O573">
        <v>1</v>
      </c>
      <c r="P573" t="s">
        <v>4905</v>
      </c>
      <c r="Q573" t="s">
        <v>4909</v>
      </c>
      <c r="S573" t="s">
        <v>4910</v>
      </c>
      <c r="W573">
        <v>21060</v>
      </c>
      <c r="X573">
        <v>2340</v>
      </c>
      <c r="Y573">
        <v>3000</v>
      </c>
      <c r="Z573">
        <v>3500</v>
      </c>
      <c r="AA573">
        <v>0</v>
      </c>
      <c r="AB573">
        <v>960</v>
      </c>
      <c r="AC573">
        <v>0</v>
      </c>
      <c r="AD573" t="s">
        <v>37</v>
      </c>
      <c r="AF573">
        <v>22100</v>
      </c>
      <c r="AG573">
        <v>14300</v>
      </c>
      <c r="AH573">
        <v>24060</v>
      </c>
      <c r="AI573">
        <v>18760</v>
      </c>
      <c r="AJ573">
        <v>977</v>
      </c>
      <c r="AK573">
        <v>7323</v>
      </c>
      <c r="AL573">
        <v>0.3044</v>
      </c>
      <c r="AN573" t="s">
        <v>785</v>
      </c>
      <c r="AP573">
        <v>24060</v>
      </c>
      <c r="AQ573">
        <v>18760</v>
      </c>
      <c r="AR573">
        <v>977</v>
      </c>
      <c r="AS573">
        <v>4323</v>
      </c>
      <c r="AT573">
        <v>0.1797</v>
      </c>
      <c r="AU573" t="s">
        <v>826</v>
      </c>
      <c r="AV573">
        <v>0</v>
      </c>
      <c r="AW573">
        <v>14300</v>
      </c>
    </row>
    <row r="574" spans="1:49">
      <c r="A574">
        <v>896</v>
      </c>
      <c r="B574" t="s">
        <v>560</v>
      </c>
      <c r="C574" s="59">
        <v>45544</v>
      </c>
      <c r="D574" t="s">
        <v>4913</v>
      </c>
      <c r="E574" t="s">
        <v>559</v>
      </c>
      <c r="F574" t="s">
        <v>4914</v>
      </c>
      <c r="G574" t="s">
        <v>4915</v>
      </c>
      <c r="H574" t="s">
        <v>4916</v>
      </c>
      <c r="I574" s="59">
        <v>45545</v>
      </c>
      <c r="J574" t="s">
        <v>561</v>
      </c>
      <c r="K574" t="s">
        <v>4912</v>
      </c>
      <c r="L574" s="59"/>
      <c r="M574" t="s">
        <v>38</v>
      </c>
      <c r="N574" t="s">
        <v>351</v>
      </c>
      <c r="O574">
        <v>2</v>
      </c>
      <c r="P574" t="s">
        <v>4911</v>
      </c>
      <c r="Q574" t="s">
        <v>4917</v>
      </c>
      <c r="S574" t="s">
        <v>4918</v>
      </c>
      <c r="W574">
        <v>42120</v>
      </c>
      <c r="X574">
        <v>4680</v>
      </c>
      <c r="Y574">
        <v>0</v>
      </c>
      <c r="Z574">
        <v>4400</v>
      </c>
      <c r="AA574">
        <v>0</v>
      </c>
      <c r="AB574">
        <v>1725</v>
      </c>
      <c r="AC574">
        <v>0</v>
      </c>
      <c r="AD574" t="s">
        <v>37</v>
      </c>
      <c r="AF574">
        <v>22100</v>
      </c>
      <c r="AG574">
        <v>14300</v>
      </c>
      <c r="AH574">
        <v>42120</v>
      </c>
      <c r="AI574">
        <v>34725</v>
      </c>
      <c r="AJ574">
        <v>1756</v>
      </c>
      <c r="AK574">
        <v>5639</v>
      </c>
      <c r="AL574">
        <v>0.13389999999999999</v>
      </c>
      <c r="AN574" t="s">
        <v>785</v>
      </c>
      <c r="AP574">
        <v>42120</v>
      </c>
      <c r="AQ574">
        <v>34725</v>
      </c>
      <c r="AR574">
        <v>1756</v>
      </c>
      <c r="AS574">
        <v>5639</v>
      </c>
      <c r="AT574">
        <v>0.13389999999999999</v>
      </c>
      <c r="AU574" t="s">
        <v>558</v>
      </c>
      <c r="AV574">
        <v>0</v>
      </c>
      <c r="AW574">
        <v>28600</v>
      </c>
    </row>
    <row r="575" spans="1:49">
      <c r="A575">
        <v>914</v>
      </c>
      <c r="B575" t="s">
        <v>560</v>
      </c>
      <c r="C575" s="59">
        <v>45545</v>
      </c>
      <c r="D575" t="s">
        <v>4963</v>
      </c>
      <c r="E575" t="s">
        <v>562</v>
      </c>
      <c r="F575" t="s">
        <v>2261</v>
      </c>
      <c r="H575" t="s">
        <v>4964</v>
      </c>
      <c r="I575" s="59">
        <v>45546</v>
      </c>
      <c r="J575" t="s">
        <v>561</v>
      </c>
      <c r="K575" t="s">
        <v>4962</v>
      </c>
      <c r="L575" s="59"/>
      <c r="M575" t="s">
        <v>118</v>
      </c>
      <c r="N575" t="s">
        <v>351</v>
      </c>
      <c r="O575">
        <v>5</v>
      </c>
      <c r="P575" t="s">
        <v>2261</v>
      </c>
      <c r="Q575" t="s">
        <v>4964</v>
      </c>
      <c r="S575" t="s">
        <v>4965</v>
      </c>
      <c r="T575" t="s">
        <v>564</v>
      </c>
      <c r="W575">
        <v>12200</v>
      </c>
      <c r="X575">
        <v>2200</v>
      </c>
      <c r="Y575">
        <v>0</v>
      </c>
      <c r="Z575">
        <v>3000</v>
      </c>
      <c r="AA575">
        <v>0</v>
      </c>
      <c r="AB575">
        <v>0</v>
      </c>
      <c r="AC575">
        <v>0</v>
      </c>
      <c r="AD575" t="s">
        <v>117</v>
      </c>
      <c r="AF575">
        <v>2680</v>
      </c>
      <c r="AG575">
        <v>1650</v>
      </c>
      <c r="AH575">
        <v>12200</v>
      </c>
      <c r="AI575">
        <v>11250</v>
      </c>
      <c r="AJ575">
        <v>1449</v>
      </c>
      <c r="AK575">
        <v>-499</v>
      </c>
      <c r="AL575">
        <v>-4.0899999999999999E-2</v>
      </c>
      <c r="AN575" t="s">
        <v>785</v>
      </c>
      <c r="AP575">
        <v>12200</v>
      </c>
      <c r="AQ575">
        <v>11250</v>
      </c>
      <c r="AR575">
        <v>1449</v>
      </c>
      <c r="AS575">
        <v>-499</v>
      </c>
      <c r="AT575">
        <v>-4.0899999999999999E-2</v>
      </c>
      <c r="AU575" t="s">
        <v>558</v>
      </c>
      <c r="AV575">
        <v>0</v>
      </c>
      <c r="AW575">
        <v>8250</v>
      </c>
    </row>
    <row r="576" spans="1:49">
      <c r="A576">
        <v>915</v>
      </c>
      <c r="B576" t="s">
        <v>560</v>
      </c>
      <c r="C576" s="59">
        <v>45545</v>
      </c>
      <c r="D576" t="s">
        <v>4968</v>
      </c>
      <c r="E576" t="s">
        <v>562</v>
      </c>
      <c r="F576" t="s">
        <v>4966</v>
      </c>
      <c r="H576" t="s">
        <v>4969</v>
      </c>
      <c r="I576" s="59">
        <v>45546</v>
      </c>
      <c r="J576" t="s">
        <v>561</v>
      </c>
      <c r="K576" t="s">
        <v>4967</v>
      </c>
      <c r="L576" s="59"/>
      <c r="M576" t="s">
        <v>296</v>
      </c>
      <c r="N576" t="s">
        <v>351</v>
      </c>
      <c r="O576">
        <v>5</v>
      </c>
      <c r="P576" t="s">
        <v>4966</v>
      </c>
      <c r="Q576" t="s">
        <v>4969</v>
      </c>
      <c r="S576" t="s">
        <v>4970</v>
      </c>
      <c r="T576" t="s">
        <v>563</v>
      </c>
      <c r="W576">
        <v>5700</v>
      </c>
      <c r="X576">
        <v>0</v>
      </c>
      <c r="Y576">
        <v>3000</v>
      </c>
      <c r="Z576">
        <v>3000</v>
      </c>
      <c r="AA576">
        <v>0</v>
      </c>
      <c r="AB576">
        <v>0</v>
      </c>
      <c r="AC576">
        <v>0</v>
      </c>
      <c r="AD576" t="s">
        <v>295</v>
      </c>
      <c r="AF576">
        <v>1090</v>
      </c>
      <c r="AG576">
        <v>660</v>
      </c>
      <c r="AH576">
        <v>8700</v>
      </c>
      <c r="AI576">
        <v>6300</v>
      </c>
      <c r="AJ576">
        <v>776</v>
      </c>
      <c r="AK576">
        <v>1624</v>
      </c>
      <c r="AL576">
        <v>0.1867</v>
      </c>
      <c r="AN576" t="s">
        <v>785</v>
      </c>
      <c r="AP576">
        <v>8700</v>
      </c>
      <c r="AQ576">
        <v>6300</v>
      </c>
      <c r="AR576">
        <v>776</v>
      </c>
      <c r="AS576">
        <v>1624</v>
      </c>
      <c r="AT576">
        <v>0.1867</v>
      </c>
      <c r="AU576" t="s">
        <v>558</v>
      </c>
      <c r="AV576">
        <v>0</v>
      </c>
      <c r="AW576">
        <v>3300</v>
      </c>
    </row>
    <row r="577" spans="1:49">
      <c r="A577">
        <v>916</v>
      </c>
      <c r="B577" t="s">
        <v>560</v>
      </c>
      <c r="C577" s="59">
        <v>45545</v>
      </c>
      <c r="D577" t="s">
        <v>4968</v>
      </c>
      <c r="E577" t="s">
        <v>562</v>
      </c>
      <c r="F577" t="s">
        <v>4966</v>
      </c>
      <c r="H577" t="s">
        <v>4969</v>
      </c>
      <c r="I577" s="59">
        <v>45546</v>
      </c>
      <c r="J577" t="s">
        <v>561</v>
      </c>
      <c r="K577" t="s">
        <v>4967</v>
      </c>
      <c r="L577" s="59"/>
      <c r="M577" t="s">
        <v>129</v>
      </c>
      <c r="N577" t="s">
        <v>351</v>
      </c>
      <c r="O577">
        <v>2</v>
      </c>
      <c r="P577" t="s">
        <v>4966</v>
      </c>
      <c r="Q577" t="s">
        <v>4969</v>
      </c>
      <c r="S577" t="s">
        <v>4970</v>
      </c>
      <c r="T577" t="s">
        <v>563</v>
      </c>
      <c r="W577">
        <v>2300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 t="s">
        <v>128</v>
      </c>
      <c r="AE577" t="s">
        <v>773</v>
      </c>
      <c r="AF577">
        <v>1070</v>
      </c>
      <c r="AG577">
        <v>660</v>
      </c>
      <c r="AH577">
        <v>2300</v>
      </c>
      <c r="AI577">
        <v>1320</v>
      </c>
      <c r="AJ577">
        <v>273</v>
      </c>
      <c r="AK577">
        <v>6707</v>
      </c>
      <c r="AL577">
        <v>2.9161000000000001</v>
      </c>
      <c r="AN577" t="s">
        <v>785</v>
      </c>
      <c r="AP577">
        <v>2300</v>
      </c>
      <c r="AQ577">
        <v>1320</v>
      </c>
      <c r="AR577">
        <v>273</v>
      </c>
      <c r="AS577">
        <v>707</v>
      </c>
      <c r="AT577">
        <v>0.30740000000000001</v>
      </c>
      <c r="AU577" t="s">
        <v>826</v>
      </c>
      <c r="AV577">
        <v>0</v>
      </c>
      <c r="AW577">
        <v>1320</v>
      </c>
    </row>
    <row r="578" spans="1:49">
      <c r="A578">
        <v>917</v>
      </c>
      <c r="B578" t="s">
        <v>560</v>
      </c>
      <c r="C578" s="59">
        <v>45545</v>
      </c>
      <c r="D578" t="s">
        <v>4972</v>
      </c>
      <c r="E578" t="s">
        <v>562</v>
      </c>
      <c r="F578" t="s">
        <v>1211</v>
      </c>
      <c r="H578" t="s">
        <v>4973</v>
      </c>
      <c r="I578" s="59">
        <v>45546</v>
      </c>
      <c r="J578" t="s">
        <v>561</v>
      </c>
      <c r="K578" t="s">
        <v>4971</v>
      </c>
      <c r="L578" s="59"/>
      <c r="M578" t="s">
        <v>18</v>
      </c>
      <c r="N578" t="s">
        <v>351</v>
      </c>
      <c r="O578">
        <v>5</v>
      </c>
      <c r="P578" t="s">
        <v>1208</v>
      </c>
      <c r="Q578" t="s">
        <v>4973</v>
      </c>
      <c r="S578" t="s">
        <v>1214</v>
      </c>
      <c r="T578" t="s">
        <v>564</v>
      </c>
      <c r="W578">
        <v>62350</v>
      </c>
      <c r="X578">
        <v>0</v>
      </c>
      <c r="Y578">
        <v>0</v>
      </c>
      <c r="Z578">
        <v>4400</v>
      </c>
      <c r="AA578">
        <v>0</v>
      </c>
      <c r="AB578">
        <v>1725</v>
      </c>
      <c r="AC578">
        <v>0</v>
      </c>
      <c r="AD578" t="s">
        <v>17</v>
      </c>
      <c r="AE578" t="s">
        <v>773</v>
      </c>
      <c r="AF578">
        <v>11780</v>
      </c>
      <c r="AG578">
        <v>7260</v>
      </c>
      <c r="AH578">
        <v>62350</v>
      </c>
      <c r="AI578">
        <v>42425</v>
      </c>
      <c r="AJ578">
        <v>7407</v>
      </c>
      <c r="AK578">
        <v>12518</v>
      </c>
      <c r="AL578">
        <v>0.20080000000000001</v>
      </c>
      <c r="AN578" t="s">
        <v>785</v>
      </c>
      <c r="AP578">
        <v>62350</v>
      </c>
      <c r="AQ578">
        <v>42425</v>
      </c>
      <c r="AR578">
        <v>7407</v>
      </c>
      <c r="AS578">
        <v>12518</v>
      </c>
      <c r="AT578">
        <v>0.20080000000000001</v>
      </c>
      <c r="AU578" t="s">
        <v>558</v>
      </c>
      <c r="AV578">
        <v>0</v>
      </c>
      <c r="AW578">
        <v>36300</v>
      </c>
    </row>
    <row r="579" spans="1:49">
      <c r="A579">
        <v>918</v>
      </c>
      <c r="B579" t="s">
        <v>560</v>
      </c>
      <c r="C579" s="59">
        <v>45546</v>
      </c>
      <c r="D579" t="s">
        <v>4976</v>
      </c>
      <c r="E579" t="s">
        <v>562</v>
      </c>
      <c r="F579" t="s">
        <v>4974</v>
      </c>
      <c r="H579" t="s">
        <v>4977</v>
      </c>
      <c r="I579" s="59">
        <v>45546</v>
      </c>
      <c r="J579" t="s">
        <v>561</v>
      </c>
      <c r="K579" t="s">
        <v>4975</v>
      </c>
      <c r="L579" s="59"/>
      <c r="M579" t="s">
        <v>34</v>
      </c>
      <c r="N579" t="s">
        <v>351</v>
      </c>
      <c r="O579">
        <v>1</v>
      </c>
      <c r="P579" t="s">
        <v>4974</v>
      </c>
      <c r="Q579" t="s">
        <v>4977</v>
      </c>
      <c r="S579" t="s">
        <v>4978</v>
      </c>
      <c r="T579" t="s">
        <v>564</v>
      </c>
      <c r="W579">
        <v>34020</v>
      </c>
      <c r="X579">
        <v>0</v>
      </c>
      <c r="Y579">
        <v>3000</v>
      </c>
      <c r="Z579">
        <v>3500</v>
      </c>
      <c r="AA579">
        <v>0</v>
      </c>
      <c r="AB579">
        <v>960</v>
      </c>
      <c r="AC579">
        <v>0</v>
      </c>
      <c r="AD579" t="s">
        <v>33</v>
      </c>
      <c r="AF579">
        <v>32130</v>
      </c>
      <c r="AG579">
        <v>19800</v>
      </c>
      <c r="AH579">
        <v>37020</v>
      </c>
      <c r="AI579">
        <v>24260</v>
      </c>
      <c r="AJ579">
        <v>4141</v>
      </c>
      <c r="AK579">
        <v>8619</v>
      </c>
      <c r="AL579">
        <v>0.23280000000000001</v>
      </c>
      <c r="AN579" t="s">
        <v>785</v>
      </c>
      <c r="AP579">
        <v>37020</v>
      </c>
      <c r="AQ579">
        <v>24260</v>
      </c>
      <c r="AR579">
        <v>4141</v>
      </c>
      <c r="AS579">
        <v>8619</v>
      </c>
      <c r="AT579">
        <v>0.23280000000000001</v>
      </c>
      <c r="AU579" t="s">
        <v>558</v>
      </c>
      <c r="AV579">
        <v>0</v>
      </c>
      <c r="AW579">
        <v>19800</v>
      </c>
    </row>
    <row r="580" spans="1:49">
      <c r="A580">
        <v>919</v>
      </c>
      <c r="B580" t="s">
        <v>560</v>
      </c>
      <c r="C580" s="59">
        <v>45546</v>
      </c>
      <c r="D580" t="s">
        <v>4981</v>
      </c>
      <c r="E580" t="s">
        <v>562</v>
      </c>
      <c r="F580" t="s">
        <v>4982</v>
      </c>
      <c r="H580" t="s">
        <v>4983</v>
      </c>
      <c r="I580" s="59">
        <v>45546</v>
      </c>
      <c r="J580" t="s">
        <v>561</v>
      </c>
      <c r="K580" t="s">
        <v>4980</v>
      </c>
      <c r="L580" s="59"/>
      <c r="M580" t="s">
        <v>98</v>
      </c>
      <c r="N580" t="s">
        <v>351</v>
      </c>
      <c r="O580">
        <v>1</v>
      </c>
      <c r="P580" t="s">
        <v>4979</v>
      </c>
      <c r="Q580" t="s">
        <v>4983</v>
      </c>
      <c r="S580" t="s">
        <v>4984</v>
      </c>
      <c r="T580" t="s">
        <v>563</v>
      </c>
      <c r="W580">
        <v>6120</v>
      </c>
      <c r="X580">
        <v>680</v>
      </c>
      <c r="Y580">
        <v>3000</v>
      </c>
      <c r="Z580">
        <v>3000</v>
      </c>
      <c r="AA580">
        <v>0</v>
      </c>
      <c r="AB580">
        <v>0</v>
      </c>
      <c r="AC580">
        <v>0</v>
      </c>
      <c r="AD580" t="s">
        <v>1645</v>
      </c>
      <c r="AF580">
        <v>6430</v>
      </c>
      <c r="AG580">
        <v>3960</v>
      </c>
      <c r="AH580">
        <v>9120</v>
      </c>
      <c r="AI580">
        <v>6960</v>
      </c>
      <c r="AJ580">
        <v>826</v>
      </c>
      <c r="AK580">
        <v>1334</v>
      </c>
      <c r="AL580">
        <v>0.14630000000000001</v>
      </c>
      <c r="AN580" t="s">
        <v>785</v>
      </c>
      <c r="AP580">
        <v>9120</v>
      </c>
      <c r="AQ580">
        <v>6960</v>
      </c>
      <c r="AR580">
        <v>826</v>
      </c>
      <c r="AS580">
        <v>1334</v>
      </c>
      <c r="AT580">
        <v>0.14630000000000001</v>
      </c>
      <c r="AU580" t="s">
        <v>558</v>
      </c>
      <c r="AV580">
        <v>0</v>
      </c>
      <c r="AW580">
        <v>3960</v>
      </c>
    </row>
    <row r="581" spans="1:49">
      <c r="A581">
        <v>920</v>
      </c>
      <c r="B581" t="s">
        <v>560</v>
      </c>
      <c r="C581" s="59">
        <v>45546</v>
      </c>
      <c r="D581" t="s">
        <v>4987</v>
      </c>
      <c r="E581" t="s">
        <v>562</v>
      </c>
      <c r="F581" t="s">
        <v>4985</v>
      </c>
      <c r="H581" t="s">
        <v>4988</v>
      </c>
      <c r="I581" s="59">
        <v>45546</v>
      </c>
      <c r="J581" t="s">
        <v>561</v>
      </c>
      <c r="K581" t="s">
        <v>4986</v>
      </c>
      <c r="L581" s="59"/>
      <c r="M581" t="s">
        <v>36</v>
      </c>
      <c r="N581" t="s">
        <v>351</v>
      </c>
      <c r="O581">
        <v>2</v>
      </c>
      <c r="P581" t="s">
        <v>4985</v>
      </c>
      <c r="Q581" t="s">
        <v>4988</v>
      </c>
      <c r="S581" t="s">
        <v>4989</v>
      </c>
      <c r="T581" t="s">
        <v>564</v>
      </c>
      <c r="W581">
        <v>56700</v>
      </c>
      <c r="X581">
        <v>0</v>
      </c>
      <c r="Y581">
        <v>0</v>
      </c>
      <c r="Z581">
        <v>4400</v>
      </c>
      <c r="AA581">
        <v>0</v>
      </c>
      <c r="AB581">
        <v>1725</v>
      </c>
      <c r="AC581">
        <v>0</v>
      </c>
      <c r="AD581" t="s">
        <v>35</v>
      </c>
      <c r="AF581">
        <v>26780</v>
      </c>
      <c r="AG581">
        <v>16500</v>
      </c>
      <c r="AH581">
        <v>56700</v>
      </c>
      <c r="AI581">
        <v>39125</v>
      </c>
      <c r="AJ581">
        <v>6736</v>
      </c>
      <c r="AK581">
        <v>10839</v>
      </c>
      <c r="AL581">
        <v>0.19120000000000001</v>
      </c>
      <c r="AN581" t="s">
        <v>785</v>
      </c>
      <c r="AP581">
        <v>56700</v>
      </c>
      <c r="AQ581">
        <v>39125</v>
      </c>
      <c r="AR581">
        <v>6736</v>
      </c>
      <c r="AS581">
        <v>10839</v>
      </c>
      <c r="AT581">
        <v>0.19120000000000001</v>
      </c>
      <c r="AU581" t="s">
        <v>558</v>
      </c>
      <c r="AV581">
        <v>0</v>
      </c>
      <c r="AW581">
        <v>33000</v>
      </c>
    </row>
    <row r="582" spans="1:49">
      <c r="A582">
        <v>921</v>
      </c>
      <c r="B582" t="s">
        <v>560</v>
      </c>
      <c r="C582" s="59">
        <v>45546</v>
      </c>
      <c r="D582" t="s">
        <v>4992</v>
      </c>
      <c r="E582" t="s">
        <v>559</v>
      </c>
      <c r="F582" t="s">
        <v>4990</v>
      </c>
      <c r="G582" t="s">
        <v>4993</v>
      </c>
      <c r="H582" t="s">
        <v>4994</v>
      </c>
      <c r="I582" s="59">
        <v>45546</v>
      </c>
      <c r="J582" t="s">
        <v>561</v>
      </c>
      <c r="K582" t="s">
        <v>4991</v>
      </c>
      <c r="L582" s="59"/>
      <c r="M582" t="s">
        <v>34</v>
      </c>
      <c r="N582" t="s">
        <v>351</v>
      </c>
      <c r="O582">
        <v>1</v>
      </c>
      <c r="P582" t="s">
        <v>4990</v>
      </c>
      <c r="Q582" t="s">
        <v>4994</v>
      </c>
      <c r="S582" t="s">
        <v>4995</v>
      </c>
      <c r="W582">
        <v>28620</v>
      </c>
      <c r="X582">
        <v>3180</v>
      </c>
      <c r="Y582">
        <v>3000</v>
      </c>
      <c r="Z582">
        <v>3500</v>
      </c>
      <c r="AA582">
        <v>0</v>
      </c>
      <c r="AB582">
        <v>960</v>
      </c>
      <c r="AC582">
        <v>0</v>
      </c>
      <c r="AD582" t="s">
        <v>33</v>
      </c>
      <c r="AF582">
        <v>30600</v>
      </c>
      <c r="AG582">
        <v>19800</v>
      </c>
      <c r="AH582">
        <v>31620</v>
      </c>
      <c r="AI582">
        <v>24260</v>
      </c>
      <c r="AJ582">
        <v>1278</v>
      </c>
      <c r="AK582">
        <v>9082</v>
      </c>
      <c r="AL582">
        <v>0.28720000000000001</v>
      </c>
      <c r="AN582" t="s">
        <v>785</v>
      </c>
      <c r="AP582">
        <v>31620</v>
      </c>
      <c r="AQ582">
        <v>24260</v>
      </c>
      <c r="AR582">
        <v>1278</v>
      </c>
      <c r="AS582">
        <v>6082</v>
      </c>
      <c r="AT582">
        <v>0.1923</v>
      </c>
      <c r="AU582" t="s">
        <v>826</v>
      </c>
      <c r="AV582">
        <v>0</v>
      </c>
      <c r="AW582">
        <v>19800</v>
      </c>
    </row>
    <row r="583" spans="1:49">
      <c r="A583">
        <v>923</v>
      </c>
      <c r="B583" t="s">
        <v>560</v>
      </c>
      <c r="C583" s="59">
        <v>45544</v>
      </c>
      <c r="D583" t="s">
        <v>5013</v>
      </c>
      <c r="E583" t="s">
        <v>871</v>
      </c>
      <c r="I583" s="59">
        <v>45546</v>
      </c>
      <c r="J583" t="s">
        <v>561</v>
      </c>
      <c r="K583" t="s">
        <v>4999</v>
      </c>
      <c r="L583" s="59"/>
      <c r="M583" t="s">
        <v>38</v>
      </c>
      <c r="N583" t="s">
        <v>351</v>
      </c>
      <c r="O583">
        <v>1</v>
      </c>
      <c r="P583" t="s">
        <v>2991</v>
      </c>
      <c r="Q583" t="s">
        <v>4773</v>
      </c>
      <c r="S583" t="s">
        <v>5000</v>
      </c>
      <c r="W583">
        <v>0</v>
      </c>
      <c r="X583">
        <v>0</v>
      </c>
      <c r="Y583">
        <v>0</v>
      </c>
      <c r="Z583">
        <v>4400</v>
      </c>
      <c r="AA583">
        <v>0</v>
      </c>
      <c r="AB583">
        <v>1725</v>
      </c>
      <c r="AC583">
        <v>0</v>
      </c>
      <c r="AD583" t="s">
        <v>37</v>
      </c>
      <c r="AE583" t="s">
        <v>773</v>
      </c>
      <c r="AF583">
        <v>21320</v>
      </c>
      <c r="AG583">
        <v>14300</v>
      </c>
      <c r="AH583">
        <v>0</v>
      </c>
      <c r="AI583">
        <v>0</v>
      </c>
      <c r="AJ583">
        <v>0</v>
      </c>
      <c r="AK583">
        <v>0</v>
      </c>
      <c r="AL583">
        <v>0</v>
      </c>
      <c r="AN583" t="s">
        <v>788</v>
      </c>
      <c r="AP583">
        <v>0</v>
      </c>
      <c r="AQ583">
        <v>20425</v>
      </c>
      <c r="AR583">
        <v>0</v>
      </c>
      <c r="AS583">
        <v>-20425</v>
      </c>
      <c r="AT583">
        <v>0</v>
      </c>
      <c r="AU583" t="s">
        <v>826</v>
      </c>
      <c r="AV583">
        <v>0</v>
      </c>
      <c r="AW583">
        <v>14300</v>
      </c>
    </row>
    <row r="584" spans="1:49">
      <c r="A584">
        <v>925</v>
      </c>
      <c r="B584" t="s">
        <v>560</v>
      </c>
      <c r="C584" s="59">
        <v>45547</v>
      </c>
      <c r="D584" t="s">
        <v>5020</v>
      </c>
      <c r="E584" t="s">
        <v>559</v>
      </c>
      <c r="F584" t="s">
        <v>5021</v>
      </c>
      <c r="G584" t="s">
        <v>5022</v>
      </c>
      <c r="H584" t="s">
        <v>5023</v>
      </c>
      <c r="I584" s="59">
        <v>45547</v>
      </c>
      <c r="J584" t="s">
        <v>561</v>
      </c>
      <c r="K584" t="s">
        <v>5019</v>
      </c>
      <c r="L584" s="59"/>
      <c r="M584" t="s">
        <v>84</v>
      </c>
      <c r="N584" t="s">
        <v>385</v>
      </c>
      <c r="O584">
        <v>4</v>
      </c>
      <c r="P584" t="s">
        <v>5018</v>
      </c>
      <c r="Q584" t="s">
        <v>5023</v>
      </c>
      <c r="R584" t="s">
        <v>5024</v>
      </c>
      <c r="S584" t="s">
        <v>5025</v>
      </c>
      <c r="W584">
        <v>23520</v>
      </c>
      <c r="X584">
        <v>0</v>
      </c>
      <c r="Y584">
        <v>3000</v>
      </c>
      <c r="Z584">
        <v>3000</v>
      </c>
      <c r="AA584">
        <v>0</v>
      </c>
      <c r="AB584">
        <v>0</v>
      </c>
      <c r="AC584">
        <v>0</v>
      </c>
      <c r="AD584" t="s">
        <v>83</v>
      </c>
      <c r="AF584">
        <v>5120</v>
      </c>
      <c r="AG584">
        <v>3410</v>
      </c>
      <c r="AH584">
        <v>26520</v>
      </c>
      <c r="AI584">
        <v>16640</v>
      </c>
      <c r="AJ584">
        <v>1075</v>
      </c>
      <c r="AK584">
        <v>11805</v>
      </c>
      <c r="AL584">
        <v>0.4451</v>
      </c>
      <c r="AN584" t="s">
        <v>785</v>
      </c>
      <c r="AP584">
        <v>26520</v>
      </c>
      <c r="AQ584">
        <v>16640</v>
      </c>
      <c r="AR584">
        <v>1075</v>
      </c>
      <c r="AS584">
        <v>8805</v>
      </c>
      <c r="AT584">
        <v>0.33200000000000002</v>
      </c>
      <c r="AU584" t="s">
        <v>826</v>
      </c>
      <c r="AV584">
        <v>0</v>
      </c>
      <c r="AW584">
        <v>13640</v>
      </c>
    </row>
    <row r="585" spans="1:49">
      <c r="A585">
        <v>926</v>
      </c>
      <c r="B585" t="s">
        <v>560</v>
      </c>
      <c r="C585" s="59">
        <v>45547</v>
      </c>
      <c r="D585" t="s">
        <v>5028</v>
      </c>
      <c r="E585" t="s">
        <v>559</v>
      </c>
      <c r="F585" t="s">
        <v>5029</v>
      </c>
      <c r="G585" t="s">
        <v>5030</v>
      </c>
      <c r="H585" t="s">
        <v>5031</v>
      </c>
      <c r="I585" s="59">
        <v>45547</v>
      </c>
      <c r="J585" t="s">
        <v>561</v>
      </c>
      <c r="K585" t="s">
        <v>5027</v>
      </c>
      <c r="L585" s="59"/>
      <c r="M585" t="s">
        <v>133</v>
      </c>
      <c r="N585" t="s">
        <v>351</v>
      </c>
      <c r="O585">
        <v>16</v>
      </c>
      <c r="P585" t="s">
        <v>5026</v>
      </c>
      <c r="Q585" t="s">
        <v>5032</v>
      </c>
      <c r="S585" t="s">
        <v>5033</v>
      </c>
      <c r="T585" t="s">
        <v>1181</v>
      </c>
      <c r="W585">
        <v>13600</v>
      </c>
      <c r="X585">
        <v>800</v>
      </c>
      <c r="Y585">
        <v>3000</v>
      </c>
      <c r="Z585">
        <v>5700</v>
      </c>
      <c r="AA585">
        <v>0</v>
      </c>
      <c r="AB585">
        <v>1725</v>
      </c>
      <c r="AC585">
        <v>0</v>
      </c>
      <c r="AD585" t="s">
        <v>132</v>
      </c>
      <c r="AF585">
        <v>850</v>
      </c>
      <c r="AG585">
        <v>550</v>
      </c>
      <c r="AH585">
        <v>16600</v>
      </c>
      <c r="AI585">
        <v>16225</v>
      </c>
      <c r="AJ585">
        <v>680</v>
      </c>
      <c r="AK585">
        <v>2695</v>
      </c>
      <c r="AL585">
        <v>0.1623</v>
      </c>
      <c r="AN585" t="s">
        <v>785</v>
      </c>
      <c r="AP585">
        <v>16600</v>
      </c>
      <c r="AQ585">
        <v>16225</v>
      </c>
      <c r="AR585">
        <v>680</v>
      </c>
      <c r="AS585">
        <v>-305</v>
      </c>
      <c r="AT585">
        <v>-1.84E-2</v>
      </c>
      <c r="AU585" t="s">
        <v>826</v>
      </c>
      <c r="AV585">
        <v>0</v>
      </c>
      <c r="AW585">
        <v>8800</v>
      </c>
    </row>
    <row r="586" spans="1:49">
      <c r="A586">
        <v>927</v>
      </c>
      <c r="B586" t="s">
        <v>560</v>
      </c>
      <c r="C586" s="59">
        <v>45546</v>
      </c>
      <c r="D586" t="s">
        <v>5036</v>
      </c>
      <c r="E586" t="s">
        <v>559</v>
      </c>
      <c r="F586" t="s">
        <v>5034</v>
      </c>
      <c r="G586" t="s">
        <v>5037</v>
      </c>
      <c r="H586" t="s">
        <v>5038</v>
      </c>
      <c r="I586" s="59">
        <v>45547</v>
      </c>
      <c r="J586" t="s">
        <v>561</v>
      </c>
      <c r="K586" t="s">
        <v>5035</v>
      </c>
      <c r="L586" s="59"/>
      <c r="M586" t="s">
        <v>38</v>
      </c>
      <c r="N586" t="s">
        <v>351</v>
      </c>
      <c r="O586">
        <v>1</v>
      </c>
      <c r="P586" t="s">
        <v>5034</v>
      </c>
      <c r="Q586" t="s">
        <v>5038</v>
      </c>
      <c r="S586" t="s">
        <v>5039</v>
      </c>
      <c r="T586" t="s">
        <v>5040</v>
      </c>
      <c r="W586">
        <v>21060</v>
      </c>
      <c r="X586">
        <v>2340</v>
      </c>
      <c r="Y586">
        <v>3000</v>
      </c>
      <c r="Z586">
        <v>3500</v>
      </c>
      <c r="AA586">
        <v>0</v>
      </c>
      <c r="AB586">
        <v>1053</v>
      </c>
      <c r="AC586">
        <v>0</v>
      </c>
      <c r="AD586" t="s">
        <v>37</v>
      </c>
      <c r="AF586">
        <v>22100</v>
      </c>
      <c r="AG586">
        <v>14300</v>
      </c>
      <c r="AH586">
        <v>24060</v>
      </c>
      <c r="AI586">
        <v>18853</v>
      </c>
      <c r="AJ586">
        <v>977</v>
      </c>
      <c r="AK586">
        <v>7230</v>
      </c>
      <c r="AL586">
        <v>0.30049999999999999</v>
      </c>
      <c r="AN586" t="s">
        <v>785</v>
      </c>
      <c r="AP586">
        <v>24060</v>
      </c>
      <c r="AQ586">
        <v>18853</v>
      </c>
      <c r="AR586">
        <v>977</v>
      </c>
      <c r="AS586">
        <v>4230</v>
      </c>
      <c r="AT586">
        <v>0.17580000000000001</v>
      </c>
      <c r="AU586" t="s">
        <v>826</v>
      </c>
      <c r="AV586">
        <v>0</v>
      </c>
      <c r="AW586">
        <v>14300</v>
      </c>
    </row>
    <row r="587" spans="1:49">
      <c r="A587">
        <v>932</v>
      </c>
      <c r="B587" t="s">
        <v>560</v>
      </c>
      <c r="C587" s="59">
        <v>45547</v>
      </c>
      <c r="D587" t="s">
        <v>5020</v>
      </c>
      <c r="E587" t="s">
        <v>559</v>
      </c>
      <c r="F587" t="s">
        <v>5021</v>
      </c>
      <c r="G587" t="s">
        <v>5022</v>
      </c>
      <c r="H587" t="s">
        <v>5023</v>
      </c>
      <c r="I587" s="59">
        <v>45547</v>
      </c>
      <c r="J587" t="s">
        <v>561</v>
      </c>
      <c r="K587" t="s">
        <v>5019</v>
      </c>
      <c r="L587" s="59"/>
      <c r="M587" t="s">
        <v>84</v>
      </c>
      <c r="N587" t="s">
        <v>385</v>
      </c>
      <c r="O587">
        <v>4</v>
      </c>
      <c r="P587" t="s">
        <v>5018</v>
      </c>
      <c r="Q587" t="s">
        <v>5023</v>
      </c>
      <c r="R587" t="s">
        <v>5024</v>
      </c>
      <c r="S587" t="s">
        <v>5025</v>
      </c>
      <c r="W587">
        <v>23520</v>
      </c>
      <c r="X587">
        <v>0</v>
      </c>
      <c r="Y587">
        <v>3000</v>
      </c>
      <c r="Z587">
        <v>3000</v>
      </c>
      <c r="AA587">
        <v>0</v>
      </c>
      <c r="AB587">
        <v>0</v>
      </c>
      <c r="AC587">
        <v>0</v>
      </c>
      <c r="AD587" t="s">
        <v>83</v>
      </c>
      <c r="AE587" t="s">
        <v>773</v>
      </c>
      <c r="AF587">
        <v>5120</v>
      </c>
      <c r="AG587">
        <v>3410</v>
      </c>
      <c r="AH587">
        <v>26520</v>
      </c>
      <c r="AI587">
        <v>16640</v>
      </c>
      <c r="AJ587">
        <v>1075</v>
      </c>
      <c r="AK587">
        <v>11805</v>
      </c>
      <c r="AL587">
        <v>0.4451</v>
      </c>
      <c r="AN587" t="s">
        <v>785</v>
      </c>
      <c r="AP587">
        <v>26520</v>
      </c>
      <c r="AQ587">
        <v>16640</v>
      </c>
      <c r="AR587">
        <v>1075</v>
      </c>
      <c r="AS587">
        <v>8805</v>
      </c>
      <c r="AT587">
        <v>0.33200000000000002</v>
      </c>
      <c r="AU587" t="s">
        <v>826</v>
      </c>
      <c r="AV587">
        <v>0</v>
      </c>
      <c r="AW587">
        <v>13640</v>
      </c>
    </row>
    <row r="588" spans="1:49">
      <c r="A588">
        <v>933</v>
      </c>
      <c r="B588" t="s">
        <v>560</v>
      </c>
      <c r="C588" s="59">
        <v>45547</v>
      </c>
      <c r="D588" t="s">
        <v>5028</v>
      </c>
      <c r="E588" t="s">
        <v>559</v>
      </c>
      <c r="F588" t="s">
        <v>5029</v>
      </c>
      <c r="G588" t="s">
        <v>5030</v>
      </c>
      <c r="H588" t="s">
        <v>5031</v>
      </c>
      <c r="I588" s="59">
        <v>45547</v>
      </c>
      <c r="J588" t="s">
        <v>561</v>
      </c>
      <c r="K588" t="s">
        <v>5027</v>
      </c>
      <c r="L588" s="59"/>
      <c r="M588" t="s">
        <v>133</v>
      </c>
      <c r="N588" t="s">
        <v>351</v>
      </c>
      <c r="O588">
        <v>16</v>
      </c>
      <c r="P588" t="s">
        <v>5026</v>
      </c>
      <c r="Q588" t="s">
        <v>5032</v>
      </c>
      <c r="S588" t="s">
        <v>5033</v>
      </c>
      <c r="T588" t="s">
        <v>1181</v>
      </c>
      <c r="W588">
        <v>13600</v>
      </c>
      <c r="X588">
        <v>800</v>
      </c>
      <c r="Y588">
        <v>3000</v>
      </c>
      <c r="Z588">
        <v>5700</v>
      </c>
      <c r="AA588">
        <v>0</v>
      </c>
      <c r="AB588">
        <v>1725</v>
      </c>
      <c r="AC588">
        <v>0</v>
      </c>
      <c r="AD588" t="s">
        <v>132</v>
      </c>
      <c r="AE588" t="s">
        <v>773</v>
      </c>
      <c r="AF588">
        <v>850</v>
      </c>
      <c r="AG588">
        <v>550</v>
      </c>
      <c r="AH588">
        <v>16600</v>
      </c>
      <c r="AI588">
        <v>16225</v>
      </c>
      <c r="AJ588">
        <v>680</v>
      </c>
      <c r="AK588">
        <v>2695</v>
      </c>
      <c r="AL588">
        <v>0.1623</v>
      </c>
      <c r="AN588" t="s">
        <v>785</v>
      </c>
      <c r="AP588">
        <v>16600</v>
      </c>
      <c r="AQ588">
        <v>16225</v>
      </c>
      <c r="AR588">
        <v>680</v>
      </c>
      <c r="AS588">
        <v>-305</v>
      </c>
      <c r="AT588">
        <v>-1.84E-2</v>
      </c>
      <c r="AU588" t="s">
        <v>826</v>
      </c>
      <c r="AV588">
        <v>0</v>
      </c>
      <c r="AW588">
        <v>8800</v>
      </c>
    </row>
    <row r="589" spans="1:49">
      <c r="A589">
        <v>934</v>
      </c>
      <c r="B589" t="s">
        <v>560</v>
      </c>
      <c r="C589" s="59">
        <v>45546</v>
      </c>
      <c r="D589" t="s">
        <v>5036</v>
      </c>
      <c r="E589" t="s">
        <v>559</v>
      </c>
      <c r="F589" t="s">
        <v>5034</v>
      </c>
      <c r="G589" t="s">
        <v>5037</v>
      </c>
      <c r="H589" t="s">
        <v>5038</v>
      </c>
      <c r="I589" s="59">
        <v>45547</v>
      </c>
      <c r="J589" t="s">
        <v>561</v>
      </c>
      <c r="K589" t="s">
        <v>5035</v>
      </c>
      <c r="L589" s="59"/>
      <c r="M589" t="s">
        <v>38</v>
      </c>
      <c r="N589" t="s">
        <v>351</v>
      </c>
      <c r="O589">
        <v>1</v>
      </c>
      <c r="P589" t="s">
        <v>5034</v>
      </c>
      <c r="Q589" t="s">
        <v>5038</v>
      </c>
      <c r="S589" t="s">
        <v>5039</v>
      </c>
      <c r="T589" t="s">
        <v>5040</v>
      </c>
      <c r="W589">
        <v>21060</v>
      </c>
      <c r="X589">
        <v>2340</v>
      </c>
      <c r="Y589">
        <v>3000</v>
      </c>
      <c r="Z589">
        <v>3500</v>
      </c>
      <c r="AA589">
        <v>0</v>
      </c>
      <c r="AB589">
        <v>1053</v>
      </c>
      <c r="AC589">
        <v>0</v>
      </c>
      <c r="AD589" t="s">
        <v>37</v>
      </c>
      <c r="AE589" t="s">
        <v>773</v>
      </c>
      <c r="AF589">
        <v>22100</v>
      </c>
      <c r="AG589">
        <v>14300</v>
      </c>
      <c r="AH589">
        <v>24060</v>
      </c>
      <c r="AI589">
        <v>18853</v>
      </c>
      <c r="AJ589">
        <v>977</v>
      </c>
      <c r="AK589">
        <v>7230</v>
      </c>
      <c r="AL589">
        <v>0.30049999999999999</v>
      </c>
      <c r="AN589" t="s">
        <v>785</v>
      </c>
      <c r="AP589">
        <v>24060</v>
      </c>
      <c r="AQ589">
        <v>18853</v>
      </c>
      <c r="AR589">
        <v>977</v>
      </c>
      <c r="AS589">
        <v>4230</v>
      </c>
      <c r="AT589">
        <v>0.17580000000000001</v>
      </c>
      <c r="AU589" t="s">
        <v>826</v>
      </c>
      <c r="AV589">
        <v>0</v>
      </c>
      <c r="AW589">
        <v>14300</v>
      </c>
    </row>
    <row r="590" spans="1:49">
      <c r="A590">
        <v>938</v>
      </c>
      <c r="B590" t="s">
        <v>560</v>
      </c>
      <c r="C590" s="59">
        <v>45554</v>
      </c>
      <c r="D590" t="s">
        <v>5049</v>
      </c>
      <c r="E590" t="s">
        <v>559</v>
      </c>
      <c r="F590" t="s">
        <v>2509</v>
      </c>
      <c r="G590" t="s">
        <v>2512</v>
      </c>
      <c r="H590" t="s">
        <v>2513</v>
      </c>
      <c r="I590" s="59">
        <v>45554</v>
      </c>
      <c r="J590" t="s">
        <v>561</v>
      </c>
      <c r="K590" t="s">
        <v>5048</v>
      </c>
      <c r="L590" s="59"/>
      <c r="M590" t="s">
        <v>80</v>
      </c>
      <c r="N590" t="s">
        <v>385</v>
      </c>
      <c r="O590">
        <v>1</v>
      </c>
      <c r="P590" t="s">
        <v>2509</v>
      </c>
      <c r="Q590" t="s">
        <v>2513</v>
      </c>
      <c r="S590" t="s">
        <v>2514</v>
      </c>
      <c r="W590">
        <v>6900</v>
      </c>
      <c r="X590">
        <v>0</v>
      </c>
      <c r="Y590">
        <v>3000</v>
      </c>
      <c r="Z590">
        <v>3000</v>
      </c>
      <c r="AA590">
        <v>0</v>
      </c>
      <c r="AB590">
        <v>0</v>
      </c>
      <c r="AC590">
        <v>0</v>
      </c>
      <c r="AD590" t="s">
        <v>79</v>
      </c>
      <c r="AE590" t="s">
        <v>773</v>
      </c>
      <c r="AF590">
        <v>5120</v>
      </c>
      <c r="AG590">
        <v>3410</v>
      </c>
      <c r="AH590">
        <v>9900</v>
      </c>
      <c r="AI590">
        <v>6410</v>
      </c>
      <c r="AJ590">
        <v>414</v>
      </c>
      <c r="AK590">
        <v>6076</v>
      </c>
      <c r="AL590">
        <v>0.61370000000000002</v>
      </c>
      <c r="AN590" t="s">
        <v>785</v>
      </c>
      <c r="AP590">
        <v>9900</v>
      </c>
      <c r="AQ590">
        <v>6410</v>
      </c>
      <c r="AR590">
        <v>414</v>
      </c>
      <c r="AS590">
        <v>3076</v>
      </c>
      <c r="AT590">
        <v>0.31069999999999998</v>
      </c>
      <c r="AU590" t="s">
        <v>826</v>
      </c>
      <c r="AV590">
        <v>2</v>
      </c>
      <c r="AW590">
        <v>3410</v>
      </c>
    </row>
    <row r="591" spans="1:49">
      <c r="A591">
        <v>939</v>
      </c>
      <c r="B591" t="s">
        <v>560</v>
      </c>
      <c r="C591" s="59">
        <v>45554</v>
      </c>
      <c r="D591" t="s">
        <v>5052</v>
      </c>
      <c r="E591" t="s">
        <v>559</v>
      </c>
      <c r="F591" t="s">
        <v>5050</v>
      </c>
      <c r="G591" t="s">
        <v>5053</v>
      </c>
      <c r="H591" t="s">
        <v>5054</v>
      </c>
      <c r="I591" s="59">
        <v>45554</v>
      </c>
      <c r="J591" t="s">
        <v>561</v>
      </c>
      <c r="K591" t="s">
        <v>5051</v>
      </c>
      <c r="L591" s="59"/>
      <c r="M591" t="s">
        <v>133</v>
      </c>
      <c r="N591" t="s">
        <v>351</v>
      </c>
      <c r="O591">
        <v>20</v>
      </c>
      <c r="P591" t="s">
        <v>5050</v>
      </c>
      <c r="Q591" t="s">
        <v>5054</v>
      </c>
      <c r="S591" t="s">
        <v>5055</v>
      </c>
      <c r="W591">
        <v>17000</v>
      </c>
      <c r="X591">
        <v>1000</v>
      </c>
      <c r="Y591">
        <v>3000</v>
      </c>
      <c r="Z591">
        <v>3000</v>
      </c>
      <c r="AA591">
        <v>0</v>
      </c>
      <c r="AB591">
        <v>0</v>
      </c>
      <c r="AC591">
        <v>0</v>
      </c>
      <c r="AD591" t="s">
        <v>132</v>
      </c>
      <c r="AF591">
        <v>850</v>
      </c>
      <c r="AG591">
        <v>550</v>
      </c>
      <c r="AH591">
        <v>20000</v>
      </c>
      <c r="AI591">
        <v>14000</v>
      </c>
      <c r="AJ591">
        <v>816</v>
      </c>
      <c r="AK591">
        <v>8184</v>
      </c>
      <c r="AL591">
        <v>0.40920000000000001</v>
      </c>
      <c r="AN591" t="s">
        <v>785</v>
      </c>
      <c r="AP591">
        <v>20000</v>
      </c>
      <c r="AQ591">
        <v>14000</v>
      </c>
      <c r="AR591">
        <v>816</v>
      </c>
      <c r="AS591">
        <v>5184</v>
      </c>
      <c r="AT591">
        <v>0.25919999999999999</v>
      </c>
      <c r="AU591" t="s">
        <v>826</v>
      </c>
      <c r="AV591">
        <v>0</v>
      </c>
      <c r="AW591">
        <v>11000</v>
      </c>
    </row>
    <row r="592" spans="1:49">
      <c r="A592">
        <v>940</v>
      </c>
      <c r="B592" t="s">
        <v>560</v>
      </c>
      <c r="C592" s="59">
        <v>45548</v>
      </c>
      <c r="D592" t="s">
        <v>5058</v>
      </c>
      <c r="E592" t="s">
        <v>559</v>
      </c>
      <c r="F592" t="s">
        <v>5056</v>
      </c>
      <c r="G592" t="s">
        <v>5059</v>
      </c>
      <c r="H592" t="s">
        <v>5060</v>
      </c>
      <c r="I592" s="59">
        <v>45554</v>
      </c>
      <c r="J592" t="s">
        <v>561</v>
      </c>
      <c r="K592" t="s">
        <v>5057</v>
      </c>
      <c r="L592" s="59"/>
      <c r="M592" t="s">
        <v>34</v>
      </c>
      <c r="N592" t="s">
        <v>351</v>
      </c>
      <c r="O592">
        <v>2</v>
      </c>
      <c r="P592" t="s">
        <v>5056</v>
      </c>
      <c r="Q592" t="s">
        <v>5060</v>
      </c>
      <c r="S592" t="s">
        <v>5061</v>
      </c>
      <c r="W592">
        <v>57240</v>
      </c>
      <c r="X592">
        <v>6360</v>
      </c>
      <c r="Y592">
        <v>0</v>
      </c>
      <c r="Z592">
        <v>4400</v>
      </c>
      <c r="AA592">
        <v>0</v>
      </c>
      <c r="AB592">
        <v>1725</v>
      </c>
      <c r="AC592">
        <v>0</v>
      </c>
      <c r="AD592" t="s">
        <v>33</v>
      </c>
      <c r="AF592">
        <v>30600</v>
      </c>
      <c r="AG592">
        <v>19800</v>
      </c>
      <c r="AH592">
        <v>57240</v>
      </c>
      <c r="AI592">
        <v>45725</v>
      </c>
      <c r="AJ592">
        <v>2358</v>
      </c>
      <c r="AK592">
        <v>9157</v>
      </c>
      <c r="AL592">
        <v>0.16</v>
      </c>
      <c r="AN592" t="s">
        <v>785</v>
      </c>
      <c r="AP592">
        <v>57240</v>
      </c>
      <c r="AQ592">
        <v>45725</v>
      </c>
      <c r="AR592">
        <v>2358</v>
      </c>
      <c r="AS592">
        <v>9157</v>
      </c>
      <c r="AT592">
        <v>0.16</v>
      </c>
      <c r="AU592" t="s">
        <v>558</v>
      </c>
      <c r="AV592">
        <v>0</v>
      </c>
      <c r="AW592">
        <v>39600</v>
      </c>
    </row>
    <row r="593" spans="1:49">
      <c r="A593">
        <v>941</v>
      </c>
      <c r="B593" t="s">
        <v>560</v>
      </c>
      <c r="C593" s="59">
        <v>45547</v>
      </c>
      <c r="D593" t="s">
        <v>5064</v>
      </c>
      <c r="E593" t="s">
        <v>559</v>
      </c>
      <c r="F593" t="s">
        <v>5065</v>
      </c>
      <c r="G593" t="s">
        <v>5066</v>
      </c>
      <c r="H593" t="s">
        <v>5067</v>
      </c>
      <c r="I593" s="59">
        <v>45554</v>
      </c>
      <c r="J593" t="s">
        <v>561</v>
      </c>
      <c r="K593" t="s">
        <v>5063</v>
      </c>
      <c r="L593" s="59"/>
      <c r="M593" t="s">
        <v>34</v>
      </c>
      <c r="N593" t="s">
        <v>351</v>
      </c>
      <c r="O593">
        <v>1</v>
      </c>
      <c r="P593" t="s">
        <v>5062</v>
      </c>
      <c r="Q593" t="s">
        <v>5067</v>
      </c>
      <c r="S593" t="s">
        <v>5068</v>
      </c>
      <c r="W593">
        <v>28620</v>
      </c>
      <c r="X593">
        <v>3180</v>
      </c>
      <c r="Y593">
        <v>3000</v>
      </c>
      <c r="Z593">
        <v>3500</v>
      </c>
      <c r="AA593">
        <v>0</v>
      </c>
      <c r="AB593">
        <v>1053</v>
      </c>
      <c r="AC593">
        <v>0</v>
      </c>
      <c r="AD593" t="s">
        <v>33</v>
      </c>
      <c r="AF593">
        <v>30600</v>
      </c>
      <c r="AG593">
        <v>19800</v>
      </c>
      <c r="AH593">
        <v>31620</v>
      </c>
      <c r="AI593">
        <v>24353</v>
      </c>
      <c r="AJ593">
        <v>1278</v>
      </c>
      <c r="AK593">
        <v>8989</v>
      </c>
      <c r="AL593">
        <v>0.2843</v>
      </c>
      <c r="AN593" t="s">
        <v>785</v>
      </c>
      <c r="AP593">
        <v>31620</v>
      </c>
      <c r="AQ593">
        <v>24353</v>
      </c>
      <c r="AR593">
        <v>1278</v>
      </c>
      <c r="AS593">
        <v>5989</v>
      </c>
      <c r="AT593">
        <v>0.18940000000000001</v>
      </c>
      <c r="AU593" t="s">
        <v>826</v>
      </c>
      <c r="AV593">
        <v>0</v>
      </c>
      <c r="AW593">
        <v>19800</v>
      </c>
    </row>
    <row r="594" spans="1:49">
      <c r="A594">
        <v>948</v>
      </c>
      <c r="B594" t="s">
        <v>560</v>
      </c>
      <c r="C594" s="59">
        <v>45547</v>
      </c>
      <c r="D594" t="s">
        <v>5105</v>
      </c>
      <c r="E594" t="s">
        <v>562</v>
      </c>
      <c r="F594" t="s">
        <v>5106</v>
      </c>
      <c r="H594" t="s">
        <v>5107</v>
      </c>
      <c r="I594" s="59">
        <v>45554</v>
      </c>
      <c r="J594" t="s">
        <v>561</v>
      </c>
      <c r="K594" t="s">
        <v>5104</v>
      </c>
      <c r="L594" s="59"/>
      <c r="M594" t="s">
        <v>34</v>
      </c>
      <c r="N594" t="s">
        <v>351</v>
      </c>
      <c r="O594">
        <v>1</v>
      </c>
      <c r="P594" t="s">
        <v>2067</v>
      </c>
      <c r="Q594" t="s">
        <v>5107</v>
      </c>
      <c r="S594" t="s">
        <v>5108</v>
      </c>
      <c r="T594" t="s">
        <v>563</v>
      </c>
      <c r="W594">
        <v>34020</v>
      </c>
      <c r="X594">
        <v>0</v>
      </c>
      <c r="Y594">
        <v>3000</v>
      </c>
      <c r="Z594">
        <v>3500</v>
      </c>
      <c r="AA594">
        <v>0</v>
      </c>
      <c r="AB594">
        <v>1053</v>
      </c>
      <c r="AC594">
        <v>0</v>
      </c>
      <c r="AD594" t="s">
        <v>33</v>
      </c>
      <c r="AF594">
        <v>32130</v>
      </c>
      <c r="AG594">
        <v>19800</v>
      </c>
      <c r="AH594">
        <v>37020</v>
      </c>
      <c r="AI594">
        <v>24353</v>
      </c>
      <c r="AJ594">
        <v>4141</v>
      </c>
      <c r="AK594">
        <v>8526</v>
      </c>
      <c r="AL594">
        <v>0.2303</v>
      </c>
      <c r="AN594" t="s">
        <v>785</v>
      </c>
      <c r="AP594">
        <v>37020</v>
      </c>
      <c r="AQ594">
        <v>24353</v>
      </c>
      <c r="AR594">
        <v>4141</v>
      </c>
      <c r="AS594">
        <v>8526</v>
      </c>
      <c r="AT594">
        <v>0.2303</v>
      </c>
      <c r="AU594" t="s">
        <v>558</v>
      </c>
      <c r="AV594">
        <v>0</v>
      </c>
      <c r="AW594">
        <v>19800</v>
      </c>
    </row>
    <row r="595" spans="1:49">
      <c r="A595">
        <v>949</v>
      </c>
      <c r="B595" t="s">
        <v>560</v>
      </c>
      <c r="C595" s="59">
        <v>45547</v>
      </c>
      <c r="D595" t="s">
        <v>5111</v>
      </c>
      <c r="E595" t="s">
        <v>562</v>
      </c>
      <c r="F595" t="s">
        <v>5112</v>
      </c>
      <c r="H595" t="s">
        <v>5113</v>
      </c>
      <c r="I595" s="59">
        <v>45554</v>
      </c>
      <c r="J595" t="s">
        <v>561</v>
      </c>
      <c r="K595" t="s">
        <v>5110</v>
      </c>
      <c r="L595" s="59"/>
      <c r="M595" t="s">
        <v>18</v>
      </c>
      <c r="N595" t="s">
        <v>351</v>
      </c>
      <c r="O595">
        <v>1</v>
      </c>
      <c r="P595" t="s">
        <v>5109</v>
      </c>
      <c r="Q595" t="s">
        <v>5113</v>
      </c>
      <c r="S595" t="s">
        <v>5114</v>
      </c>
      <c r="T595" t="s">
        <v>564</v>
      </c>
      <c r="W595">
        <v>12470</v>
      </c>
      <c r="X595">
        <v>0</v>
      </c>
      <c r="Y595">
        <v>3000</v>
      </c>
      <c r="Z595">
        <v>3000</v>
      </c>
      <c r="AA595">
        <v>0</v>
      </c>
      <c r="AB595">
        <v>0</v>
      </c>
      <c r="AC595">
        <v>0</v>
      </c>
      <c r="AD595" t="s">
        <v>17</v>
      </c>
      <c r="AF595">
        <v>11780</v>
      </c>
      <c r="AG595">
        <v>7260</v>
      </c>
      <c r="AH595">
        <v>15470</v>
      </c>
      <c r="AI595">
        <v>10260</v>
      </c>
      <c r="AJ595">
        <v>1580</v>
      </c>
      <c r="AK595">
        <v>3630</v>
      </c>
      <c r="AL595">
        <v>0.2346</v>
      </c>
      <c r="AN595" t="s">
        <v>785</v>
      </c>
      <c r="AP595">
        <v>15470</v>
      </c>
      <c r="AQ595">
        <v>10260</v>
      </c>
      <c r="AR595">
        <v>1580</v>
      </c>
      <c r="AS595">
        <v>3630</v>
      </c>
      <c r="AT595">
        <v>0.2346</v>
      </c>
      <c r="AU595" t="s">
        <v>558</v>
      </c>
      <c r="AV595">
        <v>0</v>
      </c>
      <c r="AW595">
        <v>7260</v>
      </c>
    </row>
    <row r="596" spans="1:49">
      <c r="A596">
        <v>950</v>
      </c>
      <c r="B596" t="s">
        <v>560</v>
      </c>
      <c r="C596" s="59">
        <v>45548</v>
      </c>
      <c r="D596" t="s">
        <v>5117</v>
      </c>
      <c r="E596" t="s">
        <v>562</v>
      </c>
      <c r="F596" t="s">
        <v>5115</v>
      </c>
      <c r="H596" t="s">
        <v>5118</v>
      </c>
      <c r="I596" s="59">
        <v>45554</v>
      </c>
      <c r="J596" t="s">
        <v>561</v>
      </c>
      <c r="K596" t="s">
        <v>5116</v>
      </c>
      <c r="L596" s="59"/>
      <c r="M596" t="s">
        <v>118</v>
      </c>
      <c r="N596" t="s">
        <v>351</v>
      </c>
      <c r="O596">
        <v>3</v>
      </c>
      <c r="P596" t="s">
        <v>5115</v>
      </c>
      <c r="Q596" t="s">
        <v>5118</v>
      </c>
      <c r="S596" t="s">
        <v>5119</v>
      </c>
      <c r="T596" t="s">
        <v>5120</v>
      </c>
      <c r="W596">
        <v>7320</v>
      </c>
      <c r="X596">
        <v>1320</v>
      </c>
      <c r="Y596">
        <v>0</v>
      </c>
      <c r="Z596">
        <v>3000</v>
      </c>
      <c r="AA596">
        <v>0</v>
      </c>
      <c r="AB596">
        <v>0</v>
      </c>
      <c r="AC596">
        <v>0</v>
      </c>
      <c r="AD596" t="s">
        <v>117</v>
      </c>
      <c r="AF596">
        <v>2680</v>
      </c>
      <c r="AG596">
        <v>1650</v>
      </c>
      <c r="AH596">
        <v>7320</v>
      </c>
      <c r="AI596">
        <v>7950</v>
      </c>
      <c r="AJ596">
        <v>870</v>
      </c>
      <c r="AK596">
        <v>-1500</v>
      </c>
      <c r="AL596">
        <v>-0.2049</v>
      </c>
      <c r="AN596" t="s">
        <v>785</v>
      </c>
      <c r="AP596">
        <v>7320</v>
      </c>
      <c r="AQ596">
        <v>7950</v>
      </c>
      <c r="AR596">
        <v>870</v>
      </c>
      <c r="AS596">
        <v>-1500</v>
      </c>
      <c r="AT596">
        <v>-0.2049</v>
      </c>
      <c r="AU596" t="s">
        <v>558</v>
      </c>
      <c r="AV596">
        <v>0</v>
      </c>
      <c r="AW596">
        <v>4950</v>
      </c>
    </row>
    <row r="597" spans="1:49">
      <c r="A597">
        <v>951</v>
      </c>
      <c r="B597" t="s">
        <v>560</v>
      </c>
      <c r="C597" s="59">
        <v>45548</v>
      </c>
      <c r="D597" t="s">
        <v>5117</v>
      </c>
      <c r="E597" t="s">
        <v>562</v>
      </c>
      <c r="F597" t="s">
        <v>5115</v>
      </c>
      <c r="H597" t="s">
        <v>5118</v>
      </c>
      <c r="I597" s="59">
        <v>45554</v>
      </c>
      <c r="J597" t="s">
        <v>561</v>
      </c>
      <c r="K597" t="s">
        <v>5116</v>
      </c>
      <c r="L597" s="59"/>
      <c r="M597" t="s">
        <v>129</v>
      </c>
      <c r="N597" t="s">
        <v>351</v>
      </c>
      <c r="O597">
        <v>3</v>
      </c>
      <c r="P597" t="s">
        <v>5115</v>
      </c>
      <c r="Q597" t="s">
        <v>5118</v>
      </c>
      <c r="S597" t="s">
        <v>5119</v>
      </c>
      <c r="T597" t="s">
        <v>5120</v>
      </c>
      <c r="W597">
        <v>3450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 t="s">
        <v>128</v>
      </c>
      <c r="AE597" t="s">
        <v>773</v>
      </c>
      <c r="AF597">
        <v>1070</v>
      </c>
      <c r="AG597">
        <v>660</v>
      </c>
      <c r="AH597">
        <v>3450</v>
      </c>
      <c r="AI597">
        <v>1980</v>
      </c>
      <c r="AJ597">
        <v>410</v>
      </c>
      <c r="AK597">
        <v>1060</v>
      </c>
      <c r="AL597">
        <v>0.30719999999999997</v>
      </c>
      <c r="AN597" t="s">
        <v>785</v>
      </c>
      <c r="AP597">
        <v>3450</v>
      </c>
      <c r="AQ597">
        <v>1980</v>
      </c>
      <c r="AR597">
        <v>410</v>
      </c>
      <c r="AS597">
        <v>1060</v>
      </c>
      <c r="AT597">
        <v>0.30719999999999997</v>
      </c>
      <c r="AU597" t="s">
        <v>558</v>
      </c>
      <c r="AV597">
        <v>0</v>
      </c>
      <c r="AW597">
        <v>1980</v>
      </c>
    </row>
    <row r="598" spans="1:49">
      <c r="A598">
        <v>952</v>
      </c>
      <c r="B598" t="s">
        <v>560</v>
      </c>
      <c r="C598" s="59">
        <v>45548</v>
      </c>
      <c r="D598" t="s">
        <v>5123</v>
      </c>
      <c r="E598" t="s">
        <v>562</v>
      </c>
      <c r="F598" t="s">
        <v>5121</v>
      </c>
      <c r="H598" t="s">
        <v>5124</v>
      </c>
      <c r="I598" s="59">
        <v>45554</v>
      </c>
      <c r="J598" t="s">
        <v>561</v>
      </c>
      <c r="K598" t="s">
        <v>5122</v>
      </c>
      <c r="L598" s="59"/>
      <c r="M598" t="s">
        <v>34</v>
      </c>
      <c r="N598" t="s">
        <v>351</v>
      </c>
      <c r="O598">
        <v>1</v>
      </c>
      <c r="P598" t="s">
        <v>5121</v>
      </c>
      <c r="Q598" t="s">
        <v>5124</v>
      </c>
      <c r="S598" t="s">
        <v>5125</v>
      </c>
      <c r="T598" t="s">
        <v>5126</v>
      </c>
      <c r="W598">
        <v>34020</v>
      </c>
      <c r="X598">
        <v>0</v>
      </c>
      <c r="Y598">
        <v>3000</v>
      </c>
      <c r="Z598">
        <v>3500</v>
      </c>
      <c r="AA598">
        <v>0</v>
      </c>
      <c r="AB598">
        <v>1053</v>
      </c>
      <c r="AC598">
        <v>0</v>
      </c>
      <c r="AD598" t="s">
        <v>33</v>
      </c>
      <c r="AF598">
        <v>32130</v>
      </c>
      <c r="AG598">
        <v>19800</v>
      </c>
      <c r="AH598">
        <v>37020</v>
      </c>
      <c r="AI598">
        <v>24353</v>
      </c>
      <c r="AJ598">
        <v>4141</v>
      </c>
      <c r="AK598">
        <v>8526</v>
      </c>
      <c r="AL598">
        <v>0.2303</v>
      </c>
      <c r="AN598" t="s">
        <v>785</v>
      </c>
      <c r="AP598">
        <v>37020</v>
      </c>
      <c r="AQ598">
        <v>24353</v>
      </c>
      <c r="AR598">
        <v>4141</v>
      </c>
      <c r="AS598">
        <v>8526</v>
      </c>
      <c r="AT598">
        <v>0.2303</v>
      </c>
      <c r="AU598" t="s">
        <v>558</v>
      </c>
      <c r="AV598">
        <v>0</v>
      </c>
      <c r="AW598">
        <v>19800</v>
      </c>
    </row>
    <row r="599" spans="1:49">
      <c r="A599">
        <v>953</v>
      </c>
      <c r="B599" t="s">
        <v>560</v>
      </c>
      <c r="C599" s="59">
        <v>45548</v>
      </c>
      <c r="D599" t="s">
        <v>5129</v>
      </c>
      <c r="E599" t="s">
        <v>562</v>
      </c>
      <c r="F599" t="s">
        <v>5127</v>
      </c>
      <c r="H599" t="s">
        <v>5130</v>
      </c>
      <c r="I599" s="59">
        <v>45554</v>
      </c>
      <c r="J599" t="s">
        <v>561</v>
      </c>
      <c r="K599" t="s">
        <v>5128</v>
      </c>
      <c r="L599" s="59"/>
      <c r="M599" t="s">
        <v>82</v>
      </c>
      <c r="N599" t="s">
        <v>385</v>
      </c>
      <c r="O599">
        <v>2</v>
      </c>
      <c r="P599" t="s">
        <v>5127</v>
      </c>
      <c r="Q599" t="s">
        <v>5130</v>
      </c>
      <c r="S599" t="s">
        <v>5131</v>
      </c>
      <c r="T599" t="s">
        <v>563</v>
      </c>
      <c r="W599">
        <v>12560</v>
      </c>
      <c r="X599">
        <v>680</v>
      </c>
      <c r="Y599">
        <v>0</v>
      </c>
      <c r="Z599">
        <v>3000</v>
      </c>
      <c r="AA599">
        <v>0</v>
      </c>
      <c r="AB599">
        <v>0</v>
      </c>
      <c r="AC599">
        <v>0</v>
      </c>
      <c r="AD599" t="s">
        <v>81</v>
      </c>
      <c r="AF599">
        <v>5890</v>
      </c>
      <c r="AG599">
        <v>3740</v>
      </c>
      <c r="AH599">
        <v>12560</v>
      </c>
      <c r="AI599">
        <v>10480</v>
      </c>
      <c r="AJ599">
        <v>1492</v>
      </c>
      <c r="AK599">
        <v>588</v>
      </c>
      <c r="AL599">
        <v>4.6800000000000001E-2</v>
      </c>
      <c r="AN599" t="s">
        <v>785</v>
      </c>
      <c r="AP599">
        <v>12560</v>
      </c>
      <c r="AQ599">
        <v>10480</v>
      </c>
      <c r="AR599">
        <v>1492</v>
      </c>
      <c r="AS599">
        <v>588</v>
      </c>
      <c r="AT599">
        <v>4.6800000000000001E-2</v>
      </c>
      <c r="AU599" t="s">
        <v>558</v>
      </c>
      <c r="AV599">
        <v>0</v>
      </c>
      <c r="AW599">
        <v>7480</v>
      </c>
    </row>
    <row r="600" spans="1:49">
      <c r="A600">
        <v>954</v>
      </c>
      <c r="B600" t="s">
        <v>560</v>
      </c>
      <c r="C600" s="59">
        <v>45549</v>
      </c>
      <c r="D600" t="s">
        <v>5134</v>
      </c>
      <c r="E600" t="s">
        <v>562</v>
      </c>
      <c r="F600" t="s">
        <v>5135</v>
      </c>
      <c r="H600" t="s">
        <v>5136</v>
      </c>
      <c r="I600" s="59">
        <v>45554</v>
      </c>
      <c r="J600" t="s">
        <v>561</v>
      </c>
      <c r="K600" t="s">
        <v>5133</v>
      </c>
      <c r="L600" s="59"/>
      <c r="M600" t="s">
        <v>34</v>
      </c>
      <c r="N600" t="s">
        <v>351</v>
      </c>
      <c r="O600">
        <v>1</v>
      </c>
      <c r="P600" t="s">
        <v>5132</v>
      </c>
      <c r="Q600" t="s">
        <v>5136</v>
      </c>
      <c r="S600" t="s">
        <v>5137</v>
      </c>
      <c r="T600" t="s">
        <v>5138</v>
      </c>
      <c r="W600">
        <v>34020</v>
      </c>
      <c r="X600">
        <v>0</v>
      </c>
      <c r="Y600">
        <v>3000</v>
      </c>
      <c r="Z600">
        <v>3500</v>
      </c>
      <c r="AA600">
        <v>0</v>
      </c>
      <c r="AB600">
        <v>1053</v>
      </c>
      <c r="AC600">
        <v>0</v>
      </c>
      <c r="AD600" t="s">
        <v>33</v>
      </c>
      <c r="AF600">
        <v>32130</v>
      </c>
      <c r="AG600">
        <v>19800</v>
      </c>
      <c r="AH600">
        <v>37020</v>
      </c>
      <c r="AI600">
        <v>24353</v>
      </c>
      <c r="AJ600">
        <v>4141</v>
      </c>
      <c r="AK600">
        <v>8526</v>
      </c>
      <c r="AL600">
        <v>0.2303</v>
      </c>
      <c r="AN600" t="s">
        <v>785</v>
      </c>
      <c r="AP600">
        <v>37020</v>
      </c>
      <c r="AQ600">
        <v>24353</v>
      </c>
      <c r="AR600">
        <v>4141</v>
      </c>
      <c r="AS600">
        <v>8526</v>
      </c>
      <c r="AT600">
        <v>0.2303</v>
      </c>
      <c r="AU600" t="s">
        <v>558</v>
      </c>
      <c r="AV600">
        <v>0</v>
      </c>
      <c r="AW600">
        <v>19800</v>
      </c>
    </row>
    <row r="601" spans="1:49">
      <c r="A601">
        <v>955</v>
      </c>
      <c r="B601" t="s">
        <v>560</v>
      </c>
      <c r="C601" s="59">
        <v>45549</v>
      </c>
      <c r="D601" t="s">
        <v>5140</v>
      </c>
      <c r="E601" t="s">
        <v>562</v>
      </c>
      <c r="F601" t="s">
        <v>2897</v>
      </c>
      <c r="H601" t="s">
        <v>5141</v>
      </c>
      <c r="I601" s="59">
        <v>45554</v>
      </c>
      <c r="J601" t="s">
        <v>561</v>
      </c>
      <c r="K601" t="s">
        <v>5139</v>
      </c>
      <c r="L601" s="59"/>
      <c r="M601" t="s">
        <v>18</v>
      </c>
      <c r="N601" t="s">
        <v>351</v>
      </c>
      <c r="O601">
        <v>5</v>
      </c>
      <c r="P601" t="s">
        <v>2897</v>
      </c>
      <c r="Q601" t="s">
        <v>5141</v>
      </c>
      <c r="S601" t="s">
        <v>5142</v>
      </c>
      <c r="T601" t="s">
        <v>564</v>
      </c>
      <c r="W601">
        <v>62350</v>
      </c>
      <c r="X601">
        <v>0</v>
      </c>
      <c r="Y601">
        <v>0</v>
      </c>
      <c r="Z601">
        <v>3500</v>
      </c>
      <c r="AA601">
        <v>0</v>
      </c>
      <c r="AB601">
        <v>1053</v>
      </c>
      <c r="AC601">
        <v>0</v>
      </c>
      <c r="AD601" t="s">
        <v>17</v>
      </c>
      <c r="AF601">
        <v>11780</v>
      </c>
      <c r="AG601">
        <v>7260</v>
      </c>
      <c r="AH601">
        <v>62350</v>
      </c>
      <c r="AI601">
        <v>40853</v>
      </c>
      <c r="AJ601">
        <v>7407</v>
      </c>
      <c r="AK601">
        <v>14090</v>
      </c>
      <c r="AL601">
        <v>0.22600000000000001</v>
      </c>
      <c r="AN601" t="s">
        <v>785</v>
      </c>
      <c r="AP601">
        <v>62350</v>
      </c>
      <c r="AQ601">
        <v>40853</v>
      </c>
      <c r="AR601">
        <v>7407</v>
      </c>
      <c r="AS601">
        <v>14090</v>
      </c>
      <c r="AT601">
        <v>0.22600000000000001</v>
      </c>
      <c r="AU601" t="s">
        <v>558</v>
      </c>
      <c r="AV601">
        <v>0</v>
      </c>
      <c r="AW601">
        <v>36300</v>
      </c>
    </row>
    <row r="602" spans="1:49">
      <c r="A602">
        <v>956</v>
      </c>
      <c r="B602" t="s">
        <v>560</v>
      </c>
      <c r="C602" s="59">
        <v>45549</v>
      </c>
      <c r="D602" t="s">
        <v>5145</v>
      </c>
      <c r="E602" t="s">
        <v>562</v>
      </c>
      <c r="F602" t="s">
        <v>5146</v>
      </c>
      <c r="H602" t="s">
        <v>5147</v>
      </c>
      <c r="I602" s="59">
        <v>45554</v>
      </c>
      <c r="J602" t="s">
        <v>561</v>
      </c>
      <c r="K602" t="s">
        <v>5144</v>
      </c>
      <c r="L602" s="59"/>
      <c r="M602" t="s">
        <v>129</v>
      </c>
      <c r="N602" t="s">
        <v>351</v>
      </c>
      <c r="O602">
        <v>5</v>
      </c>
      <c r="P602" t="s">
        <v>5143</v>
      </c>
      <c r="Q602" t="s">
        <v>5147</v>
      </c>
      <c r="S602" t="s">
        <v>5148</v>
      </c>
      <c r="T602" t="s">
        <v>564</v>
      </c>
      <c r="W602">
        <v>5750</v>
      </c>
      <c r="X602">
        <v>0</v>
      </c>
      <c r="Y602">
        <v>3000</v>
      </c>
      <c r="Z602">
        <v>3000</v>
      </c>
      <c r="AA602">
        <v>0</v>
      </c>
      <c r="AB602">
        <v>0</v>
      </c>
      <c r="AC602">
        <v>0</v>
      </c>
      <c r="AD602" t="s">
        <v>128</v>
      </c>
      <c r="AF602">
        <v>1070</v>
      </c>
      <c r="AG602">
        <v>660</v>
      </c>
      <c r="AH602">
        <v>8750</v>
      </c>
      <c r="AI602">
        <v>6300</v>
      </c>
      <c r="AJ602">
        <v>782</v>
      </c>
      <c r="AK602">
        <v>1668</v>
      </c>
      <c r="AL602">
        <v>0.19059999999999999</v>
      </c>
      <c r="AN602" t="s">
        <v>785</v>
      </c>
      <c r="AP602">
        <v>8750</v>
      </c>
      <c r="AQ602">
        <v>6300</v>
      </c>
      <c r="AR602">
        <v>782</v>
      </c>
      <c r="AS602">
        <v>1668</v>
      </c>
      <c r="AT602">
        <v>0.19059999999999999</v>
      </c>
      <c r="AU602" t="s">
        <v>558</v>
      </c>
      <c r="AV602">
        <v>0</v>
      </c>
      <c r="AW602">
        <v>3300</v>
      </c>
    </row>
    <row r="603" spans="1:49">
      <c r="A603">
        <v>957</v>
      </c>
      <c r="B603" t="s">
        <v>560</v>
      </c>
      <c r="C603" s="59">
        <v>45553</v>
      </c>
      <c r="D603" t="s">
        <v>5150</v>
      </c>
      <c r="E603" t="s">
        <v>562</v>
      </c>
      <c r="F603" t="s">
        <v>2654</v>
      </c>
      <c r="H603" t="s">
        <v>5151</v>
      </c>
      <c r="I603" s="59">
        <v>45554</v>
      </c>
      <c r="J603" t="s">
        <v>561</v>
      </c>
      <c r="K603" t="s">
        <v>5149</v>
      </c>
      <c r="L603" s="59"/>
      <c r="M603" t="s">
        <v>34</v>
      </c>
      <c r="N603" t="s">
        <v>351</v>
      </c>
      <c r="O603">
        <v>2</v>
      </c>
      <c r="P603" t="s">
        <v>2654</v>
      </c>
      <c r="Q603" t="s">
        <v>5151</v>
      </c>
      <c r="S603" t="s">
        <v>2659</v>
      </c>
      <c r="T603" t="s">
        <v>564</v>
      </c>
      <c r="W603">
        <v>68040</v>
      </c>
      <c r="X603">
        <v>0</v>
      </c>
      <c r="Y603">
        <v>0</v>
      </c>
      <c r="Z603">
        <v>4400</v>
      </c>
      <c r="AA603">
        <v>0</v>
      </c>
      <c r="AB603">
        <v>1725</v>
      </c>
      <c r="AC603">
        <v>0</v>
      </c>
      <c r="AD603" t="s">
        <v>33</v>
      </c>
      <c r="AF603">
        <v>32130</v>
      </c>
      <c r="AG603">
        <v>19800</v>
      </c>
      <c r="AH603">
        <v>68040</v>
      </c>
      <c r="AI603">
        <v>45725</v>
      </c>
      <c r="AJ603">
        <v>8083</v>
      </c>
      <c r="AK603">
        <v>14232</v>
      </c>
      <c r="AL603">
        <v>0.2092</v>
      </c>
      <c r="AN603" t="s">
        <v>785</v>
      </c>
      <c r="AP603">
        <v>68040</v>
      </c>
      <c r="AQ603">
        <v>45725</v>
      </c>
      <c r="AR603">
        <v>8083</v>
      </c>
      <c r="AS603">
        <v>14232</v>
      </c>
      <c r="AT603">
        <v>0.2092</v>
      </c>
      <c r="AU603" t="s">
        <v>558</v>
      </c>
      <c r="AV603">
        <v>0</v>
      </c>
      <c r="AW603">
        <v>39600</v>
      </c>
    </row>
    <row r="604" spans="1:49">
      <c r="A604">
        <v>958</v>
      </c>
      <c r="B604" t="s">
        <v>560</v>
      </c>
      <c r="C604" s="59">
        <v>45553</v>
      </c>
      <c r="D604" t="s">
        <v>5154</v>
      </c>
      <c r="E604" t="s">
        <v>562</v>
      </c>
      <c r="F604" t="s">
        <v>5152</v>
      </c>
      <c r="H604" t="s">
        <v>5155</v>
      </c>
      <c r="I604" s="59">
        <v>45554</v>
      </c>
      <c r="J604" t="s">
        <v>561</v>
      </c>
      <c r="K604" t="s">
        <v>5153</v>
      </c>
      <c r="L604" s="59"/>
      <c r="M604" t="s">
        <v>38</v>
      </c>
      <c r="N604" t="s">
        <v>351</v>
      </c>
      <c r="O604">
        <v>1</v>
      </c>
      <c r="P604" t="s">
        <v>5152</v>
      </c>
      <c r="Q604" t="s">
        <v>5155</v>
      </c>
      <c r="S604" t="s">
        <v>5156</v>
      </c>
      <c r="T604" t="s">
        <v>564</v>
      </c>
      <c r="W604">
        <v>24570</v>
      </c>
      <c r="X604">
        <v>0</v>
      </c>
      <c r="Y604">
        <v>0</v>
      </c>
      <c r="Z604">
        <v>4400</v>
      </c>
      <c r="AA604">
        <v>0</v>
      </c>
      <c r="AB604">
        <v>1725</v>
      </c>
      <c r="AC604">
        <v>0</v>
      </c>
      <c r="AD604" t="s">
        <v>37</v>
      </c>
      <c r="AF604">
        <v>23210</v>
      </c>
      <c r="AG604">
        <v>14300</v>
      </c>
      <c r="AH604">
        <v>24570</v>
      </c>
      <c r="AI604">
        <v>20425</v>
      </c>
      <c r="AJ604">
        <v>2919</v>
      </c>
      <c r="AK604">
        <v>1226</v>
      </c>
      <c r="AL604">
        <v>4.99E-2</v>
      </c>
      <c r="AN604" t="s">
        <v>785</v>
      </c>
      <c r="AP604">
        <v>24570</v>
      </c>
      <c r="AQ604">
        <v>20425</v>
      </c>
      <c r="AR604">
        <v>2919</v>
      </c>
      <c r="AS604">
        <v>1226</v>
      </c>
      <c r="AT604">
        <v>4.99E-2</v>
      </c>
      <c r="AU604" t="s">
        <v>558</v>
      </c>
      <c r="AV604">
        <v>0</v>
      </c>
      <c r="AW604">
        <v>14300</v>
      </c>
    </row>
    <row r="605" spans="1:49">
      <c r="A605">
        <v>959</v>
      </c>
      <c r="B605" t="s">
        <v>560</v>
      </c>
      <c r="C605" s="59">
        <v>45553</v>
      </c>
      <c r="D605" t="s">
        <v>5154</v>
      </c>
      <c r="E605" t="s">
        <v>562</v>
      </c>
      <c r="F605" t="s">
        <v>5152</v>
      </c>
      <c r="H605" t="s">
        <v>5155</v>
      </c>
      <c r="I605" s="59">
        <v>45554</v>
      </c>
      <c r="J605" t="s">
        <v>561</v>
      </c>
      <c r="K605" t="s">
        <v>5153</v>
      </c>
      <c r="L605" s="59"/>
      <c r="M605" t="s">
        <v>34</v>
      </c>
      <c r="N605" t="s">
        <v>351</v>
      </c>
      <c r="O605">
        <v>1</v>
      </c>
      <c r="P605" t="s">
        <v>5152</v>
      </c>
      <c r="Q605" t="s">
        <v>5155</v>
      </c>
      <c r="S605" t="s">
        <v>5156</v>
      </c>
      <c r="T605" t="s">
        <v>564</v>
      </c>
      <c r="W605">
        <v>34020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 t="s">
        <v>33</v>
      </c>
      <c r="AE605" t="s">
        <v>773</v>
      </c>
      <c r="AF605">
        <v>32130</v>
      </c>
      <c r="AG605">
        <v>19800</v>
      </c>
      <c r="AH605">
        <v>34020</v>
      </c>
      <c r="AI605">
        <v>19800</v>
      </c>
      <c r="AJ605">
        <v>4042</v>
      </c>
      <c r="AK605">
        <v>10178</v>
      </c>
      <c r="AL605">
        <v>0.29920000000000002</v>
      </c>
      <c r="AN605" t="s">
        <v>785</v>
      </c>
      <c r="AP605">
        <v>34020</v>
      </c>
      <c r="AQ605">
        <v>19800</v>
      </c>
      <c r="AR605">
        <v>4042</v>
      </c>
      <c r="AS605">
        <v>10178</v>
      </c>
      <c r="AT605">
        <v>0.29920000000000002</v>
      </c>
      <c r="AU605" t="s">
        <v>558</v>
      </c>
      <c r="AV605">
        <v>0</v>
      </c>
      <c r="AW605">
        <v>19800</v>
      </c>
    </row>
    <row r="606" spans="1:49">
      <c r="A606">
        <v>960</v>
      </c>
      <c r="B606" t="s">
        <v>560</v>
      </c>
      <c r="C606" s="59">
        <v>45553</v>
      </c>
      <c r="D606" t="s">
        <v>5159</v>
      </c>
      <c r="E606" t="s">
        <v>562</v>
      </c>
      <c r="F606" t="s">
        <v>5157</v>
      </c>
      <c r="H606" t="s">
        <v>5160</v>
      </c>
      <c r="I606" s="59">
        <v>45554</v>
      </c>
      <c r="J606" t="s">
        <v>561</v>
      </c>
      <c r="K606" t="s">
        <v>5158</v>
      </c>
      <c r="L606" s="59"/>
      <c r="M606" t="s">
        <v>34</v>
      </c>
      <c r="N606" t="s">
        <v>351</v>
      </c>
      <c r="O606">
        <v>1</v>
      </c>
      <c r="P606" t="s">
        <v>5157</v>
      </c>
      <c r="Q606" t="s">
        <v>5160</v>
      </c>
      <c r="S606" t="s">
        <v>5161</v>
      </c>
      <c r="T606" t="s">
        <v>5162</v>
      </c>
      <c r="W606">
        <v>34020</v>
      </c>
      <c r="X606">
        <v>0</v>
      </c>
      <c r="Y606">
        <v>3000</v>
      </c>
      <c r="Z606">
        <v>3500</v>
      </c>
      <c r="AA606">
        <v>0</v>
      </c>
      <c r="AB606">
        <v>1053</v>
      </c>
      <c r="AC606">
        <v>0</v>
      </c>
      <c r="AD606" t="s">
        <v>33</v>
      </c>
      <c r="AF606">
        <v>32130</v>
      </c>
      <c r="AG606">
        <v>19800</v>
      </c>
      <c r="AH606">
        <v>37020</v>
      </c>
      <c r="AI606">
        <v>24353</v>
      </c>
      <c r="AJ606">
        <v>4141</v>
      </c>
      <c r="AK606">
        <v>8526</v>
      </c>
      <c r="AL606">
        <v>0.2303</v>
      </c>
      <c r="AN606" t="s">
        <v>785</v>
      </c>
      <c r="AP606">
        <v>37020</v>
      </c>
      <c r="AQ606">
        <v>24353</v>
      </c>
      <c r="AR606">
        <v>4141</v>
      </c>
      <c r="AS606">
        <v>8526</v>
      </c>
      <c r="AT606">
        <v>0.2303</v>
      </c>
      <c r="AU606" t="s">
        <v>558</v>
      </c>
      <c r="AV606">
        <v>0</v>
      </c>
      <c r="AW606">
        <v>19800</v>
      </c>
    </row>
    <row r="607" spans="1:49">
      <c r="A607">
        <v>964</v>
      </c>
      <c r="B607" t="s">
        <v>560</v>
      </c>
      <c r="C607" s="59">
        <v>45555</v>
      </c>
      <c r="D607" t="s">
        <v>5173</v>
      </c>
      <c r="E607" t="s">
        <v>562</v>
      </c>
      <c r="F607" t="s">
        <v>5174</v>
      </c>
      <c r="H607" t="s">
        <v>5175</v>
      </c>
      <c r="I607" s="59">
        <v>45555</v>
      </c>
      <c r="J607" t="s">
        <v>561</v>
      </c>
      <c r="K607" t="s">
        <v>5172</v>
      </c>
      <c r="L607" s="59"/>
      <c r="M607" t="s">
        <v>115</v>
      </c>
      <c r="N607" t="s">
        <v>351</v>
      </c>
      <c r="O607">
        <v>10</v>
      </c>
      <c r="P607" t="s">
        <v>5171</v>
      </c>
      <c r="Q607" t="s">
        <v>5175</v>
      </c>
      <c r="S607" t="s">
        <v>5176</v>
      </c>
      <c r="T607" t="s">
        <v>564</v>
      </c>
      <c r="W607">
        <v>35400</v>
      </c>
      <c r="X607">
        <v>0</v>
      </c>
      <c r="Y607">
        <v>0</v>
      </c>
      <c r="Z607">
        <v>4400</v>
      </c>
      <c r="AA607">
        <v>0</v>
      </c>
      <c r="AB607">
        <v>1725</v>
      </c>
      <c r="AC607">
        <v>0</v>
      </c>
      <c r="AD607" t="s">
        <v>114</v>
      </c>
      <c r="AF607">
        <v>3210</v>
      </c>
      <c r="AG607">
        <v>1980</v>
      </c>
      <c r="AH607">
        <v>35400</v>
      </c>
      <c r="AI607">
        <v>25925</v>
      </c>
      <c r="AJ607">
        <v>4206</v>
      </c>
      <c r="AK607">
        <v>5269</v>
      </c>
      <c r="AL607">
        <v>0.14879999999999999</v>
      </c>
      <c r="AN607" t="s">
        <v>785</v>
      </c>
      <c r="AP607">
        <v>35400</v>
      </c>
      <c r="AQ607">
        <v>25925</v>
      </c>
      <c r="AR607">
        <v>4206</v>
      </c>
      <c r="AS607">
        <v>5269</v>
      </c>
      <c r="AT607">
        <v>0.14879999999999999</v>
      </c>
      <c r="AU607" t="s">
        <v>558</v>
      </c>
      <c r="AV607">
        <v>0</v>
      </c>
      <c r="AW607">
        <v>19800</v>
      </c>
    </row>
    <row r="608" spans="1:49">
      <c r="A608">
        <v>965</v>
      </c>
      <c r="B608" t="s">
        <v>560</v>
      </c>
      <c r="C608" s="59">
        <v>45555</v>
      </c>
      <c r="D608" t="s">
        <v>5177</v>
      </c>
      <c r="E608" t="s">
        <v>562</v>
      </c>
      <c r="F608" t="s">
        <v>5174</v>
      </c>
      <c r="H608" t="s">
        <v>5178</v>
      </c>
      <c r="I608" s="59">
        <v>45555</v>
      </c>
      <c r="J608" t="s">
        <v>561</v>
      </c>
      <c r="K608" t="s">
        <v>5172</v>
      </c>
      <c r="L608" s="59"/>
      <c r="M608" t="s">
        <v>121</v>
      </c>
      <c r="N608" t="s">
        <v>351</v>
      </c>
      <c r="O608">
        <v>5</v>
      </c>
      <c r="P608" t="s">
        <v>5171</v>
      </c>
      <c r="Q608" t="s">
        <v>5178</v>
      </c>
      <c r="S608" t="s">
        <v>5176</v>
      </c>
      <c r="T608" t="s">
        <v>564</v>
      </c>
      <c r="W608">
        <v>13550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 t="s">
        <v>120</v>
      </c>
      <c r="AE608" t="s">
        <v>773</v>
      </c>
      <c r="AF608">
        <v>2320</v>
      </c>
      <c r="AG608">
        <v>1430</v>
      </c>
      <c r="AH608">
        <v>13550</v>
      </c>
      <c r="AI608">
        <v>7150</v>
      </c>
      <c r="AJ608">
        <v>1610</v>
      </c>
      <c r="AK608">
        <v>7790</v>
      </c>
      <c r="AL608">
        <v>0.57489999999999997</v>
      </c>
      <c r="AN608" t="s">
        <v>785</v>
      </c>
      <c r="AP608">
        <v>13550</v>
      </c>
      <c r="AQ608">
        <v>7150</v>
      </c>
      <c r="AR608">
        <v>1610</v>
      </c>
      <c r="AS608">
        <v>4790</v>
      </c>
      <c r="AT608">
        <v>0.35349999999999998</v>
      </c>
      <c r="AU608" t="s">
        <v>826</v>
      </c>
      <c r="AV608">
        <v>0</v>
      </c>
      <c r="AW608">
        <v>7150</v>
      </c>
    </row>
    <row r="609" spans="1:49">
      <c r="A609">
        <v>966</v>
      </c>
      <c r="B609" t="s">
        <v>560</v>
      </c>
      <c r="C609" s="59">
        <v>45555</v>
      </c>
      <c r="D609" t="s">
        <v>5179</v>
      </c>
      <c r="E609" t="s">
        <v>562</v>
      </c>
      <c r="F609" t="s">
        <v>5174</v>
      </c>
      <c r="H609" t="s">
        <v>5180</v>
      </c>
      <c r="I609" s="59">
        <v>45555</v>
      </c>
      <c r="J609" t="s">
        <v>561</v>
      </c>
      <c r="K609" t="s">
        <v>5172</v>
      </c>
      <c r="L609" s="59"/>
      <c r="M609" t="s">
        <v>112</v>
      </c>
      <c r="N609" t="s">
        <v>351</v>
      </c>
      <c r="O609">
        <v>10</v>
      </c>
      <c r="P609" t="s">
        <v>5171</v>
      </c>
      <c r="Q609" t="s">
        <v>5180</v>
      </c>
      <c r="S609" t="s">
        <v>5176</v>
      </c>
      <c r="T609" t="s">
        <v>564</v>
      </c>
      <c r="W609">
        <v>40400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 t="s">
        <v>111</v>
      </c>
      <c r="AE609" t="s">
        <v>773</v>
      </c>
      <c r="AF609">
        <v>3510</v>
      </c>
      <c r="AG609">
        <v>2156</v>
      </c>
      <c r="AH609">
        <v>40400</v>
      </c>
      <c r="AI609">
        <v>21560</v>
      </c>
      <c r="AJ609">
        <v>4800</v>
      </c>
      <c r="AK609">
        <v>14040</v>
      </c>
      <c r="AL609">
        <v>0.34749999999999998</v>
      </c>
      <c r="AN609" t="s">
        <v>785</v>
      </c>
      <c r="AP609">
        <v>40400</v>
      </c>
      <c r="AQ609">
        <v>21560</v>
      </c>
      <c r="AR609">
        <v>4800</v>
      </c>
      <c r="AS609">
        <v>14040</v>
      </c>
      <c r="AT609">
        <v>0.34749999999999998</v>
      </c>
      <c r="AU609" t="s">
        <v>558</v>
      </c>
      <c r="AV609">
        <v>0</v>
      </c>
      <c r="AW609">
        <v>21560</v>
      </c>
    </row>
    <row r="610" spans="1:49">
      <c r="A610">
        <v>967</v>
      </c>
      <c r="B610" t="s">
        <v>560</v>
      </c>
      <c r="C610" s="59">
        <v>45555</v>
      </c>
      <c r="D610" t="s">
        <v>5183</v>
      </c>
      <c r="E610" t="s">
        <v>562</v>
      </c>
      <c r="F610" t="s">
        <v>5181</v>
      </c>
      <c r="H610" t="s">
        <v>5184</v>
      </c>
      <c r="I610" s="59">
        <v>45555</v>
      </c>
      <c r="J610" t="s">
        <v>561</v>
      </c>
      <c r="K610" t="s">
        <v>5182</v>
      </c>
      <c r="L610" s="59"/>
      <c r="M610" t="s">
        <v>38</v>
      </c>
      <c r="N610" t="s">
        <v>351</v>
      </c>
      <c r="O610">
        <v>1</v>
      </c>
      <c r="P610" t="s">
        <v>5181</v>
      </c>
      <c r="Q610" t="s">
        <v>5184</v>
      </c>
      <c r="S610" t="s">
        <v>5185</v>
      </c>
      <c r="T610" t="s">
        <v>563</v>
      </c>
      <c r="W610">
        <v>24570</v>
      </c>
      <c r="X610">
        <v>0</v>
      </c>
      <c r="Y610">
        <v>3000</v>
      </c>
      <c r="Z610">
        <v>3500</v>
      </c>
      <c r="AA610">
        <v>0</v>
      </c>
      <c r="AB610">
        <v>1053</v>
      </c>
      <c r="AC610">
        <v>0</v>
      </c>
      <c r="AD610" t="s">
        <v>37</v>
      </c>
      <c r="AF610">
        <v>23210</v>
      </c>
      <c r="AG610">
        <v>14300</v>
      </c>
      <c r="AH610">
        <v>27570</v>
      </c>
      <c r="AI610">
        <v>18853</v>
      </c>
      <c r="AJ610">
        <v>3018</v>
      </c>
      <c r="AK610">
        <v>5699</v>
      </c>
      <c r="AL610">
        <v>0.20669999999999999</v>
      </c>
      <c r="AN610" t="s">
        <v>785</v>
      </c>
      <c r="AP610">
        <v>27570</v>
      </c>
      <c r="AQ610">
        <v>18853</v>
      </c>
      <c r="AR610">
        <v>3018</v>
      </c>
      <c r="AS610">
        <v>5699</v>
      </c>
      <c r="AT610">
        <v>0.20669999999999999</v>
      </c>
      <c r="AU610" t="s">
        <v>558</v>
      </c>
      <c r="AV610">
        <v>0</v>
      </c>
      <c r="AW610">
        <v>14300</v>
      </c>
    </row>
    <row r="611" spans="1:49">
      <c r="A611">
        <v>968</v>
      </c>
      <c r="B611" t="s">
        <v>560</v>
      </c>
      <c r="C611" s="59">
        <v>45555</v>
      </c>
      <c r="D611" t="s">
        <v>5188</v>
      </c>
      <c r="E611" t="s">
        <v>562</v>
      </c>
      <c r="F611" t="s">
        <v>5189</v>
      </c>
      <c r="H611" t="s">
        <v>5190</v>
      </c>
      <c r="I611" s="59">
        <v>45555</v>
      </c>
      <c r="J611" t="s">
        <v>561</v>
      </c>
      <c r="K611" t="s">
        <v>5187</v>
      </c>
      <c r="L611" s="59"/>
      <c r="M611" t="s">
        <v>98</v>
      </c>
      <c r="N611" t="s">
        <v>351</v>
      </c>
      <c r="O611">
        <v>5</v>
      </c>
      <c r="P611" t="s">
        <v>5186</v>
      </c>
      <c r="Q611" t="s">
        <v>5190</v>
      </c>
      <c r="S611" t="s">
        <v>5191</v>
      </c>
      <c r="T611" t="s">
        <v>5192</v>
      </c>
      <c r="W611">
        <v>30600</v>
      </c>
      <c r="X611">
        <v>3400</v>
      </c>
      <c r="Y611">
        <v>0</v>
      </c>
      <c r="Z611">
        <v>3500</v>
      </c>
      <c r="AA611">
        <v>0</v>
      </c>
      <c r="AB611">
        <v>1053</v>
      </c>
      <c r="AC611">
        <v>0</v>
      </c>
      <c r="AD611" t="s">
        <v>1645</v>
      </c>
      <c r="AF611">
        <v>6430</v>
      </c>
      <c r="AG611">
        <v>3960</v>
      </c>
      <c r="AH611">
        <v>30600</v>
      </c>
      <c r="AI611">
        <v>24353</v>
      </c>
      <c r="AJ611">
        <v>3635</v>
      </c>
      <c r="AK611">
        <v>2612</v>
      </c>
      <c r="AL611">
        <v>8.5400000000000004E-2</v>
      </c>
      <c r="AN611" t="s">
        <v>785</v>
      </c>
      <c r="AP611">
        <v>30600</v>
      </c>
      <c r="AQ611">
        <v>24353</v>
      </c>
      <c r="AR611">
        <v>3635</v>
      </c>
      <c r="AS611">
        <v>2612</v>
      </c>
      <c r="AT611">
        <v>8.5400000000000004E-2</v>
      </c>
      <c r="AU611" t="s">
        <v>558</v>
      </c>
      <c r="AV611">
        <v>0</v>
      </c>
      <c r="AW611">
        <v>19800</v>
      </c>
    </row>
    <row r="612" spans="1:49">
      <c r="A612">
        <v>969</v>
      </c>
      <c r="B612" t="s">
        <v>560</v>
      </c>
      <c r="C612" s="59">
        <v>45555</v>
      </c>
      <c r="D612" t="s">
        <v>5195</v>
      </c>
      <c r="E612" t="s">
        <v>562</v>
      </c>
      <c r="F612" t="s">
        <v>5193</v>
      </c>
      <c r="H612" t="s">
        <v>5196</v>
      </c>
      <c r="I612" s="59">
        <v>45555</v>
      </c>
      <c r="J612" t="s">
        <v>561</v>
      </c>
      <c r="K612" t="s">
        <v>5194</v>
      </c>
      <c r="L612" s="59"/>
      <c r="M612" t="s">
        <v>82</v>
      </c>
      <c r="N612" t="s">
        <v>385</v>
      </c>
      <c r="O612">
        <v>2</v>
      </c>
      <c r="P612" t="s">
        <v>5193</v>
      </c>
      <c r="Q612" t="s">
        <v>5196</v>
      </c>
      <c r="S612" t="s">
        <v>5197</v>
      </c>
      <c r="T612" t="s">
        <v>5198</v>
      </c>
      <c r="W612">
        <v>12560</v>
      </c>
      <c r="X612">
        <v>680</v>
      </c>
      <c r="Y612">
        <v>0</v>
      </c>
      <c r="Z612">
        <v>3000</v>
      </c>
      <c r="AA612">
        <v>0</v>
      </c>
      <c r="AB612">
        <v>0</v>
      </c>
      <c r="AC612">
        <v>0</v>
      </c>
      <c r="AD612" t="s">
        <v>81</v>
      </c>
      <c r="AF612">
        <v>5890</v>
      </c>
      <c r="AG612">
        <v>3740</v>
      </c>
      <c r="AH612">
        <v>12560</v>
      </c>
      <c r="AI612">
        <v>10480</v>
      </c>
      <c r="AJ612">
        <v>1492</v>
      </c>
      <c r="AK612">
        <v>588</v>
      </c>
      <c r="AL612">
        <v>4.6800000000000001E-2</v>
      </c>
      <c r="AN612" t="s">
        <v>785</v>
      </c>
      <c r="AP612">
        <v>12560</v>
      </c>
      <c r="AQ612">
        <v>10480</v>
      </c>
      <c r="AR612">
        <v>1492</v>
      </c>
      <c r="AS612">
        <v>588</v>
      </c>
      <c r="AT612">
        <v>4.6800000000000001E-2</v>
      </c>
      <c r="AU612" t="s">
        <v>558</v>
      </c>
      <c r="AV612">
        <v>0</v>
      </c>
      <c r="AW612">
        <v>7480</v>
      </c>
    </row>
    <row r="613" spans="1:49">
      <c r="A613">
        <v>975</v>
      </c>
      <c r="B613" t="s">
        <v>560</v>
      </c>
      <c r="C613" s="59">
        <v>45555</v>
      </c>
      <c r="D613" t="s">
        <v>5210</v>
      </c>
      <c r="E613" t="s">
        <v>559</v>
      </c>
      <c r="F613" t="s">
        <v>5208</v>
      </c>
      <c r="G613" t="s">
        <v>5211</v>
      </c>
      <c r="H613" t="s">
        <v>5212</v>
      </c>
      <c r="I613" s="59">
        <v>45555</v>
      </c>
      <c r="J613" t="s">
        <v>561</v>
      </c>
      <c r="K613" t="s">
        <v>5209</v>
      </c>
      <c r="L613" s="59"/>
      <c r="M613" t="s">
        <v>88</v>
      </c>
      <c r="N613" t="s">
        <v>385</v>
      </c>
      <c r="O613">
        <v>2</v>
      </c>
      <c r="P613" t="s">
        <v>5208</v>
      </c>
      <c r="Q613" t="s">
        <v>5212</v>
      </c>
      <c r="S613" t="s">
        <v>5213</v>
      </c>
      <c r="W613">
        <v>15560</v>
      </c>
      <c r="X613">
        <v>0</v>
      </c>
      <c r="Y613">
        <v>3000</v>
      </c>
      <c r="Z613">
        <v>3000</v>
      </c>
      <c r="AA613">
        <v>0</v>
      </c>
      <c r="AB613">
        <v>0</v>
      </c>
      <c r="AC613">
        <v>0</v>
      </c>
      <c r="AD613" t="s">
        <v>87</v>
      </c>
      <c r="AF613">
        <v>5940</v>
      </c>
      <c r="AG613">
        <v>3960</v>
      </c>
      <c r="AH613">
        <v>18560</v>
      </c>
      <c r="AI613">
        <v>10920</v>
      </c>
      <c r="AJ613">
        <v>758</v>
      </c>
      <c r="AK613">
        <v>9882</v>
      </c>
      <c r="AL613">
        <v>0.53239999999999998</v>
      </c>
      <c r="AN613" t="s">
        <v>785</v>
      </c>
      <c r="AP613">
        <v>18560</v>
      </c>
      <c r="AQ613">
        <v>10920</v>
      </c>
      <c r="AR613">
        <v>758</v>
      </c>
      <c r="AS613">
        <v>6882</v>
      </c>
      <c r="AT613">
        <v>0.37080000000000002</v>
      </c>
      <c r="AU613" t="s">
        <v>826</v>
      </c>
      <c r="AV613">
        <v>0</v>
      </c>
      <c r="AW613">
        <v>7920</v>
      </c>
    </row>
    <row r="614" spans="1:49">
      <c r="A614">
        <v>976</v>
      </c>
      <c r="B614" t="s">
        <v>560</v>
      </c>
      <c r="C614" s="59">
        <v>45555</v>
      </c>
      <c r="D614" t="s">
        <v>5215</v>
      </c>
      <c r="E614" t="s">
        <v>559</v>
      </c>
      <c r="F614" t="s">
        <v>1275</v>
      </c>
      <c r="G614" t="s">
        <v>1278</v>
      </c>
      <c r="H614" t="s">
        <v>1279</v>
      </c>
      <c r="I614" s="59">
        <v>45555</v>
      </c>
      <c r="J614" t="s">
        <v>561</v>
      </c>
      <c r="K614" t="s">
        <v>5214</v>
      </c>
      <c r="L614" s="59"/>
      <c r="M614" t="s">
        <v>118</v>
      </c>
      <c r="N614" t="s">
        <v>351</v>
      </c>
      <c r="O614">
        <v>1</v>
      </c>
      <c r="P614" t="s">
        <v>1275</v>
      </c>
      <c r="Q614" t="s">
        <v>1280</v>
      </c>
      <c r="S614" t="s">
        <v>1281</v>
      </c>
      <c r="W614">
        <v>2780</v>
      </c>
      <c r="X614">
        <v>0</v>
      </c>
      <c r="Y614">
        <v>3000</v>
      </c>
      <c r="Z614">
        <v>3500</v>
      </c>
      <c r="AA614">
        <v>0</v>
      </c>
      <c r="AB614">
        <v>1053</v>
      </c>
      <c r="AC614">
        <v>0</v>
      </c>
      <c r="AD614" t="s">
        <v>117</v>
      </c>
      <c r="AE614" t="s">
        <v>773</v>
      </c>
      <c r="AF614">
        <v>2550</v>
      </c>
      <c r="AG614">
        <v>1650</v>
      </c>
      <c r="AH614">
        <v>5780</v>
      </c>
      <c r="AI614">
        <v>6203</v>
      </c>
      <c r="AJ614">
        <v>250</v>
      </c>
      <c r="AK614">
        <v>-673</v>
      </c>
      <c r="AL614">
        <v>-0.1164</v>
      </c>
      <c r="AN614" t="s">
        <v>785</v>
      </c>
      <c r="AP614">
        <v>5780</v>
      </c>
      <c r="AQ614">
        <v>6203</v>
      </c>
      <c r="AR614">
        <v>250</v>
      </c>
      <c r="AS614">
        <v>-673</v>
      </c>
      <c r="AT614">
        <v>-0.1164</v>
      </c>
      <c r="AU614" t="s">
        <v>558</v>
      </c>
      <c r="AV614">
        <v>7</v>
      </c>
      <c r="AW614">
        <v>1650</v>
      </c>
    </row>
    <row r="615" spans="1:49">
      <c r="A615">
        <v>977</v>
      </c>
      <c r="B615" t="s">
        <v>560</v>
      </c>
      <c r="C615" s="59">
        <v>45555</v>
      </c>
      <c r="D615" t="s">
        <v>5216</v>
      </c>
      <c r="E615" t="s">
        <v>559</v>
      </c>
      <c r="F615" t="s">
        <v>1275</v>
      </c>
      <c r="G615" t="s">
        <v>1278</v>
      </c>
      <c r="H615" t="s">
        <v>1279</v>
      </c>
      <c r="I615" s="59">
        <v>45555</v>
      </c>
      <c r="J615" t="s">
        <v>561</v>
      </c>
      <c r="K615" t="s">
        <v>5214</v>
      </c>
      <c r="L615" s="59"/>
      <c r="M615" t="s">
        <v>118</v>
      </c>
      <c r="N615" t="s">
        <v>351</v>
      </c>
      <c r="O615">
        <v>2</v>
      </c>
      <c r="P615" t="s">
        <v>1275</v>
      </c>
      <c r="Q615" t="s">
        <v>1280</v>
      </c>
      <c r="S615" t="s">
        <v>1281</v>
      </c>
      <c r="W615">
        <v>5560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 t="s">
        <v>117</v>
      </c>
      <c r="AE615" t="s">
        <v>773</v>
      </c>
      <c r="AF615">
        <v>2550</v>
      </c>
      <c r="AG615">
        <v>1650</v>
      </c>
      <c r="AH615">
        <v>5560</v>
      </c>
      <c r="AI615">
        <v>3300</v>
      </c>
      <c r="AJ615">
        <v>301</v>
      </c>
      <c r="AK615">
        <v>7959</v>
      </c>
      <c r="AL615">
        <v>1.4315</v>
      </c>
      <c r="AN615" t="s">
        <v>785</v>
      </c>
      <c r="AP615">
        <v>5560</v>
      </c>
      <c r="AQ615">
        <v>3300</v>
      </c>
      <c r="AR615">
        <v>301</v>
      </c>
      <c r="AS615">
        <v>1959</v>
      </c>
      <c r="AT615">
        <v>0.3523</v>
      </c>
      <c r="AU615" t="s">
        <v>826</v>
      </c>
      <c r="AV615">
        <v>7</v>
      </c>
      <c r="AW615">
        <v>3300</v>
      </c>
    </row>
    <row r="616" spans="1:49">
      <c r="A616">
        <v>978</v>
      </c>
      <c r="B616" t="s">
        <v>560</v>
      </c>
      <c r="C616" s="59">
        <v>45555</v>
      </c>
      <c r="D616" t="s">
        <v>5217</v>
      </c>
      <c r="E616" t="s">
        <v>559</v>
      </c>
      <c r="F616" t="s">
        <v>1275</v>
      </c>
      <c r="G616" t="s">
        <v>1278</v>
      </c>
      <c r="H616" t="s">
        <v>1279</v>
      </c>
      <c r="I616" s="59">
        <v>45555</v>
      </c>
      <c r="J616" t="s">
        <v>561</v>
      </c>
      <c r="K616" t="s">
        <v>5214</v>
      </c>
      <c r="L616" s="59"/>
      <c r="M616" t="s">
        <v>112</v>
      </c>
      <c r="N616" t="s">
        <v>351</v>
      </c>
      <c r="O616">
        <v>1</v>
      </c>
      <c r="P616" t="s">
        <v>1275</v>
      </c>
      <c r="Q616" t="s">
        <v>1280</v>
      </c>
      <c r="S616" t="s">
        <v>1281</v>
      </c>
      <c r="W616">
        <v>3330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 t="s">
        <v>111</v>
      </c>
      <c r="AE616" t="s">
        <v>773</v>
      </c>
      <c r="AF616">
        <v>3340</v>
      </c>
      <c r="AG616">
        <v>2156</v>
      </c>
      <c r="AH616">
        <v>3330</v>
      </c>
      <c r="AI616">
        <v>2156</v>
      </c>
      <c r="AJ616">
        <v>213</v>
      </c>
      <c r="AK616">
        <v>3961</v>
      </c>
      <c r="AL616">
        <v>1.1895</v>
      </c>
      <c r="AN616" t="s">
        <v>785</v>
      </c>
      <c r="AP616">
        <v>3330</v>
      </c>
      <c r="AQ616">
        <v>2156</v>
      </c>
      <c r="AR616">
        <v>213</v>
      </c>
      <c r="AS616">
        <v>961</v>
      </c>
      <c r="AT616">
        <v>0.28860000000000002</v>
      </c>
      <c r="AU616" t="s">
        <v>826</v>
      </c>
      <c r="AV616">
        <v>7</v>
      </c>
      <c r="AW616">
        <v>2156</v>
      </c>
    </row>
    <row r="617" spans="1:49">
      <c r="A617">
        <v>979</v>
      </c>
      <c r="B617" t="s">
        <v>560</v>
      </c>
      <c r="C617" s="59">
        <v>45555</v>
      </c>
      <c r="D617" t="s">
        <v>5218</v>
      </c>
      <c r="E617" t="s">
        <v>559</v>
      </c>
      <c r="F617" t="s">
        <v>1275</v>
      </c>
      <c r="G617" t="s">
        <v>1278</v>
      </c>
      <c r="H617" t="s">
        <v>1279</v>
      </c>
      <c r="I617" s="59">
        <v>45555</v>
      </c>
      <c r="J617" t="s">
        <v>561</v>
      </c>
      <c r="K617" t="s">
        <v>5214</v>
      </c>
      <c r="L617" s="59"/>
      <c r="M617" t="s">
        <v>121</v>
      </c>
      <c r="N617" t="s">
        <v>351</v>
      </c>
      <c r="O617">
        <v>2</v>
      </c>
      <c r="P617" t="s">
        <v>1275</v>
      </c>
      <c r="Q617" t="s">
        <v>1280</v>
      </c>
      <c r="S617" t="s">
        <v>1281</v>
      </c>
      <c r="W617">
        <v>4680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 t="s">
        <v>120</v>
      </c>
      <c r="AE617" t="s">
        <v>773</v>
      </c>
      <c r="AF617">
        <v>2210</v>
      </c>
      <c r="AG617">
        <v>1430</v>
      </c>
      <c r="AH617">
        <v>4680</v>
      </c>
      <c r="AI617">
        <v>2860</v>
      </c>
      <c r="AJ617">
        <v>266</v>
      </c>
      <c r="AK617">
        <v>4554</v>
      </c>
      <c r="AL617">
        <v>0.97309999999999997</v>
      </c>
      <c r="AN617" t="s">
        <v>785</v>
      </c>
      <c r="AP617">
        <v>4680</v>
      </c>
      <c r="AQ617">
        <v>2860</v>
      </c>
      <c r="AR617">
        <v>266</v>
      </c>
      <c r="AS617">
        <v>1554</v>
      </c>
      <c r="AT617">
        <v>0.33210000000000001</v>
      </c>
      <c r="AU617" t="s">
        <v>826</v>
      </c>
      <c r="AV617">
        <v>7</v>
      </c>
      <c r="AW617">
        <v>2860</v>
      </c>
    </row>
    <row r="618" spans="1:49">
      <c r="A618">
        <v>980</v>
      </c>
      <c r="B618" t="s">
        <v>560</v>
      </c>
      <c r="C618" s="59">
        <v>45555</v>
      </c>
      <c r="D618" t="s">
        <v>5219</v>
      </c>
      <c r="E618" t="s">
        <v>559</v>
      </c>
      <c r="F618" t="s">
        <v>1275</v>
      </c>
      <c r="G618" t="s">
        <v>1278</v>
      </c>
      <c r="H618" t="s">
        <v>1279</v>
      </c>
      <c r="I618" s="59">
        <v>45555</v>
      </c>
      <c r="J618" t="s">
        <v>561</v>
      </c>
      <c r="K618" t="s">
        <v>5214</v>
      </c>
      <c r="L618" s="59"/>
      <c r="M618" t="s">
        <v>125</v>
      </c>
      <c r="N618" t="s">
        <v>351</v>
      </c>
      <c r="O618">
        <v>2</v>
      </c>
      <c r="P618" t="s">
        <v>1275</v>
      </c>
      <c r="Q618" t="s">
        <v>1280</v>
      </c>
      <c r="S618" t="s">
        <v>1281</v>
      </c>
      <c r="W618">
        <v>3600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 t="s">
        <v>124</v>
      </c>
      <c r="AE618" t="s">
        <v>773</v>
      </c>
      <c r="AF618">
        <v>1700</v>
      </c>
      <c r="AG618">
        <v>1100</v>
      </c>
      <c r="AH618">
        <v>3600</v>
      </c>
      <c r="AI618">
        <v>2200</v>
      </c>
      <c r="AJ618">
        <v>223</v>
      </c>
      <c r="AK618">
        <v>4177</v>
      </c>
      <c r="AL618">
        <v>1.1603000000000001</v>
      </c>
      <c r="AN618" t="s">
        <v>785</v>
      </c>
      <c r="AP618">
        <v>3600</v>
      </c>
      <c r="AQ618">
        <v>2200</v>
      </c>
      <c r="AR618">
        <v>223</v>
      </c>
      <c r="AS618">
        <v>1177</v>
      </c>
      <c r="AT618">
        <v>0.32690000000000002</v>
      </c>
      <c r="AU618" t="s">
        <v>826</v>
      </c>
      <c r="AV618">
        <v>7</v>
      </c>
      <c r="AW618">
        <v>2200</v>
      </c>
    </row>
    <row r="619" spans="1:49">
      <c r="A619">
        <v>981</v>
      </c>
      <c r="B619" t="s">
        <v>560</v>
      </c>
      <c r="C619" s="59">
        <v>45555</v>
      </c>
      <c r="D619" t="s">
        <v>5220</v>
      </c>
      <c r="E619" t="s">
        <v>559</v>
      </c>
      <c r="F619" t="s">
        <v>1275</v>
      </c>
      <c r="G619" t="s">
        <v>1278</v>
      </c>
      <c r="H619" t="s">
        <v>1279</v>
      </c>
      <c r="I619" s="59">
        <v>45555</v>
      </c>
      <c r="J619" t="s">
        <v>561</v>
      </c>
      <c r="K619" t="s">
        <v>5214</v>
      </c>
      <c r="L619" s="59"/>
      <c r="M619" t="s">
        <v>129</v>
      </c>
      <c r="N619" t="s">
        <v>351</v>
      </c>
      <c r="O619">
        <v>1</v>
      </c>
      <c r="P619" t="s">
        <v>1275</v>
      </c>
      <c r="Q619" t="s">
        <v>1280</v>
      </c>
      <c r="S619" t="s">
        <v>1281</v>
      </c>
      <c r="W619">
        <v>1080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 t="s">
        <v>128</v>
      </c>
      <c r="AE619" t="s">
        <v>773</v>
      </c>
      <c r="AF619">
        <v>1020</v>
      </c>
      <c r="AG619">
        <v>660</v>
      </c>
      <c r="AH619">
        <v>1080</v>
      </c>
      <c r="AI619">
        <v>660</v>
      </c>
      <c r="AJ619">
        <v>123</v>
      </c>
      <c r="AK619">
        <v>3297</v>
      </c>
      <c r="AL619">
        <v>3.0528</v>
      </c>
      <c r="AN619" t="s">
        <v>785</v>
      </c>
      <c r="AP619">
        <v>1080</v>
      </c>
      <c r="AQ619">
        <v>660</v>
      </c>
      <c r="AR619">
        <v>123</v>
      </c>
      <c r="AS619">
        <v>297</v>
      </c>
      <c r="AT619">
        <v>0.27500000000000002</v>
      </c>
      <c r="AU619" t="s">
        <v>826</v>
      </c>
      <c r="AV619">
        <v>7</v>
      </c>
      <c r="AW619">
        <v>660</v>
      </c>
    </row>
    <row r="620" spans="1:49">
      <c r="A620">
        <v>982</v>
      </c>
      <c r="B620" t="s">
        <v>560</v>
      </c>
      <c r="C620" s="59">
        <v>45555</v>
      </c>
      <c r="D620" t="s">
        <v>5223</v>
      </c>
      <c r="E620" t="s">
        <v>559</v>
      </c>
      <c r="F620" t="s">
        <v>5224</v>
      </c>
      <c r="G620" t="s">
        <v>5225</v>
      </c>
      <c r="H620" t="s">
        <v>5226</v>
      </c>
      <c r="I620" s="59">
        <v>45555</v>
      </c>
      <c r="J620" t="s">
        <v>561</v>
      </c>
      <c r="K620" t="s">
        <v>5222</v>
      </c>
      <c r="L620" s="59"/>
      <c r="M620" t="s">
        <v>90</v>
      </c>
      <c r="N620" t="s">
        <v>351</v>
      </c>
      <c r="O620">
        <v>1</v>
      </c>
      <c r="P620" t="s">
        <v>5221</v>
      </c>
      <c r="Q620" t="s">
        <v>5227</v>
      </c>
      <c r="R620" t="s">
        <v>5226</v>
      </c>
      <c r="S620" t="s">
        <v>5228</v>
      </c>
      <c r="W620">
        <v>4990</v>
      </c>
      <c r="X620">
        <v>0</v>
      </c>
      <c r="Y620">
        <v>3000</v>
      </c>
      <c r="Z620">
        <v>3000</v>
      </c>
      <c r="AA620">
        <v>0</v>
      </c>
      <c r="AB620">
        <v>1725</v>
      </c>
      <c r="AC620">
        <v>0</v>
      </c>
      <c r="AD620" t="s">
        <v>89</v>
      </c>
      <c r="AF620">
        <v>3800</v>
      </c>
      <c r="AG620">
        <v>2530</v>
      </c>
      <c r="AH620">
        <v>7990</v>
      </c>
      <c r="AI620">
        <v>7255</v>
      </c>
      <c r="AJ620">
        <v>338</v>
      </c>
      <c r="AK620">
        <v>3397</v>
      </c>
      <c r="AL620">
        <v>0.42520000000000002</v>
      </c>
      <c r="AN620" t="s">
        <v>785</v>
      </c>
      <c r="AP620">
        <v>7990</v>
      </c>
      <c r="AQ620">
        <v>7255</v>
      </c>
      <c r="AR620">
        <v>338</v>
      </c>
      <c r="AS620">
        <v>397</v>
      </c>
      <c r="AT620">
        <v>4.9700000000000001E-2</v>
      </c>
      <c r="AU620" t="s">
        <v>826</v>
      </c>
      <c r="AV620">
        <v>0</v>
      </c>
      <c r="AW620">
        <v>2530</v>
      </c>
    </row>
    <row r="621" spans="1:49">
      <c r="A621">
        <v>983</v>
      </c>
      <c r="B621" t="s">
        <v>560</v>
      </c>
      <c r="C621" s="59">
        <v>45555</v>
      </c>
      <c r="D621" t="s">
        <v>5231</v>
      </c>
      <c r="E621" t="s">
        <v>559</v>
      </c>
      <c r="F621" t="s">
        <v>5232</v>
      </c>
      <c r="G621" t="s">
        <v>5233</v>
      </c>
      <c r="H621" t="s">
        <v>5234</v>
      </c>
      <c r="I621" s="59">
        <v>45555</v>
      </c>
      <c r="J621" t="s">
        <v>561</v>
      </c>
      <c r="K621" t="s">
        <v>5230</v>
      </c>
      <c r="L621" s="59"/>
      <c r="M621" t="s">
        <v>34</v>
      </c>
      <c r="N621" t="s">
        <v>351</v>
      </c>
      <c r="O621">
        <v>2</v>
      </c>
      <c r="P621" t="s">
        <v>5229</v>
      </c>
      <c r="Q621" t="s">
        <v>5234</v>
      </c>
      <c r="S621" t="s">
        <v>5235</v>
      </c>
      <c r="T621" t="s">
        <v>5236</v>
      </c>
      <c r="W621">
        <v>57240</v>
      </c>
      <c r="X621">
        <v>6360</v>
      </c>
      <c r="Y621">
        <v>0</v>
      </c>
      <c r="Z621">
        <v>4400</v>
      </c>
      <c r="AA621">
        <v>0</v>
      </c>
      <c r="AB621">
        <v>1725</v>
      </c>
      <c r="AC621">
        <v>0</v>
      </c>
      <c r="AD621" t="s">
        <v>33</v>
      </c>
      <c r="AF621">
        <v>30600</v>
      </c>
      <c r="AG621">
        <v>19800</v>
      </c>
      <c r="AH621">
        <v>57240</v>
      </c>
      <c r="AI621">
        <v>45725</v>
      </c>
      <c r="AJ621">
        <v>2358</v>
      </c>
      <c r="AK621">
        <v>9157</v>
      </c>
      <c r="AL621">
        <v>0.16</v>
      </c>
      <c r="AN621" t="s">
        <v>785</v>
      </c>
      <c r="AP621">
        <v>57240</v>
      </c>
      <c r="AQ621">
        <v>45725</v>
      </c>
      <c r="AR621">
        <v>2358</v>
      </c>
      <c r="AS621">
        <v>9157</v>
      </c>
      <c r="AT621">
        <v>0.16</v>
      </c>
      <c r="AU621" t="s">
        <v>558</v>
      </c>
      <c r="AV621">
        <v>0</v>
      </c>
      <c r="AW621">
        <v>39600</v>
      </c>
    </row>
    <row r="622" spans="1:49">
      <c r="A622">
        <v>984</v>
      </c>
      <c r="B622" t="s">
        <v>560</v>
      </c>
      <c r="C622" s="59">
        <v>45552</v>
      </c>
      <c r="D622" t="s">
        <v>5238</v>
      </c>
      <c r="E622" t="s">
        <v>559</v>
      </c>
      <c r="F622" t="s">
        <v>1868</v>
      </c>
      <c r="G622" t="s">
        <v>1871</v>
      </c>
      <c r="H622" t="s">
        <v>1872</v>
      </c>
      <c r="I622" s="59">
        <v>45555</v>
      </c>
      <c r="J622" t="s">
        <v>561</v>
      </c>
      <c r="K622" t="s">
        <v>5237</v>
      </c>
      <c r="L622" s="59"/>
      <c r="M622" t="s">
        <v>22</v>
      </c>
      <c r="N622" t="s">
        <v>351</v>
      </c>
      <c r="O622">
        <v>2</v>
      </c>
      <c r="P622" t="s">
        <v>1868</v>
      </c>
      <c r="Q622" t="s">
        <v>1872</v>
      </c>
      <c r="S622" t="s">
        <v>1873</v>
      </c>
      <c r="T622" t="s">
        <v>1874</v>
      </c>
      <c r="W622">
        <v>37260</v>
      </c>
      <c r="X622">
        <v>4140</v>
      </c>
      <c r="Y622">
        <v>0</v>
      </c>
      <c r="Z622">
        <v>4400</v>
      </c>
      <c r="AA622">
        <v>0</v>
      </c>
      <c r="AB622">
        <v>0</v>
      </c>
      <c r="AC622">
        <v>0</v>
      </c>
      <c r="AD622" t="s">
        <v>21</v>
      </c>
      <c r="AE622" t="s">
        <v>773</v>
      </c>
      <c r="AF622">
        <v>19550</v>
      </c>
      <c r="AG622">
        <v>12650</v>
      </c>
      <c r="AH622">
        <v>37260</v>
      </c>
      <c r="AI622">
        <v>29700</v>
      </c>
      <c r="AJ622">
        <v>1563</v>
      </c>
      <c r="AK622">
        <v>5997</v>
      </c>
      <c r="AL622">
        <v>0.161</v>
      </c>
      <c r="AN622" t="s">
        <v>785</v>
      </c>
      <c r="AP622">
        <v>37260</v>
      </c>
      <c r="AQ622">
        <v>29700</v>
      </c>
      <c r="AR622">
        <v>1563</v>
      </c>
      <c r="AS622">
        <v>5997</v>
      </c>
      <c r="AT622">
        <v>0.161</v>
      </c>
      <c r="AU622" t="s">
        <v>558</v>
      </c>
      <c r="AV622">
        <v>3</v>
      </c>
      <c r="AW622">
        <v>25300</v>
      </c>
    </row>
    <row r="623" spans="1:49">
      <c r="A623">
        <v>985</v>
      </c>
      <c r="B623" t="s">
        <v>560</v>
      </c>
      <c r="C623" s="59">
        <v>45552</v>
      </c>
      <c r="D623" t="s">
        <v>5239</v>
      </c>
      <c r="E623" t="s">
        <v>559</v>
      </c>
      <c r="F623" t="s">
        <v>1868</v>
      </c>
      <c r="G623" t="s">
        <v>1871</v>
      </c>
      <c r="H623" t="s">
        <v>1872</v>
      </c>
      <c r="I623" s="59">
        <v>45555</v>
      </c>
      <c r="J623" t="s">
        <v>561</v>
      </c>
      <c r="K623" t="s">
        <v>5237</v>
      </c>
      <c r="L623" s="59"/>
      <c r="M623" t="s">
        <v>82</v>
      </c>
      <c r="N623" t="s">
        <v>351</v>
      </c>
      <c r="O623">
        <v>1</v>
      </c>
      <c r="P623" t="s">
        <v>1868</v>
      </c>
      <c r="Q623" t="s">
        <v>1872</v>
      </c>
      <c r="S623" t="s">
        <v>1873</v>
      </c>
      <c r="T623" t="s">
        <v>1874</v>
      </c>
      <c r="W623">
        <v>6910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 t="s">
        <v>81</v>
      </c>
      <c r="AE623" t="s">
        <v>773</v>
      </c>
      <c r="AF623">
        <v>5610</v>
      </c>
      <c r="AG623">
        <v>3740</v>
      </c>
      <c r="AH623">
        <v>6910</v>
      </c>
      <c r="AI623">
        <v>3740</v>
      </c>
      <c r="AJ623">
        <v>355</v>
      </c>
      <c r="AK623">
        <v>2815</v>
      </c>
      <c r="AL623">
        <v>0.40739999999999998</v>
      </c>
      <c r="AN623" t="s">
        <v>785</v>
      </c>
      <c r="AP623">
        <v>6910</v>
      </c>
      <c r="AQ623">
        <v>3740</v>
      </c>
      <c r="AR623">
        <v>355</v>
      </c>
      <c r="AS623">
        <v>2815</v>
      </c>
      <c r="AT623">
        <v>0.40739999999999998</v>
      </c>
      <c r="AU623" t="s">
        <v>558</v>
      </c>
      <c r="AV623">
        <v>3</v>
      </c>
      <c r="AW623">
        <v>3740</v>
      </c>
    </row>
    <row r="624" spans="1:49">
      <c r="A624">
        <v>986</v>
      </c>
      <c r="B624" t="s">
        <v>560</v>
      </c>
      <c r="C624" s="59">
        <v>45552</v>
      </c>
      <c r="D624" t="s">
        <v>5240</v>
      </c>
      <c r="E624" t="s">
        <v>559</v>
      </c>
      <c r="F624" t="s">
        <v>1868</v>
      </c>
      <c r="G624" t="s">
        <v>1871</v>
      </c>
      <c r="H624" t="s">
        <v>1872</v>
      </c>
      <c r="I624" s="59">
        <v>45555</v>
      </c>
      <c r="J624" t="s">
        <v>561</v>
      </c>
      <c r="K624" t="s">
        <v>5237</v>
      </c>
      <c r="L624" s="59"/>
      <c r="M624" t="s">
        <v>90</v>
      </c>
      <c r="N624" t="s">
        <v>351</v>
      </c>
      <c r="O624">
        <v>1</v>
      </c>
      <c r="P624" t="s">
        <v>1868</v>
      </c>
      <c r="Q624" t="s">
        <v>1872</v>
      </c>
      <c r="S624" t="s">
        <v>1873</v>
      </c>
      <c r="T624" t="s">
        <v>1874</v>
      </c>
      <c r="W624">
        <v>5100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 t="s">
        <v>89</v>
      </c>
      <c r="AE624" t="s">
        <v>773</v>
      </c>
      <c r="AF624">
        <v>3800</v>
      </c>
      <c r="AG624">
        <v>2530</v>
      </c>
      <c r="AH624">
        <v>5100</v>
      </c>
      <c r="AI624">
        <v>2530</v>
      </c>
      <c r="AJ624">
        <v>283</v>
      </c>
      <c r="AK624">
        <v>2287</v>
      </c>
      <c r="AL624">
        <v>0.44840000000000002</v>
      </c>
      <c r="AN624" t="s">
        <v>785</v>
      </c>
      <c r="AP624">
        <v>5100</v>
      </c>
      <c r="AQ624">
        <v>2530</v>
      </c>
      <c r="AR624">
        <v>283</v>
      </c>
      <c r="AS624">
        <v>2287</v>
      </c>
      <c r="AT624">
        <v>0.44840000000000002</v>
      </c>
      <c r="AU624" t="s">
        <v>558</v>
      </c>
      <c r="AV624">
        <v>3</v>
      </c>
      <c r="AW624">
        <v>2530</v>
      </c>
    </row>
    <row r="625" spans="1:49">
      <c r="A625">
        <v>987</v>
      </c>
      <c r="B625" t="s">
        <v>560</v>
      </c>
      <c r="C625" s="59">
        <v>45552</v>
      </c>
      <c r="D625" t="s">
        <v>5241</v>
      </c>
      <c r="E625" t="s">
        <v>559</v>
      </c>
      <c r="F625" t="s">
        <v>1868</v>
      </c>
      <c r="G625" t="s">
        <v>1871</v>
      </c>
      <c r="H625" t="s">
        <v>1872</v>
      </c>
      <c r="I625" s="59">
        <v>45555</v>
      </c>
      <c r="J625" t="s">
        <v>561</v>
      </c>
      <c r="K625" t="s">
        <v>5237</v>
      </c>
      <c r="L625" s="59"/>
      <c r="M625" t="s">
        <v>34</v>
      </c>
      <c r="N625" t="s">
        <v>351</v>
      </c>
      <c r="O625">
        <v>1</v>
      </c>
      <c r="P625" t="s">
        <v>1868</v>
      </c>
      <c r="Q625" t="s">
        <v>1872</v>
      </c>
      <c r="S625" t="s">
        <v>1873</v>
      </c>
      <c r="T625" t="s">
        <v>1874</v>
      </c>
      <c r="W625">
        <v>28620</v>
      </c>
      <c r="X625">
        <v>3180</v>
      </c>
      <c r="Y625">
        <v>0</v>
      </c>
      <c r="Z625">
        <v>0</v>
      </c>
      <c r="AA625">
        <v>0</v>
      </c>
      <c r="AB625">
        <v>0</v>
      </c>
      <c r="AC625">
        <v>0</v>
      </c>
      <c r="AD625" t="s">
        <v>33</v>
      </c>
      <c r="AE625" t="s">
        <v>773</v>
      </c>
      <c r="AF625">
        <v>30600</v>
      </c>
      <c r="AG625">
        <v>19800</v>
      </c>
      <c r="AH625">
        <v>28620</v>
      </c>
      <c r="AI625">
        <v>19800</v>
      </c>
      <c r="AJ625">
        <v>1219</v>
      </c>
      <c r="AK625">
        <v>7601</v>
      </c>
      <c r="AL625">
        <v>0.2656</v>
      </c>
      <c r="AN625" t="s">
        <v>785</v>
      </c>
      <c r="AP625">
        <v>28620</v>
      </c>
      <c r="AQ625">
        <v>19800</v>
      </c>
      <c r="AR625">
        <v>1219</v>
      </c>
      <c r="AS625">
        <v>7601</v>
      </c>
      <c r="AT625">
        <v>0.2656</v>
      </c>
      <c r="AU625" t="s">
        <v>558</v>
      </c>
      <c r="AV625">
        <v>3</v>
      </c>
      <c r="AW625">
        <v>19800</v>
      </c>
    </row>
    <row r="626" spans="1:49">
      <c r="A626">
        <v>995</v>
      </c>
      <c r="B626" t="s">
        <v>560</v>
      </c>
      <c r="C626" s="59">
        <v>45562</v>
      </c>
      <c r="D626" t="s">
        <v>5693</v>
      </c>
      <c r="E626" t="s">
        <v>559</v>
      </c>
      <c r="I626" s="59">
        <v>45562</v>
      </c>
      <c r="J626" t="s">
        <v>561</v>
      </c>
      <c r="K626" t="s">
        <v>5486</v>
      </c>
      <c r="L626" s="59"/>
      <c r="M626" t="s">
        <v>34</v>
      </c>
      <c r="N626" t="s">
        <v>351</v>
      </c>
      <c r="O626">
        <v>1</v>
      </c>
      <c r="P626" t="s">
        <v>5484</v>
      </c>
      <c r="Q626" t="s">
        <v>5488</v>
      </c>
      <c r="S626" t="s">
        <v>5489</v>
      </c>
      <c r="W626">
        <v>0</v>
      </c>
      <c r="X626">
        <v>0</v>
      </c>
      <c r="Y626">
        <v>0</v>
      </c>
      <c r="Z626">
        <v>4400</v>
      </c>
      <c r="AA626">
        <v>0</v>
      </c>
      <c r="AB626">
        <v>1725</v>
      </c>
      <c r="AC626">
        <v>0</v>
      </c>
      <c r="AD626" t="s">
        <v>33</v>
      </c>
      <c r="AE626" t="s">
        <v>773</v>
      </c>
      <c r="AF626">
        <v>30600</v>
      </c>
      <c r="AG626">
        <v>19800</v>
      </c>
      <c r="AH626">
        <v>0</v>
      </c>
      <c r="AI626">
        <v>25925</v>
      </c>
      <c r="AJ626">
        <v>80</v>
      </c>
      <c r="AK626">
        <v>-26005</v>
      </c>
      <c r="AN626" t="s">
        <v>785</v>
      </c>
      <c r="AP626">
        <v>0</v>
      </c>
      <c r="AQ626">
        <v>25925</v>
      </c>
      <c r="AR626">
        <v>80</v>
      </c>
      <c r="AS626">
        <v>-26005</v>
      </c>
      <c r="AT626">
        <v>0</v>
      </c>
      <c r="AU626" t="s">
        <v>558</v>
      </c>
      <c r="AV626">
        <v>0</v>
      </c>
      <c r="AW626">
        <v>19800</v>
      </c>
    </row>
    <row r="627" spans="1:49">
      <c r="A627">
        <v>996</v>
      </c>
      <c r="B627" t="s">
        <v>560</v>
      </c>
      <c r="C627" s="59">
        <v>45562</v>
      </c>
      <c r="D627" t="s">
        <v>5694</v>
      </c>
      <c r="E627" t="s">
        <v>559</v>
      </c>
      <c r="I627" s="59">
        <v>45562</v>
      </c>
      <c r="J627" t="s">
        <v>561</v>
      </c>
      <c r="K627" t="s">
        <v>5491</v>
      </c>
      <c r="L627" s="59"/>
      <c r="M627" t="s">
        <v>34</v>
      </c>
      <c r="N627" t="s">
        <v>351</v>
      </c>
      <c r="O627">
        <v>1</v>
      </c>
      <c r="P627" t="s">
        <v>5484</v>
      </c>
      <c r="Q627" t="s">
        <v>5488</v>
      </c>
      <c r="S627" t="s">
        <v>5489</v>
      </c>
      <c r="W627">
        <v>0</v>
      </c>
      <c r="X627">
        <v>0</v>
      </c>
      <c r="Y627">
        <v>0</v>
      </c>
      <c r="Z627">
        <v>4400</v>
      </c>
      <c r="AA627">
        <v>0</v>
      </c>
      <c r="AB627">
        <v>1725</v>
      </c>
      <c r="AC627">
        <v>0</v>
      </c>
      <c r="AD627" t="s">
        <v>33</v>
      </c>
      <c r="AE627" t="s">
        <v>773</v>
      </c>
      <c r="AF627">
        <v>30600</v>
      </c>
      <c r="AG627">
        <v>19800</v>
      </c>
      <c r="AH627">
        <v>0</v>
      </c>
      <c r="AI627">
        <v>25925</v>
      </c>
      <c r="AJ627">
        <v>80</v>
      </c>
      <c r="AK627">
        <v>-26005</v>
      </c>
      <c r="AN627" t="s">
        <v>785</v>
      </c>
      <c r="AP627">
        <v>0</v>
      </c>
      <c r="AQ627">
        <v>25925</v>
      </c>
      <c r="AR627">
        <v>80</v>
      </c>
      <c r="AS627">
        <v>-26005</v>
      </c>
      <c r="AT627">
        <v>0</v>
      </c>
      <c r="AU627" t="s">
        <v>558</v>
      </c>
      <c r="AV627">
        <v>0</v>
      </c>
      <c r="AW627">
        <v>19800</v>
      </c>
    </row>
    <row r="628" spans="1:49">
      <c r="A628">
        <v>997</v>
      </c>
      <c r="B628" t="s">
        <v>560</v>
      </c>
      <c r="C628" s="59">
        <v>45560</v>
      </c>
      <c r="D628" t="s">
        <v>5695</v>
      </c>
      <c r="E628" t="s">
        <v>559</v>
      </c>
      <c r="I628" s="59">
        <v>45560</v>
      </c>
      <c r="J628" t="s">
        <v>561</v>
      </c>
      <c r="K628" t="s">
        <v>5439</v>
      </c>
      <c r="L628" s="59"/>
      <c r="M628" t="s">
        <v>125</v>
      </c>
      <c r="N628" t="s">
        <v>351</v>
      </c>
      <c r="O628">
        <v>1</v>
      </c>
      <c r="P628" t="s">
        <v>5437</v>
      </c>
      <c r="Q628" t="s">
        <v>5441</v>
      </c>
      <c r="S628" t="s">
        <v>5442</v>
      </c>
      <c r="W628">
        <v>0</v>
      </c>
      <c r="X628">
        <v>0</v>
      </c>
      <c r="Y628">
        <v>0</v>
      </c>
      <c r="Z628">
        <v>5500</v>
      </c>
      <c r="AA628">
        <v>0</v>
      </c>
      <c r="AB628">
        <v>1925</v>
      </c>
      <c r="AC628">
        <v>0</v>
      </c>
      <c r="AD628" t="s">
        <v>124</v>
      </c>
      <c r="AE628" t="s">
        <v>773</v>
      </c>
      <c r="AF628">
        <v>1700</v>
      </c>
      <c r="AG628">
        <v>1100</v>
      </c>
      <c r="AH628">
        <v>0</v>
      </c>
      <c r="AI628">
        <v>8525</v>
      </c>
      <c r="AJ628">
        <v>80</v>
      </c>
      <c r="AK628">
        <v>-8605</v>
      </c>
      <c r="AN628" t="s">
        <v>785</v>
      </c>
      <c r="AP628">
        <v>0</v>
      </c>
      <c r="AQ628">
        <v>8525</v>
      </c>
      <c r="AR628">
        <v>80</v>
      </c>
      <c r="AS628">
        <v>-8605</v>
      </c>
      <c r="AT628">
        <v>0</v>
      </c>
      <c r="AU628" t="s">
        <v>558</v>
      </c>
      <c r="AV628">
        <v>0</v>
      </c>
      <c r="AW628">
        <v>1100</v>
      </c>
    </row>
    <row r="629" spans="1:49">
      <c r="A629">
        <v>998</v>
      </c>
      <c r="B629" t="s">
        <v>560</v>
      </c>
      <c r="C629" s="59">
        <v>45562</v>
      </c>
      <c r="D629" t="s">
        <v>5502</v>
      </c>
      <c r="E629" t="s">
        <v>559</v>
      </c>
      <c r="F629" t="s">
        <v>5503</v>
      </c>
      <c r="G629" t="s">
        <v>5504</v>
      </c>
      <c r="H629" t="s">
        <v>5505</v>
      </c>
      <c r="I629" s="59">
        <v>45562</v>
      </c>
      <c r="J629" t="s">
        <v>561</v>
      </c>
      <c r="K629" t="s">
        <v>5500</v>
      </c>
      <c r="L629" s="59"/>
      <c r="M629" t="s">
        <v>34</v>
      </c>
      <c r="N629" t="s">
        <v>351</v>
      </c>
      <c r="O629">
        <v>5</v>
      </c>
      <c r="P629" t="s">
        <v>5484</v>
      </c>
      <c r="Q629" t="s">
        <v>5488</v>
      </c>
      <c r="S629" t="s">
        <v>5506</v>
      </c>
      <c r="W629">
        <v>143100</v>
      </c>
      <c r="X629">
        <v>15900</v>
      </c>
      <c r="Y629">
        <v>0</v>
      </c>
      <c r="Z629">
        <v>3500</v>
      </c>
      <c r="AA629">
        <v>0</v>
      </c>
      <c r="AB629">
        <v>366</v>
      </c>
      <c r="AC629">
        <v>0</v>
      </c>
      <c r="AD629" t="s">
        <v>33</v>
      </c>
      <c r="AF629">
        <v>30600</v>
      </c>
      <c r="AG629">
        <v>19800</v>
      </c>
      <c r="AH629">
        <v>143100</v>
      </c>
      <c r="AI629">
        <v>102866</v>
      </c>
      <c r="AJ629">
        <v>5775</v>
      </c>
      <c r="AK629">
        <v>34459</v>
      </c>
      <c r="AL629">
        <v>0.24079999999999999</v>
      </c>
      <c r="AN629" t="s">
        <v>785</v>
      </c>
      <c r="AP629">
        <v>143100</v>
      </c>
      <c r="AQ629">
        <v>102866</v>
      </c>
      <c r="AR629">
        <v>5775</v>
      </c>
      <c r="AS629">
        <v>34459</v>
      </c>
      <c r="AT629">
        <v>0.24079999999999999</v>
      </c>
      <c r="AU629" t="s">
        <v>558</v>
      </c>
      <c r="AV629">
        <v>0</v>
      </c>
      <c r="AW629">
        <v>99000</v>
      </c>
    </row>
    <row r="630" spans="1:49">
      <c r="A630">
        <v>999</v>
      </c>
      <c r="B630" t="s">
        <v>560</v>
      </c>
      <c r="C630" s="59">
        <v>45561</v>
      </c>
      <c r="D630" t="s">
        <v>5513</v>
      </c>
      <c r="E630" t="s">
        <v>559</v>
      </c>
      <c r="F630" t="s">
        <v>1488</v>
      </c>
      <c r="G630" t="s">
        <v>1491</v>
      </c>
      <c r="H630" t="s">
        <v>1492</v>
      </c>
      <c r="I630" s="59">
        <v>45561</v>
      </c>
      <c r="J630" t="s">
        <v>561</v>
      </c>
      <c r="K630" t="s">
        <v>5511</v>
      </c>
      <c r="L630" s="59"/>
      <c r="M630" t="s">
        <v>206</v>
      </c>
      <c r="N630" t="s">
        <v>378</v>
      </c>
      <c r="O630">
        <v>20</v>
      </c>
      <c r="P630" t="s">
        <v>1488</v>
      </c>
      <c r="Q630" t="s">
        <v>1492</v>
      </c>
      <c r="S630" t="s">
        <v>1493</v>
      </c>
      <c r="W630">
        <v>77400</v>
      </c>
      <c r="X630">
        <v>0</v>
      </c>
      <c r="Y630">
        <v>0</v>
      </c>
      <c r="Z630">
        <v>5500</v>
      </c>
      <c r="AA630">
        <v>0</v>
      </c>
      <c r="AB630">
        <v>3850</v>
      </c>
      <c r="AC630">
        <v>0</v>
      </c>
      <c r="AD630" t="s">
        <v>1643</v>
      </c>
      <c r="AE630" t="s">
        <v>773</v>
      </c>
      <c r="AF630">
        <v>3700</v>
      </c>
      <c r="AG630">
        <v>2365</v>
      </c>
      <c r="AH630">
        <v>77400</v>
      </c>
      <c r="AI630">
        <v>56650</v>
      </c>
      <c r="AJ630">
        <v>3161</v>
      </c>
      <c r="AK630">
        <v>17589</v>
      </c>
      <c r="AL630">
        <v>0.22720000000000001</v>
      </c>
      <c r="AN630" t="s">
        <v>785</v>
      </c>
      <c r="AP630">
        <v>77400</v>
      </c>
      <c r="AQ630">
        <v>56650</v>
      </c>
      <c r="AR630">
        <v>3161</v>
      </c>
      <c r="AS630">
        <v>17589</v>
      </c>
      <c r="AT630">
        <v>0.22720000000000001</v>
      </c>
      <c r="AU630" t="s">
        <v>558</v>
      </c>
      <c r="AV630">
        <v>2</v>
      </c>
      <c r="AW630">
        <v>47300</v>
      </c>
    </row>
    <row r="631" spans="1:49">
      <c r="A631">
        <v>1000</v>
      </c>
      <c r="B631" t="s">
        <v>560</v>
      </c>
      <c r="C631" s="59">
        <v>45561</v>
      </c>
      <c r="D631" t="s">
        <v>5518</v>
      </c>
      <c r="E631" t="s">
        <v>559</v>
      </c>
      <c r="F631" t="s">
        <v>1488</v>
      </c>
      <c r="G631" t="s">
        <v>1491</v>
      </c>
      <c r="H631" t="s">
        <v>1492</v>
      </c>
      <c r="I631" s="59">
        <v>45561</v>
      </c>
      <c r="J631" t="s">
        <v>561</v>
      </c>
      <c r="K631" t="s">
        <v>5511</v>
      </c>
      <c r="L631" s="59"/>
      <c r="M631" t="s">
        <v>242</v>
      </c>
      <c r="N631" t="s">
        <v>378</v>
      </c>
      <c r="O631">
        <v>30</v>
      </c>
      <c r="P631" t="s">
        <v>1488</v>
      </c>
      <c r="Q631" t="s">
        <v>1492</v>
      </c>
      <c r="S631" t="s">
        <v>1493</v>
      </c>
      <c r="W631">
        <v>51000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 t="s">
        <v>388</v>
      </c>
      <c r="AE631" t="s">
        <v>773</v>
      </c>
      <c r="AF631">
        <v>1640</v>
      </c>
      <c r="AG631">
        <v>1045</v>
      </c>
      <c r="AH631">
        <v>51000</v>
      </c>
      <c r="AI631">
        <v>31350</v>
      </c>
      <c r="AJ631">
        <v>2110</v>
      </c>
      <c r="AK631">
        <v>17540</v>
      </c>
      <c r="AL631">
        <v>0.34389999999999998</v>
      </c>
      <c r="AN631" t="s">
        <v>785</v>
      </c>
      <c r="AP631">
        <v>51000</v>
      </c>
      <c r="AQ631">
        <v>31350</v>
      </c>
      <c r="AR631">
        <v>2110</v>
      </c>
      <c r="AS631">
        <v>17540</v>
      </c>
      <c r="AT631">
        <v>0.34389999999999998</v>
      </c>
      <c r="AU631" t="s">
        <v>558</v>
      </c>
      <c r="AV631">
        <v>2</v>
      </c>
      <c r="AW631">
        <v>31350</v>
      </c>
    </row>
    <row r="632" spans="1:49">
      <c r="A632">
        <v>1001</v>
      </c>
      <c r="B632" t="s">
        <v>560</v>
      </c>
      <c r="C632" s="59">
        <v>45560</v>
      </c>
      <c r="D632" t="s">
        <v>5448</v>
      </c>
      <c r="E632" t="s">
        <v>559</v>
      </c>
      <c r="F632" t="s">
        <v>5449</v>
      </c>
      <c r="G632" t="s">
        <v>5450</v>
      </c>
      <c r="H632" t="s">
        <v>5451</v>
      </c>
      <c r="I632" s="59">
        <v>45560</v>
      </c>
      <c r="J632" t="s">
        <v>561</v>
      </c>
      <c r="K632" t="s">
        <v>5446</v>
      </c>
      <c r="L632" s="59"/>
      <c r="M632" t="s">
        <v>76</v>
      </c>
      <c r="N632" t="s">
        <v>351</v>
      </c>
      <c r="O632">
        <v>10</v>
      </c>
      <c r="P632" t="s">
        <v>5444</v>
      </c>
      <c r="Q632" t="s">
        <v>5452</v>
      </c>
      <c r="S632" t="s">
        <v>5453</v>
      </c>
      <c r="W632">
        <v>16300</v>
      </c>
      <c r="X632">
        <v>4700</v>
      </c>
      <c r="Y632">
        <v>3000</v>
      </c>
      <c r="Z632">
        <v>3500</v>
      </c>
      <c r="AA632">
        <v>0</v>
      </c>
      <c r="AB632">
        <v>366</v>
      </c>
      <c r="AC632">
        <v>0</v>
      </c>
      <c r="AD632" t="s">
        <v>75</v>
      </c>
      <c r="AE632" t="s">
        <v>773</v>
      </c>
      <c r="AF632">
        <v>1550</v>
      </c>
      <c r="AG632">
        <v>1100</v>
      </c>
      <c r="AH632">
        <v>19300</v>
      </c>
      <c r="AI632">
        <v>14866</v>
      </c>
      <c r="AJ632">
        <v>788</v>
      </c>
      <c r="AK632">
        <v>6646</v>
      </c>
      <c r="AL632">
        <v>0.34439999999999998</v>
      </c>
      <c r="AN632" t="s">
        <v>785</v>
      </c>
      <c r="AP632">
        <v>19300</v>
      </c>
      <c r="AQ632">
        <v>14866</v>
      </c>
      <c r="AR632">
        <v>788</v>
      </c>
      <c r="AS632">
        <v>3646</v>
      </c>
      <c r="AT632">
        <v>0.18890000000000001</v>
      </c>
      <c r="AU632" t="s">
        <v>826</v>
      </c>
      <c r="AV632">
        <v>0</v>
      </c>
      <c r="AW632">
        <v>11000</v>
      </c>
    </row>
    <row r="633" spans="1:49">
      <c r="A633">
        <v>1002</v>
      </c>
      <c r="B633" t="s">
        <v>560</v>
      </c>
      <c r="C633" s="59">
        <v>45559</v>
      </c>
      <c r="D633" t="s">
        <v>5460</v>
      </c>
      <c r="E633" t="s">
        <v>559</v>
      </c>
      <c r="F633" t="s">
        <v>4477</v>
      </c>
      <c r="G633" t="s">
        <v>5461</v>
      </c>
      <c r="H633" t="s">
        <v>5462</v>
      </c>
      <c r="I633" s="59">
        <v>45560</v>
      </c>
      <c r="J633" t="s">
        <v>561</v>
      </c>
      <c r="K633" t="s">
        <v>5458</v>
      </c>
      <c r="L633" s="59"/>
      <c r="M633" t="s">
        <v>125</v>
      </c>
      <c r="N633" t="s">
        <v>351</v>
      </c>
      <c r="O633">
        <v>15</v>
      </c>
      <c r="P633" t="s">
        <v>5456</v>
      </c>
      <c r="Q633" t="s">
        <v>5441</v>
      </c>
      <c r="S633" t="s">
        <v>5463</v>
      </c>
      <c r="T633" t="s">
        <v>1181</v>
      </c>
      <c r="W633">
        <v>27000</v>
      </c>
      <c r="X633">
        <v>0</v>
      </c>
      <c r="Y633">
        <v>3000</v>
      </c>
      <c r="Z633">
        <v>5500</v>
      </c>
      <c r="AA633">
        <v>0</v>
      </c>
      <c r="AB633">
        <v>1925</v>
      </c>
      <c r="AC633">
        <v>0</v>
      </c>
      <c r="AD633" t="s">
        <v>124</v>
      </c>
      <c r="AE633" t="s">
        <v>773</v>
      </c>
      <c r="AF633">
        <v>1700</v>
      </c>
      <c r="AG633">
        <v>1100</v>
      </c>
      <c r="AH633">
        <v>30000</v>
      </c>
      <c r="AI633">
        <v>23925</v>
      </c>
      <c r="AJ633">
        <v>1214</v>
      </c>
      <c r="AK633">
        <v>7861</v>
      </c>
      <c r="AL633">
        <v>0.26200000000000001</v>
      </c>
      <c r="AN633" t="s">
        <v>785</v>
      </c>
      <c r="AP633">
        <v>30000</v>
      </c>
      <c r="AQ633">
        <v>23925</v>
      </c>
      <c r="AR633">
        <v>1214</v>
      </c>
      <c r="AS633">
        <v>4861</v>
      </c>
      <c r="AT633">
        <v>0.16200000000000001</v>
      </c>
      <c r="AU633" t="s">
        <v>826</v>
      </c>
      <c r="AV633">
        <v>0</v>
      </c>
      <c r="AW633">
        <v>16500</v>
      </c>
    </row>
    <row r="634" spans="1:49">
      <c r="A634">
        <v>1003</v>
      </c>
      <c r="B634" t="s">
        <v>560</v>
      </c>
      <c r="C634" s="59">
        <v>45559</v>
      </c>
      <c r="D634" t="s">
        <v>5471</v>
      </c>
      <c r="E634" t="s">
        <v>559</v>
      </c>
      <c r="F634" t="s">
        <v>5472</v>
      </c>
      <c r="G634" t="s">
        <v>5473</v>
      </c>
      <c r="H634" t="s">
        <v>5474</v>
      </c>
      <c r="I634" s="59">
        <v>45560</v>
      </c>
      <c r="J634" t="s">
        <v>561</v>
      </c>
      <c r="K634" t="s">
        <v>5469</v>
      </c>
      <c r="L634" s="59"/>
      <c r="M634" t="s">
        <v>18</v>
      </c>
      <c r="N634" t="s">
        <v>351</v>
      </c>
      <c r="O634">
        <v>5</v>
      </c>
      <c r="P634" t="s">
        <v>5467</v>
      </c>
      <c r="Q634" t="s">
        <v>5474</v>
      </c>
      <c r="S634" t="s">
        <v>5475</v>
      </c>
      <c r="W634">
        <v>53450</v>
      </c>
      <c r="X634">
        <v>5950</v>
      </c>
      <c r="Y634">
        <v>0</v>
      </c>
      <c r="Z634">
        <v>4400</v>
      </c>
      <c r="AA634">
        <v>0</v>
      </c>
      <c r="AB634">
        <v>1725</v>
      </c>
      <c r="AC634">
        <v>0</v>
      </c>
      <c r="AD634" t="s">
        <v>17</v>
      </c>
      <c r="AE634" t="s">
        <v>773</v>
      </c>
      <c r="AF634">
        <v>11220</v>
      </c>
      <c r="AG634">
        <v>7260</v>
      </c>
      <c r="AH634">
        <v>53450</v>
      </c>
      <c r="AI634">
        <v>42425</v>
      </c>
      <c r="AJ634">
        <v>2207</v>
      </c>
      <c r="AK634">
        <v>8818</v>
      </c>
      <c r="AL634">
        <v>0.16500000000000001</v>
      </c>
      <c r="AN634" t="s">
        <v>785</v>
      </c>
      <c r="AP634">
        <v>53450</v>
      </c>
      <c r="AQ634">
        <v>42425</v>
      </c>
      <c r="AR634">
        <v>2207</v>
      </c>
      <c r="AS634">
        <v>8818</v>
      </c>
      <c r="AT634">
        <v>0.16500000000000001</v>
      </c>
      <c r="AU634" t="s">
        <v>558</v>
      </c>
      <c r="AV634">
        <v>0</v>
      </c>
      <c r="AW634">
        <v>36300</v>
      </c>
    </row>
    <row r="635" spans="1:49">
      <c r="A635">
        <v>1004</v>
      </c>
      <c r="B635" t="s">
        <v>560</v>
      </c>
      <c r="C635" s="59">
        <v>45559</v>
      </c>
      <c r="D635" t="s">
        <v>5429</v>
      </c>
      <c r="E635" t="s">
        <v>559</v>
      </c>
      <c r="F635" t="s">
        <v>5430</v>
      </c>
      <c r="G635" t="s">
        <v>5431</v>
      </c>
      <c r="H635" t="s">
        <v>5432</v>
      </c>
      <c r="I635" s="59">
        <v>45559</v>
      </c>
      <c r="J635" t="s">
        <v>561</v>
      </c>
      <c r="K635" t="s">
        <v>5428</v>
      </c>
      <c r="L635" s="59"/>
      <c r="M635" t="s">
        <v>231</v>
      </c>
      <c r="N635" t="s">
        <v>351</v>
      </c>
      <c r="O635">
        <v>20</v>
      </c>
      <c r="P635" t="s">
        <v>5426</v>
      </c>
      <c r="Q635" t="s">
        <v>5432</v>
      </c>
      <c r="S635" t="s">
        <v>5433</v>
      </c>
      <c r="W635">
        <v>39600</v>
      </c>
      <c r="X635">
        <v>0</v>
      </c>
      <c r="Y635">
        <v>0</v>
      </c>
      <c r="Z635">
        <v>4400</v>
      </c>
      <c r="AA635">
        <v>0</v>
      </c>
      <c r="AB635">
        <v>1725</v>
      </c>
      <c r="AC635">
        <v>0</v>
      </c>
      <c r="AD635" t="s">
        <v>2919</v>
      </c>
      <c r="AE635" t="s">
        <v>773</v>
      </c>
      <c r="AF635">
        <v>1900</v>
      </c>
      <c r="AG635">
        <v>1210</v>
      </c>
      <c r="AH635">
        <v>39600</v>
      </c>
      <c r="AI635">
        <v>30325</v>
      </c>
      <c r="AJ635">
        <v>1656</v>
      </c>
      <c r="AK635">
        <v>7619</v>
      </c>
      <c r="AL635">
        <v>0.19239999999999999</v>
      </c>
      <c r="AN635" t="s">
        <v>785</v>
      </c>
      <c r="AP635">
        <v>39600</v>
      </c>
      <c r="AQ635">
        <v>30325</v>
      </c>
      <c r="AR635">
        <v>1656</v>
      </c>
      <c r="AS635">
        <v>7619</v>
      </c>
      <c r="AT635">
        <v>0.19239999999999999</v>
      </c>
      <c r="AU635" t="s">
        <v>558</v>
      </c>
      <c r="AV635">
        <v>0</v>
      </c>
      <c r="AW635">
        <v>24200</v>
      </c>
    </row>
    <row r="636" spans="1:49">
      <c r="A636">
        <v>1005</v>
      </c>
      <c r="B636" t="s">
        <v>560</v>
      </c>
      <c r="C636" s="59">
        <v>45558</v>
      </c>
      <c r="D636" t="s">
        <v>5435</v>
      </c>
      <c r="E636" t="s">
        <v>559</v>
      </c>
      <c r="F636" t="s">
        <v>3219</v>
      </c>
      <c r="G636" t="s">
        <v>3220</v>
      </c>
      <c r="H636" t="s">
        <v>3221</v>
      </c>
      <c r="I636" s="59">
        <v>45559</v>
      </c>
      <c r="J636" t="s">
        <v>561</v>
      </c>
      <c r="K636" t="s">
        <v>5434</v>
      </c>
      <c r="L636" s="59"/>
      <c r="M636" t="s">
        <v>211</v>
      </c>
      <c r="N636" t="s">
        <v>351</v>
      </c>
      <c r="O636">
        <v>15</v>
      </c>
      <c r="P636" t="s">
        <v>3216</v>
      </c>
      <c r="Q636" t="s">
        <v>3222</v>
      </c>
      <c r="S636" t="s">
        <v>3223</v>
      </c>
      <c r="W636">
        <v>34350</v>
      </c>
      <c r="X636">
        <v>0</v>
      </c>
      <c r="Y636">
        <v>0</v>
      </c>
      <c r="Z636">
        <v>5700</v>
      </c>
      <c r="AA636">
        <v>0</v>
      </c>
      <c r="AB636">
        <v>1725</v>
      </c>
      <c r="AC636">
        <v>0</v>
      </c>
      <c r="AD636" t="s">
        <v>828</v>
      </c>
      <c r="AE636" t="s">
        <v>773</v>
      </c>
      <c r="AF636">
        <v>2190</v>
      </c>
      <c r="AG636">
        <v>1397</v>
      </c>
      <c r="AH636">
        <v>34350</v>
      </c>
      <c r="AI636">
        <v>28380</v>
      </c>
      <c r="AJ636">
        <v>1447</v>
      </c>
      <c r="AK636">
        <v>4523</v>
      </c>
      <c r="AL636">
        <v>0.13170000000000001</v>
      </c>
      <c r="AN636" t="s">
        <v>785</v>
      </c>
      <c r="AP636">
        <v>34350</v>
      </c>
      <c r="AQ636">
        <v>28380</v>
      </c>
      <c r="AR636">
        <v>1447</v>
      </c>
      <c r="AS636">
        <v>4523</v>
      </c>
      <c r="AT636">
        <v>0.13170000000000001</v>
      </c>
      <c r="AU636" t="s">
        <v>558</v>
      </c>
      <c r="AV636">
        <v>2</v>
      </c>
      <c r="AW636">
        <v>20955</v>
      </c>
    </row>
    <row r="637" spans="1:49">
      <c r="A637">
        <v>1006</v>
      </c>
      <c r="B637" t="s">
        <v>560</v>
      </c>
      <c r="C637" s="59">
        <v>45558</v>
      </c>
      <c r="D637" t="s">
        <v>5436</v>
      </c>
      <c r="E637" t="s">
        <v>559</v>
      </c>
      <c r="F637" t="s">
        <v>3219</v>
      </c>
      <c r="G637" t="s">
        <v>3220</v>
      </c>
      <c r="H637" t="s">
        <v>3221</v>
      </c>
      <c r="I637" s="59">
        <v>45559</v>
      </c>
      <c r="J637" t="s">
        <v>561</v>
      </c>
      <c r="K637" t="s">
        <v>5434</v>
      </c>
      <c r="L637" s="59"/>
      <c r="M637" t="s">
        <v>237</v>
      </c>
      <c r="N637" t="s">
        <v>373</v>
      </c>
      <c r="O637">
        <v>10</v>
      </c>
      <c r="P637" t="s">
        <v>3216</v>
      </c>
      <c r="Q637" t="s">
        <v>3222</v>
      </c>
      <c r="S637" t="s">
        <v>3223</v>
      </c>
      <c r="W637">
        <v>22500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 t="s">
        <v>2920</v>
      </c>
      <c r="AE637" t="s">
        <v>773</v>
      </c>
      <c r="AF637">
        <v>2150</v>
      </c>
      <c r="AG637">
        <v>1375</v>
      </c>
      <c r="AH637">
        <v>22500</v>
      </c>
      <c r="AI637">
        <v>13750</v>
      </c>
      <c r="AJ637">
        <v>976</v>
      </c>
      <c r="AK637">
        <v>7774</v>
      </c>
      <c r="AL637">
        <v>0.34549999999999997</v>
      </c>
      <c r="AN637" t="s">
        <v>785</v>
      </c>
      <c r="AP637">
        <v>22500</v>
      </c>
      <c r="AQ637">
        <v>13750</v>
      </c>
      <c r="AR637">
        <v>976</v>
      </c>
      <c r="AS637">
        <v>7774</v>
      </c>
      <c r="AT637">
        <v>0.34549999999999997</v>
      </c>
      <c r="AU637" t="s">
        <v>558</v>
      </c>
      <c r="AV637">
        <v>2</v>
      </c>
      <c r="AW637">
        <v>13750</v>
      </c>
    </row>
    <row r="638" spans="1:49">
      <c r="A638">
        <v>1007</v>
      </c>
      <c r="B638" t="s">
        <v>560</v>
      </c>
      <c r="C638" s="59">
        <v>45558</v>
      </c>
      <c r="D638" t="s">
        <v>5275</v>
      </c>
      <c r="E638" t="s">
        <v>559</v>
      </c>
      <c r="F638" t="s">
        <v>1410</v>
      </c>
      <c r="G638" t="s">
        <v>1413</v>
      </c>
      <c r="H638" t="s">
        <v>1414</v>
      </c>
      <c r="I638" s="59">
        <v>45558</v>
      </c>
      <c r="J638" t="s">
        <v>561</v>
      </c>
      <c r="K638" t="s">
        <v>5274</v>
      </c>
      <c r="L638" s="59"/>
      <c r="M638" t="s">
        <v>26</v>
      </c>
      <c r="N638" t="s">
        <v>351</v>
      </c>
      <c r="O638">
        <v>3</v>
      </c>
      <c r="P638" t="s">
        <v>1410</v>
      </c>
      <c r="Q638" t="s">
        <v>1414</v>
      </c>
      <c r="S638" t="s">
        <v>1415</v>
      </c>
      <c r="W638">
        <v>66570</v>
      </c>
      <c r="X638">
        <v>7410</v>
      </c>
      <c r="Y638">
        <v>0</v>
      </c>
      <c r="Z638">
        <v>4400</v>
      </c>
      <c r="AA638">
        <v>0</v>
      </c>
      <c r="AB638">
        <v>1725</v>
      </c>
      <c r="AC638">
        <v>0</v>
      </c>
      <c r="AD638" t="s">
        <v>25</v>
      </c>
      <c r="AE638" t="s">
        <v>773</v>
      </c>
      <c r="AF638">
        <v>23290</v>
      </c>
      <c r="AG638">
        <v>15070</v>
      </c>
      <c r="AH638">
        <v>66570</v>
      </c>
      <c r="AI638">
        <v>51335</v>
      </c>
      <c r="AJ638">
        <v>2729</v>
      </c>
      <c r="AK638">
        <v>12506</v>
      </c>
      <c r="AL638">
        <v>0.18790000000000001</v>
      </c>
      <c r="AN638" t="s">
        <v>785</v>
      </c>
      <c r="AP638">
        <v>66570</v>
      </c>
      <c r="AQ638">
        <v>51335</v>
      </c>
      <c r="AR638">
        <v>2729</v>
      </c>
      <c r="AS638">
        <v>12506</v>
      </c>
      <c r="AT638">
        <v>0.18790000000000001</v>
      </c>
      <c r="AU638" t="s">
        <v>558</v>
      </c>
      <c r="AV638">
        <v>2</v>
      </c>
      <c r="AW638">
        <v>45210</v>
      </c>
    </row>
    <row r="639" spans="1:49">
      <c r="A639">
        <v>1008</v>
      </c>
      <c r="B639" t="s">
        <v>560</v>
      </c>
      <c r="C639" s="59">
        <v>45558</v>
      </c>
      <c r="D639" t="s">
        <v>5278</v>
      </c>
      <c r="E639" t="s">
        <v>559</v>
      </c>
      <c r="F639" t="s">
        <v>5276</v>
      </c>
      <c r="G639" t="s">
        <v>5279</v>
      </c>
      <c r="H639" t="s">
        <v>5280</v>
      </c>
      <c r="I639" s="59">
        <v>45558</v>
      </c>
      <c r="J639" t="s">
        <v>561</v>
      </c>
      <c r="K639" t="s">
        <v>5277</v>
      </c>
      <c r="L639" s="59"/>
      <c r="M639" t="s">
        <v>84</v>
      </c>
      <c r="N639" t="s">
        <v>351</v>
      </c>
      <c r="O639">
        <v>1</v>
      </c>
      <c r="P639" t="s">
        <v>5276</v>
      </c>
      <c r="Q639" t="s">
        <v>5280</v>
      </c>
      <c r="S639" t="s">
        <v>5281</v>
      </c>
      <c r="W639">
        <v>5880</v>
      </c>
      <c r="X639">
        <v>0</v>
      </c>
      <c r="Y639">
        <v>3000</v>
      </c>
      <c r="Z639">
        <v>3000</v>
      </c>
      <c r="AA639">
        <v>0</v>
      </c>
      <c r="AB639">
        <v>0</v>
      </c>
      <c r="AC639">
        <v>0</v>
      </c>
      <c r="AD639" t="s">
        <v>83</v>
      </c>
      <c r="AE639" t="s">
        <v>773</v>
      </c>
      <c r="AF639">
        <v>5120</v>
      </c>
      <c r="AG639">
        <v>3410</v>
      </c>
      <c r="AH639">
        <v>8880</v>
      </c>
      <c r="AI639">
        <v>6410</v>
      </c>
      <c r="AJ639">
        <v>373</v>
      </c>
      <c r="AK639">
        <v>5097</v>
      </c>
      <c r="AL639">
        <v>0.57399999999999995</v>
      </c>
      <c r="AN639" t="s">
        <v>785</v>
      </c>
      <c r="AP639">
        <v>8880</v>
      </c>
      <c r="AQ639">
        <v>6410</v>
      </c>
      <c r="AR639">
        <v>373</v>
      </c>
      <c r="AS639">
        <v>2097</v>
      </c>
      <c r="AT639">
        <v>0.2361</v>
      </c>
      <c r="AU639" t="s">
        <v>826</v>
      </c>
      <c r="AV639">
        <v>0</v>
      </c>
      <c r="AW639">
        <v>3410</v>
      </c>
    </row>
    <row r="640" spans="1:49">
      <c r="A640">
        <v>1009</v>
      </c>
      <c r="B640" t="s">
        <v>560</v>
      </c>
      <c r="C640" s="59">
        <v>45556</v>
      </c>
      <c r="D640" t="s">
        <v>5284</v>
      </c>
      <c r="E640" t="s">
        <v>559</v>
      </c>
      <c r="F640" t="s">
        <v>5282</v>
      </c>
      <c r="G640" t="s">
        <v>5285</v>
      </c>
      <c r="H640" t="s">
        <v>5286</v>
      </c>
      <c r="I640" s="59">
        <v>45558</v>
      </c>
      <c r="J640" t="s">
        <v>561</v>
      </c>
      <c r="K640" t="s">
        <v>5283</v>
      </c>
      <c r="L640" s="59"/>
      <c r="M640" t="s">
        <v>34</v>
      </c>
      <c r="N640" t="s">
        <v>351</v>
      </c>
      <c r="O640">
        <v>1</v>
      </c>
      <c r="P640" t="s">
        <v>5282</v>
      </c>
      <c r="Q640" t="s">
        <v>5286</v>
      </c>
      <c r="S640" t="s">
        <v>5287</v>
      </c>
      <c r="W640">
        <v>28620</v>
      </c>
      <c r="X640">
        <v>3180</v>
      </c>
      <c r="Y640">
        <v>3000</v>
      </c>
      <c r="Z640">
        <v>3500</v>
      </c>
      <c r="AA640">
        <v>0</v>
      </c>
      <c r="AB640">
        <v>366</v>
      </c>
      <c r="AC640">
        <v>0</v>
      </c>
      <c r="AD640" t="s">
        <v>33</v>
      </c>
      <c r="AE640" t="s">
        <v>773</v>
      </c>
      <c r="AF640">
        <v>30600</v>
      </c>
      <c r="AG640">
        <v>19800</v>
      </c>
      <c r="AH640">
        <v>31620</v>
      </c>
      <c r="AI640">
        <v>23666</v>
      </c>
      <c r="AJ640">
        <v>1278</v>
      </c>
      <c r="AK640">
        <v>9676</v>
      </c>
      <c r="AL640">
        <v>0.30599999999999999</v>
      </c>
      <c r="AN640" t="s">
        <v>785</v>
      </c>
      <c r="AP640">
        <v>31620</v>
      </c>
      <c r="AQ640">
        <v>23666</v>
      </c>
      <c r="AR640">
        <v>1278</v>
      </c>
      <c r="AS640">
        <v>6676</v>
      </c>
      <c r="AT640">
        <v>0.21110000000000001</v>
      </c>
      <c r="AU640" t="s">
        <v>826</v>
      </c>
      <c r="AV640">
        <v>0</v>
      </c>
      <c r="AW640">
        <v>19800</v>
      </c>
    </row>
    <row r="641" spans="1:49">
      <c r="A641">
        <v>1010</v>
      </c>
      <c r="B641" t="s">
        <v>560</v>
      </c>
      <c r="C641" s="59">
        <v>45558</v>
      </c>
      <c r="D641" t="s">
        <v>5289</v>
      </c>
      <c r="E641" t="s">
        <v>562</v>
      </c>
      <c r="I641" s="59">
        <v>45558</v>
      </c>
      <c r="J641" t="s">
        <v>561</v>
      </c>
      <c r="K641" t="s">
        <v>5288</v>
      </c>
      <c r="L641" s="59"/>
      <c r="M641" t="s">
        <v>34</v>
      </c>
      <c r="N641" t="s">
        <v>351</v>
      </c>
      <c r="O641">
        <v>1</v>
      </c>
      <c r="P641" t="s">
        <v>2747</v>
      </c>
      <c r="Q641" t="s">
        <v>5290</v>
      </c>
      <c r="S641" t="s">
        <v>5291</v>
      </c>
      <c r="W641">
        <v>0</v>
      </c>
      <c r="X641">
        <v>0</v>
      </c>
      <c r="Y641">
        <v>0</v>
      </c>
      <c r="Z641">
        <v>3500</v>
      </c>
      <c r="AA641">
        <v>0</v>
      </c>
      <c r="AB641">
        <v>366</v>
      </c>
      <c r="AC641">
        <v>0</v>
      </c>
      <c r="AD641" t="s">
        <v>33</v>
      </c>
      <c r="AE641" t="s">
        <v>773</v>
      </c>
      <c r="AF641">
        <v>32130</v>
      </c>
      <c r="AG641">
        <v>19800</v>
      </c>
      <c r="AH641">
        <v>0</v>
      </c>
      <c r="AI641">
        <v>23666</v>
      </c>
      <c r="AJ641">
        <v>0</v>
      </c>
      <c r="AK641">
        <v>-23666</v>
      </c>
      <c r="AN641" t="s">
        <v>785</v>
      </c>
      <c r="AP641">
        <v>0</v>
      </c>
      <c r="AQ641">
        <v>23666</v>
      </c>
      <c r="AR641">
        <v>0</v>
      </c>
      <c r="AS641">
        <v>-23666</v>
      </c>
      <c r="AT641">
        <v>0</v>
      </c>
      <c r="AU641" t="s">
        <v>558</v>
      </c>
      <c r="AV641">
        <v>0</v>
      </c>
      <c r="AW641">
        <v>19800</v>
      </c>
    </row>
    <row r="642" spans="1:49">
      <c r="A642">
        <v>1011</v>
      </c>
      <c r="B642" t="s">
        <v>560</v>
      </c>
      <c r="C642" s="59">
        <v>45555</v>
      </c>
      <c r="D642" t="s">
        <v>5293</v>
      </c>
      <c r="E642" t="s">
        <v>562</v>
      </c>
      <c r="F642" t="s">
        <v>2293</v>
      </c>
      <c r="H642" t="s">
        <v>5290</v>
      </c>
      <c r="I642" s="59">
        <v>45558</v>
      </c>
      <c r="J642" t="s">
        <v>561</v>
      </c>
      <c r="K642" t="s">
        <v>5292</v>
      </c>
      <c r="L642" s="59"/>
      <c r="M642" t="s">
        <v>34</v>
      </c>
      <c r="N642" t="s">
        <v>351</v>
      </c>
      <c r="O642">
        <v>3</v>
      </c>
      <c r="P642" t="s">
        <v>2747</v>
      </c>
      <c r="Q642" t="s">
        <v>5290</v>
      </c>
      <c r="S642" t="s">
        <v>2751</v>
      </c>
      <c r="T642" t="s">
        <v>564</v>
      </c>
      <c r="W642">
        <v>102060</v>
      </c>
      <c r="X642">
        <v>0</v>
      </c>
      <c r="Y642">
        <v>0</v>
      </c>
      <c r="Z642">
        <v>4400</v>
      </c>
      <c r="AA642">
        <v>0</v>
      </c>
      <c r="AB642">
        <v>1725</v>
      </c>
      <c r="AC642">
        <v>0</v>
      </c>
      <c r="AD642" t="s">
        <v>33</v>
      </c>
      <c r="AE642" t="s">
        <v>773</v>
      </c>
      <c r="AF642">
        <v>32130</v>
      </c>
      <c r="AG642">
        <v>19800</v>
      </c>
      <c r="AH642">
        <v>102060</v>
      </c>
      <c r="AI642">
        <v>65525</v>
      </c>
      <c r="AJ642">
        <v>12125</v>
      </c>
      <c r="AK642">
        <v>24410</v>
      </c>
      <c r="AL642">
        <v>0.2392</v>
      </c>
      <c r="AN642" t="s">
        <v>785</v>
      </c>
      <c r="AP642">
        <v>102060</v>
      </c>
      <c r="AQ642">
        <v>65525</v>
      </c>
      <c r="AR642">
        <v>12125</v>
      </c>
      <c r="AS642">
        <v>24410</v>
      </c>
      <c r="AT642">
        <v>0.2392</v>
      </c>
      <c r="AU642" t="s">
        <v>558</v>
      </c>
      <c r="AV642">
        <v>0</v>
      </c>
      <c r="AW642">
        <v>59400</v>
      </c>
    </row>
    <row r="643" spans="1:49">
      <c r="A643">
        <v>1012</v>
      </c>
      <c r="B643" t="s">
        <v>560</v>
      </c>
      <c r="C643" s="59">
        <v>45555</v>
      </c>
      <c r="D643" t="s">
        <v>5295</v>
      </c>
      <c r="E643" t="s">
        <v>562</v>
      </c>
      <c r="F643" t="s">
        <v>2790</v>
      </c>
      <c r="H643" t="s">
        <v>5296</v>
      </c>
      <c r="I643" s="59">
        <v>45558</v>
      </c>
      <c r="J643" t="s">
        <v>561</v>
      </c>
      <c r="K643" t="s">
        <v>5294</v>
      </c>
      <c r="L643" s="59"/>
      <c r="M643" t="s">
        <v>211</v>
      </c>
      <c r="N643" t="s">
        <v>351</v>
      </c>
      <c r="O643">
        <v>10</v>
      </c>
      <c r="P643" t="s">
        <v>2790</v>
      </c>
      <c r="Q643" t="s">
        <v>5296</v>
      </c>
      <c r="S643" t="s">
        <v>2795</v>
      </c>
      <c r="T643" t="s">
        <v>563</v>
      </c>
      <c r="W643">
        <v>25000</v>
      </c>
      <c r="X643">
        <v>0</v>
      </c>
      <c r="Y643">
        <v>0</v>
      </c>
      <c r="Z643">
        <v>3500</v>
      </c>
      <c r="AA643">
        <v>0</v>
      </c>
      <c r="AB643">
        <v>0</v>
      </c>
      <c r="AC643">
        <v>0</v>
      </c>
      <c r="AD643" t="s">
        <v>828</v>
      </c>
      <c r="AE643" t="s">
        <v>773</v>
      </c>
      <c r="AF643">
        <v>2300</v>
      </c>
      <c r="AG643">
        <v>1397</v>
      </c>
      <c r="AH643">
        <v>25000</v>
      </c>
      <c r="AI643">
        <v>17470</v>
      </c>
      <c r="AJ643">
        <v>2970</v>
      </c>
      <c r="AK643">
        <v>4560</v>
      </c>
      <c r="AL643">
        <v>0.18240000000000001</v>
      </c>
      <c r="AN643" t="s">
        <v>785</v>
      </c>
      <c r="AP643">
        <v>25000</v>
      </c>
      <c r="AQ643">
        <v>17470</v>
      </c>
      <c r="AR643">
        <v>2970</v>
      </c>
      <c r="AS643">
        <v>4560</v>
      </c>
      <c r="AT643">
        <v>0.18240000000000001</v>
      </c>
      <c r="AU643" t="s">
        <v>558</v>
      </c>
      <c r="AV643">
        <v>0</v>
      </c>
      <c r="AW643">
        <v>13970</v>
      </c>
    </row>
    <row r="644" spans="1:49">
      <c r="A644">
        <v>1013</v>
      </c>
      <c r="B644" t="s">
        <v>560</v>
      </c>
      <c r="C644" s="59">
        <v>45555</v>
      </c>
      <c r="D644" t="s">
        <v>5295</v>
      </c>
      <c r="E644" t="s">
        <v>562</v>
      </c>
      <c r="F644" t="s">
        <v>2790</v>
      </c>
      <c r="H644" t="s">
        <v>5296</v>
      </c>
      <c r="I644" s="59">
        <v>45558</v>
      </c>
      <c r="J644" t="s">
        <v>561</v>
      </c>
      <c r="K644" t="s">
        <v>5294</v>
      </c>
      <c r="L644" s="59"/>
      <c r="M644" t="s">
        <v>284</v>
      </c>
      <c r="N644" t="s">
        <v>351</v>
      </c>
      <c r="O644">
        <v>3</v>
      </c>
      <c r="P644" t="s">
        <v>2790</v>
      </c>
      <c r="Q644" t="s">
        <v>5296</v>
      </c>
      <c r="S644" t="s">
        <v>2795</v>
      </c>
      <c r="T644" t="s">
        <v>563</v>
      </c>
      <c r="W644">
        <v>5640</v>
      </c>
      <c r="X644">
        <v>630</v>
      </c>
      <c r="Y644">
        <v>0</v>
      </c>
      <c r="Z644">
        <v>0</v>
      </c>
      <c r="AA644">
        <v>0</v>
      </c>
      <c r="AB644">
        <v>0</v>
      </c>
      <c r="AC644">
        <v>0</v>
      </c>
      <c r="AD644" t="s">
        <v>1648</v>
      </c>
      <c r="AE644" t="s">
        <v>773</v>
      </c>
      <c r="AF644">
        <v>2000</v>
      </c>
      <c r="AG644">
        <v>1210</v>
      </c>
      <c r="AH644">
        <v>5640</v>
      </c>
      <c r="AI644">
        <v>3630</v>
      </c>
      <c r="AJ644">
        <v>670</v>
      </c>
      <c r="AK644">
        <v>1340</v>
      </c>
      <c r="AL644">
        <v>0.23760000000000001</v>
      </c>
      <c r="AN644" t="s">
        <v>785</v>
      </c>
      <c r="AP644">
        <v>5640</v>
      </c>
      <c r="AQ644">
        <v>3630</v>
      </c>
      <c r="AR644">
        <v>670</v>
      </c>
      <c r="AS644">
        <v>1340</v>
      </c>
      <c r="AT644">
        <v>0.23760000000000001</v>
      </c>
      <c r="AU644" t="s">
        <v>558</v>
      </c>
      <c r="AV644">
        <v>0</v>
      </c>
      <c r="AW644">
        <v>3630</v>
      </c>
    </row>
    <row r="645" spans="1:49">
      <c r="A645">
        <v>1014</v>
      </c>
      <c r="B645" t="s">
        <v>560</v>
      </c>
      <c r="C645" s="59">
        <v>45555</v>
      </c>
      <c r="D645" t="s">
        <v>5299</v>
      </c>
      <c r="E645" t="s">
        <v>562</v>
      </c>
      <c r="F645" t="s">
        <v>5300</v>
      </c>
      <c r="H645" t="s">
        <v>5301</v>
      </c>
      <c r="I645" s="59">
        <v>45558</v>
      </c>
      <c r="J645" t="s">
        <v>561</v>
      </c>
      <c r="K645" t="s">
        <v>5298</v>
      </c>
      <c r="L645" s="59"/>
      <c r="M645" t="s">
        <v>129</v>
      </c>
      <c r="N645" t="s">
        <v>351</v>
      </c>
      <c r="O645">
        <v>6</v>
      </c>
      <c r="P645" t="s">
        <v>5297</v>
      </c>
      <c r="Q645" t="s">
        <v>5301</v>
      </c>
      <c r="S645" t="s">
        <v>5302</v>
      </c>
      <c r="T645" t="s">
        <v>564</v>
      </c>
      <c r="W645">
        <v>6900</v>
      </c>
      <c r="X645">
        <v>0</v>
      </c>
      <c r="Y645">
        <v>3000</v>
      </c>
      <c r="Z645">
        <v>3000</v>
      </c>
      <c r="AA645">
        <v>0</v>
      </c>
      <c r="AB645">
        <v>0</v>
      </c>
      <c r="AC645">
        <v>0</v>
      </c>
      <c r="AD645" t="s">
        <v>128</v>
      </c>
      <c r="AE645" t="s">
        <v>773</v>
      </c>
      <c r="AF645">
        <v>1070</v>
      </c>
      <c r="AG645">
        <v>660</v>
      </c>
      <c r="AH645">
        <v>9900</v>
      </c>
      <c r="AI645">
        <v>6960</v>
      </c>
      <c r="AJ645">
        <v>919</v>
      </c>
      <c r="AK645">
        <v>2021</v>
      </c>
      <c r="AL645">
        <v>0.2041</v>
      </c>
      <c r="AN645" t="s">
        <v>785</v>
      </c>
      <c r="AP645">
        <v>9900</v>
      </c>
      <c r="AQ645">
        <v>6960</v>
      </c>
      <c r="AR645">
        <v>919</v>
      </c>
      <c r="AS645">
        <v>2021</v>
      </c>
      <c r="AT645">
        <v>0.2041</v>
      </c>
      <c r="AU645" t="s">
        <v>558</v>
      </c>
      <c r="AV645">
        <v>0</v>
      </c>
      <c r="AW645">
        <v>3960</v>
      </c>
    </row>
    <row r="646" spans="1:49">
      <c r="A646">
        <v>1015</v>
      </c>
      <c r="B646" t="s">
        <v>560</v>
      </c>
      <c r="C646" s="59">
        <v>45556</v>
      </c>
      <c r="D646" t="s">
        <v>5304</v>
      </c>
      <c r="E646" t="s">
        <v>562</v>
      </c>
      <c r="F646" t="s">
        <v>5305</v>
      </c>
      <c r="H646" t="s">
        <v>5306</v>
      </c>
      <c r="I646" s="59">
        <v>45558</v>
      </c>
      <c r="J646" t="s">
        <v>561</v>
      </c>
      <c r="K646" t="s">
        <v>5303</v>
      </c>
      <c r="L646" s="59"/>
      <c r="M646" t="s">
        <v>34</v>
      </c>
      <c r="N646" t="s">
        <v>351</v>
      </c>
      <c r="O646">
        <v>1</v>
      </c>
      <c r="P646" t="s">
        <v>5082</v>
      </c>
      <c r="Q646" t="s">
        <v>5306</v>
      </c>
      <c r="S646" t="s">
        <v>5307</v>
      </c>
      <c r="T646" t="s">
        <v>564</v>
      </c>
      <c r="W646">
        <v>34020</v>
      </c>
      <c r="X646">
        <v>0</v>
      </c>
      <c r="Y646">
        <v>3000</v>
      </c>
      <c r="Z646">
        <v>3500</v>
      </c>
      <c r="AA646">
        <v>0</v>
      </c>
      <c r="AB646">
        <v>366</v>
      </c>
      <c r="AC646">
        <v>0</v>
      </c>
      <c r="AD646" t="s">
        <v>33</v>
      </c>
      <c r="AE646" t="s">
        <v>773</v>
      </c>
      <c r="AF646">
        <v>32130</v>
      </c>
      <c r="AG646">
        <v>19800</v>
      </c>
      <c r="AH646">
        <v>37020</v>
      </c>
      <c r="AI646">
        <v>23666</v>
      </c>
      <c r="AJ646">
        <v>4141</v>
      </c>
      <c r="AK646">
        <v>9213</v>
      </c>
      <c r="AL646">
        <v>0.24890000000000001</v>
      </c>
      <c r="AN646" t="s">
        <v>785</v>
      </c>
      <c r="AP646">
        <v>37020</v>
      </c>
      <c r="AQ646">
        <v>23666</v>
      </c>
      <c r="AR646">
        <v>4141</v>
      </c>
      <c r="AS646">
        <v>9213</v>
      </c>
      <c r="AT646">
        <v>0.24890000000000001</v>
      </c>
      <c r="AU646" t="s">
        <v>558</v>
      </c>
      <c r="AV646">
        <v>0</v>
      </c>
      <c r="AW646">
        <v>19800</v>
      </c>
    </row>
    <row r="647" spans="1:49">
      <c r="A647">
        <v>1016</v>
      </c>
      <c r="B647" t="s">
        <v>560</v>
      </c>
      <c r="C647" s="59">
        <v>45556</v>
      </c>
      <c r="D647" t="s">
        <v>5310</v>
      </c>
      <c r="E647" t="s">
        <v>562</v>
      </c>
      <c r="F647" t="s">
        <v>5311</v>
      </c>
      <c r="H647" t="s">
        <v>5312</v>
      </c>
      <c r="I647" s="59">
        <v>45558</v>
      </c>
      <c r="J647" t="s">
        <v>561</v>
      </c>
      <c r="K647" t="s">
        <v>5309</v>
      </c>
      <c r="L647" s="59"/>
      <c r="M647" t="s">
        <v>34</v>
      </c>
      <c r="N647" t="s">
        <v>351</v>
      </c>
      <c r="O647">
        <v>1</v>
      </c>
      <c r="P647" t="s">
        <v>5308</v>
      </c>
      <c r="Q647" t="s">
        <v>5312</v>
      </c>
      <c r="S647" t="s">
        <v>5313</v>
      </c>
      <c r="T647" t="s">
        <v>563</v>
      </c>
      <c r="W647">
        <v>34020</v>
      </c>
      <c r="X647">
        <v>0</v>
      </c>
      <c r="Y647">
        <v>3000</v>
      </c>
      <c r="Z647">
        <v>3500</v>
      </c>
      <c r="AA647">
        <v>0</v>
      </c>
      <c r="AB647">
        <v>366</v>
      </c>
      <c r="AC647">
        <v>0</v>
      </c>
      <c r="AD647" t="s">
        <v>33</v>
      </c>
      <c r="AE647" t="s">
        <v>773</v>
      </c>
      <c r="AF647">
        <v>32130</v>
      </c>
      <c r="AG647">
        <v>19800</v>
      </c>
      <c r="AH647">
        <v>37020</v>
      </c>
      <c r="AI647">
        <v>23666</v>
      </c>
      <c r="AJ647">
        <v>4141</v>
      </c>
      <c r="AK647">
        <v>9213</v>
      </c>
      <c r="AL647">
        <v>0.24890000000000001</v>
      </c>
      <c r="AN647" t="s">
        <v>785</v>
      </c>
      <c r="AP647">
        <v>37020</v>
      </c>
      <c r="AQ647">
        <v>23666</v>
      </c>
      <c r="AR647">
        <v>4141</v>
      </c>
      <c r="AS647">
        <v>9213</v>
      </c>
      <c r="AT647">
        <v>0.24890000000000001</v>
      </c>
      <c r="AU647" t="s">
        <v>558</v>
      </c>
      <c r="AV647">
        <v>0</v>
      </c>
      <c r="AW647">
        <v>19800</v>
      </c>
    </row>
    <row r="648" spans="1:49">
      <c r="A648">
        <v>1017</v>
      </c>
      <c r="B648" t="s">
        <v>560</v>
      </c>
      <c r="C648" s="59">
        <v>45556</v>
      </c>
      <c r="D648" t="s">
        <v>5316</v>
      </c>
      <c r="E648" t="s">
        <v>562</v>
      </c>
      <c r="F648" t="s">
        <v>5314</v>
      </c>
      <c r="H648" t="s">
        <v>5317</v>
      </c>
      <c r="I648" s="59">
        <v>45558</v>
      </c>
      <c r="J648" t="s">
        <v>561</v>
      </c>
      <c r="K648" t="s">
        <v>5315</v>
      </c>
      <c r="L648" s="59"/>
      <c r="M648" t="s">
        <v>34</v>
      </c>
      <c r="N648" t="s">
        <v>351</v>
      </c>
      <c r="O648">
        <v>1</v>
      </c>
      <c r="P648" t="s">
        <v>5314</v>
      </c>
      <c r="Q648" t="s">
        <v>5317</v>
      </c>
      <c r="S648" t="s">
        <v>5318</v>
      </c>
      <c r="T648" t="s">
        <v>564</v>
      </c>
      <c r="W648">
        <v>34020</v>
      </c>
      <c r="X648">
        <v>0</v>
      </c>
      <c r="Y648">
        <v>3000</v>
      </c>
      <c r="Z648">
        <v>3500</v>
      </c>
      <c r="AA648">
        <v>0</v>
      </c>
      <c r="AB648">
        <v>366</v>
      </c>
      <c r="AC648">
        <v>0</v>
      </c>
      <c r="AD648" t="s">
        <v>33</v>
      </c>
      <c r="AE648" t="s">
        <v>773</v>
      </c>
      <c r="AF648">
        <v>32130</v>
      </c>
      <c r="AG648">
        <v>19800</v>
      </c>
      <c r="AH648">
        <v>37020</v>
      </c>
      <c r="AI648">
        <v>23666</v>
      </c>
      <c r="AJ648">
        <v>4141</v>
      </c>
      <c r="AK648">
        <v>9213</v>
      </c>
      <c r="AL648">
        <v>0.24890000000000001</v>
      </c>
      <c r="AN648" t="s">
        <v>785</v>
      </c>
      <c r="AP648">
        <v>37020</v>
      </c>
      <c r="AQ648">
        <v>23666</v>
      </c>
      <c r="AR648">
        <v>4141</v>
      </c>
      <c r="AS648">
        <v>9213</v>
      </c>
      <c r="AT648">
        <v>0.24890000000000001</v>
      </c>
      <c r="AU648" t="s">
        <v>558</v>
      </c>
      <c r="AV648">
        <v>0</v>
      </c>
      <c r="AW648">
        <v>19800</v>
      </c>
    </row>
    <row r="649" spans="1:49">
      <c r="A649">
        <v>1018</v>
      </c>
      <c r="B649" t="s">
        <v>560</v>
      </c>
      <c r="C649" s="59">
        <v>45556</v>
      </c>
      <c r="D649" t="s">
        <v>5321</v>
      </c>
      <c r="E649" t="s">
        <v>562</v>
      </c>
      <c r="F649" t="s">
        <v>5319</v>
      </c>
      <c r="H649" t="s">
        <v>5322</v>
      </c>
      <c r="I649" s="59">
        <v>45558</v>
      </c>
      <c r="J649" t="s">
        <v>561</v>
      </c>
      <c r="K649" t="s">
        <v>5320</v>
      </c>
      <c r="L649" s="59"/>
      <c r="M649" t="s">
        <v>104</v>
      </c>
      <c r="N649" t="s">
        <v>351</v>
      </c>
      <c r="O649">
        <v>1</v>
      </c>
      <c r="P649" t="s">
        <v>5319</v>
      </c>
      <c r="Q649" t="s">
        <v>5322</v>
      </c>
      <c r="S649" t="s">
        <v>5323</v>
      </c>
      <c r="T649" t="s">
        <v>563</v>
      </c>
      <c r="W649">
        <v>3850</v>
      </c>
      <c r="X649">
        <v>0</v>
      </c>
      <c r="Y649">
        <v>3000</v>
      </c>
      <c r="Z649">
        <v>3000</v>
      </c>
      <c r="AA649">
        <v>0</v>
      </c>
      <c r="AB649">
        <v>0</v>
      </c>
      <c r="AC649">
        <v>0</v>
      </c>
      <c r="AD649" t="s">
        <v>1644</v>
      </c>
      <c r="AE649" t="s">
        <v>773</v>
      </c>
      <c r="AF649">
        <v>3570</v>
      </c>
      <c r="AG649">
        <v>2200</v>
      </c>
      <c r="AH649">
        <v>6850</v>
      </c>
      <c r="AI649">
        <v>5200</v>
      </c>
      <c r="AJ649">
        <v>556</v>
      </c>
      <c r="AK649">
        <v>1094</v>
      </c>
      <c r="AL649">
        <v>0.15970000000000001</v>
      </c>
      <c r="AN649" t="s">
        <v>785</v>
      </c>
      <c r="AP649">
        <v>6850</v>
      </c>
      <c r="AQ649">
        <v>5200</v>
      </c>
      <c r="AR649">
        <v>556</v>
      </c>
      <c r="AS649">
        <v>1094</v>
      </c>
      <c r="AT649">
        <v>0.15970000000000001</v>
      </c>
      <c r="AU649" t="s">
        <v>558</v>
      </c>
      <c r="AV649">
        <v>0</v>
      </c>
      <c r="AW649">
        <v>2200</v>
      </c>
    </row>
    <row r="650" spans="1:49">
      <c r="A650">
        <v>1019</v>
      </c>
      <c r="B650" t="s">
        <v>560</v>
      </c>
      <c r="C650" s="59">
        <v>45557</v>
      </c>
      <c r="D650" t="s">
        <v>5326</v>
      </c>
      <c r="E650" t="s">
        <v>562</v>
      </c>
      <c r="F650" t="s">
        <v>5324</v>
      </c>
      <c r="H650" t="s">
        <v>5327</v>
      </c>
      <c r="I650" s="59">
        <v>45558</v>
      </c>
      <c r="J650" t="s">
        <v>561</v>
      </c>
      <c r="K650" t="s">
        <v>5325</v>
      </c>
      <c r="L650" s="59"/>
      <c r="M650" t="s">
        <v>34</v>
      </c>
      <c r="N650" t="s">
        <v>351</v>
      </c>
      <c r="O650">
        <v>1</v>
      </c>
      <c r="P650" t="s">
        <v>5324</v>
      </c>
      <c r="Q650" t="s">
        <v>5327</v>
      </c>
      <c r="S650" t="s">
        <v>5328</v>
      </c>
      <c r="T650" t="s">
        <v>564</v>
      </c>
      <c r="W650">
        <v>34020</v>
      </c>
      <c r="X650">
        <v>0</v>
      </c>
      <c r="Y650">
        <v>3000</v>
      </c>
      <c r="Z650">
        <v>3500</v>
      </c>
      <c r="AA650">
        <v>0</v>
      </c>
      <c r="AB650">
        <v>366</v>
      </c>
      <c r="AC650">
        <v>0</v>
      </c>
      <c r="AD650" t="s">
        <v>33</v>
      </c>
      <c r="AE650" t="s">
        <v>773</v>
      </c>
      <c r="AF650">
        <v>32130</v>
      </c>
      <c r="AG650">
        <v>19800</v>
      </c>
      <c r="AH650">
        <v>37020</v>
      </c>
      <c r="AI650">
        <v>23666</v>
      </c>
      <c r="AJ650">
        <v>4141</v>
      </c>
      <c r="AK650">
        <v>9213</v>
      </c>
      <c r="AL650">
        <v>0.24890000000000001</v>
      </c>
      <c r="AN650" t="s">
        <v>785</v>
      </c>
      <c r="AP650">
        <v>37020</v>
      </c>
      <c r="AQ650">
        <v>23666</v>
      </c>
      <c r="AR650">
        <v>4141</v>
      </c>
      <c r="AS650">
        <v>9213</v>
      </c>
      <c r="AT650">
        <v>0.24890000000000001</v>
      </c>
      <c r="AU650" t="s">
        <v>558</v>
      </c>
      <c r="AV650">
        <v>0</v>
      </c>
      <c r="AW650">
        <v>19800</v>
      </c>
    </row>
    <row r="651" spans="1:49">
      <c r="A651">
        <v>1020</v>
      </c>
      <c r="B651" t="s">
        <v>560</v>
      </c>
      <c r="C651" s="59">
        <v>45557</v>
      </c>
      <c r="D651" t="s">
        <v>5331</v>
      </c>
      <c r="E651" t="s">
        <v>562</v>
      </c>
      <c r="F651" t="s">
        <v>5329</v>
      </c>
      <c r="H651" t="s">
        <v>5332</v>
      </c>
      <c r="I651" s="59">
        <v>45558</v>
      </c>
      <c r="J651" t="s">
        <v>561</v>
      </c>
      <c r="K651" t="s">
        <v>5330</v>
      </c>
      <c r="L651" s="59"/>
      <c r="M651" t="s">
        <v>18</v>
      </c>
      <c r="N651" t="s">
        <v>351</v>
      </c>
      <c r="O651">
        <v>1</v>
      </c>
      <c r="P651" t="s">
        <v>5329</v>
      </c>
      <c r="Q651" t="s">
        <v>5332</v>
      </c>
      <c r="S651" t="s">
        <v>5333</v>
      </c>
      <c r="T651" t="s">
        <v>5334</v>
      </c>
      <c r="W651">
        <v>12470</v>
      </c>
      <c r="X651">
        <v>0</v>
      </c>
      <c r="Y651">
        <v>3000</v>
      </c>
      <c r="Z651">
        <v>3000</v>
      </c>
      <c r="AA651">
        <v>0</v>
      </c>
      <c r="AB651">
        <v>0</v>
      </c>
      <c r="AC651">
        <v>0</v>
      </c>
      <c r="AD651" t="s">
        <v>17</v>
      </c>
      <c r="AE651" t="s">
        <v>773</v>
      </c>
      <c r="AF651">
        <v>11780</v>
      </c>
      <c r="AG651">
        <v>7260</v>
      </c>
      <c r="AH651">
        <v>15470</v>
      </c>
      <c r="AI651">
        <v>10260</v>
      </c>
      <c r="AJ651">
        <v>1580</v>
      </c>
      <c r="AK651">
        <v>3630</v>
      </c>
      <c r="AL651">
        <v>0.2346</v>
      </c>
      <c r="AN651" t="s">
        <v>785</v>
      </c>
      <c r="AP651">
        <v>15470</v>
      </c>
      <c r="AQ651">
        <v>10260</v>
      </c>
      <c r="AR651">
        <v>1580</v>
      </c>
      <c r="AS651">
        <v>3630</v>
      </c>
      <c r="AT651">
        <v>0.2346</v>
      </c>
      <c r="AU651" t="s">
        <v>558</v>
      </c>
      <c r="AV651">
        <v>0</v>
      </c>
      <c r="AW651">
        <v>7260</v>
      </c>
    </row>
    <row r="652" spans="1:49">
      <c r="A652">
        <v>1021</v>
      </c>
      <c r="B652" t="s">
        <v>560</v>
      </c>
      <c r="C652" s="59">
        <v>45558</v>
      </c>
      <c r="D652" t="s">
        <v>5337</v>
      </c>
      <c r="E652" t="s">
        <v>562</v>
      </c>
      <c r="F652" t="s">
        <v>5338</v>
      </c>
      <c r="H652" t="s">
        <v>5339</v>
      </c>
      <c r="I652" s="59">
        <v>45558</v>
      </c>
      <c r="J652" t="s">
        <v>561</v>
      </c>
      <c r="K652" t="s">
        <v>5336</v>
      </c>
      <c r="L652" s="59"/>
      <c r="M652" t="s">
        <v>94</v>
      </c>
      <c r="N652" t="s">
        <v>351</v>
      </c>
      <c r="O652">
        <v>4</v>
      </c>
      <c r="P652" t="s">
        <v>5335</v>
      </c>
      <c r="Q652" t="s">
        <v>5339</v>
      </c>
      <c r="S652" t="s">
        <v>5340</v>
      </c>
      <c r="T652" t="s">
        <v>564</v>
      </c>
      <c r="W652">
        <v>28880</v>
      </c>
      <c r="X652">
        <v>0</v>
      </c>
      <c r="Y652">
        <v>3000</v>
      </c>
      <c r="Z652">
        <v>3500</v>
      </c>
      <c r="AA652">
        <v>0</v>
      </c>
      <c r="AB652">
        <v>366</v>
      </c>
      <c r="AC652">
        <v>0</v>
      </c>
      <c r="AD652" t="s">
        <v>789</v>
      </c>
      <c r="AE652" t="s">
        <v>773</v>
      </c>
      <c r="AF652">
        <v>6700</v>
      </c>
      <c r="AG652">
        <v>4125</v>
      </c>
      <c r="AH652">
        <v>31880</v>
      </c>
      <c r="AI652">
        <v>20366</v>
      </c>
      <c r="AJ652">
        <v>3530</v>
      </c>
      <c r="AK652">
        <v>7984</v>
      </c>
      <c r="AL652">
        <v>0.25040000000000001</v>
      </c>
      <c r="AN652" t="s">
        <v>785</v>
      </c>
      <c r="AP652">
        <v>31880</v>
      </c>
      <c r="AQ652">
        <v>20366</v>
      </c>
      <c r="AR652">
        <v>3530</v>
      </c>
      <c r="AS652">
        <v>7984</v>
      </c>
      <c r="AT652">
        <v>0.25040000000000001</v>
      </c>
      <c r="AU652" t="s">
        <v>558</v>
      </c>
      <c r="AV652">
        <v>0</v>
      </c>
      <c r="AW652">
        <v>16500</v>
      </c>
    </row>
    <row r="653" spans="1:49">
      <c r="A653">
        <v>1022</v>
      </c>
      <c r="B653" t="s">
        <v>560</v>
      </c>
      <c r="C653" s="59">
        <v>45558</v>
      </c>
      <c r="D653" t="s">
        <v>5343</v>
      </c>
      <c r="E653" t="s">
        <v>562</v>
      </c>
      <c r="F653" t="s">
        <v>5341</v>
      </c>
      <c r="H653" t="s">
        <v>5344</v>
      </c>
      <c r="I653" s="59">
        <v>45558</v>
      </c>
      <c r="J653" t="s">
        <v>561</v>
      </c>
      <c r="K653" t="s">
        <v>5342</v>
      </c>
      <c r="L653" s="59"/>
      <c r="M653" t="s">
        <v>28</v>
      </c>
      <c r="N653" t="s">
        <v>351</v>
      </c>
      <c r="O653">
        <v>1</v>
      </c>
      <c r="P653" t="s">
        <v>5341</v>
      </c>
      <c r="Q653" t="s">
        <v>5344</v>
      </c>
      <c r="S653" t="s">
        <v>5345</v>
      </c>
      <c r="T653" t="s">
        <v>563</v>
      </c>
      <c r="W653">
        <v>24950</v>
      </c>
      <c r="X653">
        <v>0</v>
      </c>
      <c r="Y653">
        <v>3000</v>
      </c>
      <c r="Z653">
        <v>3500</v>
      </c>
      <c r="AA653">
        <v>0</v>
      </c>
      <c r="AB653">
        <v>366</v>
      </c>
      <c r="AC653">
        <v>0</v>
      </c>
      <c r="AD653" t="s">
        <v>27</v>
      </c>
      <c r="AE653" t="s">
        <v>773</v>
      </c>
      <c r="AF653">
        <v>23560</v>
      </c>
      <c r="AG653">
        <v>14520</v>
      </c>
      <c r="AH653">
        <v>27950</v>
      </c>
      <c r="AI653">
        <v>18386</v>
      </c>
      <c r="AJ653">
        <v>3063</v>
      </c>
      <c r="AK653">
        <v>6501</v>
      </c>
      <c r="AL653">
        <v>0.2326</v>
      </c>
      <c r="AN653" t="s">
        <v>785</v>
      </c>
      <c r="AP653">
        <v>27950</v>
      </c>
      <c r="AQ653">
        <v>18386</v>
      </c>
      <c r="AR653">
        <v>3063</v>
      </c>
      <c r="AS653">
        <v>6501</v>
      </c>
      <c r="AT653">
        <v>0.2326</v>
      </c>
      <c r="AU653" t="s">
        <v>558</v>
      </c>
      <c r="AV653">
        <v>0</v>
      </c>
      <c r="AW653">
        <v>14520</v>
      </c>
    </row>
    <row r="654" spans="1:49">
      <c r="A654">
        <v>1023</v>
      </c>
      <c r="B654" t="s">
        <v>560</v>
      </c>
      <c r="C654" s="59">
        <v>45558</v>
      </c>
      <c r="D654" t="s">
        <v>5376</v>
      </c>
      <c r="E654" t="s">
        <v>562</v>
      </c>
      <c r="F654" t="s">
        <v>5377</v>
      </c>
      <c r="H654" t="s">
        <v>5378</v>
      </c>
      <c r="I654" s="59">
        <v>45559</v>
      </c>
      <c r="J654" t="s">
        <v>561</v>
      </c>
      <c r="K654" t="s">
        <v>5375</v>
      </c>
      <c r="L654" s="59"/>
      <c r="M654" t="s">
        <v>18</v>
      </c>
      <c r="N654" t="s">
        <v>351</v>
      </c>
      <c r="O654">
        <v>1</v>
      </c>
      <c r="P654" t="s">
        <v>5374</v>
      </c>
      <c r="Q654" t="s">
        <v>5378</v>
      </c>
      <c r="S654" t="s">
        <v>5379</v>
      </c>
      <c r="T654" t="s">
        <v>564</v>
      </c>
      <c r="W654">
        <v>12470</v>
      </c>
      <c r="X654">
        <v>0</v>
      </c>
      <c r="Y654">
        <v>3000</v>
      </c>
      <c r="Z654">
        <v>3000</v>
      </c>
      <c r="AA654">
        <v>0</v>
      </c>
      <c r="AB654">
        <v>0</v>
      </c>
      <c r="AC654">
        <v>0</v>
      </c>
      <c r="AD654" t="s">
        <v>17</v>
      </c>
      <c r="AE654" t="s">
        <v>773</v>
      </c>
      <c r="AF654">
        <v>11780</v>
      </c>
      <c r="AG654">
        <v>7260</v>
      </c>
      <c r="AH654">
        <v>15470</v>
      </c>
      <c r="AI654">
        <v>10260</v>
      </c>
      <c r="AJ654">
        <v>1580</v>
      </c>
      <c r="AK654">
        <v>2146</v>
      </c>
      <c r="AL654">
        <v>0.13869999999999999</v>
      </c>
      <c r="AN654" t="s">
        <v>785</v>
      </c>
      <c r="AP654">
        <v>15470</v>
      </c>
      <c r="AQ654">
        <v>10260</v>
      </c>
      <c r="AR654">
        <v>1580</v>
      </c>
      <c r="AS654">
        <v>3630</v>
      </c>
      <c r="AT654">
        <v>0.2346</v>
      </c>
      <c r="AU654" t="s">
        <v>826</v>
      </c>
      <c r="AV654">
        <v>0</v>
      </c>
      <c r="AW654">
        <v>7260</v>
      </c>
    </row>
    <row r="655" spans="1:49">
      <c r="A655">
        <v>1024</v>
      </c>
      <c r="B655" t="s">
        <v>560</v>
      </c>
      <c r="C655" s="59">
        <v>45558</v>
      </c>
      <c r="D655" t="s">
        <v>5383</v>
      </c>
      <c r="E655" t="s">
        <v>562</v>
      </c>
      <c r="F655" t="s">
        <v>5381</v>
      </c>
      <c r="H655" t="s">
        <v>5384</v>
      </c>
      <c r="I655" s="59">
        <v>45559</v>
      </c>
      <c r="J655" t="s">
        <v>561</v>
      </c>
      <c r="K655" t="s">
        <v>5382</v>
      </c>
      <c r="L655" s="59"/>
      <c r="M655" t="s">
        <v>18</v>
      </c>
      <c r="N655" t="s">
        <v>351</v>
      </c>
      <c r="O655">
        <v>1</v>
      </c>
      <c r="P655" t="s">
        <v>5381</v>
      </c>
      <c r="Q655" t="s">
        <v>5384</v>
      </c>
      <c r="S655" t="s">
        <v>5385</v>
      </c>
      <c r="T655" t="s">
        <v>5386</v>
      </c>
      <c r="W655">
        <v>12470</v>
      </c>
      <c r="X655">
        <v>0</v>
      </c>
      <c r="Y655">
        <v>3000</v>
      </c>
      <c r="Z655">
        <v>3000</v>
      </c>
      <c r="AA655">
        <v>0</v>
      </c>
      <c r="AB655">
        <v>0</v>
      </c>
      <c r="AC655">
        <v>0</v>
      </c>
      <c r="AD655" t="s">
        <v>17</v>
      </c>
      <c r="AE655" t="s">
        <v>773</v>
      </c>
      <c r="AF655">
        <v>11780</v>
      </c>
      <c r="AG655">
        <v>7260</v>
      </c>
      <c r="AH655">
        <v>15470</v>
      </c>
      <c r="AI655">
        <v>10260</v>
      </c>
      <c r="AJ655">
        <v>1580</v>
      </c>
      <c r="AK655">
        <v>3630</v>
      </c>
      <c r="AL655">
        <v>0.2346</v>
      </c>
      <c r="AN655" t="s">
        <v>785</v>
      </c>
      <c r="AP655">
        <v>15470</v>
      </c>
      <c r="AQ655">
        <v>10260</v>
      </c>
      <c r="AR655">
        <v>1580</v>
      </c>
      <c r="AS655">
        <v>3630</v>
      </c>
      <c r="AT655">
        <v>0.2346</v>
      </c>
      <c r="AU655" t="s">
        <v>558</v>
      </c>
      <c r="AV655">
        <v>0</v>
      </c>
      <c r="AW655">
        <v>7260</v>
      </c>
    </row>
    <row r="656" spans="1:49">
      <c r="A656">
        <v>1025</v>
      </c>
      <c r="B656" t="s">
        <v>560</v>
      </c>
      <c r="C656" s="59">
        <v>45558</v>
      </c>
      <c r="D656" t="s">
        <v>5391</v>
      </c>
      <c r="E656" t="s">
        <v>562</v>
      </c>
      <c r="F656" t="s">
        <v>5387</v>
      </c>
      <c r="H656" t="s">
        <v>5392</v>
      </c>
      <c r="I656" s="59">
        <v>45559</v>
      </c>
      <c r="J656" t="s">
        <v>561</v>
      </c>
      <c r="K656" t="s">
        <v>5390</v>
      </c>
      <c r="L656" s="59"/>
      <c r="M656" t="s">
        <v>98</v>
      </c>
      <c r="N656" t="s">
        <v>351</v>
      </c>
      <c r="O656">
        <v>1</v>
      </c>
      <c r="P656" t="s">
        <v>5387</v>
      </c>
      <c r="Q656" t="s">
        <v>5392</v>
      </c>
      <c r="S656" t="s">
        <v>5393</v>
      </c>
      <c r="T656" t="s">
        <v>564</v>
      </c>
      <c r="W656">
        <v>6120</v>
      </c>
      <c r="X656">
        <v>680</v>
      </c>
      <c r="Y656">
        <v>3000</v>
      </c>
      <c r="Z656">
        <v>3000</v>
      </c>
      <c r="AA656">
        <v>0</v>
      </c>
      <c r="AB656">
        <v>0</v>
      </c>
      <c r="AC656">
        <v>0</v>
      </c>
      <c r="AD656" t="s">
        <v>1645</v>
      </c>
      <c r="AE656" t="s">
        <v>773</v>
      </c>
      <c r="AF656">
        <v>6430</v>
      </c>
      <c r="AG656">
        <v>3960</v>
      </c>
      <c r="AH656">
        <v>9120</v>
      </c>
      <c r="AI656">
        <v>6960</v>
      </c>
      <c r="AJ656">
        <v>826</v>
      </c>
      <c r="AK656">
        <v>1334</v>
      </c>
      <c r="AL656">
        <v>0.14630000000000001</v>
      </c>
      <c r="AN656" t="s">
        <v>785</v>
      </c>
      <c r="AP656">
        <v>9120</v>
      </c>
      <c r="AQ656">
        <v>6960</v>
      </c>
      <c r="AR656">
        <v>826</v>
      </c>
      <c r="AS656">
        <v>1334</v>
      </c>
      <c r="AT656">
        <v>0.14630000000000001</v>
      </c>
      <c r="AU656" t="s">
        <v>558</v>
      </c>
      <c r="AV656">
        <v>0</v>
      </c>
      <c r="AW656">
        <v>3960</v>
      </c>
    </row>
    <row r="657" spans="1:49">
      <c r="A657">
        <v>1026</v>
      </c>
      <c r="B657" t="s">
        <v>560</v>
      </c>
      <c r="C657" s="59">
        <v>45558</v>
      </c>
      <c r="D657" t="s">
        <v>5397</v>
      </c>
      <c r="E657" t="s">
        <v>562</v>
      </c>
      <c r="F657" t="s">
        <v>5398</v>
      </c>
      <c r="H657" t="s">
        <v>5399</v>
      </c>
      <c r="I657" s="59">
        <v>45559</v>
      </c>
      <c r="J657" t="s">
        <v>561</v>
      </c>
      <c r="K657" t="s">
        <v>5396</v>
      </c>
      <c r="L657" s="59"/>
      <c r="M657" t="s">
        <v>129</v>
      </c>
      <c r="N657" t="s">
        <v>351</v>
      </c>
      <c r="O657">
        <v>5</v>
      </c>
      <c r="P657" t="s">
        <v>5395</v>
      </c>
      <c r="Q657" t="s">
        <v>5399</v>
      </c>
      <c r="S657" t="s">
        <v>5400</v>
      </c>
      <c r="T657" t="s">
        <v>5401</v>
      </c>
      <c r="W657">
        <v>5750</v>
      </c>
      <c r="X657">
        <v>0</v>
      </c>
      <c r="Y657">
        <v>3000</v>
      </c>
      <c r="Z657">
        <v>3000</v>
      </c>
      <c r="AA657">
        <v>0</v>
      </c>
      <c r="AB657">
        <v>0</v>
      </c>
      <c r="AC657">
        <v>0</v>
      </c>
      <c r="AD657" t="s">
        <v>128</v>
      </c>
      <c r="AE657" t="s">
        <v>773</v>
      </c>
      <c r="AF657">
        <v>1070</v>
      </c>
      <c r="AG657">
        <v>660</v>
      </c>
      <c r="AH657">
        <v>8750</v>
      </c>
      <c r="AI657">
        <v>6300</v>
      </c>
      <c r="AJ657">
        <v>782</v>
      </c>
      <c r="AK657">
        <v>1668</v>
      </c>
      <c r="AL657">
        <v>0.19059999999999999</v>
      </c>
      <c r="AN657" t="s">
        <v>785</v>
      </c>
      <c r="AP657">
        <v>8750</v>
      </c>
      <c r="AQ657">
        <v>6300</v>
      </c>
      <c r="AR657">
        <v>782</v>
      </c>
      <c r="AS657">
        <v>1668</v>
      </c>
      <c r="AT657">
        <v>0.19059999999999999</v>
      </c>
      <c r="AU657" t="s">
        <v>558</v>
      </c>
      <c r="AV657">
        <v>0</v>
      </c>
      <c r="AW657">
        <v>3300</v>
      </c>
    </row>
    <row r="658" spans="1:49">
      <c r="A658">
        <v>1027</v>
      </c>
      <c r="B658" t="s">
        <v>560</v>
      </c>
      <c r="C658" s="59">
        <v>45559</v>
      </c>
      <c r="D658" t="s">
        <v>5404</v>
      </c>
      <c r="E658" t="s">
        <v>562</v>
      </c>
      <c r="F658" t="s">
        <v>5402</v>
      </c>
      <c r="H658" t="s">
        <v>5405</v>
      </c>
      <c r="I658" s="59">
        <v>45559</v>
      </c>
      <c r="J658" t="s">
        <v>561</v>
      </c>
      <c r="K658" t="s">
        <v>5403</v>
      </c>
      <c r="L658" s="59"/>
      <c r="M658" t="s">
        <v>34</v>
      </c>
      <c r="N658" t="s">
        <v>351</v>
      </c>
      <c r="O658">
        <v>1</v>
      </c>
      <c r="P658" t="s">
        <v>5402</v>
      </c>
      <c r="Q658" t="s">
        <v>5405</v>
      </c>
      <c r="S658" t="s">
        <v>5406</v>
      </c>
      <c r="T658" t="s">
        <v>564</v>
      </c>
      <c r="W658">
        <v>34020</v>
      </c>
      <c r="X658">
        <v>0</v>
      </c>
      <c r="Y658">
        <v>3000</v>
      </c>
      <c r="Z658">
        <v>3500</v>
      </c>
      <c r="AA658">
        <v>0</v>
      </c>
      <c r="AB658">
        <v>366</v>
      </c>
      <c r="AC658">
        <v>0</v>
      </c>
      <c r="AD658" t="s">
        <v>33</v>
      </c>
      <c r="AE658" t="s">
        <v>773</v>
      </c>
      <c r="AF658">
        <v>32130</v>
      </c>
      <c r="AG658">
        <v>19800</v>
      </c>
      <c r="AH658">
        <v>37020</v>
      </c>
      <c r="AI658">
        <v>23666</v>
      </c>
      <c r="AJ658">
        <v>4141</v>
      </c>
      <c r="AK658">
        <v>9213</v>
      </c>
      <c r="AL658">
        <v>0.24890000000000001</v>
      </c>
      <c r="AN658" t="s">
        <v>785</v>
      </c>
      <c r="AP658">
        <v>37020</v>
      </c>
      <c r="AQ658">
        <v>23666</v>
      </c>
      <c r="AR658">
        <v>4141</v>
      </c>
      <c r="AS658">
        <v>9213</v>
      </c>
      <c r="AT658">
        <v>0.24890000000000001</v>
      </c>
      <c r="AU658" t="s">
        <v>558</v>
      </c>
      <c r="AV658">
        <v>0</v>
      </c>
      <c r="AW658">
        <v>19800</v>
      </c>
    </row>
    <row r="659" spans="1:49">
      <c r="A659">
        <v>1028</v>
      </c>
      <c r="B659" t="s">
        <v>560</v>
      </c>
      <c r="C659" s="59">
        <v>45559</v>
      </c>
      <c r="D659" t="s">
        <v>5409</v>
      </c>
      <c r="E659" t="s">
        <v>562</v>
      </c>
      <c r="F659" t="s">
        <v>5407</v>
      </c>
      <c r="H659" t="s">
        <v>5410</v>
      </c>
      <c r="I659" s="59">
        <v>45559</v>
      </c>
      <c r="J659" t="s">
        <v>561</v>
      </c>
      <c r="K659" t="s">
        <v>5408</v>
      </c>
      <c r="L659" s="59"/>
      <c r="M659" t="s">
        <v>44</v>
      </c>
      <c r="N659" t="s">
        <v>351</v>
      </c>
      <c r="O659">
        <v>1</v>
      </c>
      <c r="P659" t="s">
        <v>5407</v>
      </c>
      <c r="Q659" t="s">
        <v>5410</v>
      </c>
      <c r="S659" t="s">
        <v>5411</v>
      </c>
      <c r="T659" t="s">
        <v>564</v>
      </c>
      <c r="W659">
        <v>17010</v>
      </c>
      <c r="X659">
        <v>0</v>
      </c>
      <c r="Y659">
        <v>3000</v>
      </c>
      <c r="Z659">
        <v>3500</v>
      </c>
      <c r="AA659">
        <v>0</v>
      </c>
      <c r="AB659">
        <v>366</v>
      </c>
      <c r="AC659">
        <v>0</v>
      </c>
      <c r="AD659" t="s">
        <v>43</v>
      </c>
      <c r="AE659" t="s">
        <v>773</v>
      </c>
      <c r="AF659">
        <v>16070</v>
      </c>
      <c r="AG659">
        <v>9900</v>
      </c>
      <c r="AH659">
        <v>20010</v>
      </c>
      <c r="AI659">
        <v>13766</v>
      </c>
      <c r="AJ659">
        <v>2120</v>
      </c>
      <c r="AK659">
        <v>4124</v>
      </c>
      <c r="AL659">
        <v>0.20610000000000001</v>
      </c>
      <c r="AN659" t="s">
        <v>785</v>
      </c>
      <c r="AP659">
        <v>20010</v>
      </c>
      <c r="AQ659">
        <v>13766</v>
      </c>
      <c r="AR659">
        <v>2120</v>
      </c>
      <c r="AS659">
        <v>4124</v>
      </c>
      <c r="AT659">
        <v>0.20610000000000001</v>
      </c>
      <c r="AU659" t="s">
        <v>558</v>
      </c>
      <c r="AV659">
        <v>0</v>
      </c>
      <c r="AW659">
        <v>9900</v>
      </c>
    </row>
    <row r="660" spans="1:49">
      <c r="A660">
        <v>1029</v>
      </c>
      <c r="B660" t="s">
        <v>560</v>
      </c>
      <c r="C660" s="59">
        <v>45559</v>
      </c>
      <c r="D660" t="s">
        <v>5413</v>
      </c>
      <c r="E660" t="s">
        <v>562</v>
      </c>
      <c r="F660" t="s">
        <v>2293</v>
      </c>
      <c r="H660" t="s">
        <v>5414</v>
      </c>
      <c r="I660" s="59">
        <v>45559</v>
      </c>
      <c r="J660" t="s">
        <v>561</v>
      </c>
      <c r="K660" t="s">
        <v>5412</v>
      </c>
      <c r="L660" s="59"/>
      <c r="M660" t="s">
        <v>34</v>
      </c>
      <c r="N660" t="s">
        <v>351</v>
      </c>
      <c r="O660">
        <v>1</v>
      </c>
      <c r="P660" t="s">
        <v>2290</v>
      </c>
      <c r="Q660" t="s">
        <v>5414</v>
      </c>
      <c r="S660" t="s">
        <v>2296</v>
      </c>
      <c r="T660" t="s">
        <v>5415</v>
      </c>
      <c r="W660">
        <v>34020</v>
      </c>
      <c r="X660">
        <v>0</v>
      </c>
      <c r="Y660">
        <v>3000</v>
      </c>
      <c r="Z660">
        <v>3500</v>
      </c>
      <c r="AA660">
        <v>0</v>
      </c>
      <c r="AB660">
        <v>366</v>
      </c>
      <c r="AC660">
        <v>0</v>
      </c>
      <c r="AD660" t="s">
        <v>33</v>
      </c>
      <c r="AE660" t="s">
        <v>773</v>
      </c>
      <c r="AF660">
        <v>32130</v>
      </c>
      <c r="AG660">
        <v>19800</v>
      </c>
      <c r="AH660">
        <v>37020</v>
      </c>
      <c r="AI660">
        <v>23666</v>
      </c>
      <c r="AJ660">
        <v>4141</v>
      </c>
      <c r="AK660">
        <v>9213</v>
      </c>
      <c r="AL660">
        <v>0.24890000000000001</v>
      </c>
      <c r="AN660" t="s">
        <v>785</v>
      </c>
      <c r="AP660">
        <v>37020</v>
      </c>
      <c r="AQ660">
        <v>23666</v>
      </c>
      <c r="AR660">
        <v>4141</v>
      </c>
      <c r="AS660">
        <v>9213</v>
      </c>
      <c r="AT660">
        <v>0.24890000000000001</v>
      </c>
      <c r="AU660" t="s">
        <v>558</v>
      </c>
      <c r="AV660">
        <v>0</v>
      </c>
      <c r="AW660">
        <v>19800</v>
      </c>
    </row>
    <row r="661" spans="1:49">
      <c r="A661">
        <v>1030</v>
      </c>
      <c r="B661" t="s">
        <v>560</v>
      </c>
      <c r="C661" s="59">
        <v>45559</v>
      </c>
      <c r="D661" t="s">
        <v>5417</v>
      </c>
      <c r="E661" t="s">
        <v>562</v>
      </c>
      <c r="F661" t="s">
        <v>1034</v>
      </c>
      <c r="H661" t="s">
        <v>5418</v>
      </c>
      <c r="I661" s="59">
        <v>45559</v>
      </c>
      <c r="J661" t="s">
        <v>561</v>
      </c>
      <c r="K661" t="s">
        <v>5416</v>
      </c>
      <c r="L661" s="59"/>
      <c r="M661" t="s">
        <v>34</v>
      </c>
      <c r="N661" t="s">
        <v>351</v>
      </c>
      <c r="O661">
        <v>1</v>
      </c>
      <c r="P661" t="s">
        <v>1034</v>
      </c>
      <c r="Q661" t="s">
        <v>5418</v>
      </c>
      <c r="S661" t="s">
        <v>1038</v>
      </c>
      <c r="T661" t="s">
        <v>564</v>
      </c>
      <c r="W661">
        <v>34020</v>
      </c>
      <c r="X661">
        <v>0</v>
      </c>
      <c r="Y661">
        <v>3000</v>
      </c>
      <c r="Z661">
        <v>3500</v>
      </c>
      <c r="AA661">
        <v>0</v>
      </c>
      <c r="AB661">
        <v>366</v>
      </c>
      <c r="AC661">
        <v>0</v>
      </c>
      <c r="AD661" t="s">
        <v>33</v>
      </c>
      <c r="AE661" t="s">
        <v>773</v>
      </c>
      <c r="AF661">
        <v>32130</v>
      </c>
      <c r="AG661">
        <v>19800</v>
      </c>
      <c r="AH661">
        <v>37020</v>
      </c>
      <c r="AI661">
        <v>23666</v>
      </c>
      <c r="AJ661">
        <v>4141</v>
      </c>
      <c r="AK661">
        <v>9213</v>
      </c>
      <c r="AL661">
        <v>0.24890000000000001</v>
      </c>
      <c r="AN661" t="s">
        <v>785</v>
      </c>
      <c r="AP661">
        <v>37020</v>
      </c>
      <c r="AQ661">
        <v>23666</v>
      </c>
      <c r="AR661">
        <v>4141</v>
      </c>
      <c r="AS661">
        <v>9213</v>
      </c>
      <c r="AT661">
        <v>0.24890000000000001</v>
      </c>
      <c r="AU661" t="s">
        <v>558</v>
      </c>
      <c r="AV661">
        <v>0</v>
      </c>
      <c r="AW661">
        <v>19800</v>
      </c>
    </row>
    <row r="662" spans="1:49">
      <c r="A662">
        <v>1031</v>
      </c>
      <c r="B662" t="s">
        <v>560</v>
      </c>
      <c r="C662" s="59">
        <v>45559</v>
      </c>
      <c r="D662" t="s">
        <v>5480</v>
      </c>
      <c r="E662" t="s">
        <v>562</v>
      </c>
      <c r="F662" t="s">
        <v>5478</v>
      </c>
      <c r="H662" t="s">
        <v>5481</v>
      </c>
      <c r="I662" s="59">
        <v>45560</v>
      </c>
      <c r="J662" t="s">
        <v>561</v>
      </c>
      <c r="K662" t="s">
        <v>5479</v>
      </c>
      <c r="L662" s="59"/>
      <c r="M662" t="s">
        <v>98</v>
      </c>
      <c r="N662" t="s">
        <v>351</v>
      </c>
      <c r="O662">
        <v>6</v>
      </c>
      <c r="P662" t="s">
        <v>5478</v>
      </c>
      <c r="Q662" t="s">
        <v>5481</v>
      </c>
      <c r="S662" t="s">
        <v>5482</v>
      </c>
      <c r="T662" t="s">
        <v>564</v>
      </c>
      <c r="W662">
        <v>36720</v>
      </c>
      <c r="X662">
        <v>4080</v>
      </c>
      <c r="Y662">
        <v>0</v>
      </c>
      <c r="Z662">
        <v>4400</v>
      </c>
      <c r="AA662">
        <v>0</v>
      </c>
      <c r="AB662">
        <v>1725</v>
      </c>
      <c r="AC662">
        <v>0</v>
      </c>
      <c r="AD662" t="s">
        <v>1645</v>
      </c>
      <c r="AE662" t="s">
        <v>773</v>
      </c>
      <c r="AF662">
        <v>6430</v>
      </c>
      <c r="AG662">
        <v>3960</v>
      </c>
      <c r="AH662">
        <v>36720</v>
      </c>
      <c r="AI662">
        <v>29885</v>
      </c>
      <c r="AJ662">
        <v>4362</v>
      </c>
      <c r="AK662">
        <v>2473</v>
      </c>
      <c r="AL662">
        <v>6.7299999999999999E-2</v>
      </c>
      <c r="AN662" t="s">
        <v>785</v>
      </c>
      <c r="AP662">
        <v>36720</v>
      </c>
      <c r="AQ662">
        <v>29885</v>
      </c>
      <c r="AR662">
        <v>4362</v>
      </c>
      <c r="AS662">
        <v>2473</v>
      </c>
      <c r="AT662">
        <v>6.7299999999999999E-2</v>
      </c>
      <c r="AU662" t="s">
        <v>558</v>
      </c>
      <c r="AV662">
        <v>0</v>
      </c>
      <c r="AW662">
        <v>23760</v>
      </c>
    </row>
    <row r="663" spans="1:49">
      <c r="A663">
        <v>1032</v>
      </c>
      <c r="B663" t="s">
        <v>560</v>
      </c>
      <c r="C663" s="59">
        <v>45561</v>
      </c>
      <c r="D663" t="s">
        <v>5596</v>
      </c>
      <c r="E663" t="s">
        <v>562</v>
      </c>
      <c r="F663" t="s">
        <v>5594</v>
      </c>
      <c r="H663" t="s">
        <v>5597</v>
      </c>
      <c r="I663" s="59">
        <v>45561</v>
      </c>
      <c r="J663" t="s">
        <v>561</v>
      </c>
      <c r="K663" t="s">
        <v>5595</v>
      </c>
      <c r="L663" s="59"/>
      <c r="M663" t="s">
        <v>18</v>
      </c>
      <c r="N663" t="s">
        <v>351</v>
      </c>
      <c r="O663">
        <v>1</v>
      </c>
      <c r="P663" t="s">
        <v>5594</v>
      </c>
      <c r="Q663" t="s">
        <v>5597</v>
      </c>
      <c r="S663" t="s">
        <v>5598</v>
      </c>
      <c r="T663" t="s">
        <v>564</v>
      </c>
      <c r="W663">
        <v>12470</v>
      </c>
      <c r="X663">
        <v>0</v>
      </c>
      <c r="Y663">
        <v>3000</v>
      </c>
      <c r="Z663">
        <v>3000</v>
      </c>
      <c r="AA663">
        <v>0</v>
      </c>
      <c r="AB663">
        <v>0</v>
      </c>
      <c r="AC663">
        <v>0</v>
      </c>
      <c r="AD663" t="s">
        <v>17</v>
      </c>
      <c r="AF663">
        <v>11780</v>
      </c>
      <c r="AG663">
        <v>7260</v>
      </c>
      <c r="AH663">
        <v>15470</v>
      </c>
      <c r="AI663">
        <v>10260</v>
      </c>
      <c r="AJ663">
        <v>1580</v>
      </c>
      <c r="AK663">
        <v>3630</v>
      </c>
      <c r="AL663">
        <v>0.2346</v>
      </c>
      <c r="AN663" t="s">
        <v>785</v>
      </c>
      <c r="AP663">
        <v>15470</v>
      </c>
      <c r="AQ663">
        <v>10260</v>
      </c>
      <c r="AR663">
        <v>1580</v>
      </c>
      <c r="AS663">
        <v>3630</v>
      </c>
      <c r="AT663">
        <v>0.2346</v>
      </c>
      <c r="AU663" t="s">
        <v>558</v>
      </c>
      <c r="AV663">
        <v>0</v>
      </c>
      <c r="AW663">
        <v>7260</v>
      </c>
    </row>
    <row r="664" spans="1:49">
      <c r="A664">
        <v>1033</v>
      </c>
      <c r="B664" t="s">
        <v>560</v>
      </c>
      <c r="C664" s="59">
        <v>45561</v>
      </c>
      <c r="D664" t="s">
        <v>5603</v>
      </c>
      <c r="E664" t="s">
        <v>562</v>
      </c>
      <c r="F664" t="s">
        <v>5604</v>
      </c>
      <c r="H664" t="s">
        <v>5605</v>
      </c>
      <c r="I664" s="59">
        <v>45561</v>
      </c>
      <c r="J664" t="s">
        <v>561</v>
      </c>
      <c r="K664" t="s">
        <v>5602</v>
      </c>
      <c r="L664" s="59"/>
      <c r="M664" t="s">
        <v>115</v>
      </c>
      <c r="N664" t="s">
        <v>351</v>
      </c>
      <c r="O664">
        <v>2</v>
      </c>
      <c r="P664" t="s">
        <v>5600</v>
      </c>
      <c r="Q664" t="s">
        <v>5605</v>
      </c>
      <c r="S664" t="s">
        <v>5606</v>
      </c>
      <c r="T664" t="s">
        <v>5607</v>
      </c>
      <c r="W664">
        <v>7080</v>
      </c>
      <c r="X664">
        <v>0</v>
      </c>
      <c r="Y664">
        <v>3000</v>
      </c>
      <c r="Z664">
        <v>3000</v>
      </c>
      <c r="AA664">
        <v>0</v>
      </c>
      <c r="AB664">
        <v>0</v>
      </c>
      <c r="AC664">
        <v>0</v>
      </c>
      <c r="AD664" t="s">
        <v>114</v>
      </c>
      <c r="AF664">
        <v>3210</v>
      </c>
      <c r="AG664">
        <v>1980</v>
      </c>
      <c r="AH664">
        <v>10080</v>
      </c>
      <c r="AI664">
        <v>6960</v>
      </c>
      <c r="AJ664">
        <v>940</v>
      </c>
      <c r="AK664">
        <v>2180</v>
      </c>
      <c r="AL664">
        <v>0.21629999999999999</v>
      </c>
      <c r="AN664" t="s">
        <v>785</v>
      </c>
      <c r="AP664">
        <v>10080</v>
      </c>
      <c r="AQ664">
        <v>6960</v>
      </c>
      <c r="AR664">
        <v>940</v>
      </c>
      <c r="AS664">
        <v>2180</v>
      </c>
      <c r="AT664">
        <v>0.21629999999999999</v>
      </c>
      <c r="AU664" t="s">
        <v>558</v>
      </c>
      <c r="AV664">
        <v>0</v>
      </c>
      <c r="AW664">
        <v>3960</v>
      </c>
    </row>
    <row r="665" spans="1:49">
      <c r="A665">
        <v>1034</v>
      </c>
      <c r="B665" t="s">
        <v>560</v>
      </c>
      <c r="C665" s="59">
        <v>45561</v>
      </c>
      <c r="D665" t="s">
        <v>5603</v>
      </c>
      <c r="E665" t="s">
        <v>562</v>
      </c>
      <c r="F665" t="s">
        <v>5604</v>
      </c>
      <c r="H665" t="s">
        <v>5605</v>
      </c>
      <c r="I665" s="59">
        <v>45561</v>
      </c>
      <c r="J665" t="s">
        <v>561</v>
      </c>
      <c r="K665" t="s">
        <v>5602</v>
      </c>
      <c r="L665" s="59"/>
      <c r="M665" t="s">
        <v>129</v>
      </c>
      <c r="N665" t="s">
        <v>351</v>
      </c>
      <c r="O665">
        <v>3</v>
      </c>
      <c r="P665" t="s">
        <v>5600</v>
      </c>
      <c r="Q665" t="s">
        <v>5605</v>
      </c>
      <c r="S665" t="s">
        <v>5606</v>
      </c>
      <c r="T665" t="s">
        <v>5607</v>
      </c>
      <c r="W665">
        <v>3450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 t="s">
        <v>128</v>
      </c>
      <c r="AE665" t="s">
        <v>773</v>
      </c>
      <c r="AF665">
        <v>1070</v>
      </c>
      <c r="AG665">
        <v>660</v>
      </c>
      <c r="AH665">
        <v>3450</v>
      </c>
      <c r="AI665">
        <v>1980</v>
      </c>
      <c r="AJ665">
        <v>410</v>
      </c>
      <c r="AK665">
        <v>7060</v>
      </c>
      <c r="AL665">
        <v>2.0464000000000002</v>
      </c>
      <c r="AN665" t="s">
        <v>785</v>
      </c>
      <c r="AP665">
        <v>3450</v>
      </c>
      <c r="AQ665">
        <v>1980</v>
      </c>
      <c r="AR665">
        <v>410</v>
      </c>
      <c r="AS665">
        <v>1060</v>
      </c>
      <c r="AT665">
        <v>0.30719999999999997</v>
      </c>
      <c r="AU665" t="s">
        <v>826</v>
      </c>
      <c r="AV665">
        <v>0</v>
      </c>
      <c r="AW665">
        <v>1980</v>
      </c>
    </row>
    <row r="666" spans="1:49">
      <c r="A666">
        <v>1035</v>
      </c>
      <c r="B666" t="s">
        <v>560</v>
      </c>
      <c r="C666" s="59">
        <v>45562</v>
      </c>
      <c r="D666" t="s">
        <v>5612</v>
      </c>
      <c r="E666" t="s">
        <v>562</v>
      </c>
      <c r="F666" t="s">
        <v>5610</v>
      </c>
      <c r="H666" t="s">
        <v>5613</v>
      </c>
      <c r="I666" s="59">
        <v>45562</v>
      </c>
      <c r="J666" t="s">
        <v>561</v>
      </c>
      <c r="K666" t="s">
        <v>5611</v>
      </c>
      <c r="L666" s="59"/>
      <c r="M666" t="s">
        <v>211</v>
      </c>
      <c r="N666" t="s">
        <v>351</v>
      </c>
      <c r="O666">
        <v>1</v>
      </c>
      <c r="P666" t="s">
        <v>5610</v>
      </c>
      <c r="Q666" t="s">
        <v>5613</v>
      </c>
      <c r="S666" t="s">
        <v>5614</v>
      </c>
      <c r="T666" t="s">
        <v>564</v>
      </c>
      <c r="W666">
        <v>2120</v>
      </c>
      <c r="X666">
        <v>380</v>
      </c>
      <c r="Y666">
        <v>2500</v>
      </c>
      <c r="Z666">
        <v>3000</v>
      </c>
      <c r="AA666">
        <v>0</v>
      </c>
      <c r="AB666">
        <v>0</v>
      </c>
      <c r="AC666">
        <v>0</v>
      </c>
      <c r="AD666" t="s">
        <v>828</v>
      </c>
      <c r="AF666">
        <v>2300</v>
      </c>
      <c r="AG666">
        <v>1397</v>
      </c>
      <c r="AH666">
        <v>4620</v>
      </c>
      <c r="AI666">
        <v>4397</v>
      </c>
      <c r="AJ666">
        <v>335</v>
      </c>
      <c r="AK666">
        <v>-112</v>
      </c>
      <c r="AL666">
        <v>-2.4199999999999999E-2</v>
      </c>
      <c r="AN666" t="s">
        <v>785</v>
      </c>
      <c r="AP666">
        <v>4620</v>
      </c>
      <c r="AQ666">
        <v>4397</v>
      </c>
      <c r="AR666">
        <v>335</v>
      </c>
      <c r="AS666">
        <v>-112</v>
      </c>
      <c r="AT666">
        <v>-2.4199999999999999E-2</v>
      </c>
      <c r="AU666" t="s">
        <v>558</v>
      </c>
      <c r="AV666">
        <v>0</v>
      </c>
      <c r="AW666">
        <v>1397</v>
      </c>
    </row>
    <row r="667" spans="1:49">
      <c r="A667">
        <v>1036</v>
      </c>
      <c r="B667" t="s">
        <v>560</v>
      </c>
      <c r="C667" s="59">
        <v>45562</v>
      </c>
      <c r="D667" t="s">
        <v>5620</v>
      </c>
      <c r="E667" t="s">
        <v>562</v>
      </c>
      <c r="F667" t="s">
        <v>5616</v>
      </c>
      <c r="H667" t="s">
        <v>5621</v>
      </c>
      <c r="I667" s="59">
        <v>45562</v>
      </c>
      <c r="J667" t="s">
        <v>561</v>
      </c>
      <c r="K667" t="s">
        <v>5619</v>
      </c>
      <c r="L667" s="59"/>
      <c r="M667" t="s">
        <v>36</v>
      </c>
      <c r="N667" t="s">
        <v>351</v>
      </c>
      <c r="O667">
        <v>1</v>
      </c>
      <c r="P667" t="s">
        <v>5616</v>
      </c>
      <c r="Q667" t="s">
        <v>5621</v>
      </c>
      <c r="S667" t="s">
        <v>5622</v>
      </c>
      <c r="T667" t="s">
        <v>564</v>
      </c>
      <c r="W667">
        <v>28350</v>
      </c>
      <c r="X667">
        <v>0</v>
      </c>
      <c r="Y667">
        <v>3000</v>
      </c>
      <c r="Z667">
        <v>3500</v>
      </c>
      <c r="AA667">
        <v>0</v>
      </c>
      <c r="AB667">
        <v>366</v>
      </c>
      <c r="AC667">
        <v>0</v>
      </c>
      <c r="AD667" t="s">
        <v>35</v>
      </c>
      <c r="AF667">
        <v>26780</v>
      </c>
      <c r="AG667">
        <v>16500</v>
      </c>
      <c r="AH667">
        <v>31350</v>
      </c>
      <c r="AI667">
        <v>20366</v>
      </c>
      <c r="AJ667">
        <v>3467</v>
      </c>
      <c r="AK667">
        <v>7517</v>
      </c>
      <c r="AL667">
        <v>0.23980000000000001</v>
      </c>
      <c r="AN667" t="s">
        <v>785</v>
      </c>
      <c r="AP667">
        <v>31350</v>
      </c>
      <c r="AQ667">
        <v>20366</v>
      </c>
      <c r="AR667">
        <v>3467</v>
      </c>
      <c r="AS667">
        <v>7517</v>
      </c>
      <c r="AT667">
        <v>0.23980000000000001</v>
      </c>
      <c r="AU667" t="s">
        <v>558</v>
      </c>
      <c r="AV667">
        <v>0</v>
      </c>
      <c r="AW667">
        <v>16500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C8BA-8075-4256-88F2-7523C5C70664}">
  <sheetPr codeName="outDB"/>
  <dimension ref="A1:AX1044"/>
  <sheetViews>
    <sheetView workbookViewId="0">
      <pane xSplit="5" ySplit="1" topLeftCell="U520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20.100000000000001" customHeight="1"/>
  <cols>
    <col min="1" max="1" width="4.125" style="55" bestFit="1" customWidth="1"/>
    <col min="2" max="2" width="11.25" style="55" bestFit="1" customWidth="1"/>
    <col min="3" max="3" width="16.125" style="64" customWidth="1"/>
    <col min="4" max="4" width="10.5" style="55" customWidth="1"/>
    <col min="5" max="5" width="9.25" style="55" bestFit="1" customWidth="1"/>
    <col min="6" max="6" width="10.375" style="55" customWidth="1"/>
    <col min="7" max="7" width="13.25" style="55" bestFit="1" customWidth="1"/>
    <col min="8" max="9" width="11.125" style="63" bestFit="1" customWidth="1"/>
    <col min="10" max="10" width="9" style="55"/>
    <col min="11" max="11" width="12.25" style="64" bestFit="1" customWidth="1"/>
    <col min="12" max="12" width="11.25" style="63" customWidth="1"/>
    <col min="13" max="13" width="9.25" style="55" bestFit="1" customWidth="1"/>
    <col min="14" max="15" width="14.5" style="55" bestFit="1" customWidth="1"/>
    <col min="16" max="17" width="12.125" style="55" customWidth="1"/>
    <col min="18" max="18" width="7.375" style="55" bestFit="1" customWidth="1"/>
    <col min="19" max="19" width="9.25" style="55" bestFit="1" customWidth="1"/>
    <col min="20" max="20" width="5.5" style="60" bestFit="1" customWidth="1"/>
    <col min="21" max="26" width="10.625" style="60" customWidth="1"/>
    <col min="27" max="27" width="8.125" style="60" customWidth="1"/>
    <col min="28" max="28" width="6.875" style="60" customWidth="1"/>
    <col min="29" max="29" width="8.25" style="60" customWidth="1"/>
    <col min="30" max="31" width="8.125" style="60" customWidth="1"/>
    <col min="32" max="32" width="8.625" style="60" bestFit="1" customWidth="1"/>
    <col min="33" max="33" width="8.875" style="60" customWidth="1"/>
    <col min="34" max="34" width="6.375" style="297" customWidth="1"/>
    <col min="35" max="36" width="5" style="55" customWidth="1"/>
    <col min="37" max="37" width="6.875" style="55" customWidth="1"/>
    <col min="38" max="38" width="11.25" style="55" customWidth="1"/>
    <col min="39" max="39" width="7.125" style="55" customWidth="1"/>
    <col min="40" max="40" width="5.75" style="55" customWidth="1"/>
    <col min="41" max="41" width="5.5" style="55" customWidth="1"/>
    <col min="42" max="42" width="7.625" style="62" customWidth="1"/>
    <col min="43" max="43" width="7.125" style="60" customWidth="1"/>
    <col min="44" max="45" width="8.625" style="60" customWidth="1"/>
    <col min="46" max="46" width="6.875" style="61" customWidth="1"/>
    <col min="47" max="47" width="6.25" style="55" customWidth="1"/>
    <col min="48" max="48" width="6.75" style="60" bestFit="1" customWidth="1"/>
    <col min="49" max="16384" width="9" style="55"/>
  </cols>
  <sheetData>
    <row r="1" spans="1:50" s="65" customFormat="1" ht="30" customHeight="1">
      <c r="A1" s="81" t="s">
        <v>627</v>
      </c>
      <c r="B1" s="81" t="s">
        <v>169</v>
      </c>
      <c r="C1" s="89" t="s">
        <v>626</v>
      </c>
      <c r="D1" s="81" t="s">
        <v>536</v>
      </c>
      <c r="E1" s="88" t="s">
        <v>311</v>
      </c>
      <c r="F1" s="88" t="s">
        <v>625</v>
      </c>
      <c r="G1" s="88" t="s">
        <v>624</v>
      </c>
      <c r="H1" s="87" t="s">
        <v>623</v>
      </c>
      <c r="I1" s="86" t="s">
        <v>622</v>
      </c>
      <c r="J1" s="85" t="s">
        <v>544</v>
      </c>
      <c r="K1" s="84" t="s">
        <v>621</v>
      </c>
      <c r="L1" s="83" t="s">
        <v>620</v>
      </c>
      <c r="M1" s="82" t="s">
        <v>123</v>
      </c>
      <c r="N1" s="81" t="s">
        <v>619</v>
      </c>
      <c r="O1" s="81" t="s">
        <v>618</v>
      </c>
      <c r="P1" s="81" t="s">
        <v>547</v>
      </c>
      <c r="Q1" s="81" t="s">
        <v>548</v>
      </c>
      <c r="R1" s="81" t="s">
        <v>113</v>
      </c>
      <c r="S1" s="80" t="s">
        <v>617</v>
      </c>
      <c r="T1" s="79" t="s">
        <v>534</v>
      </c>
      <c r="U1" s="78" t="s">
        <v>616</v>
      </c>
      <c r="V1" s="78" t="s">
        <v>615</v>
      </c>
      <c r="W1" s="78" t="s">
        <v>614</v>
      </c>
      <c r="X1" s="78" t="s">
        <v>613</v>
      </c>
      <c r="Y1" s="78" t="s">
        <v>612</v>
      </c>
      <c r="Z1" s="78" t="s">
        <v>611</v>
      </c>
      <c r="AA1" s="78" t="s">
        <v>610</v>
      </c>
      <c r="AB1" s="77" t="s">
        <v>609</v>
      </c>
      <c r="AC1" s="77" t="s">
        <v>608</v>
      </c>
      <c r="AD1" s="76" t="s">
        <v>607</v>
      </c>
      <c r="AE1" s="76" t="s">
        <v>606</v>
      </c>
      <c r="AF1" s="75" t="s">
        <v>605</v>
      </c>
      <c r="AG1" s="74" t="s">
        <v>604</v>
      </c>
      <c r="AH1" s="296" t="s">
        <v>603</v>
      </c>
      <c r="AI1" s="70" t="s">
        <v>602</v>
      </c>
      <c r="AJ1" s="73" t="s">
        <v>601</v>
      </c>
      <c r="AK1" s="72" t="s">
        <v>600</v>
      </c>
      <c r="AL1" s="71" t="s">
        <v>599</v>
      </c>
      <c r="AM1" s="71" t="s">
        <v>598</v>
      </c>
      <c r="AN1" s="70" t="s">
        <v>597</v>
      </c>
      <c r="AO1" s="70" t="s">
        <v>596</v>
      </c>
      <c r="AP1" s="69" t="s">
        <v>595</v>
      </c>
      <c r="AQ1" s="67" t="s">
        <v>594</v>
      </c>
      <c r="AR1" s="67" t="s">
        <v>593</v>
      </c>
      <c r="AS1" s="68" t="s">
        <v>592</v>
      </c>
      <c r="AT1" s="67" t="s">
        <v>591</v>
      </c>
      <c r="AU1" s="68" t="s">
        <v>590</v>
      </c>
      <c r="AV1" s="67" t="s">
        <v>589</v>
      </c>
      <c r="AW1" s="66"/>
      <c r="AX1" s="66">
        <v>1054</v>
      </c>
    </row>
    <row r="2" spans="1:50" ht="20.100000000000001" customHeight="1">
      <c r="A2" s="55">
        <v>1</v>
      </c>
      <c r="B2" s="55" t="s">
        <v>322</v>
      </c>
      <c r="C2" s="64" t="s">
        <v>588</v>
      </c>
      <c r="D2" s="55" t="s">
        <v>812</v>
      </c>
      <c r="E2" s="55" t="s">
        <v>585</v>
      </c>
      <c r="F2" s="55" t="s">
        <v>587</v>
      </c>
      <c r="H2" s="63">
        <v>45293</v>
      </c>
      <c r="I2" s="63">
        <v>45293</v>
      </c>
      <c r="J2" s="55" t="s">
        <v>568</v>
      </c>
      <c r="K2" s="64" t="s">
        <v>586</v>
      </c>
      <c r="L2" s="63">
        <v>44929</v>
      </c>
      <c r="M2" s="55" t="s">
        <v>585</v>
      </c>
      <c r="N2" s="55" t="s">
        <v>584</v>
      </c>
      <c r="P2" s="56" t="s">
        <v>583</v>
      </c>
      <c r="R2" s="55" t="s">
        <v>582</v>
      </c>
      <c r="S2" s="55" t="s">
        <v>566</v>
      </c>
      <c r="T2" s="60">
        <v>2</v>
      </c>
      <c r="U2" s="60">
        <v>64800</v>
      </c>
      <c r="V2" s="60">
        <v>0</v>
      </c>
      <c r="W2" s="60">
        <v>0</v>
      </c>
      <c r="X2" s="60">
        <v>0</v>
      </c>
      <c r="Y2" s="60">
        <v>4300</v>
      </c>
      <c r="Z2" s="60">
        <v>1650</v>
      </c>
      <c r="AA2" s="60">
        <v>0</v>
      </c>
      <c r="AB2" s="60">
        <v>32400</v>
      </c>
      <c r="AC2" s="60">
        <v>19800</v>
      </c>
      <c r="AD2" s="60">
        <v>64800</v>
      </c>
      <c r="AE2" s="60">
        <v>45550</v>
      </c>
      <c r="AF2" s="60">
        <v>2579</v>
      </c>
      <c r="AG2" s="60">
        <v>16671</v>
      </c>
      <c r="AH2" s="61">
        <v>0.25729999999999997</v>
      </c>
      <c r="AL2" s="55" t="s">
        <v>581</v>
      </c>
      <c r="AN2" s="55" t="s">
        <v>565</v>
      </c>
      <c r="AP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64800</v>
      </c>
      <c r="AQ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45550</v>
      </c>
      <c r="AR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2659</v>
      </c>
      <c r="AS2" s="60">
        <f>IFERROR(IF(출고표[[#This Row],[쇼핑몰구분]]="비닐팩토리",0,ROUND(출고표[[#This Row],[총판매금액(검)]]-출고표[[#This Row],[거래처지급액(검)]]-출고표[[#This Row],[수수료(검)]],0)),0)</f>
        <v>16591</v>
      </c>
      <c r="AT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0.25600000000000001</v>
      </c>
      <c r="AU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" s="60">
        <f>IFERROR(IF(D2="스마트스토어",COUNTIFS(출고표[구입일자],"&lt;&gt;"&amp;H2,출고표[구매자명],E2,출고표[구매자연락처],F2),COUNTIFS(출고표[구입일자],"&lt;&gt;"&amp;H2,출고표[구매자명],E2,출고표[구매자연락처],G2)),0)</f>
        <v>0</v>
      </c>
      <c r="AW2" s="60"/>
      <c r="AX2" s="60"/>
    </row>
    <row r="3" spans="1:50" ht="20.100000000000001" customHeight="1">
      <c r="A3" s="55">
        <v>2</v>
      </c>
      <c r="B3" s="55" t="s">
        <v>315</v>
      </c>
      <c r="C3" s="64" t="s">
        <v>579</v>
      </c>
      <c r="D3" s="55" t="s">
        <v>569</v>
      </c>
      <c r="E3" s="55" t="s">
        <v>578</v>
      </c>
      <c r="G3" s="55" t="s">
        <v>575</v>
      </c>
      <c r="H3" s="63">
        <v>45292</v>
      </c>
      <c r="I3" s="63">
        <v>45294</v>
      </c>
      <c r="J3" s="55" t="s">
        <v>568</v>
      </c>
      <c r="K3" s="64" t="s">
        <v>577</v>
      </c>
      <c r="L3" s="63">
        <v>44930</v>
      </c>
      <c r="M3" s="55" t="s">
        <v>576</v>
      </c>
      <c r="N3" s="55" t="s">
        <v>575</v>
      </c>
      <c r="O3" s="55" t="s">
        <v>574</v>
      </c>
      <c r="P3" s="55" t="s">
        <v>573</v>
      </c>
      <c r="Q3" s="55" t="s">
        <v>567</v>
      </c>
      <c r="R3" s="55" t="s">
        <v>572</v>
      </c>
      <c r="S3" s="55" t="s">
        <v>571</v>
      </c>
      <c r="T3" s="60">
        <v>1</v>
      </c>
      <c r="U3" s="60">
        <v>2500</v>
      </c>
      <c r="V3" s="60">
        <v>0</v>
      </c>
      <c r="W3" s="60">
        <v>3000</v>
      </c>
      <c r="X3" s="60">
        <v>0</v>
      </c>
      <c r="Y3" s="60">
        <v>2900</v>
      </c>
      <c r="Z3" s="60">
        <v>0</v>
      </c>
      <c r="AA3" s="60">
        <v>0</v>
      </c>
      <c r="AB3" s="60">
        <v>2300</v>
      </c>
      <c r="AC3" s="60">
        <v>1397</v>
      </c>
      <c r="AD3" s="60">
        <v>5500</v>
      </c>
      <c r="AE3" s="60">
        <v>0</v>
      </c>
      <c r="AF3" s="60">
        <v>396</v>
      </c>
      <c r="AG3" s="60">
        <v>0</v>
      </c>
      <c r="AH3" s="61">
        <v>0</v>
      </c>
      <c r="AL3" s="55" t="s">
        <v>570</v>
      </c>
      <c r="AN3" s="55" t="s">
        <v>565</v>
      </c>
      <c r="AP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5500</v>
      </c>
      <c r="AQ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396</v>
      </c>
      <c r="AS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" s="60">
        <f>IFERROR(IF(D3="스마트스토어",COUNTIFS(출고표[구입일자],"&lt;&gt;"&amp;H3,출고표[구매자명],E3,출고표[구매자연락처],F3),COUNTIFS(출고표[구입일자],"&lt;&gt;"&amp;H3,출고표[구매자명],E3,출고표[구매자연락처],G3)),0)</f>
        <v>0</v>
      </c>
      <c r="AW3" s="60"/>
      <c r="AX3" s="60"/>
    </row>
    <row r="4" spans="1:50" ht="20.100000000000001" customHeight="1">
      <c r="A4" s="55">
        <v>3</v>
      </c>
      <c r="B4" s="55" t="s">
        <v>665</v>
      </c>
      <c r="C4" s="64" t="s">
        <v>1651</v>
      </c>
      <c r="D4" s="55" t="s">
        <v>530</v>
      </c>
      <c r="H4" s="63">
        <v>45443</v>
      </c>
      <c r="I4" s="63">
        <v>45443</v>
      </c>
      <c r="J4" s="55" t="s">
        <v>561</v>
      </c>
      <c r="K4" s="64" t="s">
        <v>870</v>
      </c>
      <c r="M4" s="55" t="s">
        <v>869</v>
      </c>
      <c r="N4" s="55" t="s">
        <v>873</v>
      </c>
      <c r="P4" s="55" t="s">
        <v>874</v>
      </c>
      <c r="R4" s="55" t="s">
        <v>529</v>
      </c>
      <c r="S4" s="55" t="s">
        <v>351</v>
      </c>
      <c r="T4" s="60">
        <v>1</v>
      </c>
      <c r="U4" s="60">
        <v>0</v>
      </c>
      <c r="V4" s="60">
        <v>0</v>
      </c>
      <c r="W4" s="60">
        <v>0</v>
      </c>
      <c r="X4" s="60">
        <v>0</v>
      </c>
      <c r="Y4" s="60">
        <v>4400</v>
      </c>
      <c r="Z4" s="60">
        <v>0</v>
      </c>
      <c r="AA4" s="60">
        <v>0</v>
      </c>
      <c r="AB4" s="60">
        <v>0</v>
      </c>
      <c r="AC4" s="60">
        <v>0</v>
      </c>
      <c r="AD4" s="60">
        <v>0</v>
      </c>
      <c r="AE4" s="60">
        <v>0</v>
      </c>
      <c r="AF4" s="60">
        <v>0</v>
      </c>
      <c r="AG4" s="60">
        <v>0</v>
      </c>
      <c r="AH4" s="61">
        <v>0</v>
      </c>
      <c r="AL4" s="55" t="s">
        <v>530</v>
      </c>
      <c r="AN4" s="55" t="s">
        <v>785</v>
      </c>
      <c r="AP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" s="60">
        <f>IFERROR(IF(D4="스마트스토어",COUNTIFS(출고표[구입일자],"&lt;&gt;"&amp;H4,출고표[구매자명],E4,출고표[구매자연락처],F4),COUNTIFS(출고표[구입일자],"&lt;&gt;"&amp;H4,출고표[구매자명],E4,출고표[구매자연락처],G4)),0)</f>
        <v>0</v>
      </c>
    </row>
    <row r="5" spans="1:50" ht="20.100000000000001" customHeight="1">
      <c r="A5" s="55">
        <v>4</v>
      </c>
      <c r="B5" s="55" t="s">
        <v>560</v>
      </c>
      <c r="C5" s="64" t="s">
        <v>1652</v>
      </c>
      <c r="D5" s="55" t="s">
        <v>559</v>
      </c>
      <c r="E5" s="55" t="s">
        <v>875</v>
      </c>
      <c r="F5" s="55" t="s">
        <v>877</v>
      </c>
      <c r="G5" s="55" t="s">
        <v>878</v>
      </c>
      <c r="H5" s="63">
        <v>45443</v>
      </c>
      <c r="I5" s="63">
        <v>45443</v>
      </c>
      <c r="J5" s="55" t="s">
        <v>561</v>
      </c>
      <c r="K5" s="64" t="s">
        <v>876</v>
      </c>
      <c r="M5" s="55" t="s">
        <v>875</v>
      </c>
      <c r="N5" s="55" t="s">
        <v>878</v>
      </c>
      <c r="P5" s="55" t="s">
        <v>879</v>
      </c>
      <c r="R5" s="55" t="s">
        <v>36</v>
      </c>
      <c r="S5" s="55" t="s">
        <v>351</v>
      </c>
      <c r="T5" s="60">
        <v>5</v>
      </c>
      <c r="U5" s="60">
        <v>135000</v>
      </c>
      <c r="V5" s="60">
        <v>0</v>
      </c>
      <c r="W5" s="60">
        <v>0</v>
      </c>
      <c r="X5" s="60">
        <v>0</v>
      </c>
      <c r="Y5" s="60">
        <v>4400</v>
      </c>
      <c r="Z5" s="60">
        <v>0</v>
      </c>
      <c r="AA5" s="60">
        <v>0</v>
      </c>
      <c r="AB5" s="60">
        <v>25500</v>
      </c>
      <c r="AC5" s="60">
        <v>16500</v>
      </c>
      <c r="AD5" s="60">
        <v>135000</v>
      </c>
      <c r="AE5" s="60">
        <v>86900</v>
      </c>
      <c r="AF5" s="60">
        <v>5453</v>
      </c>
      <c r="AG5" s="60">
        <v>42647</v>
      </c>
      <c r="AH5" s="61">
        <v>0.31590000000000001</v>
      </c>
      <c r="AL5" s="55" t="s">
        <v>35</v>
      </c>
      <c r="AN5" s="55" t="s">
        <v>785</v>
      </c>
      <c r="AP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135000</v>
      </c>
      <c r="AQ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86900</v>
      </c>
      <c r="AR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5453</v>
      </c>
      <c r="AS5" s="60">
        <f>IFERROR(IF(출고표[[#This Row],[쇼핑몰구분]]="비닐팩토리",0,ROUND(출고표[[#This Row],[총판매금액(검)]]-출고표[[#This Row],[거래처지급액(검)]]-출고표[[#This Row],[수수료(검)]],0)),0)</f>
        <v>42647</v>
      </c>
      <c r="AT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0.31590000000000001</v>
      </c>
      <c r="AU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" s="60">
        <f>IFERROR(IF(D5="스마트스토어",COUNTIFS(출고표[구입일자],"&lt;&gt;"&amp;H5,출고표[구매자명],E5,출고표[구매자연락처],F5),COUNTIFS(출고표[구입일자],"&lt;&gt;"&amp;H5,출고표[구매자명],E5,출고표[구매자연락처],G5)),0)</f>
        <v>1</v>
      </c>
    </row>
    <row r="6" spans="1:50" ht="20.100000000000001" customHeight="1">
      <c r="A6" s="55">
        <v>5</v>
      </c>
      <c r="B6" s="55" t="s">
        <v>560</v>
      </c>
      <c r="C6" s="64" t="s">
        <v>882</v>
      </c>
      <c r="D6" s="55" t="s">
        <v>559</v>
      </c>
      <c r="E6" s="55" t="s">
        <v>880</v>
      </c>
      <c r="F6" s="55" t="s">
        <v>883</v>
      </c>
      <c r="G6" s="55" t="s">
        <v>884</v>
      </c>
      <c r="H6" s="63">
        <v>45443</v>
      </c>
      <c r="I6" s="63">
        <v>45443</v>
      </c>
      <c r="J6" s="55" t="s">
        <v>561</v>
      </c>
      <c r="K6" s="64" t="s">
        <v>881</v>
      </c>
      <c r="M6" s="55" t="s">
        <v>880</v>
      </c>
      <c r="N6" s="55" t="s">
        <v>884</v>
      </c>
      <c r="P6" s="55" t="s">
        <v>885</v>
      </c>
      <c r="R6" s="55" t="s">
        <v>34</v>
      </c>
      <c r="S6" s="55" t="s">
        <v>351</v>
      </c>
      <c r="T6" s="60">
        <v>1</v>
      </c>
      <c r="U6" s="60">
        <v>28620</v>
      </c>
      <c r="V6" s="60">
        <v>3180</v>
      </c>
      <c r="W6" s="60">
        <v>3000</v>
      </c>
      <c r="X6" s="60">
        <v>0</v>
      </c>
      <c r="Y6" s="60">
        <v>3500</v>
      </c>
      <c r="Z6" s="60">
        <v>0</v>
      </c>
      <c r="AA6" s="60">
        <v>0</v>
      </c>
      <c r="AB6" s="60">
        <v>30600</v>
      </c>
      <c r="AC6" s="60">
        <v>19800</v>
      </c>
      <c r="AD6" s="60">
        <v>31620</v>
      </c>
      <c r="AE6" s="60">
        <v>23300</v>
      </c>
      <c r="AF6" s="60">
        <v>1278</v>
      </c>
      <c r="AG6" s="60">
        <v>7042</v>
      </c>
      <c r="AH6" s="61">
        <v>0.22270000000000001</v>
      </c>
      <c r="AL6" s="55" t="s">
        <v>33</v>
      </c>
      <c r="AN6" s="55" t="s">
        <v>785</v>
      </c>
      <c r="AP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" s="60">
        <f>IFERROR(IF(출고표[[#This Row],[쇼핑몰구분]]="비닐팩토리",0,ROUND(출고표[[#This Row],[총판매금액(검)]]-출고표[[#This Row],[거래처지급액(검)]]-출고표[[#This Row],[수수료(검)]],0)),0)</f>
        <v>7042</v>
      </c>
      <c r="AT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0.22270000000000001</v>
      </c>
      <c r="AU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" s="60">
        <f>IFERROR(IF(D6="스마트스토어",COUNTIFS(출고표[구입일자],"&lt;&gt;"&amp;H6,출고표[구매자명],E6,출고표[구매자연락처],F6),COUNTIFS(출고표[구입일자],"&lt;&gt;"&amp;H6,출고표[구매자명],E6,출고표[구매자연락처],G6)),0)</f>
        <v>2</v>
      </c>
    </row>
    <row r="7" spans="1:50" ht="20.100000000000001" customHeight="1">
      <c r="A7" s="55">
        <v>6</v>
      </c>
      <c r="B7" s="55" t="s">
        <v>560</v>
      </c>
      <c r="C7" s="64" t="s">
        <v>888</v>
      </c>
      <c r="D7" s="55" t="s">
        <v>559</v>
      </c>
      <c r="E7" s="55" t="s">
        <v>886</v>
      </c>
      <c r="F7" s="55" t="s">
        <v>889</v>
      </c>
      <c r="G7" s="55" t="s">
        <v>890</v>
      </c>
      <c r="H7" s="63">
        <v>45443</v>
      </c>
      <c r="I7" s="63">
        <v>45443</v>
      </c>
      <c r="J7" s="55" t="s">
        <v>561</v>
      </c>
      <c r="K7" s="64" t="s">
        <v>887</v>
      </c>
      <c r="M7" s="55" t="s">
        <v>886</v>
      </c>
      <c r="N7" s="55" t="s">
        <v>890</v>
      </c>
      <c r="P7" s="55" t="s">
        <v>891</v>
      </c>
      <c r="R7" s="55" t="s">
        <v>265</v>
      </c>
      <c r="S7" s="55" t="s">
        <v>378</v>
      </c>
      <c r="T7" s="60">
        <v>40</v>
      </c>
      <c r="U7" s="60">
        <v>50400</v>
      </c>
      <c r="V7" s="60">
        <v>0</v>
      </c>
      <c r="W7" s="60">
        <v>0</v>
      </c>
      <c r="X7" s="60">
        <v>0</v>
      </c>
      <c r="Y7" s="60">
        <v>4400</v>
      </c>
      <c r="Z7" s="60">
        <v>0</v>
      </c>
      <c r="AA7" s="60">
        <v>0</v>
      </c>
      <c r="AB7" s="60">
        <v>1210</v>
      </c>
      <c r="AC7" s="60">
        <v>770</v>
      </c>
      <c r="AD7" s="60">
        <v>50400</v>
      </c>
      <c r="AE7" s="60">
        <v>35200</v>
      </c>
      <c r="AF7" s="60">
        <v>2086</v>
      </c>
      <c r="AG7" s="60">
        <v>13114</v>
      </c>
      <c r="AH7" s="61">
        <v>0.26019999999999999</v>
      </c>
      <c r="AL7" s="55" t="s">
        <v>1638</v>
      </c>
      <c r="AN7" s="55" t="s">
        <v>785</v>
      </c>
      <c r="AP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50400</v>
      </c>
      <c r="AQ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35200</v>
      </c>
      <c r="AR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2086</v>
      </c>
      <c r="AS7" s="60">
        <f>IFERROR(IF(출고표[[#This Row],[쇼핑몰구분]]="비닐팩토리",0,ROUND(출고표[[#This Row],[총판매금액(검)]]-출고표[[#This Row],[거래처지급액(검)]]-출고표[[#This Row],[수수료(검)]],0)),0)</f>
        <v>13114</v>
      </c>
      <c r="AT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0.26019999999999999</v>
      </c>
      <c r="AU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" s="60">
        <f>IFERROR(IF(D7="스마트스토어",COUNTIFS(출고표[구입일자],"&lt;&gt;"&amp;H7,출고표[구매자명],E7,출고표[구매자연락처],F7),COUNTIFS(출고표[구입일자],"&lt;&gt;"&amp;H7,출고표[구매자명],E7,출고표[구매자연락처],G7)),0)</f>
        <v>0</v>
      </c>
    </row>
    <row r="8" spans="1:50" ht="20.100000000000001" customHeight="1">
      <c r="A8" s="55">
        <v>7</v>
      </c>
      <c r="B8" s="55" t="s">
        <v>560</v>
      </c>
      <c r="C8" s="64" t="s">
        <v>894</v>
      </c>
      <c r="D8" s="55" t="s">
        <v>559</v>
      </c>
      <c r="E8" s="55" t="s">
        <v>892</v>
      </c>
      <c r="F8" s="55" t="s">
        <v>895</v>
      </c>
      <c r="G8" s="55" t="s">
        <v>896</v>
      </c>
      <c r="H8" s="63">
        <v>45443</v>
      </c>
      <c r="I8" s="63">
        <v>45443</v>
      </c>
      <c r="J8" s="55" t="s">
        <v>561</v>
      </c>
      <c r="K8" s="64" t="s">
        <v>893</v>
      </c>
      <c r="M8" s="55" t="s">
        <v>892</v>
      </c>
      <c r="N8" s="55" t="s">
        <v>896</v>
      </c>
      <c r="P8" s="55" t="s">
        <v>897</v>
      </c>
      <c r="R8" s="55" t="s">
        <v>18</v>
      </c>
      <c r="S8" s="55" t="s">
        <v>351</v>
      </c>
      <c r="T8" s="60">
        <v>1</v>
      </c>
      <c r="U8" s="60">
        <v>10690</v>
      </c>
      <c r="V8" s="60">
        <v>1190</v>
      </c>
      <c r="W8" s="60">
        <v>3000</v>
      </c>
      <c r="X8" s="60">
        <v>0</v>
      </c>
      <c r="Y8" s="60">
        <v>3000</v>
      </c>
      <c r="Z8" s="60">
        <v>0</v>
      </c>
      <c r="AA8" s="60">
        <v>0</v>
      </c>
      <c r="AB8" s="60">
        <v>11220</v>
      </c>
      <c r="AC8" s="60">
        <v>7260</v>
      </c>
      <c r="AD8" s="60">
        <v>13690</v>
      </c>
      <c r="AE8" s="60">
        <v>10260</v>
      </c>
      <c r="AF8" s="60">
        <v>564</v>
      </c>
      <c r="AG8" s="60">
        <v>2866</v>
      </c>
      <c r="AH8" s="61">
        <v>0.20930000000000001</v>
      </c>
      <c r="AL8" s="55" t="s">
        <v>17</v>
      </c>
      <c r="AN8" s="55" t="s">
        <v>785</v>
      </c>
      <c r="AP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8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" s="60">
        <f>IFERROR(IF(D8="스마트스토어",COUNTIFS(출고표[구입일자],"&lt;&gt;"&amp;H8,출고표[구매자명],E8,출고표[구매자연락처],F8),COUNTIFS(출고표[구입일자],"&lt;&gt;"&amp;H8,출고표[구매자명],E8,출고표[구매자연락처],G8)),0)</f>
        <v>0</v>
      </c>
    </row>
    <row r="9" spans="1:50" ht="20.100000000000001" customHeight="1">
      <c r="A9" s="55">
        <v>8</v>
      </c>
      <c r="B9" s="55" t="s">
        <v>560</v>
      </c>
      <c r="C9" s="64" t="s">
        <v>900</v>
      </c>
      <c r="D9" s="55" t="s">
        <v>559</v>
      </c>
      <c r="E9" s="55" t="s">
        <v>898</v>
      </c>
      <c r="F9" s="55" t="s">
        <v>901</v>
      </c>
      <c r="G9" s="55" t="s">
        <v>902</v>
      </c>
      <c r="H9" s="63">
        <v>45442</v>
      </c>
      <c r="I9" s="63">
        <v>45443</v>
      </c>
      <c r="J9" s="55" t="s">
        <v>561</v>
      </c>
      <c r="K9" s="64" t="s">
        <v>899</v>
      </c>
      <c r="M9" s="55" t="s">
        <v>898</v>
      </c>
      <c r="N9" s="55" t="s">
        <v>902</v>
      </c>
      <c r="P9" s="55" t="s">
        <v>903</v>
      </c>
      <c r="Q9" s="55" t="s">
        <v>904</v>
      </c>
      <c r="R9" s="55" t="s">
        <v>22</v>
      </c>
      <c r="S9" s="55" t="s">
        <v>351</v>
      </c>
      <c r="T9" s="60">
        <v>1</v>
      </c>
      <c r="U9" s="60">
        <v>18630</v>
      </c>
      <c r="V9" s="60">
        <v>2070</v>
      </c>
      <c r="W9" s="60">
        <v>0</v>
      </c>
      <c r="X9" s="60">
        <v>0</v>
      </c>
      <c r="Y9" s="60">
        <v>3500</v>
      </c>
      <c r="Z9" s="60">
        <v>0</v>
      </c>
      <c r="AA9" s="60">
        <v>0</v>
      </c>
      <c r="AB9" s="60">
        <v>19550</v>
      </c>
      <c r="AC9" s="60">
        <v>12650</v>
      </c>
      <c r="AD9" s="60">
        <v>18630</v>
      </c>
      <c r="AE9" s="60">
        <v>16150</v>
      </c>
      <c r="AF9" s="60">
        <v>821</v>
      </c>
      <c r="AG9" s="60">
        <v>1659</v>
      </c>
      <c r="AH9" s="61">
        <v>8.8999999999999996E-2</v>
      </c>
      <c r="AL9" s="55" t="s">
        <v>21</v>
      </c>
      <c r="AN9" s="55" t="s">
        <v>785</v>
      </c>
      <c r="AP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16150</v>
      </c>
      <c r="AR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9" s="60">
        <f>IFERROR(IF(출고표[[#This Row],[쇼핑몰구분]]="비닐팩토리",0,ROUND(출고표[[#This Row],[총판매금액(검)]]-출고표[[#This Row],[거래처지급액(검)]]-출고표[[#This Row],[수수료(검)]],0)),0)</f>
        <v>1659</v>
      </c>
      <c r="AT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8.8999999999999996E-2</v>
      </c>
      <c r="AU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" s="60">
        <f>IFERROR(IF(D9="스마트스토어",COUNTIFS(출고표[구입일자],"&lt;&gt;"&amp;H9,출고표[구매자명],E9,출고표[구매자연락처],F9),COUNTIFS(출고표[구입일자],"&lt;&gt;"&amp;H9,출고표[구매자명],E9,출고표[구매자연락처],G9)),0)</f>
        <v>0</v>
      </c>
    </row>
    <row r="10" spans="1:50" ht="20.100000000000001" customHeight="1">
      <c r="A10" s="55">
        <v>9</v>
      </c>
      <c r="B10" s="55" t="s">
        <v>560</v>
      </c>
      <c r="C10" s="64" t="s">
        <v>905</v>
      </c>
      <c r="D10" s="55" t="s">
        <v>559</v>
      </c>
      <c r="E10" s="55" t="s">
        <v>898</v>
      </c>
      <c r="F10" s="55" t="s">
        <v>901</v>
      </c>
      <c r="G10" s="55" t="s">
        <v>902</v>
      </c>
      <c r="H10" s="63">
        <v>45442</v>
      </c>
      <c r="I10" s="63">
        <v>45443</v>
      </c>
      <c r="J10" s="55" t="s">
        <v>561</v>
      </c>
      <c r="K10" s="64" t="s">
        <v>899</v>
      </c>
      <c r="M10" s="55" t="s">
        <v>898</v>
      </c>
      <c r="N10" s="55" t="s">
        <v>902</v>
      </c>
      <c r="P10" s="55" t="s">
        <v>903</v>
      </c>
      <c r="Q10" s="55" t="s">
        <v>904</v>
      </c>
      <c r="R10" s="55" t="s">
        <v>24</v>
      </c>
      <c r="S10" s="55" t="s">
        <v>351</v>
      </c>
      <c r="T10" s="60">
        <v>1</v>
      </c>
      <c r="U10" s="60">
        <v>13770</v>
      </c>
      <c r="V10" s="60">
        <v>1530</v>
      </c>
      <c r="W10" s="60">
        <v>0</v>
      </c>
      <c r="X10" s="60">
        <v>0</v>
      </c>
      <c r="Y10" s="60">
        <v>0</v>
      </c>
      <c r="Z10" s="60">
        <v>0</v>
      </c>
      <c r="AA10" s="60">
        <v>0</v>
      </c>
      <c r="AB10" s="60">
        <v>14450</v>
      </c>
      <c r="AC10" s="60">
        <v>9350</v>
      </c>
      <c r="AD10" s="60">
        <v>13770</v>
      </c>
      <c r="AE10" s="60">
        <v>9350</v>
      </c>
      <c r="AF10" s="60">
        <v>628</v>
      </c>
      <c r="AG10" s="60">
        <v>3792</v>
      </c>
      <c r="AH10" s="61">
        <v>0.27539999999999998</v>
      </c>
      <c r="AL10" s="55" t="s">
        <v>23</v>
      </c>
      <c r="AM10" s="55" t="s">
        <v>773</v>
      </c>
      <c r="AN10" s="55" t="s">
        <v>785</v>
      </c>
      <c r="AP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13770</v>
      </c>
      <c r="AQ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9350</v>
      </c>
      <c r="AR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0" s="60">
        <f>IFERROR(IF(출고표[[#This Row],[쇼핑몰구분]]="비닐팩토리",0,ROUND(출고표[[#This Row],[총판매금액(검)]]-출고표[[#This Row],[거래처지급액(검)]]-출고표[[#This Row],[수수료(검)]],0)),0)</f>
        <v>3792</v>
      </c>
      <c r="AT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0.27539999999999998</v>
      </c>
      <c r="AU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" s="60">
        <f>IFERROR(IF(D10="스마트스토어",COUNTIFS(출고표[구입일자],"&lt;&gt;"&amp;H10,출고표[구매자명],E10,출고표[구매자연락처],F10),COUNTIFS(출고표[구입일자],"&lt;&gt;"&amp;H10,출고표[구매자명],E10,출고표[구매자연락처],G10)),0)</f>
        <v>0</v>
      </c>
    </row>
    <row r="11" spans="1:50" ht="20.100000000000001" customHeight="1">
      <c r="A11" s="55">
        <v>10</v>
      </c>
      <c r="B11" s="55" t="s">
        <v>560</v>
      </c>
      <c r="C11" s="64" t="s">
        <v>907</v>
      </c>
      <c r="D11" s="55" t="s">
        <v>559</v>
      </c>
      <c r="E11" s="55" t="s">
        <v>875</v>
      </c>
      <c r="F11" s="55" t="s">
        <v>877</v>
      </c>
      <c r="G11" s="55" t="s">
        <v>878</v>
      </c>
      <c r="H11" s="63">
        <v>45442</v>
      </c>
      <c r="I11" s="63">
        <v>45443</v>
      </c>
      <c r="J11" s="55" t="s">
        <v>561</v>
      </c>
      <c r="K11" s="64" t="s">
        <v>906</v>
      </c>
      <c r="M11" s="55" t="s">
        <v>875</v>
      </c>
      <c r="N11" s="55" t="s">
        <v>878</v>
      </c>
      <c r="P11" s="55" t="s">
        <v>879</v>
      </c>
      <c r="R11" s="55" t="s">
        <v>36</v>
      </c>
      <c r="S11" s="55" t="s">
        <v>351</v>
      </c>
      <c r="T11" s="60">
        <v>5</v>
      </c>
      <c r="U11" s="60">
        <v>121500</v>
      </c>
      <c r="V11" s="60">
        <v>13500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  <c r="AB11" s="60">
        <v>25500</v>
      </c>
      <c r="AC11" s="60">
        <v>16500</v>
      </c>
      <c r="AD11" s="60">
        <v>121500</v>
      </c>
      <c r="AE11" s="60">
        <v>82500</v>
      </c>
      <c r="AF11" s="60">
        <v>4916</v>
      </c>
      <c r="AG11" s="60">
        <v>34084</v>
      </c>
      <c r="AH11" s="61">
        <v>0.28050000000000003</v>
      </c>
      <c r="AL11" s="55" t="s">
        <v>35</v>
      </c>
      <c r="AM11" s="55" t="s">
        <v>773</v>
      </c>
      <c r="AN11" s="55" t="s">
        <v>785</v>
      </c>
      <c r="AP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121500</v>
      </c>
      <c r="AQ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82500</v>
      </c>
      <c r="AR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4916</v>
      </c>
      <c r="AS11" s="60">
        <f>IFERROR(IF(출고표[[#This Row],[쇼핑몰구분]]="비닐팩토리",0,ROUND(출고표[[#This Row],[총판매금액(검)]]-출고표[[#This Row],[거래처지급액(검)]]-출고표[[#This Row],[수수료(검)]],0)),0)</f>
        <v>34084</v>
      </c>
      <c r="AT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0.28050000000000003</v>
      </c>
      <c r="AU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" s="60">
        <f>IFERROR(IF(D11="스마트스토어",COUNTIFS(출고표[구입일자],"&lt;&gt;"&amp;H11,출고표[구매자명],E11,출고표[구매자연락처],F11),COUNTIFS(출고표[구입일자],"&lt;&gt;"&amp;H11,출고표[구매자명],E11,출고표[구매자연락처],G11)),0)</f>
        <v>1</v>
      </c>
    </row>
    <row r="12" spans="1:50" ht="20.100000000000001" customHeight="1">
      <c r="A12" s="55">
        <v>11</v>
      </c>
      <c r="B12" s="55" t="s">
        <v>665</v>
      </c>
      <c r="C12" s="64" t="s">
        <v>910</v>
      </c>
      <c r="D12" s="55" t="s">
        <v>562</v>
      </c>
      <c r="E12" s="55" t="s">
        <v>911</v>
      </c>
      <c r="F12" s="55" t="s">
        <v>912</v>
      </c>
      <c r="G12" s="55" t="s">
        <v>913</v>
      </c>
      <c r="H12" s="63">
        <v>45442</v>
      </c>
      <c r="I12" s="63">
        <v>45443</v>
      </c>
      <c r="J12" s="55" t="s">
        <v>561</v>
      </c>
      <c r="K12" s="64" t="s">
        <v>909</v>
      </c>
      <c r="M12" s="55" t="s">
        <v>908</v>
      </c>
      <c r="N12" s="55" t="s">
        <v>913</v>
      </c>
      <c r="P12" s="55" t="s">
        <v>914</v>
      </c>
      <c r="Q12" s="55" t="s">
        <v>563</v>
      </c>
      <c r="R12" s="55" t="s">
        <v>34</v>
      </c>
      <c r="S12" s="55" t="s">
        <v>351</v>
      </c>
      <c r="T12" s="60">
        <v>2</v>
      </c>
      <c r="U12" s="60">
        <v>60480</v>
      </c>
      <c r="V12" s="60">
        <v>0</v>
      </c>
      <c r="W12" s="60">
        <v>0</v>
      </c>
      <c r="X12" s="60">
        <v>0</v>
      </c>
      <c r="Y12" s="60">
        <v>4400</v>
      </c>
      <c r="Z12" s="60">
        <v>0</v>
      </c>
      <c r="AA12" s="60">
        <v>0</v>
      </c>
      <c r="AB12" s="60">
        <v>30240</v>
      </c>
      <c r="AC12" s="60">
        <v>19800</v>
      </c>
      <c r="AD12" s="60">
        <v>60480</v>
      </c>
      <c r="AE12" s="60">
        <v>0</v>
      </c>
      <c r="AF12" s="60">
        <v>7185</v>
      </c>
      <c r="AG12" s="60">
        <v>0</v>
      </c>
      <c r="AH12" s="61">
        <v>0</v>
      </c>
      <c r="AL12" s="55" t="s">
        <v>33</v>
      </c>
      <c r="AN12" s="55" t="s">
        <v>785</v>
      </c>
      <c r="AP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60480</v>
      </c>
      <c r="AQ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" s="60">
        <f>IFERROR(IF(D12="스마트스토어",COUNTIFS(출고표[구입일자],"&lt;&gt;"&amp;H12,출고표[구매자명],E12,출고표[구매자연락처],F12),COUNTIFS(출고표[구입일자],"&lt;&gt;"&amp;H12,출고표[구매자명],E12,출고표[구매자연락처],G12)),0)</f>
        <v>0</v>
      </c>
    </row>
    <row r="13" spans="1:50" ht="20.100000000000001" customHeight="1">
      <c r="A13" s="55">
        <v>12</v>
      </c>
      <c r="B13" s="55" t="s">
        <v>665</v>
      </c>
      <c r="C13" s="64" t="s">
        <v>917</v>
      </c>
      <c r="D13" s="55" t="s">
        <v>562</v>
      </c>
      <c r="E13" s="55" t="s">
        <v>915</v>
      </c>
      <c r="F13" s="55" t="s">
        <v>918</v>
      </c>
      <c r="G13" s="55" t="s">
        <v>919</v>
      </c>
      <c r="H13" s="63">
        <v>45443</v>
      </c>
      <c r="I13" s="63">
        <v>45443</v>
      </c>
      <c r="J13" s="55" t="s">
        <v>561</v>
      </c>
      <c r="K13" s="64" t="s">
        <v>916</v>
      </c>
      <c r="M13" s="55" t="s">
        <v>915</v>
      </c>
      <c r="N13" s="55" t="s">
        <v>919</v>
      </c>
      <c r="P13" s="55" t="s">
        <v>920</v>
      </c>
      <c r="Q13" s="55" t="s">
        <v>564</v>
      </c>
      <c r="R13" s="55" t="s">
        <v>133</v>
      </c>
      <c r="S13" s="55" t="s">
        <v>351</v>
      </c>
      <c r="T13" s="60">
        <v>1</v>
      </c>
      <c r="U13" s="60">
        <v>10400</v>
      </c>
      <c r="V13" s="60">
        <v>0</v>
      </c>
      <c r="W13" s="60">
        <v>3000</v>
      </c>
      <c r="X13" s="60">
        <v>0</v>
      </c>
      <c r="Y13" s="60">
        <v>3000</v>
      </c>
      <c r="Z13" s="60">
        <v>0</v>
      </c>
      <c r="AA13" s="60">
        <v>0</v>
      </c>
      <c r="AB13" s="60">
        <v>8700</v>
      </c>
      <c r="AC13" s="60">
        <v>5500</v>
      </c>
      <c r="AD13" s="60">
        <v>13400</v>
      </c>
      <c r="AE13" s="60">
        <v>0</v>
      </c>
      <c r="AF13" s="60">
        <v>1335</v>
      </c>
      <c r="AG13" s="60">
        <v>0</v>
      </c>
      <c r="AH13" s="61">
        <v>0</v>
      </c>
      <c r="AL13" s="55" t="s">
        <v>132</v>
      </c>
      <c r="AN13" s="55" t="s">
        <v>785</v>
      </c>
      <c r="AO13" s="55">
        <v>10</v>
      </c>
      <c r="AP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13400</v>
      </c>
      <c r="AQ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1335</v>
      </c>
      <c r="AS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" s="60">
        <f>IFERROR(IF(D13="스마트스토어",COUNTIFS(출고표[구입일자],"&lt;&gt;"&amp;H13,출고표[구매자명],E13,출고표[구매자연락처],F13),COUNTIFS(출고표[구입일자],"&lt;&gt;"&amp;H13,출고표[구매자명],E13,출고표[구매자연락처],G13)),0)</f>
        <v>0</v>
      </c>
    </row>
    <row r="14" spans="1:50" ht="20.100000000000001" customHeight="1">
      <c r="A14" s="55">
        <v>13</v>
      </c>
      <c r="B14" s="55" t="s">
        <v>665</v>
      </c>
      <c r="C14" s="64" t="s">
        <v>923</v>
      </c>
      <c r="D14" s="55" t="s">
        <v>562</v>
      </c>
      <c r="E14" s="55" t="s">
        <v>921</v>
      </c>
      <c r="F14" s="55" t="s">
        <v>924</v>
      </c>
      <c r="G14" s="55" t="s">
        <v>925</v>
      </c>
      <c r="H14" s="63">
        <v>45443</v>
      </c>
      <c r="I14" s="63">
        <v>45443</v>
      </c>
      <c r="J14" s="55" t="s">
        <v>561</v>
      </c>
      <c r="K14" s="64" t="s">
        <v>922</v>
      </c>
      <c r="M14" s="55" t="s">
        <v>921</v>
      </c>
      <c r="N14" s="55" t="s">
        <v>925</v>
      </c>
      <c r="P14" s="55" t="s">
        <v>926</v>
      </c>
      <c r="Q14" s="55" t="s">
        <v>564</v>
      </c>
      <c r="R14" s="55" t="s">
        <v>133</v>
      </c>
      <c r="S14" s="55" t="s">
        <v>351</v>
      </c>
      <c r="T14" s="60">
        <v>1</v>
      </c>
      <c r="U14" s="60">
        <v>17300</v>
      </c>
      <c r="V14" s="60">
        <v>0</v>
      </c>
      <c r="W14" s="60">
        <v>3000</v>
      </c>
      <c r="X14" s="60">
        <v>0</v>
      </c>
      <c r="Y14" s="60">
        <v>3000</v>
      </c>
      <c r="Z14" s="60">
        <v>0</v>
      </c>
      <c r="AA14" s="60">
        <v>0</v>
      </c>
      <c r="AB14" s="60">
        <v>8700</v>
      </c>
      <c r="AC14" s="60">
        <v>5500</v>
      </c>
      <c r="AD14" s="60">
        <v>20300</v>
      </c>
      <c r="AE14" s="60">
        <v>0</v>
      </c>
      <c r="AF14" s="60">
        <v>2154</v>
      </c>
      <c r="AG14" s="60">
        <v>0</v>
      </c>
      <c r="AH14" s="61">
        <v>0</v>
      </c>
      <c r="AL14" s="55" t="s">
        <v>132</v>
      </c>
      <c r="AN14" s="55" t="s">
        <v>785</v>
      </c>
      <c r="AO14" s="55">
        <v>10</v>
      </c>
      <c r="AP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20300</v>
      </c>
      <c r="AQ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1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" s="60">
        <f>IFERROR(IF(D14="스마트스토어",COUNTIFS(출고표[구입일자],"&lt;&gt;"&amp;H14,출고표[구매자명],E14,출고표[구매자연락처],F14),COUNTIFS(출고표[구입일자],"&lt;&gt;"&amp;H14,출고표[구매자명],E14,출고표[구매자연락처],G14)),0)</f>
        <v>0</v>
      </c>
    </row>
    <row r="15" spans="1:50" ht="20.100000000000001" customHeight="1">
      <c r="A15" s="55">
        <v>14</v>
      </c>
      <c r="B15" s="55" t="s">
        <v>560</v>
      </c>
      <c r="C15" s="64" t="s">
        <v>929</v>
      </c>
      <c r="D15" s="55" t="s">
        <v>562</v>
      </c>
      <c r="E15" s="55" t="s">
        <v>927</v>
      </c>
      <c r="F15" s="55" t="s">
        <v>930</v>
      </c>
      <c r="G15" s="55" t="s">
        <v>931</v>
      </c>
      <c r="H15" s="63">
        <v>45442</v>
      </c>
      <c r="I15" s="63">
        <v>45443</v>
      </c>
      <c r="J15" s="55" t="s">
        <v>561</v>
      </c>
      <c r="K15" s="64" t="s">
        <v>928</v>
      </c>
      <c r="M15" s="55" t="s">
        <v>927</v>
      </c>
      <c r="N15" s="55" t="s">
        <v>931</v>
      </c>
      <c r="P15" s="55" t="s">
        <v>932</v>
      </c>
      <c r="Q15" s="55" t="s">
        <v>564</v>
      </c>
      <c r="R15" s="55" t="s">
        <v>34</v>
      </c>
      <c r="S15" s="55" t="s">
        <v>351</v>
      </c>
      <c r="T15" s="60">
        <v>1</v>
      </c>
      <c r="U15" s="60">
        <v>34020</v>
      </c>
      <c r="V15" s="60">
        <v>0</v>
      </c>
      <c r="W15" s="60">
        <v>3000</v>
      </c>
      <c r="X15" s="60">
        <v>0</v>
      </c>
      <c r="Y15" s="60">
        <v>3500</v>
      </c>
      <c r="Z15" s="60">
        <v>0</v>
      </c>
      <c r="AA15" s="60">
        <v>0</v>
      </c>
      <c r="AB15" s="60">
        <v>32130</v>
      </c>
      <c r="AC15" s="60">
        <v>19800</v>
      </c>
      <c r="AD15" s="60">
        <v>37020</v>
      </c>
      <c r="AE15" s="60">
        <v>23300</v>
      </c>
      <c r="AF15" s="60">
        <v>4141</v>
      </c>
      <c r="AG15" s="60">
        <v>9579</v>
      </c>
      <c r="AH15" s="61">
        <v>0.25879999999999997</v>
      </c>
      <c r="AL15" s="55" t="s">
        <v>33</v>
      </c>
      <c r="AN15" s="55" t="s">
        <v>785</v>
      </c>
      <c r="AP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" s="60">
        <f>IFERROR(IF(D15="스마트스토어",COUNTIFS(출고표[구입일자],"&lt;&gt;"&amp;H15,출고표[구매자명],E15,출고표[구매자연락처],F15),COUNTIFS(출고표[구입일자],"&lt;&gt;"&amp;H15,출고표[구매자명],E15,출고표[구매자연락처],G15)),0)</f>
        <v>0</v>
      </c>
    </row>
    <row r="16" spans="1:50" ht="20.100000000000001" customHeight="1">
      <c r="A16" s="55">
        <v>15</v>
      </c>
      <c r="B16" s="55" t="s">
        <v>560</v>
      </c>
      <c r="C16" s="64" t="s">
        <v>935</v>
      </c>
      <c r="D16" s="55" t="s">
        <v>562</v>
      </c>
      <c r="E16" s="55" t="s">
        <v>936</v>
      </c>
      <c r="F16" s="55" t="s">
        <v>937</v>
      </c>
      <c r="G16" s="55" t="s">
        <v>938</v>
      </c>
      <c r="H16" s="63">
        <v>45443</v>
      </c>
      <c r="I16" s="63">
        <v>45443</v>
      </c>
      <c r="J16" s="55" t="s">
        <v>561</v>
      </c>
      <c r="K16" s="64" t="s">
        <v>934</v>
      </c>
      <c r="M16" s="55" t="s">
        <v>933</v>
      </c>
      <c r="N16" s="55" t="s">
        <v>938</v>
      </c>
      <c r="P16" s="55" t="s">
        <v>939</v>
      </c>
      <c r="Q16" s="55" t="s">
        <v>940</v>
      </c>
      <c r="R16" s="55" t="s">
        <v>34</v>
      </c>
      <c r="S16" s="55" t="s">
        <v>351</v>
      </c>
      <c r="T16" s="60">
        <v>1</v>
      </c>
      <c r="U16" s="60">
        <v>34020</v>
      </c>
      <c r="V16" s="60">
        <v>0</v>
      </c>
      <c r="W16" s="60">
        <v>3000</v>
      </c>
      <c r="X16" s="60">
        <v>0</v>
      </c>
      <c r="Y16" s="60">
        <v>3500</v>
      </c>
      <c r="Z16" s="60">
        <v>0</v>
      </c>
      <c r="AA16" s="60">
        <v>0</v>
      </c>
      <c r="AB16" s="60">
        <v>32130</v>
      </c>
      <c r="AC16" s="60">
        <v>19800</v>
      </c>
      <c r="AD16" s="60">
        <v>37020</v>
      </c>
      <c r="AE16" s="60">
        <v>23300</v>
      </c>
      <c r="AF16" s="60">
        <v>4141</v>
      </c>
      <c r="AG16" s="60">
        <v>9579</v>
      </c>
      <c r="AH16" s="61">
        <v>0.25879999999999997</v>
      </c>
      <c r="AL16" s="55" t="s">
        <v>33</v>
      </c>
      <c r="AN16" s="55" t="s">
        <v>785</v>
      </c>
      <c r="AP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" s="60">
        <f>IFERROR(IF(D16="스마트스토어",COUNTIFS(출고표[구입일자],"&lt;&gt;"&amp;H16,출고표[구매자명],E16,출고표[구매자연락처],F16),COUNTIFS(출고표[구입일자],"&lt;&gt;"&amp;H16,출고표[구매자명],E16,출고표[구매자연락처],G16)),0)</f>
        <v>0</v>
      </c>
    </row>
    <row r="17" spans="1:48" ht="20.100000000000001" customHeight="1">
      <c r="A17" s="55">
        <v>16</v>
      </c>
      <c r="B17" s="55" t="s">
        <v>560</v>
      </c>
      <c r="C17" s="64" t="s">
        <v>943</v>
      </c>
      <c r="D17" s="55" t="s">
        <v>562</v>
      </c>
      <c r="E17" s="55" t="s">
        <v>941</v>
      </c>
      <c r="F17" s="55" t="s">
        <v>944</v>
      </c>
      <c r="G17" s="55" t="s">
        <v>945</v>
      </c>
      <c r="H17" s="63">
        <v>45443</v>
      </c>
      <c r="I17" s="63">
        <v>45443</v>
      </c>
      <c r="J17" s="55" t="s">
        <v>561</v>
      </c>
      <c r="K17" s="64" t="s">
        <v>942</v>
      </c>
      <c r="M17" s="55" t="s">
        <v>941</v>
      </c>
      <c r="N17" s="55" t="s">
        <v>945</v>
      </c>
      <c r="P17" s="55" t="s">
        <v>946</v>
      </c>
      <c r="Q17" s="55" t="s">
        <v>564</v>
      </c>
      <c r="R17" s="55" t="s">
        <v>34</v>
      </c>
      <c r="S17" s="55" t="s">
        <v>351</v>
      </c>
      <c r="T17" s="60">
        <v>1</v>
      </c>
      <c r="U17" s="60">
        <v>34020</v>
      </c>
      <c r="V17" s="60">
        <v>0</v>
      </c>
      <c r="W17" s="60">
        <v>3000</v>
      </c>
      <c r="X17" s="60">
        <v>0</v>
      </c>
      <c r="Y17" s="60">
        <v>3500</v>
      </c>
      <c r="Z17" s="60">
        <v>0</v>
      </c>
      <c r="AA17" s="60">
        <v>0</v>
      </c>
      <c r="AB17" s="60">
        <v>32130</v>
      </c>
      <c r="AC17" s="60">
        <v>19800</v>
      </c>
      <c r="AD17" s="60">
        <v>37020</v>
      </c>
      <c r="AE17" s="60">
        <v>23300</v>
      </c>
      <c r="AF17" s="60">
        <v>4141</v>
      </c>
      <c r="AG17" s="60">
        <v>9579</v>
      </c>
      <c r="AH17" s="61">
        <v>0.25879999999999997</v>
      </c>
      <c r="AL17" s="55" t="s">
        <v>33</v>
      </c>
      <c r="AN17" s="55" t="s">
        <v>785</v>
      </c>
      <c r="AP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7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" s="60">
        <f>IFERROR(IF(D17="스마트스토어",COUNTIFS(출고표[구입일자],"&lt;&gt;"&amp;H17,출고표[구매자명],E17,출고표[구매자연락처],F17),COUNTIFS(출고표[구입일자],"&lt;&gt;"&amp;H17,출고표[구매자명],E17,출고표[구매자연락처],G17)),0)</f>
        <v>0</v>
      </c>
    </row>
    <row r="18" spans="1:48" ht="20.100000000000001" customHeight="1">
      <c r="A18" s="55">
        <v>17</v>
      </c>
      <c r="B18" s="55" t="s">
        <v>560</v>
      </c>
      <c r="C18" s="64" t="s">
        <v>949</v>
      </c>
      <c r="D18" s="55" t="s">
        <v>562</v>
      </c>
      <c r="E18" s="55" t="s">
        <v>950</v>
      </c>
      <c r="F18" s="55" t="s">
        <v>951</v>
      </c>
      <c r="G18" s="55" t="s">
        <v>952</v>
      </c>
      <c r="H18" s="63">
        <v>45443</v>
      </c>
      <c r="I18" s="63">
        <v>45443</v>
      </c>
      <c r="J18" s="55" t="s">
        <v>561</v>
      </c>
      <c r="K18" s="64" t="s">
        <v>948</v>
      </c>
      <c r="M18" s="55" t="s">
        <v>947</v>
      </c>
      <c r="N18" s="55" t="s">
        <v>952</v>
      </c>
      <c r="P18" s="55" t="s">
        <v>953</v>
      </c>
      <c r="Q18" s="55" t="s">
        <v>564</v>
      </c>
      <c r="R18" s="55" t="s">
        <v>118</v>
      </c>
      <c r="S18" s="55" t="s">
        <v>351</v>
      </c>
      <c r="T18" s="60">
        <v>3</v>
      </c>
      <c r="U18" s="60">
        <v>7320</v>
      </c>
      <c r="V18" s="60">
        <v>1320</v>
      </c>
      <c r="W18" s="60">
        <v>0</v>
      </c>
      <c r="X18" s="60">
        <v>0</v>
      </c>
      <c r="Y18" s="60">
        <v>3000</v>
      </c>
      <c r="Z18" s="60">
        <v>0</v>
      </c>
      <c r="AA18" s="60">
        <v>0</v>
      </c>
      <c r="AB18" s="60">
        <v>2680</v>
      </c>
      <c r="AC18" s="60">
        <v>1650</v>
      </c>
      <c r="AD18" s="60">
        <v>7320</v>
      </c>
      <c r="AE18" s="60">
        <v>7950</v>
      </c>
      <c r="AF18" s="60">
        <v>870</v>
      </c>
      <c r="AG18" s="60">
        <v>-1500</v>
      </c>
      <c r="AH18" s="61">
        <v>-0.2049</v>
      </c>
      <c r="AL18" s="55" t="s">
        <v>117</v>
      </c>
      <c r="AN18" s="55" t="s">
        <v>785</v>
      </c>
      <c r="AP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7320</v>
      </c>
      <c r="AQ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7950</v>
      </c>
      <c r="AR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870</v>
      </c>
      <c r="AS18" s="60">
        <f>IFERROR(IF(출고표[[#This Row],[쇼핑몰구분]]="비닐팩토리",0,ROUND(출고표[[#This Row],[총판매금액(검)]]-출고표[[#This Row],[거래처지급액(검)]]-출고표[[#This Row],[수수료(검)]],0)),0)</f>
        <v>-1500</v>
      </c>
      <c r="AT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-0.2049</v>
      </c>
      <c r="AU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" s="60">
        <f>IFERROR(IF(D18="스마트스토어",COUNTIFS(출고표[구입일자],"&lt;&gt;"&amp;H18,출고표[구매자명],E18,출고표[구매자연락처],F18),COUNTIFS(출고표[구입일자],"&lt;&gt;"&amp;H18,출고표[구매자명],E18,출고표[구매자연락처],G18)),0)</f>
        <v>0</v>
      </c>
    </row>
    <row r="19" spans="1:48" ht="20.100000000000001" customHeight="1">
      <c r="A19" s="55">
        <v>18</v>
      </c>
      <c r="B19" s="55" t="s">
        <v>560</v>
      </c>
      <c r="C19" s="64" t="s">
        <v>949</v>
      </c>
      <c r="D19" s="55" t="s">
        <v>562</v>
      </c>
      <c r="E19" s="55" t="s">
        <v>950</v>
      </c>
      <c r="F19" s="55" t="s">
        <v>951</v>
      </c>
      <c r="G19" s="55" t="s">
        <v>952</v>
      </c>
      <c r="H19" s="63">
        <v>45443</v>
      </c>
      <c r="I19" s="63">
        <v>45443</v>
      </c>
      <c r="J19" s="55" t="s">
        <v>561</v>
      </c>
      <c r="K19" s="64" t="s">
        <v>948</v>
      </c>
      <c r="M19" s="55" t="s">
        <v>947</v>
      </c>
      <c r="N19" s="55" t="s">
        <v>952</v>
      </c>
      <c r="P19" s="55" t="s">
        <v>953</v>
      </c>
      <c r="Q19" s="55" t="s">
        <v>564</v>
      </c>
      <c r="R19" s="55" t="s">
        <v>50</v>
      </c>
      <c r="S19" s="55" t="s">
        <v>351</v>
      </c>
      <c r="T19" s="60">
        <v>3</v>
      </c>
      <c r="U19" s="60">
        <v>7620</v>
      </c>
      <c r="V19" s="60">
        <v>420</v>
      </c>
      <c r="W19" s="60">
        <v>0</v>
      </c>
      <c r="X19" s="60">
        <v>0</v>
      </c>
      <c r="Y19" s="60">
        <v>0</v>
      </c>
      <c r="Z19" s="60">
        <v>0</v>
      </c>
      <c r="AA19" s="60">
        <v>0</v>
      </c>
      <c r="AB19" s="60">
        <v>1950</v>
      </c>
      <c r="AC19" s="60">
        <v>1320</v>
      </c>
      <c r="AD19" s="60">
        <v>7620</v>
      </c>
      <c r="AE19" s="60">
        <v>3960</v>
      </c>
      <c r="AF19" s="60">
        <v>905</v>
      </c>
      <c r="AG19" s="60">
        <v>2755</v>
      </c>
      <c r="AH19" s="61">
        <v>0.36149999999999999</v>
      </c>
      <c r="AL19" s="55" t="s">
        <v>49</v>
      </c>
      <c r="AM19" s="55" t="s">
        <v>773</v>
      </c>
      <c r="AN19" s="55" t="s">
        <v>785</v>
      </c>
      <c r="AP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7620</v>
      </c>
      <c r="AQ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905</v>
      </c>
      <c r="AS19" s="60">
        <f>IFERROR(IF(출고표[[#This Row],[쇼핑몰구분]]="비닐팩토리",0,ROUND(출고표[[#This Row],[총판매금액(검)]]-출고표[[#This Row],[거래처지급액(검)]]-출고표[[#This Row],[수수료(검)]],0)),0)</f>
        <v>2755</v>
      </c>
      <c r="AT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0.36149999999999999</v>
      </c>
      <c r="AU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" s="60">
        <f>IFERROR(IF(D19="스마트스토어",COUNTIFS(출고표[구입일자],"&lt;&gt;"&amp;H19,출고표[구매자명],E19,출고표[구매자연락처],F19),COUNTIFS(출고표[구입일자],"&lt;&gt;"&amp;H19,출고표[구매자명],E19,출고표[구매자연락처],G19)),0)</f>
        <v>0</v>
      </c>
    </row>
    <row r="20" spans="1:48" ht="20.100000000000001" customHeight="1">
      <c r="A20" s="55">
        <v>19</v>
      </c>
      <c r="B20" s="55" t="s">
        <v>665</v>
      </c>
      <c r="C20" s="64" t="s">
        <v>956</v>
      </c>
      <c r="D20" s="55" t="s">
        <v>559</v>
      </c>
      <c r="E20" s="55" t="s">
        <v>957</v>
      </c>
      <c r="F20" s="55" t="s">
        <v>958</v>
      </c>
      <c r="G20" s="55" t="s">
        <v>959</v>
      </c>
      <c r="H20" s="63">
        <v>45442</v>
      </c>
      <c r="I20" s="63">
        <v>45443</v>
      </c>
      <c r="J20" s="55" t="s">
        <v>561</v>
      </c>
      <c r="K20" s="64" t="s">
        <v>955</v>
      </c>
      <c r="M20" s="55" t="s">
        <v>954</v>
      </c>
      <c r="N20" s="55" t="s">
        <v>959</v>
      </c>
      <c r="P20" s="55" t="s">
        <v>960</v>
      </c>
      <c r="Q20" s="55" t="s">
        <v>961</v>
      </c>
      <c r="R20" s="55" t="s">
        <v>34</v>
      </c>
      <c r="S20" s="55" t="s">
        <v>351</v>
      </c>
      <c r="T20" s="60">
        <v>2</v>
      </c>
      <c r="U20" s="60">
        <v>56800</v>
      </c>
      <c r="V20" s="60">
        <v>0</v>
      </c>
      <c r="W20" s="60">
        <v>0</v>
      </c>
      <c r="X20" s="60">
        <v>0</v>
      </c>
      <c r="Y20" s="60">
        <v>4400</v>
      </c>
      <c r="Z20" s="60">
        <v>0</v>
      </c>
      <c r="AA20" s="60">
        <v>0</v>
      </c>
      <c r="AB20" s="60">
        <v>28800</v>
      </c>
      <c r="AC20" s="60">
        <v>19800</v>
      </c>
      <c r="AD20" s="60">
        <v>56800</v>
      </c>
      <c r="AE20" s="60">
        <v>0</v>
      </c>
      <c r="AF20" s="60">
        <v>2934</v>
      </c>
      <c r="AG20" s="60">
        <v>0</v>
      </c>
      <c r="AH20" s="61">
        <v>0</v>
      </c>
      <c r="AL20" s="55" t="s">
        <v>33</v>
      </c>
      <c r="AN20" s="55" t="s">
        <v>785</v>
      </c>
      <c r="AP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2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" s="60">
        <f>IFERROR(IF(D20="스마트스토어",COUNTIFS(출고표[구입일자],"&lt;&gt;"&amp;H20,출고표[구매자명],E20,출고표[구매자연락처],F20),COUNTIFS(출고표[구입일자],"&lt;&gt;"&amp;H20,출고표[구매자명],E20,출고표[구매자연락처],G20)),0)</f>
        <v>0</v>
      </c>
    </row>
    <row r="21" spans="1:48" ht="20.100000000000001" customHeight="1">
      <c r="A21" s="55">
        <v>20</v>
      </c>
      <c r="B21" s="55" t="s">
        <v>665</v>
      </c>
      <c r="C21" s="64" t="s">
        <v>1653</v>
      </c>
      <c r="D21" s="55" t="s">
        <v>530</v>
      </c>
      <c r="H21" s="63">
        <v>45446</v>
      </c>
      <c r="I21" s="63">
        <v>45446</v>
      </c>
      <c r="J21" s="55" t="s">
        <v>561</v>
      </c>
      <c r="K21" s="64" t="s">
        <v>963</v>
      </c>
      <c r="M21" s="55" t="s">
        <v>962</v>
      </c>
      <c r="N21" s="55" t="s">
        <v>964</v>
      </c>
      <c r="P21" s="55" t="s">
        <v>965</v>
      </c>
      <c r="R21" s="55" t="s">
        <v>529</v>
      </c>
      <c r="S21" s="55" t="s">
        <v>351</v>
      </c>
      <c r="T21" s="60">
        <v>1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A21" s="60">
        <v>0</v>
      </c>
      <c r="AB21" s="60">
        <v>0</v>
      </c>
      <c r="AC21" s="60">
        <v>0</v>
      </c>
      <c r="AD21" s="60">
        <v>0</v>
      </c>
      <c r="AE21" s="60">
        <v>0</v>
      </c>
      <c r="AF21" s="60">
        <v>0</v>
      </c>
      <c r="AG21" s="60">
        <v>0</v>
      </c>
      <c r="AH21" s="61">
        <v>0</v>
      </c>
      <c r="AL21" s="55" t="s">
        <v>530</v>
      </c>
      <c r="AM21" s="55" t="s">
        <v>773</v>
      </c>
      <c r="AN21" s="55" t="s">
        <v>785</v>
      </c>
      <c r="AP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" s="60">
        <f>IFERROR(IF(D21="스마트스토어",COUNTIFS(출고표[구입일자],"&lt;&gt;"&amp;H21,출고표[구매자명],E21,출고표[구매자연락처],F21),COUNTIFS(출고표[구입일자],"&lt;&gt;"&amp;H21,출고표[구매자명],E21,출고표[구매자연락처],G21)),0)</f>
        <v>0</v>
      </c>
    </row>
    <row r="22" spans="1:48" ht="20.100000000000001" customHeight="1">
      <c r="A22" s="55">
        <v>21</v>
      </c>
      <c r="B22" s="55" t="s">
        <v>665</v>
      </c>
      <c r="C22" s="64" t="s">
        <v>1654</v>
      </c>
      <c r="D22" s="55" t="s">
        <v>530</v>
      </c>
      <c r="H22" s="63">
        <v>45446</v>
      </c>
      <c r="I22" s="63">
        <v>45446</v>
      </c>
      <c r="J22" s="55" t="s">
        <v>561</v>
      </c>
      <c r="K22" s="64" t="s">
        <v>967</v>
      </c>
      <c r="M22" s="55" t="s">
        <v>966</v>
      </c>
      <c r="N22" s="55" t="s">
        <v>968</v>
      </c>
      <c r="P22" s="55" t="s">
        <v>969</v>
      </c>
      <c r="R22" s="55" t="s">
        <v>529</v>
      </c>
      <c r="S22" s="55" t="s">
        <v>351</v>
      </c>
      <c r="T22" s="60">
        <v>1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60">
        <v>0</v>
      </c>
      <c r="AB22" s="60">
        <v>0</v>
      </c>
      <c r="AC22" s="60">
        <v>0</v>
      </c>
      <c r="AD22" s="60">
        <v>0</v>
      </c>
      <c r="AE22" s="60">
        <v>0</v>
      </c>
      <c r="AF22" s="60">
        <v>0</v>
      </c>
      <c r="AG22" s="60">
        <v>0</v>
      </c>
      <c r="AH22" s="61">
        <v>0</v>
      </c>
      <c r="AL22" s="55" t="s">
        <v>530</v>
      </c>
      <c r="AM22" s="55" t="s">
        <v>773</v>
      </c>
      <c r="AN22" s="55" t="s">
        <v>785</v>
      </c>
      <c r="AP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" s="60">
        <f>IFERROR(IF(D22="스마트스토어",COUNTIFS(출고표[구입일자],"&lt;&gt;"&amp;H22,출고표[구매자명],E22,출고표[구매자연락처],F22),COUNTIFS(출고표[구입일자],"&lt;&gt;"&amp;H22,출고표[구매자명],E22,출고표[구매자연락처],G22)),0)</f>
        <v>0</v>
      </c>
    </row>
    <row r="23" spans="1:48" ht="20.100000000000001" customHeight="1">
      <c r="A23" s="55">
        <v>22</v>
      </c>
      <c r="B23" s="55" t="s">
        <v>665</v>
      </c>
      <c r="C23" s="64" t="s">
        <v>1655</v>
      </c>
      <c r="D23" s="55" t="s">
        <v>530</v>
      </c>
      <c r="H23" s="63">
        <v>45446</v>
      </c>
      <c r="I23" s="63">
        <v>45446</v>
      </c>
      <c r="J23" s="55" t="s">
        <v>561</v>
      </c>
      <c r="K23" s="64" t="s">
        <v>971</v>
      </c>
      <c r="M23" s="55" t="s">
        <v>970</v>
      </c>
      <c r="N23" s="55" t="s">
        <v>972</v>
      </c>
      <c r="P23" s="55" t="s">
        <v>973</v>
      </c>
      <c r="R23" s="55" t="s">
        <v>529</v>
      </c>
      <c r="S23" s="55" t="s">
        <v>351</v>
      </c>
      <c r="T23" s="60">
        <v>4</v>
      </c>
      <c r="U23" s="60">
        <v>0</v>
      </c>
      <c r="V23" s="60">
        <v>0</v>
      </c>
      <c r="W23" s="60">
        <v>0</v>
      </c>
      <c r="X23" s="60">
        <v>0</v>
      </c>
      <c r="Y23" s="60">
        <v>5500</v>
      </c>
      <c r="Z23" s="60">
        <v>0</v>
      </c>
      <c r="AA23" s="60">
        <v>0</v>
      </c>
      <c r="AB23" s="60">
        <v>0</v>
      </c>
      <c r="AC23" s="60">
        <v>0</v>
      </c>
      <c r="AD23" s="60">
        <v>0</v>
      </c>
      <c r="AE23" s="60">
        <v>0</v>
      </c>
      <c r="AF23" s="60">
        <v>0</v>
      </c>
      <c r="AG23" s="60">
        <v>0</v>
      </c>
      <c r="AH23" s="61">
        <v>0</v>
      </c>
      <c r="AL23" s="55" t="s">
        <v>530</v>
      </c>
      <c r="AM23" s="55" t="s">
        <v>773</v>
      </c>
      <c r="AN23" s="55" t="s">
        <v>785</v>
      </c>
      <c r="AP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" s="60">
        <f>IFERROR(IF(D23="스마트스토어",COUNTIFS(출고표[구입일자],"&lt;&gt;"&amp;H23,출고표[구매자명],E23,출고표[구매자연락처],F23),COUNTIFS(출고표[구입일자],"&lt;&gt;"&amp;H23,출고표[구매자명],E23,출고표[구매자연락처],G23)),0)</f>
        <v>0</v>
      </c>
    </row>
    <row r="24" spans="1:48" ht="20.100000000000001" customHeight="1">
      <c r="A24" s="55">
        <v>23</v>
      </c>
      <c r="B24" s="55" t="s">
        <v>560</v>
      </c>
      <c r="C24" s="64" t="s">
        <v>976</v>
      </c>
      <c r="D24" s="55" t="s">
        <v>559</v>
      </c>
      <c r="E24" s="55" t="s">
        <v>974</v>
      </c>
      <c r="F24" s="55" t="s">
        <v>977</v>
      </c>
      <c r="G24" s="55" t="s">
        <v>978</v>
      </c>
      <c r="H24" s="63">
        <v>45446</v>
      </c>
      <c r="I24" s="63">
        <v>45446</v>
      </c>
      <c r="J24" s="55" t="s">
        <v>561</v>
      </c>
      <c r="K24" s="64" t="s">
        <v>975</v>
      </c>
      <c r="M24" s="55" t="s">
        <v>974</v>
      </c>
      <c r="N24" s="55" t="s">
        <v>978</v>
      </c>
      <c r="P24" s="55" t="s">
        <v>979</v>
      </c>
      <c r="R24" s="55" t="s">
        <v>44</v>
      </c>
      <c r="S24" s="55" t="s">
        <v>351</v>
      </c>
      <c r="T24" s="60">
        <v>1</v>
      </c>
      <c r="U24" s="60">
        <v>14580</v>
      </c>
      <c r="V24" s="60">
        <v>1620</v>
      </c>
      <c r="W24" s="60">
        <v>3000</v>
      </c>
      <c r="X24" s="60">
        <v>0</v>
      </c>
      <c r="Y24" s="60">
        <v>3000</v>
      </c>
      <c r="Z24" s="60">
        <v>0</v>
      </c>
      <c r="AA24" s="60">
        <v>0</v>
      </c>
      <c r="AB24" s="60">
        <v>15300</v>
      </c>
      <c r="AC24" s="60">
        <v>9900</v>
      </c>
      <c r="AD24" s="60">
        <v>17580</v>
      </c>
      <c r="AE24" s="60">
        <v>12900</v>
      </c>
      <c r="AF24" s="60">
        <v>719</v>
      </c>
      <c r="AG24" s="60">
        <v>3961</v>
      </c>
      <c r="AH24" s="61">
        <v>0.2253</v>
      </c>
      <c r="AL24" s="55" t="s">
        <v>43</v>
      </c>
      <c r="AN24" s="55" t="s">
        <v>785</v>
      </c>
      <c r="AP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17580</v>
      </c>
      <c r="AQ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12900</v>
      </c>
      <c r="AR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4" s="60">
        <f>IFERROR(IF(출고표[[#This Row],[쇼핑몰구분]]="비닐팩토리",0,ROUND(출고표[[#This Row],[총판매금액(검)]]-출고표[[#This Row],[거래처지급액(검)]]-출고표[[#This Row],[수수료(검)]],0)),0)</f>
        <v>3961</v>
      </c>
      <c r="AT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0.2253</v>
      </c>
      <c r="AU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" s="60">
        <f>IFERROR(IF(D24="스마트스토어",COUNTIFS(출고표[구입일자],"&lt;&gt;"&amp;H24,출고표[구매자명],E24,출고표[구매자연락처],F24),COUNTIFS(출고표[구입일자],"&lt;&gt;"&amp;H24,출고표[구매자명],E24,출고표[구매자연락처],G24)),0)</f>
        <v>1</v>
      </c>
    </row>
    <row r="25" spans="1:48" ht="20.100000000000001" customHeight="1">
      <c r="A25" s="55">
        <v>24</v>
      </c>
      <c r="B25" s="55" t="s">
        <v>560</v>
      </c>
      <c r="C25" s="64" t="s">
        <v>982</v>
      </c>
      <c r="D25" s="55" t="s">
        <v>559</v>
      </c>
      <c r="E25" s="55" t="s">
        <v>980</v>
      </c>
      <c r="F25" s="55" t="s">
        <v>983</v>
      </c>
      <c r="G25" s="55" t="s">
        <v>984</v>
      </c>
      <c r="H25" s="63">
        <v>45445</v>
      </c>
      <c r="I25" s="63">
        <v>45446</v>
      </c>
      <c r="J25" s="55" t="s">
        <v>561</v>
      </c>
      <c r="K25" s="64" t="s">
        <v>981</v>
      </c>
      <c r="M25" s="55" t="s">
        <v>980</v>
      </c>
      <c r="N25" s="55" t="s">
        <v>984</v>
      </c>
      <c r="P25" s="55" t="s">
        <v>985</v>
      </c>
      <c r="R25" s="55" t="s">
        <v>44</v>
      </c>
      <c r="S25" s="55" t="s">
        <v>351</v>
      </c>
      <c r="T25" s="60">
        <v>1</v>
      </c>
      <c r="U25" s="60">
        <v>14580</v>
      </c>
      <c r="V25" s="60">
        <v>1620</v>
      </c>
      <c r="W25" s="60">
        <v>3000</v>
      </c>
      <c r="X25" s="60">
        <v>0</v>
      </c>
      <c r="Y25" s="60">
        <v>3000</v>
      </c>
      <c r="Z25" s="60">
        <v>0</v>
      </c>
      <c r="AA25" s="60">
        <v>0</v>
      </c>
      <c r="AB25" s="60">
        <v>15300</v>
      </c>
      <c r="AC25" s="60">
        <v>9900</v>
      </c>
      <c r="AD25" s="60">
        <v>17580</v>
      </c>
      <c r="AE25" s="60">
        <v>12900</v>
      </c>
      <c r="AF25" s="60">
        <v>719</v>
      </c>
      <c r="AG25" s="60">
        <v>3961</v>
      </c>
      <c r="AH25" s="61">
        <v>0.2253</v>
      </c>
      <c r="AL25" s="55" t="s">
        <v>43</v>
      </c>
      <c r="AN25" s="55" t="s">
        <v>785</v>
      </c>
      <c r="AP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17580</v>
      </c>
      <c r="AQ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12900</v>
      </c>
      <c r="AR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5" s="60">
        <f>IFERROR(IF(출고표[[#This Row],[쇼핑몰구분]]="비닐팩토리",0,ROUND(출고표[[#This Row],[총판매금액(검)]]-출고표[[#This Row],[거래처지급액(검)]]-출고표[[#This Row],[수수료(검)]],0)),0)</f>
        <v>3961</v>
      </c>
      <c r="AT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0.2253</v>
      </c>
      <c r="AU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" s="60">
        <f>IFERROR(IF(D25="스마트스토어",COUNTIFS(출고표[구입일자],"&lt;&gt;"&amp;H25,출고표[구매자명],E25,출고표[구매자연락처],F25),COUNTIFS(출고표[구입일자],"&lt;&gt;"&amp;H25,출고표[구매자명],E25,출고표[구매자연락처],G25)),0)</f>
        <v>1</v>
      </c>
    </row>
    <row r="26" spans="1:48" ht="20.100000000000001" customHeight="1">
      <c r="A26" s="55">
        <v>25</v>
      </c>
      <c r="B26" s="55" t="s">
        <v>560</v>
      </c>
      <c r="C26" s="64" t="s">
        <v>988</v>
      </c>
      <c r="D26" s="55" t="s">
        <v>559</v>
      </c>
      <c r="E26" s="55" t="s">
        <v>986</v>
      </c>
      <c r="F26" s="55" t="s">
        <v>989</v>
      </c>
      <c r="G26" s="55" t="s">
        <v>990</v>
      </c>
      <c r="H26" s="63">
        <v>45444</v>
      </c>
      <c r="I26" s="63">
        <v>45446</v>
      </c>
      <c r="J26" s="55" t="s">
        <v>561</v>
      </c>
      <c r="K26" s="64" t="s">
        <v>987</v>
      </c>
      <c r="M26" s="55" t="s">
        <v>986</v>
      </c>
      <c r="N26" s="55" t="s">
        <v>991</v>
      </c>
      <c r="P26" s="55" t="s">
        <v>992</v>
      </c>
      <c r="R26" s="55" t="s">
        <v>34</v>
      </c>
      <c r="S26" s="55" t="s">
        <v>351</v>
      </c>
      <c r="T26" s="60">
        <v>2</v>
      </c>
      <c r="U26" s="60">
        <v>57240</v>
      </c>
      <c r="V26" s="60">
        <v>6360</v>
      </c>
      <c r="W26" s="60">
        <v>0</v>
      </c>
      <c r="X26" s="60">
        <v>0</v>
      </c>
      <c r="Y26" s="60">
        <v>4400</v>
      </c>
      <c r="Z26" s="60">
        <v>0</v>
      </c>
      <c r="AA26" s="60">
        <v>0</v>
      </c>
      <c r="AB26" s="60">
        <v>30600</v>
      </c>
      <c r="AC26" s="60">
        <v>19800</v>
      </c>
      <c r="AD26" s="60">
        <v>57240</v>
      </c>
      <c r="AE26" s="60">
        <v>44000</v>
      </c>
      <c r="AF26" s="60">
        <v>2358</v>
      </c>
      <c r="AG26" s="60">
        <v>10882</v>
      </c>
      <c r="AH26" s="61">
        <v>0.19009999999999999</v>
      </c>
      <c r="AL26" s="55" t="s">
        <v>33</v>
      </c>
      <c r="AN26" s="55" t="s">
        <v>785</v>
      </c>
      <c r="AP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44000</v>
      </c>
      <c r="AR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6" s="60">
        <f>IFERROR(IF(출고표[[#This Row],[쇼핑몰구분]]="비닐팩토리",0,ROUND(출고표[[#This Row],[총판매금액(검)]]-출고표[[#This Row],[거래처지급액(검)]]-출고표[[#This Row],[수수료(검)]],0)),0)</f>
        <v>10882</v>
      </c>
      <c r="AT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0.19009999999999999</v>
      </c>
      <c r="AU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" s="60">
        <f>IFERROR(IF(D26="스마트스토어",COUNTIFS(출고표[구입일자],"&lt;&gt;"&amp;H26,출고표[구매자명],E26,출고표[구매자연락처],F26),COUNTIFS(출고표[구입일자],"&lt;&gt;"&amp;H26,출고표[구매자명],E26,출고표[구매자연락처],G26)),0)</f>
        <v>0</v>
      </c>
    </row>
    <row r="27" spans="1:48" ht="20.100000000000001" customHeight="1">
      <c r="A27" s="55">
        <v>26</v>
      </c>
      <c r="B27" s="55" t="s">
        <v>665</v>
      </c>
      <c r="C27" s="64" t="s">
        <v>995</v>
      </c>
      <c r="D27" s="55" t="s">
        <v>559</v>
      </c>
      <c r="E27" s="55" t="s">
        <v>993</v>
      </c>
      <c r="F27" s="55" t="s">
        <v>996</v>
      </c>
      <c r="G27" s="55" t="s">
        <v>997</v>
      </c>
      <c r="H27" s="63">
        <v>45446</v>
      </c>
      <c r="I27" s="63">
        <v>45446</v>
      </c>
      <c r="J27" s="55" t="s">
        <v>561</v>
      </c>
      <c r="K27" s="64" t="s">
        <v>994</v>
      </c>
      <c r="M27" s="55" t="s">
        <v>993</v>
      </c>
      <c r="N27" s="55" t="s">
        <v>997</v>
      </c>
      <c r="P27" s="55" t="s">
        <v>998</v>
      </c>
      <c r="R27" s="55" t="s">
        <v>36</v>
      </c>
      <c r="S27" s="55" t="s">
        <v>351</v>
      </c>
      <c r="T27" s="60">
        <v>1</v>
      </c>
      <c r="U27" s="60">
        <v>24000</v>
      </c>
      <c r="V27" s="60">
        <v>0</v>
      </c>
      <c r="W27" s="60">
        <v>3000</v>
      </c>
      <c r="X27" s="60">
        <v>0</v>
      </c>
      <c r="Y27" s="60">
        <v>3000</v>
      </c>
      <c r="Z27" s="60">
        <v>0</v>
      </c>
      <c r="AA27" s="60">
        <v>0</v>
      </c>
      <c r="AB27" s="60">
        <v>24000</v>
      </c>
      <c r="AC27" s="60">
        <v>16500</v>
      </c>
      <c r="AD27" s="60">
        <v>27000</v>
      </c>
      <c r="AE27" s="60">
        <v>0</v>
      </c>
      <c r="AF27" s="60">
        <v>1375</v>
      </c>
      <c r="AG27" s="60">
        <v>0</v>
      </c>
      <c r="AH27" s="61">
        <v>0</v>
      </c>
      <c r="AL27" s="55" t="s">
        <v>35</v>
      </c>
      <c r="AN27" s="55" t="s">
        <v>785</v>
      </c>
      <c r="AP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2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" s="60">
        <f>IFERROR(IF(D27="스마트스토어",COUNTIFS(출고표[구입일자],"&lt;&gt;"&amp;H27,출고표[구매자명],E27,출고표[구매자연락처],F27),COUNTIFS(출고표[구입일자],"&lt;&gt;"&amp;H27,출고표[구매자명],E27,출고표[구매자연락처],G27)),0)</f>
        <v>0</v>
      </c>
    </row>
    <row r="28" spans="1:48" ht="20.100000000000001" customHeight="1">
      <c r="A28" s="55">
        <v>27</v>
      </c>
      <c r="B28" s="55" t="s">
        <v>665</v>
      </c>
      <c r="C28" s="64" t="s">
        <v>1001</v>
      </c>
      <c r="D28" s="55" t="s">
        <v>559</v>
      </c>
      <c r="E28" s="55" t="s">
        <v>999</v>
      </c>
      <c r="F28" s="55" t="s">
        <v>1002</v>
      </c>
      <c r="G28" s="55" t="s">
        <v>1003</v>
      </c>
      <c r="H28" s="63">
        <v>45445</v>
      </c>
      <c r="I28" s="63">
        <v>45446</v>
      </c>
      <c r="J28" s="55" t="s">
        <v>561</v>
      </c>
      <c r="K28" s="64" t="s">
        <v>1000</v>
      </c>
      <c r="M28" s="55" t="s">
        <v>999</v>
      </c>
      <c r="N28" s="55" t="s">
        <v>1003</v>
      </c>
      <c r="P28" s="55" t="s">
        <v>1004</v>
      </c>
      <c r="R28" s="55" t="s">
        <v>40</v>
      </c>
      <c r="S28" s="55" t="s">
        <v>351</v>
      </c>
      <c r="T28" s="60">
        <v>1</v>
      </c>
      <c r="U28" s="60">
        <v>17600</v>
      </c>
      <c r="V28" s="60">
        <v>0</v>
      </c>
      <c r="W28" s="60">
        <v>3000</v>
      </c>
      <c r="X28" s="60">
        <v>0</v>
      </c>
      <c r="Y28" s="60">
        <v>3000</v>
      </c>
      <c r="Z28" s="60">
        <v>0</v>
      </c>
      <c r="AA28" s="60">
        <v>0</v>
      </c>
      <c r="AB28" s="60">
        <v>17600</v>
      </c>
      <c r="AC28" s="60">
        <v>12100</v>
      </c>
      <c r="AD28" s="60">
        <v>20600</v>
      </c>
      <c r="AE28" s="60">
        <v>0</v>
      </c>
      <c r="AF28" s="60">
        <v>1053</v>
      </c>
      <c r="AG28" s="60">
        <v>0</v>
      </c>
      <c r="AH28" s="61">
        <v>0</v>
      </c>
      <c r="AL28" s="55" t="s">
        <v>39</v>
      </c>
      <c r="AN28" s="55" t="s">
        <v>785</v>
      </c>
      <c r="AP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2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" s="60">
        <f>IFERROR(IF(D28="스마트스토어",COUNTIFS(출고표[구입일자],"&lt;&gt;"&amp;H28,출고표[구매자명],E28,출고표[구매자연락처],F28),COUNTIFS(출고표[구입일자],"&lt;&gt;"&amp;H28,출고표[구매자명],E28,출고표[구매자연락처],G28)),0)</f>
        <v>0</v>
      </c>
    </row>
    <row r="29" spans="1:48" ht="20.100000000000001" customHeight="1">
      <c r="A29" s="55">
        <v>28</v>
      </c>
      <c r="B29" s="55" t="s">
        <v>665</v>
      </c>
      <c r="C29" s="64" t="s">
        <v>1007</v>
      </c>
      <c r="D29" s="55" t="s">
        <v>559</v>
      </c>
      <c r="E29" s="55" t="s">
        <v>1008</v>
      </c>
      <c r="F29" s="55" t="s">
        <v>1009</v>
      </c>
      <c r="G29" s="55" t="s">
        <v>1010</v>
      </c>
      <c r="H29" s="63">
        <v>45444</v>
      </c>
      <c r="I29" s="63">
        <v>45446</v>
      </c>
      <c r="J29" s="55" t="s">
        <v>561</v>
      </c>
      <c r="K29" s="64" t="s">
        <v>1006</v>
      </c>
      <c r="M29" s="55" t="s">
        <v>1005</v>
      </c>
      <c r="N29" s="55" t="s">
        <v>1010</v>
      </c>
      <c r="P29" s="55" t="s">
        <v>1011</v>
      </c>
      <c r="R29" s="55" t="s">
        <v>38</v>
      </c>
      <c r="S29" s="55" t="s">
        <v>351</v>
      </c>
      <c r="T29" s="60">
        <v>1</v>
      </c>
      <c r="U29" s="60">
        <v>20800</v>
      </c>
      <c r="V29" s="60">
        <v>0</v>
      </c>
      <c r="W29" s="60">
        <v>3000</v>
      </c>
      <c r="X29" s="60">
        <v>0</v>
      </c>
      <c r="Y29" s="60">
        <v>3500</v>
      </c>
      <c r="Z29" s="60">
        <v>0</v>
      </c>
      <c r="AA29" s="60">
        <v>0</v>
      </c>
      <c r="AB29" s="60">
        <v>20800</v>
      </c>
      <c r="AC29" s="60">
        <v>14300</v>
      </c>
      <c r="AD29" s="60">
        <v>23800</v>
      </c>
      <c r="AE29" s="60">
        <v>0</v>
      </c>
      <c r="AF29" s="60">
        <v>1214</v>
      </c>
      <c r="AG29" s="60">
        <v>0</v>
      </c>
      <c r="AH29" s="61">
        <v>0</v>
      </c>
      <c r="AL29" s="55" t="s">
        <v>37</v>
      </c>
      <c r="AN29" s="55" t="s">
        <v>785</v>
      </c>
      <c r="AP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" s="60">
        <f>IFERROR(IF(D29="스마트스토어",COUNTIFS(출고표[구입일자],"&lt;&gt;"&amp;H29,출고표[구매자명],E29,출고표[구매자연락처],F29),COUNTIFS(출고표[구입일자],"&lt;&gt;"&amp;H29,출고표[구매자명],E29,출고표[구매자연락처],G29)),0)</f>
        <v>0</v>
      </c>
    </row>
    <row r="30" spans="1:48" ht="20.100000000000001" customHeight="1">
      <c r="A30" s="55">
        <v>29</v>
      </c>
      <c r="B30" s="55" t="s">
        <v>665</v>
      </c>
      <c r="C30" s="64" t="s">
        <v>1014</v>
      </c>
      <c r="D30" s="55" t="s">
        <v>559</v>
      </c>
      <c r="E30" s="55" t="s">
        <v>1015</v>
      </c>
      <c r="F30" s="55" t="s">
        <v>1016</v>
      </c>
      <c r="G30" s="55" t="s">
        <v>1017</v>
      </c>
      <c r="H30" s="63">
        <v>45444</v>
      </c>
      <c r="I30" s="63">
        <v>45446</v>
      </c>
      <c r="J30" s="55" t="s">
        <v>561</v>
      </c>
      <c r="K30" s="64" t="s">
        <v>1013</v>
      </c>
      <c r="M30" s="55" t="s">
        <v>1012</v>
      </c>
      <c r="N30" s="55" t="s">
        <v>1017</v>
      </c>
      <c r="P30" s="55" t="s">
        <v>1018</v>
      </c>
      <c r="R30" s="55" t="s">
        <v>224</v>
      </c>
      <c r="S30" s="55" t="s">
        <v>366</v>
      </c>
      <c r="T30" s="60">
        <v>1</v>
      </c>
      <c r="U30" s="60">
        <v>1770</v>
      </c>
      <c r="V30" s="60">
        <v>1440</v>
      </c>
      <c r="W30" s="60">
        <v>0</v>
      </c>
      <c r="X30" s="60">
        <v>0</v>
      </c>
      <c r="Y30" s="60">
        <v>3000</v>
      </c>
      <c r="Z30" s="60">
        <v>0</v>
      </c>
      <c r="AA30" s="60">
        <v>0</v>
      </c>
      <c r="AB30" s="60">
        <v>1770</v>
      </c>
      <c r="AC30" s="60">
        <v>1293</v>
      </c>
      <c r="AD30" s="60">
        <v>1770</v>
      </c>
      <c r="AE30" s="60">
        <v>0</v>
      </c>
      <c r="AF30" s="60">
        <v>169</v>
      </c>
      <c r="AG30" s="60">
        <v>0</v>
      </c>
      <c r="AH30" s="61">
        <v>0</v>
      </c>
      <c r="AL30" s="55" t="s">
        <v>1639</v>
      </c>
      <c r="AN30" s="55" t="s">
        <v>785</v>
      </c>
      <c r="AP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1770</v>
      </c>
      <c r="AQ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</v>
      </c>
      <c r="AS3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" s="60">
        <f>IFERROR(IF(D30="스마트스토어",COUNTIFS(출고표[구입일자],"&lt;&gt;"&amp;H30,출고표[구매자명],E30,출고표[구매자연락처],F30),COUNTIFS(출고표[구입일자],"&lt;&gt;"&amp;H30,출고표[구매자명],E30,출고표[구매자연락처],G30)),0)</f>
        <v>2</v>
      </c>
    </row>
    <row r="31" spans="1:48" ht="20.100000000000001" customHeight="1">
      <c r="A31" s="55">
        <v>30</v>
      </c>
      <c r="B31" s="55" t="s">
        <v>665</v>
      </c>
      <c r="C31" s="64" t="s">
        <v>1019</v>
      </c>
      <c r="D31" s="55" t="s">
        <v>559</v>
      </c>
      <c r="E31" s="55" t="s">
        <v>1015</v>
      </c>
      <c r="F31" s="55" t="s">
        <v>1016</v>
      </c>
      <c r="G31" s="55" t="s">
        <v>1017</v>
      </c>
      <c r="H31" s="63">
        <v>45444</v>
      </c>
      <c r="I31" s="63">
        <v>45446</v>
      </c>
      <c r="J31" s="55" t="s">
        <v>561</v>
      </c>
      <c r="K31" s="64" t="s">
        <v>1013</v>
      </c>
      <c r="M31" s="55" t="s">
        <v>1012</v>
      </c>
      <c r="N31" s="55" t="s">
        <v>1017</v>
      </c>
      <c r="P31" s="55" t="s">
        <v>1018</v>
      </c>
      <c r="R31" s="55" t="s">
        <v>270</v>
      </c>
      <c r="S31" s="55" t="s">
        <v>373</v>
      </c>
      <c r="T31" s="60">
        <v>10</v>
      </c>
      <c r="U31" s="60">
        <v>9800</v>
      </c>
      <c r="V31" s="60">
        <v>14400</v>
      </c>
      <c r="W31" s="60">
        <v>0</v>
      </c>
      <c r="X31" s="60">
        <v>0</v>
      </c>
      <c r="Y31" s="60">
        <v>0</v>
      </c>
      <c r="Z31" s="60">
        <v>0</v>
      </c>
      <c r="AA31" s="60">
        <v>0</v>
      </c>
      <c r="AB31" s="60">
        <v>980</v>
      </c>
      <c r="AC31" s="60">
        <v>715</v>
      </c>
      <c r="AD31" s="60">
        <v>9800</v>
      </c>
      <c r="AE31" s="60">
        <v>0</v>
      </c>
      <c r="AF31" s="60">
        <v>572</v>
      </c>
      <c r="AG31" s="60">
        <v>0</v>
      </c>
      <c r="AH31" s="61">
        <v>0</v>
      </c>
      <c r="AL31" s="55" t="s">
        <v>370</v>
      </c>
      <c r="AM31" s="55" t="s">
        <v>773</v>
      </c>
      <c r="AN31" s="55" t="s">
        <v>785</v>
      </c>
      <c r="AP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9800</v>
      </c>
      <c r="AQ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572</v>
      </c>
      <c r="AS3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" s="60">
        <f>IFERROR(IF(D31="스마트스토어",COUNTIFS(출고표[구입일자],"&lt;&gt;"&amp;H31,출고표[구매자명],E31,출고표[구매자연락처],F31),COUNTIFS(출고표[구입일자],"&lt;&gt;"&amp;H31,출고표[구매자명],E31,출고표[구매자연락처],G31)),0)</f>
        <v>2</v>
      </c>
    </row>
    <row r="32" spans="1:48" ht="20.100000000000001" customHeight="1">
      <c r="A32" s="55">
        <v>31</v>
      </c>
      <c r="B32" s="55" t="s">
        <v>665</v>
      </c>
      <c r="C32" s="64" t="s">
        <v>1020</v>
      </c>
      <c r="D32" s="55" t="s">
        <v>559</v>
      </c>
      <c r="E32" s="55" t="s">
        <v>1015</v>
      </c>
      <c r="F32" s="55" t="s">
        <v>1016</v>
      </c>
      <c r="G32" s="55" t="s">
        <v>1017</v>
      </c>
      <c r="H32" s="63">
        <v>45444</v>
      </c>
      <c r="I32" s="63">
        <v>45446</v>
      </c>
      <c r="J32" s="55" t="s">
        <v>561</v>
      </c>
      <c r="K32" s="64" t="s">
        <v>1013</v>
      </c>
      <c r="M32" s="55" t="s">
        <v>1012</v>
      </c>
      <c r="N32" s="55" t="s">
        <v>1017</v>
      </c>
      <c r="P32" s="55" t="s">
        <v>1018</v>
      </c>
      <c r="R32" s="55" t="s">
        <v>6</v>
      </c>
      <c r="S32" s="55" t="s">
        <v>351</v>
      </c>
      <c r="T32" s="60">
        <v>1</v>
      </c>
      <c r="U32" s="60">
        <v>12600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A32" s="60">
        <v>0</v>
      </c>
      <c r="AB32" s="60">
        <v>12380</v>
      </c>
      <c r="AC32" s="60">
        <v>8250</v>
      </c>
      <c r="AD32" s="60">
        <v>12600</v>
      </c>
      <c r="AE32" s="60">
        <v>0</v>
      </c>
      <c r="AF32" s="60">
        <v>713</v>
      </c>
      <c r="AG32" s="60">
        <v>0</v>
      </c>
      <c r="AH32" s="61">
        <v>0</v>
      </c>
      <c r="AL32" s="55">
        <v>0</v>
      </c>
      <c r="AM32" s="55" t="s">
        <v>773</v>
      </c>
      <c r="AN32" s="55" t="s">
        <v>785</v>
      </c>
      <c r="AP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12600</v>
      </c>
      <c r="AQ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713</v>
      </c>
      <c r="AS3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" s="60">
        <f>IFERROR(IF(D32="스마트스토어",COUNTIFS(출고표[구입일자],"&lt;&gt;"&amp;H32,출고표[구매자명],E32,출고표[구매자연락처],F32),COUNTIFS(출고표[구입일자],"&lt;&gt;"&amp;H32,출고표[구매자명],E32,출고표[구매자연락처],G32)),0)</f>
        <v>2</v>
      </c>
    </row>
    <row r="33" spans="1:48" ht="20.100000000000001" customHeight="1">
      <c r="A33" s="55">
        <v>32</v>
      </c>
      <c r="B33" s="55" t="s">
        <v>665</v>
      </c>
      <c r="C33" s="64" t="s">
        <v>1023</v>
      </c>
      <c r="D33" s="55" t="s">
        <v>559</v>
      </c>
      <c r="E33" s="55" t="s">
        <v>1021</v>
      </c>
      <c r="F33" s="55" t="s">
        <v>1024</v>
      </c>
      <c r="G33" s="55" t="s">
        <v>1025</v>
      </c>
      <c r="H33" s="63">
        <v>45443</v>
      </c>
      <c r="I33" s="63">
        <v>45446</v>
      </c>
      <c r="J33" s="55" t="s">
        <v>561</v>
      </c>
      <c r="K33" s="64" t="s">
        <v>1022</v>
      </c>
      <c r="M33" s="55" t="s">
        <v>1021</v>
      </c>
      <c r="N33" s="55" t="s">
        <v>1025</v>
      </c>
      <c r="P33" s="55" t="s">
        <v>1026</v>
      </c>
      <c r="R33" s="55" t="s">
        <v>38</v>
      </c>
      <c r="S33" s="55" t="s">
        <v>351</v>
      </c>
      <c r="T33" s="60">
        <v>1</v>
      </c>
      <c r="U33" s="60">
        <v>20800</v>
      </c>
      <c r="V33" s="60">
        <v>0</v>
      </c>
      <c r="W33" s="60">
        <v>3000</v>
      </c>
      <c r="X33" s="60">
        <v>0</v>
      </c>
      <c r="Y33" s="60">
        <v>3000</v>
      </c>
      <c r="Z33" s="60">
        <v>0</v>
      </c>
      <c r="AA33" s="60">
        <v>0</v>
      </c>
      <c r="AB33" s="60">
        <v>20800</v>
      </c>
      <c r="AC33" s="60">
        <v>14300</v>
      </c>
      <c r="AD33" s="60">
        <v>23800</v>
      </c>
      <c r="AE33" s="60">
        <v>0</v>
      </c>
      <c r="AF33" s="60">
        <v>1214</v>
      </c>
      <c r="AG33" s="60">
        <v>0</v>
      </c>
      <c r="AH33" s="61">
        <v>0</v>
      </c>
      <c r="AL33" s="55" t="s">
        <v>37</v>
      </c>
      <c r="AN33" s="55" t="s">
        <v>785</v>
      </c>
      <c r="AP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3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" s="60">
        <f>IFERROR(IF(D33="스마트스토어",COUNTIFS(출고표[구입일자],"&lt;&gt;"&amp;H33,출고표[구매자명],E33,출고표[구매자연락처],F33),COUNTIFS(출고표[구입일자],"&lt;&gt;"&amp;H33,출고표[구매자명],E33,출고표[구매자연락처],G33)),0)</f>
        <v>0</v>
      </c>
    </row>
    <row r="34" spans="1:48" ht="20.100000000000001" customHeight="1">
      <c r="A34" s="55">
        <v>33</v>
      </c>
      <c r="B34" s="55" t="s">
        <v>560</v>
      </c>
      <c r="C34" s="64" t="s">
        <v>1029</v>
      </c>
      <c r="D34" s="55" t="s">
        <v>562</v>
      </c>
      <c r="E34" s="55" t="s">
        <v>1030</v>
      </c>
      <c r="F34" s="55" t="s">
        <v>1031</v>
      </c>
      <c r="G34" s="55" t="s">
        <v>1032</v>
      </c>
      <c r="H34" s="63">
        <v>45444</v>
      </c>
      <c r="I34" s="63">
        <v>45446</v>
      </c>
      <c r="J34" s="55" t="s">
        <v>561</v>
      </c>
      <c r="K34" s="64" t="s">
        <v>1028</v>
      </c>
      <c r="M34" s="55" t="s">
        <v>1027</v>
      </c>
      <c r="N34" s="55" t="s">
        <v>1032</v>
      </c>
      <c r="P34" s="55" t="s">
        <v>1033</v>
      </c>
      <c r="Q34" s="55" t="s">
        <v>564</v>
      </c>
      <c r="R34" s="55" t="s">
        <v>18</v>
      </c>
      <c r="S34" s="55" t="s">
        <v>351</v>
      </c>
      <c r="T34" s="60">
        <v>1</v>
      </c>
      <c r="U34" s="60">
        <v>12470</v>
      </c>
      <c r="V34" s="60">
        <v>0</v>
      </c>
      <c r="W34" s="60">
        <v>3000</v>
      </c>
      <c r="X34" s="60">
        <v>0</v>
      </c>
      <c r="Y34" s="60">
        <v>3000</v>
      </c>
      <c r="Z34" s="60">
        <v>0</v>
      </c>
      <c r="AA34" s="60">
        <v>0</v>
      </c>
      <c r="AB34" s="60">
        <v>11780</v>
      </c>
      <c r="AC34" s="60">
        <v>7260</v>
      </c>
      <c r="AD34" s="60">
        <v>15470</v>
      </c>
      <c r="AE34" s="60">
        <v>10260</v>
      </c>
      <c r="AF34" s="60">
        <v>1580</v>
      </c>
      <c r="AG34" s="60">
        <v>3630</v>
      </c>
      <c r="AH34" s="61">
        <v>0.2346</v>
      </c>
      <c r="AL34" s="55" t="s">
        <v>17</v>
      </c>
      <c r="AN34" s="55" t="s">
        <v>785</v>
      </c>
      <c r="AP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34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4" s="60">
        <f>IFERROR(IF(D34="스마트스토어",COUNTIFS(출고표[구입일자],"&lt;&gt;"&amp;H34,출고표[구매자명],E34,출고표[구매자연락처],F34),COUNTIFS(출고표[구입일자],"&lt;&gt;"&amp;H34,출고표[구매자명],E34,출고표[구매자연락처],G34)),0)</f>
        <v>0</v>
      </c>
    </row>
    <row r="35" spans="1:48" ht="20.100000000000001" customHeight="1">
      <c r="A35" s="55">
        <v>34</v>
      </c>
      <c r="B35" s="55" t="s">
        <v>560</v>
      </c>
      <c r="C35" s="64" t="s">
        <v>1036</v>
      </c>
      <c r="D35" s="55" t="s">
        <v>562</v>
      </c>
      <c r="E35" s="55" t="s">
        <v>1034</v>
      </c>
      <c r="F35" s="55" t="s">
        <v>912</v>
      </c>
      <c r="G35" s="55" t="s">
        <v>1037</v>
      </c>
      <c r="H35" s="63">
        <v>45444</v>
      </c>
      <c r="I35" s="63">
        <v>45446</v>
      </c>
      <c r="J35" s="55" t="s">
        <v>561</v>
      </c>
      <c r="K35" s="64" t="s">
        <v>1035</v>
      </c>
      <c r="M35" s="55" t="s">
        <v>1034</v>
      </c>
      <c r="N35" s="55" t="s">
        <v>1037</v>
      </c>
      <c r="P35" s="55" t="s">
        <v>1038</v>
      </c>
      <c r="Q35" s="55" t="s">
        <v>564</v>
      </c>
      <c r="R35" s="55" t="s">
        <v>34</v>
      </c>
      <c r="S35" s="55" t="s">
        <v>351</v>
      </c>
      <c r="T35" s="60">
        <v>1</v>
      </c>
      <c r="U35" s="60">
        <v>34020</v>
      </c>
      <c r="V35" s="60">
        <v>0</v>
      </c>
      <c r="W35" s="60">
        <v>3000</v>
      </c>
      <c r="X35" s="60">
        <v>0</v>
      </c>
      <c r="Y35" s="60">
        <v>3500</v>
      </c>
      <c r="Z35" s="60">
        <v>0</v>
      </c>
      <c r="AA35" s="60">
        <v>0</v>
      </c>
      <c r="AB35" s="60">
        <v>32130</v>
      </c>
      <c r="AC35" s="60">
        <v>19800</v>
      </c>
      <c r="AD35" s="60">
        <v>37020</v>
      </c>
      <c r="AE35" s="60">
        <v>23300</v>
      </c>
      <c r="AF35" s="60">
        <v>4141</v>
      </c>
      <c r="AG35" s="60">
        <v>9579</v>
      </c>
      <c r="AH35" s="61">
        <v>0.25879999999999997</v>
      </c>
      <c r="AL35" s="55" t="s">
        <v>33</v>
      </c>
      <c r="AN35" s="55" t="s">
        <v>785</v>
      </c>
      <c r="AP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5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3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" s="60">
        <f>IFERROR(IF(D35="스마트스토어",COUNTIFS(출고표[구입일자],"&lt;&gt;"&amp;H35,출고표[구매자명],E35,출고표[구매자연락처],F35),COUNTIFS(출고표[구입일자],"&lt;&gt;"&amp;H35,출고표[구매자명],E35,출고표[구매자연락처],G35)),0)</f>
        <v>0</v>
      </c>
    </row>
    <row r="36" spans="1:48" ht="20.100000000000001" customHeight="1">
      <c r="A36" s="55">
        <v>35</v>
      </c>
      <c r="B36" s="55" t="s">
        <v>560</v>
      </c>
      <c r="C36" s="64" t="s">
        <v>1041</v>
      </c>
      <c r="D36" s="55" t="s">
        <v>562</v>
      </c>
      <c r="E36" s="55" t="s">
        <v>1039</v>
      </c>
      <c r="F36" s="55" t="s">
        <v>1042</v>
      </c>
      <c r="G36" s="55" t="s">
        <v>1043</v>
      </c>
      <c r="H36" s="63">
        <v>45444</v>
      </c>
      <c r="I36" s="63">
        <v>45446</v>
      </c>
      <c r="J36" s="55" t="s">
        <v>561</v>
      </c>
      <c r="K36" s="64" t="s">
        <v>1040</v>
      </c>
      <c r="M36" s="55" t="s">
        <v>1039</v>
      </c>
      <c r="N36" s="55" t="s">
        <v>1043</v>
      </c>
      <c r="P36" s="55" t="s">
        <v>1044</v>
      </c>
      <c r="Q36" s="55" t="s">
        <v>563</v>
      </c>
      <c r="R36" s="55" t="s">
        <v>129</v>
      </c>
      <c r="S36" s="55" t="s">
        <v>351</v>
      </c>
      <c r="T36" s="60">
        <v>40</v>
      </c>
      <c r="U36" s="60">
        <v>46000</v>
      </c>
      <c r="V36" s="60">
        <v>0</v>
      </c>
      <c r="W36" s="60">
        <v>0</v>
      </c>
      <c r="X36" s="60">
        <v>0</v>
      </c>
      <c r="Y36" s="60">
        <v>3500</v>
      </c>
      <c r="Z36" s="60">
        <v>0</v>
      </c>
      <c r="AA36" s="60">
        <v>0</v>
      </c>
      <c r="AB36" s="60">
        <v>1070</v>
      </c>
      <c r="AC36" s="60">
        <v>660</v>
      </c>
      <c r="AD36" s="60">
        <v>46000</v>
      </c>
      <c r="AE36" s="60">
        <v>29900</v>
      </c>
      <c r="AF36" s="60">
        <v>5465</v>
      </c>
      <c r="AG36" s="60">
        <v>10635</v>
      </c>
      <c r="AH36" s="61">
        <v>0.23119999999999999</v>
      </c>
      <c r="AL36" s="55" t="s">
        <v>128</v>
      </c>
      <c r="AN36" s="55" t="s">
        <v>785</v>
      </c>
      <c r="AP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46000</v>
      </c>
      <c r="AQ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29900</v>
      </c>
      <c r="AR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5465</v>
      </c>
      <c r="AS36" s="60">
        <f>IFERROR(IF(출고표[[#This Row],[쇼핑몰구분]]="비닐팩토리",0,ROUND(출고표[[#This Row],[총판매금액(검)]]-출고표[[#This Row],[거래처지급액(검)]]-출고표[[#This Row],[수수료(검)]],0)),0)</f>
        <v>10635</v>
      </c>
      <c r="AT3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0.23119999999999999</v>
      </c>
      <c r="AU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" s="60">
        <f>IFERROR(IF(D36="스마트스토어",COUNTIFS(출고표[구입일자],"&lt;&gt;"&amp;H36,출고표[구매자명],E36,출고표[구매자연락처],F36),COUNTIFS(출고표[구입일자],"&lt;&gt;"&amp;H36,출고표[구매자명],E36,출고표[구매자연락처],G36)),0)</f>
        <v>0</v>
      </c>
    </row>
    <row r="37" spans="1:48" ht="20.100000000000001" customHeight="1">
      <c r="A37" s="55">
        <v>36</v>
      </c>
      <c r="B37" s="55" t="s">
        <v>560</v>
      </c>
      <c r="C37" s="64" t="s">
        <v>1047</v>
      </c>
      <c r="D37" s="55" t="s">
        <v>562</v>
      </c>
      <c r="E37" s="55" t="s">
        <v>1045</v>
      </c>
      <c r="F37" s="55" t="s">
        <v>1048</v>
      </c>
      <c r="G37" s="55" t="s">
        <v>1049</v>
      </c>
      <c r="H37" s="63">
        <v>45444</v>
      </c>
      <c r="I37" s="63">
        <v>45446</v>
      </c>
      <c r="J37" s="55" t="s">
        <v>561</v>
      </c>
      <c r="K37" s="64" t="s">
        <v>1046</v>
      </c>
      <c r="M37" s="55" t="s">
        <v>1045</v>
      </c>
      <c r="N37" s="55" t="s">
        <v>1049</v>
      </c>
      <c r="P37" s="55" t="s">
        <v>1050</v>
      </c>
      <c r="Q37" s="55" t="s">
        <v>564</v>
      </c>
      <c r="R37" s="55" t="s">
        <v>133</v>
      </c>
      <c r="S37" s="55" t="s">
        <v>351</v>
      </c>
      <c r="T37" s="60">
        <v>30</v>
      </c>
      <c r="U37" s="60">
        <v>28200</v>
      </c>
      <c r="V37" s="60">
        <v>0</v>
      </c>
      <c r="W37" s="60">
        <v>3000</v>
      </c>
      <c r="X37" s="60">
        <v>0</v>
      </c>
      <c r="Y37" s="60">
        <v>3500</v>
      </c>
      <c r="Z37" s="60">
        <v>0</v>
      </c>
      <c r="AA37" s="60">
        <v>0</v>
      </c>
      <c r="AB37" s="60">
        <v>890</v>
      </c>
      <c r="AC37" s="60">
        <v>550</v>
      </c>
      <c r="AD37" s="60">
        <v>31200</v>
      </c>
      <c r="AE37" s="60">
        <v>20000</v>
      </c>
      <c r="AF37" s="60">
        <v>3449</v>
      </c>
      <c r="AG37" s="60">
        <v>7751</v>
      </c>
      <c r="AH37" s="61">
        <v>0.24840000000000001</v>
      </c>
      <c r="AL37" s="55" t="s">
        <v>132</v>
      </c>
      <c r="AN37" s="55" t="s">
        <v>785</v>
      </c>
      <c r="AP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31200</v>
      </c>
      <c r="AQ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20000</v>
      </c>
      <c r="AR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37" s="60">
        <f>IFERROR(IF(출고표[[#This Row],[쇼핑몰구분]]="비닐팩토리",0,ROUND(출고표[[#This Row],[총판매금액(검)]]-출고표[[#This Row],[거래처지급액(검)]]-출고표[[#This Row],[수수료(검)]],0)),0)</f>
        <v>7751</v>
      </c>
      <c r="AT3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0.24840000000000001</v>
      </c>
      <c r="AU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" s="60">
        <f>IFERROR(IF(D37="스마트스토어",COUNTIFS(출고표[구입일자],"&lt;&gt;"&amp;H37,출고표[구매자명],E37,출고표[구매자연락처],F37),COUNTIFS(출고표[구입일자],"&lt;&gt;"&amp;H37,출고표[구매자명],E37,출고표[구매자연락처],G37)),0)</f>
        <v>0</v>
      </c>
    </row>
    <row r="38" spans="1:48" ht="20.100000000000001" customHeight="1">
      <c r="A38" s="55">
        <v>37</v>
      </c>
      <c r="B38" s="55" t="s">
        <v>560</v>
      </c>
      <c r="C38" s="64" t="s">
        <v>1053</v>
      </c>
      <c r="D38" s="55" t="s">
        <v>562</v>
      </c>
      <c r="E38" s="55" t="s">
        <v>1051</v>
      </c>
      <c r="F38" s="55" t="s">
        <v>1054</v>
      </c>
      <c r="G38" s="55" t="s">
        <v>1055</v>
      </c>
      <c r="H38" s="63">
        <v>45445</v>
      </c>
      <c r="I38" s="63">
        <v>45446</v>
      </c>
      <c r="J38" s="55" t="s">
        <v>561</v>
      </c>
      <c r="K38" s="64" t="s">
        <v>1052</v>
      </c>
      <c r="M38" s="55" t="s">
        <v>1051</v>
      </c>
      <c r="N38" s="55" t="s">
        <v>1055</v>
      </c>
      <c r="P38" s="55" t="s">
        <v>1056</v>
      </c>
      <c r="Q38" s="55" t="s">
        <v>564</v>
      </c>
      <c r="R38" s="55" t="s">
        <v>110</v>
      </c>
      <c r="S38" s="55" t="s">
        <v>351</v>
      </c>
      <c r="T38" s="60">
        <v>5</v>
      </c>
      <c r="U38" s="60">
        <v>6250</v>
      </c>
      <c r="V38" s="60">
        <v>0</v>
      </c>
      <c r="W38" s="60">
        <v>3000</v>
      </c>
      <c r="X38" s="60">
        <v>0</v>
      </c>
      <c r="Y38" s="60">
        <v>3000</v>
      </c>
      <c r="Z38" s="60">
        <v>0</v>
      </c>
      <c r="AA38" s="60">
        <v>0</v>
      </c>
      <c r="AB38" s="60">
        <v>1170</v>
      </c>
      <c r="AC38" s="60">
        <v>715</v>
      </c>
      <c r="AD38" s="60">
        <v>9250</v>
      </c>
      <c r="AE38" s="60">
        <v>6575</v>
      </c>
      <c r="AF38" s="60">
        <v>842</v>
      </c>
      <c r="AG38" s="60">
        <v>1833</v>
      </c>
      <c r="AH38" s="61">
        <v>0.19819999999999999</v>
      </c>
      <c r="AL38" s="55" t="s">
        <v>1640</v>
      </c>
      <c r="AN38" s="55" t="s">
        <v>785</v>
      </c>
      <c r="AP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9250</v>
      </c>
      <c r="AQ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6575</v>
      </c>
      <c r="AR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842</v>
      </c>
      <c r="AS38" s="60">
        <f>IFERROR(IF(출고표[[#This Row],[쇼핑몰구분]]="비닐팩토리",0,ROUND(출고표[[#This Row],[총판매금액(검)]]-출고표[[#This Row],[거래처지급액(검)]]-출고표[[#This Row],[수수료(검)]],0)),0)</f>
        <v>1833</v>
      </c>
      <c r="AT3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0.19819999999999999</v>
      </c>
      <c r="AU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" s="60">
        <f>IFERROR(IF(D38="스마트스토어",COUNTIFS(출고표[구입일자],"&lt;&gt;"&amp;H38,출고표[구매자명],E38,출고표[구매자연락처],F38),COUNTIFS(출고표[구입일자],"&lt;&gt;"&amp;H38,출고표[구매자명],E38,출고표[구매자연락처],G38)),0)</f>
        <v>0</v>
      </c>
    </row>
    <row r="39" spans="1:48" ht="20.100000000000001" customHeight="1">
      <c r="A39" s="55">
        <v>38</v>
      </c>
      <c r="B39" s="55" t="s">
        <v>665</v>
      </c>
      <c r="C39" s="64" t="s">
        <v>1059</v>
      </c>
      <c r="D39" s="55" t="s">
        <v>562</v>
      </c>
      <c r="E39" s="55" t="s">
        <v>1057</v>
      </c>
      <c r="F39" s="55" t="s">
        <v>1060</v>
      </c>
      <c r="G39" s="55" t="s">
        <v>1061</v>
      </c>
      <c r="H39" s="63">
        <v>45444</v>
      </c>
      <c r="I39" s="63">
        <v>45446</v>
      </c>
      <c r="J39" s="55" t="s">
        <v>561</v>
      </c>
      <c r="K39" s="64" t="s">
        <v>1058</v>
      </c>
      <c r="M39" s="55" t="s">
        <v>1057</v>
      </c>
      <c r="N39" s="55" t="s">
        <v>1061</v>
      </c>
      <c r="P39" s="55" t="s">
        <v>1062</v>
      </c>
      <c r="Q39" s="55" t="s">
        <v>564</v>
      </c>
      <c r="R39" s="55" t="s">
        <v>133</v>
      </c>
      <c r="S39" s="55" t="s">
        <v>351</v>
      </c>
      <c r="T39" s="60">
        <v>1</v>
      </c>
      <c r="U39" s="60">
        <v>17300</v>
      </c>
      <c r="V39" s="60">
        <v>0</v>
      </c>
      <c r="W39" s="60">
        <v>3000</v>
      </c>
      <c r="X39" s="60">
        <v>0</v>
      </c>
      <c r="Y39" s="60">
        <v>3000</v>
      </c>
      <c r="Z39" s="60">
        <v>0</v>
      </c>
      <c r="AA39" s="60">
        <v>0</v>
      </c>
      <c r="AB39" s="60">
        <v>8700</v>
      </c>
      <c r="AC39" s="60">
        <v>5500</v>
      </c>
      <c r="AD39" s="60">
        <v>20300</v>
      </c>
      <c r="AE39" s="60">
        <v>0</v>
      </c>
      <c r="AF39" s="60">
        <v>2154</v>
      </c>
      <c r="AG39" s="60">
        <v>0</v>
      </c>
      <c r="AH39" s="61">
        <v>0</v>
      </c>
      <c r="AL39" s="55" t="s">
        <v>132</v>
      </c>
      <c r="AN39" s="55" t="s">
        <v>785</v>
      </c>
      <c r="AO39" s="55">
        <v>10</v>
      </c>
      <c r="AP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20300</v>
      </c>
      <c r="AQ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" s="60">
        <f>IFERROR(IF(D39="스마트스토어",COUNTIFS(출고표[구입일자],"&lt;&gt;"&amp;H39,출고표[구매자명],E39,출고표[구매자연락처],F39),COUNTIFS(출고표[구입일자],"&lt;&gt;"&amp;H39,출고표[구매자명],E39,출고표[구매자연락처],G39)),0)</f>
        <v>0</v>
      </c>
    </row>
    <row r="40" spans="1:48" ht="20.100000000000001" customHeight="1">
      <c r="A40" s="55">
        <v>39</v>
      </c>
      <c r="B40" s="55" t="s">
        <v>560</v>
      </c>
      <c r="C40" s="64" t="s">
        <v>1656</v>
      </c>
      <c r="D40" s="55" t="s">
        <v>559</v>
      </c>
      <c r="E40" s="55" t="s">
        <v>1065</v>
      </c>
      <c r="F40" s="55" t="s">
        <v>1066</v>
      </c>
      <c r="G40" s="55" t="s">
        <v>1067</v>
      </c>
      <c r="H40" s="63">
        <v>45447</v>
      </c>
      <c r="I40" s="63">
        <v>45447</v>
      </c>
      <c r="J40" s="55" t="s">
        <v>561</v>
      </c>
      <c r="K40" s="64" t="s">
        <v>1064</v>
      </c>
      <c r="M40" s="55" t="s">
        <v>1063</v>
      </c>
      <c r="N40" s="55" t="s">
        <v>1067</v>
      </c>
      <c r="P40" s="55" t="s">
        <v>1068</v>
      </c>
      <c r="Q40" s="55" t="s">
        <v>1069</v>
      </c>
      <c r="R40" s="55" t="s">
        <v>176</v>
      </c>
      <c r="S40" s="55" t="s">
        <v>373</v>
      </c>
      <c r="T40" s="60">
        <v>6</v>
      </c>
      <c r="U40" s="60">
        <v>45360</v>
      </c>
      <c r="V40" s="60">
        <v>0</v>
      </c>
      <c r="W40" s="60">
        <v>0</v>
      </c>
      <c r="Y40" s="60">
        <v>5500</v>
      </c>
      <c r="Z40" s="60">
        <v>0</v>
      </c>
      <c r="AA40" s="60">
        <v>0</v>
      </c>
      <c r="AB40" s="60">
        <v>7230</v>
      </c>
      <c r="AC40" s="60">
        <v>4620</v>
      </c>
      <c r="AD40" s="60">
        <v>45360</v>
      </c>
      <c r="AE40" s="60">
        <v>33220</v>
      </c>
      <c r="AF40" s="60">
        <v>1885</v>
      </c>
      <c r="AG40" s="60">
        <v>10255</v>
      </c>
      <c r="AH40" s="61">
        <v>0.2261</v>
      </c>
      <c r="AL40" s="55" t="s">
        <v>1641</v>
      </c>
      <c r="AN40" s="55" t="s">
        <v>785</v>
      </c>
      <c r="AP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45360</v>
      </c>
      <c r="AQ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33220</v>
      </c>
      <c r="AR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0" s="60">
        <f>IFERROR(IF(출고표[[#This Row],[쇼핑몰구분]]="비닐팩토리",0,ROUND(출고표[[#This Row],[총판매금액(검)]]-출고표[[#This Row],[거래처지급액(검)]]-출고표[[#This Row],[수수료(검)]],0)),0)</f>
        <v>10255</v>
      </c>
      <c r="AT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0.2261</v>
      </c>
      <c r="AU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" s="60">
        <f>IFERROR(IF(D40="스마트스토어",COUNTIFS(출고표[구입일자],"&lt;&gt;"&amp;H40,출고표[구매자명],E40,출고표[구매자연락처],F40),COUNTIFS(출고표[구입일자],"&lt;&gt;"&amp;H40,출고표[구매자명],E40,출고표[구매자연락처],G40)),0)</f>
        <v>0</v>
      </c>
    </row>
    <row r="41" spans="1:48" ht="20.100000000000001" customHeight="1">
      <c r="A41" s="55">
        <v>40</v>
      </c>
      <c r="B41" s="55" t="s">
        <v>560</v>
      </c>
      <c r="C41" s="64" t="s">
        <v>1071</v>
      </c>
      <c r="D41" s="55" t="s">
        <v>559</v>
      </c>
      <c r="E41" s="55" t="s">
        <v>1065</v>
      </c>
      <c r="F41" s="55" t="s">
        <v>1066</v>
      </c>
      <c r="G41" s="55" t="s">
        <v>1067</v>
      </c>
      <c r="H41" s="63">
        <v>45447</v>
      </c>
      <c r="I41" s="63">
        <v>45447</v>
      </c>
      <c r="J41" s="55" t="s">
        <v>561</v>
      </c>
      <c r="K41" s="64" t="s">
        <v>1070</v>
      </c>
      <c r="M41" s="55" t="s">
        <v>1063</v>
      </c>
      <c r="N41" s="55" t="s">
        <v>1067</v>
      </c>
      <c r="P41" s="55" t="s">
        <v>1068</v>
      </c>
      <c r="Q41" s="55" t="s">
        <v>1069</v>
      </c>
      <c r="R41" s="55" t="s">
        <v>180</v>
      </c>
      <c r="S41" s="55" t="s">
        <v>373</v>
      </c>
      <c r="T41" s="60">
        <v>16</v>
      </c>
      <c r="U41" s="60">
        <v>92160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A41" s="60">
        <v>0</v>
      </c>
      <c r="AB41" s="60">
        <v>5510</v>
      </c>
      <c r="AC41" s="60">
        <v>3520</v>
      </c>
      <c r="AD41" s="60">
        <v>92160</v>
      </c>
      <c r="AE41" s="60">
        <v>56320</v>
      </c>
      <c r="AF41" s="60">
        <v>3748</v>
      </c>
      <c r="AG41" s="60">
        <v>32092</v>
      </c>
      <c r="AH41" s="61">
        <v>0.34820000000000001</v>
      </c>
      <c r="AL41" s="55" t="s">
        <v>1642</v>
      </c>
      <c r="AM41" s="55" t="s">
        <v>773</v>
      </c>
      <c r="AN41" s="55" t="s">
        <v>785</v>
      </c>
      <c r="AP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92160</v>
      </c>
      <c r="AQ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56320</v>
      </c>
      <c r="AR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3748</v>
      </c>
      <c r="AS41" s="60">
        <f>IFERROR(IF(출고표[[#This Row],[쇼핑몰구분]]="비닐팩토리",0,ROUND(출고표[[#This Row],[총판매금액(검)]]-출고표[[#This Row],[거래처지급액(검)]]-출고표[[#This Row],[수수료(검)]],0)),0)</f>
        <v>32092</v>
      </c>
      <c r="AT4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0.34820000000000001</v>
      </c>
      <c r="AU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" s="60">
        <f>IFERROR(IF(D41="스마트스토어",COUNTIFS(출고표[구입일자],"&lt;&gt;"&amp;H41,출고표[구매자명],E41,출고표[구매자연락처],F41),COUNTIFS(출고표[구입일자],"&lt;&gt;"&amp;H41,출고표[구매자명],E41,출고표[구매자연락처],G41)),0)</f>
        <v>0</v>
      </c>
    </row>
    <row r="42" spans="1:48" ht="20.100000000000001" customHeight="1">
      <c r="A42" s="55">
        <v>41</v>
      </c>
      <c r="B42" s="55" t="s">
        <v>560</v>
      </c>
      <c r="C42" s="64" t="s">
        <v>1072</v>
      </c>
      <c r="D42" s="55" t="s">
        <v>559</v>
      </c>
      <c r="E42" s="55" t="s">
        <v>1065</v>
      </c>
      <c r="F42" s="55" t="s">
        <v>1066</v>
      </c>
      <c r="G42" s="55" t="s">
        <v>1067</v>
      </c>
      <c r="H42" s="63">
        <v>45447</v>
      </c>
      <c r="I42" s="63">
        <v>45447</v>
      </c>
      <c r="J42" s="55" t="s">
        <v>561</v>
      </c>
      <c r="K42" s="64" t="s">
        <v>1070</v>
      </c>
      <c r="M42" s="55" t="s">
        <v>1063</v>
      </c>
      <c r="N42" s="55" t="s">
        <v>1067</v>
      </c>
      <c r="P42" s="55" t="s">
        <v>1068</v>
      </c>
      <c r="Q42" s="55" t="s">
        <v>1069</v>
      </c>
      <c r="R42" s="55" t="s">
        <v>176</v>
      </c>
      <c r="S42" s="55" t="s">
        <v>373</v>
      </c>
      <c r="T42" s="60">
        <v>6</v>
      </c>
      <c r="U42" s="60">
        <v>45360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A42" s="60">
        <v>0</v>
      </c>
      <c r="AB42" s="60">
        <v>7230</v>
      </c>
      <c r="AC42" s="60">
        <v>4620</v>
      </c>
      <c r="AD42" s="60">
        <v>45360</v>
      </c>
      <c r="AE42" s="60">
        <v>27720</v>
      </c>
      <c r="AF42" s="60">
        <v>1885</v>
      </c>
      <c r="AG42" s="60">
        <v>15755</v>
      </c>
      <c r="AH42" s="61">
        <v>0.3473</v>
      </c>
      <c r="AL42" s="55" t="s">
        <v>1641</v>
      </c>
      <c r="AM42" s="55" t="s">
        <v>773</v>
      </c>
      <c r="AN42" s="55" t="s">
        <v>785</v>
      </c>
      <c r="AP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45360</v>
      </c>
      <c r="AQ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27720</v>
      </c>
      <c r="AR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2" s="60">
        <f>IFERROR(IF(출고표[[#This Row],[쇼핑몰구분]]="비닐팩토리",0,ROUND(출고표[[#This Row],[총판매금액(검)]]-출고표[[#This Row],[거래처지급액(검)]]-출고표[[#This Row],[수수료(검)]],0)),0)</f>
        <v>15755</v>
      </c>
      <c r="AT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0.3473</v>
      </c>
      <c r="AU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" s="60">
        <f>IFERROR(IF(D42="스마트스토어",COUNTIFS(출고표[구입일자],"&lt;&gt;"&amp;H42,출고표[구매자명],E42,출고표[구매자연락처],F42),COUNTIFS(출고표[구입일자],"&lt;&gt;"&amp;H42,출고표[구매자명],E42,출고표[구매자연락처],G42)),0)</f>
        <v>0</v>
      </c>
    </row>
    <row r="43" spans="1:48" ht="20.100000000000001" customHeight="1">
      <c r="A43" s="55">
        <v>42</v>
      </c>
      <c r="B43" s="55" t="s">
        <v>560</v>
      </c>
      <c r="C43" s="64" t="s">
        <v>1075</v>
      </c>
      <c r="D43" s="55" t="s">
        <v>559</v>
      </c>
      <c r="E43" s="55" t="s">
        <v>1073</v>
      </c>
      <c r="F43" s="55" t="s">
        <v>1076</v>
      </c>
      <c r="G43" s="55" t="s">
        <v>1077</v>
      </c>
      <c r="H43" s="63">
        <v>45447</v>
      </c>
      <c r="I43" s="63">
        <v>45447</v>
      </c>
      <c r="J43" s="55" t="s">
        <v>561</v>
      </c>
      <c r="K43" s="64" t="s">
        <v>1074</v>
      </c>
      <c r="M43" s="55" t="s">
        <v>1073</v>
      </c>
      <c r="N43" s="55" t="s">
        <v>1077</v>
      </c>
      <c r="O43" s="55" t="s">
        <v>1078</v>
      </c>
      <c r="P43" s="55" t="s">
        <v>1079</v>
      </c>
      <c r="R43" s="55" t="s">
        <v>118</v>
      </c>
      <c r="S43" s="55" t="s">
        <v>351</v>
      </c>
      <c r="T43" s="60">
        <v>10</v>
      </c>
      <c r="U43" s="60">
        <v>27800</v>
      </c>
      <c r="V43" s="60">
        <v>0</v>
      </c>
      <c r="W43" s="60">
        <v>3000</v>
      </c>
      <c r="X43" s="60">
        <v>0</v>
      </c>
      <c r="Y43" s="60">
        <v>3500</v>
      </c>
      <c r="Z43" s="60">
        <v>0</v>
      </c>
      <c r="AA43" s="60">
        <v>0</v>
      </c>
      <c r="AB43" s="60">
        <v>2550</v>
      </c>
      <c r="AC43" s="60">
        <v>1650</v>
      </c>
      <c r="AD43" s="60">
        <v>30800</v>
      </c>
      <c r="AE43" s="60">
        <v>20000</v>
      </c>
      <c r="AF43" s="60">
        <v>1245</v>
      </c>
      <c r="AG43" s="60">
        <v>9555</v>
      </c>
      <c r="AH43" s="61">
        <v>0.31019999999999998</v>
      </c>
      <c r="AL43" s="55" t="s">
        <v>117</v>
      </c>
      <c r="AN43" s="55" t="s">
        <v>785</v>
      </c>
      <c r="AP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30800</v>
      </c>
      <c r="AQ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20000</v>
      </c>
      <c r="AR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1245</v>
      </c>
      <c r="AS43" s="60">
        <f>IFERROR(IF(출고표[[#This Row],[쇼핑몰구분]]="비닐팩토리",0,ROUND(출고표[[#This Row],[총판매금액(검)]]-출고표[[#This Row],[거래처지급액(검)]]-출고표[[#This Row],[수수료(검)]],0)),0)</f>
        <v>9555</v>
      </c>
      <c r="AT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0.31019999999999998</v>
      </c>
      <c r="AU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" s="60">
        <f>IFERROR(IF(D43="스마트스토어",COUNTIFS(출고표[구입일자],"&lt;&gt;"&amp;H43,출고표[구매자명],E43,출고표[구매자연락처],F43),COUNTIFS(출고표[구입일자],"&lt;&gt;"&amp;H43,출고표[구매자명],E43,출고표[구매자연락처],G43)),0)</f>
        <v>1</v>
      </c>
    </row>
    <row r="44" spans="1:48" ht="20.100000000000001" customHeight="1">
      <c r="A44" s="55">
        <v>43</v>
      </c>
      <c r="B44" s="55" t="s">
        <v>560</v>
      </c>
      <c r="C44" s="64" t="s">
        <v>1082</v>
      </c>
      <c r="D44" s="55" t="s">
        <v>559</v>
      </c>
      <c r="E44" s="55" t="s">
        <v>1080</v>
      </c>
      <c r="F44" s="55" t="s">
        <v>1083</v>
      </c>
      <c r="G44" s="55" t="s">
        <v>1084</v>
      </c>
      <c r="H44" s="63">
        <v>45446</v>
      </c>
      <c r="I44" s="63">
        <v>45447</v>
      </c>
      <c r="J44" s="55" t="s">
        <v>561</v>
      </c>
      <c r="K44" s="64" t="s">
        <v>1081</v>
      </c>
      <c r="M44" s="55" t="s">
        <v>1080</v>
      </c>
      <c r="N44" s="55" t="s">
        <v>1084</v>
      </c>
      <c r="O44" s="55" t="s">
        <v>1084</v>
      </c>
      <c r="P44" s="55" t="s">
        <v>1085</v>
      </c>
      <c r="Q44" s="55" t="s">
        <v>1086</v>
      </c>
      <c r="R44" s="55" t="s">
        <v>20</v>
      </c>
      <c r="S44" s="55" t="s">
        <v>351</v>
      </c>
      <c r="T44" s="60">
        <v>2</v>
      </c>
      <c r="U44" s="60">
        <v>28500</v>
      </c>
      <c r="V44" s="60">
        <v>3180</v>
      </c>
      <c r="W44" s="60">
        <v>3000</v>
      </c>
      <c r="X44" s="60">
        <v>0</v>
      </c>
      <c r="Y44" s="60">
        <v>3500</v>
      </c>
      <c r="Z44" s="60">
        <v>0</v>
      </c>
      <c r="AA44" s="60">
        <v>0</v>
      </c>
      <c r="AB44" s="60">
        <v>14960</v>
      </c>
      <c r="AC44" s="60">
        <v>9680</v>
      </c>
      <c r="AD44" s="60">
        <v>31500</v>
      </c>
      <c r="AE44" s="60">
        <v>22860</v>
      </c>
      <c r="AF44" s="60">
        <v>1273</v>
      </c>
      <c r="AG44" s="60">
        <v>7367</v>
      </c>
      <c r="AH44" s="61">
        <v>0.2339</v>
      </c>
      <c r="AL44" s="55" t="s">
        <v>19</v>
      </c>
      <c r="AN44" s="55" t="s">
        <v>785</v>
      </c>
      <c r="AP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31500</v>
      </c>
      <c r="AQ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22860</v>
      </c>
      <c r="AR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1273</v>
      </c>
      <c r="AS44" s="60">
        <f>IFERROR(IF(출고표[[#This Row],[쇼핑몰구분]]="비닐팩토리",0,ROUND(출고표[[#This Row],[총판매금액(검)]]-출고표[[#This Row],[거래처지급액(검)]]-출고표[[#This Row],[수수료(검)]],0)),0)</f>
        <v>7367</v>
      </c>
      <c r="AT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0.2339</v>
      </c>
      <c r="AU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" s="60">
        <f>IFERROR(IF(D44="스마트스토어",COUNTIFS(출고표[구입일자],"&lt;&gt;"&amp;H44,출고표[구매자명],E44,출고표[구매자연락처],F44),COUNTIFS(출고표[구입일자],"&lt;&gt;"&amp;H44,출고표[구매자명],E44,출고표[구매자연락처],G44)),0)</f>
        <v>0</v>
      </c>
    </row>
    <row r="45" spans="1:48" ht="20.100000000000001" customHeight="1">
      <c r="A45" s="55">
        <v>44</v>
      </c>
      <c r="B45" s="55" t="s">
        <v>560</v>
      </c>
      <c r="C45" s="64" t="s">
        <v>1089</v>
      </c>
      <c r="D45" s="55" t="s">
        <v>562</v>
      </c>
      <c r="E45" s="55" t="s">
        <v>1090</v>
      </c>
      <c r="F45" s="55" t="s">
        <v>1091</v>
      </c>
      <c r="G45" s="55" t="s">
        <v>1092</v>
      </c>
      <c r="H45" s="63">
        <v>45446</v>
      </c>
      <c r="I45" s="63">
        <v>45447</v>
      </c>
      <c r="J45" s="55" t="s">
        <v>561</v>
      </c>
      <c r="K45" s="64" t="s">
        <v>1088</v>
      </c>
      <c r="M45" s="55" t="s">
        <v>1087</v>
      </c>
      <c r="N45" s="55" t="s">
        <v>1092</v>
      </c>
      <c r="P45" s="55" t="s">
        <v>1093</v>
      </c>
      <c r="Q45" s="55" t="s">
        <v>1094</v>
      </c>
      <c r="R45" s="55" t="s">
        <v>18</v>
      </c>
      <c r="S45" s="55" t="s">
        <v>351</v>
      </c>
      <c r="T45" s="60">
        <v>1</v>
      </c>
      <c r="U45" s="60">
        <v>12470</v>
      </c>
      <c r="V45" s="60">
        <v>0</v>
      </c>
      <c r="W45" s="60">
        <v>3000</v>
      </c>
      <c r="X45" s="60">
        <v>0</v>
      </c>
      <c r="Y45" s="60">
        <v>3000</v>
      </c>
      <c r="Z45" s="60">
        <v>0</v>
      </c>
      <c r="AA45" s="60">
        <v>0</v>
      </c>
      <c r="AB45" s="60">
        <v>11780</v>
      </c>
      <c r="AC45" s="60">
        <v>7260</v>
      </c>
      <c r="AD45" s="60">
        <v>15470</v>
      </c>
      <c r="AE45" s="60">
        <v>10260</v>
      </c>
      <c r="AF45" s="60">
        <v>1580</v>
      </c>
      <c r="AG45" s="60">
        <v>3630</v>
      </c>
      <c r="AH45" s="61">
        <v>0.2346</v>
      </c>
      <c r="AL45" s="55" t="s">
        <v>17</v>
      </c>
      <c r="AN45" s="55" t="s">
        <v>785</v>
      </c>
      <c r="AP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45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" s="60">
        <f>IFERROR(IF(D45="스마트스토어",COUNTIFS(출고표[구입일자],"&lt;&gt;"&amp;H45,출고표[구매자명],E45,출고표[구매자연락처],F45),COUNTIFS(출고표[구입일자],"&lt;&gt;"&amp;H45,출고표[구매자명],E45,출고표[구매자연락처],G45)),0)</f>
        <v>0</v>
      </c>
    </row>
    <row r="46" spans="1:48" ht="20.100000000000001" customHeight="1">
      <c r="A46" s="55">
        <v>45</v>
      </c>
      <c r="B46" s="55" t="s">
        <v>560</v>
      </c>
      <c r="C46" s="64" t="s">
        <v>1097</v>
      </c>
      <c r="D46" s="55" t="s">
        <v>562</v>
      </c>
      <c r="E46" s="55" t="s">
        <v>1095</v>
      </c>
      <c r="F46" s="55" t="s">
        <v>1098</v>
      </c>
      <c r="G46" s="55" t="s">
        <v>1099</v>
      </c>
      <c r="H46" s="63">
        <v>45447</v>
      </c>
      <c r="I46" s="63">
        <v>45447</v>
      </c>
      <c r="J46" s="55" t="s">
        <v>561</v>
      </c>
      <c r="K46" s="64" t="s">
        <v>1096</v>
      </c>
      <c r="M46" s="55" t="s">
        <v>1095</v>
      </c>
      <c r="N46" s="55" t="s">
        <v>1099</v>
      </c>
      <c r="P46" s="55" t="s">
        <v>1100</v>
      </c>
      <c r="Q46" s="55" t="s">
        <v>564</v>
      </c>
      <c r="R46" s="55" t="s">
        <v>129</v>
      </c>
      <c r="S46" s="55" t="s">
        <v>351</v>
      </c>
      <c r="T46" s="60">
        <v>1</v>
      </c>
      <c r="U46" s="60">
        <v>1150</v>
      </c>
      <c r="V46" s="60">
        <v>0</v>
      </c>
      <c r="W46" s="60">
        <v>3000</v>
      </c>
      <c r="X46" s="60">
        <v>0</v>
      </c>
      <c r="Y46" s="60">
        <v>3000</v>
      </c>
      <c r="Z46" s="60">
        <v>0</v>
      </c>
      <c r="AA46" s="60">
        <v>0</v>
      </c>
      <c r="AB46" s="60">
        <v>1070</v>
      </c>
      <c r="AC46" s="60">
        <v>660</v>
      </c>
      <c r="AD46" s="60">
        <v>4150</v>
      </c>
      <c r="AE46" s="60">
        <v>3660</v>
      </c>
      <c r="AF46" s="60">
        <v>236</v>
      </c>
      <c r="AG46" s="60">
        <v>254</v>
      </c>
      <c r="AH46" s="61">
        <v>6.1199999999999997E-2</v>
      </c>
      <c r="AL46" s="55" t="s">
        <v>128</v>
      </c>
      <c r="AN46" s="55" t="s">
        <v>785</v>
      </c>
      <c r="AP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4150</v>
      </c>
      <c r="AQ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3660</v>
      </c>
      <c r="AR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46" s="60">
        <f>IFERROR(IF(출고표[[#This Row],[쇼핑몰구분]]="비닐팩토리",0,ROUND(출고표[[#This Row],[총판매금액(검)]]-출고표[[#This Row],[거래처지급액(검)]]-출고표[[#This Row],[수수료(검)]],0)),0)</f>
        <v>254</v>
      </c>
      <c r="AT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6.1199999999999997E-2</v>
      </c>
      <c r="AU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" s="60">
        <f>IFERROR(IF(D46="스마트스토어",COUNTIFS(출고표[구입일자],"&lt;&gt;"&amp;H46,출고표[구매자명],E46,출고표[구매자연락처],F46),COUNTIFS(출고표[구입일자],"&lt;&gt;"&amp;H46,출고표[구매자명],E46,출고표[구매자연락처],G46)),0)</f>
        <v>0</v>
      </c>
    </row>
    <row r="47" spans="1:48" ht="20.100000000000001" customHeight="1">
      <c r="A47" s="55">
        <v>46</v>
      </c>
      <c r="B47" s="55" t="s">
        <v>560</v>
      </c>
      <c r="C47" s="64" t="s">
        <v>1103</v>
      </c>
      <c r="D47" s="55" t="s">
        <v>562</v>
      </c>
      <c r="E47" s="55" t="s">
        <v>1104</v>
      </c>
      <c r="F47" s="55" t="s">
        <v>1105</v>
      </c>
      <c r="G47" s="55" t="s">
        <v>1106</v>
      </c>
      <c r="H47" s="63">
        <v>45447</v>
      </c>
      <c r="I47" s="63">
        <v>45447</v>
      </c>
      <c r="J47" s="55" t="s">
        <v>561</v>
      </c>
      <c r="K47" s="64" t="s">
        <v>1102</v>
      </c>
      <c r="M47" s="55" t="s">
        <v>1101</v>
      </c>
      <c r="N47" s="55" t="s">
        <v>1106</v>
      </c>
      <c r="P47" s="55" t="s">
        <v>1107</v>
      </c>
      <c r="Q47" s="55" t="s">
        <v>564</v>
      </c>
      <c r="R47" s="55" t="s">
        <v>34</v>
      </c>
      <c r="S47" s="55" t="s">
        <v>351</v>
      </c>
      <c r="T47" s="60">
        <v>1</v>
      </c>
      <c r="U47" s="60">
        <v>34020</v>
      </c>
      <c r="V47" s="60">
        <v>0</v>
      </c>
      <c r="W47" s="60">
        <v>3000</v>
      </c>
      <c r="X47" s="60">
        <v>0</v>
      </c>
      <c r="Y47" s="60">
        <v>3500</v>
      </c>
      <c r="Z47" s="60">
        <v>0</v>
      </c>
      <c r="AA47" s="60">
        <v>0</v>
      </c>
      <c r="AB47" s="60">
        <v>32130</v>
      </c>
      <c r="AC47" s="60">
        <v>19800</v>
      </c>
      <c r="AD47" s="60">
        <v>37020</v>
      </c>
      <c r="AE47" s="60">
        <v>23300</v>
      </c>
      <c r="AF47" s="60">
        <v>4141</v>
      </c>
      <c r="AG47" s="60">
        <v>9579</v>
      </c>
      <c r="AH47" s="61">
        <v>0.25879999999999997</v>
      </c>
      <c r="AL47" s="55" t="s">
        <v>33</v>
      </c>
      <c r="AN47" s="55" t="s">
        <v>785</v>
      </c>
      <c r="AP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7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" s="60">
        <f>IFERROR(IF(D47="스마트스토어",COUNTIFS(출고표[구입일자],"&lt;&gt;"&amp;H47,출고표[구매자명],E47,출고표[구매자연락처],F47),COUNTIFS(출고표[구입일자],"&lt;&gt;"&amp;H47,출고표[구매자명],E47,출고표[구매자연락처],G47)),0)</f>
        <v>0</v>
      </c>
    </row>
    <row r="48" spans="1:48" ht="20.100000000000001" customHeight="1">
      <c r="A48" s="55">
        <v>47</v>
      </c>
      <c r="B48" s="55" t="s">
        <v>665</v>
      </c>
      <c r="C48" s="64" t="s">
        <v>1110</v>
      </c>
      <c r="D48" s="55" t="s">
        <v>559</v>
      </c>
      <c r="E48" s="55" t="s">
        <v>1108</v>
      </c>
      <c r="F48" s="55" t="s">
        <v>1111</v>
      </c>
      <c r="G48" s="55" t="s">
        <v>1112</v>
      </c>
      <c r="H48" s="63">
        <v>45447</v>
      </c>
      <c r="I48" s="63">
        <v>45447</v>
      </c>
      <c r="J48" s="55" t="s">
        <v>561</v>
      </c>
      <c r="K48" s="64" t="s">
        <v>1109</v>
      </c>
      <c r="M48" s="55" t="s">
        <v>1108</v>
      </c>
      <c r="N48" s="55" t="s">
        <v>1112</v>
      </c>
      <c r="P48" s="55" t="s">
        <v>1113</v>
      </c>
      <c r="Q48" s="55" t="s">
        <v>1114</v>
      </c>
      <c r="R48" s="55" t="s">
        <v>115</v>
      </c>
      <c r="S48" s="55" t="s">
        <v>351</v>
      </c>
      <c r="T48" s="60">
        <v>10</v>
      </c>
      <c r="U48" s="60">
        <v>29700</v>
      </c>
      <c r="V48" s="60">
        <v>12900</v>
      </c>
      <c r="W48" s="60">
        <v>0</v>
      </c>
      <c r="X48" s="60">
        <v>0</v>
      </c>
      <c r="Y48" s="60">
        <v>3500</v>
      </c>
      <c r="Z48" s="60">
        <v>0</v>
      </c>
      <c r="AA48" s="60">
        <v>0</v>
      </c>
      <c r="AB48" s="60">
        <v>2970</v>
      </c>
      <c r="AC48" s="60">
        <v>1980</v>
      </c>
      <c r="AD48" s="60">
        <v>29700</v>
      </c>
      <c r="AE48" s="60">
        <v>0</v>
      </c>
      <c r="AF48" s="60">
        <v>1572</v>
      </c>
      <c r="AG48" s="60">
        <v>0</v>
      </c>
      <c r="AH48" s="61">
        <v>0</v>
      </c>
      <c r="AL48" s="55" t="s">
        <v>114</v>
      </c>
      <c r="AN48" s="55" t="s">
        <v>785</v>
      </c>
      <c r="AP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29700</v>
      </c>
      <c r="AQ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4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" s="60">
        <f>IFERROR(IF(D48="스마트스토어",COUNTIFS(출고표[구입일자],"&lt;&gt;"&amp;H48,출고표[구매자명],E48,출고표[구매자연락처],F48),COUNTIFS(출고표[구입일자],"&lt;&gt;"&amp;H48,출고표[구매자명],E48,출고표[구매자연락처],G48)),0)</f>
        <v>0</v>
      </c>
    </row>
    <row r="49" spans="1:48" ht="20.100000000000001" customHeight="1">
      <c r="A49" s="55">
        <v>48</v>
      </c>
      <c r="B49" s="55" t="s">
        <v>665</v>
      </c>
      <c r="C49" s="64" t="s">
        <v>1117</v>
      </c>
      <c r="D49" s="55" t="s">
        <v>559</v>
      </c>
      <c r="E49" s="55" t="s">
        <v>1115</v>
      </c>
      <c r="F49" s="55" t="s">
        <v>1118</v>
      </c>
      <c r="G49" s="55" t="s">
        <v>1119</v>
      </c>
      <c r="H49" s="63">
        <v>45446</v>
      </c>
      <c r="I49" s="63">
        <v>45447</v>
      </c>
      <c r="J49" s="55" t="s">
        <v>561</v>
      </c>
      <c r="K49" s="64" t="s">
        <v>1116</v>
      </c>
      <c r="M49" s="55" t="s">
        <v>1115</v>
      </c>
      <c r="N49" s="55" t="s">
        <v>1119</v>
      </c>
      <c r="P49" s="55" t="s">
        <v>1120</v>
      </c>
      <c r="R49" s="55" t="s">
        <v>38</v>
      </c>
      <c r="S49" s="55" t="s">
        <v>351</v>
      </c>
      <c r="T49" s="60">
        <v>1</v>
      </c>
      <c r="U49" s="60">
        <v>20800</v>
      </c>
      <c r="V49" s="60">
        <v>0</v>
      </c>
      <c r="W49" s="60">
        <v>3000</v>
      </c>
      <c r="X49" s="60">
        <v>0</v>
      </c>
      <c r="Y49" s="60">
        <v>3000</v>
      </c>
      <c r="Z49" s="60">
        <v>0</v>
      </c>
      <c r="AA49" s="60">
        <v>0</v>
      </c>
      <c r="AB49" s="60">
        <v>20800</v>
      </c>
      <c r="AC49" s="60">
        <v>14300</v>
      </c>
      <c r="AD49" s="60">
        <v>23800</v>
      </c>
      <c r="AE49" s="60">
        <v>0</v>
      </c>
      <c r="AF49" s="60">
        <v>1214</v>
      </c>
      <c r="AG49" s="60">
        <v>0</v>
      </c>
      <c r="AH49" s="61">
        <v>0</v>
      </c>
      <c r="AL49" s="55" t="s">
        <v>37</v>
      </c>
      <c r="AN49" s="55" t="s">
        <v>785</v>
      </c>
      <c r="AP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4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" s="60">
        <f>IFERROR(IF(D49="스마트스토어",COUNTIFS(출고표[구입일자],"&lt;&gt;"&amp;H49,출고표[구매자명],E49,출고표[구매자연락처],F49),COUNTIFS(출고표[구입일자],"&lt;&gt;"&amp;H49,출고표[구매자명],E49,출고표[구매자연락처],G49)),0)</f>
        <v>0</v>
      </c>
    </row>
    <row r="50" spans="1:48" ht="20.100000000000001" customHeight="1">
      <c r="A50" s="55">
        <v>49</v>
      </c>
      <c r="B50" s="55" t="s">
        <v>665</v>
      </c>
      <c r="C50" s="64" t="s">
        <v>1123</v>
      </c>
      <c r="D50" s="55" t="s">
        <v>559</v>
      </c>
      <c r="E50" s="55" t="s">
        <v>1121</v>
      </c>
      <c r="F50" s="55" t="s">
        <v>1124</v>
      </c>
      <c r="G50" s="55" t="s">
        <v>1125</v>
      </c>
      <c r="H50" s="63">
        <v>45446</v>
      </c>
      <c r="I50" s="63">
        <v>45447</v>
      </c>
      <c r="J50" s="55" t="s">
        <v>561</v>
      </c>
      <c r="K50" s="64" t="s">
        <v>1122</v>
      </c>
      <c r="M50" s="55" t="s">
        <v>1121</v>
      </c>
      <c r="N50" s="55" t="s">
        <v>1125</v>
      </c>
      <c r="P50" s="55" t="s">
        <v>1126</v>
      </c>
      <c r="R50" s="55" t="s">
        <v>38</v>
      </c>
      <c r="S50" s="55" t="s">
        <v>351</v>
      </c>
      <c r="T50" s="60">
        <v>1</v>
      </c>
      <c r="U50" s="60">
        <v>20800</v>
      </c>
      <c r="V50" s="60">
        <v>0</v>
      </c>
      <c r="W50" s="60">
        <v>3000</v>
      </c>
      <c r="X50" s="60">
        <v>0</v>
      </c>
      <c r="Y50" s="60">
        <v>3000</v>
      </c>
      <c r="Z50" s="60">
        <v>0</v>
      </c>
      <c r="AA50" s="60">
        <v>0</v>
      </c>
      <c r="AB50" s="60">
        <v>20800</v>
      </c>
      <c r="AC50" s="60">
        <v>14300</v>
      </c>
      <c r="AD50" s="60">
        <v>23800</v>
      </c>
      <c r="AE50" s="60">
        <v>0</v>
      </c>
      <c r="AF50" s="60">
        <v>1214</v>
      </c>
      <c r="AG50" s="60">
        <v>0</v>
      </c>
      <c r="AH50" s="61">
        <v>0</v>
      </c>
      <c r="AL50" s="55" t="s">
        <v>37</v>
      </c>
      <c r="AN50" s="55" t="s">
        <v>785</v>
      </c>
      <c r="AP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" s="60">
        <f>IFERROR(IF(D50="스마트스토어",COUNTIFS(출고표[구입일자],"&lt;&gt;"&amp;H50,출고표[구매자명],E50,출고표[구매자연락처],F50),COUNTIFS(출고표[구입일자],"&lt;&gt;"&amp;H50,출고표[구매자명],E50,출고표[구매자연락처],G50)),0)</f>
        <v>0</v>
      </c>
    </row>
    <row r="51" spans="1:48" ht="20.100000000000001" customHeight="1">
      <c r="A51" s="55">
        <v>50</v>
      </c>
      <c r="B51" s="55" t="s">
        <v>665</v>
      </c>
      <c r="C51" s="64" t="s">
        <v>1657</v>
      </c>
      <c r="D51" s="55" t="s">
        <v>530</v>
      </c>
      <c r="H51" s="63">
        <v>45447</v>
      </c>
      <c r="I51" s="63">
        <v>45447</v>
      </c>
      <c r="J51" s="55" t="s">
        <v>561</v>
      </c>
      <c r="K51" s="64" t="s">
        <v>1128</v>
      </c>
      <c r="M51" s="55" t="s">
        <v>1127</v>
      </c>
      <c r="N51" s="55" t="s">
        <v>1129</v>
      </c>
      <c r="P51" s="55" t="s">
        <v>1130</v>
      </c>
      <c r="R51" s="55" t="s">
        <v>529</v>
      </c>
      <c r="S51" s="55" t="s">
        <v>351</v>
      </c>
      <c r="T51" s="60">
        <v>1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A51" s="60">
        <v>0</v>
      </c>
      <c r="AB51" s="60">
        <v>0</v>
      </c>
      <c r="AC51" s="60">
        <v>0</v>
      </c>
      <c r="AD51" s="60">
        <v>0</v>
      </c>
      <c r="AE51" s="60">
        <v>0</v>
      </c>
      <c r="AF51" s="60">
        <v>0</v>
      </c>
      <c r="AG51" s="60">
        <v>0</v>
      </c>
      <c r="AH51" s="61">
        <v>0</v>
      </c>
      <c r="AL51" s="55" t="s">
        <v>530</v>
      </c>
      <c r="AM51" s="55" t="s">
        <v>773</v>
      </c>
      <c r="AN51" s="55" t="s">
        <v>785</v>
      </c>
      <c r="AP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" s="60">
        <f>IFERROR(IF(D51="스마트스토어",COUNTIFS(출고표[구입일자],"&lt;&gt;"&amp;H51,출고표[구매자명],E51,출고표[구매자연락처],F51),COUNTIFS(출고표[구입일자],"&lt;&gt;"&amp;H51,출고표[구매자명],E51,출고표[구매자연락처],G51)),0)</f>
        <v>0</v>
      </c>
    </row>
    <row r="52" spans="1:48" ht="20.100000000000001" customHeight="1">
      <c r="A52" s="55">
        <v>51</v>
      </c>
      <c r="B52" s="55" t="s">
        <v>665</v>
      </c>
      <c r="C52" s="64" t="s">
        <v>1658</v>
      </c>
      <c r="D52" s="55" t="s">
        <v>530</v>
      </c>
      <c r="H52" s="63">
        <v>45447</v>
      </c>
      <c r="I52" s="63">
        <v>45447</v>
      </c>
      <c r="J52" s="55" t="s">
        <v>561</v>
      </c>
      <c r="K52" s="64" t="s">
        <v>1131</v>
      </c>
      <c r="M52" s="55" t="s">
        <v>1127</v>
      </c>
      <c r="N52" s="55" t="s">
        <v>1129</v>
      </c>
      <c r="P52" s="55" t="s">
        <v>1130</v>
      </c>
      <c r="R52" s="55" t="s">
        <v>529</v>
      </c>
      <c r="S52" s="55" t="s">
        <v>351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A52" s="60">
        <v>0</v>
      </c>
      <c r="AB52" s="60">
        <v>0</v>
      </c>
      <c r="AC52" s="60">
        <v>0</v>
      </c>
      <c r="AD52" s="60">
        <v>0</v>
      </c>
      <c r="AE52" s="60">
        <v>0</v>
      </c>
      <c r="AF52" s="60">
        <v>0</v>
      </c>
      <c r="AG52" s="60">
        <v>0</v>
      </c>
      <c r="AH52" s="61">
        <v>0</v>
      </c>
      <c r="AL52" s="55" t="s">
        <v>530</v>
      </c>
      <c r="AM52" s="55" t="s">
        <v>773</v>
      </c>
      <c r="AN52" s="55" t="s">
        <v>785</v>
      </c>
      <c r="AP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" s="60">
        <f>IFERROR(IF(D52="스마트스토어",COUNTIFS(출고표[구입일자],"&lt;&gt;"&amp;H52,출고표[구매자명],E52,출고표[구매자연락처],F52),COUNTIFS(출고표[구입일자],"&lt;&gt;"&amp;H52,출고표[구매자명],E52,출고표[구매자연락처],G52)),0)</f>
        <v>0</v>
      </c>
    </row>
    <row r="53" spans="1:48" ht="20.100000000000001" customHeight="1">
      <c r="A53" s="55">
        <v>52</v>
      </c>
      <c r="B53" s="55" t="s">
        <v>665</v>
      </c>
      <c r="C53" s="64" t="s">
        <v>1659</v>
      </c>
      <c r="D53" s="55" t="s">
        <v>530</v>
      </c>
      <c r="H53" s="63">
        <v>45447</v>
      </c>
      <c r="I53" s="63">
        <v>45447</v>
      </c>
      <c r="J53" s="55" t="s">
        <v>561</v>
      </c>
      <c r="K53" s="64" t="s">
        <v>1132</v>
      </c>
      <c r="M53" s="55" t="s">
        <v>1127</v>
      </c>
      <c r="N53" s="55" t="s">
        <v>1129</v>
      </c>
      <c r="P53" s="55" t="s">
        <v>1130</v>
      </c>
      <c r="R53" s="55" t="s">
        <v>529</v>
      </c>
      <c r="S53" s="55" t="s">
        <v>351</v>
      </c>
      <c r="T53" s="60">
        <v>1</v>
      </c>
      <c r="U53" s="60">
        <v>0</v>
      </c>
      <c r="V53" s="60">
        <v>0</v>
      </c>
      <c r="W53" s="60">
        <v>0</v>
      </c>
      <c r="X53" s="60">
        <v>0</v>
      </c>
      <c r="Y53" s="60">
        <v>5500</v>
      </c>
      <c r="Z53" s="60">
        <v>0</v>
      </c>
      <c r="AA53" s="60">
        <v>0</v>
      </c>
      <c r="AB53" s="60">
        <v>0</v>
      </c>
      <c r="AC53" s="60">
        <v>0</v>
      </c>
      <c r="AD53" s="60">
        <v>0</v>
      </c>
      <c r="AE53" s="60">
        <v>0</v>
      </c>
      <c r="AF53" s="60">
        <v>0</v>
      </c>
      <c r="AG53" s="60">
        <v>0</v>
      </c>
      <c r="AH53" s="61">
        <v>0</v>
      </c>
      <c r="AL53" s="55" t="s">
        <v>530</v>
      </c>
      <c r="AM53" s="55" t="s">
        <v>773</v>
      </c>
      <c r="AN53" s="55" t="s">
        <v>785</v>
      </c>
      <c r="AP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" s="60">
        <f>IFERROR(IF(D53="스마트스토어",COUNTIFS(출고표[구입일자],"&lt;&gt;"&amp;H53,출고표[구매자명],E53,출고표[구매자연락처],F53),COUNTIFS(출고표[구입일자],"&lt;&gt;"&amp;H53,출고표[구매자명],E53,출고표[구매자연락처],G53)),0)</f>
        <v>0</v>
      </c>
    </row>
    <row r="54" spans="1:48" ht="20.100000000000001" customHeight="1">
      <c r="A54" s="55">
        <v>53</v>
      </c>
      <c r="B54" s="55" t="s">
        <v>560</v>
      </c>
      <c r="C54" s="64" t="s">
        <v>1136</v>
      </c>
      <c r="D54" s="55" t="s">
        <v>1135</v>
      </c>
      <c r="H54" s="63">
        <v>45447</v>
      </c>
      <c r="I54" s="63">
        <v>45447</v>
      </c>
      <c r="J54" s="55" t="s">
        <v>561</v>
      </c>
      <c r="K54" s="64" t="s">
        <v>1134</v>
      </c>
      <c r="M54" s="55" t="s">
        <v>1133</v>
      </c>
      <c r="N54" s="55" t="s">
        <v>1137</v>
      </c>
      <c r="P54" s="55" t="s">
        <v>1138</v>
      </c>
      <c r="R54" s="55" t="s">
        <v>90</v>
      </c>
      <c r="S54" s="55" t="s">
        <v>351</v>
      </c>
      <c r="T54" s="60">
        <v>1</v>
      </c>
      <c r="U54" s="60">
        <v>0</v>
      </c>
      <c r="V54" s="60">
        <v>0</v>
      </c>
      <c r="W54" s="60">
        <v>0</v>
      </c>
      <c r="X54" s="60">
        <v>0</v>
      </c>
      <c r="Y54" s="60">
        <v>3000</v>
      </c>
      <c r="Z54" s="60">
        <v>0</v>
      </c>
      <c r="AA54" s="60">
        <v>0</v>
      </c>
      <c r="AB54" s="60">
        <v>3900</v>
      </c>
      <c r="AC54" s="60">
        <v>2530</v>
      </c>
      <c r="AD54" s="60">
        <v>0</v>
      </c>
      <c r="AE54" s="60">
        <v>0</v>
      </c>
      <c r="AF54" s="60">
        <v>0</v>
      </c>
      <c r="AG54" s="60">
        <v>0</v>
      </c>
      <c r="AH54" s="61">
        <v>0</v>
      </c>
      <c r="AL54" s="55" t="s">
        <v>89</v>
      </c>
      <c r="AM54" s="55" t="s">
        <v>773</v>
      </c>
      <c r="AN54" s="55" t="s">
        <v>788</v>
      </c>
      <c r="AP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5530</v>
      </c>
      <c r="AR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4" s="60">
        <f>IFERROR(IF(출고표[[#This Row],[쇼핑몰구분]]="비닐팩토리",0,ROUND(출고표[[#This Row],[총판매금액(검)]]-출고표[[#This Row],[거래처지급액(검)]]-출고표[[#This Row],[수수료(검)]],0)),0)</f>
        <v>-5610</v>
      </c>
      <c r="AT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4" s="60">
        <f>IFERROR(IF(D54="스마트스토어",COUNTIFS(출고표[구입일자],"&lt;&gt;"&amp;H54,출고표[구매자명],E54,출고표[구매자연락처],F54),COUNTIFS(출고표[구입일자],"&lt;&gt;"&amp;H54,출고표[구매자명],E54,출고표[구매자연락처],G54)),0)</f>
        <v>0</v>
      </c>
    </row>
    <row r="55" spans="1:48" ht="20.100000000000001" customHeight="1">
      <c r="A55" s="55">
        <v>54</v>
      </c>
      <c r="B55" s="55" t="s">
        <v>560</v>
      </c>
      <c r="C55" s="64" t="s">
        <v>1141</v>
      </c>
      <c r="D55" s="55" t="s">
        <v>1135</v>
      </c>
      <c r="H55" s="63">
        <v>45447</v>
      </c>
      <c r="I55" s="63">
        <v>45447</v>
      </c>
      <c r="J55" s="55" t="s">
        <v>561</v>
      </c>
      <c r="K55" s="64" t="s">
        <v>1140</v>
      </c>
      <c r="M55" s="55" t="s">
        <v>1139</v>
      </c>
      <c r="N55" s="55" t="s">
        <v>1142</v>
      </c>
      <c r="P55" s="55" t="s">
        <v>1143</v>
      </c>
      <c r="R55" s="55" t="s">
        <v>84</v>
      </c>
      <c r="S55" s="55" t="s">
        <v>351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3000</v>
      </c>
      <c r="Z55" s="60">
        <v>0</v>
      </c>
      <c r="AA55" s="60">
        <v>0</v>
      </c>
      <c r="AB55" s="60">
        <v>5250</v>
      </c>
      <c r="AC55" s="60">
        <v>3410</v>
      </c>
      <c r="AD55" s="60">
        <v>0</v>
      </c>
      <c r="AE55" s="60">
        <v>0</v>
      </c>
      <c r="AF55" s="60">
        <v>0</v>
      </c>
      <c r="AG55" s="60">
        <v>0</v>
      </c>
      <c r="AH55" s="61">
        <v>0</v>
      </c>
      <c r="AL55" s="55" t="s">
        <v>83</v>
      </c>
      <c r="AM55" s="55" t="s">
        <v>773</v>
      </c>
      <c r="AN55" s="55" t="s">
        <v>788</v>
      </c>
      <c r="AP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5" s="60">
        <f>IFERROR(IF(출고표[[#This Row],[쇼핑몰구분]]="비닐팩토리",0,ROUND(출고표[[#This Row],[총판매금액(검)]]-출고표[[#This Row],[거래처지급액(검)]]-출고표[[#This Row],[수수료(검)]],0)),0)</f>
        <v>-6490</v>
      </c>
      <c r="AT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" s="60">
        <f>IFERROR(IF(D55="스마트스토어",COUNTIFS(출고표[구입일자],"&lt;&gt;"&amp;H55,출고표[구매자명],E55,출고표[구매자연락처],F55),COUNTIFS(출고표[구입일자],"&lt;&gt;"&amp;H55,출고표[구매자명],E55,출고표[구매자연락처],G55)),0)</f>
        <v>0</v>
      </c>
    </row>
    <row r="56" spans="1:48" ht="20.100000000000001" customHeight="1">
      <c r="A56" s="55">
        <v>55</v>
      </c>
      <c r="B56" s="55" t="s">
        <v>665</v>
      </c>
      <c r="C56" s="64" t="s">
        <v>1146</v>
      </c>
      <c r="D56" s="55" t="s">
        <v>562</v>
      </c>
      <c r="E56" s="55" t="s">
        <v>1144</v>
      </c>
      <c r="F56" s="55" t="s">
        <v>1147</v>
      </c>
      <c r="G56" s="55" t="s">
        <v>1148</v>
      </c>
      <c r="H56" s="63">
        <v>45446</v>
      </c>
      <c r="I56" s="63">
        <v>45447</v>
      </c>
      <c r="J56" s="55" t="s">
        <v>561</v>
      </c>
      <c r="K56" s="64" t="s">
        <v>1145</v>
      </c>
      <c r="M56" s="55" t="s">
        <v>1144</v>
      </c>
      <c r="N56" s="55" t="s">
        <v>1148</v>
      </c>
      <c r="P56" s="55" t="s">
        <v>1149</v>
      </c>
      <c r="Q56" s="55" t="s">
        <v>563</v>
      </c>
      <c r="R56" s="55" t="s">
        <v>36</v>
      </c>
      <c r="S56" s="55" t="s">
        <v>351</v>
      </c>
      <c r="T56" s="60">
        <v>1</v>
      </c>
      <c r="U56" s="60">
        <v>25200</v>
      </c>
      <c r="V56" s="60">
        <v>0</v>
      </c>
      <c r="W56" s="60">
        <v>3000</v>
      </c>
      <c r="X56" s="60">
        <v>0</v>
      </c>
      <c r="Y56" s="60">
        <v>3000</v>
      </c>
      <c r="Z56" s="60">
        <v>0</v>
      </c>
      <c r="AA56" s="60">
        <v>0</v>
      </c>
      <c r="AB56" s="60">
        <v>25200</v>
      </c>
      <c r="AC56" s="60">
        <v>16500</v>
      </c>
      <c r="AD56" s="60">
        <v>28200</v>
      </c>
      <c r="AE56" s="60">
        <v>0</v>
      </c>
      <c r="AF56" s="60">
        <v>3093</v>
      </c>
      <c r="AG56" s="60">
        <v>0</v>
      </c>
      <c r="AH56" s="61">
        <v>0</v>
      </c>
      <c r="AL56" s="55" t="s">
        <v>35</v>
      </c>
      <c r="AN56" s="55" t="s">
        <v>785</v>
      </c>
      <c r="AP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5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" s="60">
        <f>IFERROR(IF(D56="스마트스토어",COUNTIFS(출고표[구입일자],"&lt;&gt;"&amp;H56,출고표[구매자명],E56,출고표[구매자연락처],F56),COUNTIFS(출고표[구입일자],"&lt;&gt;"&amp;H56,출고표[구매자명],E56,출고표[구매자연락처],G56)),0)</f>
        <v>0</v>
      </c>
    </row>
    <row r="57" spans="1:48" ht="20.100000000000001" customHeight="1">
      <c r="A57" s="55">
        <v>56</v>
      </c>
      <c r="B57" s="55" t="s">
        <v>665</v>
      </c>
      <c r="C57" s="64" t="s">
        <v>1152</v>
      </c>
      <c r="D57" s="55" t="s">
        <v>562</v>
      </c>
      <c r="E57" s="55" t="s">
        <v>1153</v>
      </c>
      <c r="F57" s="55" t="s">
        <v>1154</v>
      </c>
      <c r="G57" s="55" t="s">
        <v>1155</v>
      </c>
      <c r="H57" s="63">
        <v>45446</v>
      </c>
      <c r="I57" s="63">
        <v>45447</v>
      </c>
      <c r="J57" s="55" t="s">
        <v>561</v>
      </c>
      <c r="K57" s="64" t="s">
        <v>1151</v>
      </c>
      <c r="M57" s="55" t="s">
        <v>1150</v>
      </c>
      <c r="N57" s="55" t="s">
        <v>1155</v>
      </c>
      <c r="P57" s="55" t="s">
        <v>1156</v>
      </c>
      <c r="Q57" s="55" t="s">
        <v>563</v>
      </c>
      <c r="R57" s="55" t="s">
        <v>44</v>
      </c>
      <c r="S57" s="55" t="s">
        <v>351</v>
      </c>
      <c r="T57" s="60">
        <v>1</v>
      </c>
      <c r="U57" s="60">
        <v>15120</v>
      </c>
      <c r="V57" s="60">
        <v>0</v>
      </c>
      <c r="W57" s="60">
        <v>3000</v>
      </c>
      <c r="X57" s="60">
        <v>0</v>
      </c>
      <c r="Y57" s="60">
        <v>3000</v>
      </c>
      <c r="Z57" s="60">
        <v>0</v>
      </c>
      <c r="AA57" s="60">
        <v>0</v>
      </c>
      <c r="AB57" s="60">
        <v>15120</v>
      </c>
      <c r="AC57" s="60">
        <v>9900</v>
      </c>
      <c r="AD57" s="60">
        <v>18120</v>
      </c>
      <c r="AE57" s="60">
        <v>0</v>
      </c>
      <c r="AF57" s="60">
        <v>1895</v>
      </c>
      <c r="AG57" s="60">
        <v>0</v>
      </c>
      <c r="AH57" s="61">
        <v>0</v>
      </c>
      <c r="AL57" s="55" t="s">
        <v>43</v>
      </c>
      <c r="AN57" s="55" t="s">
        <v>785</v>
      </c>
      <c r="AP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18120</v>
      </c>
      <c r="AQ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5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" s="60">
        <f>IFERROR(IF(D57="스마트스토어",COUNTIFS(출고표[구입일자],"&lt;&gt;"&amp;H57,출고표[구매자명],E57,출고표[구매자연락처],F57),COUNTIFS(출고표[구입일자],"&lt;&gt;"&amp;H57,출고표[구매자명],E57,출고표[구매자연락처],G57)),0)</f>
        <v>0</v>
      </c>
    </row>
    <row r="58" spans="1:48" ht="20.100000000000001" customHeight="1">
      <c r="A58" s="55">
        <v>57</v>
      </c>
      <c r="B58" s="55" t="s">
        <v>665</v>
      </c>
      <c r="C58" s="64" t="s">
        <v>1660</v>
      </c>
      <c r="D58" s="55" t="s">
        <v>530</v>
      </c>
      <c r="H58" s="63">
        <v>45448</v>
      </c>
      <c r="I58" s="63">
        <v>45448</v>
      </c>
      <c r="J58" s="55" t="s">
        <v>561</v>
      </c>
      <c r="K58" s="64" t="s">
        <v>1158</v>
      </c>
      <c r="M58" s="55" t="s">
        <v>1157</v>
      </c>
      <c r="N58" s="55" t="s">
        <v>1159</v>
      </c>
      <c r="P58" s="55" t="s">
        <v>1160</v>
      </c>
      <c r="R58" s="55" t="s">
        <v>529</v>
      </c>
      <c r="S58" s="55" t="s">
        <v>351</v>
      </c>
      <c r="T58" s="60">
        <v>3</v>
      </c>
      <c r="U58" s="60">
        <v>0</v>
      </c>
      <c r="V58" s="60">
        <v>0</v>
      </c>
      <c r="W58" s="60">
        <v>0</v>
      </c>
      <c r="X58" s="60">
        <v>0</v>
      </c>
      <c r="Y58" s="60">
        <v>5500</v>
      </c>
      <c r="Z58" s="60">
        <v>0</v>
      </c>
      <c r="AA58" s="60">
        <v>0</v>
      </c>
      <c r="AB58" s="60">
        <v>0</v>
      </c>
      <c r="AC58" s="60">
        <v>0</v>
      </c>
      <c r="AD58" s="60">
        <v>0</v>
      </c>
      <c r="AE58" s="60">
        <v>0</v>
      </c>
      <c r="AF58" s="60">
        <v>0</v>
      </c>
      <c r="AG58" s="60">
        <v>0</v>
      </c>
      <c r="AH58" s="61">
        <v>0</v>
      </c>
      <c r="AL58" s="55" t="s">
        <v>530</v>
      </c>
      <c r="AM58" s="55" t="s">
        <v>773</v>
      </c>
      <c r="AN58" s="55" t="s">
        <v>785</v>
      </c>
      <c r="AP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" s="60">
        <f>IFERROR(IF(D58="스마트스토어",COUNTIFS(출고표[구입일자],"&lt;&gt;"&amp;H58,출고표[구매자명],E58,출고표[구매자연락처],F58),COUNTIFS(출고표[구입일자],"&lt;&gt;"&amp;H58,출고표[구매자명],E58,출고표[구매자연락처],G58)),0)</f>
        <v>0</v>
      </c>
    </row>
    <row r="59" spans="1:48" ht="20.100000000000001" customHeight="1">
      <c r="A59" s="55">
        <v>58</v>
      </c>
      <c r="B59" s="55" t="s">
        <v>665</v>
      </c>
      <c r="C59" s="64" t="s">
        <v>1661</v>
      </c>
      <c r="D59" s="55" t="s">
        <v>530</v>
      </c>
      <c r="H59" s="63">
        <v>45448</v>
      </c>
      <c r="I59" s="63">
        <v>45448</v>
      </c>
      <c r="J59" s="55" t="s">
        <v>561</v>
      </c>
      <c r="K59" s="64" t="s">
        <v>1161</v>
      </c>
      <c r="M59" s="55" t="s">
        <v>1157</v>
      </c>
      <c r="N59" s="55" t="s">
        <v>1159</v>
      </c>
      <c r="P59" s="55" t="s">
        <v>1160</v>
      </c>
      <c r="R59" s="55" t="s">
        <v>529</v>
      </c>
      <c r="S59" s="55" t="s">
        <v>351</v>
      </c>
      <c r="T59" s="60">
        <v>3</v>
      </c>
      <c r="U59" s="60">
        <v>0</v>
      </c>
      <c r="V59" s="60">
        <v>0</v>
      </c>
      <c r="W59" s="60">
        <v>0</v>
      </c>
      <c r="X59" s="60">
        <v>0</v>
      </c>
      <c r="Y59" s="60">
        <v>5500</v>
      </c>
      <c r="Z59" s="60">
        <v>0</v>
      </c>
      <c r="AA59" s="60">
        <v>0</v>
      </c>
      <c r="AB59" s="60">
        <v>0</v>
      </c>
      <c r="AC59" s="60">
        <v>0</v>
      </c>
      <c r="AD59" s="60">
        <v>0</v>
      </c>
      <c r="AE59" s="60">
        <v>0</v>
      </c>
      <c r="AF59" s="60">
        <v>0</v>
      </c>
      <c r="AG59" s="60">
        <v>0</v>
      </c>
      <c r="AH59" s="61">
        <v>0</v>
      </c>
      <c r="AL59" s="55" t="s">
        <v>530</v>
      </c>
      <c r="AM59" s="55" t="s">
        <v>773</v>
      </c>
      <c r="AN59" s="55" t="s">
        <v>785</v>
      </c>
      <c r="AP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" s="60">
        <f>IFERROR(IF(D59="스마트스토어",COUNTIFS(출고표[구입일자],"&lt;&gt;"&amp;H59,출고표[구매자명],E59,출고표[구매자연락처],F59),COUNTIFS(출고표[구입일자],"&lt;&gt;"&amp;H59,출고표[구매자명],E59,출고표[구매자연락처],G59)),0)</f>
        <v>0</v>
      </c>
    </row>
    <row r="60" spans="1:48" ht="20.100000000000001" customHeight="1">
      <c r="A60" s="55">
        <v>59</v>
      </c>
      <c r="B60" s="55" t="s">
        <v>665</v>
      </c>
      <c r="C60" s="64" t="s">
        <v>1662</v>
      </c>
      <c r="D60" s="55" t="s">
        <v>530</v>
      </c>
      <c r="H60" s="63">
        <v>45448</v>
      </c>
      <c r="I60" s="63">
        <v>45448</v>
      </c>
      <c r="J60" s="55" t="s">
        <v>561</v>
      </c>
      <c r="K60" s="64" t="s">
        <v>1163</v>
      </c>
      <c r="M60" s="55" t="s">
        <v>1162</v>
      </c>
      <c r="N60" s="55" t="s">
        <v>1164</v>
      </c>
      <c r="P60" s="55" t="s">
        <v>1165</v>
      </c>
      <c r="R60" s="55" t="s">
        <v>529</v>
      </c>
      <c r="S60" s="55" t="s">
        <v>351</v>
      </c>
      <c r="T60" s="60">
        <v>1</v>
      </c>
      <c r="U60" s="60">
        <v>0</v>
      </c>
      <c r="V60" s="60">
        <v>0</v>
      </c>
      <c r="W60" s="60">
        <v>0</v>
      </c>
      <c r="X60" s="60">
        <v>0</v>
      </c>
      <c r="Y60" s="60">
        <v>0</v>
      </c>
      <c r="Z60" s="60">
        <v>0</v>
      </c>
      <c r="AA60" s="60">
        <v>0</v>
      </c>
      <c r="AB60" s="60">
        <v>0</v>
      </c>
      <c r="AC60" s="60">
        <v>0</v>
      </c>
      <c r="AD60" s="60">
        <v>0</v>
      </c>
      <c r="AE60" s="60">
        <v>0</v>
      </c>
      <c r="AF60" s="60">
        <v>0</v>
      </c>
      <c r="AG60" s="60">
        <v>0</v>
      </c>
      <c r="AH60" s="61">
        <v>0</v>
      </c>
      <c r="AL60" s="55" t="s">
        <v>530</v>
      </c>
      <c r="AM60" s="55" t="s">
        <v>773</v>
      </c>
      <c r="AN60" s="55" t="s">
        <v>785</v>
      </c>
      <c r="AP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0" s="60">
        <f>IFERROR(IF(D60="스마트스토어",COUNTIFS(출고표[구입일자],"&lt;&gt;"&amp;H60,출고표[구매자명],E60,출고표[구매자연락처],F60),COUNTIFS(출고표[구입일자],"&lt;&gt;"&amp;H60,출고표[구매자명],E60,출고표[구매자연락처],G60)),0)</f>
        <v>0</v>
      </c>
    </row>
    <row r="61" spans="1:48" ht="20.100000000000001" customHeight="1">
      <c r="A61" s="55">
        <v>60</v>
      </c>
      <c r="B61" s="55" t="s">
        <v>560</v>
      </c>
      <c r="C61" s="64" t="s">
        <v>1168</v>
      </c>
      <c r="D61" s="55" t="s">
        <v>559</v>
      </c>
      <c r="E61" s="55" t="s">
        <v>1169</v>
      </c>
      <c r="F61" s="55" t="s">
        <v>1170</v>
      </c>
      <c r="G61" s="55" t="s">
        <v>1171</v>
      </c>
      <c r="H61" s="63">
        <v>45448</v>
      </c>
      <c r="I61" s="63">
        <v>45448</v>
      </c>
      <c r="J61" s="55" t="s">
        <v>561</v>
      </c>
      <c r="K61" s="64" t="s">
        <v>1167</v>
      </c>
      <c r="M61" s="55" t="s">
        <v>1166</v>
      </c>
      <c r="N61" s="55" t="s">
        <v>1171</v>
      </c>
      <c r="P61" s="55" t="s">
        <v>1172</v>
      </c>
      <c r="R61" s="55" t="s">
        <v>44</v>
      </c>
      <c r="S61" s="55" t="s">
        <v>351</v>
      </c>
      <c r="T61" s="60">
        <v>1</v>
      </c>
      <c r="U61" s="60">
        <v>14580</v>
      </c>
      <c r="V61" s="60">
        <v>1620</v>
      </c>
      <c r="W61" s="60">
        <v>3000</v>
      </c>
      <c r="X61" s="60">
        <v>0</v>
      </c>
      <c r="Y61" s="60">
        <v>3000</v>
      </c>
      <c r="Z61" s="60">
        <v>0</v>
      </c>
      <c r="AA61" s="60">
        <v>0</v>
      </c>
      <c r="AB61" s="60">
        <v>15300</v>
      </c>
      <c r="AC61" s="60">
        <v>9900</v>
      </c>
      <c r="AD61" s="60">
        <v>17580</v>
      </c>
      <c r="AE61" s="60">
        <v>12900</v>
      </c>
      <c r="AF61" s="60">
        <v>719</v>
      </c>
      <c r="AG61" s="60">
        <v>3961</v>
      </c>
      <c r="AH61" s="61">
        <v>0.2253</v>
      </c>
      <c r="AL61" s="55" t="s">
        <v>43</v>
      </c>
      <c r="AN61" s="55" t="s">
        <v>785</v>
      </c>
      <c r="AP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17580</v>
      </c>
      <c r="AQ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12900</v>
      </c>
      <c r="AR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61" s="60">
        <f>IFERROR(IF(출고표[[#This Row],[쇼핑몰구분]]="비닐팩토리",0,ROUND(출고표[[#This Row],[총판매금액(검)]]-출고표[[#This Row],[거래처지급액(검)]]-출고표[[#This Row],[수수료(검)]],0)),0)</f>
        <v>3961</v>
      </c>
      <c r="AT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0.2253</v>
      </c>
      <c r="AU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" s="60">
        <f>IFERROR(IF(D61="스마트스토어",COUNTIFS(출고표[구입일자],"&lt;&gt;"&amp;H61,출고표[구매자명],E61,출고표[구매자연락처],F61),COUNTIFS(출고표[구입일자],"&lt;&gt;"&amp;H61,출고표[구매자명],E61,출고표[구매자연락처],G61)),0)</f>
        <v>0</v>
      </c>
    </row>
    <row r="62" spans="1:48" ht="20.100000000000001" customHeight="1">
      <c r="A62" s="55">
        <v>61</v>
      </c>
      <c r="B62" s="55" t="s">
        <v>560</v>
      </c>
      <c r="C62" s="64" t="s">
        <v>1175</v>
      </c>
      <c r="D62" s="55" t="s">
        <v>559</v>
      </c>
      <c r="E62" s="55" t="s">
        <v>1176</v>
      </c>
      <c r="F62" s="55" t="s">
        <v>1177</v>
      </c>
      <c r="G62" s="55" t="s">
        <v>1178</v>
      </c>
      <c r="H62" s="63">
        <v>45448</v>
      </c>
      <c r="I62" s="63">
        <v>45448</v>
      </c>
      <c r="J62" s="55" t="s">
        <v>561</v>
      </c>
      <c r="K62" s="64" t="s">
        <v>1174</v>
      </c>
      <c r="M62" s="55" t="s">
        <v>1173</v>
      </c>
      <c r="N62" s="55" t="s">
        <v>1178</v>
      </c>
      <c r="O62" s="55" t="s">
        <v>1179</v>
      </c>
      <c r="P62" s="55" t="s">
        <v>1180</v>
      </c>
      <c r="Q62" s="55" t="s">
        <v>1181</v>
      </c>
      <c r="R62" s="55" t="s">
        <v>38</v>
      </c>
      <c r="S62" s="55" t="s">
        <v>351</v>
      </c>
      <c r="T62" s="60">
        <v>2</v>
      </c>
      <c r="U62" s="60">
        <v>42120</v>
      </c>
      <c r="V62" s="60">
        <v>4680</v>
      </c>
      <c r="W62" s="60">
        <v>0</v>
      </c>
      <c r="X62" s="60">
        <v>0</v>
      </c>
      <c r="Y62" s="60">
        <v>4400</v>
      </c>
      <c r="Z62" s="60">
        <v>0</v>
      </c>
      <c r="AA62" s="60">
        <v>0</v>
      </c>
      <c r="AB62" s="60">
        <v>22100</v>
      </c>
      <c r="AC62" s="60">
        <v>14300</v>
      </c>
      <c r="AD62" s="60">
        <v>42120</v>
      </c>
      <c r="AE62" s="60">
        <v>33000</v>
      </c>
      <c r="AF62" s="60">
        <v>1756</v>
      </c>
      <c r="AG62" s="60">
        <v>7364</v>
      </c>
      <c r="AH62" s="61">
        <v>0.17480000000000001</v>
      </c>
      <c r="AL62" s="55" t="s">
        <v>37</v>
      </c>
      <c r="AN62" s="55" t="s">
        <v>785</v>
      </c>
      <c r="AP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42120</v>
      </c>
      <c r="AQ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33000</v>
      </c>
      <c r="AR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62" s="60">
        <f>IFERROR(IF(출고표[[#This Row],[쇼핑몰구분]]="비닐팩토리",0,ROUND(출고표[[#This Row],[총판매금액(검)]]-출고표[[#This Row],[거래처지급액(검)]]-출고표[[#This Row],[수수료(검)]],0)),0)</f>
        <v>7364</v>
      </c>
      <c r="AT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0.17480000000000001</v>
      </c>
      <c r="AU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" s="60">
        <f>IFERROR(IF(D62="스마트스토어",COUNTIFS(출고표[구입일자],"&lt;&gt;"&amp;H62,출고표[구매자명],E62,출고표[구매자연락처],F62),COUNTIFS(출고표[구입일자],"&lt;&gt;"&amp;H62,출고표[구매자명],E62,출고표[구매자연락처],G62)),0)</f>
        <v>0</v>
      </c>
    </row>
    <row r="63" spans="1:48" ht="20.100000000000001" customHeight="1">
      <c r="A63" s="55">
        <v>62</v>
      </c>
      <c r="B63" s="55" t="s">
        <v>560</v>
      </c>
      <c r="C63" s="64" t="s">
        <v>1184</v>
      </c>
      <c r="D63" s="55" t="s">
        <v>559</v>
      </c>
      <c r="E63" s="55" t="s">
        <v>1182</v>
      </c>
      <c r="F63" s="55" t="s">
        <v>1185</v>
      </c>
      <c r="G63" s="55" t="s">
        <v>1186</v>
      </c>
      <c r="H63" s="63">
        <v>45447</v>
      </c>
      <c r="I63" s="63">
        <v>45448</v>
      </c>
      <c r="J63" s="55" t="s">
        <v>561</v>
      </c>
      <c r="K63" s="64" t="s">
        <v>1183</v>
      </c>
      <c r="M63" s="55" t="s">
        <v>1182</v>
      </c>
      <c r="N63" s="55" t="s">
        <v>1186</v>
      </c>
      <c r="P63" s="55" t="s">
        <v>1187</v>
      </c>
      <c r="R63" s="55" t="s">
        <v>206</v>
      </c>
      <c r="S63" s="55" t="s">
        <v>352</v>
      </c>
      <c r="T63" s="60">
        <v>4</v>
      </c>
      <c r="U63" s="60">
        <v>15480</v>
      </c>
      <c r="V63" s="60">
        <v>0</v>
      </c>
      <c r="W63" s="60">
        <v>3000</v>
      </c>
      <c r="X63" s="60">
        <v>0</v>
      </c>
      <c r="Y63" s="60">
        <v>3000</v>
      </c>
      <c r="Z63" s="60">
        <v>0</v>
      </c>
      <c r="AA63" s="60">
        <v>0</v>
      </c>
      <c r="AB63" s="60">
        <v>3700</v>
      </c>
      <c r="AC63" s="60">
        <v>2365</v>
      </c>
      <c r="AD63" s="60">
        <v>18480</v>
      </c>
      <c r="AE63" s="60">
        <v>12460</v>
      </c>
      <c r="AF63" s="60">
        <v>755</v>
      </c>
      <c r="AG63" s="60">
        <v>5265</v>
      </c>
      <c r="AH63" s="61">
        <v>0.28489999999999999</v>
      </c>
      <c r="AL63" s="55" t="s">
        <v>1643</v>
      </c>
      <c r="AN63" s="55" t="s">
        <v>785</v>
      </c>
      <c r="AP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18480</v>
      </c>
      <c r="AQ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12460</v>
      </c>
      <c r="AR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755</v>
      </c>
      <c r="AS63" s="60">
        <f>IFERROR(IF(출고표[[#This Row],[쇼핑몰구분]]="비닐팩토리",0,ROUND(출고표[[#This Row],[총판매금액(검)]]-출고표[[#This Row],[거래처지급액(검)]]-출고표[[#This Row],[수수료(검)]],0)),0)</f>
        <v>5265</v>
      </c>
      <c r="AT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0.28489999999999999</v>
      </c>
      <c r="AU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" s="60">
        <f>IFERROR(IF(D63="스마트스토어",COUNTIFS(출고표[구입일자],"&lt;&gt;"&amp;H63,출고표[구매자명],E63,출고표[구매자연락처],F63),COUNTIFS(출고표[구입일자],"&lt;&gt;"&amp;H63,출고표[구매자명],E63,출고표[구매자연락처],G63)),0)</f>
        <v>0</v>
      </c>
    </row>
    <row r="64" spans="1:48" ht="20.100000000000001" customHeight="1">
      <c r="A64" s="55">
        <v>63</v>
      </c>
      <c r="B64" s="55" t="s">
        <v>560</v>
      </c>
      <c r="C64" s="64" t="s">
        <v>1190</v>
      </c>
      <c r="D64" s="55" t="s">
        <v>559</v>
      </c>
      <c r="E64" s="55" t="s">
        <v>1188</v>
      </c>
      <c r="F64" s="55" t="s">
        <v>1191</v>
      </c>
      <c r="G64" s="55" t="s">
        <v>1192</v>
      </c>
      <c r="H64" s="63">
        <v>45447</v>
      </c>
      <c r="I64" s="63">
        <v>45448</v>
      </c>
      <c r="J64" s="55" t="s">
        <v>561</v>
      </c>
      <c r="K64" s="64" t="s">
        <v>1189</v>
      </c>
      <c r="M64" s="55" t="s">
        <v>1188</v>
      </c>
      <c r="N64" s="55" t="s">
        <v>1192</v>
      </c>
      <c r="P64" s="55" t="s">
        <v>1193</v>
      </c>
      <c r="R64" s="55" t="s">
        <v>26</v>
      </c>
      <c r="S64" s="55" t="s">
        <v>351</v>
      </c>
      <c r="T64" s="60">
        <v>1</v>
      </c>
      <c r="U64" s="60">
        <v>22190</v>
      </c>
      <c r="V64" s="60">
        <v>2470</v>
      </c>
      <c r="W64" s="60">
        <v>3000</v>
      </c>
      <c r="X64" s="60">
        <v>0</v>
      </c>
      <c r="Y64" s="60">
        <v>3000</v>
      </c>
      <c r="Z64" s="60">
        <v>0</v>
      </c>
      <c r="AA64" s="60">
        <v>0</v>
      </c>
      <c r="AB64" s="60">
        <v>23290</v>
      </c>
      <c r="AC64" s="60">
        <v>15070</v>
      </c>
      <c r="AD64" s="60">
        <v>25190</v>
      </c>
      <c r="AE64" s="60">
        <v>18070</v>
      </c>
      <c r="AF64" s="60">
        <v>1022</v>
      </c>
      <c r="AG64" s="60">
        <v>6098</v>
      </c>
      <c r="AH64" s="61">
        <v>0.24210000000000001</v>
      </c>
      <c r="AL64" s="55" t="s">
        <v>25</v>
      </c>
      <c r="AN64" s="55" t="s">
        <v>785</v>
      </c>
      <c r="AP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25190</v>
      </c>
      <c r="AQ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18070</v>
      </c>
      <c r="AR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1022</v>
      </c>
      <c r="AS64" s="60">
        <f>IFERROR(IF(출고표[[#This Row],[쇼핑몰구분]]="비닐팩토리",0,ROUND(출고표[[#This Row],[총판매금액(검)]]-출고표[[#This Row],[거래처지급액(검)]]-출고표[[#This Row],[수수료(검)]],0)),0)</f>
        <v>6098</v>
      </c>
      <c r="AT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0.24210000000000001</v>
      </c>
      <c r="AU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" s="60">
        <f>IFERROR(IF(D64="스마트스토어",COUNTIFS(출고표[구입일자],"&lt;&gt;"&amp;H64,출고표[구매자명],E64,출고표[구매자연락처],F64),COUNTIFS(출고표[구입일자],"&lt;&gt;"&amp;H64,출고표[구매자명],E64,출고표[구매자연락처],G64)),0)</f>
        <v>0</v>
      </c>
    </row>
    <row r="65" spans="1:48" ht="20.100000000000001" customHeight="1">
      <c r="A65" s="55">
        <v>64</v>
      </c>
      <c r="B65" s="55" t="s">
        <v>665</v>
      </c>
      <c r="C65" s="64" t="s">
        <v>1196</v>
      </c>
      <c r="D65" s="55" t="s">
        <v>559</v>
      </c>
      <c r="E65" s="55" t="s">
        <v>1194</v>
      </c>
      <c r="F65" s="55" t="s">
        <v>1197</v>
      </c>
      <c r="G65" s="55" t="s">
        <v>1198</v>
      </c>
      <c r="H65" s="63">
        <v>45448</v>
      </c>
      <c r="I65" s="63">
        <v>45448</v>
      </c>
      <c r="J65" s="55" t="s">
        <v>561</v>
      </c>
      <c r="K65" s="64" t="s">
        <v>1195</v>
      </c>
      <c r="M65" s="55" t="s">
        <v>1194</v>
      </c>
      <c r="N65" s="55" t="s">
        <v>1198</v>
      </c>
      <c r="O65" s="55" t="s">
        <v>1199</v>
      </c>
      <c r="P65" s="55" t="s">
        <v>1200</v>
      </c>
      <c r="R65" s="55" t="s">
        <v>34</v>
      </c>
      <c r="S65" s="55" t="s">
        <v>351</v>
      </c>
      <c r="T65" s="60">
        <v>3</v>
      </c>
      <c r="U65" s="60">
        <v>85200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A65" s="60">
        <v>0</v>
      </c>
      <c r="AB65" s="60">
        <v>28800</v>
      </c>
      <c r="AC65" s="60">
        <v>19800</v>
      </c>
      <c r="AD65" s="60">
        <v>85200</v>
      </c>
      <c r="AE65" s="60">
        <v>0</v>
      </c>
      <c r="AF65" s="60">
        <v>4361</v>
      </c>
      <c r="AG65" s="60">
        <v>0</v>
      </c>
      <c r="AH65" s="61">
        <v>0</v>
      </c>
      <c r="AL65" s="55" t="s">
        <v>33</v>
      </c>
      <c r="AN65" s="55" t="s">
        <v>785</v>
      </c>
      <c r="AP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85200</v>
      </c>
      <c r="AQ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4361</v>
      </c>
      <c r="AS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" s="60">
        <f>IFERROR(IF(D65="스마트스토어",COUNTIFS(출고표[구입일자],"&lt;&gt;"&amp;H65,출고표[구매자명],E65,출고표[구매자연락처],F65),COUNTIFS(출고표[구입일자],"&lt;&gt;"&amp;H65,출고표[구매자명],E65,출고표[구매자연락처],G65)),0)</f>
        <v>0</v>
      </c>
    </row>
    <row r="66" spans="1:48" ht="20.100000000000001" customHeight="1">
      <c r="A66" s="55">
        <v>65</v>
      </c>
      <c r="B66" s="55" t="s">
        <v>665</v>
      </c>
      <c r="C66" s="64" t="s">
        <v>1203</v>
      </c>
      <c r="D66" s="55" t="s">
        <v>559</v>
      </c>
      <c r="E66" s="55" t="s">
        <v>1201</v>
      </c>
      <c r="F66" s="55" t="s">
        <v>1204</v>
      </c>
      <c r="G66" s="55" t="s">
        <v>1205</v>
      </c>
      <c r="H66" s="63">
        <v>45448</v>
      </c>
      <c r="I66" s="63">
        <v>45448</v>
      </c>
      <c r="J66" s="55" t="s">
        <v>561</v>
      </c>
      <c r="K66" s="64" t="s">
        <v>1202</v>
      </c>
      <c r="M66" s="55" t="s">
        <v>1201</v>
      </c>
      <c r="N66" s="55" t="s">
        <v>1205</v>
      </c>
      <c r="P66" s="55" t="s">
        <v>1206</v>
      </c>
      <c r="Q66" s="55" t="s">
        <v>1207</v>
      </c>
      <c r="R66" s="55" t="s">
        <v>38</v>
      </c>
      <c r="S66" s="55" t="s">
        <v>351</v>
      </c>
      <c r="T66" s="60">
        <v>1</v>
      </c>
      <c r="U66" s="60">
        <v>20800</v>
      </c>
      <c r="V66" s="60">
        <v>0</v>
      </c>
      <c r="W66" s="60">
        <v>3000</v>
      </c>
      <c r="X66" s="60">
        <v>0</v>
      </c>
      <c r="Y66" s="60">
        <v>3000</v>
      </c>
      <c r="Z66" s="60">
        <v>0</v>
      </c>
      <c r="AA66" s="60">
        <v>0</v>
      </c>
      <c r="AB66" s="60">
        <v>20800</v>
      </c>
      <c r="AC66" s="60">
        <v>14300</v>
      </c>
      <c r="AD66" s="60">
        <v>23800</v>
      </c>
      <c r="AE66" s="60">
        <v>0</v>
      </c>
      <c r="AF66" s="60">
        <v>1214</v>
      </c>
      <c r="AG66" s="60">
        <v>0</v>
      </c>
      <c r="AH66" s="61">
        <v>0</v>
      </c>
      <c r="AL66" s="55" t="s">
        <v>37</v>
      </c>
      <c r="AN66" s="55" t="s">
        <v>785</v>
      </c>
      <c r="AP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" s="60">
        <f>IFERROR(IF(D66="스마트스토어",COUNTIFS(출고표[구입일자],"&lt;&gt;"&amp;H66,출고표[구매자명],E66,출고표[구매자연락처],F66),COUNTIFS(출고표[구입일자],"&lt;&gt;"&amp;H66,출고표[구매자명],E66,출고표[구매자연락처],G66)),0)</f>
        <v>0</v>
      </c>
    </row>
    <row r="67" spans="1:48" ht="20.100000000000001" customHeight="1">
      <c r="A67" s="55">
        <v>66</v>
      </c>
      <c r="B67" s="55" t="s">
        <v>665</v>
      </c>
      <c r="C67" s="64" t="s">
        <v>1210</v>
      </c>
      <c r="D67" s="55" t="s">
        <v>562</v>
      </c>
      <c r="E67" s="55" t="s">
        <v>1211</v>
      </c>
      <c r="F67" s="55" t="s">
        <v>1212</v>
      </c>
      <c r="G67" s="55" t="s">
        <v>1213</v>
      </c>
      <c r="H67" s="63">
        <v>45447</v>
      </c>
      <c r="I67" s="63">
        <v>45448</v>
      </c>
      <c r="J67" s="55" t="s">
        <v>561</v>
      </c>
      <c r="K67" s="64" t="s">
        <v>1209</v>
      </c>
      <c r="M67" s="55" t="s">
        <v>1208</v>
      </c>
      <c r="N67" s="55" t="s">
        <v>1213</v>
      </c>
      <c r="P67" s="55" t="s">
        <v>1214</v>
      </c>
      <c r="Q67" s="55" t="s">
        <v>564</v>
      </c>
      <c r="R67" s="55" t="s">
        <v>18</v>
      </c>
      <c r="S67" s="55" t="s">
        <v>351</v>
      </c>
      <c r="T67" s="60">
        <v>10</v>
      </c>
      <c r="U67" s="60">
        <v>110900</v>
      </c>
      <c r="V67" s="60">
        <v>0</v>
      </c>
      <c r="W67" s="60">
        <v>0</v>
      </c>
      <c r="X67" s="60">
        <v>0</v>
      </c>
      <c r="Y67" s="60">
        <v>0</v>
      </c>
      <c r="Z67" s="60">
        <v>0</v>
      </c>
      <c r="AA67" s="60">
        <v>0</v>
      </c>
      <c r="AB67" s="60">
        <v>11090</v>
      </c>
      <c r="AC67" s="60">
        <v>7260</v>
      </c>
      <c r="AD67" s="60">
        <v>110900</v>
      </c>
      <c r="AE67" s="60">
        <v>0</v>
      </c>
      <c r="AF67" s="60">
        <v>13175</v>
      </c>
      <c r="AG67" s="60">
        <v>0</v>
      </c>
      <c r="AH67" s="61">
        <v>0</v>
      </c>
      <c r="AL67" s="55" t="s">
        <v>17</v>
      </c>
      <c r="AN67" s="55" t="s">
        <v>785</v>
      </c>
      <c r="AP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110900</v>
      </c>
      <c r="AQ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13175</v>
      </c>
      <c r="AS6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" s="60">
        <f>IFERROR(IF(D67="스마트스토어",COUNTIFS(출고표[구입일자],"&lt;&gt;"&amp;H67,출고표[구매자명],E67,출고표[구매자연락처],F67),COUNTIFS(출고표[구입일자],"&lt;&gt;"&amp;H67,출고표[구매자명],E67,출고표[구매자연락처],G67)),0)</f>
        <v>0</v>
      </c>
    </row>
    <row r="68" spans="1:48" ht="20.100000000000001" customHeight="1">
      <c r="A68" s="55">
        <v>67</v>
      </c>
      <c r="B68" s="55" t="s">
        <v>560</v>
      </c>
      <c r="C68" s="64" t="s">
        <v>1217</v>
      </c>
      <c r="D68" s="55" t="s">
        <v>562</v>
      </c>
      <c r="E68" s="55" t="s">
        <v>1215</v>
      </c>
      <c r="F68" s="55" t="s">
        <v>1218</v>
      </c>
      <c r="G68" s="55" t="s">
        <v>1219</v>
      </c>
      <c r="H68" s="63">
        <v>45447</v>
      </c>
      <c r="I68" s="63">
        <v>45448</v>
      </c>
      <c r="J68" s="55" t="s">
        <v>561</v>
      </c>
      <c r="K68" s="64" t="s">
        <v>1216</v>
      </c>
      <c r="M68" s="55" t="s">
        <v>1215</v>
      </c>
      <c r="N68" s="55" t="s">
        <v>1219</v>
      </c>
      <c r="P68" s="55" t="s">
        <v>1220</v>
      </c>
      <c r="Q68" s="55" t="s">
        <v>564</v>
      </c>
      <c r="R68" s="55" t="s">
        <v>129</v>
      </c>
      <c r="S68" s="55" t="s">
        <v>351</v>
      </c>
      <c r="T68" s="60">
        <v>10</v>
      </c>
      <c r="U68" s="60">
        <v>11500</v>
      </c>
      <c r="V68" s="60">
        <v>0</v>
      </c>
      <c r="W68" s="60">
        <v>3000</v>
      </c>
      <c r="X68" s="60">
        <v>0</v>
      </c>
      <c r="Y68" s="60">
        <v>3000</v>
      </c>
      <c r="Z68" s="60">
        <v>0</v>
      </c>
      <c r="AA68" s="60">
        <v>0</v>
      </c>
      <c r="AB68" s="60">
        <v>1070</v>
      </c>
      <c r="AC68" s="60">
        <v>660</v>
      </c>
      <c r="AD68" s="60">
        <v>14500</v>
      </c>
      <c r="AE68" s="60">
        <v>9600</v>
      </c>
      <c r="AF68" s="60">
        <v>1465</v>
      </c>
      <c r="AG68" s="60">
        <v>3435</v>
      </c>
      <c r="AH68" s="61">
        <v>0.2369</v>
      </c>
      <c r="AL68" s="55" t="s">
        <v>128</v>
      </c>
      <c r="AN68" s="55" t="s">
        <v>785</v>
      </c>
      <c r="AP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14500</v>
      </c>
      <c r="AQ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68" s="60">
        <f>IFERROR(IF(출고표[[#This Row],[쇼핑몰구분]]="비닐팩토리",0,ROUND(출고표[[#This Row],[총판매금액(검)]]-출고표[[#This Row],[거래처지급액(검)]]-출고표[[#This Row],[수수료(검)]],0)),0)</f>
        <v>3435</v>
      </c>
      <c r="AT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0.2369</v>
      </c>
      <c r="AU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" s="60">
        <f>IFERROR(IF(D68="스마트스토어",COUNTIFS(출고표[구입일자],"&lt;&gt;"&amp;H68,출고표[구매자명],E68,출고표[구매자연락처],F68),COUNTIFS(출고표[구입일자],"&lt;&gt;"&amp;H68,출고표[구매자명],E68,출고표[구매자연락처],G68)),0)</f>
        <v>0</v>
      </c>
    </row>
    <row r="69" spans="1:48" ht="20.100000000000001" customHeight="1">
      <c r="A69" s="55">
        <v>68</v>
      </c>
      <c r="B69" s="55" t="s">
        <v>560</v>
      </c>
      <c r="C69" s="64" t="s">
        <v>1223</v>
      </c>
      <c r="D69" s="55" t="s">
        <v>562</v>
      </c>
      <c r="E69" s="55" t="s">
        <v>1224</v>
      </c>
      <c r="F69" s="55" t="s">
        <v>1225</v>
      </c>
      <c r="G69" s="55" t="s">
        <v>1226</v>
      </c>
      <c r="H69" s="63">
        <v>45447</v>
      </c>
      <c r="I69" s="63">
        <v>45448</v>
      </c>
      <c r="J69" s="55" t="s">
        <v>561</v>
      </c>
      <c r="K69" s="64" t="s">
        <v>1222</v>
      </c>
      <c r="M69" s="55" t="s">
        <v>1221</v>
      </c>
      <c r="N69" s="55" t="s">
        <v>1226</v>
      </c>
      <c r="P69" s="55" t="s">
        <v>1227</v>
      </c>
      <c r="Q69" s="55" t="s">
        <v>564</v>
      </c>
      <c r="R69" s="55" t="s">
        <v>18</v>
      </c>
      <c r="S69" s="55" t="s">
        <v>351</v>
      </c>
      <c r="T69" s="60">
        <v>1</v>
      </c>
      <c r="U69" s="60">
        <v>12470</v>
      </c>
      <c r="V69" s="60">
        <v>0</v>
      </c>
      <c r="W69" s="60">
        <v>3000</v>
      </c>
      <c r="X69" s="60">
        <v>0</v>
      </c>
      <c r="Y69" s="60">
        <v>3000</v>
      </c>
      <c r="Z69" s="60">
        <v>0</v>
      </c>
      <c r="AA69" s="60">
        <v>0</v>
      </c>
      <c r="AB69" s="60">
        <v>11780</v>
      </c>
      <c r="AC69" s="60">
        <v>7260</v>
      </c>
      <c r="AD69" s="60">
        <v>15470</v>
      </c>
      <c r="AE69" s="60">
        <v>10260</v>
      </c>
      <c r="AF69" s="60">
        <v>1580</v>
      </c>
      <c r="AG69" s="60">
        <v>3630</v>
      </c>
      <c r="AH69" s="61">
        <v>0.2346</v>
      </c>
      <c r="AL69" s="55" t="s">
        <v>17</v>
      </c>
      <c r="AN69" s="55" t="s">
        <v>785</v>
      </c>
      <c r="AP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69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" s="60">
        <f>IFERROR(IF(D69="스마트스토어",COUNTIFS(출고표[구입일자],"&lt;&gt;"&amp;H69,출고표[구매자명],E69,출고표[구매자연락처],F69),COUNTIFS(출고표[구입일자],"&lt;&gt;"&amp;H69,출고표[구매자명],E69,출고표[구매자연락처],G69)),0)</f>
        <v>0</v>
      </c>
    </row>
    <row r="70" spans="1:48" ht="20.100000000000001" customHeight="1">
      <c r="A70" s="55">
        <v>69</v>
      </c>
      <c r="B70" s="55" t="s">
        <v>665</v>
      </c>
      <c r="C70" s="64" t="s">
        <v>1663</v>
      </c>
      <c r="D70" s="55" t="s">
        <v>530</v>
      </c>
      <c r="H70" s="63">
        <v>45450</v>
      </c>
      <c r="I70" s="63">
        <v>45450</v>
      </c>
      <c r="J70" s="55" t="s">
        <v>561</v>
      </c>
      <c r="K70" s="64" t="s">
        <v>1229</v>
      </c>
      <c r="M70" s="55" t="s">
        <v>1228</v>
      </c>
      <c r="N70" s="55" t="s">
        <v>1230</v>
      </c>
      <c r="P70" s="55" t="s">
        <v>1231</v>
      </c>
      <c r="R70" s="55" t="s">
        <v>529</v>
      </c>
      <c r="S70" s="55" t="s">
        <v>351</v>
      </c>
      <c r="T70" s="60">
        <v>1</v>
      </c>
      <c r="U70" s="60">
        <v>0</v>
      </c>
      <c r="V70" s="60">
        <v>0</v>
      </c>
      <c r="W70" s="60">
        <v>0</v>
      </c>
      <c r="X70" s="60">
        <v>0</v>
      </c>
      <c r="Y70" s="60">
        <v>5500</v>
      </c>
      <c r="Z70" s="60">
        <v>0</v>
      </c>
      <c r="AA70" s="60">
        <v>0</v>
      </c>
      <c r="AB70" s="60">
        <v>0</v>
      </c>
      <c r="AC70" s="60">
        <v>0</v>
      </c>
      <c r="AD70" s="60">
        <v>0</v>
      </c>
      <c r="AE70" s="60">
        <v>0</v>
      </c>
      <c r="AF70" s="60">
        <v>0</v>
      </c>
      <c r="AG70" s="60">
        <v>0</v>
      </c>
      <c r="AH70" s="61">
        <v>0</v>
      </c>
      <c r="AL70" s="55" t="s">
        <v>530</v>
      </c>
      <c r="AM70" s="55" t="s">
        <v>773</v>
      </c>
      <c r="AN70" s="55" t="s">
        <v>785</v>
      </c>
      <c r="AP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" s="60">
        <f>IFERROR(IF(D70="스마트스토어",COUNTIFS(출고표[구입일자],"&lt;&gt;"&amp;H70,출고표[구매자명],E70,출고표[구매자연락처],F70),COUNTIFS(출고표[구입일자],"&lt;&gt;"&amp;H70,출고표[구매자명],E70,출고표[구매자연락처],G70)),0)</f>
        <v>0</v>
      </c>
    </row>
    <row r="71" spans="1:48" ht="20.100000000000001" customHeight="1">
      <c r="A71" s="55">
        <v>70</v>
      </c>
      <c r="B71" s="55" t="s">
        <v>665</v>
      </c>
      <c r="C71" s="64" t="s">
        <v>1664</v>
      </c>
      <c r="D71" s="55" t="s">
        <v>530</v>
      </c>
      <c r="H71" s="63">
        <v>45450</v>
      </c>
      <c r="I71" s="63">
        <v>45450</v>
      </c>
      <c r="J71" s="55" t="s">
        <v>561</v>
      </c>
      <c r="K71" s="64" t="s">
        <v>1232</v>
      </c>
      <c r="M71" s="55" t="s">
        <v>1228</v>
      </c>
      <c r="N71" s="55" t="s">
        <v>1230</v>
      </c>
      <c r="P71" s="55" t="s">
        <v>1231</v>
      </c>
      <c r="R71" s="55" t="s">
        <v>529</v>
      </c>
      <c r="S71" s="55" t="s">
        <v>351</v>
      </c>
      <c r="T71" s="60">
        <v>1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A71" s="60">
        <v>0</v>
      </c>
      <c r="AB71" s="60">
        <v>0</v>
      </c>
      <c r="AC71" s="60">
        <v>0</v>
      </c>
      <c r="AD71" s="60">
        <v>0</v>
      </c>
      <c r="AE71" s="60">
        <v>0</v>
      </c>
      <c r="AF71" s="60">
        <v>0</v>
      </c>
      <c r="AG71" s="60">
        <v>0</v>
      </c>
      <c r="AH71" s="61">
        <v>0</v>
      </c>
      <c r="AL71" s="55" t="s">
        <v>530</v>
      </c>
      <c r="AM71" s="55" t="s">
        <v>773</v>
      </c>
      <c r="AN71" s="55" t="s">
        <v>785</v>
      </c>
      <c r="AP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" s="60">
        <f>IFERROR(IF(D71="스마트스토어",COUNTIFS(출고표[구입일자],"&lt;&gt;"&amp;H71,출고표[구매자명],E71,출고표[구매자연락처],F71),COUNTIFS(출고표[구입일자],"&lt;&gt;"&amp;H71,출고표[구매자명],E71,출고표[구매자연락처],G71)),0)</f>
        <v>0</v>
      </c>
    </row>
    <row r="72" spans="1:48" ht="20.100000000000001" customHeight="1">
      <c r="A72" s="55">
        <v>71</v>
      </c>
      <c r="B72" s="55" t="s">
        <v>665</v>
      </c>
      <c r="C72" s="64" t="s">
        <v>1665</v>
      </c>
      <c r="D72" s="55" t="s">
        <v>530</v>
      </c>
      <c r="H72" s="63">
        <v>45450</v>
      </c>
      <c r="I72" s="63">
        <v>45450</v>
      </c>
      <c r="J72" s="55" t="s">
        <v>561</v>
      </c>
      <c r="K72" s="64" t="s">
        <v>1234</v>
      </c>
      <c r="M72" s="55" t="s">
        <v>1233</v>
      </c>
      <c r="N72" s="55" t="s">
        <v>1235</v>
      </c>
      <c r="P72" s="55" t="s">
        <v>1236</v>
      </c>
      <c r="R72" s="55" t="s">
        <v>529</v>
      </c>
      <c r="S72" s="55" t="s">
        <v>351</v>
      </c>
      <c r="T72" s="60">
        <v>1</v>
      </c>
      <c r="U72" s="60">
        <v>0</v>
      </c>
      <c r="V72" s="60">
        <v>0</v>
      </c>
      <c r="W72" s="60">
        <v>0</v>
      </c>
      <c r="X72" s="60">
        <v>0</v>
      </c>
      <c r="Y72" s="60">
        <v>3000</v>
      </c>
      <c r="Z72" s="60">
        <v>0</v>
      </c>
      <c r="AA72" s="60">
        <v>0</v>
      </c>
      <c r="AB72" s="60">
        <v>0</v>
      </c>
      <c r="AC72" s="60">
        <v>0</v>
      </c>
      <c r="AD72" s="60">
        <v>0</v>
      </c>
      <c r="AE72" s="60">
        <v>0</v>
      </c>
      <c r="AF72" s="60">
        <v>0</v>
      </c>
      <c r="AG72" s="60">
        <v>0</v>
      </c>
      <c r="AH72" s="61">
        <v>0</v>
      </c>
      <c r="AL72" s="55" t="s">
        <v>530</v>
      </c>
      <c r="AM72" s="55" t="s">
        <v>773</v>
      </c>
      <c r="AN72" s="55" t="s">
        <v>785</v>
      </c>
      <c r="AP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" s="60">
        <f>IFERROR(IF(D72="스마트스토어",COUNTIFS(출고표[구입일자],"&lt;&gt;"&amp;H72,출고표[구매자명],E72,출고표[구매자연락처],F72),COUNTIFS(출고표[구입일자],"&lt;&gt;"&amp;H72,출고표[구매자명],E72,출고표[구매자연락처],G72)),0)</f>
        <v>0</v>
      </c>
    </row>
    <row r="73" spans="1:48" ht="20.100000000000001" customHeight="1">
      <c r="A73" s="55">
        <v>72</v>
      </c>
      <c r="B73" s="55" t="s">
        <v>665</v>
      </c>
      <c r="C73" s="64" t="s">
        <v>1666</v>
      </c>
      <c r="D73" s="55" t="s">
        <v>530</v>
      </c>
      <c r="H73" s="63">
        <v>45450</v>
      </c>
      <c r="I73" s="63">
        <v>45450</v>
      </c>
      <c r="J73" s="55" t="s">
        <v>561</v>
      </c>
      <c r="K73" s="64" t="s">
        <v>1237</v>
      </c>
      <c r="M73" s="55" t="s">
        <v>1228</v>
      </c>
      <c r="N73" s="55" t="s">
        <v>1230</v>
      </c>
      <c r="P73" s="55" t="s">
        <v>1231</v>
      </c>
      <c r="R73" s="55" t="s">
        <v>529</v>
      </c>
      <c r="S73" s="55" t="s">
        <v>351</v>
      </c>
      <c r="T73" s="60">
        <v>1</v>
      </c>
      <c r="U73" s="60">
        <v>0</v>
      </c>
      <c r="V73" s="60">
        <v>0</v>
      </c>
      <c r="W73" s="60">
        <v>0</v>
      </c>
      <c r="X73" s="60">
        <v>0</v>
      </c>
      <c r="Y73" s="60">
        <v>0</v>
      </c>
      <c r="Z73" s="60">
        <v>0</v>
      </c>
      <c r="AA73" s="60">
        <v>0</v>
      </c>
      <c r="AB73" s="60">
        <v>0</v>
      </c>
      <c r="AC73" s="60">
        <v>0</v>
      </c>
      <c r="AD73" s="60">
        <v>0</v>
      </c>
      <c r="AE73" s="60">
        <v>0</v>
      </c>
      <c r="AF73" s="60">
        <v>0</v>
      </c>
      <c r="AG73" s="60">
        <v>0</v>
      </c>
      <c r="AH73" s="61">
        <v>0</v>
      </c>
      <c r="AL73" s="55" t="s">
        <v>530</v>
      </c>
      <c r="AM73" s="55" t="s">
        <v>773</v>
      </c>
      <c r="AN73" s="55" t="s">
        <v>785</v>
      </c>
      <c r="AP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" s="60">
        <f>IFERROR(IF(D73="스마트스토어",COUNTIFS(출고표[구입일자],"&lt;&gt;"&amp;H73,출고표[구매자명],E73,출고표[구매자연락처],F73),COUNTIFS(출고표[구입일자],"&lt;&gt;"&amp;H73,출고표[구매자명],E73,출고표[구매자연락처],G73)),0)</f>
        <v>0</v>
      </c>
    </row>
    <row r="74" spans="1:48" ht="20.100000000000001" customHeight="1">
      <c r="A74" s="55">
        <v>73</v>
      </c>
      <c r="B74" s="55" t="s">
        <v>665</v>
      </c>
      <c r="C74" s="64" t="s">
        <v>1240</v>
      </c>
      <c r="D74" s="55" t="s">
        <v>559</v>
      </c>
      <c r="E74" s="55" t="s">
        <v>1238</v>
      </c>
      <c r="F74" s="55" t="s">
        <v>1241</v>
      </c>
      <c r="G74" s="55" t="s">
        <v>1242</v>
      </c>
      <c r="H74" s="63">
        <v>45450</v>
      </c>
      <c r="I74" s="63">
        <v>45450</v>
      </c>
      <c r="J74" s="55" t="s">
        <v>561</v>
      </c>
      <c r="K74" s="64" t="s">
        <v>1239</v>
      </c>
      <c r="M74" s="55" t="s">
        <v>1238</v>
      </c>
      <c r="N74" s="55" t="s">
        <v>1243</v>
      </c>
      <c r="P74" s="55" t="s">
        <v>1244</v>
      </c>
      <c r="R74" s="55" t="s">
        <v>34</v>
      </c>
      <c r="S74" s="55" t="s">
        <v>351</v>
      </c>
      <c r="T74" s="60">
        <v>1</v>
      </c>
      <c r="U74" s="60">
        <v>28400</v>
      </c>
      <c r="V74" s="60">
        <v>0</v>
      </c>
      <c r="W74" s="60">
        <v>3000</v>
      </c>
      <c r="X74" s="60">
        <v>0</v>
      </c>
      <c r="Y74" s="60">
        <v>3000</v>
      </c>
      <c r="Z74" s="60">
        <v>0</v>
      </c>
      <c r="AA74" s="60">
        <v>0</v>
      </c>
      <c r="AB74" s="60">
        <v>28800</v>
      </c>
      <c r="AC74" s="60">
        <v>19800</v>
      </c>
      <c r="AD74" s="60">
        <v>31400</v>
      </c>
      <c r="AE74" s="60">
        <v>0</v>
      </c>
      <c r="AF74" s="60">
        <v>1596</v>
      </c>
      <c r="AG74" s="60">
        <v>0</v>
      </c>
      <c r="AH74" s="61">
        <v>0</v>
      </c>
      <c r="AL74" s="55" t="s">
        <v>33</v>
      </c>
      <c r="AN74" s="55" t="s">
        <v>785</v>
      </c>
      <c r="AP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7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" s="60">
        <f>IFERROR(IF(D74="스마트스토어",COUNTIFS(출고표[구입일자],"&lt;&gt;"&amp;H74,출고표[구매자명],E74,출고표[구매자연락처],F74),COUNTIFS(출고표[구입일자],"&lt;&gt;"&amp;H74,출고표[구매자명],E74,출고표[구매자연락처],G74)),0)</f>
        <v>0</v>
      </c>
    </row>
    <row r="75" spans="1:48" ht="20.100000000000001" customHeight="1">
      <c r="A75" s="55">
        <v>74</v>
      </c>
      <c r="B75" s="55" t="s">
        <v>665</v>
      </c>
      <c r="C75" s="64" t="s">
        <v>1247</v>
      </c>
      <c r="D75" s="55" t="s">
        <v>559</v>
      </c>
      <c r="E75" s="55" t="s">
        <v>1248</v>
      </c>
      <c r="F75" s="55" t="s">
        <v>1249</v>
      </c>
      <c r="G75" s="55" t="s">
        <v>1250</v>
      </c>
      <c r="H75" s="63">
        <v>45449</v>
      </c>
      <c r="I75" s="63">
        <v>45450</v>
      </c>
      <c r="J75" s="55" t="s">
        <v>561</v>
      </c>
      <c r="K75" s="64" t="s">
        <v>1246</v>
      </c>
      <c r="M75" s="55" t="s">
        <v>1245</v>
      </c>
      <c r="N75" s="55" t="s">
        <v>1250</v>
      </c>
      <c r="O75" s="55" t="s">
        <v>1251</v>
      </c>
      <c r="P75" s="55" t="s">
        <v>1252</v>
      </c>
      <c r="R75" s="55" t="s">
        <v>18</v>
      </c>
      <c r="S75" s="55" t="s">
        <v>351</v>
      </c>
      <c r="T75" s="60">
        <v>2</v>
      </c>
      <c r="U75" s="60">
        <v>21120</v>
      </c>
      <c r="V75" s="60">
        <v>0</v>
      </c>
      <c r="W75" s="60">
        <v>0</v>
      </c>
      <c r="X75" s="60">
        <v>0</v>
      </c>
      <c r="Y75" s="60">
        <v>3500</v>
      </c>
      <c r="Z75" s="60">
        <v>0</v>
      </c>
      <c r="AA75" s="60">
        <v>0</v>
      </c>
      <c r="AB75" s="60">
        <v>10560</v>
      </c>
      <c r="AC75" s="60">
        <v>7260</v>
      </c>
      <c r="AD75" s="60">
        <v>21120</v>
      </c>
      <c r="AE75" s="60">
        <v>0</v>
      </c>
      <c r="AF75" s="60">
        <v>1141</v>
      </c>
      <c r="AG75" s="60">
        <v>0</v>
      </c>
      <c r="AH75" s="61">
        <v>0</v>
      </c>
      <c r="AL75" s="55" t="s">
        <v>17</v>
      </c>
      <c r="AN75" s="55" t="s">
        <v>785</v>
      </c>
      <c r="AP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21120</v>
      </c>
      <c r="AQ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1141</v>
      </c>
      <c r="AS7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" s="60">
        <f>IFERROR(IF(D75="스마트스토어",COUNTIFS(출고표[구입일자],"&lt;&gt;"&amp;H75,출고표[구매자명],E75,출고표[구매자연락처],F75),COUNTIFS(출고표[구입일자],"&lt;&gt;"&amp;H75,출고표[구매자명],E75,출고표[구매자연락처],G75)),0)</f>
        <v>4</v>
      </c>
    </row>
    <row r="76" spans="1:48" ht="20.100000000000001" customHeight="1">
      <c r="A76" s="55">
        <v>75</v>
      </c>
      <c r="B76" s="55" t="s">
        <v>665</v>
      </c>
      <c r="C76" s="64" t="s">
        <v>1253</v>
      </c>
      <c r="D76" s="55" t="s">
        <v>559</v>
      </c>
      <c r="E76" s="55" t="s">
        <v>1248</v>
      </c>
      <c r="F76" s="55" t="s">
        <v>1249</v>
      </c>
      <c r="G76" s="55" t="s">
        <v>1250</v>
      </c>
      <c r="H76" s="63">
        <v>45449</v>
      </c>
      <c r="I76" s="63">
        <v>45450</v>
      </c>
      <c r="J76" s="55" t="s">
        <v>561</v>
      </c>
      <c r="K76" s="64" t="s">
        <v>1246</v>
      </c>
      <c r="M76" s="55" t="s">
        <v>1245</v>
      </c>
      <c r="N76" s="55" t="s">
        <v>1250</v>
      </c>
      <c r="O76" s="55" t="s">
        <v>1251</v>
      </c>
      <c r="P76" s="55" t="s">
        <v>1252</v>
      </c>
      <c r="R76" s="55" t="s">
        <v>242</v>
      </c>
      <c r="S76" s="55" t="s">
        <v>352</v>
      </c>
      <c r="T76" s="60">
        <v>5</v>
      </c>
      <c r="U76" s="60">
        <v>7150</v>
      </c>
      <c r="V76" s="60">
        <v>7200</v>
      </c>
      <c r="W76" s="60">
        <v>0</v>
      </c>
      <c r="X76" s="60">
        <v>0</v>
      </c>
      <c r="Y76" s="60">
        <v>0</v>
      </c>
      <c r="Z76" s="60">
        <v>0</v>
      </c>
      <c r="AA76" s="60">
        <v>0</v>
      </c>
      <c r="AB76" s="60">
        <v>1430</v>
      </c>
      <c r="AC76" s="60">
        <v>1045</v>
      </c>
      <c r="AD76" s="60">
        <v>7150</v>
      </c>
      <c r="AE76" s="60">
        <v>0</v>
      </c>
      <c r="AF76" s="60">
        <v>439</v>
      </c>
      <c r="AG76" s="60">
        <v>0</v>
      </c>
      <c r="AH76" s="61">
        <v>0</v>
      </c>
      <c r="AL76" s="55" t="s">
        <v>388</v>
      </c>
      <c r="AM76" s="55" t="s">
        <v>773</v>
      </c>
      <c r="AN76" s="55" t="s">
        <v>785</v>
      </c>
      <c r="AP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7150</v>
      </c>
      <c r="AQ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7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" s="60">
        <f>IFERROR(IF(D76="스마트스토어",COUNTIFS(출고표[구입일자],"&lt;&gt;"&amp;H76,출고표[구매자명],E76,출고표[구매자연락처],F76),COUNTIFS(출고표[구입일자],"&lt;&gt;"&amp;H76,출고표[구매자명],E76,출고표[구매자연락처],G76)),0)</f>
        <v>4</v>
      </c>
    </row>
    <row r="77" spans="1:48" ht="20.100000000000001" customHeight="1">
      <c r="A77" s="55">
        <v>76</v>
      </c>
      <c r="B77" s="55" t="s">
        <v>665</v>
      </c>
      <c r="C77" s="64" t="s">
        <v>1254</v>
      </c>
      <c r="D77" s="55" t="s">
        <v>559</v>
      </c>
      <c r="E77" s="55" t="s">
        <v>1248</v>
      </c>
      <c r="F77" s="55" t="s">
        <v>1249</v>
      </c>
      <c r="G77" s="55" t="s">
        <v>1250</v>
      </c>
      <c r="H77" s="63">
        <v>45449</v>
      </c>
      <c r="I77" s="63">
        <v>45450</v>
      </c>
      <c r="J77" s="55" t="s">
        <v>561</v>
      </c>
      <c r="K77" s="64" t="s">
        <v>1246</v>
      </c>
      <c r="M77" s="55" t="s">
        <v>1245</v>
      </c>
      <c r="N77" s="55" t="s">
        <v>1250</v>
      </c>
      <c r="O77" s="55" t="s">
        <v>1251</v>
      </c>
      <c r="P77" s="55" t="s">
        <v>1252</v>
      </c>
      <c r="R77" s="55" t="s">
        <v>112</v>
      </c>
      <c r="S77" s="55" t="s">
        <v>351</v>
      </c>
      <c r="T77" s="60">
        <v>3</v>
      </c>
      <c r="U77" s="60">
        <v>9720</v>
      </c>
      <c r="V77" s="60">
        <v>3870</v>
      </c>
      <c r="W77" s="60">
        <v>0</v>
      </c>
      <c r="X77" s="60">
        <v>0</v>
      </c>
      <c r="Y77" s="60">
        <v>0</v>
      </c>
      <c r="Z77" s="60">
        <v>0</v>
      </c>
      <c r="AA77" s="60">
        <v>0</v>
      </c>
      <c r="AB77" s="60">
        <v>3240</v>
      </c>
      <c r="AC77" s="60">
        <v>2156</v>
      </c>
      <c r="AD77" s="60">
        <v>9720</v>
      </c>
      <c r="AE77" s="60">
        <v>0</v>
      </c>
      <c r="AF77" s="60">
        <v>568</v>
      </c>
      <c r="AG77" s="60">
        <v>0</v>
      </c>
      <c r="AH77" s="61">
        <v>0</v>
      </c>
      <c r="AL77" s="55" t="s">
        <v>111</v>
      </c>
      <c r="AM77" s="55" t="s">
        <v>773</v>
      </c>
      <c r="AN77" s="55" t="s">
        <v>785</v>
      </c>
      <c r="AP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9720</v>
      </c>
      <c r="AQ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568</v>
      </c>
      <c r="AS7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" s="60">
        <f>IFERROR(IF(D77="스마트스토어",COUNTIFS(출고표[구입일자],"&lt;&gt;"&amp;H77,출고표[구매자명],E77,출고표[구매자연락처],F77),COUNTIFS(출고표[구입일자],"&lt;&gt;"&amp;H77,출고표[구매자명],E77,출고표[구매자연락처],G77)),0)</f>
        <v>4</v>
      </c>
    </row>
    <row r="78" spans="1:48" ht="20.100000000000001" customHeight="1">
      <c r="A78" s="55">
        <v>77</v>
      </c>
      <c r="B78" s="55" t="s">
        <v>560</v>
      </c>
      <c r="C78" s="64" t="s">
        <v>1257</v>
      </c>
      <c r="D78" s="55" t="s">
        <v>559</v>
      </c>
      <c r="E78" s="55" t="s">
        <v>1258</v>
      </c>
      <c r="F78" s="55" t="s">
        <v>1259</v>
      </c>
      <c r="G78" s="55" t="s">
        <v>1260</v>
      </c>
      <c r="H78" s="63">
        <v>45450</v>
      </c>
      <c r="I78" s="63">
        <v>45450</v>
      </c>
      <c r="J78" s="55" t="s">
        <v>561</v>
      </c>
      <c r="K78" s="64" t="s">
        <v>1256</v>
      </c>
      <c r="M78" s="55" t="s">
        <v>1255</v>
      </c>
      <c r="N78" s="55" t="s">
        <v>1261</v>
      </c>
      <c r="P78" s="55" t="s">
        <v>1262</v>
      </c>
      <c r="R78" s="55" t="s">
        <v>208</v>
      </c>
      <c r="S78" s="55" t="s">
        <v>373</v>
      </c>
      <c r="T78" s="60">
        <v>5</v>
      </c>
      <c r="U78" s="60">
        <v>18900</v>
      </c>
      <c r="V78" s="60">
        <v>0</v>
      </c>
      <c r="W78" s="60">
        <v>3000</v>
      </c>
      <c r="X78" s="60">
        <v>0</v>
      </c>
      <c r="Y78" s="60">
        <v>3000</v>
      </c>
      <c r="Z78" s="60">
        <v>0</v>
      </c>
      <c r="AA78" s="60">
        <v>0</v>
      </c>
      <c r="AB78" s="60">
        <v>3620</v>
      </c>
      <c r="AC78" s="60">
        <v>2310</v>
      </c>
      <c r="AD78" s="60">
        <v>21900</v>
      </c>
      <c r="AE78" s="60">
        <v>14550</v>
      </c>
      <c r="AF78" s="60">
        <v>891</v>
      </c>
      <c r="AG78" s="60">
        <v>6459</v>
      </c>
      <c r="AH78" s="61">
        <v>0.2949</v>
      </c>
      <c r="AL78" s="55" t="s">
        <v>400</v>
      </c>
      <c r="AN78" s="55" t="s">
        <v>785</v>
      </c>
      <c r="AP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21900</v>
      </c>
      <c r="AQ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14550</v>
      </c>
      <c r="AR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891</v>
      </c>
      <c r="AS78" s="60">
        <f>IFERROR(IF(출고표[[#This Row],[쇼핑몰구분]]="비닐팩토리",0,ROUND(출고표[[#This Row],[총판매금액(검)]]-출고표[[#This Row],[거래처지급액(검)]]-출고표[[#This Row],[수수료(검)]],0)),0)</f>
        <v>6459</v>
      </c>
      <c r="AT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0.2949</v>
      </c>
      <c r="AU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" s="60">
        <f>IFERROR(IF(D78="스마트스토어",COUNTIFS(출고표[구입일자],"&lt;&gt;"&amp;H78,출고표[구매자명],E78,출고표[구매자연락처],F78),COUNTIFS(출고표[구입일자],"&lt;&gt;"&amp;H78,출고표[구매자명],E78,출고표[구매자연락처],G78)),0)</f>
        <v>1</v>
      </c>
    </row>
    <row r="79" spans="1:48" ht="20.100000000000001" customHeight="1">
      <c r="A79" s="55">
        <v>78</v>
      </c>
      <c r="B79" s="55" t="s">
        <v>560</v>
      </c>
      <c r="C79" s="64" t="s">
        <v>1265</v>
      </c>
      <c r="D79" s="55" t="s">
        <v>559</v>
      </c>
      <c r="E79" s="55" t="s">
        <v>1263</v>
      </c>
      <c r="F79" s="55" t="s">
        <v>1266</v>
      </c>
      <c r="G79" s="55" t="s">
        <v>1267</v>
      </c>
      <c r="H79" s="63">
        <v>45450</v>
      </c>
      <c r="I79" s="63">
        <v>45450</v>
      </c>
      <c r="J79" s="55" t="s">
        <v>561</v>
      </c>
      <c r="K79" s="64" t="s">
        <v>1264</v>
      </c>
      <c r="M79" s="55" t="s">
        <v>1263</v>
      </c>
      <c r="N79" s="55" t="s">
        <v>1267</v>
      </c>
      <c r="P79" s="55" t="s">
        <v>1268</v>
      </c>
      <c r="R79" s="55" t="s">
        <v>34</v>
      </c>
      <c r="S79" s="55" t="s">
        <v>351</v>
      </c>
      <c r="T79" s="60">
        <v>1</v>
      </c>
      <c r="U79" s="60">
        <v>28620</v>
      </c>
      <c r="V79" s="60">
        <v>3180</v>
      </c>
      <c r="W79" s="60">
        <v>3000</v>
      </c>
      <c r="X79" s="60">
        <v>0</v>
      </c>
      <c r="Y79" s="60">
        <v>3500</v>
      </c>
      <c r="Z79" s="60">
        <v>0</v>
      </c>
      <c r="AA79" s="60">
        <v>0</v>
      </c>
      <c r="AB79" s="60">
        <v>30600</v>
      </c>
      <c r="AC79" s="60">
        <v>19800</v>
      </c>
      <c r="AD79" s="60">
        <v>31620</v>
      </c>
      <c r="AE79" s="60">
        <v>23300</v>
      </c>
      <c r="AF79" s="60">
        <v>1278</v>
      </c>
      <c r="AG79" s="60">
        <v>7042</v>
      </c>
      <c r="AH79" s="61">
        <v>0.22270000000000001</v>
      </c>
      <c r="AL79" s="55" t="s">
        <v>33</v>
      </c>
      <c r="AN79" s="55" t="s">
        <v>785</v>
      </c>
      <c r="AP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9" s="60">
        <f>IFERROR(IF(출고표[[#This Row],[쇼핑몰구분]]="비닐팩토리",0,ROUND(출고표[[#This Row],[총판매금액(검)]]-출고표[[#This Row],[거래처지급액(검)]]-출고표[[#This Row],[수수료(검)]],0)),0)</f>
        <v>7042</v>
      </c>
      <c r="AT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0.22270000000000001</v>
      </c>
      <c r="AU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" s="60">
        <f>IFERROR(IF(D79="스마트스토어",COUNTIFS(출고표[구입일자],"&lt;&gt;"&amp;H79,출고표[구매자명],E79,출고표[구매자연락처],F79),COUNTIFS(출고표[구입일자],"&lt;&gt;"&amp;H79,출고표[구매자명],E79,출고표[구매자연락처],G79)),0)</f>
        <v>0</v>
      </c>
    </row>
    <row r="80" spans="1:48" ht="20.100000000000001" customHeight="1">
      <c r="A80" s="55">
        <v>79</v>
      </c>
      <c r="B80" s="55" t="s">
        <v>560</v>
      </c>
      <c r="C80" s="64" t="s">
        <v>1271</v>
      </c>
      <c r="D80" s="55" t="s">
        <v>559</v>
      </c>
      <c r="E80" s="55" t="s">
        <v>1269</v>
      </c>
      <c r="F80" s="55" t="s">
        <v>1272</v>
      </c>
      <c r="G80" s="55" t="s">
        <v>1273</v>
      </c>
      <c r="H80" s="63">
        <v>45449</v>
      </c>
      <c r="I80" s="63">
        <v>45450</v>
      </c>
      <c r="J80" s="55" t="s">
        <v>561</v>
      </c>
      <c r="K80" s="64" t="s">
        <v>1270</v>
      </c>
      <c r="M80" s="55" t="s">
        <v>1269</v>
      </c>
      <c r="N80" s="55" t="s">
        <v>1273</v>
      </c>
      <c r="P80" s="55" t="s">
        <v>1274</v>
      </c>
      <c r="R80" s="55" t="s">
        <v>224</v>
      </c>
      <c r="S80" s="55" t="s">
        <v>366</v>
      </c>
      <c r="T80" s="60">
        <v>4</v>
      </c>
      <c r="U80" s="60">
        <v>8480</v>
      </c>
      <c r="V80" s="60">
        <v>0</v>
      </c>
      <c r="W80" s="60">
        <v>3000</v>
      </c>
      <c r="X80" s="60">
        <v>0</v>
      </c>
      <c r="Y80" s="60">
        <v>3000</v>
      </c>
      <c r="Z80" s="60">
        <v>0</v>
      </c>
      <c r="AA80" s="60">
        <v>0</v>
      </c>
      <c r="AB80" s="60">
        <v>2030</v>
      </c>
      <c r="AC80" s="60">
        <v>1293</v>
      </c>
      <c r="AD80" s="60">
        <v>11480</v>
      </c>
      <c r="AE80" s="60">
        <v>8172</v>
      </c>
      <c r="AF80" s="60">
        <v>477</v>
      </c>
      <c r="AG80" s="60">
        <v>2831</v>
      </c>
      <c r="AH80" s="61">
        <v>0.24660000000000001</v>
      </c>
      <c r="AL80" s="55" t="s">
        <v>1639</v>
      </c>
      <c r="AN80" s="55" t="s">
        <v>785</v>
      </c>
      <c r="AP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11480</v>
      </c>
      <c r="AQ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8172</v>
      </c>
      <c r="AR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80" s="60">
        <f>IFERROR(IF(출고표[[#This Row],[쇼핑몰구분]]="비닐팩토리",0,ROUND(출고표[[#This Row],[총판매금액(검)]]-출고표[[#This Row],[거래처지급액(검)]]-출고표[[#This Row],[수수료(검)]],0)),0)</f>
        <v>2831</v>
      </c>
      <c r="AT8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0.24660000000000001</v>
      </c>
      <c r="AU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" s="60">
        <f>IFERROR(IF(D80="스마트스토어",COUNTIFS(출고표[구입일자],"&lt;&gt;"&amp;H80,출고표[구매자명],E80,출고표[구매자연락처],F80),COUNTIFS(출고표[구입일자],"&lt;&gt;"&amp;H80,출고표[구매자명],E80,출고표[구매자연락처],G80)),0)</f>
        <v>4</v>
      </c>
    </row>
    <row r="81" spans="1:48" ht="20.100000000000001" customHeight="1">
      <c r="A81" s="55">
        <v>80</v>
      </c>
      <c r="B81" s="55" t="s">
        <v>560</v>
      </c>
      <c r="C81" s="64" t="s">
        <v>1277</v>
      </c>
      <c r="D81" s="55" t="s">
        <v>559</v>
      </c>
      <c r="E81" s="55" t="s">
        <v>1275</v>
      </c>
      <c r="F81" s="55" t="s">
        <v>1278</v>
      </c>
      <c r="G81" s="55" t="s">
        <v>1279</v>
      </c>
      <c r="H81" s="63">
        <v>45448</v>
      </c>
      <c r="I81" s="63">
        <v>45450</v>
      </c>
      <c r="J81" s="55" t="s">
        <v>561</v>
      </c>
      <c r="K81" s="64" t="s">
        <v>1276</v>
      </c>
      <c r="M81" s="55" t="s">
        <v>1275</v>
      </c>
      <c r="N81" s="55" t="s">
        <v>1280</v>
      </c>
      <c r="P81" s="55" t="s">
        <v>1281</v>
      </c>
      <c r="R81" s="55" t="s">
        <v>118</v>
      </c>
      <c r="S81" s="55" t="s">
        <v>351</v>
      </c>
      <c r="T81" s="60">
        <v>1</v>
      </c>
      <c r="U81" s="60">
        <v>2780</v>
      </c>
      <c r="V81" s="60">
        <v>0</v>
      </c>
      <c r="W81" s="60">
        <v>3000</v>
      </c>
      <c r="X81" s="60">
        <v>0</v>
      </c>
      <c r="Y81" s="60">
        <v>3000</v>
      </c>
      <c r="Z81" s="60">
        <v>0</v>
      </c>
      <c r="AA81" s="60">
        <v>0</v>
      </c>
      <c r="AB81" s="60">
        <v>2550</v>
      </c>
      <c r="AC81" s="60">
        <v>1650</v>
      </c>
      <c r="AD81" s="60">
        <v>5780</v>
      </c>
      <c r="AE81" s="60">
        <v>4650</v>
      </c>
      <c r="AF81" s="60">
        <v>250</v>
      </c>
      <c r="AG81" s="60">
        <v>-2120</v>
      </c>
      <c r="AH81" s="61">
        <v>-0.36680000000000001</v>
      </c>
      <c r="AL81" s="55" t="s">
        <v>117</v>
      </c>
      <c r="AN81" s="55" t="s">
        <v>785</v>
      </c>
      <c r="AP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5780</v>
      </c>
      <c r="AQ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4650</v>
      </c>
      <c r="AR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81" s="60">
        <f>IFERROR(IF(출고표[[#This Row],[쇼핑몰구분]]="비닐팩토리",0,ROUND(출고표[[#This Row],[총판매금액(검)]]-출고표[[#This Row],[거래처지급액(검)]]-출고표[[#This Row],[수수료(검)]],0)),0)</f>
        <v>880</v>
      </c>
      <c r="AT8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0.1522</v>
      </c>
      <c r="AU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1" s="60">
        <f>IFERROR(IF(D81="스마트스토어",COUNTIFS(출고표[구입일자],"&lt;&gt;"&amp;H81,출고표[구매자명],E81,출고표[구매자연락처],F81),COUNTIFS(출고표[구입일자],"&lt;&gt;"&amp;H81,출고표[구매자명],E81,출고표[구매자연락처],G81)),0)</f>
        <v>9</v>
      </c>
    </row>
    <row r="82" spans="1:48" ht="20.100000000000001" customHeight="1">
      <c r="A82" s="55">
        <v>81</v>
      </c>
      <c r="B82" s="55" t="s">
        <v>560</v>
      </c>
      <c r="C82" s="64" t="s">
        <v>1282</v>
      </c>
      <c r="D82" s="55" t="s">
        <v>559</v>
      </c>
      <c r="E82" s="55" t="s">
        <v>1275</v>
      </c>
      <c r="F82" s="55" t="s">
        <v>1278</v>
      </c>
      <c r="G82" s="55" t="s">
        <v>1279</v>
      </c>
      <c r="H82" s="63">
        <v>45448</v>
      </c>
      <c r="I82" s="63">
        <v>45450</v>
      </c>
      <c r="J82" s="55" t="s">
        <v>561</v>
      </c>
      <c r="K82" s="64" t="s">
        <v>1276</v>
      </c>
      <c r="M82" s="55" t="s">
        <v>1275</v>
      </c>
      <c r="N82" s="55" t="s">
        <v>1280</v>
      </c>
      <c r="P82" s="55" t="s">
        <v>1281</v>
      </c>
      <c r="R82" s="55" t="s">
        <v>112</v>
      </c>
      <c r="S82" s="55" t="s">
        <v>351</v>
      </c>
      <c r="T82" s="60">
        <v>1</v>
      </c>
      <c r="U82" s="60">
        <v>3330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A82" s="60">
        <v>0</v>
      </c>
      <c r="AB82" s="60">
        <v>3340</v>
      </c>
      <c r="AC82" s="60">
        <v>2156</v>
      </c>
      <c r="AD82" s="60">
        <v>3330</v>
      </c>
      <c r="AE82" s="60">
        <v>2156</v>
      </c>
      <c r="AF82" s="60">
        <v>213</v>
      </c>
      <c r="AG82" s="60">
        <v>961</v>
      </c>
      <c r="AH82" s="61">
        <v>0.28860000000000002</v>
      </c>
      <c r="AL82" s="55" t="s">
        <v>111</v>
      </c>
      <c r="AM82" s="55" t="s">
        <v>773</v>
      </c>
      <c r="AN82" s="55" t="s">
        <v>785</v>
      </c>
      <c r="AP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3330</v>
      </c>
      <c r="AQ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2156</v>
      </c>
      <c r="AR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82" s="60">
        <f>IFERROR(IF(출고표[[#This Row],[쇼핑몰구분]]="비닐팩토리",0,ROUND(출고표[[#This Row],[총판매금액(검)]]-출고표[[#This Row],[거래처지급액(검)]]-출고표[[#This Row],[수수료(검)]],0)),0)</f>
        <v>961</v>
      </c>
      <c r="AT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0.28860000000000002</v>
      </c>
      <c r="AU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" s="60">
        <f>IFERROR(IF(D82="스마트스토어",COUNTIFS(출고표[구입일자],"&lt;&gt;"&amp;H82,출고표[구매자명],E82,출고표[구매자연락처],F82),COUNTIFS(출고표[구입일자],"&lt;&gt;"&amp;H82,출고표[구매자명],E82,출고표[구매자연락처],G82)),0)</f>
        <v>9</v>
      </c>
    </row>
    <row r="83" spans="1:48" ht="20.100000000000001" customHeight="1">
      <c r="A83" s="55">
        <v>82</v>
      </c>
      <c r="B83" s="55" t="s">
        <v>560</v>
      </c>
      <c r="C83" s="64" t="s">
        <v>1283</v>
      </c>
      <c r="D83" s="55" t="s">
        <v>559</v>
      </c>
      <c r="E83" s="55" t="s">
        <v>1275</v>
      </c>
      <c r="F83" s="55" t="s">
        <v>1278</v>
      </c>
      <c r="G83" s="55" t="s">
        <v>1279</v>
      </c>
      <c r="H83" s="63">
        <v>45448</v>
      </c>
      <c r="I83" s="63">
        <v>45450</v>
      </c>
      <c r="J83" s="55" t="s">
        <v>561</v>
      </c>
      <c r="K83" s="64" t="s">
        <v>1276</v>
      </c>
      <c r="M83" s="55" t="s">
        <v>1275</v>
      </c>
      <c r="N83" s="55" t="s">
        <v>1280</v>
      </c>
      <c r="P83" s="55" t="s">
        <v>1281</v>
      </c>
      <c r="R83" s="55" t="s">
        <v>110</v>
      </c>
      <c r="S83" s="55" t="s">
        <v>351</v>
      </c>
      <c r="T83" s="60">
        <v>1</v>
      </c>
      <c r="U83" s="60">
        <v>1640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A83" s="60">
        <v>0</v>
      </c>
      <c r="AB83" s="60">
        <v>1110</v>
      </c>
      <c r="AC83" s="60">
        <v>715</v>
      </c>
      <c r="AD83" s="60">
        <v>1640</v>
      </c>
      <c r="AE83" s="60">
        <v>715</v>
      </c>
      <c r="AF83" s="60">
        <v>145</v>
      </c>
      <c r="AG83" s="60">
        <v>780</v>
      </c>
      <c r="AH83" s="61">
        <v>0.47560000000000002</v>
      </c>
      <c r="AL83" s="55" t="s">
        <v>1640</v>
      </c>
      <c r="AM83" s="55" t="s">
        <v>773</v>
      </c>
      <c r="AN83" s="55" t="s">
        <v>785</v>
      </c>
      <c r="AP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1640</v>
      </c>
      <c r="AQ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715</v>
      </c>
      <c r="AR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</v>
      </c>
      <c r="AS83" s="60">
        <f>IFERROR(IF(출고표[[#This Row],[쇼핑몰구분]]="비닐팩토리",0,ROUND(출고표[[#This Row],[총판매금액(검)]]-출고표[[#This Row],[거래처지급액(검)]]-출고표[[#This Row],[수수료(검)]],0)),0)</f>
        <v>780</v>
      </c>
      <c r="AT8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0.47560000000000002</v>
      </c>
      <c r="AU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" s="60">
        <f>IFERROR(IF(D83="스마트스토어",COUNTIFS(출고표[구입일자],"&lt;&gt;"&amp;H83,출고표[구매자명],E83,출고표[구매자연락처],F83),COUNTIFS(출고표[구입일자],"&lt;&gt;"&amp;H83,출고표[구매자명],E83,출고표[구매자연락처],G83)),0)</f>
        <v>9</v>
      </c>
    </row>
    <row r="84" spans="1:48" ht="20.100000000000001" customHeight="1">
      <c r="A84" s="55">
        <v>83</v>
      </c>
      <c r="B84" s="55" t="s">
        <v>560</v>
      </c>
      <c r="C84" s="64" t="s">
        <v>1284</v>
      </c>
      <c r="D84" s="55" t="s">
        <v>559</v>
      </c>
      <c r="E84" s="55" t="s">
        <v>1275</v>
      </c>
      <c r="F84" s="55" t="s">
        <v>1278</v>
      </c>
      <c r="G84" s="55" t="s">
        <v>1279</v>
      </c>
      <c r="H84" s="63">
        <v>45448</v>
      </c>
      <c r="I84" s="63">
        <v>45450</v>
      </c>
      <c r="J84" s="55" t="s">
        <v>561</v>
      </c>
      <c r="K84" s="64" t="s">
        <v>1276</v>
      </c>
      <c r="M84" s="55" t="s">
        <v>1275</v>
      </c>
      <c r="N84" s="55" t="s">
        <v>1280</v>
      </c>
      <c r="P84" s="55" t="s">
        <v>1281</v>
      </c>
      <c r="R84" s="55" t="s">
        <v>125</v>
      </c>
      <c r="S84" s="55" t="s">
        <v>351</v>
      </c>
      <c r="T84" s="60">
        <v>1</v>
      </c>
      <c r="U84" s="60">
        <v>1800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A84" s="60">
        <v>0</v>
      </c>
      <c r="AB84" s="60">
        <v>1700</v>
      </c>
      <c r="AC84" s="60">
        <v>1100</v>
      </c>
      <c r="AD84" s="60">
        <v>1800</v>
      </c>
      <c r="AE84" s="60">
        <v>1100</v>
      </c>
      <c r="AF84" s="60">
        <v>152</v>
      </c>
      <c r="AG84" s="60">
        <v>3548</v>
      </c>
      <c r="AH84" s="61">
        <v>1.9711000000000001</v>
      </c>
      <c r="AL84" s="55" t="s">
        <v>124</v>
      </c>
      <c r="AM84" s="55" t="s">
        <v>773</v>
      </c>
      <c r="AN84" s="55" t="s">
        <v>785</v>
      </c>
      <c r="AP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1800</v>
      </c>
      <c r="AQ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</v>
      </c>
      <c r="AR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84" s="60">
        <f>IFERROR(IF(출고표[[#This Row],[쇼핑몰구분]]="비닐팩토리",0,ROUND(출고표[[#This Row],[총판매금액(검)]]-출고표[[#This Row],[거래처지급액(검)]]-출고표[[#This Row],[수수료(검)]],0)),0)</f>
        <v>548</v>
      </c>
      <c r="AT8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0.3044</v>
      </c>
      <c r="AU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4" s="60">
        <f>IFERROR(IF(D84="스마트스토어",COUNTIFS(출고표[구입일자],"&lt;&gt;"&amp;H84,출고표[구매자명],E84,출고표[구매자연락처],F84),COUNTIFS(출고표[구입일자],"&lt;&gt;"&amp;H84,출고표[구매자명],E84,출고표[구매자연락처],G84)),0)</f>
        <v>9</v>
      </c>
    </row>
    <row r="85" spans="1:48" ht="20.100000000000001" customHeight="1">
      <c r="A85" s="55">
        <v>84</v>
      </c>
      <c r="B85" s="55" t="s">
        <v>665</v>
      </c>
      <c r="C85" s="64" t="s">
        <v>1287</v>
      </c>
      <c r="D85" s="55" t="s">
        <v>562</v>
      </c>
      <c r="E85" s="55" t="s">
        <v>1285</v>
      </c>
      <c r="F85" s="55" t="s">
        <v>1288</v>
      </c>
      <c r="G85" s="55" t="s">
        <v>1289</v>
      </c>
      <c r="H85" s="63">
        <v>45448</v>
      </c>
      <c r="I85" s="63">
        <v>45450</v>
      </c>
      <c r="J85" s="55" t="s">
        <v>561</v>
      </c>
      <c r="K85" s="64" t="s">
        <v>1286</v>
      </c>
      <c r="M85" s="55" t="s">
        <v>1285</v>
      </c>
      <c r="N85" s="55" t="s">
        <v>1289</v>
      </c>
      <c r="P85" s="55" t="s">
        <v>1290</v>
      </c>
      <c r="Q85" s="55" t="s">
        <v>563</v>
      </c>
      <c r="R85" s="55" t="s">
        <v>36</v>
      </c>
      <c r="S85" s="55" t="s">
        <v>351</v>
      </c>
      <c r="T85" s="60">
        <v>1</v>
      </c>
      <c r="U85" s="60">
        <v>25200</v>
      </c>
      <c r="V85" s="60">
        <v>0</v>
      </c>
      <c r="W85" s="60">
        <v>3000</v>
      </c>
      <c r="X85" s="60">
        <v>0</v>
      </c>
      <c r="Y85" s="60">
        <v>3500</v>
      </c>
      <c r="Z85" s="60">
        <v>0</v>
      </c>
      <c r="AA85" s="60">
        <v>0</v>
      </c>
      <c r="AB85" s="60">
        <v>25200</v>
      </c>
      <c r="AC85" s="60">
        <v>16500</v>
      </c>
      <c r="AD85" s="60">
        <v>28200</v>
      </c>
      <c r="AE85" s="60">
        <v>0</v>
      </c>
      <c r="AF85" s="60">
        <v>3093</v>
      </c>
      <c r="AG85" s="60">
        <v>0</v>
      </c>
      <c r="AH85" s="61">
        <v>0</v>
      </c>
      <c r="AL85" s="55" t="s">
        <v>35</v>
      </c>
      <c r="AN85" s="55" t="s">
        <v>785</v>
      </c>
      <c r="AP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" s="60">
        <f>IFERROR(IF(D85="스마트스토어",COUNTIFS(출고표[구입일자],"&lt;&gt;"&amp;H85,출고표[구매자명],E85,출고표[구매자연락처],F85),COUNTIFS(출고표[구입일자],"&lt;&gt;"&amp;H85,출고표[구매자명],E85,출고표[구매자연락처],G85)),0)</f>
        <v>0</v>
      </c>
    </row>
    <row r="86" spans="1:48" ht="20.100000000000001" customHeight="1">
      <c r="A86" s="55">
        <v>85</v>
      </c>
      <c r="B86" s="55" t="s">
        <v>665</v>
      </c>
      <c r="C86" s="64" t="s">
        <v>1293</v>
      </c>
      <c r="D86" s="55" t="s">
        <v>562</v>
      </c>
      <c r="E86" s="55" t="s">
        <v>1291</v>
      </c>
      <c r="F86" s="55" t="s">
        <v>930</v>
      </c>
      <c r="G86" s="55" t="s">
        <v>1294</v>
      </c>
      <c r="H86" s="63">
        <v>45449</v>
      </c>
      <c r="I86" s="63">
        <v>45450</v>
      </c>
      <c r="J86" s="55" t="s">
        <v>561</v>
      </c>
      <c r="K86" s="64" t="s">
        <v>1292</v>
      </c>
      <c r="M86" s="55" t="s">
        <v>1291</v>
      </c>
      <c r="N86" s="55" t="s">
        <v>1294</v>
      </c>
      <c r="P86" s="55" t="s">
        <v>1295</v>
      </c>
      <c r="Q86" s="55" t="s">
        <v>564</v>
      </c>
      <c r="R86" s="55" t="s">
        <v>34</v>
      </c>
      <c r="S86" s="55" t="s">
        <v>351</v>
      </c>
      <c r="T86" s="60">
        <v>1</v>
      </c>
      <c r="U86" s="60">
        <v>30240</v>
      </c>
      <c r="V86" s="60">
        <v>0</v>
      </c>
      <c r="W86" s="60">
        <v>3000</v>
      </c>
      <c r="X86" s="60">
        <v>0</v>
      </c>
      <c r="Y86" s="60">
        <v>3500</v>
      </c>
      <c r="Z86" s="60">
        <v>0</v>
      </c>
      <c r="AA86" s="60">
        <v>0</v>
      </c>
      <c r="AB86" s="60">
        <v>30240</v>
      </c>
      <c r="AC86" s="60">
        <v>19800</v>
      </c>
      <c r="AD86" s="60">
        <v>33240</v>
      </c>
      <c r="AE86" s="60">
        <v>0</v>
      </c>
      <c r="AF86" s="60">
        <v>3692</v>
      </c>
      <c r="AG86" s="60">
        <v>0</v>
      </c>
      <c r="AH86" s="61">
        <v>0</v>
      </c>
      <c r="AL86" s="55" t="s">
        <v>33</v>
      </c>
      <c r="AN86" s="55" t="s">
        <v>785</v>
      </c>
      <c r="AP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8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" s="60">
        <f>IFERROR(IF(D86="스마트스토어",COUNTIFS(출고표[구입일자],"&lt;&gt;"&amp;H86,출고표[구매자명],E86,출고표[구매자연락처],F86),COUNTIFS(출고표[구입일자],"&lt;&gt;"&amp;H86,출고표[구매자명],E86,출고표[구매자연락처],G86)),0)</f>
        <v>0</v>
      </c>
    </row>
    <row r="87" spans="1:48" ht="20.100000000000001" customHeight="1">
      <c r="A87" s="55">
        <v>86</v>
      </c>
      <c r="B87" s="55" t="s">
        <v>560</v>
      </c>
      <c r="C87" s="64" t="s">
        <v>1298</v>
      </c>
      <c r="D87" s="55" t="s">
        <v>562</v>
      </c>
      <c r="E87" s="55" t="s">
        <v>1299</v>
      </c>
      <c r="F87" s="55" t="s">
        <v>1300</v>
      </c>
      <c r="G87" s="55" t="s">
        <v>1301</v>
      </c>
      <c r="H87" s="63">
        <v>45448</v>
      </c>
      <c r="I87" s="63">
        <v>45450</v>
      </c>
      <c r="J87" s="55" t="s">
        <v>561</v>
      </c>
      <c r="K87" s="64" t="s">
        <v>1297</v>
      </c>
      <c r="M87" s="55" t="s">
        <v>1296</v>
      </c>
      <c r="N87" s="55" t="s">
        <v>1301</v>
      </c>
      <c r="P87" s="55" t="s">
        <v>1302</v>
      </c>
      <c r="Q87" s="55" t="s">
        <v>1303</v>
      </c>
      <c r="R87" s="55" t="s">
        <v>34</v>
      </c>
      <c r="S87" s="55" t="s">
        <v>351</v>
      </c>
      <c r="T87" s="60">
        <v>1</v>
      </c>
      <c r="U87" s="60">
        <v>34020</v>
      </c>
      <c r="V87" s="60">
        <v>0</v>
      </c>
      <c r="W87" s="60">
        <v>3000</v>
      </c>
      <c r="X87" s="60">
        <v>0</v>
      </c>
      <c r="Y87" s="60">
        <v>3500</v>
      </c>
      <c r="Z87" s="60">
        <v>0</v>
      </c>
      <c r="AA87" s="60">
        <v>0</v>
      </c>
      <c r="AB87" s="60">
        <v>32130</v>
      </c>
      <c r="AC87" s="60">
        <v>19800</v>
      </c>
      <c r="AD87" s="60">
        <v>37020</v>
      </c>
      <c r="AE87" s="60">
        <v>23300</v>
      </c>
      <c r="AF87" s="60">
        <v>4141</v>
      </c>
      <c r="AG87" s="60">
        <v>9579</v>
      </c>
      <c r="AH87" s="61">
        <v>0.25879999999999997</v>
      </c>
      <c r="AL87" s="55" t="s">
        <v>33</v>
      </c>
      <c r="AN87" s="55" t="s">
        <v>785</v>
      </c>
      <c r="AP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" s="60">
        <f>IFERROR(IF(D87="스마트스토어",COUNTIFS(출고표[구입일자],"&lt;&gt;"&amp;H87,출고표[구매자명],E87,출고표[구매자연락처],F87),COUNTIFS(출고표[구입일자],"&lt;&gt;"&amp;H87,출고표[구매자명],E87,출고표[구매자연락처],G87)),0)</f>
        <v>0</v>
      </c>
    </row>
    <row r="88" spans="1:48" ht="20.100000000000001" customHeight="1">
      <c r="A88" s="55">
        <v>87</v>
      </c>
      <c r="B88" s="55" t="s">
        <v>560</v>
      </c>
      <c r="C88" s="64" t="s">
        <v>1306</v>
      </c>
      <c r="D88" s="55" t="s">
        <v>562</v>
      </c>
      <c r="E88" s="55" t="s">
        <v>1304</v>
      </c>
      <c r="F88" s="55" t="s">
        <v>1307</v>
      </c>
      <c r="G88" s="55" t="s">
        <v>1308</v>
      </c>
      <c r="H88" s="63">
        <v>45448</v>
      </c>
      <c r="I88" s="63">
        <v>45450</v>
      </c>
      <c r="J88" s="55" t="s">
        <v>561</v>
      </c>
      <c r="K88" s="64" t="s">
        <v>1305</v>
      </c>
      <c r="M88" s="55" t="s">
        <v>1304</v>
      </c>
      <c r="N88" s="55" t="s">
        <v>1308</v>
      </c>
      <c r="P88" s="55" t="s">
        <v>1309</v>
      </c>
      <c r="Q88" s="55" t="s">
        <v>564</v>
      </c>
      <c r="R88" s="55" t="s">
        <v>22</v>
      </c>
      <c r="S88" s="55" t="s">
        <v>351</v>
      </c>
      <c r="T88" s="60">
        <v>2</v>
      </c>
      <c r="U88" s="60">
        <v>43480</v>
      </c>
      <c r="V88" s="60">
        <v>0</v>
      </c>
      <c r="W88" s="60">
        <v>0</v>
      </c>
      <c r="X88" s="60">
        <v>0</v>
      </c>
      <c r="Y88" s="60">
        <v>3500</v>
      </c>
      <c r="Z88" s="60">
        <v>0</v>
      </c>
      <c r="AA88" s="60">
        <v>0</v>
      </c>
      <c r="AB88" s="60">
        <v>20530</v>
      </c>
      <c r="AC88" s="60">
        <v>12650</v>
      </c>
      <c r="AD88" s="60">
        <v>43480</v>
      </c>
      <c r="AE88" s="60">
        <v>28800</v>
      </c>
      <c r="AF88" s="60">
        <v>5165</v>
      </c>
      <c r="AG88" s="60">
        <v>9515</v>
      </c>
      <c r="AH88" s="61">
        <v>0.21879999999999999</v>
      </c>
      <c r="AL88" s="55" t="s">
        <v>21</v>
      </c>
      <c r="AN88" s="55" t="s">
        <v>785</v>
      </c>
      <c r="AP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43480</v>
      </c>
      <c r="AQ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28800</v>
      </c>
      <c r="AR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5165</v>
      </c>
      <c r="AS88" s="60">
        <f>IFERROR(IF(출고표[[#This Row],[쇼핑몰구분]]="비닐팩토리",0,ROUND(출고표[[#This Row],[총판매금액(검)]]-출고표[[#This Row],[거래처지급액(검)]]-출고표[[#This Row],[수수료(검)]],0)),0)</f>
        <v>9515</v>
      </c>
      <c r="AT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0.21879999999999999</v>
      </c>
      <c r="AU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" s="60">
        <f>IFERROR(IF(D88="스마트스토어",COUNTIFS(출고표[구입일자],"&lt;&gt;"&amp;H88,출고표[구매자명],E88,출고표[구매자연락처],F88),COUNTIFS(출고표[구입일자],"&lt;&gt;"&amp;H88,출고표[구매자명],E88,출고표[구매자연락처],G88)),0)</f>
        <v>0</v>
      </c>
    </row>
    <row r="89" spans="1:48" ht="20.100000000000001" customHeight="1">
      <c r="A89" s="55">
        <v>88</v>
      </c>
      <c r="B89" s="55" t="s">
        <v>665</v>
      </c>
      <c r="C89" s="64" t="s">
        <v>1667</v>
      </c>
      <c r="D89" s="55" t="s">
        <v>530</v>
      </c>
      <c r="H89" s="63">
        <v>45453</v>
      </c>
      <c r="I89" s="63">
        <v>45453</v>
      </c>
      <c r="J89" s="55" t="s">
        <v>561</v>
      </c>
      <c r="K89" s="64" t="s">
        <v>1311</v>
      </c>
      <c r="M89" s="55" t="s">
        <v>1310</v>
      </c>
      <c r="N89" s="55" t="s">
        <v>1312</v>
      </c>
      <c r="P89" s="55" t="s">
        <v>1313</v>
      </c>
      <c r="R89" s="55" t="s">
        <v>529</v>
      </c>
      <c r="S89" s="55" t="s">
        <v>351</v>
      </c>
      <c r="T89" s="60">
        <v>1</v>
      </c>
      <c r="U89" s="60">
        <v>0</v>
      </c>
      <c r="V89" s="60">
        <v>0</v>
      </c>
      <c r="W89" s="60">
        <v>0</v>
      </c>
      <c r="X89" s="60">
        <v>0</v>
      </c>
      <c r="Y89" s="60">
        <v>5500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60">
        <v>0</v>
      </c>
      <c r="AH89" s="61">
        <v>0</v>
      </c>
      <c r="AL89" s="55" t="s">
        <v>530</v>
      </c>
      <c r="AM89" s="55" t="s">
        <v>773</v>
      </c>
      <c r="AN89" s="55" t="s">
        <v>785</v>
      </c>
      <c r="AP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" s="60">
        <f>IFERROR(IF(D89="스마트스토어",COUNTIFS(출고표[구입일자],"&lt;&gt;"&amp;H89,출고표[구매자명],E89,출고표[구매자연락처],F89),COUNTIFS(출고표[구입일자],"&lt;&gt;"&amp;H89,출고표[구매자명],E89,출고표[구매자연락처],G89)),0)</f>
        <v>0</v>
      </c>
    </row>
    <row r="90" spans="1:48" ht="20.100000000000001" customHeight="1">
      <c r="A90" s="55">
        <v>89</v>
      </c>
      <c r="B90" s="55" t="s">
        <v>665</v>
      </c>
      <c r="C90" s="64" t="s">
        <v>1668</v>
      </c>
      <c r="D90" s="55" t="s">
        <v>530</v>
      </c>
      <c r="H90" s="63">
        <v>45453</v>
      </c>
      <c r="I90" s="63">
        <v>45453</v>
      </c>
      <c r="J90" s="55" t="s">
        <v>561</v>
      </c>
      <c r="K90" s="64" t="s">
        <v>1314</v>
      </c>
      <c r="M90" s="55" t="s">
        <v>1310</v>
      </c>
      <c r="N90" s="55" t="s">
        <v>1312</v>
      </c>
      <c r="P90" s="55" t="s">
        <v>1313</v>
      </c>
      <c r="R90" s="55" t="s">
        <v>529</v>
      </c>
      <c r="S90" s="55" t="s">
        <v>351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5500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60">
        <v>0</v>
      </c>
      <c r="AH90" s="61">
        <v>0</v>
      </c>
      <c r="AL90" s="55" t="s">
        <v>530</v>
      </c>
      <c r="AM90" s="55" t="s">
        <v>773</v>
      </c>
      <c r="AN90" s="55" t="s">
        <v>785</v>
      </c>
      <c r="AP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" s="60">
        <f>IFERROR(IF(D90="스마트스토어",COUNTIFS(출고표[구입일자],"&lt;&gt;"&amp;H90,출고표[구매자명],E90,출고표[구매자연락처],F90),COUNTIFS(출고표[구입일자],"&lt;&gt;"&amp;H90,출고표[구매자명],E90,출고표[구매자연락처],G90)),0)</f>
        <v>0</v>
      </c>
    </row>
    <row r="91" spans="1:48" ht="20.100000000000001" customHeight="1">
      <c r="A91" s="55">
        <v>90</v>
      </c>
      <c r="B91" s="55" t="s">
        <v>560</v>
      </c>
      <c r="C91" s="64" t="s">
        <v>1317</v>
      </c>
      <c r="D91" s="55" t="s">
        <v>562</v>
      </c>
      <c r="E91" s="55" t="s">
        <v>1315</v>
      </c>
      <c r="F91" s="55" t="s">
        <v>1318</v>
      </c>
      <c r="G91" s="55" t="s">
        <v>1319</v>
      </c>
      <c r="H91" s="63">
        <v>45450</v>
      </c>
      <c r="I91" s="63">
        <v>45453</v>
      </c>
      <c r="J91" s="55" t="s">
        <v>561</v>
      </c>
      <c r="K91" s="64" t="s">
        <v>1316</v>
      </c>
      <c r="M91" s="55" t="s">
        <v>1315</v>
      </c>
      <c r="N91" s="55" t="s">
        <v>1319</v>
      </c>
      <c r="P91" s="55" t="s">
        <v>1320</v>
      </c>
      <c r="Q91" s="55" t="s">
        <v>1321</v>
      </c>
      <c r="R91" s="55" t="s">
        <v>38</v>
      </c>
      <c r="S91" s="55" t="s">
        <v>351</v>
      </c>
      <c r="T91" s="60">
        <v>1</v>
      </c>
      <c r="U91" s="60">
        <v>24570</v>
      </c>
      <c r="V91" s="60">
        <v>0</v>
      </c>
      <c r="W91" s="60">
        <v>0</v>
      </c>
      <c r="X91" s="60">
        <v>0</v>
      </c>
      <c r="Y91" s="60">
        <v>4400</v>
      </c>
      <c r="Z91" s="60">
        <v>0</v>
      </c>
      <c r="AA91" s="60">
        <v>0</v>
      </c>
      <c r="AB91" s="60">
        <v>23210</v>
      </c>
      <c r="AC91" s="60">
        <v>14300</v>
      </c>
      <c r="AD91" s="60">
        <v>24570</v>
      </c>
      <c r="AE91" s="60">
        <v>18700</v>
      </c>
      <c r="AF91" s="60">
        <v>2919</v>
      </c>
      <c r="AG91" s="60">
        <v>2951</v>
      </c>
      <c r="AH91" s="61">
        <v>0.1201</v>
      </c>
      <c r="AL91" s="55" t="s">
        <v>37</v>
      </c>
      <c r="AN91" s="55" t="s">
        <v>785</v>
      </c>
      <c r="AP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24570</v>
      </c>
      <c r="AQ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18700</v>
      </c>
      <c r="AR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2919</v>
      </c>
      <c r="AS91" s="60">
        <f>IFERROR(IF(출고표[[#This Row],[쇼핑몰구분]]="비닐팩토리",0,ROUND(출고표[[#This Row],[총판매금액(검)]]-출고표[[#This Row],[거래처지급액(검)]]-출고표[[#This Row],[수수료(검)]],0)),0)</f>
        <v>2951</v>
      </c>
      <c r="AT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0.1201</v>
      </c>
      <c r="AU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" s="60">
        <f>IFERROR(IF(D91="스마트스토어",COUNTIFS(출고표[구입일자],"&lt;&gt;"&amp;H91,출고표[구매자명],E91,출고표[구매자연락처],F91),COUNTIFS(출고표[구입일자],"&lt;&gt;"&amp;H91,출고표[구매자명],E91,출고표[구매자연락처],G91)),0)</f>
        <v>0</v>
      </c>
    </row>
    <row r="92" spans="1:48" ht="20.100000000000001" customHeight="1">
      <c r="A92" s="55">
        <v>91</v>
      </c>
      <c r="B92" s="55" t="s">
        <v>560</v>
      </c>
      <c r="C92" s="64" t="s">
        <v>1317</v>
      </c>
      <c r="D92" s="55" t="s">
        <v>562</v>
      </c>
      <c r="E92" s="55" t="s">
        <v>1315</v>
      </c>
      <c r="F92" s="55" t="s">
        <v>1318</v>
      </c>
      <c r="G92" s="55" t="s">
        <v>1319</v>
      </c>
      <c r="H92" s="63">
        <v>45450</v>
      </c>
      <c r="I92" s="63">
        <v>45453</v>
      </c>
      <c r="J92" s="55" t="s">
        <v>561</v>
      </c>
      <c r="K92" s="64" t="s">
        <v>1316</v>
      </c>
      <c r="M92" s="55" t="s">
        <v>1315</v>
      </c>
      <c r="N92" s="55" t="s">
        <v>1319</v>
      </c>
      <c r="P92" s="55" t="s">
        <v>1320</v>
      </c>
      <c r="Q92" s="55" t="s">
        <v>1321</v>
      </c>
      <c r="R92" s="55" t="s">
        <v>36</v>
      </c>
      <c r="S92" s="55" t="s">
        <v>351</v>
      </c>
      <c r="T92" s="60">
        <v>1</v>
      </c>
      <c r="U92" s="60">
        <v>28350</v>
      </c>
      <c r="V92" s="60">
        <v>0</v>
      </c>
      <c r="W92" s="60">
        <v>0</v>
      </c>
      <c r="X92" s="60">
        <v>0</v>
      </c>
      <c r="Y92" s="60">
        <v>0</v>
      </c>
      <c r="Z92" s="60">
        <v>0</v>
      </c>
      <c r="AA92" s="60">
        <v>0</v>
      </c>
      <c r="AB92" s="60">
        <v>26780</v>
      </c>
      <c r="AC92" s="60">
        <v>16500</v>
      </c>
      <c r="AD92" s="60">
        <v>28350</v>
      </c>
      <c r="AE92" s="60">
        <v>16500</v>
      </c>
      <c r="AF92" s="60">
        <v>3368</v>
      </c>
      <c r="AG92" s="60">
        <v>8482</v>
      </c>
      <c r="AH92" s="61">
        <v>0.29920000000000002</v>
      </c>
      <c r="AL92" s="55" t="s">
        <v>35</v>
      </c>
      <c r="AM92" s="55" t="s">
        <v>773</v>
      </c>
      <c r="AN92" s="55" t="s">
        <v>785</v>
      </c>
      <c r="AP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28350</v>
      </c>
      <c r="AQ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16500</v>
      </c>
      <c r="AR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3368</v>
      </c>
      <c r="AS92" s="60">
        <f>IFERROR(IF(출고표[[#This Row],[쇼핑몰구분]]="비닐팩토리",0,ROUND(출고표[[#This Row],[총판매금액(검)]]-출고표[[#This Row],[거래처지급액(검)]]-출고표[[#This Row],[수수료(검)]],0)),0)</f>
        <v>8482</v>
      </c>
      <c r="AT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0.29920000000000002</v>
      </c>
      <c r="AU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" s="60">
        <f>IFERROR(IF(D92="스마트스토어",COUNTIFS(출고표[구입일자],"&lt;&gt;"&amp;H92,출고표[구매자명],E92,출고표[구매자연락처],F92),COUNTIFS(출고표[구입일자],"&lt;&gt;"&amp;H92,출고표[구매자명],E92,출고표[구매자연락처],G92)),0)</f>
        <v>0</v>
      </c>
    </row>
    <row r="93" spans="1:48" ht="20.100000000000001" customHeight="1">
      <c r="A93" s="55">
        <v>92</v>
      </c>
      <c r="B93" s="55" t="s">
        <v>560</v>
      </c>
      <c r="C93" s="64" t="s">
        <v>1324</v>
      </c>
      <c r="D93" s="55" t="s">
        <v>562</v>
      </c>
      <c r="E93" s="55" t="s">
        <v>1322</v>
      </c>
      <c r="F93" s="55" t="s">
        <v>1325</v>
      </c>
      <c r="G93" s="55" t="s">
        <v>1326</v>
      </c>
      <c r="H93" s="63">
        <v>45450</v>
      </c>
      <c r="I93" s="63">
        <v>45453</v>
      </c>
      <c r="J93" s="55" t="s">
        <v>561</v>
      </c>
      <c r="K93" s="64" t="s">
        <v>1323</v>
      </c>
      <c r="M93" s="55" t="s">
        <v>1322</v>
      </c>
      <c r="N93" s="55" t="s">
        <v>1326</v>
      </c>
      <c r="P93" s="55" t="s">
        <v>1327</v>
      </c>
      <c r="Q93" s="55" t="s">
        <v>563</v>
      </c>
      <c r="R93" s="55" t="s">
        <v>34</v>
      </c>
      <c r="S93" s="55" t="s">
        <v>351</v>
      </c>
      <c r="T93" s="60">
        <v>1</v>
      </c>
      <c r="U93" s="60">
        <v>34020</v>
      </c>
      <c r="V93" s="60">
        <v>0</v>
      </c>
      <c r="W93" s="60">
        <v>3000</v>
      </c>
      <c r="X93" s="60">
        <v>0</v>
      </c>
      <c r="Y93" s="60">
        <v>3500</v>
      </c>
      <c r="Z93" s="60">
        <v>0</v>
      </c>
      <c r="AA93" s="60">
        <v>0</v>
      </c>
      <c r="AB93" s="60">
        <v>32130</v>
      </c>
      <c r="AC93" s="60">
        <v>19800</v>
      </c>
      <c r="AD93" s="60">
        <v>37020</v>
      </c>
      <c r="AE93" s="60">
        <v>23300</v>
      </c>
      <c r="AF93" s="60">
        <v>4141</v>
      </c>
      <c r="AG93" s="60">
        <v>9579</v>
      </c>
      <c r="AH93" s="61">
        <v>0.25879999999999997</v>
      </c>
      <c r="AL93" s="55" t="s">
        <v>33</v>
      </c>
      <c r="AN93" s="55" t="s">
        <v>785</v>
      </c>
      <c r="AP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3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" s="60">
        <f>IFERROR(IF(D93="스마트스토어",COUNTIFS(출고표[구입일자],"&lt;&gt;"&amp;H93,출고표[구매자명],E93,출고표[구매자연락처],F93),COUNTIFS(출고표[구입일자],"&lt;&gt;"&amp;H93,출고표[구매자명],E93,출고표[구매자연락처],G93)),0)</f>
        <v>0</v>
      </c>
    </row>
    <row r="94" spans="1:48" ht="20.100000000000001" customHeight="1">
      <c r="A94" s="55">
        <v>93</v>
      </c>
      <c r="B94" s="55" t="s">
        <v>560</v>
      </c>
      <c r="C94" s="64" t="s">
        <v>1330</v>
      </c>
      <c r="D94" s="55" t="s">
        <v>562</v>
      </c>
      <c r="E94" s="55" t="s">
        <v>1331</v>
      </c>
      <c r="F94" s="55" t="s">
        <v>1332</v>
      </c>
      <c r="G94" s="55" t="s">
        <v>1333</v>
      </c>
      <c r="H94" s="63">
        <v>45450</v>
      </c>
      <c r="I94" s="63">
        <v>45453</v>
      </c>
      <c r="J94" s="55" t="s">
        <v>561</v>
      </c>
      <c r="K94" s="64" t="s">
        <v>1329</v>
      </c>
      <c r="M94" s="55" t="s">
        <v>1328</v>
      </c>
      <c r="N94" s="55" t="s">
        <v>1333</v>
      </c>
      <c r="P94" s="55" t="s">
        <v>1334</v>
      </c>
      <c r="Q94" s="55" t="s">
        <v>564</v>
      </c>
      <c r="R94" s="55" t="s">
        <v>18</v>
      </c>
      <c r="S94" s="55" t="s">
        <v>351</v>
      </c>
      <c r="T94" s="60">
        <v>1</v>
      </c>
      <c r="U94" s="60">
        <v>12470</v>
      </c>
      <c r="V94" s="60">
        <v>0</v>
      </c>
      <c r="W94" s="60">
        <v>3000</v>
      </c>
      <c r="X94" s="60">
        <v>0</v>
      </c>
      <c r="Y94" s="60">
        <v>3000</v>
      </c>
      <c r="Z94" s="60">
        <v>0</v>
      </c>
      <c r="AA94" s="60">
        <v>0</v>
      </c>
      <c r="AB94" s="60">
        <v>11780</v>
      </c>
      <c r="AC94" s="60">
        <v>7260</v>
      </c>
      <c r="AD94" s="60">
        <v>15470</v>
      </c>
      <c r="AE94" s="60">
        <v>10260</v>
      </c>
      <c r="AF94" s="60">
        <v>1580</v>
      </c>
      <c r="AG94" s="60">
        <v>3630</v>
      </c>
      <c r="AH94" s="61">
        <v>0.2346</v>
      </c>
      <c r="AL94" s="55" t="s">
        <v>17</v>
      </c>
      <c r="AN94" s="55" t="s">
        <v>785</v>
      </c>
      <c r="AP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94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" s="60">
        <f>IFERROR(IF(D94="스마트스토어",COUNTIFS(출고표[구입일자],"&lt;&gt;"&amp;H94,출고표[구매자명],E94,출고표[구매자연락처],F94),COUNTIFS(출고표[구입일자],"&lt;&gt;"&amp;H94,출고표[구매자명],E94,출고표[구매자연락처],G94)),0)</f>
        <v>0</v>
      </c>
    </row>
    <row r="95" spans="1:48" ht="20.100000000000001" customHeight="1">
      <c r="A95" s="55">
        <v>94</v>
      </c>
      <c r="B95" s="55" t="s">
        <v>560</v>
      </c>
      <c r="C95" s="64" t="s">
        <v>1337</v>
      </c>
      <c r="D95" s="55" t="s">
        <v>562</v>
      </c>
      <c r="E95" s="55" t="s">
        <v>1338</v>
      </c>
      <c r="F95" s="55" t="s">
        <v>1339</v>
      </c>
      <c r="G95" s="55" t="s">
        <v>1340</v>
      </c>
      <c r="H95" s="63">
        <v>45451</v>
      </c>
      <c r="I95" s="63">
        <v>45453</v>
      </c>
      <c r="J95" s="55" t="s">
        <v>561</v>
      </c>
      <c r="K95" s="64" t="s">
        <v>1336</v>
      </c>
      <c r="M95" s="55" t="s">
        <v>1335</v>
      </c>
      <c r="N95" s="55" t="s">
        <v>1340</v>
      </c>
      <c r="P95" s="55" t="s">
        <v>1341</v>
      </c>
      <c r="Q95" s="55" t="s">
        <v>564</v>
      </c>
      <c r="R95" s="55" t="s">
        <v>129</v>
      </c>
      <c r="S95" s="55" t="s">
        <v>351</v>
      </c>
      <c r="T95" s="60">
        <v>1</v>
      </c>
      <c r="U95" s="60">
        <v>1150</v>
      </c>
      <c r="V95" s="60">
        <v>0</v>
      </c>
      <c r="W95" s="60">
        <v>3000</v>
      </c>
      <c r="X95" s="60">
        <v>0</v>
      </c>
      <c r="Y95" s="60">
        <v>3000</v>
      </c>
      <c r="Z95" s="60">
        <v>0</v>
      </c>
      <c r="AA95" s="60">
        <v>0</v>
      </c>
      <c r="AB95" s="60">
        <v>1070</v>
      </c>
      <c r="AC95" s="60">
        <v>660</v>
      </c>
      <c r="AD95" s="60">
        <v>4150</v>
      </c>
      <c r="AE95" s="60">
        <v>3660</v>
      </c>
      <c r="AF95" s="60">
        <v>236</v>
      </c>
      <c r="AG95" s="60">
        <v>254</v>
      </c>
      <c r="AH95" s="61">
        <v>6.1199999999999997E-2</v>
      </c>
      <c r="AL95" s="55" t="s">
        <v>128</v>
      </c>
      <c r="AN95" s="55" t="s">
        <v>785</v>
      </c>
      <c r="AP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4150</v>
      </c>
      <c r="AQ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3660</v>
      </c>
      <c r="AR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95" s="60">
        <f>IFERROR(IF(출고표[[#This Row],[쇼핑몰구분]]="비닐팩토리",0,ROUND(출고표[[#This Row],[총판매금액(검)]]-출고표[[#This Row],[거래처지급액(검)]]-출고표[[#This Row],[수수료(검)]],0)),0)</f>
        <v>254</v>
      </c>
      <c r="AT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6.1199999999999997E-2</v>
      </c>
      <c r="AU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" s="60">
        <f>IFERROR(IF(D95="스마트스토어",COUNTIFS(출고표[구입일자],"&lt;&gt;"&amp;H95,출고표[구매자명],E95,출고표[구매자연락처],F95),COUNTIFS(출고표[구입일자],"&lt;&gt;"&amp;H95,출고표[구매자명],E95,출고표[구매자연락처],G95)),0)</f>
        <v>0</v>
      </c>
    </row>
    <row r="96" spans="1:48" ht="20.100000000000001" customHeight="1">
      <c r="A96" s="55">
        <v>95</v>
      </c>
      <c r="B96" s="55" t="s">
        <v>560</v>
      </c>
      <c r="C96" s="64" t="s">
        <v>1344</v>
      </c>
      <c r="D96" s="55" t="s">
        <v>562</v>
      </c>
      <c r="E96" s="55" t="s">
        <v>1342</v>
      </c>
      <c r="F96" s="55" t="s">
        <v>1345</v>
      </c>
      <c r="G96" s="55" t="s">
        <v>1346</v>
      </c>
      <c r="H96" s="63">
        <v>45451</v>
      </c>
      <c r="I96" s="63">
        <v>45453</v>
      </c>
      <c r="J96" s="55" t="s">
        <v>561</v>
      </c>
      <c r="K96" s="64" t="s">
        <v>1343</v>
      </c>
      <c r="M96" s="55" t="s">
        <v>1342</v>
      </c>
      <c r="N96" s="55" t="s">
        <v>1346</v>
      </c>
      <c r="P96" s="55" t="s">
        <v>1347</v>
      </c>
      <c r="Q96" s="55" t="s">
        <v>563</v>
      </c>
      <c r="R96" s="55" t="s">
        <v>20</v>
      </c>
      <c r="S96" s="55" t="s">
        <v>351</v>
      </c>
      <c r="T96" s="60">
        <v>1</v>
      </c>
      <c r="U96" s="60">
        <v>16630</v>
      </c>
      <c r="V96" s="60">
        <v>0</v>
      </c>
      <c r="W96" s="60">
        <v>3000</v>
      </c>
      <c r="X96" s="60">
        <v>0</v>
      </c>
      <c r="Y96" s="60">
        <v>3000</v>
      </c>
      <c r="Z96" s="60">
        <v>0</v>
      </c>
      <c r="AA96" s="60">
        <v>0</v>
      </c>
      <c r="AB96" s="60">
        <v>15710</v>
      </c>
      <c r="AC96" s="60">
        <v>9680</v>
      </c>
      <c r="AD96" s="60">
        <v>19630</v>
      </c>
      <c r="AE96" s="60">
        <v>12680</v>
      </c>
      <c r="AF96" s="60">
        <v>2075</v>
      </c>
      <c r="AG96" s="60">
        <v>4875</v>
      </c>
      <c r="AH96" s="61">
        <v>0.24829999999999999</v>
      </c>
      <c r="AL96" s="55" t="s">
        <v>19</v>
      </c>
      <c r="AN96" s="55" t="s">
        <v>785</v>
      </c>
      <c r="AP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19630</v>
      </c>
      <c r="AQ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12680</v>
      </c>
      <c r="AR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2075</v>
      </c>
      <c r="AS96" s="60">
        <f>IFERROR(IF(출고표[[#This Row],[쇼핑몰구분]]="비닐팩토리",0,ROUND(출고표[[#This Row],[총판매금액(검)]]-출고표[[#This Row],[거래처지급액(검)]]-출고표[[#This Row],[수수료(검)]],0)),0)</f>
        <v>4875</v>
      </c>
      <c r="AT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0.24829999999999999</v>
      </c>
      <c r="AU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" s="60">
        <f>IFERROR(IF(D96="스마트스토어",COUNTIFS(출고표[구입일자],"&lt;&gt;"&amp;H96,출고표[구매자명],E96,출고표[구매자연락처],F96),COUNTIFS(출고표[구입일자],"&lt;&gt;"&amp;H96,출고표[구매자명],E96,출고표[구매자연락처],G96)),0)</f>
        <v>0</v>
      </c>
    </row>
    <row r="97" spans="1:48" ht="20.100000000000001" customHeight="1">
      <c r="A97" s="55">
        <v>96</v>
      </c>
      <c r="B97" s="55" t="s">
        <v>560</v>
      </c>
      <c r="C97" s="64" t="s">
        <v>1350</v>
      </c>
      <c r="D97" s="55" t="s">
        <v>562</v>
      </c>
      <c r="E97" s="55" t="s">
        <v>1348</v>
      </c>
      <c r="F97" s="55" t="s">
        <v>1212</v>
      </c>
      <c r="G97" s="55" t="s">
        <v>1351</v>
      </c>
      <c r="H97" s="63">
        <v>45451</v>
      </c>
      <c r="I97" s="63">
        <v>45453</v>
      </c>
      <c r="J97" s="55" t="s">
        <v>561</v>
      </c>
      <c r="K97" s="64" t="s">
        <v>1349</v>
      </c>
      <c r="M97" s="55" t="s">
        <v>1348</v>
      </c>
      <c r="N97" s="55" t="s">
        <v>1351</v>
      </c>
      <c r="P97" s="55" t="s">
        <v>1352</v>
      </c>
      <c r="Q97" s="55" t="s">
        <v>564</v>
      </c>
      <c r="R97" s="55" t="s">
        <v>104</v>
      </c>
      <c r="S97" s="55" t="s">
        <v>351</v>
      </c>
      <c r="T97" s="60">
        <v>2</v>
      </c>
      <c r="U97" s="60">
        <v>7700</v>
      </c>
      <c r="V97" s="60">
        <v>0</v>
      </c>
      <c r="W97" s="60">
        <v>0</v>
      </c>
      <c r="X97" s="60">
        <v>0</v>
      </c>
      <c r="Y97" s="60">
        <v>3500</v>
      </c>
      <c r="Z97" s="60">
        <v>0</v>
      </c>
      <c r="AA97" s="60">
        <v>0</v>
      </c>
      <c r="AB97" s="60">
        <v>3570</v>
      </c>
      <c r="AC97" s="60">
        <v>2200</v>
      </c>
      <c r="AD97" s="60">
        <v>7700</v>
      </c>
      <c r="AE97" s="60">
        <v>7900</v>
      </c>
      <c r="AF97" s="60">
        <v>915</v>
      </c>
      <c r="AG97" s="60">
        <v>-1115</v>
      </c>
      <c r="AH97" s="61">
        <v>-0.14480000000000001</v>
      </c>
      <c r="AL97" s="55" t="s">
        <v>1644</v>
      </c>
      <c r="AN97" s="55" t="s">
        <v>785</v>
      </c>
      <c r="AP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7700</v>
      </c>
      <c r="AQ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7900</v>
      </c>
      <c r="AR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97" s="60">
        <f>IFERROR(IF(출고표[[#This Row],[쇼핑몰구분]]="비닐팩토리",0,ROUND(출고표[[#This Row],[총판매금액(검)]]-출고표[[#This Row],[거래처지급액(검)]]-출고표[[#This Row],[수수료(검)]],0)),0)</f>
        <v>-1115</v>
      </c>
      <c r="AT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-0.14480000000000001</v>
      </c>
      <c r="AU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" s="60">
        <f>IFERROR(IF(D97="스마트스토어",COUNTIFS(출고표[구입일자],"&lt;&gt;"&amp;H97,출고표[구매자명],E97,출고표[구매자연락처],F97),COUNTIFS(출고표[구입일자],"&lt;&gt;"&amp;H97,출고표[구매자명],E97,출고표[구매자연락처],G97)),0)</f>
        <v>0</v>
      </c>
    </row>
    <row r="98" spans="1:48" ht="20.100000000000001" customHeight="1">
      <c r="A98" s="55">
        <v>97</v>
      </c>
      <c r="B98" s="55" t="s">
        <v>560</v>
      </c>
      <c r="C98" s="64" t="s">
        <v>1350</v>
      </c>
      <c r="D98" s="55" t="s">
        <v>562</v>
      </c>
      <c r="E98" s="55" t="s">
        <v>1348</v>
      </c>
      <c r="F98" s="55" t="s">
        <v>1212</v>
      </c>
      <c r="G98" s="55" t="s">
        <v>1351</v>
      </c>
      <c r="H98" s="63">
        <v>45451</v>
      </c>
      <c r="I98" s="63">
        <v>45453</v>
      </c>
      <c r="J98" s="55" t="s">
        <v>561</v>
      </c>
      <c r="K98" s="64" t="s">
        <v>1349</v>
      </c>
      <c r="M98" s="55" t="s">
        <v>1348</v>
      </c>
      <c r="N98" s="55" t="s">
        <v>1351</v>
      </c>
      <c r="P98" s="55" t="s">
        <v>1352</v>
      </c>
      <c r="Q98" s="55" t="s">
        <v>564</v>
      </c>
      <c r="R98" s="55" t="s">
        <v>98</v>
      </c>
      <c r="S98" s="55" t="s">
        <v>351</v>
      </c>
      <c r="T98" s="60">
        <v>2</v>
      </c>
      <c r="U98" s="60">
        <v>12240</v>
      </c>
      <c r="V98" s="60">
        <v>1360</v>
      </c>
      <c r="W98" s="60">
        <v>0</v>
      </c>
      <c r="X98" s="60">
        <v>0</v>
      </c>
      <c r="Y98" s="60">
        <v>0</v>
      </c>
      <c r="Z98" s="60">
        <v>0</v>
      </c>
      <c r="AA98" s="60">
        <v>0</v>
      </c>
      <c r="AB98" s="60">
        <v>6430</v>
      </c>
      <c r="AC98" s="60">
        <v>3960</v>
      </c>
      <c r="AD98" s="60">
        <v>12240</v>
      </c>
      <c r="AE98" s="60">
        <v>7920</v>
      </c>
      <c r="AF98" s="60">
        <v>1454</v>
      </c>
      <c r="AG98" s="60">
        <v>2866</v>
      </c>
      <c r="AH98" s="61">
        <v>0.23419999999999999</v>
      </c>
      <c r="AL98" s="55" t="s">
        <v>1645</v>
      </c>
      <c r="AM98" s="55" t="s">
        <v>773</v>
      </c>
      <c r="AN98" s="55" t="s">
        <v>785</v>
      </c>
      <c r="AP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7920</v>
      </c>
      <c r="AR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98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" s="60">
        <f>IFERROR(IF(D98="스마트스토어",COUNTIFS(출고표[구입일자],"&lt;&gt;"&amp;H98,출고표[구매자명],E98,출고표[구매자연락처],F98),COUNTIFS(출고표[구입일자],"&lt;&gt;"&amp;H98,출고표[구매자명],E98,출고표[구매자연락처],G98)),0)</f>
        <v>0</v>
      </c>
    </row>
    <row r="99" spans="1:48" ht="20.100000000000001" customHeight="1">
      <c r="A99" s="55">
        <v>98</v>
      </c>
      <c r="B99" s="55" t="s">
        <v>560</v>
      </c>
      <c r="C99" s="64" t="s">
        <v>1350</v>
      </c>
      <c r="D99" s="55" t="s">
        <v>562</v>
      </c>
      <c r="E99" s="55" t="s">
        <v>1348</v>
      </c>
      <c r="F99" s="55" t="s">
        <v>1212</v>
      </c>
      <c r="G99" s="55" t="s">
        <v>1351</v>
      </c>
      <c r="H99" s="63">
        <v>45451</v>
      </c>
      <c r="I99" s="63">
        <v>45453</v>
      </c>
      <c r="J99" s="55" t="s">
        <v>561</v>
      </c>
      <c r="K99" s="64" t="s">
        <v>1349</v>
      </c>
      <c r="M99" s="55" t="s">
        <v>1348</v>
      </c>
      <c r="N99" s="55" t="s">
        <v>1351</v>
      </c>
      <c r="P99" s="55" t="s">
        <v>1352</v>
      </c>
      <c r="Q99" s="55" t="s">
        <v>564</v>
      </c>
      <c r="R99" s="55" t="s">
        <v>96</v>
      </c>
      <c r="S99" s="55" t="s">
        <v>351</v>
      </c>
      <c r="T99" s="60">
        <v>1</v>
      </c>
      <c r="U99" s="60">
        <v>5320</v>
      </c>
      <c r="V99" s="60">
        <v>0</v>
      </c>
      <c r="W99" s="60">
        <v>0</v>
      </c>
      <c r="X99" s="60">
        <v>0</v>
      </c>
      <c r="Y99" s="60">
        <v>0</v>
      </c>
      <c r="Z99" s="60">
        <v>0</v>
      </c>
      <c r="AA99" s="60">
        <v>0</v>
      </c>
      <c r="AB99" s="60">
        <v>4910</v>
      </c>
      <c r="AC99" s="60">
        <v>3025</v>
      </c>
      <c r="AD99" s="60">
        <v>5320</v>
      </c>
      <c r="AE99" s="60">
        <v>3025</v>
      </c>
      <c r="AF99" s="60">
        <v>632</v>
      </c>
      <c r="AG99" s="60">
        <v>1663</v>
      </c>
      <c r="AH99" s="61">
        <v>0.31259999999999999</v>
      </c>
      <c r="AL99" s="55" t="s">
        <v>1646</v>
      </c>
      <c r="AM99" s="55" t="s">
        <v>773</v>
      </c>
      <c r="AN99" s="55" t="s">
        <v>785</v>
      </c>
      <c r="AP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5320</v>
      </c>
      <c r="AQ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3025</v>
      </c>
      <c r="AR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632</v>
      </c>
      <c r="AS99" s="60">
        <f>IFERROR(IF(출고표[[#This Row],[쇼핑몰구분]]="비닐팩토리",0,ROUND(출고표[[#This Row],[총판매금액(검)]]-출고표[[#This Row],[거래처지급액(검)]]-출고표[[#This Row],[수수료(검)]],0)),0)</f>
        <v>1663</v>
      </c>
      <c r="AT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0.31259999999999999</v>
      </c>
      <c r="AU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" s="60">
        <f>IFERROR(IF(D99="스마트스토어",COUNTIFS(출고표[구입일자],"&lt;&gt;"&amp;H99,출고표[구매자명],E99,출고표[구매자연락처],F99),COUNTIFS(출고표[구입일자],"&lt;&gt;"&amp;H99,출고표[구매자명],E99,출고표[구매자연락처],G99)),0)</f>
        <v>0</v>
      </c>
    </row>
    <row r="100" spans="1:48" ht="20.100000000000001" customHeight="1">
      <c r="A100" s="55">
        <v>99</v>
      </c>
      <c r="B100" s="55" t="s">
        <v>560</v>
      </c>
      <c r="C100" s="64" t="s">
        <v>1354</v>
      </c>
      <c r="D100" s="55" t="s">
        <v>562</v>
      </c>
      <c r="E100" s="55" t="s">
        <v>1095</v>
      </c>
      <c r="F100" s="55" t="s">
        <v>1098</v>
      </c>
      <c r="G100" s="55" t="s">
        <v>1355</v>
      </c>
      <c r="H100" s="63">
        <v>45451</v>
      </c>
      <c r="I100" s="63">
        <v>45453</v>
      </c>
      <c r="J100" s="55" t="s">
        <v>561</v>
      </c>
      <c r="K100" s="64" t="s">
        <v>1353</v>
      </c>
      <c r="M100" s="55" t="s">
        <v>1095</v>
      </c>
      <c r="N100" s="55" t="s">
        <v>1355</v>
      </c>
      <c r="P100" s="55" t="s">
        <v>1100</v>
      </c>
      <c r="Q100" s="55" t="s">
        <v>564</v>
      </c>
      <c r="R100" s="55" t="s">
        <v>129</v>
      </c>
      <c r="S100" s="55" t="s">
        <v>351</v>
      </c>
      <c r="T100" s="60">
        <v>20</v>
      </c>
      <c r="U100" s="60">
        <v>23000</v>
      </c>
      <c r="V100" s="60">
        <v>0</v>
      </c>
      <c r="W100" s="60">
        <v>3000</v>
      </c>
      <c r="X100" s="60">
        <v>0</v>
      </c>
      <c r="Y100" s="60">
        <v>3500</v>
      </c>
      <c r="Z100" s="60">
        <v>0</v>
      </c>
      <c r="AA100" s="60">
        <v>0</v>
      </c>
      <c r="AB100" s="60">
        <v>1070</v>
      </c>
      <c r="AC100" s="60">
        <v>660</v>
      </c>
      <c r="AD100" s="60">
        <v>26000</v>
      </c>
      <c r="AE100" s="60">
        <v>16700</v>
      </c>
      <c r="AF100" s="60">
        <v>2831</v>
      </c>
      <c r="AG100" s="60">
        <v>6469</v>
      </c>
      <c r="AH100" s="61">
        <v>0.24879999999999999</v>
      </c>
      <c r="AL100" s="55" t="s">
        <v>128</v>
      </c>
      <c r="AM100" s="55" t="s">
        <v>773</v>
      </c>
      <c r="AN100" s="55" t="s">
        <v>785</v>
      </c>
      <c r="AP1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26000</v>
      </c>
      <c r="AQ1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16700</v>
      </c>
      <c r="AR1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00" s="60">
        <f>IFERROR(IF(출고표[[#This Row],[쇼핑몰구분]]="비닐팩토리",0,ROUND(출고표[[#This Row],[총판매금액(검)]]-출고표[[#This Row],[거래처지급액(검)]]-출고표[[#This Row],[수수료(검)]],0)),0)</f>
        <v>6469</v>
      </c>
      <c r="AT1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0.24879999999999999</v>
      </c>
      <c r="AU1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" s="60">
        <f>IFERROR(IF(D100="스마트스토어",COUNTIFS(출고표[구입일자],"&lt;&gt;"&amp;H100,출고표[구매자명],E100,출고표[구매자연락처],F100),COUNTIFS(출고표[구입일자],"&lt;&gt;"&amp;H100,출고표[구매자명],E100,출고표[구매자연락처],G100)),0)</f>
        <v>0</v>
      </c>
    </row>
    <row r="101" spans="1:48" ht="20.100000000000001" customHeight="1">
      <c r="A101" s="55">
        <v>100</v>
      </c>
      <c r="B101" s="55" t="s">
        <v>560</v>
      </c>
      <c r="C101" s="64" t="s">
        <v>1358</v>
      </c>
      <c r="D101" s="55" t="s">
        <v>562</v>
      </c>
      <c r="E101" s="55" t="s">
        <v>1356</v>
      </c>
      <c r="F101" s="55" t="s">
        <v>1359</v>
      </c>
      <c r="G101" s="55" t="s">
        <v>1360</v>
      </c>
      <c r="H101" s="63">
        <v>45452</v>
      </c>
      <c r="I101" s="63">
        <v>45453</v>
      </c>
      <c r="J101" s="55" t="s">
        <v>561</v>
      </c>
      <c r="K101" s="64" t="s">
        <v>1357</v>
      </c>
      <c r="M101" s="55" t="s">
        <v>1356</v>
      </c>
      <c r="N101" s="55" t="s">
        <v>1360</v>
      </c>
      <c r="P101" s="55" t="s">
        <v>1361</v>
      </c>
      <c r="Q101" s="55" t="s">
        <v>564</v>
      </c>
      <c r="R101" s="55" t="s">
        <v>44</v>
      </c>
      <c r="S101" s="55" t="s">
        <v>351</v>
      </c>
      <c r="T101" s="60">
        <v>1</v>
      </c>
      <c r="U101" s="60">
        <v>17010</v>
      </c>
      <c r="V101" s="60">
        <v>0</v>
      </c>
      <c r="W101" s="60">
        <v>3000</v>
      </c>
      <c r="X101" s="60">
        <v>0</v>
      </c>
      <c r="Y101" s="60">
        <v>3000</v>
      </c>
      <c r="Z101" s="60">
        <v>0</v>
      </c>
      <c r="AA101" s="60">
        <v>0</v>
      </c>
      <c r="AB101" s="60">
        <v>16070</v>
      </c>
      <c r="AC101" s="60">
        <v>9900</v>
      </c>
      <c r="AD101" s="60">
        <v>20010</v>
      </c>
      <c r="AE101" s="60">
        <v>12900</v>
      </c>
      <c r="AF101" s="60">
        <v>2120</v>
      </c>
      <c r="AG101" s="60">
        <v>4990</v>
      </c>
      <c r="AH101" s="61">
        <v>0.24940000000000001</v>
      </c>
      <c r="AL101" s="55" t="s">
        <v>43</v>
      </c>
      <c r="AN101" s="55" t="s">
        <v>785</v>
      </c>
      <c r="AP1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20010</v>
      </c>
      <c r="AQ1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12900</v>
      </c>
      <c r="AR1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2120</v>
      </c>
      <c r="AS101" s="60">
        <f>IFERROR(IF(출고표[[#This Row],[쇼핑몰구분]]="비닐팩토리",0,ROUND(출고표[[#This Row],[총판매금액(검)]]-출고표[[#This Row],[거래처지급액(검)]]-출고표[[#This Row],[수수료(검)]],0)),0)</f>
        <v>4990</v>
      </c>
      <c r="AT1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0.24940000000000001</v>
      </c>
      <c r="AU1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" s="60">
        <f>IFERROR(IF(D101="스마트스토어",COUNTIFS(출고표[구입일자],"&lt;&gt;"&amp;H101,출고표[구매자명],E101,출고표[구매자연락처],F101),COUNTIFS(출고표[구입일자],"&lt;&gt;"&amp;H101,출고표[구매자명],E101,출고표[구매자연락처],G101)),0)</f>
        <v>0</v>
      </c>
    </row>
    <row r="102" spans="1:48" ht="20.100000000000001" customHeight="1">
      <c r="A102" s="55">
        <v>101</v>
      </c>
      <c r="B102" s="55" t="s">
        <v>560</v>
      </c>
      <c r="C102" s="64" t="s">
        <v>1364</v>
      </c>
      <c r="D102" s="55" t="s">
        <v>562</v>
      </c>
      <c r="E102" s="55" t="s">
        <v>1365</v>
      </c>
      <c r="F102" s="55" t="s">
        <v>1366</v>
      </c>
      <c r="G102" s="55" t="s">
        <v>1367</v>
      </c>
      <c r="H102" s="63">
        <v>45452</v>
      </c>
      <c r="I102" s="63">
        <v>45453</v>
      </c>
      <c r="J102" s="55" t="s">
        <v>561</v>
      </c>
      <c r="K102" s="64" t="s">
        <v>1363</v>
      </c>
      <c r="M102" s="55" t="s">
        <v>1362</v>
      </c>
      <c r="N102" s="55" t="s">
        <v>1367</v>
      </c>
      <c r="P102" s="55" t="s">
        <v>1368</v>
      </c>
      <c r="Q102" s="55" t="s">
        <v>564</v>
      </c>
      <c r="R102" s="55" t="s">
        <v>82</v>
      </c>
      <c r="S102" s="55" t="s">
        <v>385</v>
      </c>
      <c r="T102" s="60">
        <v>2</v>
      </c>
      <c r="U102" s="60">
        <v>12560</v>
      </c>
      <c r="V102" s="60">
        <v>680</v>
      </c>
      <c r="W102" s="60">
        <v>0</v>
      </c>
      <c r="X102" s="60">
        <v>0</v>
      </c>
      <c r="Y102" s="60">
        <v>3500</v>
      </c>
      <c r="Z102" s="60">
        <v>0</v>
      </c>
      <c r="AA102" s="60">
        <v>0</v>
      </c>
      <c r="AB102" s="60">
        <v>5890</v>
      </c>
      <c r="AC102" s="60">
        <v>3740</v>
      </c>
      <c r="AD102" s="60">
        <v>12560</v>
      </c>
      <c r="AE102" s="60">
        <v>10980</v>
      </c>
      <c r="AF102" s="60">
        <v>1492</v>
      </c>
      <c r="AG102" s="60">
        <v>88</v>
      </c>
      <c r="AH102" s="61">
        <v>7.0000000000000001E-3</v>
      </c>
      <c r="AL102" s="55" t="s">
        <v>81</v>
      </c>
      <c r="AN102" s="55" t="s">
        <v>785</v>
      </c>
      <c r="AP1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12560</v>
      </c>
      <c r="AQ1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10980</v>
      </c>
      <c r="AR1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102" s="60">
        <f>IFERROR(IF(출고표[[#This Row],[쇼핑몰구분]]="비닐팩토리",0,ROUND(출고표[[#This Row],[총판매금액(검)]]-출고표[[#This Row],[거래처지급액(검)]]-출고표[[#This Row],[수수료(검)]],0)),0)</f>
        <v>88</v>
      </c>
      <c r="AT10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7.0000000000000001E-3</v>
      </c>
      <c r="AU1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" s="60">
        <f>IFERROR(IF(D102="스마트스토어",COUNTIFS(출고표[구입일자],"&lt;&gt;"&amp;H102,출고표[구매자명],E102,출고표[구매자연락처],F102),COUNTIFS(출고표[구입일자],"&lt;&gt;"&amp;H102,출고표[구매자명],E102,출고표[구매자연락처],G102)),0)</f>
        <v>0</v>
      </c>
    </row>
    <row r="103" spans="1:48" ht="20.100000000000001" customHeight="1">
      <c r="A103" s="55">
        <v>102</v>
      </c>
      <c r="B103" s="55" t="s">
        <v>560</v>
      </c>
      <c r="C103" s="64" t="s">
        <v>1371</v>
      </c>
      <c r="D103" s="55" t="s">
        <v>562</v>
      </c>
      <c r="E103" s="55" t="s">
        <v>1369</v>
      </c>
      <c r="F103" s="55" t="s">
        <v>1372</v>
      </c>
      <c r="G103" s="55" t="s">
        <v>1373</v>
      </c>
      <c r="H103" s="63">
        <v>45452</v>
      </c>
      <c r="I103" s="63">
        <v>45453</v>
      </c>
      <c r="J103" s="55" t="s">
        <v>561</v>
      </c>
      <c r="K103" s="64" t="s">
        <v>1370</v>
      </c>
      <c r="M103" s="55" t="s">
        <v>1369</v>
      </c>
      <c r="N103" s="55" t="s">
        <v>1373</v>
      </c>
      <c r="P103" s="55" t="s">
        <v>1374</v>
      </c>
      <c r="Q103" s="55" t="s">
        <v>564</v>
      </c>
      <c r="R103" s="55" t="s">
        <v>34</v>
      </c>
      <c r="S103" s="55" t="s">
        <v>351</v>
      </c>
      <c r="T103" s="60">
        <v>1</v>
      </c>
      <c r="U103" s="60">
        <v>34020</v>
      </c>
      <c r="V103" s="60">
        <v>0</v>
      </c>
      <c r="W103" s="60">
        <v>3000</v>
      </c>
      <c r="X103" s="60">
        <v>0</v>
      </c>
      <c r="Y103" s="60">
        <v>3500</v>
      </c>
      <c r="Z103" s="60">
        <v>0</v>
      </c>
      <c r="AA103" s="60">
        <v>0</v>
      </c>
      <c r="AB103" s="60">
        <v>32130</v>
      </c>
      <c r="AC103" s="60">
        <v>19800</v>
      </c>
      <c r="AD103" s="60">
        <v>37020</v>
      </c>
      <c r="AE103" s="60">
        <v>23300</v>
      </c>
      <c r="AF103" s="60">
        <v>4141</v>
      </c>
      <c r="AG103" s="60">
        <v>9579</v>
      </c>
      <c r="AH103" s="61">
        <v>0.25879999999999997</v>
      </c>
      <c r="AL103" s="55" t="s">
        <v>33</v>
      </c>
      <c r="AN103" s="55" t="s">
        <v>785</v>
      </c>
      <c r="AP1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3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" s="60">
        <f>IFERROR(IF(D103="스마트스토어",COUNTIFS(출고표[구입일자],"&lt;&gt;"&amp;H103,출고표[구매자명],E103,출고표[구매자연락처],F103),COUNTIFS(출고표[구입일자],"&lt;&gt;"&amp;H103,출고표[구매자명],E103,출고표[구매자연락처],G103)),0)</f>
        <v>0</v>
      </c>
    </row>
    <row r="104" spans="1:48" ht="20.100000000000001" customHeight="1">
      <c r="A104" s="55">
        <v>103</v>
      </c>
      <c r="B104" s="55" t="s">
        <v>560</v>
      </c>
      <c r="C104" s="64" t="s">
        <v>1377</v>
      </c>
      <c r="D104" s="55" t="s">
        <v>562</v>
      </c>
      <c r="E104" s="55" t="s">
        <v>1375</v>
      </c>
      <c r="F104" s="55" t="s">
        <v>687</v>
      </c>
      <c r="G104" s="55" t="s">
        <v>1378</v>
      </c>
      <c r="H104" s="63">
        <v>45453</v>
      </c>
      <c r="I104" s="63">
        <v>45453</v>
      </c>
      <c r="J104" s="55" t="s">
        <v>561</v>
      </c>
      <c r="K104" s="64" t="s">
        <v>1376</v>
      </c>
      <c r="M104" s="55" t="s">
        <v>1375</v>
      </c>
      <c r="N104" s="55" t="s">
        <v>1378</v>
      </c>
      <c r="P104" s="55" t="s">
        <v>1379</v>
      </c>
      <c r="Q104" s="55" t="s">
        <v>1380</v>
      </c>
      <c r="R104" s="55" t="s">
        <v>133</v>
      </c>
      <c r="S104" s="55" t="s">
        <v>351</v>
      </c>
      <c r="T104" s="60">
        <v>40</v>
      </c>
      <c r="U104" s="60">
        <v>37600</v>
      </c>
      <c r="V104" s="60">
        <v>0</v>
      </c>
      <c r="W104" s="60">
        <v>0</v>
      </c>
      <c r="X104" s="60">
        <v>0</v>
      </c>
      <c r="Y104" s="60">
        <v>3500</v>
      </c>
      <c r="Z104" s="60">
        <v>0</v>
      </c>
      <c r="AA104" s="60">
        <v>0</v>
      </c>
      <c r="AB104" s="60">
        <v>890</v>
      </c>
      <c r="AC104" s="60">
        <v>550</v>
      </c>
      <c r="AD104" s="60">
        <v>37600</v>
      </c>
      <c r="AE104" s="60">
        <v>25500</v>
      </c>
      <c r="AF104" s="60">
        <v>4467</v>
      </c>
      <c r="AG104" s="60">
        <v>7633</v>
      </c>
      <c r="AH104" s="61">
        <v>0.20300000000000001</v>
      </c>
      <c r="AL104" s="55" t="s">
        <v>132</v>
      </c>
      <c r="AN104" s="55" t="s">
        <v>785</v>
      </c>
      <c r="AP1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37600</v>
      </c>
      <c r="AQ1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25500</v>
      </c>
      <c r="AR1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104" s="60">
        <f>IFERROR(IF(출고표[[#This Row],[쇼핑몰구분]]="비닐팩토리",0,ROUND(출고표[[#This Row],[총판매금액(검)]]-출고표[[#This Row],[거래처지급액(검)]]-출고표[[#This Row],[수수료(검)]],0)),0)</f>
        <v>7633</v>
      </c>
      <c r="AT1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0.20300000000000001</v>
      </c>
      <c r="AU1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" s="60">
        <f>IFERROR(IF(D104="스마트스토어",COUNTIFS(출고표[구입일자],"&lt;&gt;"&amp;H104,출고표[구매자명],E104,출고표[구매자연락처],F104),COUNTIFS(출고표[구입일자],"&lt;&gt;"&amp;H104,출고표[구매자명],E104,출고표[구매자연락처],G104)),0)</f>
        <v>0</v>
      </c>
    </row>
    <row r="105" spans="1:48" ht="20.100000000000001" customHeight="1">
      <c r="A105" s="55">
        <v>104</v>
      </c>
      <c r="B105" s="55" t="s">
        <v>665</v>
      </c>
      <c r="C105" s="64" t="s">
        <v>1383</v>
      </c>
      <c r="D105" s="55" t="s">
        <v>562</v>
      </c>
      <c r="E105" s="55" t="s">
        <v>1384</v>
      </c>
      <c r="F105" s="55" t="s">
        <v>1385</v>
      </c>
      <c r="G105" s="55" t="s">
        <v>1386</v>
      </c>
      <c r="H105" s="63">
        <v>45453</v>
      </c>
      <c r="I105" s="63">
        <v>45453</v>
      </c>
      <c r="J105" s="55" t="s">
        <v>561</v>
      </c>
      <c r="K105" s="64" t="s">
        <v>1382</v>
      </c>
      <c r="M105" s="55" t="s">
        <v>1381</v>
      </c>
      <c r="N105" s="55" t="s">
        <v>1386</v>
      </c>
      <c r="P105" s="55" t="s">
        <v>1387</v>
      </c>
      <c r="Q105" s="55" t="s">
        <v>564</v>
      </c>
      <c r="R105" s="55" t="s">
        <v>26</v>
      </c>
      <c r="S105" s="55" t="s">
        <v>351</v>
      </c>
      <c r="T105" s="60">
        <v>10</v>
      </c>
      <c r="U105" s="60">
        <v>230200</v>
      </c>
      <c r="V105" s="60">
        <v>0</v>
      </c>
      <c r="W105" s="60">
        <v>0</v>
      </c>
      <c r="X105" s="60">
        <v>0</v>
      </c>
      <c r="Y105" s="60">
        <v>5500</v>
      </c>
      <c r="Z105" s="60">
        <v>0</v>
      </c>
      <c r="AA105" s="60">
        <v>0</v>
      </c>
      <c r="AB105" s="60">
        <v>23020</v>
      </c>
      <c r="AC105" s="60">
        <v>15070</v>
      </c>
      <c r="AD105" s="60">
        <v>230200</v>
      </c>
      <c r="AE105" s="60">
        <v>0</v>
      </c>
      <c r="AF105" s="60">
        <v>27348</v>
      </c>
      <c r="AG105" s="60">
        <v>0</v>
      </c>
      <c r="AH105" s="61">
        <v>0</v>
      </c>
      <c r="AL105" s="55" t="s">
        <v>25</v>
      </c>
      <c r="AN105" s="55" t="s">
        <v>785</v>
      </c>
      <c r="AP1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230200</v>
      </c>
      <c r="AQ1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5" s="60">
        <f>IFERROR(IF(D105="스마트스토어",COUNTIFS(출고표[구입일자],"&lt;&gt;"&amp;H105,출고표[구매자명],E105,출고표[구매자연락처],F105),COUNTIFS(출고표[구입일자],"&lt;&gt;"&amp;H105,출고표[구매자명],E105,출고표[구매자연락처],G105)),0)</f>
        <v>1</v>
      </c>
    </row>
    <row r="106" spans="1:48" ht="20.100000000000001" customHeight="1">
      <c r="A106" s="55">
        <v>105</v>
      </c>
      <c r="B106" s="55" t="s">
        <v>665</v>
      </c>
      <c r="C106" s="64" t="s">
        <v>1390</v>
      </c>
      <c r="D106" s="55" t="s">
        <v>562</v>
      </c>
      <c r="E106" s="55" t="s">
        <v>1391</v>
      </c>
      <c r="F106" s="55" t="s">
        <v>1392</v>
      </c>
      <c r="G106" s="55" t="s">
        <v>1393</v>
      </c>
      <c r="H106" s="63">
        <v>45451</v>
      </c>
      <c r="I106" s="63">
        <v>45453</v>
      </c>
      <c r="J106" s="55" t="s">
        <v>561</v>
      </c>
      <c r="K106" s="64" t="s">
        <v>1389</v>
      </c>
      <c r="M106" s="55" t="s">
        <v>1388</v>
      </c>
      <c r="N106" s="55" t="s">
        <v>1393</v>
      </c>
      <c r="P106" s="55" t="s">
        <v>1394</v>
      </c>
      <c r="Q106" s="55" t="s">
        <v>564</v>
      </c>
      <c r="R106" s="55" t="s">
        <v>22</v>
      </c>
      <c r="S106" s="55" t="s">
        <v>351</v>
      </c>
      <c r="T106" s="60">
        <v>1</v>
      </c>
      <c r="U106" s="60">
        <v>19320</v>
      </c>
      <c r="V106" s="60">
        <v>0</v>
      </c>
      <c r="W106" s="60">
        <v>3000</v>
      </c>
      <c r="X106" s="60">
        <v>0</v>
      </c>
      <c r="Y106" s="60">
        <v>3000</v>
      </c>
      <c r="Z106" s="60">
        <v>0</v>
      </c>
      <c r="AA106" s="60">
        <v>0</v>
      </c>
      <c r="AB106" s="60">
        <v>19320</v>
      </c>
      <c r="AC106" s="60">
        <v>12650</v>
      </c>
      <c r="AD106" s="60">
        <v>22320</v>
      </c>
      <c r="AE106" s="60">
        <v>0</v>
      </c>
      <c r="AF106" s="60">
        <v>2394</v>
      </c>
      <c r="AG106" s="60">
        <v>0</v>
      </c>
      <c r="AH106" s="61">
        <v>0</v>
      </c>
      <c r="AL106" s="55" t="s">
        <v>21</v>
      </c>
      <c r="AN106" s="55" t="s">
        <v>785</v>
      </c>
      <c r="AP1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22320</v>
      </c>
      <c r="AQ1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10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6" s="60">
        <f>IFERROR(IF(D106="스마트스토어",COUNTIFS(출고표[구입일자],"&lt;&gt;"&amp;H106,출고표[구매자명],E106,출고표[구매자연락처],F106),COUNTIFS(출고표[구입일자],"&lt;&gt;"&amp;H106,출고표[구매자명],E106,출고표[구매자연락처],G106)),0)</f>
        <v>0</v>
      </c>
    </row>
    <row r="107" spans="1:48" ht="20.100000000000001" customHeight="1">
      <c r="A107" s="55">
        <v>106</v>
      </c>
      <c r="B107" s="55" t="s">
        <v>665</v>
      </c>
      <c r="C107" s="64" t="s">
        <v>1396</v>
      </c>
      <c r="D107" s="55" t="s">
        <v>562</v>
      </c>
      <c r="E107" s="55" t="s">
        <v>1384</v>
      </c>
      <c r="F107" s="55" t="s">
        <v>1385</v>
      </c>
      <c r="G107" s="55" t="s">
        <v>1386</v>
      </c>
      <c r="H107" s="63">
        <v>45452</v>
      </c>
      <c r="I107" s="63">
        <v>45453</v>
      </c>
      <c r="J107" s="55" t="s">
        <v>561</v>
      </c>
      <c r="K107" s="64" t="s">
        <v>1395</v>
      </c>
      <c r="M107" s="55" t="s">
        <v>1381</v>
      </c>
      <c r="N107" s="55" t="s">
        <v>1386</v>
      </c>
      <c r="P107" s="55" t="s">
        <v>1387</v>
      </c>
      <c r="Q107" s="55" t="s">
        <v>564</v>
      </c>
      <c r="R107" s="55" t="s">
        <v>26</v>
      </c>
      <c r="S107" s="55" t="s">
        <v>351</v>
      </c>
      <c r="T107" s="60">
        <v>10</v>
      </c>
      <c r="U107" s="60">
        <v>230200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A107" s="60">
        <v>0</v>
      </c>
      <c r="AB107" s="60">
        <v>23020</v>
      </c>
      <c r="AC107" s="60">
        <v>15070</v>
      </c>
      <c r="AD107" s="60">
        <v>230200</v>
      </c>
      <c r="AE107" s="60">
        <v>0</v>
      </c>
      <c r="AF107" s="60">
        <v>27348</v>
      </c>
      <c r="AG107" s="60">
        <v>0</v>
      </c>
      <c r="AH107" s="61">
        <v>0</v>
      </c>
      <c r="AL107" s="55" t="s">
        <v>25</v>
      </c>
      <c r="AM107" s="55" t="s">
        <v>773</v>
      </c>
      <c r="AN107" s="55" t="s">
        <v>785</v>
      </c>
      <c r="AP1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230200</v>
      </c>
      <c r="AQ1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7" s="60">
        <f>IFERROR(IF(D107="스마트스토어",COUNTIFS(출고표[구입일자],"&lt;&gt;"&amp;H107,출고표[구매자명],E107,출고표[구매자연락처],F107),COUNTIFS(출고표[구입일자],"&lt;&gt;"&amp;H107,출고표[구매자명],E107,출고표[구매자연락처],G107)),0)</f>
        <v>1</v>
      </c>
    </row>
    <row r="108" spans="1:48" ht="20.100000000000001" customHeight="1">
      <c r="A108" s="55">
        <v>107</v>
      </c>
      <c r="B108" s="55" t="s">
        <v>560</v>
      </c>
      <c r="C108" s="64" t="s">
        <v>1399</v>
      </c>
      <c r="D108" s="55" t="s">
        <v>559</v>
      </c>
      <c r="E108" s="55" t="s">
        <v>1397</v>
      </c>
      <c r="F108" s="55" t="s">
        <v>1400</v>
      </c>
      <c r="G108" s="55" t="s">
        <v>1401</v>
      </c>
      <c r="H108" s="63">
        <v>45452</v>
      </c>
      <c r="I108" s="63">
        <v>45453</v>
      </c>
      <c r="J108" s="55" t="s">
        <v>561</v>
      </c>
      <c r="K108" s="64" t="s">
        <v>1398</v>
      </c>
      <c r="M108" s="55" t="s">
        <v>1397</v>
      </c>
      <c r="N108" s="55" t="s">
        <v>1401</v>
      </c>
      <c r="P108" s="55" t="s">
        <v>1402</v>
      </c>
      <c r="R108" s="55" t="s">
        <v>24</v>
      </c>
      <c r="S108" s="55" t="s">
        <v>351</v>
      </c>
      <c r="T108" s="60">
        <v>2</v>
      </c>
      <c r="U108" s="60">
        <v>27540</v>
      </c>
      <c r="V108" s="60">
        <v>3060</v>
      </c>
      <c r="W108" s="60">
        <v>0</v>
      </c>
      <c r="X108" s="60">
        <v>0</v>
      </c>
      <c r="Y108" s="60">
        <v>3500</v>
      </c>
      <c r="Z108" s="60">
        <v>0</v>
      </c>
      <c r="AA108" s="60">
        <v>0</v>
      </c>
      <c r="AB108" s="60">
        <v>14450</v>
      </c>
      <c r="AC108" s="60">
        <v>9350</v>
      </c>
      <c r="AD108" s="60">
        <v>27540</v>
      </c>
      <c r="AE108" s="60">
        <v>22200</v>
      </c>
      <c r="AF108" s="60">
        <v>1176</v>
      </c>
      <c r="AG108" s="60">
        <v>4164</v>
      </c>
      <c r="AH108" s="61">
        <v>0.1512</v>
      </c>
      <c r="AL108" s="55" t="s">
        <v>23</v>
      </c>
      <c r="AN108" s="55" t="s">
        <v>785</v>
      </c>
      <c r="AP1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27540</v>
      </c>
      <c r="AQ1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22200</v>
      </c>
      <c r="AR1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1176</v>
      </c>
      <c r="AS108" s="60">
        <f>IFERROR(IF(출고표[[#This Row],[쇼핑몰구분]]="비닐팩토리",0,ROUND(출고표[[#This Row],[총판매금액(검)]]-출고표[[#This Row],[거래처지급액(검)]]-출고표[[#This Row],[수수료(검)]],0)),0)</f>
        <v>4164</v>
      </c>
      <c r="AT1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0.1512</v>
      </c>
      <c r="AU1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8" s="60">
        <f>IFERROR(IF(D108="스마트스토어",COUNTIFS(출고표[구입일자],"&lt;&gt;"&amp;H108,출고표[구매자명],E108,출고표[구매자연락처],F108),COUNTIFS(출고표[구입일자],"&lt;&gt;"&amp;H108,출고표[구매자명],E108,출고표[구매자연락처],G108)),0)</f>
        <v>0</v>
      </c>
    </row>
    <row r="109" spans="1:48" ht="20.100000000000001" customHeight="1">
      <c r="A109" s="55">
        <v>108</v>
      </c>
      <c r="B109" s="55" t="s">
        <v>560</v>
      </c>
      <c r="C109" s="64" t="s">
        <v>1403</v>
      </c>
      <c r="D109" s="55" t="s">
        <v>559</v>
      </c>
      <c r="E109" s="55" t="s">
        <v>1397</v>
      </c>
      <c r="F109" s="55" t="s">
        <v>1400</v>
      </c>
      <c r="G109" s="55" t="s">
        <v>1401</v>
      </c>
      <c r="H109" s="63">
        <v>45452</v>
      </c>
      <c r="I109" s="63">
        <v>45453</v>
      </c>
      <c r="J109" s="55" t="s">
        <v>561</v>
      </c>
      <c r="K109" s="64" t="s">
        <v>1398</v>
      </c>
      <c r="M109" s="55" t="s">
        <v>1397</v>
      </c>
      <c r="N109" s="55" t="s">
        <v>1401</v>
      </c>
      <c r="P109" s="55" t="s">
        <v>1402</v>
      </c>
      <c r="R109" s="55" t="s">
        <v>18</v>
      </c>
      <c r="S109" s="55" t="s">
        <v>351</v>
      </c>
      <c r="T109" s="60">
        <v>1</v>
      </c>
      <c r="U109" s="60">
        <v>10690</v>
      </c>
      <c r="V109" s="60">
        <v>1190</v>
      </c>
      <c r="W109" s="60">
        <v>0</v>
      </c>
      <c r="X109" s="60">
        <v>0</v>
      </c>
      <c r="Y109" s="60">
        <v>0</v>
      </c>
      <c r="Z109" s="60">
        <v>0</v>
      </c>
      <c r="AA109" s="60">
        <v>0</v>
      </c>
      <c r="AB109" s="60">
        <v>11220</v>
      </c>
      <c r="AC109" s="60">
        <v>7260</v>
      </c>
      <c r="AD109" s="60">
        <v>10690</v>
      </c>
      <c r="AE109" s="60">
        <v>7260</v>
      </c>
      <c r="AF109" s="60">
        <v>505</v>
      </c>
      <c r="AG109" s="60">
        <v>2925</v>
      </c>
      <c r="AH109" s="61">
        <v>0.27360000000000001</v>
      </c>
      <c r="AL109" s="55" t="s">
        <v>17</v>
      </c>
      <c r="AM109" s="55" t="s">
        <v>773</v>
      </c>
      <c r="AN109" s="55" t="s">
        <v>785</v>
      </c>
      <c r="AP1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10690</v>
      </c>
      <c r="AQ1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7260</v>
      </c>
      <c r="AR1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505</v>
      </c>
      <c r="AS109" s="60">
        <f>IFERROR(IF(출고표[[#This Row],[쇼핑몰구분]]="비닐팩토리",0,ROUND(출고표[[#This Row],[총판매금액(검)]]-출고표[[#This Row],[거래처지급액(검)]]-출고표[[#This Row],[수수료(검)]],0)),0)</f>
        <v>2925</v>
      </c>
      <c r="AT1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0.27360000000000001</v>
      </c>
      <c r="AU1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9" s="60">
        <f>IFERROR(IF(D109="스마트스토어",COUNTIFS(출고표[구입일자],"&lt;&gt;"&amp;H109,출고표[구매자명],E109,출고표[구매자연락처],F109),COUNTIFS(출고표[구입일자],"&lt;&gt;"&amp;H109,출고표[구매자명],E109,출고표[구매자연락처],G109)),0)</f>
        <v>0</v>
      </c>
    </row>
    <row r="110" spans="1:48" ht="20.100000000000001" customHeight="1">
      <c r="A110" s="55">
        <v>109</v>
      </c>
      <c r="B110" s="55" t="s">
        <v>560</v>
      </c>
      <c r="C110" s="64" t="s">
        <v>1406</v>
      </c>
      <c r="D110" s="55" t="s">
        <v>559</v>
      </c>
      <c r="E110" s="55" t="s">
        <v>1404</v>
      </c>
      <c r="F110" s="55" t="s">
        <v>1407</v>
      </c>
      <c r="G110" s="55" t="s">
        <v>1408</v>
      </c>
      <c r="H110" s="63">
        <v>45452</v>
      </c>
      <c r="I110" s="63">
        <v>45453</v>
      </c>
      <c r="J110" s="55" t="s">
        <v>561</v>
      </c>
      <c r="K110" s="64" t="s">
        <v>1405</v>
      </c>
      <c r="M110" s="55" t="s">
        <v>1404</v>
      </c>
      <c r="N110" s="55" t="s">
        <v>1408</v>
      </c>
      <c r="O110" s="55" t="s">
        <v>1408</v>
      </c>
      <c r="P110" s="55" t="s">
        <v>1409</v>
      </c>
      <c r="Q110" s="55" t="s">
        <v>1114</v>
      </c>
      <c r="R110" s="55" t="s">
        <v>34</v>
      </c>
      <c r="S110" s="55" t="s">
        <v>351</v>
      </c>
      <c r="T110" s="60">
        <v>1</v>
      </c>
      <c r="U110" s="60">
        <v>28620</v>
      </c>
      <c r="V110" s="60">
        <v>3180</v>
      </c>
      <c r="W110" s="60">
        <v>3000</v>
      </c>
      <c r="X110" s="60">
        <v>0</v>
      </c>
      <c r="Y110" s="60">
        <v>3500</v>
      </c>
      <c r="Z110" s="60">
        <v>0</v>
      </c>
      <c r="AA110" s="60">
        <v>0</v>
      </c>
      <c r="AB110" s="60">
        <v>30600</v>
      </c>
      <c r="AC110" s="60">
        <v>19800</v>
      </c>
      <c r="AD110" s="60">
        <v>31620</v>
      </c>
      <c r="AE110" s="60">
        <v>23300</v>
      </c>
      <c r="AF110" s="60">
        <v>1278</v>
      </c>
      <c r="AG110" s="60">
        <v>7042</v>
      </c>
      <c r="AH110" s="61">
        <v>0.22270000000000001</v>
      </c>
      <c r="AL110" s="55" t="s">
        <v>33</v>
      </c>
      <c r="AN110" s="55" t="s">
        <v>785</v>
      </c>
      <c r="AP1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1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0" s="60">
        <f>IFERROR(IF(출고표[[#This Row],[쇼핑몰구분]]="비닐팩토리",0,ROUND(출고표[[#This Row],[총판매금액(검)]]-출고표[[#This Row],[거래처지급액(검)]]-출고표[[#This Row],[수수료(검)]],0)),0)</f>
        <v>7042</v>
      </c>
      <c r="AT1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0.22270000000000001</v>
      </c>
      <c r="AU1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0" s="60">
        <f>IFERROR(IF(D110="스마트스토어",COUNTIFS(출고표[구입일자],"&lt;&gt;"&amp;H110,출고표[구매자명],E110,출고표[구매자연락처],F110),COUNTIFS(출고표[구입일자],"&lt;&gt;"&amp;H110,출고표[구매자명],E110,출고표[구매자연락처],G110)),0)</f>
        <v>1</v>
      </c>
    </row>
    <row r="111" spans="1:48" ht="20.100000000000001" customHeight="1">
      <c r="A111" s="55">
        <v>110</v>
      </c>
      <c r="B111" s="55" t="s">
        <v>560</v>
      </c>
      <c r="C111" s="64" t="s">
        <v>1412</v>
      </c>
      <c r="D111" s="55" t="s">
        <v>559</v>
      </c>
      <c r="E111" s="55" t="s">
        <v>1410</v>
      </c>
      <c r="F111" s="55" t="s">
        <v>1413</v>
      </c>
      <c r="G111" s="55" t="s">
        <v>1414</v>
      </c>
      <c r="H111" s="63">
        <v>45452</v>
      </c>
      <c r="I111" s="63">
        <v>45453</v>
      </c>
      <c r="J111" s="55" t="s">
        <v>561</v>
      </c>
      <c r="K111" s="64" t="s">
        <v>1411</v>
      </c>
      <c r="M111" s="55" t="s">
        <v>1410</v>
      </c>
      <c r="N111" s="55" t="s">
        <v>1414</v>
      </c>
      <c r="P111" s="55" t="s">
        <v>1415</v>
      </c>
      <c r="R111" s="55" t="s">
        <v>20</v>
      </c>
      <c r="S111" s="55" t="s">
        <v>351</v>
      </c>
      <c r="T111" s="60">
        <v>4</v>
      </c>
      <c r="U111" s="60">
        <v>57000</v>
      </c>
      <c r="V111" s="60">
        <v>6360</v>
      </c>
      <c r="W111" s="60">
        <v>0</v>
      </c>
      <c r="X111" s="60">
        <v>0</v>
      </c>
      <c r="Y111" s="60">
        <v>4400</v>
      </c>
      <c r="Z111" s="60">
        <v>0</v>
      </c>
      <c r="AA111" s="60">
        <v>0</v>
      </c>
      <c r="AB111" s="60">
        <v>14960</v>
      </c>
      <c r="AC111" s="60">
        <v>9680</v>
      </c>
      <c r="AD111" s="60">
        <v>57000</v>
      </c>
      <c r="AE111" s="60">
        <v>43120</v>
      </c>
      <c r="AF111" s="60">
        <v>2349</v>
      </c>
      <c r="AG111" s="60">
        <v>11531</v>
      </c>
      <c r="AH111" s="61">
        <v>0.20230000000000001</v>
      </c>
      <c r="AL111" s="55" t="s">
        <v>19</v>
      </c>
      <c r="AN111" s="55" t="s">
        <v>785</v>
      </c>
      <c r="AP1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57000</v>
      </c>
      <c r="AQ1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43120</v>
      </c>
      <c r="AR1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2349</v>
      </c>
      <c r="AS111" s="60">
        <f>IFERROR(IF(출고표[[#This Row],[쇼핑몰구분]]="비닐팩토리",0,ROUND(출고표[[#This Row],[총판매금액(검)]]-출고표[[#This Row],[거래처지급액(검)]]-출고표[[#This Row],[수수료(검)]],0)),0)</f>
        <v>11531</v>
      </c>
      <c r="AT1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0.20230000000000001</v>
      </c>
      <c r="AU1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1" s="60">
        <f>IFERROR(IF(D111="스마트스토어",COUNTIFS(출고표[구입일자],"&lt;&gt;"&amp;H111,출고표[구매자명],E111,출고표[구매자연락처],F111),COUNTIFS(출고표[구입일자],"&lt;&gt;"&amp;H111,출고표[구매자명],E111,출고표[구매자연락처],G111)),0)</f>
        <v>2</v>
      </c>
    </row>
    <row r="112" spans="1:48" ht="20.100000000000001" customHeight="1">
      <c r="A112" s="55">
        <v>111</v>
      </c>
      <c r="B112" s="55" t="s">
        <v>560</v>
      </c>
      <c r="C112" s="64" t="s">
        <v>1418</v>
      </c>
      <c r="D112" s="55" t="s">
        <v>559</v>
      </c>
      <c r="E112" s="55" t="s">
        <v>1419</v>
      </c>
      <c r="F112" s="55" t="s">
        <v>1420</v>
      </c>
      <c r="G112" s="55" t="s">
        <v>1421</v>
      </c>
      <c r="H112" s="63">
        <v>45451</v>
      </c>
      <c r="I112" s="63">
        <v>45453</v>
      </c>
      <c r="J112" s="55" t="s">
        <v>561</v>
      </c>
      <c r="K112" s="64" t="s">
        <v>1417</v>
      </c>
      <c r="M112" s="55" t="s">
        <v>1416</v>
      </c>
      <c r="N112" s="55" t="s">
        <v>1421</v>
      </c>
      <c r="P112" s="55" t="s">
        <v>1422</v>
      </c>
      <c r="R112" s="55" t="s">
        <v>34</v>
      </c>
      <c r="S112" s="55" t="s">
        <v>351</v>
      </c>
      <c r="T112" s="60">
        <v>1</v>
      </c>
      <c r="U112" s="60">
        <v>28620</v>
      </c>
      <c r="V112" s="60">
        <v>3180</v>
      </c>
      <c r="W112" s="60">
        <v>3000</v>
      </c>
      <c r="X112" s="60">
        <v>0</v>
      </c>
      <c r="Y112" s="60">
        <v>3500</v>
      </c>
      <c r="Z112" s="60">
        <v>0</v>
      </c>
      <c r="AA112" s="60">
        <v>0</v>
      </c>
      <c r="AB112" s="60">
        <v>30600</v>
      </c>
      <c r="AC112" s="60">
        <v>19800</v>
      </c>
      <c r="AD112" s="60">
        <v>31620</v>
      </c>
      <c r="AE112" s="60">
        <v>23300</v>
      </c>
      <c r="AF112" s="60">
        <v>1278</v>
      </c>
      <c r="AG112" s="60">
        <v>7042</v>
      </c>
      <c r="AH112" s="61">
        <v>0.22270000000000001</v>
      </c>
      <c r="AL112" s="55" t="s">
        <v>33</v>
      </c>
      <c r="AN112" s="55" t="s">
        <v>785</v>
      </c>
      <c r="AP1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1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2" s="60">
        <f>IFERROR(IF(출고표[[#This Row],[쇼핑몰구분]]="비닐팩토리",0,ROUND(출고표[[#This Row],[총판매금액(검)]]-출고표[[#This Row],[거래처지급액(검)]]-출고표[[#This Row],[수수료(검)]],0)),0)</f>
        <v>7042</v>
      </c>
      <c r="AT1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0.22270000000000001</v>
      </c>
      <c r="AU1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2" s="60">
        <f>IFERROR(IF(D112="스마트스토어",COUNTIFS(출고표[구입일자],"&lt;&gt;"&amp;H112,출고표[구매자명],E112,출고표[구매자연락처],F112),COUNTIFS(출고표[구입일자],"&lt;&gt;"&amp;H112,출고표[구매자명],E112,출고표[구매자연락처],G112)),0)</f>
        <v>0</v>
      </c>
    </row>
    <row r="113" spans="1:48" ht="20.100000000000001" customHeight="1">
      <c r="A113" s="55">
        <v>112</v>
      </c>
      <c r="B113" s="55" t="s">
        <v>665</v>
      </c>
      <c r="C113" s="64" t="s">
        <v>1425</v>
      </c>
      <c r="D113" s="55" t="s">
        <v>559</v>
      </c>
      <c r="E113" s="55" t="s">
        <v>1423</v>
      </c>
      <c r="F113" s="55" t="s">
        <v>1426</v>
      </c>
      <c r="G113" s="55" t="s">
        <v>1427</v>
      </c>
      <c r="H113" s="63">
        <v>45452</v>
      </c>
      <c r="I113" s="63">
        <v>45453</v>
      </c>
      <c r="J113" s="55" t="s">
        <v>561</v>
      </c>
      <c r="K113" s="64" t="s">
        <v>1424</v>
      </c>
      <c r="M113" s="55" t="s">
        <v>1423</v>
      </c>
      <c r="N113" s="55" t="s">
        <v>1427</v>
      </c>
      <c r="O113" s="55" t="s">
        <v>1427</v>
      </c>
      <c r="P113" s="55" t="s">
        <v>1428</v>
      </c>
      <c r="R113" s="55" t="s">
        <v>18</v>
      </c>
      <c r="S113" s="55" t="s">
        <v>351</v>
      </c>
      <c r="T113" s="60">
        <v>1</v>
      </c>
      <c r="U113" s="60">
        <v>10560</v>
      </c>
      <c r="V113" s="60">
        <v>0</v>
      </c>
      <c r="W113" s="60">
        <v>3000</v>
      </c>
      <c r="X113" s="60">
        <v>0</v>
      </c>
      <c r="Y113" s="60">
        <v>3000</v>
      </c>
      <c r="Z113" s="60">
        <v>0</v>
      </c>
      <c r="AA113" s="60">
        <v>0</v>
      </c>
      <c r="AB113" s="60">
        <v>10560</v>
      </c>
      <c r="AC113" s="60">
        <v>7260</v>
      </c>
      <c r="AD113" s="60">
        <v>13560</v>
      </c>
      <c r="AE113" s="60">
        <v>0</v>
      </c>
      <c r="AF113" s="60">
        <v>700</v>
      </c>
      <c r="AG113" s="60">
        <v>0</v>
      </c>
      <c r="AH113" s="61">
        <v>0</v>
      </c>
      <c r="AL113" s="55" t="s">
        <v>17</v>
      </c>
      <c r="AN113" s="55" t="s">
        <v>785</v>
      </c>
      <c r="AP1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1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3" s="60">
        <f>IFERROR(IF(D113="스마트스토어",COUNTIFS(출고표[구입일자],"&lt;&gt;"&amp;H113,출고표[구매자명],E113,출고표[구매자연락처],F113),COUNTIFS(출고표[구입일자],"&lt;&gt;"&amp;H113,출고표[구매자명],E113,출고표[구매자연락처],G113)),0)</f>
        <v>0</v>
      </c>
    </row>
    <row r="114" spans="1:48" ht="20.100000000000001" customHeight="1">
      <c r="A114" s="55">
        <v>113</v>
      </c>
      <c r="B114" s="55" t="s">
        <v>665</v>
      </c>
      <c r="C114" s="64" t="s">
        <v>1431</v>
      </c>
      <c r="D114" s="55" t="s">
        <v>559</v>
      </c>
      <c r="E114" s="55" t="s">
        <v>1429</v>
      </c>
      <c r="F114" s="55" t="s">
        <v>1432</v>
      </c>
      <c r="G114" s="55" t="s">
        <v>1433</v>
      </c>
      <c r="H114" s="63">
        <v>45450</v>
      </c>
      <c r="I114" s="63">
        <v>45453</v>
      </c>
      <c r="J114" s="55" t="s">
        <v>561</v>
      </c>
      <c r="K114" s="64" t="s">
        <v>1430</v>
      </c>
      <c r="M114" s="55" t="s">
        <v>1429</v>
      </c>
      <c r="N114" s="55" t="s">
        <v>1433</v>
      </c>
      <c r="P114" s="55" t="s">
        <v>1434</v>
      </c>
      <c r="R114" s="55" t="s">
        <v>20</v>
      </c>
      <c r="S114" s="55" t="s">
        <v>351</v>
      </c>
      <c r="T114" s="60">
        <v>1</v>
      </c>
      <c r="U114" s="60">
        <v>14080</v>
      </c>
      <c r="V114" s="60">
        <v>0</v>
      </c>
      <c r="W114" s="60">
        <v>3000</v>
      </c>
      <c r="X114" s="60">
        <v>0</v>
      </c>
      <c r="Y114" s="60">
        <v>3000</v>
      </c>
      <c r="Z114" s="60">
        <v>0</v>
      </c>
      <c r="AA114" s="60">
        <v>0</v>
      </c>
      <c r="AB114" s="60">
        <v>14080</v>
      </c>
      <c r="AC114" s="60">
        <v>9680</v>
      </c>
      <c r="AD114" s="60">
        <v>17080</v>
      </c>
      <c r="AE114" s="60">
        <v>0</v>
      </c>
      <c r="AF114" s="60">
        <v>877</v>
      </c>
      <c r="AG114" s="60">
        <v>0</v>
      </c>
      <c r="AH114" s="61">
        <v>0</v>
      </c>
      <c r="AL114" s="55" t="s">
        <v>19</v>
      </c>
      <c r="AN114" s="55" t="s">
        <v>785</v>
      </c>
      <c r="AP1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17080</v>
      </c>
      <c r="AQ1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877</v>
      </c>
      <c r="AS11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4" s="60">
        <f>IFERROR(IF(D114="스마트스토어",COUNTIFS(출고표[구입일자],"&lt;&gt;"&amp;H114,출고표[구매자명],E114,출고표[구매자연락처],F114),COUNTIFS(출고표[구입일자],"&lt;&gt;"&amp;H114,출고표[구매자명],E114,출고표[구매자연락처],G114)),0)</f>
        <v>0</v>
      </c>
    </row>
    <row r="115" spans="1:48" ht="20.100000000000001" customHeight="1">
      <c r="A115" s="55">
        <v>114</v>
      </c>
      <c r="B115" s="55" t="s">
        <v>665</v>
      </c>
      <c r="C115" s="64" t="s">
        <v>1669</v>
      </c>
      <c r="D115" s="55" t="s">
        <v>530</v>
      </c>
      <c r="H115" s="63">
        <v>45454</v>
      </c>
      <c r="I115" s="63">
        <v>45454</v>
      </c>
      <c r="J115" s="55" t="s">
        <v>561</v>
      </c>
      <c r="K115" s="64" t="s">
        <v>1436</v>
      </c>
      <c r="M115" s="55" t="s">
        <v>1435</v>
      </c>
      <c r="N115" s="55" t="s">
        <v>1437</v>
      </c>
      <c r="P115" s="55" t="s">
        <v>1438</v>
      </c>
      <c r="R115" s="55" t="s">
        <v>529</v>
      </c>
      <c r="S115" s="55" t="s">
        <v>351</v>
      </c>
      <c r="T115" s="60">
        <v>1</v>
      </c>
      <c r="U115" s="60">
        <v>0</v>
      </c>
      <c r="V115" s="60">
        <v>0</v>
      </c>
      <c r="W115" s="60">
        <v>0</v>
      </c>
      <c r="X115" s="60">
        <v>0</v>
      </c>
      <c r="Y115" s="60">
        <v>3500</v>
      </c>
      <c r="Z115" s="60">
        <v>0</v>
      </c>
      <c r="AA115" s="60">
        <v>0</v>
      </c>
      <c r="AB115" s="60">
        <v>0</v>
      </c>
      <c r="AC115" s="60">
        <v>0</v>
      </c>
      <c r="AD115" s="60">
        <v>0</v>
      </c>
      <c r="AE115" s="60">
        <v>0</v>
      </c>
      <c r="AF115" s="60">
        <v>0</v>
      </c>
      <c r="AG115" s="60">
        <v>0</v>
      </c>
      <c r="AH115" s="61">
        <v>0</v>
      </c>
      <c r="AL115" s="55" t="s">
        <v>530</v>
      </c>
      <c r="AM115" s="55" t="s">
        <v>773</v>
      </c>
      <c r="AN115" s="55" t="s">
        <v>785</v>
      </c>
      <c r="AP1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5" s="60">
        <f>IFERROR(IF(D115="스마트스토어",COUNTIFS(출고표[구입일자],"&lt;&gt;"&amp;H115,출고표[구매자명],E115,출고표[구매자연락처],F115),COUNTIFS(출고표[구입일자],"&lt;&gt;"&amp;H115,출고표[구매자명],E115,출고표[구매자연락처],G115)),0)</f>
        <v>0</v>
      </c>
    </row>
    <row r="116" spans="1:48" ht="20.100000000000001" customHeight="1">
      <c r="A116" s="55">
        <v>115</v>
      </c>
      <c r="B116" s="55" t="s">
        <v>665</v>
      </c>
      <c r="C116" s="64" t="s">
        <v>1670</v>
      </c>
      <c r="D116" s="55" t="s">
        <v>530</v>
      </c>
      <c r="H116" s="63">
        <v>45454</v>
      </c>
      <c r="I116" s="63">
        <v>45454</v>
      </c>
      <c r="J116" s="55" t="s">
        <v>561</v>
      </c>
      <c r="K116" s="64" t="s">
        <v>1440</v>
      </c>
      <c r="M116" s="55" t="s">
        <v>1439</v>
      </c>
      <c r="N116" s="55" t="s">
        <v>1441</v>
      </c>
      <c r="P116" s="55" t="s">
        <v>1442</v>
      </c>
      <c r="R116" s="55" t="s">
        <v>529</v>
      </c>
      <c r="S116" s="55" t="s">
        <v>351</v>
      </c>
      <c r="T116" s="60">
        <v>1</v>
      </c>
      <c r="U116" s="60">
        <v>0</v>
      </c>
      <c r="V116" s="60">
        <v>0</v>
      </c>
      <c r="W116" s="60">
        <v>0</v>
      </c>
      <c r="X116" s="60">
        <v>0</v>
      </c>
      <c r="Y116" s="60">
        <v>0</v>
      </c>
      <c r="Z116" s="60">
        <v>0</v>
      </c>
      <c r="AA116" s="60">
        <v>0</v>
      </c>
      <c r="AB116" s="60">
        <v>0</v>
      </c>
      <c r="AC116" s="60">
        <v>0</v>
      </c>
      <c r="AD116" s="60">
        <v>0</v>
      </c>
      <c r="AE116" s="60">
        <v>0</v>
      </c>
      <c r="AF116" s="60">
        <v>0</v>
      </c>
      <c r="AG116" s="60">
        <v>0</v>
      </c>
      <c r="AH116" s="61">
        <v>0</v>
      </c>
      <c r="AL116" s="55" t="s">
        <v>530</v>
      </c>
      <c r="AM116" s="55" t="s">
        <v>773</v>
      </c>
      <c r="AN116" s="55" t="s">
        <v>785</v>
      </c>
      <c r="AP1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6" s="60">
        <f>IFERROR(IF(D116="스마트스토어",COUNTIFS(출고표[구입일자],"&lt;&gt;"&amp;H116,출고표[구매자명],E116,출고표[구매자연락처],F116),COUNTIFS(출고표[구입일자],"&lt;&gt;"&amp;H116,출고표[구매자명],E116,출고표[구매자연락처],G116)),0)</f>
        <v>0</v>
      </c>
    </row>
    <row r="117" spans="1:48" ht="20.100000000000001" customHeight="1">
      <c r="A117" s="55">
        <v>116</v>
      </c>
      <c r="B117" s="55" t="s">
        <v>665</v>
      </c>
      <c r="C117" s="64" t="s">
        <v>1671</v>
      </c>
      <c r="D117" s="55" t="s">
        <v>530</v>
      </c>
      <c r="H117" s="63">
        <v>45454</v>
      </c>
      <c r="I117" s="63">
        <v>45454</v>
      </c>
      <c r="J117" s="55" t="s">
        <v>561</v>
      </c>
      <c r="K117" s="64" t="s">
        <v>1444</v>
      </c>
      <c r="M117" s="55" t="s">
        <v>1443</v>
      </c>
      <c r="N117" s="55" t="s">
        <v>1445</v>
      </c>
      <c r="P117" s="55" t="s">
        <v>1446</v>
      </c>
      <c r="R117" s="55" t="s">
        <v>529</v>
      </c>
      <c r="S117" s="55" t="s">
        <v>351</v>
      </c>
      <c r="T117" s="60">
        <v>1</v>
      </c>
      <c r="U117" s="60">
        <v>0</v>
      </c>
      <c r="V117" s="60">
        <v>0</v>
      </c>
      <c r="W117" s="60">
        <v>0</v>
      </c>
      <c r="X117" s="60">
        <v>0</v>
      </c>
      <c r="Y117" s="60">
        <v>0</v>
      </c>
      <c r="Z117" s="60">
        <v>0</v>
      </c>
      <c r="AA117" s="60">
        <v>0</v>
      </c>
      <c r="AB117" s="60">
        <v>0</v>
      </c>
      <c r="AC117" s="60">
        <v>0</v>
      </c>
      <c r="AD117" s="60">
        <v>0</v>
      </c>
      <c r="AE117" s="60">
        <v>0</v>
      </c>
      <c r="AF117" s="60">
        <v>0</v>
      </c>
      <c r="AG117" s="60">
        <v>0</v>
      </c>
      <c r="AH117" s="61">
        <v>0</v>
      </c>
      <c r="AL117" s="55" t="s">
        <v>530</v>
      </c>
      <c r="AM117" s="55" t="s">
        <v>773</v>
      </c>
      <c r="AN117" s="55" t="s">
        <v>785</v>
      </c>
      <c r="AP1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7" s="60">
        <f>IFERROR(IF(D117="스마트스토어",COUNTIFS(출고표[구입일자],"&lt;&gt;"&amp;H117,출고표[구매자명],E117,출고표[구매자연락처],F117),COUNTIFS(출고표[구입일자],"&lt;&gt;"&amp;H117,출고표[구매자명],E117,출고표[구매자연락처],G117)),0)</f>
        <v>0</v>
      </c>
    </row>
    <row r="118" spans="1:48" ht="20.100000000000001" customHeight="1">
      <c r="A118" s="55">
        <v>117</v>
      </c>
      <c r="B118" s="55" t="s">
        <v>665</v>
      </c>
      <c r="C118" s="64" t="s">
        <v>1672</v>
      </c>
      <c r="D118" s="55" t="s">
        <v>530</v>
      </c>
      <c r="H118" s="63">
        <v>45454</v>
      </c>
      <c r="I118" s="63">
        <v>45454</v>
      </c>
      <c r="J118" s="55" t="s">
        <v>561</v>
      </c>
      <c r="K118" s="64" t="s">
        <v>1447</v>
      </c>
      <c r="M118" s="55" t="s">
        <v>1439</v>
      </c>
      <c r="N118" s="55" t="s">
        <v>1441</v>
      </c>
      <c r="P118" s="55" t="s">
        <v>1442</v>
      </c>
      <c r="R118" s="55" t="s">
        <v>529</v>
      </c>
      <c r="S118" s="55" t="s">
        <v>351</v>
      </c>
      <c r="T118" s="60">
        <v>1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A118" s="60">
        <v>0</v>
      </c>
      <c r="AB118" s="60">
        <v>0</v>
      </c>
      <c r="AC118" s="60">
        <v>0</v>
      </c>
      <c r="AD118" s="60">
        <v>0</v>
      </c>
      <c r="AE118" s="60">
        <v>0</v>
      </c>
      <c r="AF118" s="60">
        <v>0</v>
      </c>
      <c r="AG118" s="60">
        <v>0</v>
      </c>
      <c r="AH118" s="61">
        <v>0</v>
      </c>
      <c r="AL118" s="55" t="s">
        <v>530</v>
      </c>
      <c r="AM118" s="55" t="s">
        <v>773</v>
      </c>
      <c r="AN118" s="55" t="s">
        <v>785</v>
      </c>
      <c r="AP1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8" s="60">
        <f>IFERROR(IF(D118="스마트스토어",COUNTIFS(출고표[구입일자],"&lt;&gt;"&amp;H118,출고표[구매자명],E118,출고표[구매자연락처],F118),COUNTIFS(출고표[구입일자],"&lt;&gt;"&amp;H118,출고표[구매자명],E118,출고표[구매자연락처],G118)),0)</f>
        <v>0</v>
      </c>
    </row>
    <row r="119" spans="1:48" ht="20.100000000000001" customHeight="1">
      <c r="A119" s="55">
        <v>118</v>
      </c>
      <c r="B119" s="55" t="s">
        <v>665</v>
      </c>
      <c r="C119" s="64" t="s">
        <v>1665</v>
      </c>
      <c r="D119" s="55" t="s">
        <v>530</v>
      </c>
      <c r="H119" s="63">
        <v>45454</v>
      </c>
      <c r="I119" s="63">
        <v>45454</v>
      </c>
      <c r="J119" s="55" t="s">
        <v>561</v>
      </c>
      <c r="K119" s="64" t="s">
        <v>1448</v>
      </c>
      <c r="M119" s="55" t="s">
        <v>1435</v>
      </c>
      <c r="N119" s="55" t="s">
        <v>1437</v>
      </c>
      <c r="P119" s="55" t="s">
        <v>1438</v>
      </c>
      <c r="R119" s="55" t="s">
        <v>529</v>
      </c>
      <c r="S119" s="55" t="s">
        <v>351</v>
      </c>
      <c r="T119" s="60">
        <v>1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A119" s="60">
        <v>0</v>
      </c>
      <c r="AB119" s="60">
        <v>0</v>
      </c>
      <c r="AC119" s="60">
        <v>0</v>
      </c>
      <c r="AD119" s="60">
        <v>0</v>
      </c>
      <c r="AE119" s="60">
        <v>0</v>
      </c>
      <c r="AF119" s="60">
        <v>0</v>
      </c>
      <c r="AG119" s="60">
        <v>0</v>
      </c>
      <c r="AH119" s="61">
        <v>0</v>
      </c>
      <c r="AL119" s="55" t="s">
        <v>530</v>
      </c>
      <c r="AM119" s="55" t="s">
        <v>773</v>
      </c>
      <c r="AN119" s="55" t="s">
        <v>785</v>
      </c>
      <c r="AO119" s="55">
        <v>1</v>
      </c>
      <c r="AP1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1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9" s="60">
        <f>IFERROR(IF(D119="스마트스토어",COUNTIFS(출고표[구입일자],"&lt;&gt;"&amp;H119,출고표[구매자명],E119,출고표[구매자연락처],F119),COUNTIFS(출고표[구입일자],"&lt;&gt;"&amp;H119,출고표[구매자명],E119,출고표[구매자연락처],G119)),0)</f>
        <v>0</v>
      </c>
    </row>
    <row r="120" spans="1:48" ht="20.100000000000001" customHeight="1">
      <c r="A120" s="55">
        <v>119</v>
      </c>
      <c r="B120" s="55" t="s">
        <v>665</v>
      </c>
      <c r="C120" s="64" t="s">
        <v>1673</v>
      </c>
      <c r="D120" s="55" t="s">
        <v>530</v>
      </c>
      <c r="H120" s="63">
        <v>45454</v>
      </c>
      <c r="I120" s="63">
        <v>45454</v>
      </c>
      <c r="J120" s="55" t="s">
        <v>561</v>
      </c>
      <c r="K120" s="64" t="s">
        <v>1450</v>
      </c>
      <c r="M120" s="55" t="s">
        <v>1449</v>
      </c>
      <c r="N120" s="55" t="s">
        <v>1451</v>
      </c>
      <c r="P120" s="55" t="s">
        <v>1452</v>
      </c>
      <c r="R120" s="55" t="s">
        <v>529</v>
      </c>
      <c r="S120" s="55" t="s">
        <v>351</v>
      </c>
      <c r="T120" s="60">
        <v>1</v>
      </c>
      <c r="U120" s="60">
        <v>0</v>
      </c>
      <c r="V120" s="60">
        <v>0</v>
      </c>
      <c r="W120" s="60">
        <v>0</v>
      </c>
      <c r="X120" s="60">
        <v>0</v>
      </c>
      <c r="Y120" s="60">
        <v>0</v>
      </c>
      <c r="Z120" s="60">
        <v>0</v>
      </c>
      <c r="AA120" s="60">
        <v>0</v>
      </c>
      <c r="AB120" s="60">
        <v>0</v>
      </c>
      <c r="AC120" s="60">
        <v>0</v>
      </c>
      <c r="AD120" s="60">
        <v>0</v>
      </c>
      <c r="AE120" s="60">
        <v>0</v>
      </c>
      <c r="AF120" s="60">
        <v>0</v>
      </c>
      <c r="AG120" s="60">
        <v>0</v>
      </c>
      <c r="AH120" s="61">
        <v>0</v>
      </c>
      <c r="AL120" s="55" t="s">
        <v>530</v>
      </c>
      <c r="AM120" s="55" t="s">
        <v>773</v>
      </c>
      <c r="AN120" s="55" t="s">
        <v>785</v>
      </c>
      <c r="AP1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2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0" s="60">
        <f>IFERROR(IF(D120="스마트스토어",COUNTIFS(출고표[구입일자],"&lt;&gt;"&amp;H120,출고표[구매자명],E120,출고표[구매자연락처],F120),COUNTIFS(출고표[구입일자],"&lt;&gt;"&amp;H120,출고표[구매자명],E120,출고표[구매자연락처],G120)),0)</f>
        <v>0</v>
      </c>
    </row>
    <row r="121" spans="1:48" ht="20.100000000000001" customHeight="1">
      <c r="A121" s="55">
        <v>120</v>
      </c>
      <c r="B121" s="55" t="s">
        <v>665</v>
      </c>
      <c r="C121" s="64" t="s">
        <v>1674</v>
      </c>
      <c r="D121" s="55" t="s">
        <v>530</v>
      </c>
      <c r="H121" s="63">
        <v>45454</v>
      </c>
      <c r="I121" s="63">
        <v>45454</v>
      </c>
      <c r="J121" s="55" t="s">
        <v>561</v>
      </c>
      <c r="K121" s="64" t="s">
        <v>1453</v>
      </c>
      <c r="M121" s="55" t="s">
        <v>1449</v>
      </c>
      <c r="N121" s="55" t="s">
        <v>1451</v>
      </c>
      <c r="P121" s="55" t="s">
        <v>1452</v>
      </c>
      <c r="R121" s="55" t="s">
        <v>529</v>
      </c>
      <c r="S121" s="55" t="s">
        <v>351</v>
      </c>
      <c r="T121" s="60">
        <v>1</v>
      </c>
      <c r="U121" s="60">
        <v>0</v>
      </c>
      <c r="V121" s="60">
        <v>0</v>
      </c>
      <c r="W121" s="60">
        <v>0</v>
      </c>
      <c r="X121" s="60">
        <v>0</v>
      </c>
      <c r="Y121" s="60">
        <v>0</v>
      </c>
      <c r="Z121" s="60">
        <v>0</v>
      </c>
      <c r="AA121" s="60">
        <v>0</v>
      </c>
      <c r="AB121" s="60">
        <v>0</v>
      </c>
      <c r="AC121" s="60">
        <v>0</v>
      </c>
      <c r="AD121" s="60">
        <v>0</v>
      </c>
      <c r="AE121" s="60">
        <v>0</v>
      </c>
      <c r="AF121" s="60">
        <v>0</v>
      </c>
      <c r="AG121" s="60">
        <v>0</v>
      </c>
      <c r="AH121" s="61">
        <v>0</v>
      </c>
      <c r="AL121" s="55" t="s">
        <v>530</v>
      </c>
      <c r="AM121" s="55" t="s">
        <v>773</v>
      </c>
      <c r="AN121" s="55" t="s">
        <v>785</v>
      </c>
      <c r="AP1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2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1" s="60">
        <f>IFERROR(IF(D121="스마트스토어",COUNTIFS(출고표[구입일자],"&lt;&gt;"&amp;H121,출고표[구매자명],E121,출고표[구매자연락처],F121),COUNTIFS(출고표[구입일자],"&lt;&gt;"&amp;H121,출고표[구매자명],E121,출고표[구매자연락처],G121)),0)</f>
        <v>0</v>
      </c>
    </row>
    <row r="122" spans="1:48" ht="20.100000000000001" customHeight="1">
      <c r="A122" s="55">
        <v>121</v>
      </c>
      <c r="B122" s="55" t="s">
        <v>665</v>
      </c>
      <c r="C122" s="64" t="s">
        <v>1675</v>
      </c>
      <c r="D122" s="55" t="s">
        <v>530</v>
      </c>
      <c r="H122" s="63">
        <v>45454</v>
      </c>
      <c r="I122" s="63">
        <v>45454</v>
      </c>
      <c r="J122" s="55" t="s">
        <v>561</v>
      </c>
      <c r="K122" s="64" t="s">
        <v>1454</v>
      </c>
      <c r="M122" s="55" t="s">
        <v>1449</v>
      </c>
      <c r="N122" s="55" t="s">
        <v>1451</v>
      </c>
      <c r="P122" s="55" t="s">
        <v>1452</v>
      </c>
      <c r="R122" s="55" t="s">
        <v>529</v>
      </c>
      <c r="S122" s="55" t="s">
        <v>351</v>
      </c>
      <c r="T122" s="60">
        <v>1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A122" s="60">
        <v>0</v>
      </c>
      <c r="AB122" s="60">
        <v>0</v>
      </c>
      <c r="AC122" s="60">
        <v>0</v>
      </c>
      <c r="AD122" s="60">
        <v>0</v>
      </c>
      <c r="AE122" s="60">
        <v>0</v>
      </c>
      <c r="AF122" s="60">
        <v>0</v>
      </c>
      <c r="AG122" s="60">
        <v>0</v>
      </c>
      <c r="AH122" s="61">
        <v>0</v>
      </c>
      <c r="AL122" s="55" t="s">
        <v>530</v>
      </c>
      <c r="AM122" s="55" t="s">
        <v>773</v>
      </c>
      <c r="AN122" s="55" t="s">
        <v>785</v>
      </c>
      <c r="AP1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2" s="60">
        <f>IFERROR(IF(D122="스마트스토어",COUNTIFS(출고표[구입일자],"&lt;&gt;"&amp;H122,출고표[구매자명],E122,출고표[구매자연락처],F122),COUNTIFS(출고표[구입일자],"&lt;&gt;"&amp;H122,출고표[구매자명],E122,출고표[구매자연락처],G122)),0)</f>
        <v>0</v>
      </c>
    </row>
    <row r="123" spans="1:48" ht="20.100000000000001" customHeight="1">
      <c r="A123" s="55">
        <v>122</v>
      </c>
      <c r="B123" s="55" t="s">
        <v>560</v>
      </c>
      <c r="C123" s="64" t="s">
        <v>1457</v>
      </c>
      <c r="D123" s="55" t="s">
        <v>559</v>
      </c>
      <c r="E123" s="55" t="s">
        <v>1455</v>
      </c>
      <c r="F123" s="55" t="s">
        <v>1458</v>
      </c>
      <c r="G123" s="55" t="s">
        <v>1459</v>
      </c>
      <c r="H123" s="63">
        <v>45454</v>
      </c>
      <c r="I123" s="63">
        <v>45454</v>
      </c>
      <c r="J123" s="55" t="s">
        <v>561</v>
      </c>
      <c r="K123" s="64" t="s">
        <v>1456</v>
      </c>
      <c r="M123" s="55" t="s">
        <v>1455</v>
      </c>
      <c r="N123" s="55" t="s">
        <v>1460</v>
      </c>
      <c r="P123" s="55" t="s">
        <v>1461</v>
      </c>
      <c r="R123" s="55" t="s">
        <v>52</v>
      </c>
      <c r="S123" s="55" t="s">
        <v>351</v>
      </c>
      <c r="T123" s="60">
        <v>100</v>
      </c>
      <c r="U123" s="60">
        <v>131000</v>
      </c>
      <c r="V123" s="60">
        <v>35000</v>
      </c>
      <c r="W123" s="60">
        <v>0</v>
      </c>
      <c r="X123" s="60">
        <v>0</v>
      </c>
      <c r="Y123" s="60">
        <v>4400</v>
      </c>
      <c r="Z123" s="60">
        <v>0</v>
      </c>
      <c r="AA123" s="60">
        <v>0</v>
      </c>
      <c r="AB123" s="60">
        <v>1240</v>
      </c>
      <c r="AC123" s="60">
        <v>880</v>
      </c>
      <c r="AD123" s="60">
        <v>131000</v>
      </c>
      <c r="AE123" s="60">
        <v>92400</v>
      </c>
      <c r="AF123" s="60">
        <v>5294</v>
      </c>
      <c r="AG123" s="60">
        <v>33306</v>
      </c>
      <c r="AH123" s="61">
        <v>0.25419999999999998</v>
      </c>
      <c r="AL123" s="55" t="s">
        <v>51</v>
      </c>
      <c r="AN123" s="55" t="s">
        <v>785</v>
      </c>
      <c r="AP1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131000</v>
      </c>
      <c r="AQ1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92400</v>
      </c>
      <c r="AR1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123" s="60">
        <f>IFERROR(IF(출고표[[#This Row],[쇼핑몰구분]]="비닐팩토리",0,ROUND(출고표[[#This Row],[총판매금액(검)]]-출고표[[#This Row],[거래처지급액(검)]]-출고표[[#This Row],[수수료(검)]],0)),0)</f>
        <v>33306</v>
      </c>
      <c r="AT1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0.25419999999999998</v>
      </c>
      <c r="AU1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3" s="60">
        <f>IFERROR(IF(D123="스마트스토어",COUNTIFS(출고표[구입일자],"&lt;&gt;"&amp;H123,출고표[구매자명],E123,출고표[구매자연락처],F123),COUNTIFS(출고표[구입일자],"&lt;&gt;"&amp;H123,출고표[구매자명],E123,출고표[구매자연락처],G123)),0)</f>
        <v>2</v>
      </c>
    </row>
    <row r="124" spans="1:48" ht="20.100000000000001" customHeight="1">
      <c r="A124" s="55">
        <v>123</v>
      </c>
      <c r="B124" s="55" t="s">
        <v>560</v>
      </c>
      <c r="C124" s="64" t="s">
        <v>1464</v>
      </c>
      <c r="D124" s="55" t="s">
        <v>559</v>
      </c>
      <c r="E124" s="55" t="s">
        <v>1465</v>
      </c>
      <c r="F124" s="55" t="s">
        <v>1466</v>
      </c>
      <c r="G124" s="55" t="s">
        <v>1467</v>
      </c>
      <c r="H124" s="63">
        <v>45454</v>
      </c>
      <c r="I124" s="63">
        <v>45454</v>
      </c>
      <c r="J124" s="55" t="s">
        <v>561</v>
      </c>
      <c r="K124" s="64" t="s">
        <v>1463</v>
      </c>
      <c r="M124" s="55" t="s">
        <v>1462</v>
      </c>
      <c r="N124" s="55" t="s">
        <v>1467</v>
      </c>
      <c r="P124" s="55" t="s">
        <v>1468</v>
      </c>
      <c r="R124" s="55" t="s">
        <v>34</v>
      </c>
      <c r="S124" s="55" t="s">
        <v>351</v>
      </c>
      <c r="T124" s="60">
        <v>1</v>
      </c>
      <c r="U124" s="60">
        <v>28620</v>
      </c>
      <c r="V124" s="60">
        <v>3180</v>
      </c>
      <c r="W124" s="60">
        <v>3000</v>
      </c>
      <c r="X124" s="60">
        <v>0</v>
      </c>
      <c r="Y124" s="60">
        <v>3500</v>
      </c>
      <c r="Z124" s="60">
        <v>0</v>
      </c>
      <c r="AA124" s="60">
        <v>0</v>
      </c>
      <c r="AB124" s="60">
        <v>30600</v>
      </c>
      <c r="AC124" s="60">
        <v>19800</v>
      </c>
      <c r="AD124" s="60">
        <v>31620</v>
      </c>
      <c r="AE124" s="60">
        <v>23300</v>
      </c>
      <c r="AF124" s="60">
        <v>1278</v>
      </c>
      <c r="AG124" s="60">
        <v>7042</v>
      </c>
      <c r="AH124" s="61">
        <v>0.22270000000000001</v>
      </c>
      <c r="AL124" s="55" t="s">
        <v>33</v>
      </c>
      <c r="AN124" s="55" t="s">
        <v>785</v>
      </c>
      <c r="AP1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1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24" s="60">
        <f>IFERROR(IF(출고표[[#This Row],[쇼핑몰구분]]="비닐팩토리",0,ROUND(출고표[[#This Row],[총판매금액(검)]]-출고표[[#This Row],[거래처지급액(검)]]-출고표[[#This Row],[수수료(검)]],0)),0)</f>
        <v>7042</v>
      </c>
      <c r="AT1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0.22270000000000001</v>
      </c>
      <c r="AU1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4" s="60">
        <f>IFERROR(IF(D124="스마트스토어",COUNTIFS(출고표[구입일자],"&lt;&gt;"&amp;H124,출고표[구매자명],E124,출고표[구매자연락처],F124),COUNTIFS(출고표[구입일자],"&lt;&gt;"&amp;H124,출고표[구매자명],E124,출고표[구매자연락처],G124)),0)</f>
        <v>0</v>
      </c>
    </row>
    <row r="125" spans="1:48" ht="20.100000000000001" customHeight="1">
      <c r="A125" s="55">
        <v>124</v>
      </c>
      <c r="B125" s="55" t="s">
        <v>560</v>
      </c>
      <c r="C125" s="64" t="s">
        <v>1471</v>
      </c>
      <c r="D125" s="55" t="s">
        <v>559</v>
      </c>
      <c r="E125" s="55" t="s">
        <v>1472</v>
      </c>
      <c r="F125" s="55" t="s">
        <v>1473</v>
      </c>
      <c r="G125" s="55" t="s">
        <v>1474</v>
      </c>
      <c r="H125" s="63">
        <v>45454</v>
      </c>
      <c r="I125" s="63">
        <v>45454</v>
      </c>
      <c r="J125" s="55" t="s">
        <v>561</v>
      </c>
      <c r="K125" s="64" t="s">
        <v>1470</v>
      </c>
      <c r="M125" s="55" t="s">
        <v>1469</v>
      </c>
      <c r="N125" s="55" t="s">
        <v>1475</v>
      </c>
      <c r="P125" s="55" t="s">
        <v>1476</v>
      </c>
      <c r="R125" s="55" t="s">
        <v>26</v>
      </c>
      <c r="S125" s="55" t="s">
        <v>351</v>
      </c>
      <c r="T125" s="60">
        <v>1</v>
      </c>
      <c r="U125" s="60">
        <v>22190</v>
      </c>
      <c r="V125" s="60">
        <v>2470</v>
      </c>
      <c r="W125" s="60">
        <v>0</v>
      </c>
      <c r="X125" s="60">
        <v>0</v>
      </c>
      <c r="Y125" s="60">
        <v>3500</v>
      </c>
      <c r="Z125" s="60">
        <v>0</v>
      </c>
      <c r="AA125" s="60">
        <v>0</v>
      </c>
      <c r="AB125" s="60">
        <v>23290</v>
      </c>
      <c r="AC125" s="60">
        <v>15070</v>
      </c>
      <c r="AD125" s="60">
        <v>22190</v>
      </c>
      <c r="AE125" s="60">
        <v>18570</v>
      </c>
      <c r="AF125" s="60">
        <v>963</v>
      </c>
      <c r="AG125" s="60">
        <v>2657</v>
      </c>
      <c r="AH125" s="61">
        <v>0.1197</v>
      </c>
      <c r="AL125" s="55" t="s">
        <v>25</v>
      </c>
      <c r="AN125" s="55" t="s">
        <v>785</v>
      </c>
      <c r="AP1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22190</v>
      </c>
      <c r="AQ1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18570</v>
      </c>
      <c r="AR1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125" s="60">
        <f>IFERROR(IF(출고표[[#This Row],[쇼핑몰구분]]="비닐팩토리",0,ROUND(출고표[[#This Row],[총판매금액(검)]]-출고표[[#This Row],[거래처지급액(검)]]-출고표[[#This Row],[수수료(검)]],0)),0)</f>
        <v>2657</v>
      </c>
      <c r="AT1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0.1197</v>
      </c>
      <c r="AU1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5" s="60">
        <f>IFERROR(IF(D125="스마트스토어",COUNTIFS(출고표[구입일자],"&lt;&gt;"&amp;H125,출고표[구매자명],E125,출고표[구매자연락처],F125),COUNTIFS(출고표[구입일자],"&lt;&gt;"&amp;H125,출고표[구매자명],E125,출고표[구매자연락처],G125)),0)</f>
        <v>2</v>
      </c>
    </row>
    <row r="126" spans="1:48" ht="20.100000000000001" customHeight="1">
      <c r="A126" s="55">
        <v>125</v>
      </c>
      <c r="B126" s="55" t="s">
        <v>560</v>
      </c>
      <c r="C126" s="64" t="s">
        <v>1477</v>
      </c>
      <c r="D126" s="55" t="s">
        <v>559</v>
      </c>
      <c r="E126" s="55" t="s">
        <v>1472</v>
      </c>
      <c r="F126" s="55" t="s">
        <v>1473</v>
      </c>
      <c r="G126" s="55" t="s">
        <v>1474</v>
      </c>
      <c r="H126" s="63">
        <v>45454</v>
      </c>
      <c r="I126" s="63">
        <v>45454</v>
      </c>
      <c r="J126" s="55" t="s">
        <v>561</v>
      </c>
      <c r="K126" s="64" t="s">
        <v>1470</v>
      </c>
      <c r="M126" s="55" t="s">
        <v>1469</v>
      </c>
      <c r="N126" s="55" t="s">
        <v>1475</v>
      </c>
      <c r="P126" s="55" t="s">
        <v>1476</v>
      </c>
      <c r="R126" s="55" t="s">
        <v>84</v>
      </c>
      <c r="S126" s="55" t="s">
        <v>352</v>
      </c>
      <c r="T126" s="60">
        <v>1</v>
      </c>
      <c r="U126" s="60">
        <v>5880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A126" s="60">
        <v>0</v>
      </c>
      <c r="AB126" s="60">
        <v>5120</v>
      </c>
      <c r="AC126" s="60">
        <v>3410</v>
      </c>
      <c r="AD126" s="60">
        <v>5880</v>
      </c>
      <c r="AE126" s="60">
        <v>3410</v>
      </c>
      <c r="AF126" s="60">
        <v>314</v>
      </c>
      <c r="AG126" s="60">
        <v>2156</v>
      </c>
      <c r="AH126" s="61">
        <v>0.36670000000000003</v>
      </c>
      <c r="AL126" s="55" t="s">
        <v>83</v>
      </c>
      <c r="AM126" s="55" t="s">
        <v>773</v>
      </c>
      <c r="AN126" s="55" t="s">
        <v>785</v>
      </c>
      <c r="AP1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5880</v>
      </c>
      <c r="AQ1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3410</v>
      </c>
      <c r="AR1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126" s="60">
        <f>IFERROR(IF(출고표[[#This Row],[쇼핑몰구분]]="비닐팩토리",0,ROUND(출고표[[#This Row],[총판매금액(검)]]-출고표[[#This Row],[거래처지급액(검)]]-출고표[[#This Row],[수수료(검)]],0)),0)</f>
        <v>2156</v>
      </c>
      <c r="AT1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0.36670000000000003</v>
      </c>
      <c r="AU1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6" s="60">
        <f>IFERROR(IF(D126="스마트스토어",COUNTIFS(출고표[구입일자],"&lt;&gt;"&amp;H126,출고표[구매자명],E126,출고표[구매자연락처],F126),COUNTIFS(출고표[구입일자],"&lt;&gt;"&amp;H126,출고표[구매자명],E126,출고표[구매자연락처],G126)),0)</f>
        <v>2</v>
      </c>
    </row>
    <row r="127" spans="1:48" ht="20.100000000000001" customHeight="1">
      <c r="A127" s="55">
        <v>126</v>
      </c>
      <c r="B127" s="55" t="s">
        <v>560</v>
      </c>
      <c r="C127" s="64" t="s">
        <v>1478</v>
      </c>
      <c r="D127" s="55" t="s">
        <v>559</v>
      </c>
      <c r="E127" s="55" t="s">
        <v>1472</v>
      </c>
      <c r="F127" s="55" t="s">
        <v>1473</v>
      </c>
      <c r="G127" s="55" t="s">
        <v>1474</v>
      </c>
      <c r="H127" s="63">
        <v>45454</v>
      </c>
      <c r="I127" s="63">
        <v>45454</v>
      </c>
      <c r="J127" s="55" t="s">
        <v>561</v>
      </c>
      <c r="K127" s="64" t="s">
        <v>1470</v>
      </c>
      <c r="M127" s="55" t="s">
        <v>1469</v>
      </c>
      <c r="N127" s="55" t="s">
        <v>1475</v>
      </c>
      <c r="P127" s="55" t="s">
        <v>1476</v>
      </c>
      <c r="R127" s="55" t="s">
        <v>22</v>
      </c>
      <c r="S127" s="55" t="s">
        <v>351</v>
      </c>
      <c r="T127" s="60">
        <v>1</v>
      </c>
      <c r="U127" s="60">
        <v>18630</v>
      </c>
      <c r="V127" s="60">
        <v>2070</v>
      </c>
      <c r="W127" s="60">
        <v>0</v>
      </c>
      <c r="X127" s="60">
        <v>0</v>
      </c>
      <c r="Y127" s="60">
        <v>0</v>
      </c>
      <c r="Z127" s="60">
        <v>0</v>
      </c>
      <c r="AA127" s="60">
        <v>0</v>
      </c>
      <c r="AB127" s="60">
        <v>19550</v>
      </c>
      <c r="AC127" s="60">
        <v>12650</v>
      </c>
      <c r="AD127" s="60">
        <v>18630</v>
      </c>
      <c r="AE127" s="60">
        <v>12650</v>
      </c>
      <c r="AF127" s="60">
        <v>821</v>
      </c>
      <c r="AG127" s="60">
        <v>5159</v>
      </c>
      <c r="AH127" s="61">
        <v>0.27689999999999998</v>
      </c>
      <c r="AL127" s="55" t="s">
        <v>21</v>
      </c>
      <c r="AM127" s="55" t="s">
        <v>773</v>
      </c>
      <c r="AN127" s="55" t="s">
        <v>785</v>
      </c>
      <c r="AP1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1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1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127" s="60">
        <f>IFERROR(IF(출고표[[#This Row],[쇼핑몰구분]]="비닐팩토리",0,ROUND(출고표[[#This Row],[총판매금액(검)]]-출고표[[#This Row],[거래처지급액(검)]]-출고표[[#This Row],[수수료(검)]],0)),0)</f>
        <v>5159</v>
      </c>
      <c r="AT1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0.27689999999999998</v>
      </c>
      <c r="AU1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7" s="60">
        <f>IFERROR(IF(D127="스마트스토어",COUNTIFS(출고표[구입일자],"&lt;&gt;"&amp;H127,출고표[구매자명],E127,출고표[구매자연락처],F127),COUNTIFS(출고표[구입일자],"&lt;&gt;"&amp;H127,출고표[구매자명],E127,출고표[구매자연락처],G127)),0)</f>
        <v>2</v>
      </c>
    </row>
    <row r="128" spans="1:48" ht="20.100000000000001" customHeight="1">
      <c r="A128" s="55">
        <v>127</v>
      </c>
      <c r="B128" s="55" t="s">
        <v>560</v>
      </c>
      <c r="C128" s="64" t="s">
        <v>1481</v>
      </c>
      <c r="D128" s="55" t="s">
        <v>559</v>
      </c>
      <c r="E128" s="55" t="s">
        <v>1482</v>
      </c>
      <c r="F128" s="55" t="s">
        <v>1483</v>
      </c>
      <c r="G128" s="55" t="s">
        <v>1484</v>
      </c>
      <c r="H128" s="63">
        <v>45453</v>
      </c>
      <c r="I128" s="63">
        <v>45454</v>
      </c>
      <c r="J128" s="55" t="s">
        <v>561</v>
      </c>
      <c r="K128" s="64" t="s">
        <v>1480</v>
      </c>
      <c r="M128" s="55" t="s">
        <v>1479</v>
      </c>
      <c r="N128" s="55" t="s">
        <v>1484</v>
      </c>
      <c r="P128" s="55" t="s">
        <v>1485</v>
      </c>
      <c r="Q128" s="55" t="s">
        <v>1486</v>
      </c>
      <c r="R128" s="55" t="s">
        <v>38</v>
      </c>
      <c r="S128" s="55" t="s">
        <v>351</v>
      </c>
      <c r="T128" s="60">
        <v>2</v>
      </c>
      <c r="U128" s="60">
        <v>42120</v>
      </c>
      <c r="V128" s="60">
        <v>4680</v>
      </c>
      <c r="W128" s="60">
        <v>0</v>
      </c>
      <c r="X128" s="60">
        <v>3000</v>
      </c>
      <c r="Y128" s="60">
        <v>4400</v>
      </c>
      <c r="Z128" s="60">
        <v>0</v>
      </c>
      <c r="AA128" s="60">
        <v>0</v>
      </c>
      <c r="AB128" s="60">
        <v>22100</v>
      </c>
      <c r="AC128" s="60">
        <v>14300</v>
      </c>
      <c r="AD128" s="60">
        <v>42120</v>
      </c>
      <c r="AE128" s="60">
        <v>33000</v>
      </c>
      <c r="AF128" s="60">
        <v>1756</v>
      </c>
      <c r="AG128" s="60">
        <v>7364</v>
      </c>
      <c r="AH128" s="61">
        <v>0.17480000000000001</v>
      </c>
      <c r="AL128" s="55" t="s">
        <v>37</v>
      </c>
      <c r="AN128" s="55" t="s">
        <v>785</v>
      </c>
      <c r="AP1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45120</v>
      </c>
      <c r="AQ1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36000</v>
      </c>
      <c r="AR1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128" s="60">
        <f>IFERROR(IF(출고표[[#This Row],[쇼핑몰구분]]="비닐팩토리",0,ROUND(출고표[[#This Row],[총판매금액(검)]]-출고표[[#This Row],[거래처지급액(검)]]-출고표[[#This Row],[수수료(검)]],0)),0)</f>
        <v>7364</v>
      </c>
      <c r="AT1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0.16320000000000001</v>
      </c>
      <c r="AU1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8" s="60">
        <f>IFERROR(IF(D128="스마트스토어",COUNTIFS(출고표[구입일자],"&lt;&gt;"&amp;H128,출고표[구매자명],E128,출고표[구매자연락처],F128),COUNTIFS(출고표[구입일자],"&lt;&gt;"&amp;H128,출고표[구매자명],E128,출고표[구매자연락처],G128)),0)</f>
        <v>0</v>
      </c>
    </row>
    <row r="129" spans="1:48" ht="20.100000000000001" customHeight="1">
      <c r="A129" s="55">
        <v>128</v>
      </c>
      <c r="B129" s="55" t="s">
        <v>560</v>
      </c>
      <c r="C129" s="64" t="s">
        <v>1487</v>
      </c>
      <c r="D129" s="55" t="s">
        <v>559</v>
      </c>
      <c r="E129" s="55" t="s">
        <v>1482</v>
      </c>
      <c r="F129" s="55" t="s">
        <v>1483</v>
      </c>
      <c r="G129" s="55" t="s">
        <v>1484</v>
      </c>
      <c r="H129" s="63">
        <v>45453</v>
      </c>
      <c r="I129" s="63">
        <v>45454</v>
      </c>
      <c r="J129" s="55" t="s">
        <v>561</v>
      </c>
      <c r="K129" s="64" t="s">
        <v>1480</v>
      </c>
      <c r="M129" s="55" t="s">
        <v>1479</v>
      </c>
      <c r="N129" s="55" t="s">
        <v>1484</v>
      </c>
      <c r="P129" s="55" t="s">
        <v>1485</v>
      </c>
      <c r="Q129" s="55" t="s">
        <v>1486</v>
      </c>
      <c r="R129" s="55" t="s">
        <v>36</v>
      </c>
      <c r="S129" s="55" t="s">
        <v>351</v>
      </c>
      <c r="T129" s="60">
        <v>1</v>
      </c>
      <c r="U129" s="60">
        <v>24300</v>
      </c>
      <c r="V129" s="60">
        <v>2700</v>
      </c>
      <c r="W129" s="60">
        <v>0</v>
      </c>
      <c r="X129" s="60">
        <v>3000</v>
      </c>
      <c r="Y129" s="60">
        <v>0</v>
      </c>
      <c r="Z129" s="60">
        <v>0</v>
      </c>
      <c r="AA129" s="60">
        <v>0</v>
      </c>
      <c r="AB129" s="60">
        <v>25500</v>
      </c>
      <c r="AC129" s="60">
        <v>16500</v>
      </c>
      <c r="AD129" s="60">
        <v>24300</v>
      </c>
      <c r="AE129" s="60">
        <v>16500</v>
      </c>
      <c r="AF129" s="60">
        <v>1047</v>
      </c>
      <c r="AG129" s="60">
        <v>6753</v>
      </c>
      <c r="AH129" s="61">
        <v>0.27789999999999998</v>
      </c>
      <c r="AL129" s="55" t="s">
        <v>35</v>
      </c>
      <c r="AM129" s="55" t="s">
        <v>773</v>
      </c>
      <c r="AN129" s="55" t="s">
        <v>785</v>
      </c>
      <c r="AP1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27300</v>
      </c>
      <c r="AQ1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19500</v>
      </c>
      <c r="AR1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1047</v>
      </c>
      <c r="AS129" s="60">
        <f>IFERROR(IF(출고표[[#This Row],[쇼핑몰구분]]="비닐팩토리",0,ROUND(출고표[[#This Row],[총판매금액(검)]]-출고표[[#This Row],[거래처지급액(검)]]-출고표[[#This Row],[수수료(검)]],0)),0)</f>
        <v>6753</v>
      </c>
      <c r="AT1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0.24740000000000001</v>
      </c>
      <c r="AU1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9" s="60">
        <f>IFERROR(IF(D129="스마트스토어",COUNTIFS(출고표[구입일자],"&lt;&gt;"&amp;H129,출고표[구매자명],E129,출고표[구매자연락처],F129),COUNTIFS(출고표[구입일자],"&lt;&gt;"&amp;H129,출고표[구매자명],E129,출고표[구매자연락처],G129)),0)</f>
        <v>0</v>
      </c>
    </row>
    <row r="130" spans="1:48" ht="20.100000000000001" customHeight="1">
      <c r="A130" s="55">
        <v>129</v>
      </c>
      <c r="B130" s="55" t="s">
        <v>560</v>
      </c>
      <c r="C130" s="64" t="s">
        <v>1490</v>
      </c>
      <c r="D130" s="55" t="s">
        <v>559</v>
      </c>
      <c r="E130" s="55" t="s">
        <v>1488</v>
      </c>
      <c r="F130" s="55" t="s">
        <v>1491</v>
      </c>
      <c r="G130" s="55" t="s">
        <v>1492</v>
      </c>
      <c r="H130" s="63">
        <v>45449</v>
      </c>
      <c r="I130" s="63">
        <v>45454</v>
      </c>
      <c r="J130" s="55" t="s">
        <v>561</v>
      </c>
      <c r="K130" s="64" t="s">
        <v>1489</v>
      </c>
      <c r="M130" s="55" t="s">
        <v>1488</v>
      </c>
      <c r="N130" s="55" t="s">
        <v>1492</v>
      </c>
      <c r="P130" s="55" t="s">
        <v>1493</v>
      </c>
      <c r="R130" s="55" t="s">
        <v>242</v>
      </c>
      <c r="S130" s="55" t="s">
        <v>378</v>
      </c>
      <c r="T130" s="60">
        <v>30</v>
      </c>
      <c r="U130" s="60">
        <v>51000</v>
      </c>
      <c r="V130" s="60">
        <v>0</v>
      </c>
      <c r="W130" s="60">
        <v>0</v>
      </c>
      <c r="X130" s="60">
        <v>0</v>
      </c>
      <c r="Y130" s="60">
        <v>4400</v>
      </c>
      <c r="Z130" s="60">
        <v>0</v>
      </c>
      <c r="AA130" s="60">
        <v>0</v>
      </c>
      <c r="AB130" s="60">
        <v>1640</v>
      </c>
      <c r="AC130" s="60">
        <v>1045</v>
      </c>
      <c r="AD130" s="60">
        <v>51000</v>
      </c>
      <c r="AE130" s="60">
        <v>35750</v>
      </c>
      <c r="AF130" s="60">
        <v>2110</v>
      </c>
      <c r="AG130" s="60">
        <v>13140</v>
      </c>
      <c r="AH130" s="61">
        <v>0.2576</v>
      </c>
      <c r="AL130" s="55" t="s">
        <v>388</v>
      </c>
      <c r="AN130" s="55" t="s">
        <v>785</v>
      </c>
      <c r="AP1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51000</v>
      </c>
      <c r="AQ1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35750</v>
      </c>
      <c r="AR1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130" s="60">
        <f>IFERROR(IF(출고표[[#This Row],[쇼핑몰구분]]="비닐팩토리",0,ROUND(출고표[[#This Row],[총판매금액(검)]]-출고표[[#This Row],[거래처지급액(검)]]-출고표[[#This Row],[수수료(검)]],0)),0)</f>
        <v>13140</v>
      </c>
      <c r="AT1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0.2576</v>
      </c>
      <c r="AU1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0" s="60">
        <f>IFERROR(IF(D130="스마트스토어",COUNTIFS(출고표[구입일자],"&lt;&gt;"&amp;H130,출고표[구매자명],E130,출고표[구매자연락처],F130),COUNTIFS(출고표[구입일자],"&lt;&gt;"&amp;H130,출고표[구매자명],E130,출고표[구매자연락처],G130)),0)</f>
        <v>2</v>
      </c>
    </row>
    <row r="131" spans="1:48" ht="20.100000000000001" customHeight="1">
      <c r="A131" s="55">
        <v>130</v>
      </c>
      <c r="B131" s="55" t="s">
        <v>560</v>
      </c>
      <c r="C131" s="64" t="s">
        <v>1494</v>
      </c>
      <c r="D131" s="55" t="s">
        <v>559</v>
      </c>
      <c r="E131" s="55" t="s">
        <v>1488</v>
      </c>
      <c r="F131" s="55" t="s">
        <v>1491</v>
      </c>
      <c r="G131" s="55" t="s">
        <v>1492</v>
      </c>
      <c r="H131" s="63">
        <v>45449</v>
      </c>
      <c r="I131" s="63">
        <v>45454</v>
      </c>
      <c r="J131" s="55" t="s">
        <v>561</v>
      </c>
      <c r="K131" s="64" t="s">
        <v>1489</v>
      </c>
      <c r="M131" s="55" t="s">
        <v>1488</v>
      </c>
      <c r="N131" s="55" t="s">
        <v>1492</v>
      </c>
      <c r="P131" s="55" t="s">
        <v>1493</v>
      </c>
      <c r="R131" s="55" t="s">
        <v>206</v>
      </c>
      <c r="S131" s="55" t="s">
        <v>378</v>
      </c>
      <c r="T131" s="60">
        <v>2</v>
      </c>
      <c r="U131" s="60">
        <v>7740</v>
      </c>
      <c r="V131" s="60">
        <v>0</v>
      </c>
      <c r="W131" s="60">
        <v>0</v>
      </c>
      <c r="X131" s="60">
        <v>0</v>
      </c>
      <c r="Y131" s="60">
        <v>0</v>
      </c>
      <c r="Z131" s="60">
        <v>0</v>
      </c>
      <c r="AA131" s="60">
        <v>0</v>
      </c>
      <c r="AB131" s="60">
        <v>3700</v>
      </c>
      <c r="AC131" s="60">
        <v>2365</v>
      </c>
      <c r="AD131" s="60">
        <v>7740</v>
      </c>
      <c r="AE131" s="60">
        <v>4730</v>
      </c>
      <c r="AF131" s="60">
        <v>388</v>
      </c>
      <c r="AG131" s="60">
        <v>2622</v>
      </c>
      <c r="AH131" s="61">
        <v>0.33879999999999999</v>
      </c>
      <c r="AL131" s="55" t="s">
        <v>1643</v>
      </c>
      <c r="AM131" s="55" t="s">
        <v>773</v>
      </c>
      <c r="AN131" s="55" t="s">
        <v>785</v>
      </c>
      <c r="AP1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7740</v>
      </c>
      <c r="AQ1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4730</v>
      </c>
      <c r="AR1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388</v>
      </c>
      <c r="AS131" s="60">
        <f>IFERROR(IF(출고표[[#This Row],[쇼핑몰구분]]="비닐팩토리",0,ROUND(출고표[[#This Row],[총판매금액(검)]]-출고표[[#This Row],[거래처지급액(검)]]-출고표[[#This Row],[수수료(검)]],0)),0)</f>
        <v>2622</v>
      </c>
      <c r="AT1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0.33879999999999999</v>
      </c>
      <c r="AU1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1" s="60">
        <f>IFERROR(IF(D131="스마트스토어",COUNTIFS(출고표[구입일자],"&lt;&gt;"&amp;H131,출고표[구매자명],E131,출고표[구매자연락처],F131),COUNTIFS(출고표[구입일자],"&lt;&gt;"&amp;H131,출고표[구매자명],E131,출고표[구매자연락처],G131)),0)</f>
        <v>2</v>
      </c>
    </row>
    <row r="132" spans="1:48" ht="20.100000000000001" customHeight="1">
      <c r="A132" s="55">
        <v>131</v>
      </c>
      <c r="B132" s="55" t="s">
        <v>560</v>
      </c>
      <c r="C132" s="64" t="s">
        <v>1497</v>
      </c>
      <c r="D132" s="55" t="s">
        <v>562</v>
      </c>
      <c r="E132" s="55" t="s">
        <v>1495</v>
      </c>
      <c r="F132" s="55" t="s">
        <v>1498</v>
      </c>
      <c r="G132" s="55" t="s">
        <v>1499</v>
      </c>
      <c r="H132" s="63">
        <v>45453</v>
      </c>
      <c r="I132" s="63">
        <v>45454</v>
      </c>
      <c r="J132" s="55" t="s">
        <v>561</v>
      </c>
      <c r="K132" s="64" t="s">
        <v>1496</v>
      </c>
      <c r="M132" s="55" t="s">
        <v>1495</v>
      </c>
      <c r="N132" s="55" t="s">
        <v>1499</v>
      </c>
      <c r="P132" s="55" t="s">
        <v>1500</v>
      </c>
      <c r="Q132" s="55" t="s">
        <v>564</v>
      </c>
      <c r="R132" s="55" t="s">
        <v>133</v>
      </c>
      <c r="S132" s="55" t="s">
        <v>351</v>
      </c>
      <c r="T132" s="60">
        <v>35</v>
      </c>
      <c r="U132" s="60">
        <v>32900</v>
      </c>
      <c r="V132" s="60">
        <v>0</v>
      </c>
      <c r="W132" s="60">
        <v>3000</v>
      </c>
      <c r="X132" s="60">
        <v>0</v>
      </c>
      <c r="Y132" s="60">
        <v>3500</v>
      </c>
      <c r="Z132" s="60">
        <v>0</v>
      </c>
      <c r="AA132" s="60">
        <v>0</v>
      </c>
      <c r="AB132" s="60">
        <v>890</v>
      </c>
      <c r="AC132" s="60">
        <v>550</v>
      </c>
      <c r="AD132" s="60">
        <v>35900</v>
      </c>
      <c r="AE132" s="60">
        <v>22750</v>
      </c>
      <c r="AF132" s="60">
        <v>4008</v>
      </c>
      <c r="AG132" s="60">
        <v>9142</v>
      </c>
      <c r="AH132" s="61">
        <v>0.25469999999999998</v>
      </c>
      <c r="AL132" s="55" t="s">
        <v>132</v>
      </c>
      <c r="AN132" s="55" t="s">
        <v>785</v>
      </c>
      <c r="AP1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35900</v>
      </c>
      <c r="AQ1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22750</v>
      </c>
      <c r="AR1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4008</v>
      </c>
      <c r="AS132" s="60">
        <f>IFERROR(IF(출고표[[#This Row],[쇼핑몰구분]]="비닐팩토리",0,ROUND(출고표[[#This Row],[총판매금액(검)]]-출고표[[#This Row],[거래처지급액(검)]]-출고표[[#This Row],[수수료(검)]],0)),0)</f>
        <v>9142</v>
      </c>
      <c r="AT1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0.25469999999999998</v>
      </c>
      <c r="AU1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2" s="60">
        <f>IFERROR(IF(D132="스마트스토어",COUNTIFS(출고표[구입일자],"&lt;&gt;"&amp;H132,출고표[구매자명],E132,출고표[구매자연락처],F132),COUNTIFS(출고표[구입일자],"&lt;&gt;"&amp;H132,출고표[구매자명],E132,출고표[구매자연락처],G132)),0)</f>
        <v>0</v>
      </c>
    </row>
    <row r="133" spans="1:48" ht="20.100000000000001" customHeight="1">
      <c r="A133" s="55">
        <v>132</v>
      </c>
      <c r="B133" s="55" t="s">
        <v>560</v>
      </c>
      <c r="C133" s="64" t="s">
        <v>1503</v>
      </c>
      <c r="D133" s="55" t="s">
        <v>562</v>
      </c>
      <c r="E133" s="55" t="s">
        <v>1501</v>
      </c>
      <c r="F133" s="55" t="s">
        <v>1504</v>
      </c>
      <c r="G133" s="55" t="s">
        <v>1505</v>
      </c>
      <c r="H133" s="63">
        <v>45453</v>
      </c>
      <c r="I133" s="63">
        <v>45454</v>
      </c>
      <c r="J133" s="55" t="s">
        <v>561</v>
      </c>
      <c r="K133" s="64" t="s">
        <v>1502</v>
      </c>
      <c r="M133" s="55" t="s">
        <v>1501</v>
      </c>
      <c r="N133" s="55" t="s">
        <v>1505</v>
      </c>
      <c r="P133" s="55" t="s">
        <v>1506</v>
      </c>
      <c r="Q133" s="55" t="s">
        <v>564</v>
      </c>
      <c r="R133" s="55" t="s">
        <v>18</v>
      </c>
      <c r="S133" s="55" t="s">
        <v>351</v>
      </c>
      <c r="T133" s="60">
        <v>3</v>
      </c>
      <c r="U133" s="60">
        <v>37410</v>
      </c>
      <c r="V133" s="60">
        <v>0</v>
      </c>
      <c r="W133" s="60">
        <v>0</v>
      </c>
      <c r="X133" s="60">
        <v>0</v>
      </c>
      <c r="Y133" s="60">
        <v>3500</v>
      </c>
      <c r="Z133" s="60">
        <v>0</v>
      </c>
      <c r="AA133" s="60">
        <v>0</v>
      </c>
      <c r="AB133" s="60">
        <v>11780</v>
      </c>
      <c r="AC133" s="60">
        <v>7260</v>
      </c>
      <c r="AD133" s="60">
        <v>37410</v>
      </c>
      <c r="AE133" s="60">
        <v>25280</v>
      </c>
      <c r="AF133" s="60">
        <v>4444</v>
      </c>
      <c r="AG133" s="60">
        <v>7686</v>
      </c>
      <c r="AH133" s="61">
        <v>0.20549999999999999</v>
      </c>
      <c r="AL133" s="55" t="s">
        <v>17</v>
      </c>
      <c r="AN133" s="55" t="s">
        <v>785</v>
      </c>
      <c r="AP1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37410</v>
      </c>
      <c r="AQ1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25280</v>
      </c>
      <c r="AR1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4444</v>
      </c>
      <c r="AS133" s="60">
        <f>IFERROR(IF(출고표[[#This Row],[쇼핑몰구분]]="비닐팩토리",0,ROUND(출고표[[#This Row],[총판매금액(검)]]-출고표[[#This Row],[거래처지급액(검)]]-출고표[[#This Row],[수수료(검)]],0)),0)</f>
        <v>7686</v>
      </c>
      <c r="AT1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0.20549999999999999</v>
      </c>
      <c r="AU1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3" s="60">
        <f>IFERROR(IF(D133="스마트스토어",COUNTIFS(출고표[구입일자],"&lt;&gt;"&amp;H133,출고표[구매자명],E133,출고표[구매자연락처],F133),COUNTIFS(출고표[구입일자],"&lt;&gt;"&amp;H133,출고표[구매자명],E133,출고표[구매자연락처],G133)),0)</f>
        <v>0</v>
      </c>
    </row>
    <row r="134" spans="1:48" ht="20.100000000000001" customHeight="1">
      <c r="A134" s="55">
        <v>133</v>
      </c>
      <c r="B134" s="55" t="s">
        <v>560</v>
      </c>
      <c r="C134" s="64" t="s">
        <v>1509</v>
      </c>
      <c r="D134" s="55" t="s">
        <v>562</v>
      </c>
      <c r="E134" s="55" t="s">
        <v>1507</v>
      </c>
      <c r="F134" s="55" t="s">
        <v>1510</v>
      </c>
      <c r="G134" s="55" t="s">
        <v>1511</v>
      </c>
      <c r="H134" s="63">
        <v>45453</v>
      </c>
      <c r="I134" s="63">
        <v>45454</v>
      </c>
      <c r="J134" s="55" t="s">
        <v>561</v>
      </c>
      <c r="K134" s="64" t="s">
        <v>1508</v>
      </c>
      <c r="M134" s="55" t="s">
        <v>1507</v>
      </c>
      <c r="N134" s="55" t="s">
        <v>1511</v>
      </c>
      <c r="P134" s="55" t="s">
        <v>1512</v>
      </c>
      <c r="Q134" s="55" t="s">
        <v>564</v>
      </c>
      <c r="R134" s="55" t="s">
        <v>98</v>
      </c>
      <c r="S134" s="55" t="s">
        <v>351</v>
      </c>
      <c r="T134" s="60">
        <v>5</v>
      </c>
      <c r="U134" s="60">
        <v>30600</v>
      </c>
      <c r="V134" s="60">
        <v>3400</v>
      </c>
      <c r="W134" s="60">
        <v>0</v>
      </c>
      <c r="X134" s="60">
        <v>0</v>
      </c>
      <c r="Y134" s="60">
        <v>3500</v>
      </c>
      <c r="Z134" s="60">
        <v>0</v>
      </c>
      <c r="AA134" s="60">
        <v>0</v>
      </c>
      <c r="AB134" s="60">
        <v>6430</v>
      </c>
      <c r="AC134" s="60">
        <v>3960</v>
      </c>
      <c r="AD134" s="60">
        <v>30600</v>
      </c>
      <c r="AE134" s="60">
        <v>23300</v>
      </c>
      <c r="AF134" s="60">
        <v>3635</v>
      </c>
      <c r="AG134" s="60">
        <v>3665</v>
      </c>
      <c r="AH134" s="61">
        <v>0.1198</v>
      </c>
      <c r="AL134" s="55" t="s">
        <v>1645</v>
      </c>
      <c r="AN134" s="55" t="s">
        <v>785</v>
      </c>
      <c r="AP1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30600</v>
      </c>
      <c r="AQ1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134" s="60">
        <f>IFERROR(IF(출고표[[#This Row],[쇼핑몰구분]]="비닐팩토리",0,ROUND(출고표[[#This Row],[총판매금액(검)]]-출고표[[#This Row],[거래처지급액(검)]]-출고표[[#This Row],[수수료(검)]],0)),0)</f>
        <v>3665</v>
      </c>
      <c r="AT1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0.1198</v>
      </c>
      <c r="AU1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4" s="60">
        <f>IFERROR(IF(D134="스마트스토어",COUNTIFS(출고표[구입일자],"&lt;&gt;"&amp;H134,출고표[구매자명],E134,출고표[구매자연락처],F134),COUNTIFS(출고표[구입일자],"&lt;&gt;"&amp;H134,출고표[구매자명],E134,출고표[구매자연락처],G134)),0)</f>
        <v>0</v>
      </c>
    </row>
    <row r="135" spans="1:48" ht="20.100000000000001" customHeight="1">
      <c r="A135" s="55">
        <v>134</v>
      </c>
      <c r="B135" s="55" t="s">
        <v>560</v>
      </c>
      <c r="C135" s="64" t="s">
        <v>1515</v>
      </c>
      <c r="D135" s="55" t="s">
        <v>562</v>
      </c>
      <c r="E135" s="55" t="s">
        <v>1513</v>
      </c>
      <c r="F135" s="55" t="s">
        <v>1516</v>
      </c>
      <c r="G135" s="55" t="s">
        <v>1517</v>
      </c>
      <c r="H135" s="63">
        <v>45453</v>
      </c>
      <c r="I135" s="63">
        <v>45454</v>
      </c>
      <c r="J135" s="55" t="s">
        <v>561</v>
      </c>
      <c r="K135" s="64" t="s">
        <v>1514</v>
      </c>
      <c r="M135" s="55" t="s">
        <v>1513</v>
      </c>
      <c r="N135" s="55" t="s">
        <v>1517</v>
      </c>
      <c r="P135" s="55" t="s">
        <v>1518</v>
      </c>
      <c r="Q135" s="55" t="s">
        <v>564</v>
      </c>
      <c r="R135" s="55" t="s">
        <v>129</v>
      </c>
      <c r="S135" s="55" t="s">
        <v>351</v>
      </c>
      <c r="T135" s="60">
        <v>1</v>
      </c>
      <c r="U135" s="60">
        <v>1150</v>
      </c>
      <c r="V135" s="60">
        <v>0</v>
      </c>
      <c r="W135" s="60">
        <v>3000</v>
      </c>
      <c r="X135" s="60">
        <v>0</v>
      </c>
      <c r="Y135" s="60">
        <v>3000</v>
      </c>
      <c r="Z135" s="60">
        <v>0</v>
      </c>
      <c r="AA135" s="60">
        <v>0</v>
      </c>
      <c r="AB135" s="60">
        <v>1070</v>
      </c>
      <c r="AC135" s="60">
        <v>660</v>
      </c>
      <c r="AD135" s="60">
        <v>4150</v>
      </c>
      <c r="AE135" s="60">
        <v>3660</v>
      </c>
      <c r="AF135" s="60">
        <v>236</v>
      </c>
      <c r="AG135" s="60">
        <v>254</v>
      </c>
      <c r="AH135" s="61">
        <v>6.1199999999999997E-2</v>
      </c>
      <c r="AL135" s="55" t="s">
        <v>128</v>
      </c>
      <c r="AN135" s="55" t="s">
        <v>785</v>
      </c>
      <c r="AP1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4150</v>
      </c>
      <c r="AQ1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3660</v>
      </c>
      <c r="AR1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135" s="60">
        <f>IFERROR(IF(출고표[[#This Row],[쇼핑몰구분]]="비닐팩토리",0,ROUND(출고표[[#This Row],[총판매금액(검)]]-출고표[[#This Row],[거래처지급액(검)]]-출고표[[#This Row],[수수료(검)]],0)),0)</f>
        <v>254</v>
      </c>
      <c r="AT13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6.1199999999999997E-2</v>
      </c>
      <c r="AU1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5" s="60">
        <f>IFERROR(IF(D135="스마트스토어",COUNTIFS(출고표[구입일자],"&lt;&gt;"&amp;H135,출고표[구매자명],E135,출고표[구매자연락처],F135),COUNTIFS(출고표[구입일자],"&lt;&gt;"&amp;H135,출고표[구매자명],E135,출고표[구매자연락처],G135)),0)</f>
        <v>0</v>
      </c>
    </row>
    <row r="136" spans="1:48" ht="20.100000000000001" customHeight="1">
      <c r="A136" s="55">
        <v>135</v>
      </c>
      <c r="B136" s="55" t="s">
        <v>665</v>
      </c>
      <c r="C136" s="64" t="s">
        <v>1521</v>
      </c>
      <c r="D136" s="55" t="s">
        <v>559</v>
      </c>
      <c r="E136" s="55" t="s">
        <v>1519</v>
      </c>
      <c r="F136" s="55" t="s">
        <v>1522</v>
      </c>
      <c r="G136" s="55" t="s">
        <v>1523</v>
      </c>
      <c r="H136" s="63">
        <v>45453</v>
      </c>
      <c r="I136" s="63">
        <v>45454</v>
      </c>
      <c r="J136" s="55" t="s">
        <v>561</v>
      </c>
      <c r="K136" s="64" t="s">
        <v>1520</v>
      </c>
      <c r="M136" s="55" t="s">
        <v>1519</v>
      </c>
      <c r="N136" s="55" t="s">
        <v>1523</v>
      </c>
      <c r="P136" s="55" t="s">
        <v>1524</v>
      </c>
      <c r="R136" s="55" t="s">
        <v>26</v>
      </c>
      <c r="S136" s="55" t="s">
        <v>351</v>
      </c>
      <c r="T136" s="60">
        <v>2</v>
      </c>
      <c r="U136" s="60">
        <v>43840</v>
      </c>
      <c r="V136" s="60">
        <v>0</v>
      </c>
      <c r="W136" s="60">
        <v>0</v>
      </c>
      <c r="X136" s="60">
        <v>0</v>
      </c>
      <c r="Y136" s="60">
        <v>4400</v>
      </c>
      <c r="Z136" s="60">
        <v>0</v>
      </c>
      <c r="AA136" s="60">
        <v>0</v>
      </c>
      <c r="AB136" s="60">
        <v>21920</v>
      </c>
      <c r="AC136" s="60">
        <v>15070</v>
      </c>
      <c r="AD136" s="60">
        <v>43840</v>
      </c>
      <c r="AE136" s="60">
        <v>0</v>
      </c>
      <c r="AF136" s="60">
        <v>2283</v>
      </c>
      <c r="AG136" s="60">
        <v>0</v>
      </c>
      <c r="AH136" s="61">
        <v>0</v>
      </c>
      <c r="AL136" s="55" t="s">
        <v>25</v>
      </c>
      <c r="AN136" s="55" t="s">
        <v>785</v>
      </c>
      <c r="AP1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43840</v>
      </c>
      <c r="AQ1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6" s="60">
        <f>IFERROR(IF(D136="스마트스토어",COUNTIFS(출고표[구입일자],"&lt;&gt;"&amp;H136,출고표[구매자명],E136,출고표[구매자연락처],F136),COUNTIFS(출고표[구입일자],"&lt;&gt;"&amp;H136,출고표[구매자명],E136,출고표[구매자연락처],G136)),0)</f>
        <v>0</v>
      </c>
    </row>
    <row r="137" spans="1:48" ht="20.100000000000001" customHeight="1">
      <c r="A137" s="55">
        <v>136</v>
      </c>
      <c r="B137" s="55" t="s">
        <v>665</v>
      </c>
      <c r="C137" s="64" t="s">
        <v>1527</v>
      </c>
      <c r="D137" s="55" t="s">
        <v>559</v>
      </c>
      <c r="E137" s="55" t="s">
        <v>1528</v>
      </c>
      <c r="F137" s="55" t="s">
        <v>1529</v>
      </c>
      <c r="G137" s="55" t="s">
        <v>1530</v>
      </c>
      <c r="H137" s="63">
        <v>45453</v>
      </c>
      <c r="I137" s="63">
        <v>45454</v>
      </c>
      <c r="J137" s="55" t="s">
        <v>561</v>
      </c>
      <c r="K137" s="64" t="s">
        <v>1526</v>
      </c>
      <c r="M137" s="55" t="s">
        <v>1525</v>
      </c>
      <c r="N137" s="55" t="s">
        <v>1530</v>
      </c>
      <c r="P137" s="55" t="s">
        <v>1531</v>
      </c>
      <c r="R137" s="55" t="s">
        <v>36</v>
      </c>
      <c r="S137" s="55" t="s">
        <v>351</v>
      </c>
      <c r="T137" s="60">
        <v>1</v>
      </c>
      <c r="U137" s="60">
        <v>24000</v>
      </c>
      <c r="V137" s="60">
        <v>0</v>
      </c>
      <c r="W137" s="60">
        <v>3000</v>
      </c>
      <c r="X137" s="60">
        <v>0</v>
      </c>
      <c r="Y137" s="60">
        <v>3500</v>
      </c>
      <c r="Z137" s="60">
        <v>0</v>
      </c>
      <c r="AA137" s="60">
        <v>0</v>
      </c>
      <c r="AB137" s="60">
        <v>24000</v>
      </c>
      <c r="AC137" s="60">
        <v>16500</v>
      </c>
      <c r="AD137" s="60">
        <v>27000</v>
      </c>
      <c r="AE137" s="60">
        <v>0</v>
      </c>
      <c r="AF137" s="60">
        <v>1375</v>
      </c>
      <c r="AG137" s="60">
        <v>0</v>
      </c>
      <c r="AH137" s="61">
        <v>0</v>
      </c>
      <c r="AL137" s="55" t="s">
        <v>35</v>
      </c>
      <c r="AN137" s="55" t="s">
        <v>785</v>
      </c>
      <c r="AP1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1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1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7" s="60">
        <f>IFERROR(IF(D137="스마트스토어",COUNTIFS(출고표[구입일자],"&lt;&gt;"&amp;H137,출고표[구매자명],E137,출고표[구매자연락처],F137),COUNTIFS(출고표[구입일자],"&lt;&gt;"&amp;H137,출고표[구매자명],E137,출고표[구매자연락처],G137)),0)</f>
        <v>1</v>
      </c>
    </row>
    <row r="138" spans="1:48" ht="20.100000000000001" customHeight="1">
      <c r="A138" s="55">
        <v>137</v>
      </c>
      <c r="B138" s="55" t="s">
        <v>665</v>
      </c>
      <c r="C138" s="64" t="s">
        <v>1534</v>
      </c>
      <c r="D138" s="55" t="s">
        <v>559</v>
      </c>
      <c r="E138" s="55" t="s">
        <v>1532</v>
      </c>
      <c r="F138" s="55" t="s">
        <v>1535</v>
      </c>
      <c r="G138" s="55" t="s">
        <v>1536</v>
      </c>
      <c r="H138" s="63">
        <v>45453</v>
      </c>
      <c r="I138" s="63">
        <v>45454</v>
      </c>
      <c r="J138" s="55" t="s">
        <v>561</v>
      </c>
      <c r="K138" s="64" t="s">
        <v>1533</v>
      </c>
      <c r="M138" s="55" t="s">
        <v>1532</v>
      </c>
      <c r="N138" s="55" t="s">
        <v>1536</v>
      </c>
      <c r="P138" s="55" t="s">
        <v>1537</v>
      </c>
      <c r="R138" s="55" t="s">
        <v>26</v>
      </c>
      <c r="S138" s="55" t="s">
        <v>351</v>
      </c>
      <c r="T138" s="60">
        <v>1</v>
      </c>
      <c r="U138" s="60">
        <v>21920</v>
      </c>
      <c r="V138" s="60">
        <v>0</v>
      </c>
      <c r="W138" s="60">
        <v>3000</v>
      </c>
      <c r="X138" s="60">
        <v>0</v>
      </c>
      <c r="Y138" s="60">
        <v>3500</v>
      </c>
      <c r="Z138" s="60">
        <v>0</v>
      </c>
      <c r="AA138" s="60">
        <v>0</v>
      </c>
      <c r="AB138" s="60">
        <v>21920</v>
      </c>
      <c r="AC138" s="60">
        <v>15070</v>
      </c>
      <c r="AD138" s="60">
        <v>24920</v>
      </c>
      <c r="AE138" s="60">
        <v>0</v>
      </c>
      <c r="AF138" s="60">
        <v>1270</v>
      </c>
      <c r="AG138" s="60">
        <v>0</v>
      </c>
      <c r="AH138" s="61">
        <v>0</v>
      </c>
      <c r="AL138" s="55" t="s">
        <v>25</v>
      </c>
      <c r="AN138" s="55" t="s">
        <v>785</v>
      </c>
      <c r="AP1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1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1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8" s="60">
        <f>IFERROR(IF(D138="스마트스토어",COUNTIFS(출고표[구입일자],"&lt;&gt;"&amp;H138,출고표[구매자명],E138,출고표[구매자연락처],F138),COUNTIFS(출고표[구입일자],"&lt;&gt;"&amp;H138,출고표[구매자명],E138,출고표[구매자연락처],G138)),0)</f>
        <v>0</v>
      </c>
    </row>
    <row r="139" spans="1:48" ht="20.100000000000001" customHeight="1">
      <c r="A139" s="55">
        <v>138</v>
      </c>
      <c r="B139" s="55" t="s">
        <v>665</v>
      </c>
      <c r="C139" s="64" t="s">
        <v>1676</v>
      </c>
      <c r="D139" s="55" t="s">
        <v>530</v>
      </c>
      <c r="H139" s="63">
        <v>45455</v>
      </c>
      <c r="I139" s="63">
        <v>45455</v>
      </c>
      <c r="J139" s="55" t="s">
        <v>561</v>
      </c>
      <c r="K139" s="64" t="s">
        <v>1539</v>
      </c>
      <c r="M139" s="55" t="s">
        <v>1538</v>
      </c>
      <c r="N139" s="55" t="s">
        <v>1540</v>
      </c>
      <c r="P139" s="55" t="s">
        <v>1541</v>
      </c>
      <c r="R139" s="55" t="s">
        <v>529</v>
      </c>
      <c r="S139" s="55" t="s">
        <v>351</v>
      </c>
      <c r="T139" s="60">
        <v>1</v>
      </c>
      <c r="U139" s="60">
        <v>0</v>
      </c>
      <c r="V139" s="60">
        <v>0</v>
      </c>
      <c r="W139" s="60">
        <v>0</v>
      </c>
      <c r="X139" s="60">
        <v>0</v>
      </c>
      <c r="Y139" s="60">
        <v>4400</v>
      </c>
      <c r="Z139" s="60">
        <v>0</v>
      </c>
      <c r="AA139" s="60">
        <v>0</v>
      </c>
      <c r="AB139" s="60">
        <v>0</v>
      </c>
      <c r="AC139" s="60">
        <v>0</v>
      </c>
      <c r="AD139" s="60">
        <v>0</v>
      </c>
      <c r="AE139" s="60">
        <v>0</v>
      </c>
      <c r="AF139" s="60">
        <v>0</v>
      </c>
      <c r="AG139" s="60">
        <v>0</v>
      </c>
      <c r="AH139" s="61">
        <v>0</v>
      </c>
      <c r="AL139" s="55" t="s">
        <v>530</v>
      </c>
      <c r="AM139" s="55" t="s">
        <v>773</v>
      </c>
      <c r="AN139" s="55" t="s">
        <v>785</v>
      </c>
      <c r="AP1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9" s="60">
        <f>IFERROR(IF(D139="스마트스토어",COUNTIFS(출고표[구입일자],"&lt;&gt;"&amp;H139,출고표[구매자명],E139,출고표[구매자연락처],F139),COUNTIFS(출고표[구입일자],"&lt;&gt;"&amp;H139,출고표[구매자명],E139,출고표[구매자연락처],G139)),0)</f>
        <v>0</v>
      </c>
    </row>
    <row r="140" spans="1:48" ht="20.100000000000001" customHeight="1">
      <c r="A140" s="55">
        <v>139</v>
      </c>
      <c r="B140" s="55" t="s">
        <v>560</v>
      </c>
      <c r="C140" s="64" t="s">
        <v>1544</v>
      </c>
      <c r="D140" s="55" t="s">
        <v>562</v>
      </c>
      <c r="E140" s="55" t="s">
        <v>1542</v>
      </c>
      <c r="F140" s="55" t="s">
        <v>1545</v>
      </c>
      <c r="G140" s="55" t="s">
        <v>1546</v>
      </c>
      <c r="H140" s="63">
        <v>45455</v>
      </c>
      <c r="I140" s="63">
        <v>45455</v>
      </c>
      <c r="J140" s="55" t="s">
        <v>561</v>
      </c>
      <c r="K140" s="64" t="s">
        <v>1543</v>
      </c>
      <c r="M140" s="55" t="s">
        <v>1542</v>
      </c>
      <c r="N140" s="55" t="s">
        <v>1546</v>
      </c>
      <c r="P140" s="55" t="s">
        <v>1547</v>
      </c>
      <c r="Q140" s="55" t="s">
        <v>563</v>
      </c>
      <c r="R140" s="55" t="s">
        <v>38</v>
      </c>
      <c r="S140" s="55" t="s">
        <v>351</v>
      </c>
      <c r="T140" s="60">
        <v>1</v>
      </c>
      <c r="U140" s="60">
        <v>24570</v>
      </c>
      <c r="V140" s="60">
        <v>0</v>
      </c>
      <c r="W140" s="60">
        <v>3000</v>
      </c>
      <c r="X140" s="60">
        <v>0</v>
      </c>
      <c r="Y140" s="60">
        <v>3000</v>
      </c>
      <c r="Z140" s="60">
        <v>0</v>
      </c>
      <c r="AA140" s="60">
        <v>0</v>
      </c>
      <c r="AB140" s="60">
        <v>23210</v>
      </c>
      <c r="AC140" s="60">
        <v>14300</v>
      </c>
      <c r="AD140" s="60">
        <v>27570</v>
      </c>
      <c r="AE140" s="60">
        <v>17300</v>
      </c>
      <c r="AF140" s="60">
        <v>3018</v>
      </c>
      <c r="AG140" s="60">
        <v>7252</v>
      </c>
      <c r="AH140" s="61">
        <v>0.26300000000000001</v>
      </c>
      <c r="AL140" s="55" t="s">
        <v>37</v>
      </c>
      <c r="AN140" s="55" t="s">
        <v>785</v>
      </c>
      <c r="AP1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1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17300</v>
      </c>
      <c r="AR1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40" s="60">
        <f>IFERROR(IF(출고표[[#This Row],[쇼핑몰구분]]="비닐팩토리",0,ROUND(출고표[[#This Row],[총판매금액(검)]]-출고표[[#This Row],[거래처지급액(검)]]-출고표[[#This Row],[수수료(검)]],0)),0)</f>
        <v>7252</v>
      </c>
      <c r="AT1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0.26300000000000001</v>
      </c>
      <c r="AU1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0" s="60">
        <f>IFERROR(IF(D140="스마트스토어",COUNTIFS(출고표[구입일자],"&lt;&gt;"&amp;H140,출고표[구매자명],E140,출고표[구매자연락처],F140),COUNTIFS(출고표[구입일자],"&lt;&gt;"&amp;H140,출고표[구매자명],E140,출고표[구매자연락처],G140)),0)</f>
        <v>0</v>
      </c>
    </row>
    <row r="141" spans="1:48" ht="20.100000000000001" customHeight="1">
      <c r="A141" s="55">
        <v>140</v>
      </c>
      <c r="B141" s="55" t="s">
        <v>665</v>
      </c>
      <c r="C141" s="64" t="s">
        <v>1550</v>
      </c>
      <c r="D141" s="55" t="s">
        <v>562</v>
      </c>
      <c r="E141" s="55" t="s">
        <v>1548</v>
      </c>
      <c r="F141" s="55" t="s">
        <v>1551</v>
      </c>
      <c r="G141" s="55" t="s">
        <v>1552</v>
      </c>
      <c r="H141" s="63">
        <v>45454</v>
      </c>
      <c r="I141" s="63">
        <v>45455</v>
      </c>
      <c r="J141" s="55" t="s">
        <v>561</v>
      </c>
      <c r="K141" s="64" t="s">
        <v>1549</v>
      </c>
      <c r="M141" s="55" t="s">
        <v>1548</v>
      </c>
      <c r="N141" s="55" t="s">
        <v>1552</v>
      </c>
      <c r="P141" s="55" t="s">
        <v>1553</v>
      </c>
      <c r="Q141" s="55" t="s">
        <v>563</v>
      </c>
      <c r="R141" s="55" t="s">
        <v>26</v>
      </c>
      <c r="S141" s="55" t="s">
        <v>351</v>
      </c>
      <c r="T141" s="60">
        <v>1</v>
      </c>
      <c r="U141" s="60">
        <v>23020</v>
      </c>
      <c r="V141" s="60">
        <v>0</v>
      </c>
      <c r="W141" s="60">
        <v>3000</v>
      </c>
      <c r="X141" s="60">
        <v>0</v>
      </c>
      <c r="Y141" s="60">
        <v>3000</v>
      </c>
      <c r="Z141" s="60">
        <v>0</v>
      </c>
      <c r="AA141" s="60">
        <v>0</v>
      </c>
      <c r="AB141" s="60">
        <v>23020</v>
      </c>
      <c r="AC141" s="60">
        <v>15070</v>
      </c>
      <c r="AD141" s="60">
        <v>26020</v>
      </c>
      <c r="AE141" s="60">
        <v>0</v>
      </c>
      <c r="AF141" s="60">
        <v>2834</v>
      </c>
      <c r="AG141" s="60">
        <v>0</v>
      </c>
      <c r="AH141" s="61">
        <v>0</v>
      </c>
      <c r="AL141" s="55" t="s">
        <v>25</v>
      </c>
      <c r="AN141" s="55" t="s">
        <v>785</v>
      </c>
      <c r="AP1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26020</v>
      </c>
      <c r="AQ1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1" s="60">
        <f>IFERROR(IF(D141="스마트스토어",COUNTIFS(출고표[구입일자],"&lt;&gt;"&amp;H141,출고표[구매자명],E141,출고표[구매자연락처],F141),COUNTIFS(출고표[구입일자],"&lt;&gt;"&amp;H141,출고표[구매자명],E141,출고표[구매자연락처],G141)),0)</f>
        <v>0</v>
      </c>
    </row>
    <row r="142" spans="1:48" ht="20.100000000000001" customHeight="1">
      <c r="A142" s="55">
        <v>141</v>
      </c>
      <c r="B142" s="55" t="s">
        <v>560</v>
      </c>
      <c r="C142" s="64" t="s">
        <v>1556</v>
      </c>
      <c r="D142" s="55" t="s">
        <v>559</v>
      </c>
      <c r="E142" s="55" t="s">
        <v>1554</v>
      </c>
      <c r="F142" s="55" t="s">
        <v>1557</v>
      </c>
      <c r="G142" s="55" t="s">
        <v>1558</v>
      </c>
      <c r="H142" s="63">
        <v>45454</v>
      </c>
      <c r="I142" s="63">
        <v>45455</v>
      </c>
      <c r="J142" s="55" t="s">
        <v>561</v>
      </c>
      <c r="K142" s="64" t="s">
        <v>1555</v>
      </c>
      <c r="M142" s="55" t="s">
        <v>1554</v>
      </c>
      <c r="N142" s="55" t="s">
        <v>1558</v>
      </c>
      <c r="P142" s="55" t="s">
        <v>1559</v>
      </c>
      <c r="Q142" s="55" t="s">
        <v>1181</v>
      </c>
      <c r="R142" s="55" t="s">
        <v>18</v>
      </c>
      <c r="S142" s="55" t="s">
        <v>351</v>
      </c>
      <c r="T142" s="60">
        <v>1</v>
      </c>
      <c r="U142" s="60">
        <v>10690</v>
      </c>
      <c r="V142" s="60">
        <v>1190</v>
      </c>
      <c r="W142" s="60">
        <v>3000</v>
      </c>
      <c r="X142" s="60">
        <v>0</v>
      </c>
      <c r="Y142" s="60">
        <v>3000</v>
      </c>
      <c r="Z142" s="60">
        <v>0</v>
      </c>
      <c r="AA142" s="60">
        <v>0</v>
      </c>
      <c r="AB142" s="60">
        <v>11220</v>
      </c>
      <c r="AC142" s="60">
        <v>7260</v>
      </c>
      <c r="AD142" s="60">
        <v>13690</v>
      </c>
      <c r="AE142" s="60">
        <v>10260</v>
      </c>
      <c r="AF142" s="60">
        <v>564</v>
      </c>
      <c r="AG142" s="60">
        <v>2866</v>
      </c>
      <c r="AH142" s="61">
        <v>0.20930000000000001</v>
      </c>
      <c r="AL142" s="55" t="s">
        <v>17</v>
      </c>
      <c r="AN142" s="55" t="s">
        <v>785</v>
      </c>
      <c r="AP1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1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1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142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1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1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2" s="60">
        <f>IFERROR(IF(D142="스마트스토어",COUNTIFS(출고표[구입일자],"&lt;&gt;"&amp;H142,출고표[구매자명],E142,출고표[구매자연락처],F142),COUNTIFS(출고표[구입일자],"&lt;&gt;"&amp;H142,출고표[구매자명],E142,출고표[구매자연락처],G142)),0)</f>
        <v>0</v>
      </c>
    </row>
    <row r="143" spans="1:48" ht="20.100000000000001" customHeight="1">
      <c r="A143" s="55">
        <v>142</v>
      </c>
      <c r="B143" s="55" t="s">
        <v>560</v>
      </c>
      <c r="C143" s="64" t="s">
        <v>1562</v>
      </c>
      <c r="D143" s="55" t="s">
        <v>559</v>
      </c>
      <c r="E143" s="55" t="s">
        <v>1560</v>
      </c>
      <c r="F143" s="55" t="s">
        <v>1563</v>
      </c>
      <c r="G143" s="55" t="s">
        <v>1564</v>
      </c>
      <c r="H143" s="63">
        <v>45454</v>
      </c>
      <c r="I143" s="63">
        <v>45455</v>
      </c>
      <c r="J143" s="55" t="s">
        <v>561</v>
      </c>
      <c r="K143" s="64" t="s">
        <v>1561</v>
      </c>
      <c r="M143" s="55" t="s">
        <v>1560</v>
      </c>
      <c r="N143" s="55" t="s">
        <v>1564</v>
      </c>
      <c r="O143" s="55" t="s">
        <v>1565</v>
      </c>
      <c r="P143" s="55" t="s">
        <v>1566</v>
      </c>
      <c r="Q143" s="55" t="s">
        <v>1114</v>
      </c>
      <c r="R143" s="55" t="s">
        <v>246</v>
      </c>
      <c r="S143" s="55" t="s">
        <v>352</v>
      </c>
      <c r="T143" s="60">
        <v>50</v>
      </c>
      <c r="U143" s="60">
        <v>65500</v>
      </c>
      <c r="V143" s="60">
        <v>0</v>
      </c>
      <c r="W143" s="60">
        <v>0</v>
      </c>
      <c r="X143" s="60">
        <v>0</v>
      </c>
      <c r="Y143" s="60">
        <v>0</v>
      </c>
      <c r="Z143" s="60">
        <v>0</v>
      </c>
      <c r="AA143" s="60">
        <v>0</v>
      </c>
      <c r="AB143" s="60">
        <v>1250</v>
      </c>
      <c r="AC143" s="60">
        <v>798</v>
      </c>
      <c r="AD143" s="60">
        <v>65500</v>
      </c>
      <c r="AE143" s="60">
        <v>39900</v>
      </c>
      <c r="AF143" s="60">
        <v>2687</v>
      </c>
      <c r="AG143" s="60">
        <v>22913</v>
      </c>
      <c r="AH143" s="61">
        <v>0.3498</v>
      </c>
      <c r="AL143" s="55" t="s">
        <v>1647</v>
      </c>
      <c r="AN143" s="55" t="s">
        <v>785</v>
      </c>
      <c r="AP1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65500</v>
      </c>
      <c r="AQ1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39900</v>
      </c>
      <c r="AR1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2687</v>
      </c>
      <c r="AS143" s="60">
        <f>IFERROR(IF(출고표[[#This Row],[쇼핑몰구분]]="비닐팩토리",0,ROUND(출고표[[#This Row],[총판매금액(검)]]-출고표[[#This Row],[거래처지급액(검)]]-출고표[[#This Row],[수수료(검)]],0)),0)</f>
        <v>22913</v>
      </c>
      <c r="AT1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0.3498</v>
      </c>
      <c r="AU1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3" s="60">
        <f>IFERROR(IF(D143="스마트스토어",COUNTIFS(출고표[구입일자],"&lt;&gt;"&amp;H143,출고표[구매자명],E143,출고표[구매자연락처],F143),COUNTIFS(출고표[구입일자],"&lt;&gt;"&amp;H143,출고표[구매자명],E143,출고표[구매자연락처],G143)),0)</f>
        <v>0</v>
      </c>
    </row>
    <row r="144" spans="1:48" ht="20.100000000000001" customHeight="1">
      <c r="A144" s="55">
        <v>143</v>
      </c>
      <c r="B144" s="55" t="s">
        <v>665</v>
      </c>
      <c r="C144" s="64" t="s">
        <v>666</v>
      </c>
      <c r="D144" s="55" t="s">
        <v>559</v>
      </c>
      <c r="E144" s="55" t="s">
        <v>663</v>
      </c>
      <c r="F144" s="55" t="s">
        <v>667</v>
      </c>
      <c r="G144" s="55" t="s">
        <v>668</v>
      </c>
      <c r="H144" s="63">
        <v>45456</v>
      </c>
      <c r="I144" s="63">
        <v>45456</v>
      </c>
      <c r="J144" s="55" t="s">
        <v>561</v>
      </c>
      <c r="K144" s="64" t="s">
        <v>664</v>
      </c>
      <c r="M144" s="55" t="s">
        <v>663</v>
      </c>
      <c r="N144" s="55" t="s">
        <v>668</v>
      </c>
      <c r="P144" s="55" t="s">
        <v>669</v>
      </c>
      <c r="R144" s="55" t="s">
        <v>18</v>
      </c>
      <c r="S144" s="55" t="s">
        <v>351</v>
      </c>
      <c r="T144" s="60">
        <v>1</v>
      </c>
      <c r="U144" s="60">
        <v>10560</v>
      </c>
      <c r="V144" s="60">
        <v>0</v>
      </c>
      <c r="W144" s="60">
        <v>3000</v>
      </c>
      <c r="X144" s="60">
        <v>0</v>
      </c>
      <c r="Y144" s="60">
        <v>3500</v>
      </c>
      <c r="Z144" s="60">
        <v>0</v>
      </c>
      <c r="AA144" s="60">
        <v>0</v>
      </c>
      <c r="AB144" s="60">
        <v>10560</v>
      </c>
      <c r="AC144" s="60">
        <v>7260</v>
      </c>
      <c r="AD144" s="60">
        <v>13560</v>
      </c>
      <c r="AE144" s="60">
        <v>0</v>
      </c>
      <c r="AF144" s="60">
        <v>700</v>
      </c>
      <c r="AG144" s="60">
        <v>0</v>
      </c>
      <c r="AH144" s="61">
        <v>0</v>
      </c>
      <c r="AL144" s="55" t="s">
        <v>17</v>
      </c>
      <c r="AN144" s="55" t="s">
        <v>785</v>
      </c>
      <c r="AP1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1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4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4" s="60">
        <f>IFERROR(IF(D144="스마트스토어",COUNTIFS(출고표[구입일자],"&lt;&gt;"&amp;H144,출고표[구매자명],E144,출고표[구매자연락처],F144),COUNTIFS(출고표[구입일자],"&lt;&gt;"&amp;H144,출고표[구매자명],E144,출고표[구매자연락처],G144)),0)</f>
        <v>0</v>
      </c>
    </row>
    <row r="145" spans="1:48" ht="20.100000000000001" customHeight="1">
      <c r="A145" s="55">
        <v>144</v>
      </c>
      <c r="B145" s="55" t="s">
        <v>665</v>
      </c>
      <c r="C145" s="64" t="s">
        <v>670</v>
      </c>
      <c r="D145" s="55" t="s">
        <v>559</v>
      </c>
      <c r="E145" s="55" t="s">
        <v>663</v>
      </c>
      <c r="F145" s="55" t="s">
        <v>667</v>
      </c>
      <c r="G145" s="55" t="s">
        <v>668</v>
      </c>
      <c r="H145" s="63">
        <v>45456</v>
      </c>
      <c r="I145" s="63">
        <v>45456</v>
      </c>
      <c r="J145" s="55" t="s">
        <v>561</v>
      </c>
      <c r="K145" s="64" t="s">
        <v>664</v>
      </c>
      <c r="M145" s="55" t="s">
        <v>663</v>
      </c>
      <c r="N145" s="55" t="s">
        <v>668</v>
      </c>
      <c r="P145" s="55" t="s">
        <v>669</v>
      </c>
      <c r="R145" s="55" t="s">
        <v>90</v>
      </c>
      <c r="S145" s="55" t="s">
        <v>351</v>
      </c>
      <c r="T145" s="60">
        <v>1</v>
      </c>
      <c r="U145" s="60">
        <v>3450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A145" s="60">
        <v>0</v>
      </c>
      <c r="AB145" s="60">
        <v>3800</v>
      </c>
      <c r="AC145" s="60">
        <v>2530</v>
      </c>
      <c r="AD145" s="60">
        <v>3450</v>
      </c>
      <c r="AE145" s="60">
        <v>0</v>
      </c>
      <c r="AF145" s="60">
        <v>253</v>
      </c>
      <c r="AG145" s="60">
        <v>0</v>
      </c>
      <c r="AH145" s="61">
        <v>0</v>
      </c>
      <c r="AL145" s="55" t="s">
        <v>89</v>
      </c>
      <c r="AM145" s="55" t="s">
        <v>773</v>
      </c>
      <c r="AN145" s="55" t="s">
        <v>785</v>
      </c>
      <c r="AP1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3450</v>
      </c>
      <c r="AQ1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253</v>
      </c>
      <c r="AS14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5" s="60">
        <f>IFERROR(IF(D145="스마트스토어",COUNTIFS(출고표[구입일자],"&lt;&gt;"&amp;H145,출고표[구매자명],E145,출고표[구매자연락처],F145),COUNTIFS(출고표[구입일자],"&lt;&gt;"&amp;H145,출고표[구매자명],E145,출고표[구매자연락처],G145)),0)</f>
        <v>0</v>
      </c>
    </row>
    <row r="146" spans="1:48" ht="20.100000000000001" customHeight="1">
      <c r="A146" s="55">
        <v>145</v>
      </c>
      <c r="B146" s="55" t="s">
        <v>665</v>
      </c>
      <c r="C146" s="64" t="s">
        <v>673</v>
      </c>
      <c r="D146" s="55" t="s">
        <v>562</v>
      </c>
      <c r="E146" s="55" t="s">
        <v>674</v>
      </c>
      <c r="F146" s="55" t="s">
        <v>786</v>
      </c>
      <c r="G146" s="55" t="s">
        <v>787</v>
      </c>
      <c r="H146" s="63">
        <v>45455</v>
      </c>
      <c r="I146" s="63">
        <v>45456</v>
      </c>
      <c r="J146" s="55" t="s">
        <v>561</v>
      </c>
      <c r="K146" s="64" t="s">
        <v>672</v>
      </c>
      <c r="M146" s="55" t="s">
        <v>671</v>
      </c>
      <c r="N146" s="55" t="s">
        <v>787</v>
      </c>
      <c r="P146" s="55" t="s">
        <v>675</v>
      </c>
      <c r="Q146" s="55" t="s">
        <v>564</v>
      </c>
      <c r="R146" s="55" t="s">
        <v>34</v>
      </c>
      <c r="S146" s="55" t="s">
        <v>351</v>
      </c>
      <c r="T146" s="60">
        <v>2</v>
      </c>
      <c r="U146" s="60">
        <v>60480</v>
      </c>
      <c r="V146" s="60">
        <v>0</v>
      </c>
      <c r="W146" s="60">
        <v>0</v>
      </c>
      <c r="X146" s="60">
        <v>0</v>
      </c>
      <c r="Y146" s="60">
        <v>4400</v>
      </c>
      <c r="Z146" s="60">
        <v>0</v>
      </c>
      <c r="AA146" s="60">
        <v>0</v>
      </c>
      <c r="AB146" s="60">
        <v>30240</v>
      </c>
      <c r="AC146" s="60">
        <v>19800</v>
      </c>
      <c r="AD146" s="60">
        <v>60480</v>
      </c>
      <c r="AE146" s="60">
        <v>0</v>
      </c>
      <c r="AF146" s="60">
        <v>7185</v>
      </c>
      <c r="AG146" s="60">
        <v>0</v>
      </c>
      <c r="AH146" s="61">
        <v>0</v>
      </c>
      <c r="AL146" s="55" t="s">
        <v>33</v>
      </c>
      <c r="AN146" s="55" t="s">
        <v>785</v>
      </c>
      <c r="AP1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60480</v>
      </c>
      <c r="AQ1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4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6" s="60">
        <f>IFERROR(IF(D146="스마트스토어",COUNTIFS(출고표[구입일자],"&lt;&gt;"&amp;H146,출고표[구매자명],E146,출고표[구매자연락처],F146),COUNTIFS(출고표[구입일자],"&lt;&gt;"&amp;H146,출고표[구매자명],E146,출고표[구매자연락처],G146)),0)</f>
        <v>0</v>
      </c>
    </row>
    <row r="147" spans="1:48" ht="20.100000000000001" customHeight="1">
      <c r="A147" s="55">
        <v>146</v>
      </c>
      <c r="B147" s="55" t="s">
        <v>665</v>
      </c>
      <c r="C147" s="64" t="s">
        <v>678</v>
      </c>
      <c r="D147" s="55" t="s">
        <v>562</v>
      </c>
      <c r="E147" s="55" t="s">
        <v>679</v>
      </c>
      <c r="F147" s="55" t="s">
        <v>680</v>
      </c>
      <c r="G147" s="55" t="s">
        <v>681</v>
      </c>
      <c r="H147" s="63">
        <v>45455</v>
      </c>
      <c r="I147" s="63">
        <v>45456</v>
      </c>
      <c r="J147" s="55" t="s">
        <v>561</v>
      </c>
      <c r="K147" s="64" t="s">
        <v>677</v>
      </c>
      <c r="M147" s="55" t="s">
        <v>676</v>
      </c>
      <c r="N147" s="55" t="s">
        <v>681</v>
      </c>
      <c r="P147" s="55" t="s">
        <v>682</v>
      </c>
      <c r="Q147" s="55" t="s">
        <v>564</v>
      </c>
      <c r="R147" s="55" t="s">
        <v>133</v>
      </c>
      <c r="S147" s="55" t="s">
        <v>351</v>
      </c>
      <c r="T147" s="60">
        <v>1</v>
      </c>
      <c r="U147" s="60">
        <v>34000</v>
      </c>
      <c r="V147" s="60">
        <v>0</v>
      </c>
      <c r="W147" s="60">
        <v>3000</v>
      </c>
      <c r="X147" s="60">
        <v>0</v>
      </c>
      <c r="Y147" s="60">
        <v>4400</v>
      </c>
      <c r="Z147" s="60">
        <v>0</v>
      </c>
      <c r="AA147" s="60">
        <v>0</v>
      </c>
      <c r="AB147" s="60">
        <v>8700</v>
      </c>
      <c r="AC147" s="60">
        <v>5500</v>
      </c>
      <c r="AD147" s="60">
        <v>37000</v>
      </c>
      <c r="AE147" s="60">
        <v>0</v>
      </c>
      <c r="AF147" s="60">
        <v>4138</v>
      </c>
      <c r="AG147" s="60">
        <v>0</v>
      </c>
      <c r="AH147" s="61">
        <v>0</v>
      </c>
      <c r="AL147" s="55" t="s">
        <v>132</v>
      </c>
      <c r="AN147" s="55" t="s">
        <v>785</v>
      </c>
      <c r="AO147" s="55">
        <v>10</v>
      </c>
      <c r="AP1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37000</v>
      </c>
      <c r="AQ1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14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7" s="60">
        <f>IFERROR(IF(D147="스마트스토어",COUNTIFS(출고표[구입일자],"&lt;&gt;"&amp;H147,출고표[구매자명],E147,출고표[구매자연락처],F147),COUNTIFS(출고표[구입일자],"&lt;&gt;"&amp;H147,출고표[구매자명],E147,출고표[구매자연락처],G147)),0)</f>
        <v>0</v>
      </c>
    </row>
    <row r="148" spans="1:48" ht="20.100000000000001" customHeight="1">
      <c r="A148" s="55">
        <v>147</v>
      </c>
      <c r="B148" s="55" t="s">
        <v>665</v>
      </c>
      <c r="C148" s="64" t="s">
        <v>686</v>
      </c>
      <c r="D148" s="55" t="s">
        <v>562</v>
      </c>
      <c r="E148" s="55" t="s">
        <v>684</v>
      </c>
      <c r="F148" s="55" t="s">
        <v>687</v>
      </c>
      <c r="G148" s="55" t="s">
        <v>688</v>
      </c>
      <c r="H148" s="63">
        <v>45456</v>
      </c>
      <c r="I148" s="63">
        <v>45456</v>
      </c>
      <c r="J148" s="55" t="s">
        <v>561</v>
      </c>
      <c r="K148" s="64" t="s">
        <v>685</v>
      </c>
      <c r="M148" s="55" t="s">
        <v>684</v>
      </c>
      <c r="N148" s="55" t="s">
        <v>688</v>
      </c>
      <c r="P148" s="55" t="s">
        <v>689</v>
      </c>
      <c r="Q148" s="55" t="s">
        <v>563</v>
      </c>
      <c r="R148" s="55" t="s">
        <v>26</v>
      </c>
      <c r="S148" s="55" t="s">
        <v>351</v>
      </c>
      <c r="T148" s="60">
        <v>1</v>
      </c>
      <c r="U148" s="60">
        <v>23020</v>
      </c>
      <c r="V148" s="60">
        <v>0</v>
      </c>
      <c r="W148" s="60">
        <v>3000</v>
      </c>
      <c r="X148" s="60">
        <v>0</v>
      </c>
      <c r="Y148" s="60">
        <v>3000</v>
      </c>
      <c r="Z148" s="60">
        <v>0</v>
      </c>
      <c r="AA148" s="60">
        <v>0</v>
      </c>
      <c r="AB148" s="60">
        <v>23020</v>
      </c>
      <c r="AC148" s="60">
        <v>15070</v>
      </c>
      <c r="AD148" s="60">
        <v>26020</v>
      </c>
      <c r="AE148" s="60">
        <v>0</v>
      </c>
      <c r="AF148" s="60">
        <v>2834</v>
      </c>
      <c r="AG148" s="60">
        <v>0</v>
      </c>
      <c r="AH148" s="61">
        <v>0</v>
      </c>
      <c r="AL148" s="55" t="s">
        <v>25</v>
      </c>
      <c r="AN148" s="55" t="s">
        <v>785</v>
      </c>
      <c r="AP1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26020</v>
      </c>
      <c r="AQ1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8" s="60">
        <f>IFERROR(IF(D148="스마트스토어",COUNTIFS(출고표[구입일자],"&lt;&gt;"&amp;H148,출고표[구매자명],E148,출고표[구매자연락처],F148),COUNTIFS(출고표[구입일자],"&lt;&gt;"&amp;H148,출고표[구매자명],E148,출고표[구매자연락처],G148)),0)</f>
        <v>0</v>
      </c>
    </row>
    <row r="149" spans="1:48" ht="20.100000000000001" customHeight="1">
      <c r="A149" s="55">
        <v>148</v>
      </c>
      <c r="B149" s="55" t="s">
        <v>665</v>
      </c>
      <c r="C149" s="64" t="s">
        <v>1677</v>
      </c>
      <c r="D149" s="55" t="s">
        <v>530</v>
      </c>
      <c r="H149" s="63">
        <v>45456</v>
      </c>
      <c r="I149" s="63">
        <v>45456</v>
      </c>
      <c r="J149" s="55" t="s">
        <v>561</v>
      </c>
      <c r="K149" s="64" t="s">
        <v>1568</v>
      </c>
      <c r="M149" s="55" t="s">
        <v>1567</v>
      </c>
      <c r="N149" s="55" t="s">
        <v>1569</v>
      </c>
      <c r="P149" s="55" t="s">
        <v>1570</v>
      </c>
      <c r="R149" s="55" t="s">
        <v>529</v>
      </c>
      <c r="S149" s="55" t="s">
        <v>351</v>
      </c>
      <c r="T149" s="60">
        <v>1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A149" s="60">
        <v>0</v>
      </c>
      <c r="AB149" s="60">
        <v>0</v>
      </c>
      <c r="AC149" s="60">
        <v>0</v>
      </c>
      <c r="AD149" s="60">
        <v>0</v>
      </c>
      <c r="AE149" s="60">
        <v>0</v>
      </c>
      <c r="AF149" s="60">
        <v>0</v>
      </c>
      <c r="AG149" s="60">
        <v>0</v>
      </c>
      <c r="AH149" s="61">
        <v>0</v>
      </c>
      <c r="AL149" s="55" t="s">
        <v>530</v>
      </c>
      <c r="AM149" s="55" t="s">
        <v>773</v>
      </c>
      <c r="AN149" s="55" t="s">
        <v>785</v>
      </c>
      <c r="AO149" s="55">
        <v>1</v>
      </c>
      <c r="AP1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4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4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9" s="60">
        <f>IFERROR(IF(D149="스마트스토어",COUNTIFS(출고표[구입일자],"&lt;&gt;"&amp;H149,출고표[구매자명],E149,출고표[구매자연락처],F149),COUNTIFS(출고표[구입일자],"&lt;&gt;"&amp;H149,출고표[구매자명],E149,출고표[구매자연락처],G149)),0)</f>
        <v>0</v>
      </c>
    </row>
    <row r="150" spans="1:48" ht="20.100000000000001" customHeight="1">
      <c r="A150" s="55">
        <v>149</v>
      </c>
      <c r="B150" s="55" t="s">
        <v>560</v>
      </c>
      <c r="C150" s="64" t="s">
        <v>692</v>
      </c>
      <c r="D150" s="55" t="s">
        <v>562</v>
      </c>
      <c r="E150" s="55" t="s">
        <v>690</v>
      </c>
      <c r="F150" s="55" t="s">
        <v>693</v>
      </c>
      <c r="G150" s="55" t="s">
        <v>694</v>
      </c>
      <c r="H150" s="63">
        <v>45455</v>
      </c>
      <c r="I150" s="63">
        <v>45456</v>
      </c>
      <c r="J150" s="55" t="s">
        <v>561</v>
      </c>
      <c r="K150" s="64" t="s">
        <v>691</v>
      </c>
      <c r="M150" s="55" t="s">
        <v>690</v>
      </c>
      <c r="N150" s="55" t="s">
        <v>694</v>
      </c>
      <c r="P150" s="55" t="s">
        <v>695</v>
      </c>
      <c r="Q150" s="55" t="s">
        <v>564</v>
      </c>
      <c r="R150" s="55" t="s">
        <v>133</v>
      </c>
      <c r="S150" s="55" t="s">
        <v>351</v>
      </c>
      <c r="T150" s="60">
        <v>1</v>
      </c>
      <c r="U150" s="60">
        <v>940</v>
      </c>
      <c r="V150" s="60">
        <v>0</v>
      </c>
      <c r="W150" s="60">
        <v>3000</v>
      </c>
      <c r="X150" s="60">
        <v>0</v>
      </c>
      <c r="Y150" s="60">
        <v>3000</v>
      </c>
      <c r="Z150" s="60">
        <v>0</v>
      </c>
      <c r="AA150" s="60">
        <v>0</v>
      </c>
      <c r="AB150" s="60">
        <v>890</v>
      </c>
      <c r="AC150" s="60">
        <v>550</v>
      </c>
      <c r="AD150" s="60">
        <v>3940</v>
      </c>
      <c r="AE150" s="60">
        <v>3550</v>
      </c>
      <c r="AF150" s="60">
        <v>211</v>
      </c>
      <c r="AG150" s="60">
        <v>179</v>
      </c>
      <c r="AH150" s="61">
        <v>4.5400000000000003E-2</v>
      </c>
      <c r="AL150" s="55" t="s">
        <v>132</v>
      </c>
      <c r="AN150" s="55" t="s">
        <v>785</v>
      </c>
      <c r="AP1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3940</v>
      </c>
      <c r="AQ1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3550</v>
      </c>
      <c r="AR1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0" s="60">
        <f>IFERROR(IF(출고표[[#This Row],[쇼핑몰구분]]="비닐팩토리",0,ROUND(출고표[[#This Row],[총판매금액(검)]]-출고표[[#This Row],[거래처지급액(검)]]-출고표[[#This Row],[수수료(검)]],0)),0)</f>
        <v>179</v>
      </c>
      <c r="AT1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4.5400000000000003E-2</v>
      </c>
      <c r="AU1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0" s="60">
        <f>IFERROR(IF(D150="스마트스토어",COUNTIFS(출고표[구입일자],"&lt;&gt;"&amp;H150,출고표[구매자명],E150,출고표[구매자연락처],F150),COUNTIFS(출고표[구입일자],"&lt;&gt;"&amp;H150,출고표[구매자명],E150,출고표[구매자연락처],G150)),0)</f>
        <v>0</v>
      </c>
    </row>
    <row r="151" spans="1:48" ht="20.100000000000001" customHeight="1">
      <c r="A151" s="55">
        <v>150</v>
      </c>
      <c r="B151" s="55" t="s">
        <v>560</v>
      </c>
      <c r="C151" s="64" t="s">
        <v>698</v>
      </c>
      <c r="D151" s="55" t="s">
        <v>562</v>
      </c>
      <c r="E151" s="55" t="s">
        <v>696</v>
      </c>
      <c r="F151" s="55" t="s">
        <v>699</v>
      </c>
      <c r="G151" s="55" t="s">
        <v>700</v>
      </c>
      <c r="H151" s="63">
        <v>45455</v>
      </c>
      <c r="I151" s="63">
        <v>45456</v>
      </c>
      <c r="J151" s="55" t="s">
        <v>561</v>
      </c>
      <c r="K151" s="64" t="s">
        <v>697</v>
      </c>
      <c r="M151" s="55" t="s">
        <v>696</v>
      </c>
      <c r="N151" s="55" t="s">
        <v>700</v>
      </c>
      <c r="P151" s="55" t="s">
        <v>701</v>
      </c>
      <c r="Q151" s="55" t="s">
        <v>563</v>
      </c>
      <c r="R151" s="55" t="s">
        <v>129</v>
      </c>
      <c r="S151" s="55" t="s">
        <v>351</v>
      </c>
      <c r="T151" s="60">
        <v>20</v>
      </c>
      <c r="U151" s="60">
        <v>23000</v>
      </c>
      <c r="V151" s="60">
        <v>0</v>
      </c>
      <c r="W151" s="60">
        <v>3000</v>
      </c>
      <c r="X151" s="60">
        <v>0</v>
      </c>
      <c r="Y151" s="60">
        <v>3500</v>
      </c>
      <c r="Z151" s="60">
        <v>0</v>
      </c>
      <c r="AA151" s="60">
        <v>0</v>
      </c>
      <c r="AB151" s="60">
        <v>1070</v>
      </c>
      <c r="AC151" s="60">
        <v>660</v>
      </c>
      <c r="AD151" s="60">
        <v>26000</v>
      </c>
      <c r="AE151" s="60">
        <v>16700</v>
      </c>
      <c r="AF151" s="60">
        <v>2831</v>
      </c>
      <c r="AG151" s="60">
        <v>6469</v>
      </c>
      <c r="AH151" s="61">
        <v>0.24879999999999999</v>
      </c>
      <c r="AL151" s="55" t="s">
        <v>128</v>
      </c>
      <c r="AN151" s="55" t="s">
        <v>785</v>
      </c>
      <c r="AP1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26000</v>
      </c>
      <c r="AQ1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16700</v>
      </c>
      <c r="AR1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51" s="60">
        <f>IFERROR(IF(출고표[[#This Row],[쇼핑몰구분]]="비닐팩토리",0,ROUND(출고표[[#This Row],[총판매금액(검)]]-출고표[[#This Row],[거래처지급액(검)]]-출고표[[#This Row],[수수료(검)]],0)),0)</f>
        <v>6469</v>
      </c>
      <c r="AT1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0.24879999999999999</v>
      </c>
      <c r="AU1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1" s="60">
        <f>IFERROR(IF(D151="스마트스토어",COUNTIFS(출고표[구입일자],"&lt;&gt;"&amp;H151,출고표[구매자명],E151,출고표[구매자연락처],F151),COUNTIFS(출고표[구입일자],"&lt;&gt;"&amp;H151,출고표[구매자명],E151,출고표[구매자연락처],G151)),0)</f>
        <v>0</v>
      </c>
    </row>
    <row r="152" spans="1:48" ht="20.100000000000001" customHeight="1">
      <c r="A152" s="55">
        <v>151</v>
      </c>
      <c r="B152" s="55" t="s">
        <v>560</v>
      </c>
      <c r="C152" s="64" t="s">
        <v>704</v>
      </c>
      <c r="D152" s="55" t="s">
        <v>562</v>
      </c>
      <c r="E152" s="55" t="s">
        <v>705</v>
      </c>
      <c r="F152" s="55" t="s">
        <v>706</v>
      </c>
      <c r="G152" s="55" t="s">
        <v>707</v>
      </c>
      <c r="H152" s="63">
        <v>45455</v>
      </c>
      <c r="I152" s="63">
        <v>45456</v>
      </c>
      <c r="J152" s="55" t="s">
        <v>561</v>
      </c>
      <c r="K152" s="64" t="s">
        <v>703</v>
      </c>
      <c r="M152" s="55" t="s">
        <v>702</v>
      </c>
      <c r="N152" s="55" t="s">
        <v>707</v>
      </c>
      <c r="P152" s="55" t="s">
        <v>708</v>
      </c>
      <c r="Q152" s="55" t="s">
        <v>563</v>
      </c>
      <c r="R152" s="55" t="s">
        <v>50</v>
      </c>
      <c r="S152" s="55" t="s">
        <v>351</v>
      </c>
      <c r="T152" s="60">
        <v>5</v>
      </c>
      <c r="U152" s="60">
        <v>13400</v>
      </c>
      <c r="V152" s="60">
        <v>0</v>
      </c>
      <c r="W152" s="60">
        <v>0</v>
      </c>
      <c r="X152" s="60">
        <v>0</v>
      </c>
      <c r="Y152" s="60">
        <v>3000</v>
      </c>
      <c r="Z152" s="60">
        <v>0</v>
      </c>
      <c r="AA152" s="60">
        <v>0</v>
      </c>
      <c r="AB152" s="60">
        <v>1950</v>
      </c>
      <c r="AC152" s="60">
        <v>1320</v>
      </c>
      <c r="AD152" s="60">
        <v>13400</v>
      </c>
      <c r="AE152" s="60">
        <v>9600</v>
      </c>
      <c r="AF152" s="60">
        <v>1592</v>
      </c>
      <c r="AG152" s="60">
        <v>2208</v>
      </c>
      <c r="AH152" s="61">
        <v>0.1648</v>
      </c>
      <c r="AL152" s="55" t="s">
        <v>49</v>
      </c>
      <c r="AN152" s="55" t="s">
        <v>785</v>
      </c>
      <c r="AP1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13400</v>
      </c>
      <c r="AQ1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1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1592</v>
      </c>
      <c r="AS152" s="60">
        <f>IFERROR(IF(출고표[[#This Row],[쇼핑몰구분]]="비닐팩토리",0,ROUND(출고표[[#This Row],[총판매금액(검)]]-출고표[[#This Row],[거래처지급액(검)]]-출고표[[#This Row],[수수료(검)]],0)),0)</f>
        <v>2208</v>
      </c>
      <c r="AT1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0.1648</v>
      </c>
      <c r="AU1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2" s="60">
        <f>IFERROR(IF(D152="스마트스토어",COUNTIFS(출고표[구입일자],"&lt;&gt;"&amp;H152,출고표[구매자명],E152,출고표[구매자연락처],F152),COUNTIFS(출고표[구입일자],"&lt;&gt;"&amp;H152,출고표[구매자명],E152,출고표[구매자연락처],G152)),0)</f>
        <v>0</v>
      </c>
    </row>
    <row r="153" spans="1:48" ht="20.100000000000001" customHeight="1">
      <c r="A153" s="55">
        <v>152</v>
      </c>
      <c r="B153" s="55" t="s">
        <v>560</v>
      </c>
      <c r="C153" s="64" t="s">
        <v>711</v>
      </c>
      <c r="D153" s="55" t="s">
        <v>562</v>
      </c>
      <c r="E153" s="55" t="s">
        <v>709</v>
      </c>
      <c r="F153" s="55" t="s">
        <v>712</v>
      </c>
      <c r="G153" s="55" t="s">
        <v>713</v>
      </c>
      <c r="H153" s="63">
        <v>45455</v>
      </c>
      <c r="I153" s="63">
        <v>45456</v>
      </c>
      <c r="J153" s="55" t="s">
        <v>561</v>
      </c>
      <c r="K153" s="64" t="s">
        <v>710</v>
      </c>
      <c r="M153" s="55" t="s">
        <v>709</v>
      </c>
      <c r="N153" s="55" t="s">
        <v>713</v>
      </c>
      <c r="P153" s="55" t="s">
        <v>714</v>
      </c>
      <c r="Q153" s="55" t="s">
        <v>563</v>
      </c>
      <c r="R153" s="55" t="s">
        <v>34</v>
      </c>
      <c r="S153" s="55" t="s">
        <v>351</v>
      </c>
      <c r="T153" s="60">
        <v>1</v>
      </c>
      <c r="U153" s="60">
        <v>34020</v>
      </c>
      <c r="V153" s="60">
        <v>0</v>
      </c>
      <c r="W153" s="60">
        <v>3000</v>
      </c>
      <c r="X153" s="60">
        <v>0</v>
      </c>
      <c r="Y153" s="60">
        <v>3500</v>
      </c>
      <c r="Z153" s="60">
        <v>0</v>
      </c>
      <c r="AA153" s="60">
        <v>0</v>
      </c>
      <c r="AB153" s="60">
        <v>32130</v>
      </c>
      <c r="AC153" s="60">
        <v>19800</v>
      </c>
      <c r="AD153" s="60">
        <v>37020</v>
      </c>
      <c r="AE153" s="60">
        <v>23300</v>
      </c>
      <c r="AF153" s="60">
        <v>4141</v>
      </c>
      <c r="AG153" s="60">
        <v>9579</v>
      </c>
      <c r="AH153" s="61">
        <v>0.25879999999999997</v>
      </c>
      <c r="AL153" s="55" t="s">
        <v>33</v>
      </c>
      <c r="AN153" s="55" t="s">
        <v>785</v>
      </c>
      <c r="AP1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3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3" s="60">
        <f>IFERROR(IF(D153="스마트스토어",COUNTIFS(출고표[구입일자],"&lt;&gt;"&amp;H153,출고표[구매자명],E153,출고표[구매자연락처],F153),COUNTIFS(출고표[구입일자],"&lt;&gt;"&amp;H153,출고표[구매자명],E153,출고표[구매자연락처],G153)),0)</f>
        <v>0</v>
      </c>
    </row>
    <row r="154" spans="1:48" ht="20.100000000000001" customHeight="1">
      <c r="A154" s="55">
        <v>153</v>
      </c>
      <c r="B154" s="55" t="s">
        <v>560</v>
      </c>
      <c r="C154" s="64" t="s">
        <v>717</v>
      </c>
      <c r="D154" s="55" t="s">
        <v>562</v>
      </c>
      <c r="E154" s="55" t="s">
        <v>715</v>
      </c>
      <c r="F154" s="55" t="s">
        <v>718</v>
      </c>
      <c r="G154" s="55" t="s">
        <v>719</v>
      </c>
      <c r="H154" s="63">
        <v>45455</v>
      </c>
      <c r="I154" s="63">
        <v>45456</v>
      </c>
      <c r="J154" s="55" t="s">
        <v>561</v>
      </c>
      <c r="K154" s="64" t="s">
        <v>716</v>
      </c>
      <c r="M154" s="55" t="s">
        <v>715</v>
      </c>
      <c r="N154" s="55" t="s">
        <v>719</v>
      </c>
      <c r="P154" s="55" t="s">
        <v>720</v>
      </c>
      <c r="Q154" s="55" t="s">
        <v>563</v>
      </c>
      <c r="R154" s="55" t="s">
        <v>94</v>
      </c>
      <c r="S154" s="55" t="s">
        <v>351</v>
      </c>
      <c r="T154" s="60">
        <v>2</v>
      </c>
      <c r="U154" s="60">
        <v>14440</v>
      </c>
      <c r="V154" s="60">
        <v>0</v>
      </c>
      <c r="W154" s="60">
        <v>3000</v>
      </c>
      <c r="X154" s="60">
        <v>0</v>
      </c>
      <c r="Y154" s="60">
        <v>3000</v>
      </c>
      <c r="Z154" s="60">
        <v>0</v>
      </c>
      <c r="AA154" s="60">
        <v>0</v>
      </c>
      <c r="AB154" s="60">
        <v>6700</v>
      </c>
      <c r="AC154" s="60">
        <v>4125</v>
      </c>
      <c r="AD154" s="60">
        <v>17440</v>
      </c>
      <c r="AE154" s="60">
        <v>11250</v>
      </c>
      <c r="AF154" s="60">
        <v>1814</v>
      </c>
      <c r="AG154" s="60">
        <v>4376</v>
      </c>
      <c r="AH154" s="61">
        <v>0.25090000000000001</v>
      </c>
      <c r="AL154" s="55" t="s">
        <v>789</v>
      </c>
      <c r="AN154" s="55" t="s">
        <v>785</v>
      </c>
      <c r="AP1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17440</v>
      </c>
      <c r="AQ1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11250</v>
      </c>
      <c r="AR1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1814</v>
      </c>
      <c r="AS154" s="60">
        <f>IFERROR(IF(출고표[[#This Row],[쇼핑몰구분]]="비닐팩토리",0,ROUND(출고표[[#This Row],[총판매금액(검)]]-출고표[[#This Row],[거래처지급액(검)]]-출고표[[#This Row],[수수료(검)]],0)),0)</f>
        <v>4376</v>
      </c>
      <c r="AT1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0.25090000000000001</v>
      </c>
      <c r="AU1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4" s="60">
        <f>IFERROR(IF(D154="스마트스토어",COUNTIFS(출고표[구입일자],"&lt;&gt;"&amp;H154,출고표[구매자명],E154,출고표[구매자연락처],F154),COUNTIFS(출고표[구입일자],"&lt;&gt;"&amp;H154,출고표[구매자명],E154,출고표[구매자연락처],G154)),0)</f>
        <v>0</v>
      </c>
    </row>
    <row r="155" spans="1:48" ht="20.100000000000001" customHeight="1">
      <c r="A155" s="55">
        <v>154</v>
      </c>
      <c r="B155" s="55" t="s">
        <v>560</v>
      </c>
      <c r="C155" s="64" t="s">
        <v>723</v>
      </c>
      <c r="D155" s="55" t="s">
        <v>562</v>
      </c>
      <c r="E155" s="55" t="s">
        <v>721</v>
      </c>
      <c r="F155" s="55" t="s">
        <v>724</v>
      </c>
      <c r="G155" s="55" t="s">
        <v>725</v>
      </c>
      <c r="H155" s="63">
        <v>45455</v>
      </c>
      <c r="I155" s="63">
        <v>45456</v>
      </c>
      <c r="J155" s="55" t="s">
        <v>561</v>
      </c>
      <c r="K155" s="64" t="s">
        <v>722</v>
      </c>
      <c r="M155" s="55" t="s">
        <v>721</v>
      </c>
      <c r="N155" s="55" t="s">
        <v>725</v>
      </c>
      <c r="P155" s="55" t="s">
        <v>726</v>
      </c>
      <c r="Q155" s="55" t="s">
        <v>564</v>
      </c>
      <c r="R155" s="55" t="s">
        <v>34</v>
      </c>
      <c r="S155" s="55" t="s">
        <v>351</v>
      </c>
      <c r="T155" s="60">
        <v>1</v>
      </c>
      <c r="U155" s="60">
        <v>34020</v>
      </c>
      <c r="V155" s="60">
        <v>0</v>
      </c>
      <c r="W155" s="60">
        <v>3000</v>
      </c>
      <c r="X155" s="60">
        <v>0</v>
      </c>
      <c r="Y155" s="60">
        <v>3500</v>
      </c>
      <c r="Z155" s="60">
        <v>0</v>
      </c>
      <c r="AA155" s="60">
        <v>0</v>
      </c>
      <c r="AB155" s="60">
        <v>32130</v>
      </c>
      <c r="AC155" s="60">
        <v>19800</v>
      </c>
      <c r="AD155" s="60">
        <v>37020</v>
      </c>
      <c r="AE155" s="60">
        <v>23300</v>
      </c>
      <c r="AF155" s="60">
        <v>4141</v>
      </c>
      <c r="AG155" s="60">
        <v>9579</v>
      </c>
      <c r="AH155" s="61">
        <v>0.25879999999999997</v>
      </c>
      <c r="AL155" s="55" t="s">
        <v>33</v>
      </c>
      <c r="AN155" s="55" t="s">
        <v>785</v>
      </c>
      <c r="AP1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5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5" s="60">
        <f>IFERROR(IF(D155="스마트스토어",COUNTIFS(출고표[구입일자],"&lt;&gt;"&amp;H155,출고표[구매자명],E155,출고표[구매자연락처],F155),COUNTIFS(출고표[구입일자],"&lt;&gt;"&amp;H155,출고표[구매자명],E155,출고표[구매자연락처],G155)),0)</f>
        <v>0</v>
      </c>
    </row>
    <row r="156" spans="1:48" ht="20.100000000000001" customHeight="1">
      <c r="A156" s="55">
        <v>155</v>
      </c>
      <c r="B156" s="55" t="s">
        <v>560</v>
      </c>
      <c r="C156" s="64" t="s">
        <v>729</v>
      </c>
      <c r="D156" s="55" t="s">
        <v>562</v>
      </c>
      <c r="E156" s="55" t="s">
        <v>727</v>
      </c>
      <c r="F156" s="55" t="s">
        <v>730</v>
      </c>
      <c r="G156" s="55" t="s">
        <v>731</v>
      </c>
      <c r="H156" s="63">
        <v>45455</v>
      </c>
      <c r="I156" s="63">
        <v>45456</v>
      </c>
      <c r="J156" s="55" t="s">
        <v>561</v>
      </c>
      <c r="K156" s="64" t="s">
        <v>728</v>
      </c>
      <c r="M156" s="55" t="s">
        <v>727</v>
      </c>
      <c r="N156" s="55" t="s">
        <v>731</v>
      </c>
      <c r="P156" s="55" t="s">
        <v>732</v>
      </c>
      <c r="Q156" s="55" t="s">
        <v>564</v>
      </c>
      <c r="R156" s="55" t="s">
        <v>133</v>
      </c>
      <c r="S156" s="55" t="s">
        <v>351</v>
      </c>
      <c r="T156" s="60">
        <v>1</v>
      </c>
      <c r="U156" s="60">
        <v>940</v>
      </c>
      <c r="V156" s="60">
        <v>0</v>
      </c>
      <c r="W156" s="60">
        <v>3000</v>
      </c>
      <c r="X156" s="60">
        <v>0</v>
      </c>
      <c r="Y156" s="60">
        <v>3000</v>
      </c>
      <c r="Z156" s="60">
        <v>0</v>
      </c>
      <c r="AA156" s="60">
        <v>0</v>
      </c>
      <c r="AB156" s="60">
        <v>890</v>
      </c>
      <c r="AC156" s="60">
        <v>550</v>
      </c>
      <c r="AD156" s="60">
        <v>3940</v>
      </c>
      <c r="AE156" s="60">
        <v>3550</v>
      </c>
      <c r="AF156" s="60">
        <v>211</v>
      </c>
      <c r="AG156" s="60">
        <v>179</v>
      </c>
      <c r="AH156" s="61">
        <v>4.5400000000000003E-2</v>
      </c>
      <c r="AL156" s="55" t="s">
        <v>132</v>
      </c>
      <c r="AN156" s="55" t="s">
        <v>785</v>
      </c>
      <c r="AP1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3940</v>
      </c>
      <c r="AQ1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3550</v>
      </c>
      <c r="AR1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6" s="60">
        <f>IFERROR(IF(출고표[[#This Row],[쇼핑몰구분]]="비닐팩토리",0,ROUND(출고표[[#This Row],[총판매금액(검)]]-출고표[[#This Row],[거래처지급액(검)]]-출고표[[#This Row],[수수료(검)]],0)),0)</f>
        <v>179</v>
      </c>
      <c r="AT1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4.5400000000000003E-2</v>
      </c>
      <c r="AU1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6" s="60">
        <f>IFERROR(IF(D156="스마트스토어",COUNTIFS(출고표[구입일자],"&lt;&gt;"&amp;H156,출고표[구매자명],E156,출고표[구매자연락처],F156),COUNTIFS(출고표[구입일자],"&lt;&gt;"&amp;H156,출고표[구매자명],E156,출고표[구매자연락처],G156)),0)</f>
        <v>0</v>
      </c>
    </row>
    <row r="157" spans="1:48" ht="20.100000000000001" customHeight="1">
      <c r="A157" s="55">
        <v>156</v>
      </c>
      <c r="B157" s="55" t="s">
        <v>560</v>
      </c>
      <c r="C157" s="64" t="s">
        <v>729</v>
      </c>
      <c r="D157" s="55" t="s">
        <v>562</v>
      </c>
      <c r="E157" s="55" t="s">
        <v>727</v>
      </c>
      <c r="F157" s="55" t="s">
        <v>730</v>
      </c>
      <c r="G157" s="55" t="s">
        <v>731</v>
      </c>
      <c r="H157" s="63">
        <v>45455</v>
      </c>
      <c r="I157" s="63">
        <v>45456</v>
      </c>
      <c r="J157" s="55" t="s">
        <v>561</v>
      </c>
      <c r="K157" s="64" t="s">
        <v>728</v>
      </c>
      <c r="M157" s="55" t="s">
        <v>727</v>
      </c>
      <c r="N157" s="55" t="s">
        <v>731</v>
      </c>
      <c r="P157" s="55" t="s">
        <v>732</v>
      </c>
      <c r="Q157" s="55" t="s">
        <v>564</v>
      </c>
      <c r="R157" s="55" t="s">
        <v>125</v>
      </c>
      <c r="S157" s="55" t="s">
        <v>351</v>
      </c>
      <c r="T157" s="60">
        <v>1</v>
      </c>
      <c r="U157" s="60">
        <v>1690</v>
      </c>
      <c r="V157" s="60">
        <v>190</v>
      </c>
      <c r="W157" s="60">
        <v>0</v>
      </c>
      <c r="X157" s="60">
        <v>0</v>
      </c>
      <c r="Y157" s="60">
        <v>0</v>
      </c>
      <c r="Z157" s="60">
        <v>0</v>
      </c>
      <c r="AA157" s="60">
        <v>0</v>
      </c>
      <c r="AB157" s="60">
        <v>1790</v>
      </c>
      <c r="AC157" s="60">
        <v>1100</v>
      </c>
      <c r="AD157" s="60">
        <v>1690</v>
      </c>
      <c r="AE157" s="60">
        <v>1100</v>
      </c>
      <c r="AF157" s="60">
        <v>201</v>
      </c>
      <c r="AG157" s="60">
        <v>389</v>
      </c>
      <c r="AH157" s="61">
        <v>0.23019999999999999</v>
      </c>
      <c r="AL157" s="55" t="s">
        <v>124</v>
      </c>
      <c r="AM157" s="55" t="s">
        <v>773</v>
      </c>
      <c r="AN157" s="55" t="s">
        <v>785</v>
      </c>
      <c r="AP1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1690</v>
      </c>
      <c r="AQ1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</v>
      </c>
      <c r="AR1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157" s="60">
        <f>IFERROR(IF(출고표[[#This Row],[쇼핑몰구분]]="비닐팩토리",0,ROUND(출고표[[#This Row],[총판매금액(검)]]-출고표[[#This Row],[거래처지급액(검)]]-출고표[[#This Row],[수수료(검)]],0)),0)</f>
        <v>389</v>
      </c>
      <c r="AT1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0.23019999999999999</v>
      </c>
      <c r="AU1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7" s="60">
        <f>IFERROR(IF(D157="스마트스토어",COUNTIFS(출고표[구입일자],"&lt;&gt;"&amp;H157,출고표[구매자명],E157,출고표[구매자연락처],F157),COUNTIFS(출고표[구입일자],"&lt;&gt;"&amp;H157,출고표[구매자명],E157,출고표[구매자연락처],G157)),0)</f>
        <v>0</v>
      </c>
    </row>
    <row r="158" spans="1:48" ht="20.100000000000001" customHeight="1">
      <c r="A158" s="55">
        <v>157</v>
      </c>
      <c r="B158" s="55" t="s">
        <v>560</v>
      </c>
      <c r="C158" s="64" t="s">
        <v>729</v>
      </c>
      <c r="D158" s="55" t="s">
        <v>562</v>
      </c>
      <c r="E158" s="55" t="s">
        <v>727</v>
      </c>
      <c r="F158" s="55" t="s">
        <v>730</v>
      </c>
      <c r="G158" s="55" t="s">
        <v>731</v>
      </c>
      <c r="H158" s="63">
        <v>45455</v>
      </c>
      <c r="I158" s="63">
        <v>45456</v>
      </c>
      <c r="J158" s="55" t="s">
        <v>561</v>
      </c>
      <c r="K158" s="64" t="s">
        <v>728</v>
      </c>
      <c r="M158" s="55" t="s">
        <v>727</v>
      </c>
      <c r="N158" s="55" t="s">
        <v>731</v>
      </c>
      <c r="P158" s="55" t="s">
        <v>732</v>
      </c>
      <c r="Q158" s="55" t="s">
        <v>564</v>
      </c>
      <c r="R158" s="55" t="s">
        <v>118</v>
      </c>
      <c r="S158" s="55" t="s">
        <v>351</v>
      </c>
      <c r="T158" s="60">
        <v>1</v>
      </c>
      <c r="U158" s="60">
        <v>2440</v>
      </c>
      <c r="V158" s="60">
        <v>440</v>
      </c>
      <c r="W158" s="60">
        <v>0</v>
      </c>
      <c r="X158" s="60">
        <v>0</v>
      </c>
      <c r="Y158" s="60">
        <v>0</v>
      </c>
      <c r="Z158" s="60">
        <v>0</v>
      </c>
      <c r="AA158" s="60">
        <v>0</v>
      </c>
      <c r="AB158" s="60">
        <v>2680</v>
      </c>
      <c r="AC158" s="60">
        <v>1650</v>
      </c>
      <c r="AD158" s="60">
        <v>2440</v>
      </c>
      <c r="AE158" s="60">
        <v>1650</v>
      </c>
      <c r="AF158" s="60">
        <v>290</v>
      </c>
      <c r="AG158" s="60">
        <v>500</v>
      </c>
      <c r="AH158" s="61">
        <v>0.2049</v>
      </c>
      <c r="AL158" s="55" t="s">
        <v>117</v>
      </c>
      <c r="AM158" s="55" t="s">
        <v>773</v>
      </c>
      <c r="AN158" s="55" t="s">
        <v>785</v>
      </c>
      <c r="AP1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2440</v>
      </c>
      <c r="AQ1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1650</v>
      </c>
      <c r="AR1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290</v>
      </c>
      <c r="AS158" s="60">
        <f>IFERROR(IF(출고표[[#This Row],[쇼핑몰구분]]="비닐팩토리",0,ROUND(출고표[[#This Row],[총판매금액(검)]]-출고표[[#This Row],[거래처지급액(검)]]-출고표[[#This Row],[수수료(검)]],0)),0)</f>
        <v>500</v>
      </c>
      <c r="AT15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0.2049</v>
      </c>
      <c r="AU1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8" s="60">
        <f>IFERROR(IF(D158="스마트스토어",COUNTIFS(출고표[구입일자],"&lt;&gt;"&amp;H158,출고표[구매자명],E158,출고표[구매자연락처],F158),COUNTIFS(출고표[구입일자],"&lt;&gt;"&amp;H158,출고표[구매자명],E158,출고표[구매자연락처],G158)),0)</f>
        <v>0</v>
      </c>
    </row>
    <row r="159" spans="1:48" ht="20.100000000000001" customHeight="1">
      <c r="A159" s="55">
        <v>158</v>
      </c>
      <c r="B159" s="55" t="s">
        <v>560</v>
      </c>
      <c r="C159" s="64" t="s">
        <v>729</v>
      </c>
      <c r="D159" s="55" t="s">
        <v>562</v>
      </c>
      <c r="E159" s="55" t="s">
        <v>727</v>
      </c>
      <c r="F159" s="55" t="s">
        <v>730</v>
      </c>
      <c r="G159" s="55" t="s">
        <v>731</v>
      </c>
      <c r="H159" s="63">
        <v>45455</v>
      </c>
      <c r="I159" s="63">
        <v>45456</v>
      </c>
      <c r="J159" s="55" t="s">
        <v>561</v>
      </c>
      <c r="K159" s="64" t="s">
        <v>728</v>
      </c>
      <c r="M159" s="55" t="s">
        <v>727</v>
      </c>
      <c r="N159" s="55" t="s">
        <v>731</v>
      </c>
      <c r="P159" s="55" t="s">
        <v>732</v>
      </c>
      <c r="Q159" s="55" t="s">
        <v>564</v>
      </c>
      <c r="R159" s="55" t="s">
        <v>129</v>
      </c>
      <c r="S159" s="55" t="s">
        <v>351</v>
      </c>
      <c r="T159" s="60">
        <v>1</v>
      </c>
      <c r="U159" s="60">
        <v>1150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A159" s="60">
        <v>0</v>
      </c>
      <c r="AB159" s="60">
        <v>1070</v>
      </c>
      <c r="AC159" s="60">
        <v>660</v>
      </c>
      <c r="AD159" s="60">
        <v>1150</v>
      </c>
      <c r="AE159" s="60">
        <v>660</v>
      </c>
      <c r="AF159" s="60">
        <v>137</v>
      </c>
      <c r="AG159" s="60">
        <v>353</v>
      </c>
      <c r="AH159" s="61">
        <v>0.307</v>
      </c>
      <c r="AL159" s="55" t="s">
        <v>128</v>
      </c>
      <c r="AM159" s="55" t="s">
        <v>773</v>
      </c>
      <c r="AN159" s="55" t="s">
        <v>785</v>
      </c>
      <c r="AP1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1150</v>
      </c>
      <c r="AQ1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660</v>
      </c>
      <c r="AR1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</v>
      </c>
      <c r="AS159" s="60">
        <f>IFERROR(IF(출고표[[#This Row],[쇼핑몰구분]]="비닐팩토리",0,ROUND(출고표[[#This Row],[총판매금액(검)]]-출고표[[#This Row],[거래처지급액(검)]]-출고표[[#This Row],[수수료(검)]],0)),0)</f>
        <v>353</v>
      </c>
      <c r="AT1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</v>
      </c>
      <c r="AU1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9" s="60">
        <f>IFERROR(IF(D159="스마트스토어",COUNTIFS(출고표[구입일자],"&lt;&gt;"&amp;H159,출고표[구매자명],E159,출고표[구매자연락처],F159),COUNTIFS(출고표[구입일자],"&lt;&gt;"&amp;H159,출고표[구매자명],E159,출고표[구매자연락처],G159)),0)</f>
        <v>0</v>
      </c>
    </row>
    <row r="160" spans="1:48" ht="20.100000000000001" customHeight="1">
      <c r="A160" s="55">
        <v>159</v>
      </c>
      <c r="B160" s="55" t="s">
        <v>560</v>
      </c>
      <c r="C160" s="64" t="s">
        <v>729</v>
      </c>
      <c r="D160" s="55" t="s">
        <v>562</v>
      </c>
      <c r="E160" s="55" t="s">
        <v>727</v>
      </c>
      <c r="F160" s="55" t="s">
        <v>730</v>
      </c>
      <c r="G160" s="55" t="s">
        <v>731</v>
      </c>
      <c r="H160" s="63">
        <v>45455</v>
      </c>
      <c r="I160" s="63">
        <v>45456</v>
      </c>
      <c r="J160" s="55" t="s">
        <v>561</v>
      </c>
      <c r="K160" s="64" t="s">
        <v>728</v>
      </c>
      <c r="M160" s="55" t="s">
        <v>727</v>
      </c>
      <c r="N160" s="55" t="s">
        <v>731</v>
      </c>
      <c r="P160" s="55" t="s">
        <v>732</v>
      </c>
      <c r="Q160" s="55" t="s">
        <v>564</v>
      </c>
      <c r="R160" s="55" t="s">
        <v>121</v>
      </c>
      <c r="S160" s="55" t="s">
        <v>351</v>
      </c>
      <c r="T160" s="60">
        <v>1</v>
      </c>
      <c r="U160" s="60">
        <v>2570</v>
      </c>
      <c r="V160" s="60">
        <v>140</v>
      </c>
      <c r="W160" s="60">
        <v>0</v>
      </c>
      <c r="X160" s="60">
        <v>0</v>
      </c>
      <c r="Y160" s="60">
        <v>0</v>
      </c>
      <c r="Z160" s="60">
        <v>0</v>
      </c>
      <c r="AA160" s="60">
        <v>0</v>
      </c>
      <c r="AB160" s="60">
        <v>2320</v>
      </c>
      <c r="AC160" s="60">
        <v>1430</v>
      </c>
      <c r="AD160" s="60">
        <v>2570</v>
      </c>
      <c r="AE160" s="60">
        <v>1430</v>
      </c>
      <c r="AF160" s="60">
        <v>305</v>
      </c>
      <c r="AG160" s="60">
        <v>835</v>
      </c>
      <c r="AH160" s="61">
        <v>0.32490000000000002</v>
      </c>
      <c r="AL160" s="55" t="s">
        <v>120</v>
      </c>
      <c r="AM160" s="55" t="s">
        <v>773</v>
      </c>
      <c r="AN160" s="55" t="s">
        <v>785</v>
      </c>
      <c r="AP1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2570</v>
      </c>
      <c r="AQ1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1430</v>
      </c>
      <c r="AR1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305</v>
      </c>
      <c r="AS160" s="60">
        <f>IFERROR(IF(출고표[[#This Row],[쇼핑몰구분]]="비닐팩토리",0,ROUND(출고표[[#This Row],[총판매금액(검)]]-출고표[[#This Row],[거래처지급액(검)]]-출고표[[#This Row],[수수료(검)]],0)),0)</f>
        <v>835</v>
      </c>
      <c r="AT1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0.32490000000000002</v>
      </c>
      <c r="AU1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0" s="60">
        <f>IFERROR(IF(D160="스마트스토어",COUNTIFS(출고표[구입일자],"&lt;&gt;"&amp;H160,출고표[구매자명],E160,출고표[구매자연락처],F160),COUNTIFS(출고표[구입일자],"&lt;&gt;"&amp;H160,출고표[구매자명],E160,출고표[구매자연락처],G160)),0)</f>
        <v>0</v>
      </c>
    </row>
    <row r="161" spans="1:48" ht="20.100000000000001" customHeight="1">
      <c r="A161" s="55">
        <v>160</v>
      </c>
      <c r="B161" s="55" t="s">
        <v>560</v>
      </c>
      <c r="C161" s="64" t="s">
        <v>735</v>
      </c>
      <c r="D161" s="55" t="s">
        <v>562</v>
      </c>
      <c r="E161" s="55" t="s">
        <v>733</v>
      </c>
      <c r="F161" s="55" t="s">
        <v>736</v>
      </c>
      <c r="G161" s="55" t="s">
        <v>737</v>
      </c>
      <c r="H161" s="63">
        <v>45455</v>
      </c>
      <c r="I161" s="63">
        <v>45456</v>
      </c>
      <c r="J161" s="55" t="s">
        <v>561</v>
      </c>
      <c r="K161" s="64" t="s">
        <v>734</v>
      </c>
      <c r="M161" s="55" t="s">
        <v>733</v>
      </c>
      <c r="N161" s="55" t="s">
        <v>737</v>
      </c>
      <c r="P161" s="55" t="s">
        <v>738</v>
      </c>
      <c r="Q161" s="55" t="s">
        <v>563</v>
      </c>
      <c r="R161" s="55" t="s">
        <v>133</v>
      </c>
      <c r="S161" s="55" t="s">
        <v>351</v>
      </c>
      <c r="T161" s="60">
        <v>10</v>
      </c>
      <c r="U161" s="60">
        <v>9400</v>
      </c>
      <c r="V161" s="60">
        <v>0</v>
      </c>
      <c r="W161" s="60">
        <v>3000</v>
      </c>
      <c r="X161" s="60">
        <v>0</v>
      </c>
      <c r="Y161" s="60">
        <v>3000</v>
      </c>
      <c r="Z161" s="60">
        <v>0</v>
      </c>
      <c r="AA161" s="60">
        <v>0</v>
      </c>
      <c r="AB161" s="60">
        <v>890</v>
      </c>
      <c r="AC161" s="60">
        <v>550</v>
      </c>
      <c r="AD161" s="60">
        <v>12400</v>
      </c>
      <c r="AE161" s="60">
        <v>8500</v>
      </c>
      <c r="AF161" s="60">
        <v>1216</v>
      </c>
      <c r="AG161" s="60">
        <v>2684</v>
      </c>
      <c r="AH161" s="61">
        <v>0.2165</v>
      </c>
      <c r="AL161" s="55" t="s">
        <v>132</v>
      </c>
      <c r="AN161" s="55" t="s">
        <v>785</v>
      </c>
      <c r="AP1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12400</v>
      </c>
      <c r="AQ1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8500</v>
      </c>
      <c r="AR1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61" s="60">
        <f>IFERROR(IF(출고표[[#This Row],[쇼핑몰구분]]="비닐팩토리",0,ROUND(출고표[[#This Row],[총판매금액(검)]]-출고표[[#This Row],[거래처지급액(검)]]-출고표[[#This Row],[수수료(검)]],0)),0)</f>
        <v>2684</v>
      </c>
      <c r="AT1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0.2165</v>
      </c>
      <c r="AU1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1" s="60">
        <f>IFERROR(IF(D161="스마트스토어",COUNTIFS(출고표[구입일자],"&lt;&gt;"&amp;H161,출고표[구매자명],E161,출고표[구매자연락처],F161),COUNTIFS(출고표[구입일자],"&lt;&gt;"&amp;H161,출고표[구매자명],E161,출고표[구매자연락처],G161)),0)</f>
        <v>0</v>
      </c>
    </row>
    <row r="162" spans="1:48" ht="20.100000000000001" customHeight="1">
      <c r="A162" s="55">
        <v>161</v>
      </c>
      <c r="B162" s="55" t="s">
        <v>560</v>
      </c>
      <c r="C162" s="64" t="s">
        <v>741</v>
      </c>
      <c r="D162" s="55" t="s">
        <v>559</v>
      </c>
      <c r="E162" s="55" t="s">
        <v>739</v>
      </c>
      <c r="F162" s="55" t="s">
        <v>742</v>
      </c>
      <c r="G162" s="55" t="s">
        <v>743</v>
      </c>
      <c r="H162" s="63">
        <v>45455</v>
      </c>
      <c r="I162" s="63">
        <v>45456</v>
      </c>
      <c r="J162" s="55" t="s">
        <v>561</v>
      </c>
      <c r="K162" s="64" t="s">
        <v>740</v>
      </c>
      <c r="M162" s="55" t="s">
        <v>739</v>
      </c>
      <c r="N162" s="55" t="s">
        <v>743</v>
      </c>
      <c r="O162" s="55" t="s">
        <v>744</v>
      </c>
      <c r="P162" s="55" t="s">
        <v>745</v>
      </c>
      <c r="R162" s="55" t="s">
        <v>118</v>
      </c>
      <c r="S162" s="55" t="s">
        <v>351</v>
      </c>
      <c r="T162" s="60">
        <v>3</v>
      </c>
      <c r="U162" s="60">
        <v>8340</v>
      </c>
      <c r="V162" s="60">
        <v>0</v>
      </c>
      <c r="W162" s="60">
        <v>3000</v>
      </c>
      <c r="X162" s="60">
        <v>0</v>
      </c>
      <c r="Y162" s="60">
        <v>3000</v>
      </c>
      <c r="Z162" s="60">
        <v>0</v>
      </c>
      <c r="AA162" s="60">
        <v>0</v>
      </c>
      <c r="AB162" s="60">
        <v>2550</v>
      </c>
      <c r="AC162" s="60">
        <v>1650</v>
      </c>
      <c r="AD162" s="60">
        <v>11340</v>
      </c>
      <c r="AE162" s="60">
        <v>7950</v>
      </c>
      <c r="AF162" s="60">
        <v>471</v>
      </c>
      <c r="AG162" s="60">
        <v>2919</v>
      </c>
      <c r="AH162" s="61">
        <v>0.25740000000000002</v>
      </c>
      <c r="AL162" s="55" t="s">
        <v>117</v>
      </c>
      <c r="AN162" s="55" t="s">
        <v>785</v>
      </c>
      <c r="AP1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11340</v>
      </c>
      <c r="AQ1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7950</v>
      </c>
      <c r="AR1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471</v>
      </c>
      <c r="AS162" s="60">
        <f>IFERROR(IF(출고표[[#This Row],[쇼핑몰구분]]="비닐팩토리",0,ROUND(출고표[[#This Row],[총판매금액(검)]]-출고표[[#This Row],[거래처지급액(검)]]-출고표[[#This Row],[수수료(검)]],0)),0)</f>
        <v>2919</v>
      </c>
      <c r="AT1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0.25740000000000002</v>
      </c>
      <c r="AU1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2" s="60">
        <f>IFERROR(IF(D162="스마트스토어",COUNTIFS(출고표[구입일자],"&lt;&gt;"&amp;H162,출고표[구매자명],E162,출고표[구매자연락처],F162),COUNTIFS(출고표[구입일자],"&lt;&gt;"&amp;H162,출고표[구매자명],E162,출고표[구매자연락처],G162)),0)</f>
        <v>1</v>
      </c>
    </row>
    <row r="163" spans="1:48" ht="20.100000000000001" customHeight="1">
      <c r="A163" s="55">
        <v>162</v>
      </c>
      <c r="B163" s="55" t="s">
        <v>560</v>
      </c>
      <c r="C163" s="64" t="s">
        <v>748</v>
      </c>
      <c r="D163" s="55" t="s">
        <v>559</v>
      </c>
      <c r="E163" s="55" t="s">
        <v>749</v>
      </c>
      <c r="F163" s="55" t="s">
        <v>750</v>
      </c>
      <c r="G163" s="55" t="s">
        <v>751</v>
      </c>
      <c r="H163" s="63">
        <v>45455</v>
      </c>
      <c r="I163" s="63">
        <v>45456</v>
      </c>
      <c r="J163" s="55" t="s">
        <v>561</v>
      </c>
      <c r="K163" s="64" t="s">
        <v>747</v>
      </c>
      <c r="M163" s="55" t="s">
        <v>746</v>
      </c>
      <c r="N163" s="55" t="s">
        <v>752</v>
      </c>
      <c r="P163" s="55" t="s">
        <v>753</v>
      </c>
      <c r="R163" s="55" t="s">
        <v>24</v>
      </c>
      <c r="S163" s="55" t="s">
        <v>351</v>
      </c>
      <c r="T163" s="60">
        <v>3</v>
      </c>
      <c r="U163" s="60">
        <v>41310</v>
      </c>
      <c r="V163" s="60">
        <v>4590</v>
      </c>
      <c r="W163" s="60">
        <v>0</v>
      </c>
      <c r="X163" s="60">
        <v>0</v>
      </c>
      <c r="Y163" s="60">
        <v>3500</v>
      </c>
      <c r="Z163" s="60">
        <v>0</v>
      </c>
      <c r="AA163" s="60">
        <v>0</v>
      </c>
      <c r="AB163" s="60">
        <v>14450</v>
      </c>
      <c r="AC163" s="60">
        <v>9350</v>
      </c>
      <c r="AD163" s="60">
        <v>41310</v>
      </c>
      <c r="AE163" s="60">
        <v>31550</v>
      </c>
      <c r="AF163" s="60">
        <v>1724</v>
      </c>
      <c r="AG163" s="60">
        <v>8036</v>
      </c>
      <c r="AH163" s="61">
        <v>0.19450000000000001</v>
      </c>
      <c r="AL163" s="55" t="s">
        <v>23</v>
      </c>
      <c r="AN163" s="55" t="s">
        <v>785</v>
      </c>
      <c r="AP1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41310</v>
      </c>
      <c r="AQ1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31550</v>
      </c>
      <c r="AR1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1724</v>
      </c>
      <c r="AS163" s="60">
        <f>IFERROR(IF(출고표[[#This Row],[쇼핑몰구분]]="비닐팩토리",0,ROUND(출고표[[#This Row],[총판매금액(검)]]-출고표[[#This Row],[거래처지급액(검)]]-출고표[[#This Row],[수수료(검)]],0)),0)</f>
        <v>8036</v>
      </c>
      <c r="AT1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0.19450000000000001</v>
      </c>
      <c r="AU1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3" s="60">
        <f>IFERROR(IF(D163="스마트스토어",COUNTIFS(출고표[구입일자],"&lt;&gt;"&amp;H163,출고표[구매자명],E163,출고표[구매자연락처],F163),COUNTIFS(출고표[구입일자],"&lt;&gt;"&amp;H163,출고표[구매자명],E163,출고표[구매자연락처],G163)),0)</f>
        <v>0</v>
      </c>
    </row>
    <row r="164" spans="1:48" ht="20.100000000000001" customHeight="1">
      <c r="A164" s="55">
        <v>163</v>
      </c>
      <c r="B164" s="55" t="s">
        <v>560</v>
      </c>
      <c r="C164" s="64" t="s">
        <v>756</v>
      </c>
      <c r="D164" s="55" t="s">
        <v>559</v>
      </c>
      <c r="E164" s="55" t="s">
        <v>754</v>
      </c>
      <c r="F164" s="55" t="s">
        <v>757</v>
      </c>
      <c r="G164" s="55" t="s">
        <v>758</v>
      </c>
      <c r="H164" s="63">
        <v>45455</v>
      </c>
      <c r="I164" s="63">
        <v>45456</v>
      </c>
      <c r="J164" s="55" t="s">
        <v>561</v>
      </c>
      <c r="K164" s="64" t="s">
        <v>755</v>
      </c>
      <c r="M164" s="55" t="s">
        <v>754</v>
      </c>
      <c r="N164" s="55" t="s">
        <v>758</v>
      </c>
      <c r="P164" s="55" t="s">
        <v>759</v>
      </c>
      <c r="R164" s="55" t="s">
        <v>42</v>
      </c>
      <c r="S164" s="55" t="s">
        <v>351</v>
      </c>
      <c r="T164" s="60">
        <v>1</v>
      </c>
      <c r="U164" s="60">
        <v>16200</v>
      </c>
      <c r="V164" s="60">
        <v>1800</v>
      </c>
      <c r="W164" s="60">
        <v>3000</v>
      </c>
      <c r="X164" s="60">
        <v>0</v>
      </c>
      <c r="Y164" s="60">
        <v>3000</v>
      </c>
      <c r="Z164" s="60">
        <v>0</v>
      </c>
      <c r="AA164" s="60">
        <v>0</v>
      </c>
      <c r="AB164" s="60">
        <v>17000</v>
      </c>
      <c r="AC164" s="60">
        <v>11000</v>
      </c>
      <c r="AD164" s="60">
        <v>19200</v>
      </c>
      <c r="AE164" s="60">
        <v>14000</v>
      </c>
      <c r="AF164" s="60">
        <v>784</v>
      </c>
      <c r="AG164" s="60">
        <v>4416</v>
      </c>
      <c r="AH164" s="61">
        <v>0.23</v>
      </c>
      <c r="AL164" s="55" t="s">
        <v>41</v>
      </c>
      <c r="AN164" s="55" t="s">
        <v>785</v>
      </c>
      <c r="AP1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19200</v>
      </c>
      <c r="AQ1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14000</v>
      </c>
      <c r="AR1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164" s="60">
        <f>IFERROR(IF(출고표[[#This Row],[쇼핑몰구분]]="비닐팩토리",0,ROUND(출고표[[#This Row],[총판매금액(검)]]-출고표[[#This Row],[거래처지급액(검)]]-출고표[[#This Row],[수수료(검)]],0)),0)</f>
        <v>4416</v>
      </c>
      <c r="AT1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</v>
      </c>
      <c r="AU1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4" s="60">
        <f>IFERROR(IF(D164="스마트스토어",COUNTIFS(출고표[구입일자],"&lt;&gt;"&amp;H164,출고표[구매자명],E164,출고표[구매자연락처],F164),COUNTIFS(출고표[구입일자],"&lt;&gt;"&amp;H164,출고표[구매자명],E164,출고표[구매자연락처],G164)),0)</f>
        <v>2</v>
      </c>
    </row>
    <row r="165" spans="1:48" ht="20.100000000000001" customHeight="1">
      <c r="A165" s="55">
        <v>164</v>
      </c>
      <c r="B165" s="55" t="s">
        <v>665</v>
      </c>
      <c r="C165" s="64" t="s">
        <v>1573</v>
      </c>
      <c r="D165" s="55" t="s">
        <v>559</v>
      </c>
      <c r="E165" s="55" t="s">
        <v>1574</v>
      </c>
      <c r="F165" s="55" t="s">
        <v>1575</v>
      </c>
      <c r="G165" s="55" t="s">
        <v>1576</v>
      </c>
      <c r="H165" s="63">
        <v>45457</v>
      </c>
      <c r="I165" s="63">
        <v>45457</v>
      </c>
      <c r="J165" s="55" t="s">
        <v>561</v>
      </c>
      <c r="K165" s="64" t="s">
        <v>1572</v>
      </c>
      <c r="M165" s="55" t="s">
        <v>1571</v>
      </c>
      <c r="N165" s="55" t="s">
        <v>1576</v>
      </c>
      <c r="O165" s="55" t="s">
        <v>1577</v>
      </c>
      <c r="P165" s="55" t="s">
        <v>1578</v>
      </c>
      <c r="R165" s="55" t="s">
        <v>22</v>
      </c>
      <c r="S165" s="55" t="s">
        <v>351</v>
      </c>
      <c r="T165" s="60">
        <v>2</v>
      </c>
      <c r="U165" s="60">
        <v>36800</v>
      </c>
      <c r="V165" s="60">
        <v>0</v>
      </c>
      <c r="W165" s="60">
        <v>0</v>
      </c>
      <c r="X165" s="60">
        <v>0</v>
      </c>
      <c r="Y165" s="60">
        <v>4400</v>
      </c>
      <c r="Z165" s="60">
        <v>0</v>
      </c>
      <c r="AA165" s="60">
        <v>0</v>
      </c>
      <c r="AB165" s="60">
        <v>18400</v>
      </c>
      <c r="AC165" s="60">
        <v>12650</v>
      </c>
      <c r="AD165" s="60">
        <v>36800</v>
      </c>
      <c r="AE165" s="60">
        <v>0</v>
      </c>
      <c r="AF165" s="60">
        <v>1929</v>
      </c>
      <c r="AG165" s="60">
        <v>0</v>
      </c>
      <c r="AH165" s="61">
        <v>0</v>
      </c>
      <c r="AL165" s="55" t="s">
        <v>21</v>
      </c>
      <c r="AN165" s="55" t="s">
        <v>785</v>
      </c>
      <c r="AP1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36800</v>
      </c>
      <c r="AQ1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1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5" s="60">
        <f>IFERROR(IF(D165="스마트스토어",COUNTIFS(출고표[구입일자],"&lt;&gt;"&amp;H165,출고표[구매자명],E165,출고표[구매자연락처],F165),COUNTIFS(출고표[구입일자],"&lt;&gt;"&amp;H165,출고표[구매자명],E165,출고표[구매자연락처],G165)),0)</f>
        <v>2</v>
      </c>
    </row>
    <row r="166" spans="1:48" ht="20.100000000000001" customHeight="1">
      <c r="A166" s="55">
        <v>165</v>
      </c>
      <c r="B166" s="55" t="s">
        <v>665</v>
      </c>
      <c r="C166" s="64" t="s">
        <v>1579</v>
      </c>
      <c r="D166" s="55" t="s">
        <v>559</v>
      </c>
      <c r="E166" s="55" t="s">
        <v>1574</v>
      </c>
      <c r="F166" s="55" t="s">
        <v>1575</v>
      </c>
      <c r="G166" s="55" t="s">
        <v>1576</v>
      </c>
      <c r="H166" s="63">
        <v>45457</v>
      </c>
      <c r="I166" s="63">
        <v>45457</v>
      </c>
      <c r="J166" s="55" t="s">
        <v>561</v>
      </c>
      <c r="K166" s="64" t="s">
        <v>1572</v>
      </c>
      <c r="M166" s="55" t="s">
        <v>1571</v>
      </c>
      <c r="N166" s="55" t="s">
        <v>1576</v>
      </c>
      <c r="O166" s="55" t="s">
        <v>1577</v>
      </c>
      <c r="P166" s="55" t="s">
        <v>1578</v>
      </c>
      <c r="R166" s="55" t="s">
        <v>30</v>
      </c>
      <c r="S166" s="55" t="s">
        <v>351</v>
      </c>
      <c r="T166" s="60">
        <v>1</v>
      </c>
      <c r="U166" s="60">
        <v>10560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A166" s="60">
        <v>0</v>
      </c>
      <c r="AB166" s="60">
        <v>10560</v>
      </c>
      <c r="AC166" s="60">
        <v>7260</v>
      </c>
      <c r="AD166" s="60">
        <v>10560</v>
      </c>
      <c r="AE166" s="60">
        <v>0</v>
      </c>
      <c r="AF166" s="60">
        <v>611</v>
      </c>
      <c r="AG166" s="60">
        <v>0</v>
      </c>
      <c r="AH166" s="61">
        <v>0</v>
      </c>
      <c r="AL166" s="55" t="s">
        <v>29</v>
      </c>
      <c r="AM166" s="55" t="s">
        <v>773</v>
      </c>
      <c r="AN166" s="55" t="s">
        <v>785</v>
      </c>
      <c r="AP1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10560</v>
      </c>
      <c r="AQ1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611</v>
      </c>
      <c r="AS16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6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6" s="60">
        <f>IFERROR(IF(D166="스마트스토어",COUNTIFS(출고표[구입일자],"&lt;&gt;"&amp;H166,출고표[구매자명],E166,출고표[구매자연락처],F166),COUNTIFS(출고표[구입일자],"&lt;&gt;"&amp;H166,출고표[구매자명],E166,출고표[구매자연락처],G166)),0)</f>
        <v>2</v>
      </c>
    </row>
    <row r="167" spans="1:48" ht="20.100000000000001" customHeight="1">
      <c r="A167" s="55">
        <v>166</v>
      </c>
      <c r="B167" s="55" t="s">
        <v>665</v>
      </c>
      <c r="C167" s="64" t="s">
        <v>1580</v>
      </c>
      <c r="D167" s="55" t="s">
        <v>559</v>
      </c>
      <c r="E167" s="55" t="s">
        <v>1574</v>
      </c>
      <c r="F167" s="55" t="s">
        <v>1575</v>
      </c>
      <c r="G167" s="55" t="s">
        <v>1576</v>
      </c>
      <c r="H167" s="63">
        <v>45457</v>
      </c>
      <c r="I167" s="63">
        <v>45457</v>
      </c>
      <c r="J167" s="55" t="s">
        <v>561</v>
      </c>
      <c r="K167" s="64" t="s">
        <v>1572</v>
      </c>
      <c r="M167" s="55" t="s">
        <v>1571</v>
      </c>
      <c r="N167" s="55" t="s">
        <v>1576</v>
      </c>
      <c r="O167" s="55" t="s">
        <v>1577</v>
      </c>
      <c r="P167" s="55" t="s">
        <v>1578</v>
      </c>
      <c r="R167" s="55" t="s">
        <v>26</v>
      </c>
      <c r="S167" s="55" t="s">
        <v>351</v>
      </c>
      <c r="T167" s="60">
        <v>2</v>
      </c>
      <c r="U167" s="60">
        <v>43840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A167" s="60">
        <v>0</v>
      </c>
      <c r="AB167" s="60">
        <v>21920</v>
      </c>
      <c r="AC167" s="60">
        <v>15070</v>
      </c>
      <c r="AD167" s="60">
        <v>43840</v>
      </c>
      <c r="AE167" s="60">
        <v>0</v>
      </c>
      <c r="AF167" s="60">
        <v>2283</v>
      </c>
      <c r="AG167" s="60">
        <v>0</v>
      </c>
      <c r="AH167" s="61">
        <v>0</v>
      </c>
      <c r="AL167" s="55" t="s">
        <v>25</v>
      </c>
      <c r="AM167" s="55" t="s">
        <v>773</v>
      </c>
      <c r="AN167" s="55" t="s">
        <v>785</v>
      </c>
      <c r="AP1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43840</v>
      </c>
      <c r="AQ1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6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6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7" s="60">
        <f>IFERROR(IF(D167="스마트스토어",COUNTIFS(출고표[구입일자],"&lt;&gt;"&amp;H167,출고표[구매자명],E167,출고표[구매자연락처],F167),COUNTIFS(출고표[구입일자],"&lt;&gt;"&amp;H167,출고표[구매자명],E167,출고표[구매자연락처],G167)),0)</f>
        <v>2</v>
      </c>
    </row>
    <row r="168" spans="1:48" ht="20.100000000000001" customHeight="1">
      <c r="A168" s="55">
        <v>167</v>
      </c>
      <c r="B168" s="55" t="s">
        <v>665</v>
      </c>
      <c r="C168" s="64" t="s">
        <v>1583</v>
      </c>
      <c r="D168" s="55" t="s">
        <v>559</v>
      </c>
      <c r="E168" s="55" t="s">
        <v>1581</v>
      </c>
      <c r="F168" s="55" t="s">
        <v>1584</v>
      </c>
      <c r="G168" s="55" t="s">
        <v>1585</v>
      </c>
      <c r="H168" s="63">
        <v>45456</v>
      </c>
      <c r="I168" s="63">
        <v>45457</v>
      </c>
      <c r="J168" s="55" t="s">
        <v>561</v>
      </c>
      <c r="K168" s="64" t="s">
        <v>1582</v>
      </c>
      <c r="M168" s="55" t="s">
        <v>1581</v>
      </c>
      <c r="N168" s="55" t="s">
        <v>1585</v>
      </c>
      <c r="P168" s="55" t="s">
        <v>1586</v>
      </c>
      <c r="R168" s="55" t="s">
        <v>36</v>
      </c>
      <c r="S168" s="55" t="s">
        <v>351</v>
      </c>
      <c r="T168" s="60">
        <v>2</v>
      </c>
      <c r="U168" s="60">
        <v>48000</v>
      </c>
      <c r="V168" s="60">
        <v>0</v>
      </c>
      <c r="W168" s="60">
        <v>0</v>
      </c>
      <c r="X168" s="60">
        <v>0</v>
      </c>
      <c r="Y168" s="60">
        <v>4400</v>
      </c>
      <c r="Z168" s="60">
        <v>0</v>
      </c>
      <c r="AA168" s="60">
        <v>0</v>
      </c>
      <c r="AB168" s="60">
        <v>24000</v>
      </c>
      <c r="AC168" s="60">
        <v>16500</v>
      </c>
      <c r="AD168" s="60">
        <v>48000</v>
      </c>
      <c r="AE168" s="60">
        <v>0</v>
      </c>
      <c r="AF168" s="60">
        <v>2492</v>
      </c>
      <c r="AG168" s="60">
        <v>0</v>
      </c>
      <c r="AH168" s="61">
        <v>0</v>
      </c>
      <c r="AL168" s="55" t="s">
        <v>35</v>
      </c>
      <c r="AN168" s="55" t="s">
        <v>785</v>
      </c>
      <c r="AP1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48000</v>
      </c>
      <c r="AQ1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16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6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8" s="60">
        <f>IFERROR(IF(D168="스마트스토어",COUNTIFS(출고표[구입일자],"&lt;&gt;"&amp;H168,출고표[구매자명],E168,출고표[구매자연락처],F168),COUNTIFS(출고표[구입일자],"&lt;&gt;"&amp;H168,출고표[구매자명],E168,출고표[구매자연락처],G168)),0)</f>
        <v>0</v>
      </c>
    </row>
    <row r="169" spans="1:48" ht="20.100000000000001" customHeight="1">
      <c r="A169" s="55">
        <v>168</v>
      </c>
      <c r="B169" s="55" t="s">
        <v>560</v>
      </c>
      <c r="C169" s="64" t="s">
        <v>1589</v>
      </c>
      <c r="D169" s="55" t="s">
        <v>562</v>
      </c>
      <c r="E169" s="55" t="s">
        <v>1587</v>
      </c>
      <c r="F169" s="55" t="s">
        <v>1590</v>
      </c>
      <c r="G169" s="55" t="s">
        <v>1591</v>
      </c>
      <c r="H169" s="63">
        <v>45456</v>
      </c>
      <c r="I169" s="63">
        <v>45457</v>
      </c>
      <c r="J169" s="55" t="s">
        <v>561</v>
      </c>
      <c r="K169" s="64" t="s">
        <v>1588</v>
      </c>
      <c r="M169" s="55" t="s">
        <v>1587</v>
      </c>
      <c r="N169" s="55" t="s">
        <v>1591</v>
      </c>
      <c r="P169" s="55" t="s">
        <v>1592</v>
      </c>
      <c r="Q169" s="55" t="s">
        <v>564</v>
      </c>
      <c r="R169" s="55" t="s">
        <v>34</v>
      </c>
      <c r="S169" s="55" t="s">
        <v>351</v>
      </c>
      <c r="T169" s="60">
        <v>1</v>
      </c>
      <c r="U169" s="60">
        <v>34020</v>
      </c>
      <c r="V169" s="60">
        <v>0</v>
      </c>
      <c r="W169" s="60">
        <v>3000</v>
      </c>
      <c r="X169" s="60">
        <v>0</v>
      </c>
      <c r="Y169" s="60">
        <v>3500</v>
      </c>
      <c r="Z169" s="60">
        <v>0</v>
      </c>
      <c r="AA169" s="60">
        <v>0</v>
      </c>
      <c r="AB169" s="60">
        <v>32130</v>
      </c>
      <c r="AC169" s="60">
        <v>19800</v>
      </c>
      <c r="AD169" s="60">
        <v>37020</v>
      </c>
      <c r="AE169" s="60">
        <v>23300</v>
      </c>
      <c r="AF169" s="60">
        <v>4141</v>
      </c>
      <c r="AG169" s="60">
        <v>9579</v>
      </c>
      <c r="AH169" s="61">
        <v>0.25879999999999997</v>
      </c>
      <c r="AL169" s="55" t="s">
        <v>33</v>
      </c>
      <c r="AN169" s="55" t="s">
        <v>785</v>
      </c>
      <c r="AP1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9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1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1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9" s="60">
        <f>IFERROR(IF(D169="스마트스토어",COUNTIFS(출고표[구입일자],"&lt;&gt;"&amp;H169,출고표[구매자명],E169,출고표[구매자연락처],F169),COUNTIFS(출고표[구입일자],"&lt;&gt;"&amp;H169,출고표[구매자명],E169,출고표[구매자연락처],G169)),0)</f>
        <v>0</v>
      </c>
    </row>
    <row r="170" spans="1:48" ht="20.100000000000001" customHeight="1">
      <c r="A170" s="55">
        <v>169</v>
      </c>
      <c r="B170" s="55" t="s">
        <v>560</v>
      </c>
      <c r="C170" s="64" t="s">
        <v>1595</v>
      </c>
      <c r="D170" s="55" t="s">
        <v>562</v>
      </c>
      <c r="E170" s="55" t="s">
        <v>1593</v>
      </c>
      <c r="F170" s="55" t="s">
        <v>1596</v>
      </c>
      <c r="G170" s="55" t="s">
        <v>1597</v>
      </c>
      <c r="H170" s="63">
        <v>45456</v>
      </c>
      <c r="I170" s="63">
        <v>45457</v>
      </c>
      <c r="J170" s="55" t="s">
        <v>561</v>
      </c>
      <c r="K170" s="64" t="s">
        <v>1594</v>
      </c>
      <c r="M170" s="55" t="s">
        <v>1593</v>
      </c>
      <c r="N170" s="55" t="s">
        <v>1597</v>
      </c>
      <c r="P170" s="55" t="s">
        <v>1598</v>
      </c>
      <c r="Q170" s="55" t="s">
        <v>564</v>
      </c>
      <c r="R170" s="55" t="s">
        <v>52</v>
      </c>
      <c r="S170" s="55" t="s">
        <v>351</v>
      </c>
      <c r="T170" s="60">
        <v>8</v>
      </c>
      <c r="U170" s="60">
        <v>13440</v>
      </c>
      <c r="V170" s="60">
        <v>0</v>
      </c>
      <c r="W170" s="60">
        <v>0</v>
      </c>
      <c r="X170" s="60">
        <v>0</v>
      </c>
      <c r="Y170" s="60">
        <v>3500</v>
      </c>
      <c r="Z170" s="60">
        <v>0</v>
      </c>
      <c r="AA170" s="60">
        <v>0</v>
      </c>
      <c r="AB170" s="60">
        <v>1300</v>
      </c>
      <c r="AC170" s="60">
        <v>880</v>
      </c>
      <c r="AD170" s="60">
        <v>13440</v>
      </c>
      <c r="AE170" s="60">
        <v>10540</v>
      </c>
      <c r="AF170" s="60">
        <v>1597</v>
      </c>
      <c r="AG170" s="60">
        <v>1303</v>
      </c>
      <c r="AH170" s="61">
        <v>9.69E-2</v>
      </c>
      <c r="AL170" s="55" t="s">
        <v>51</v>
      </c>
      <c r="AN170" s="55" t="s">
        <v>785</v>
      </c>
      <c r="AP1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13440</v>
      </c>
      <c r="AQ1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10540</v>
      </c>
      <c r="AR1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1597</v>
      </c>
      <c r="AS170" s="60">
        <f>IFERROR(IF(출고표[[#This Row],[쇼핑몰구분]]="비닐팩토리",0,ROUND(출고표[[#This Row],[총판매금액(검)]]-출고표[[#This Row],[거래처지급액(검)]]-출고표[[#This Row],[수수료(검)]],0)),0)</f>
        <v>1303</v>
      </c>
      <c r="AT1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9.69E-2</v>
      </c>
      <c r="AU1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0" s="60">
        <f>IFERROR(IF(D170="스마트스토어",COUNTIFS(출고표[구입일자],"&lt;&gt;"&amp;H170,출고표[구매자명],E170,출고표[구매자연락처],F170),COUNTIFS(출고표[구입일자],"&lt;&gt;"&amp;H170,출고표[구매자명],E170,출고표[구매자연락처],G170)),0)</f>
        <v>0</v>
      </c>
    </row>
    <row r="171" spans="1:48" ht="20.100000000000001" customHeight="1">
      <c r="A171" s="55">
        <v>170</v>
      </c>
      <c r="B171" s="55" t="s">
        <v>560</v>
      </c>
      <c r="C171" s="64" t="s">
        <v>1595</v>
      </c>
      <c r="D171" s="55" t="s">
        <v>562</v>
      </c>
      <c r="E171" s="55" t="s">
        <v>1593</v>
      </c>
      <c r="F171" s="55" t="s">
        <v>1596</v>
      </c>
      <c r="G171" s="55" t="s">
        <v>1597</v>
      </c>
      <c r="H171" s="63">
        <v>45456</v>
      </c>
      <c r="I171" s="63">
        <v>45457</v>
      </c>
      <c r="J171" s="55" t="s">
        <v>561</v>
      </c>
      <c r="K171" s="64" t="s">
        <v>1594</v>
      </c>
      <c r="M171" s="55" t="s">
        <v>1593</v>
      </c>
      <c r="N171" s="55" t="s">
        <v>1597</v>
      </c>
      <c r="P171" s="55" t="s">
        <v>1598</v>
      </c>
      <c r="Q171" s="55" t="s">
        <v>564</v>
      </c>
      <c r="R171" s="55" t="s">
        <v>284</v>
      </c>
      <c r="S171" s="55" t="s">
        <v>351</v>
      </c>
      <c r="T171" s="60">
        <v>6</v>
      </c>
      <c r="U171" s="60">
        <v>11280</v>
      </c>
      <c r="V171" s="60">
        <v>1260</v>
      </c>
      <c r="W171" s="60">
        <v>0</v>
      </c>
      <c r="X171" s="60">
        <v>0</v>
      </c>
      <c r="Y171" s="60">
        <v>0</v>
      </c>
      <c r="Z171" s="60">
        <v>0</v>
      </c>
      <c r="AA171" s="60">
        <v>0</v>
      </c>
      <c r="AB171" s="60">
        <v>2000</v>
      </c>
      <c r="AC171" s="60">
        <v>1210</v>
      </c>
      <c r="AD171" s="60">
        <v>11280</v>
      </c>
      <c r="AE171" s="60">
        <v>7260</v>
      </c>
      <c r="AF171" s="60">
        <v>1340</v>
      </c>
      <c r="AG171" s="60">
        <v>2680</v>
      </c>
      <c r="AH171" s="61">
        <v>0.23760000000000001</v>
      </c>
      <c r="AL171" s="55" t="s">
        <v>1648</v>
      </c>
      <c r="AM171" s="55" t="s">
        <v>773</v>
      </c>
      <c r="AN171" s="55" t="s">
        <v>785</v>
      </c>
      <c r="AP1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11280</v>
      </c>
      <c r="AQ1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7260</v>
      </c>
      <c r="AR1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1340</v>
      </c>
      <c r="AS171" s="60">
        <f>IFERROR(IF(출고표[[#This Row],[쇼핑몰구분]]="비닐팩토리",0,ROUND(출고표[[#This Row],[총판매금액(검)]]-출고표[[#This Row],[거래처지급액(검)]]-출고표[[#This Row],[수수료(검)]],0)),0)</f>
        <v>2680</v>
      </c>
      <c r="AT1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0.23760000000000001</v>
      </c>
      <c r="AU1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1" s="60">
        <f>IFERROR(IF(D171="스마트스토어",COUNTIFS(출고표[구입일자],"&lt;&gt;"&amp;H171,출고표[구매자명],E171,출고표[구매자연락처],F171),COUNTIFS(출고표[구입일자],"&lt;&gt;"&amp;H171,출고표[구매자명],E171,출고표[구매자연락처],G171)),0)</f>
        <v>0</v>
      </c>
    </row>
    <row r="172" spans="1:48" ht="20.100000000000001" customHeight="1">
      <c r="A172" s="55">
        <v>171</v>
      </c>
      <c r="B172" s="55" t="s">
        <v>560</v>
      </c>
      <c r="C172" s="64" t="s">
        <v>1595</v>
      </c>
      <c r="D172" s="55" t="s">
        <v>562</v>
      </c>
      <c r="E172" s="55" t="s">
        <v>1593</v>
      </c>
      <c r="F172" s="55" t="s">
        <v>1596</v>
      </c>
      <c r="G172" s="55" t="s">
        <v>1597</v>
      </c>
      <c r="H172" s="63">
        <v>45456</v>
      </c>
      <c r="I172" s="63">
        <v>45457</v>
      </c>
      <c r="J172" s="55" t="s">
        <v>561</v>
      </c>
      <c r="K172" s="64" t="s">
        <v>1594</v>
      </c>
      <c r="M172" s="55" t="s">
        <v>1593</v>
      </c>
      <c r="N172" s="55" t="s">
        <v>1597</v>
      </c>
      <c r="P172" s="55" t="s">
        <v>1598</v>
      </c>
      <c r="Q172" s="55" t="s">
        <v>564</v>
      </c>
      <c r="R172" s="55" t="s">
        <v>129</v>
      </c>
      <c r="S172" s="55" t="s">
        <v>351</v>
      </c>
      <c r="T172" s="60">
        <v>9</v>
      </c>
      <c r="U172" s="60">
        <v>10350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A172" s="60">
        <v>0</v>
      </c>
      <c r="AB172" s="60">
        <v>1070</v>
      </c>
      <c r="AC172" s="60">
        <v>660</v>
      </c>
      <c r="AD172" s="60">
        <v>10350</v>
      </c>
      <c r="AE172" s="60">
        <v>5940</v>
      </c>
      <c r="AF172" s="60">
        <v>1230</v>
      </c>
      <c r="AG172" s="60">
        <v>3180</v>
      </c>
      <c r="AH172" s="61">
        <v>0.30719999999999997</v>
      </c>
      <c r="AL172" s="55" t="s">
        <v>128</v>
      </c>
      <c r="AM172" s="55" t="s">
        <v>773</v>
      </c>
      <c r="AN172" s="55" t="s">
        <v>785</v>
      </c>
      <c r="AP1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10350</v>
      </c>
      <c r="AQ1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5940</v>
      </c>
      <c r="AR1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1230</v>
      </c>
      <c r="AS172" s="60">
        <f>IFERROR(IF(출고표[[#This Row],[쇼핑몰구분]]="비닐팩토리",0,ROUND(출고표[[#This Row],[총판매금액(검)]]-출고표[[#This Row],[거래처지급액(검)]]-출고표[[#This Row],[수수료(검)]],0)),0)</f>
        <v>3180</v>
      </c>
      <c r="AT1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0.30719999999999997</v>
      </c>
      <c r="AU1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2" s="60">
        <f>IFERROR(IF(D172="스마트스토어",COUNTIFS(출고표[구입일자],"&lt;&gt;"&amp;H172,출고표[구매자명],E172,출고표[구매자연락처],F172),COUNTIFS(출고표[구입일자],"&lt;&gt;"&amp;H172,출고표[구매자명],E172,출고표[구매자연락처],G172)),0)</f>
        <v>0</v>
      </c>
    </row>
    <row r="173" spans="1:48" ht="20.100000000000001" customHeight="1">
      <c r="A173" s="55">
        <v>172</v>
      </c>
      <c r="B173" s="55" t="s">
        <v>560</v>
      </c>
      <c r="C173" s="64" t="s">
        <v>1601</v>
      </c>
      <c r="D173" s="55" t="s">
        <v>562</v>
      </c>
      <c r="E173" s="55" t="s">
        <v>1602</v>
      </c>
      <c r="F173" s="55" t="s">
        <v>1603</v>
      </c>
      <c r="G173" s="55" t="s">
        <v>1604</v>
      </c>
      <c r="H173" s="63">
        <v>45456</v>
      </c>
      <c r="I173" s="63">
        <v>45457</v>
      </c>
      <c r="J173" s="55" t="s">
        <v>561</v>
      </c>
      <c r="K173" s="64" t="s">
        <v>1600</v>
      </c>
      <c r="M173" s="55" t="s">
        <v>1599</v>
      </c>
      <c r="N173" s="55" t="s">
        <v>1604</v>
      </c>
      <c r="P173" s="55" t="s">
        <v>1605</v>
      </c>
      <c r="Q173" s="55" t="s">
        <v>564</v>
      </c>
      <c r="R173" s="55" t="s">
        <v>125</v>
      </c>
      <c r="S173" s="55" t="s">
        <v>351</v>
      </c>
      <c r="T173" s="60">
        <v>10</v>
      </c>
      <c r="U173" s="60">
        <v>16900</v>
      </c>
      <c r="V173" s="60">
        <v>1900</v>
      </c>
      <c r="W173" s="60">
        <v>0</v>
      </c>
      <c r="X173" s="60">
        <v>0</v>
      </c>
      <c r="Y173" s="60">
        <v>3000</v>
      </c>
      <c r="Z173" s="60">
        <v>0</v>
      </c>
      <c r="AA173" s="60">
        <v>0</v>
      </c>
      <c r="AB173" s="60">
        <v>1790</v>
      </c>
      <c r="AC173" s="60">
        <v>1100</v>
      </c>
      <c r="AD173" s="60">
        <v>16900</v>
      </c>
      <c r="AE173" s="60">
        <v>14000</v>
      </c>
      <c r="AF173" s="60">
        <v>2008</v>
      </c>
      <c r="AG173" s="60">
        <v>892</v>
      </c>
      <c r="AH173" s="61">
        <v>5.28E-2</v>
      </c>
      <c r="AL173" s="55" t="s">
        <v>124</v>
      </c>
      <c r="AN173" s="55" t="s">
        <v>785</v>
      </c>
      <c r="AP1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16900</v>
      </c>
      <c r="AQ1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14000</v>
      </c>
      <c r="AR1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2008</v>
      </c>
      <c r="AS173" s="60">
        <f>IFERROR(IF(출고표[[#This Row],[쇼핑몰구분]]="비닐팩토리",0,ROUND(출고표[[#This Row],[총판매금액(검)]]-출고표[[#This Row],[거래처지급액(검)]]-출고표[[#This Row],[수수료(검)]],0)),0)</f>
        <v>892</v>
      </c>
      <c r="AT1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5.28E-2</v>
      </c>
      <c r="AU1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3" s="60">
        <f>IFERROR(IF(D173="스마트스토어",COUNTIFS(출고표[구입일자],"&lt;&gt;"&amp;H173,출고표[구매자명],E173,출고표[구매자연락처],F173),COUNTIFS(출고표[구입일자],"&lt;&gt;"&amp;H173,출고표[구매자명],E173,출고표[구매자연락처],G173)),0)</f>
        <v>0</v>
      </c>
    </row>
    <row r="174" spans="1:48" ht="20.100000000000001" customHeight="1">
      <c r="A174" s="55">
        <v>173</v>
      </c>
      <c r="B174" s="55" t="s">
        <v>560</v>
      </c>
      <c r="C174" s="64" t="s">
        <v>1608</v>
      </c>
      <c r="D174" s="55" t="s">
        <v>562</v>
      </c>
      <c r="E174" s="55" t="s">
        <v>1606</v>
      </c>
      <c r="F174" s="55" t="s">
        <v>1609</v>
      </c>
      <c r="G174" s="55" t="s">
        <v>1610</v>
      </c>
      <c r="H174" s="63">
        <v>45457</v>
      </c>
      <c r="I174" s="63">
        <v>45457</v>
      </c>
      <c r="J174" s="55" t="s">
        <v>561</v>
      </c>
      <c r="K174" s="64" t="s">
        <v>1607</v>
      </c>
      <c r="M174" s="55" t="s">
        <v>1606</v>
      </c>
      <c r="N174" s="55" t="s">
        <v>1610</v>
      </c>
      <c r="P174" s="55" t="s">
        <v>1611</v>
      </c>
      <c r="Q174" s="55" t="s">
        <v>564</v>
      </c>
      <c r="R174" s="55" t="s">
        <v>98</v>
      </c>
      <c r="S174" s="55" t="s">
        <v>351</v>
      </c>
      <c r="T174" s="60">
        <v>3</v>
      </c>
      <c r="U174" s="60">
        <v>20400</v>
      </c>
      <c r="V174" s="60">
        <v>0</v>
      </c>
      <c r="W174" s="60">
        <v>0</v>
      </c>
      <c r="X174" s="60">
        <v>0</v>
      </c>
      <c r="Y174" s="60">
        <v>3500</v>
      </c>
      <c r="Z174" s="60">
        <v>0</v>
      </c>
      <c r="AA174" s="60">
        <v>0</v>
      </c>
      <c r="AB174" s="60">
        <v>6430</v>
      </c>
      <c r="AC174" s="60">
        <v>3960</v>
      </c>
      <c r="AD174" s="60">
        <v>20400</v>
      </c>
      <c r="AE174" s="60">
        <v>15380</v>
      </c>
      <c r="AF174" s="60">
        <v>2424</v>
      </c>
      <c r="AG174" s="60">
        <v>2596</v>
      </c>
      <c r="AH174" s="61">
        <v>0.1273</v>
      </c>
      <c r="AL174" s="55" t="s">
        <v>1645</v>
      </c>
      <c r="AN174" s="55" t="s">
        <v>785</v>
      </c>
      <c r="AP1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20400</v>
      </c>
      <c r="AQ1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15380</v>
      </c>
      <c r="AR1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2424</v>
      </c>
      <c r="AS174" s="60">
        <f>IFERROR(IF(출고표[[#This Row],[쇼핑몰구분]]="비닐팩토리",0,ROUND(출고표[[#This Row],[총판매금액(검)]]-출고표[[#This Row],[거래처지급액(검)]]-출고표[[#This Row],[수수료(검)]],0)),0)</f>
        <v>2596</v>
      </c>
      <c r="AT1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0.1273</v>
      </c>
      <c r="AU1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4" s="60">
        <f>IFERROR(IF(D174="스마트스토어",COUNTIFS(출고표[구입일자],"&lt;&gt;"&amp;H174,출고표[구매자명],E174,출고표[구매자연락처],F174),COUNTIFS(출고표[구입일자],"&lt;&gt;"&amp;H174,출고표[구매자명],E174,출고표[구매자연락처],G174)),0)</f>
        <v>0</v>
      </c>
    </row>
    <row r="175" spans="1:48" ht="20.100000000000001" customHeight="1">
      <c r="A175" s="55">
        <v>174</v>
      </c>
      <c r="B175" s="55" t="s">
        <v>560</v>
      </c>
      <c r="C175" s="64" t="s">
        <v>1614</v>
      </c>
      <c r="D175" s="55" t="s">
        <v>559</v>
      </c>
      <c r="E175" s="55" t="s">
        <v>1612</v>
      </c>
      <c r="F175" s="55" t="s">
        <v>1615</v>
      </c>
      <c r="G175" s="55" t="s">
        <v>1616</v>
      </c>
      <c r="H175" s="63">
        <v>45457</v>
      </c>
      <c r="I175" s="63">
        <v>45457</v>
      </c>
      <c r="J175" s="55" t="s">
        <v>561</v>
      </c>
      <c r="K175" s="64" t="s">
        <v>1613</v>
      </c>
      <c r="M175" s="55" t="s">
        <v>1612</v>
      </c>
      <c r="N175" s="55" t="s">
        <v>1616</v>
      </c>
      <c r="P175" s="55" t="s">
        <v>1617</v>
      </c>
      <c r="Q175" s="55" t="s">
        <v>1181</v>
      </c>
      <c r="R175" s="55" t="s">
        <v>129</v>
      </c>
      <c r="S175" s="55" t="s">
        <v>351</v>
      </c>
      <c r="T175" s="60">
        <v>10</v>
      </c>
      <c r="U175" s="60">
        <v>10800</v>
      </c>
      <c r="V175" s="60">
        <v>0</v>
      </c>
      <c r="W175" s="60">
        <v>3000</v>
      </c>
      <c r="X175" s="60">
        <v>0</v>
      </c>
      <c r="Y175" s="60">
        <v>3000</v>
      </c>
      <c r="Z175" s="60">
        <v>0</v>
      </c>
      <c r="AA175" s="60">
        <v>0</v>
      </c>
      <c r="AB175" s="60">
        <v>1020</v>
      </c>
      <c r="AC175" s="60">
        <v>660</v>
      </c>
      <c r="AD175" s="60">
        <v>13800</v>
      </c>
      <c r="AE175" s="60">
        <v>9600</v>
      </c>
      <c r="AF175" s="60">
        <v>569</v>
      </c>
      <c r="AG175" s="60">
        <v>3631</v>
      </c>
      <c r="AH175" s="61">
        <v>0.2631</v>
      </c>
      <c r="AL175" s="55" t="s">
        <v>128</v>
      </c>
      <c r="AN175" s="55" t="s">
        <v>785</v>
      </c>
      <c r="AP1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13800</v>
      </c>
      <c r="AQ1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1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569</v>
      </c>
      <c r="AS175" s="60">
        <f>IFERROR(IF(출고표[[#This Row],[쇼핑몰구분]]="비닐팩토리",0,ROUND(출고표[[#This Row],[총판매금액(검)]]-출고표[[#This Row],[거래처지급액(검)]]-출고표[[#This Row],[수수료(검)]],0)),0)</f>
        <v>3631</v>
      </c>
      <c r="AT1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0.2631</v>
      </c>
      <c r="AU1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5" s="60">
        <f>IFERROR(IF(D175="스마트스토어",COUNTIFS(출고표[구입일자],"&lt;&gt;"&amp;H175,출고표[구매자명],E175,출고표[구매자연락처],F175),COUNTIFS(출고표[구입일자],"&lt;&gt;"&amp;H175,출고표[구매자명],E175,출고표[구매자연락처],G175)),0)</f>
        <v>0</v>
      </c>
    </row>
    <row r="176" spans="1:48" ht="20.100000000000001" customHeight="1">
      <c r="A176" s="55">
        <v>175</v>
      </c>
      <c r="B176" s="55" t="s">
        <v>560</v>
      </c>
      <c r="C176" s="64" t="s">
        <v>1620</v>
      </c>
      <c r="D176" s="55" t="s">
        <v>559</v>
      </c>
      <c r="E176" s="55" t="s">
        <v>1618</v>
      </c>
      <c r="F176" s="55" t="s">
        <v>1621</v>
      </c>
      <c r="G176" s="55" t="s">
        <v>1622</v>
      </c>
      <c r="H176" s="63">
        <v>45457</v>
      </c>
      <c r="I176" s="63">
        <v>45457</v>
      </c>
      <c r="J176" s="55" t="s">
        <v>561</v>
      </c>
      <c r="K176" s="64" t="s">
        <v>1619</v>
      </c>
      <c r="M176" s="55" t="s">
        <v>1618</v>
      </c>
      <c r="N176" s="55" t="s">
        <v>1622</v>
      </c>
      <c r="P176" s="55" t="s">
        <v>1623</v>
      </c>
      <c r="R176" s="55" t="s">
        <v>34</v>
      </c>
      <c r="S176" s="55" t="s">
        <v>351</v>
      </c>
      <c r="T176" s="60">
        <v>1</v>
      </c>
      <c r="U176" s="60">
        <v>28620</v>
      </c>
      <c r="V176" s="60">
        <v>3180</v>
      </c>
      <c r="W176" s="60">
        <v>0</v>
      </c>
      <c r="X176" s="60">
        <v>0</v>
      </c>
      <c r="Y176" s="60">
        <v>3500</v>
      </c>
      <c r="Z176" s="60">
        <v>0</v>
      </c>
      <c r="AA176" s="60">
        <v>0</v>
      </c>
      <c r="AB176" s="60">
        <v>30600</v>
      </c>
      <c r="AC176" s="60">
        <v>19800</v>
      </c>
      <c r="AD176" s="60">
        <v>28620</v>
      </c>
      <c r="AE176" s="60">
        <v>23300</v>
      </c>
      <c r="AF176" s="60">
        <v>1219</v>
      </c>
      <c r="AG176" s="60">
        <v>4101</v>
      </c>
      <c r="AH176" s="61">
        <v>0.14330000000000001</v>
      </c>
      <c r="AL176" s="55" t="s">
        <v>33</v>
      </c>
      <c r="AN176" s="55" t="s">
        <v>785</v>
      </c>
      <c r="AP1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28620</v>
      </c>
      <c r="AQ1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1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6" s="60">
        <f>IFERROR(IF(출고표[[#This Row],[쇼핑몰구분]]="비닐팩토리",0,ROUND(출고표[[#This Row],[총판매금액(검)]]-출고표[[#This Row],[거래처지급액(검)]]-출고표[[#This Row],[수수료(검)]],0)),0)</f>
        <v>4101</v>
      </c>
      <c r="AT1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0.14330000000000001</v>
      </c>
      <c r="AU1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6" s="60">
        <f>IFERROR(IF(D176="스마트스토어",COUNTIFS(출고표[구입일자],"&lt;&gt;"&amp;H176,출고표[구매자명],E176,출고표[구매자연락처],F176),COUNTIFS(출고표[구입일자],"&lt;&gt;"&amp;H176,출고표[구매자명],E176,출고표[구매자연락처],G176)),0)</f>
        <v>0</v>
      </c>
    </row>
    <row r="177" spans="1:48" ht="20.100000000000001" customHeight="1">
      <c r="A177" s="55">
        <v>176</v>
      </c>
      <c r="B177" s="55" t="s">
        <v>560</v>
      </c>
      <c r="C177" s="64" t="s">
        <v>1624</v>
      </c>
      <c r="D177" s="55" t="s">
        <v>559</v>
      </c>
      <c r="E177" s="55" t="s">
        <v>1618</v>
      </c>
      <c r="F177" s="55" t="s">
        <v>1621</v>
      </c>
      <c r="G177" s="55" t="s">
        <v>1622</v>
      </c>
      <c r="H177" s="63">
        <v>45457</v>
      </c>
      <c r="I177" s="63">
        <v>45457</v>
      </c>
      <c r="J177" s="55" t="s">
        <v>561</v>
      </c>
      <c r="K177" s="64" t="s">
        <v>1619</v>
      </c>
      <c r="M177" s="55" t="s">
        <v>1618</v>
      </c>
      <c r="N177" s="55" t="s">
        <v>1622</v>
      </c>
      <c r="P177" s="55" t="s">
        <v>1623</v>
      </c>
      <c r="R177" s="55" t="s">
        <v>24</v>
      </c>
      <c r="S177" s="55" t="s">
        <v>351</v>
      </c>
      <c r="T177" s="60">
        <v>1</v>
      </c>
      <c r="U177" s="60">
        <v>13770</v>
      </c>
      <c r="V177" s="60">
        <v>1530</v>
      </c>
      <c r="W177" s="60">
        <v>0</v>
      </c>
      <c r="X177" s="60">
        <v>0</v>
      </c>
      <c r="Y177" s="60">
        <v>0</v>
      </c>
      <c r="Z177" s="60">
        <v>0</v>
      </c>
      <c r="AA177" s="60">
        <v>0</v>
      </c>
      <c r="AB177" s="60">
        <v>14450</v>
      </c>
      <c r="AC177" s="60">
        <v>9350</v>
      </c>
      <c r="AD177" s="60">
        <v>13770</v>
      </c>
      <c r="AE177" s="60">
        <v>9350</v>
      </c>
      <c r="AF177" s="60">
        <v>628</v>
      </c>
      <c r="AG177" s="60">
        <v>3792</v>
      </c>
      <c r="AH177" s="61">
        <v>0.27539999999999998</v>
      </c>
      <c r="AL177" s="55" t="s">
        <v>23</v>
      </c>
      <c r="AM177" s="55" t="s">
        <v>773</v>
      </c>
      <c r="AN177" s="55" t="s">
        <v>785</v>
      </c>
      <c r="AP1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13770</v>
      </c>
      <c r="AQ1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9350</v>
      </c>
      <c r="AR1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77" s="60">
        <f>IFERROR(IF(출고표[[#This Row],[쇼핑몰구분]]="비닐팩토리",0,ROUND(출고표[[#This Row],[총판매금액(검)]]-출고표[[#This Row],[거래처지급액(검)]]-출고표[[#This Row],[수수료(검)]],0)),0)</f>
        <v>3792</v>
      </c>
      <c r="AT1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0.27539999999999998</v>
      </c>
      <c r="AU1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7" s="60">
        <f>IFERROR(IF(D177="스마트스토어",COUNTIFS(출고표[구입일자],"&lt;&gt;"&amp;H177,출고표[구매자명],E177,출고표[구매자연락처],F177),COUNTIFS(출고표[구입일자],"&lt;&gt;"&amp;H177,출고표[구매자명],E177,출고표[구매자연락처],G177)),0)</f>
        <v>0</v>
      </c>
    </row>
    <row r="178" spans="1:48" ht="20.100000000000001" customHeight="1">
      <c r="A178" s="55">
        <v>177</v>
      </c>
      <c r="B178" s="55" t="s">
        <v>560</v>
      </c>
      <c r="C178" s="64" t="s">
        <v>1627</v>
      </c>
      <c r="D178" s="55" t="s">
        <v>559</v>
      </c>
      <c r="E178" s="55" t="s">
        <v>1625</v>
      </c>
      <c r="F178" s="55" t="s">
        <v>1628</v>
      </c>
      <c r="G178" s="55" t="s">
        <v>1629</v>
      </c>
      <c r="H178" s="63">
        <v>45456</v>
      </c>
      <c r="I178" s="63">
        <v>45457</v>
      </c>
      <c r="J178" s="55" t="s">
        <v>561</v>
      </c>
      <c r="K178" s="64" t="s">
        <v>1626</v>
      </c>
      <c r="M178" s="55" t="s">
        <v>1625</v>
      </c>
      <c r="N178" s="55" t="s">
        <v>1629</v>
      </c>
      <c r="P178" s="55" t="s">
        <v>1630</v>
      </c>
      <c r="R178" s="55" t="s">
        <v>44</v>
      </c>
      <c r="S178" s="55" t="s">
        <v>351</v>
      </c>
      <c r="T178" s="60">
        <v>2</v>
      </c>
      <c r="U178" s="60">
        <v>29160</v>
      </c>
      <c r="V178" s="60">
        <v>3240</v>
      </c>
      <c r="W178" s="60">
        <v>0</v>
      </c>
      <c r="X178" s="60">
        <v>0</v>
      </c>
      <c r="Y178" s="60">
        <v>4400</v>
      </c>
      <c r="Z178" s="60">
        <v>0</v>
      </c>
      <c r="AA178" s="60">
        <v>0</v>
      </c>
      <c r="AB178" s="60">
        <v>15300</v>
      </c>
      <c r="AC178" s="60">
        <v>9900</v>
      </c>
      <c r="AD178" s="60">
        <v>29160</v>
      </c>
      <c r="AE178" s="60">
        <v>24200</v>
      </c>
      <c r="AF178" s="60">
        <v>1241</v>
      </c>
      <c r="AG178" s="60">
        <v>3719</v>
      </c>
      <c r="AH178" s="61">
        <v>0.1275</v>
      </c>
      <c r="AL178" s="55" t="s">
        <v>43</v>
      </c>
      <c r="AN178" s="55" t="s">
        <v>785</v>
      </c>
      <c r="AP1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29160</v>
      </c>
      <c r="AQ1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24200</v>
      </c>
      <c r="AR1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1241</v>
      </c>
      <c r="AS178" s="60">
        <f>IFERROR(IF(출고표[[#This Row],[쇼핑몰구분]]="비닐팩토리",0,ROUND(출고표[[#This Row],[총판매금액(검)]]-출고표[[#This Row],[거래처지급액(검)]]-출고표[[#This Row],[수수료(검)]],0)),0)</f>
        <v>3719</v>
      </c>
      <c r="AT1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0.1275</v>
      </c>
      <c r="AU1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8" s="60">
        <f>IFERROR(IF(D178="스마트스토어",COUNTIFS(출고표[구입일자],"&lt;&gt;"&amp;H178,출고표[구매자명],E178,출고표[구매자연락처],F178),COUNTIFS(출고표[구입일자],"&lt;&gt;"&amp;H178,출고표[구매자명],E178,출고표[구매자연락처],G178)),0)</f>
        <v>0</v>
      </c>
    </row>
    <row r="179" spans="1:48" ht="20.100000000000001" customHeight="1">
      <c r="A179" s="55">
        <v>178</v>
      </c>
      <c r="B179" s="55" t="s">
        <v>560</v>
      </c>
      <c r="C179" s="64" t="s">
        <v>1631</v>
      </c>
      <c r="D179" s="55" t="s">
        <v>559</v>
      </c>
      <c r="E179" s="55" t="s">
        <v>1625</v>
      </c>
      <c r="F179" s="55" t="s">
        <v>1628</v>
      </c>
      <c r="G179" s="55" t="s">
        <v>1629</v>
      </c>
      <c r="H179" s="63">
        <v>45456</v>
      </c>
      <c r="I179" s="63">
        <v>45457</v>
      </c>
      <c r="J179" s="55" t="s">
        <v>561</v>
      </c>
      <c r="K179" s="64" t="s">
        <v>1626</v>
      </c>
      <c r="M179" s="55" t="s">
        <v>1625</v>
      </c>
      <c r="N179" s="55" t="s">
        <v>1629</v>
      </c>
      <c r="P179" s="55" t="s">
        <v>1630</v>
      </c>
      <c r="R179" s="55" t="s">
        <v>34</v>
      </c>
      <c r="S179" s="55" t="s">
        <v>351</v>
      </c>
      <c r="T179" s="60">
        <v>1</v>
      </c>
      <c r="U179" s="60">
        <v>28620</v>
      </c>
      <c r="V179" s="60">
        <v>3180</v>
      </c>
      <c r="W179" s="60">
        <v>0</v>
      </c>
      <c r="X179" s="60">
        <v>0</v>
      </c>
      <c r="Y179" s="60">
        <v>0</v>
      </c>
      <c r="Z179" s="60">
        <v>0</v>
      </c>
      <c r="AA179" s="60">
        <v>0</v>
      </c>
      <c r="AB179" s="60">
        <v>30600</v>
      </c>
      <c r="AC179" s="60">
        <v>19800</v>
      </c>
      <c r="AD179" s="60">
        <v>28620</v>
      </c>
      <c r="AE179" s="60">
        <v>19800</v>
      </c>
      <c r="AF179" s="60">
        <v>1219</v>
      </c>
      <c r="AG179" s="60">
        <v>7601</v>
      </c>
      <c r="AH179" s="61">
        <v>0.2656</v>
      </c>
      <c r="AL179" s="55" t="s">
        <v>33</v>
      </c>
      <c r="AM179" s="55" t="s">
        <v>773</v>
      </c>
      <c r="AN179" s="55" t="s">
        <v>785</v>
      </c>
      <c r="AP1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28620</v>
      </c>
      <c r="AQ1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19800</v>
      </c>
      <c r="AR1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9" s="60">
        <f>IFERROR(IF(출고표[[#This Row],[쇼핑몰구분]]="비닐팩토리",0,ROUND(출고표[[#This Row],[총판매금액(검)]]-출고표[[#This Row],[거래처지급액(검)]]-출고표[[#This Row],[수수료(검)]],0)),0)</f>
        <v>7601</v>
      </c>
      <c r="AT1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0.2656</v>
      </c>
      <c r="AU1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9" s="60">
        <f>IFERROR(IF(D179="스마트스토어",COUNTIFS(출고표[구입일자],"&lt;&gt;"&amp;H179,출고표[구매자명],E179,출고표[구매자연락처],F179),COUNTIFS(출고표[구입일자],"&lt;&gt;"&amp;H179,출고표[구매자명],E179,출고표[구매자연락처],G179)),0)</f>
        <v>0</v>
      </c>
    </row>
    <row r="180" spans="1:48" ht="20.100000000000001" customHeight="1">
      <c r="A180" s="55">
        <v>179</v>
      </c>
      <c r="B180" s="55" t="s">
        <v>665</v>
      </c>
      <c r="C180" s="64" t="s">
        <v>1634</v>
      </c>
      <c r="D180" s="55" t="s">
        <v>562</v>
      </c>
      <c r="E180" s="55" t="s">
        <v>1632</v>
      </c>
      <c r="F180" s="55" t="s">
        <v>1635</v>
      </c>
      <c r="G180" s="55" t="s">
        <v>1636</v>
      </c>
      <c r="H180" s="63">
        <v>45457</v>
      </c>
      <c r="I180" s="63">
        <v>45457</v>
      </c>
      <c r="J180" s="55" t="s">
        <v>561</v>
      </c>
      <c r="K180" s="64" t="s">
        <v>1633</v>
      </c>
      <c r="M180" s="55" t="s">
        <v>1632</v>
      </c>
      <c r="N180" s="55" t="s">
        <v>1636</v>
      </c>
      <c r="P180" s="55" t="s">
        <v>1637</v>
      </c>
      <c r="Q180" s="55" t="s">
        <v>564</v>
      </c>
      <c r="R180" s="55" t="s">
        <v>34</v>
      </c>
      <c r="S180" s="55" t="s">
        <v>351</v>
      </c>
      <c r="T180" s="60">
        <v>1</v>
      </c>
      <c r="U180" s="60">
        <v>30240</v>
      </c>
      <c r="V180" s="60">
        <v>0</v>
      </c>
      <c r="W180" s="60">
        <v>3000</v>
      </c>
      <c r="X180" s="60">
        <v>0</v>
      </c>
      <c r="Y180" s="60">
        <v>3500</v>
      </c>
      <c r="Z180" s="60">
        <v>0</v>
      </c>
      <c r="AA180" s="60">
        <v>0</v>
      </c>
      <c r="AB180" s="60">
        <v>30240</v>
      </c>
      <c r="AC180" s="60">
        <v>19800</v>
      </c>
      <c r="AD180" s="60">
        <v>33240</v>
      </c>
      <c r="AE180" s="60">
        <v>0</v>
      </c>
      <c r="AF180" s="60">
        <v>3692</v>
      </c>
      <c r="AG180" s="60">
        <v>0</v>
      </c>
      <c r="AH180" s="61">
        <v>0</v>
      </c>
      <c r="AL180" s="55" t="s">
        <v>33</v>
      </c>
      <c r="AN180" s="55" t="s">
        <v>785</v>
      </c>
      <c r="AP1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1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1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0" s="60">
        <f>IFERROR(IF(D180="스마트스토어",COUNTIFS(출고표[구입일자],"&lt;&gt;"&amp;H180,출고표[구매자명],E180,출고표[구매자연락처],F180),COUNTIFS(출고표[구입일자],"&lt;&gt;"&amp;H180,출고표[구매자명],E180,출고표[구매자연락처],G180)),0)</f>
        <v>0</v>
      </c>
    </row>
    <row r="181" spans="1:48" ht="20.100000000000001" customHeight="1">
      <c r="A181" s="55">
        <v>180</v>
      </c>
      <c r="B181" s="55" t="s">
        <v>665</v>
      </c>
      <c r="C181" s="64" t="s">
        <v>1744</v>
      </c>
      <c r="D181" s="55" t="s">
        <v>530</v>
      </c>
      <c r="H181" s="63">
        <v>45470</v>
      </c>
      <c r="I181" s="63">
        <v>45470</v>
      </c>
      <c r="J181" s="55" t="s">
        <v>561</v>
      </c>
      <c r="K181" s="64" t="s">
        <v>1689</v>
      </c>
      <c r="M181" s="55" t="s">
        <v>1688</v>
      </c>
      <c r="N181" s="55" t="s">
        <v>1690</v>
      </c>
      <c r="P181" s="55" t="s">
        <v>1691</v>
      </c>
      <c r="R181" s="55" t="s">
        <v>529</v>
      </c>
      <c r="S181" s="55" t="s">
        <v>351</v>
      </c>
      <c r="T181" s="60">
        <v>1</v>
      </c>
      <c r="U181" s="60">
        <v>0</v>
      </c>
      <c r="V181" s="60">
        <v>0</v>
      </c>
      <c r="W181" s="60">
        <v>0</v>
      </c>
      <c r="X181" s="60">
        <v>0</v>
      </c>
      <c r="Y181" s="60">
        <v>0</v>
      </c>
      <c r="Z181" s="60">
        <v>1725</v>
      </c>
      <c r="AA181" s="60">
        <v>0</v>
      </c>
      <c r="AB181" s="60">
        <v>0</v>
      </c>
      <c r="AC181" s="60">
        <v>0</v>
      </c>
      <c r="AD181" s="60">
        <v>0</v>
      </c>
      <c r="AE181" s="60">
        <v>0</v>
      </c>
      <c r="AF181" s="60">
        <v>0</v>
      </c>
      <c r="AG181" s="60">
        <v>0</v>
      </c>
      <c r="AH181" s="61">
        <v>0</v>
      </c>
      <c r="AL181" s="55" t="s">
        <v>530</v>
      </c>
      <c r="AM181" s="55" t="s">
        <v>773</v>
      </c>
      <c r="AN181" s="55" t="s">
        <v>785</v>
      </c>
      <c r="AP1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8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1" s="60">
        <f>IFERROR(IF(D181="스마트스토어",COUNTIFS(출고표[구입일자],"&lt;&gt;"&amp;H181,출고표[구매자명],E181,출고표[구매자연락처],F181),COUNTIFS(출고표[구입일자],"&lt;&gt;"&amp;H181,출고표[구매자명],E181,출고표[구매자연락처],G181)),0)</f>
        <v>0</v>
      </c>
    </row>
    <row r="182" spans="1:48" ht="20.100000000000001" customHeight="1">
      <c r="A182" s="55">
        <v>181</v>
      </c>
      <c r="B182" s="55" t="s">
        <v>665</v>
      </c>
      <c r="C182" s="64" t="s">
        <v>1745</v>
      </c>
      <c r="D182" s="55" t="s">
        <v>530</v>
      </c>
      <c r="H182" s="63">
        <v>45470</v>
      </c>
      <c r="I182" s="63">
        <v>45470</v>
      </c>
      <c r="J182" s="55" t="s">
        <v>561</v>
      </c>
      <c r="K182" s="64" t="s">
        <v>1692</v>
      </c>
      <c r="M182" s="55" t="s">
        <v>1688</v>
      </c>
      <c r="N182" s="55" t="s">
        <v>1690</v>
      </c>
      <c r="P182" s="55" t="s">
        <v>1691</v>
      </c>
      <c r="R182" s="55" t="s">
        <v>529</v>
      </c>
      <c r="S182" s="55" t="s">
        <v>351</v>
      </c>
      <c r="T182" s="60">
        <v>1</v>
      </c>
      <c r="U182" s="60">
        <v>0</v>
      </c>
      <c r="V182" s="60">
        <v>0</v>
      </c>
      <c r="W182" s="60">
        <v>0</v>
      </c>
      <c r="X182" s="60">
        <v>0</v>
      </c>
      <c r="Y182" s="60">
        <v>0</v>
      </c>
      <c r="Z182" s="60">
        <v>1725</v>
      </c>
      <c r="AA182" s="60">
        <v>0</v>
      </c>
      <c r="AB182" s="60">
        <v>0</v>
      </c>
      <c r="AC182" s="60">
        <v>0</v>
      </c>
      <c r="AD182" s="60">
        <v>0</v>
      </c>
      <c r="AE182" s="60">
        <v>0</v>
      </c>
      <c r="AF182" s="60">
        <v>0</v>
      </c>
      <c r="AG182" s="60">
        <v>0</v>
      </c>
      <c r="AH182" s="61">
        <v>0</v>
      </c>
      <c r="AL182" s="55" t="s">
        <v>530</v>
      </c>
      <c r="AM182" s="55" t="s">
        <v>773</v>
      </c>
      <c r="AN182" s="55" t="s">
        <v>785</v>
      </c>
      <c r="AP1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8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2" s="60">
        <f>IFERROR(IF(D182="스마트스토어",COUNTIFS(출고표[구입일자],"&lt;&gt;"&amp;H182,출고표[구매자명],E182,출고표[구매자연락처],F182),COUNTIFS(출고표[구입일자],"&lt;&gt;"&amp;H182,출고표[구매자명],E182,출고표[구매자연락처],G182)),0)</f>
        <v>0</v>
      </c>
    </row>
    <row r="183" spans="1:48" ht="20.100000000000001" customHeight="1">
      <c r="A183" s="55">
        <v>182</v>
      </c>
      <c r="B183" s="55" t="s">
        <v>665</v>
      </c>
      <c r="C183" s="64" t="s">
        <v>1746</v>
      </c>
      <c r="D183" s="55" t="s">
        <v>530</v>
      </c>
      <c r="H183" s="63">
        <v>45470</v>
      </c>
      <c r="I183" s="63">
        <v>45470</v>
      </c>
      <c r="J183" s="55" t="s">
        <v>561</v>
      </c>
      <c r="K183" s="64" t="s">
        <v>1694</v>
      </c>
      <c r="M183" s="55" t="s">
        <v>1693</v>
      </c>
      <c r="N183" s="55" t="s">
        <v>1695</v>
      </c>
      <c r="P183" s="55" t="s">
        <v>1696</v>
      </c>
      <c r="R183" s="55" t="s">
        <v>529</v>
      </c>
      <c r="S183" s="55" t="s">
        <v>351</v>
      </c>
      <c r="T183" s="60">
        <v>1</v>
      </c>
      <c r="U183" s="60">
        <v>0</v>
      </c>
      <c r="V183" s="60">
        <v>0</v>
      </c>
      <c r="W183" s="60">
        <v>0</v>
      </c>
      <c r="X183" s="60">
        <v>0</v>
      </c>
      <c r="Y183" s="60">
        <v>5500</v>
      </c>
      <c r="Z183" s="60">
        <v>1925</v>
      </c>
      <c r="AA183" s="60">
        <v>0</v>
      </c>
      <c r="AB183" s="60">
        <v>0</v>
      </c>
      <c r="AC183" s="60">
        <v>0</v>
      </c>
      <c r="AD183" s="60">
        <v>0</v>
      </c>
      <c r="AE183" s="60">
        <v>0</v>
      </c>
      <c r="AF183" s="60">
        <v>0</v>
      </c>
      <c r="AG183" s="60">
        <v>0</v>
      </c>
      <c r="AH183" s="61">
        <v>0</v>
      </c>
      <c r="AL183" s="55" t="s">
        <v>530</v>
      </c>
      <c r="AM183" s="55" t="s">
        <v>773</v>
      </c>
      <c r="AN183" s="55" t="s">
        <v>785</v>
      </c>
      <c r="AP1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3" s="60">
        <f>IFERROR(IF(D183="스마트스토어",COUNTIFS(출고표[구입일자],"&lt;&gt;"&amp;H183,출고표[구매자명],E183,출고표[구매자연락처],F183),COUNTIFS(출고표[구입일자],"&lt;&gt;"&amp;H183,출고표[구매자명],E183,출고표[구매자연락처],G183)),0)</f>
        <v>0</v>
      </c>
    </row>
    <row r="184" spans="1:48" ht="20.100000000000001" customHeight="1">
      <c r="A184" s="55">
        <v>183</v>
      </c>
      <c r="B184" s="55" t="s">
        <v>665</v>
      </c>
      <c r="C184" s="64" t="s">
        <v>1747</v>
      </c>
      <c r="D184" s="55" t="s">
        <v>530</v>
      </c>
      <c r="H184" s="63">
        <v>45470</v>
      </c>
      <c r="I184" s="63">
        <v>45470</v>
      </c>
      <c r="J184" s="55" t="s">
        <v>561</v>
      </c>
      <c r="K184" s="64" t="s">
        <v>1698</v>
      </c>
      <c r="M184" s="55" t="s">
        <v>1697</v>
      </c>
      <c r="N184" s="55" t="s">
        <v>1699</v>
      </c>
      <c r="P184" s="55" t="s">
        <v>1700</v>
      </c>
      <c r="R184" s="55" t="s">
        <v>529</v>
      </c>
      <c r="S184" s="55" t="s">
        <v>351</v>
      </c>
      <c r="T184" s="60">
        <v>1</v>
      </c>
      <c r="U184" s="60">
        <v>0</v>
      </c>
      <c r="V184" s="60">
        <v>0</v>
      </c>
      <c r="W184" s="60">
        <v>0</v>
      </c>
      <c r="X184" s="60">
        <v>0</v>
      </c>
      <c r="Y184" s="60">
        <v>5500</v>
      </c>
      <c r="Z184" s="60">
        <v>1925</v>
      </c>
      <c r="AA184" s="60">
        <v>0</v>
      </c>
      <c r="AB184" s="60">
        <v>0</v>
      </c>
      <c r="AC184" s="60">
        <v>0</v>
      </c>
      <c r="AD184" s="60">
        <v>0</v>
      </c>
      <c r="AE184" s="60">
        <v>0</v>
      </c>
      <c r="AF184" s="60">
        <v>0</v>
      </c>
      <c r="AG184" s="60">
        <v>0</v>
      </c>
      <c r="AH184" s="61">
        <v>0</v>
      </c>
      <c r="AL184" s="55" t="s">
        <v>530</v>
      </c>
      <c r="AM184" s="55" t="s">
        <v>773</v>
      </c>
      <c r="AN184" s="55" t="s">
        <v>785</v>
      </c>
      <c r="AP1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4" s="60">
        <f>IFERROR(IF(D184="스마트스토어",COUNTIFS(출고표[구입일자],"&lt;&gt;"&amp;H184,출고표[구매자명],E184,출고표[구매자연락처],F184),COUNTIFS(출고표[구입일자],"&lt;&gt;"&amp;H184,출고표[구매자명],E184,출고표[구매자연락처],G184)),0)</f>
        <v>0</v>
      </c>
    </row>
    <row r="185" spans="1:48" ht="20.100000000000001" customHeight="1">
      <c r="A185" s="55">
        <v>184</v>
      </c>
      <c r="B185" s="55" t="s">
        <v>560</v>
      </c>
      <c r="C185" s="64" t="s">
        <v>1703</v>
      </c>
      <c r="D185" s="55" t="s">
        <v>559</v>
      </c>
      <c r="E185" s="55" t="s">
        <v>1701</v>
      </c>
      <c r="F185" s="55" t="s">
        <v>1704</v>
      </c>
      <c r="G185" s="55" t="s">
        <v>1705</v>
      </c>
      <c r="H185" s="63">
        <v>45470</v>
      </c>
      <c r="I185" s="63">
        <v>45470</v>
      </c>
      <c r="J185" s="55" t="s">
        <v>561</v>
      </c>
      <c r="K185" s="64" t="s">
        <v>1702</v>
      </c>
      <c r="M185" s="55" t="s">
        <v>1701</v>
      </c>
      <c r="N185" s="55" t="s">
        <v>1705</v>
      </c>
      <c r="P185" s="55" t="s">
        <v>1706</v>
      </c>
      <c r="R185" s="55" t="s">
        <v>34</v>
      </c>
      <c r="S185" s="55" t="s">
        <v>351</v>
      </c>
      <c r="T185" s="60">
        <v>1</v>
      </c>
      <c r="U185" s="60">
        <v>28620</v>
      </c>
      <c r="V185" s="60">
        <v>3180</v>
      </c>
      <c r="W185" s="60">
        <v>3000</v>
      </c>
      <c r="X185" s="60">
        <v>0</v>
      </c>
      <c r="Y185" s="60">
        <v>3500</v>
      </c>
      <c r="Z185" s="60">
        <v>960</v>
      </c>
      <c r="AA185" s="60">
        <v>0</v>
      </c>
      <c r="AB185" s="60">
        <v>30600</v>
      </c>
      <c r="AC185" s="60">
        <v>19800</v>
      </c>
      <c r="AD185" s="60">
        <v>31620</v>
      </c>
      <c r="AE185" s="60">
        <v>24260</v>
      </c>
      <c r="AF185" s="60">
        <v>1278</v>
      </c>
      <c r="AG185" s="60">
        <v>6082</v>
      </c>
      <c r="AH185" s="61">
        <v>0.1923</v>
      </c>
      <c r="AL185" s="55" t="s">
        <v>33</v>
      </c>
      <c r="AN185" s="55" t="s">
        <v>785</v>
      </c>
      <c r="AP1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1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1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85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18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1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5" s="60">
        <f>IFERROR(IF(D185="스마트스토어",COUNTIFS(출고표[구입일자],"&lt;&gt;"&amp;H185,출고표[구매자명],E185,출고표[구매자연락처],F185),COUNTIFS(출고표[구입일자],"&lt;&gt;"&amp;H185,출고표[구매자명],E185,출고표[구매자연락처],G185)),0)</f>
        <v>0</v>
      </c>
    </row>
    <row r="186" spans="1:48" ht="20.100000000000001" customHeight="1">
      <c r="A186" s="55">
        <v>185</v>
      </c>
      <c r="B186" s="55" t="s">
        <v>560</v>
      </c>
      <c r="C186" s="64" t="s">
        <v>1709</v>
      </c>
      <c r="D186" s="55" t="s">
        <v>562</v>
      </c>
      <c r="E186" s="55" t="s">
        <v>1707</v>
      </c>
      <c r="F186" s="55" t="s">
        <v>944</v>
      </c>
      <c r="G186" s="55" t="s">
        <v>1710</v>
      </c>
      <c r="H186" s="63">
        <v>45469</v>
      </c>
      <c r="I186" s="63">
        <v>45470</v>
      </c>
      <c r="J186" s="55" t="s">
        <v>561</v>
      </c>
      <c r="K186" s="64" t="s">
        <v>1708</v>
      </c>
      <c r="M186" s="55" t="s">
        <v>1707</v>
      </c>
      <c r="N186" s="55" t="s">
        <v>1710</v>
      </c>
      <c r="P186" s="55" t="s">
        <v>1711</v>
      </c>
      <c r="Q186" s="55" t="s">
        <v>1712</v>
      </c>
      <c r="R186" s="55" t="s">
        <v>38</v>
      </c>
      <c r="S186" s="55" t="s">
        <v>351</v>
      </c>
      <c r="T186" s="60">
        <v>1</v>
      </c>
      <c r="U186" s="60">
        <v>24570</v>
      </c>
      <c r="V186" s="60">
        <v>0</v>
      </c>
      <c r="W186" s="60">
        <v>3000</v>
      </c>
      <c r="X186" s="60">
        <v>0</v>
      </c>
      <c r="Y186" s="60">
        <v>3000</v>
      </c>
      <c r="Z186" s="60">
        <v>0</v>
      </c>
      <c r="AA186" s="60">
        <v>0</v>
      </c>
      <c r="AB186" s="60">
        <v>23210</v>
      </c>
      <c r="AC186" s="60">
        <v>14300</v>
      </c>
      <c r="AD186" s="60">
        <v>27570</v>
      </c>
      <c r="AE186" s="60">
        <v>17300</v>
      </c>
      <c r="AF186" s="60">
        <v>3018</v>
      </c>
      <c r="AG186" s="60">
        <v>4252</v>
      </c>
      <c r="AH186" s="61">
        <v>0.1542</v>
      </c>
      <c r="AL186" s="55" t="s">
        <v>37</v>
      </c>
      <c r="AN186" s="55" t="s">
        <v>785</v>
      </c>
      <c r="AP1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1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17300</v>
      </c>
      <c r="AR1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86" s="60">
        <f>IFERROR(IF(출고표[[#This Row],[쇼핑몰구분]]="비닐팩토리",0,ROUND(출고표[[#This Row],[총판매금액(검)]]-출고표[[#This Row],[거래처지급액(검)]]-출고표[[#This Row],[수수료(검)]],0)),0)</f>
        <v>7252</v>
      </c>
      <c r="AT18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0.26300000000000001</v>
      </c>
      <c r="AU1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86" s="60">
        <f>IFERROR(IF(D186="스마트스토어",COUNTIFS(출고표[구입일자],"&lt;&gt;"&amp;H186,출고표[구매자명],E186,출고표[구매자연락처],F186),COUNTIFS(출고표[구입일자],"&lt;&gt;"&amp;H186,출고표[구매자명],E186,출고표[구매자연락처],G186)),0)</f>
        <v>0</v>
      </c>
    </row>
    <row r="187" spans="1:48" ht="20.100000000000001" customHeight="1">
      <c r="A187" s="55">
        <v>186</v>
      </c>
      <c r="B187" s="55" t="s">
        <v>560</v>
      </c>
      <c r="C187" s="64" t="s">
        <v>1715</v>
      </c>
      <c r="D187" s="55" t="s">
        <v>562</v>
      </c>
      <c r="E187" s="55" t="s">
        <v>1713</v>
      </c>
      <c r="F187" s="55" t="s">
        <v>1716</v>
      </c>
      <c r="G187" s="55" t="s">
        <v>1717</v>
      </c>
      <c r="H187" s="63">
        <v>45469</v>
      </c>
      <c r="I187" s="63">
        <v>45470</v>
      </c>
      <c r="J187" s="55" t="s">
        <v>561</v>
      </c>
      <c r="K187" s="64" t="s">
        <v>1714</v>
      </c>
      <c r="M187" s="55" t="s">
        <v>1713</v>
      </c>
      <c r="N187" s="55" t="s">
        <v>1717</v>
      </c>
      <c r="P187" s="55" t="s">
        <v>1718</v>
      </c>
      <c r="Q187" s="55" t="s">
        <v>564</v>
      </c>
      <c r="R187" s="55" t="s">
        <v>34</v>
      </c>
      <c r="S187" s="55" t="s">
        <v>351</v>
      </c>
      <c r="T187" s="60">
        <v>3</v>
      </c>
      <c r="U187" s="60">
        <v>102060</v>
      </c>
      <c r="V187" s="60">
        <v>0</v>
      </c>
      <c r="W187" s="60">
        <v>0</v>
      </c>
      <c r="X187" s="60">
        <v>0</v>
      </c>
      <c r="Y187" s="60">
        <v>5500</v>
      </c>
      <c r="Z187" s="60">
        <v>1725</v>
      </c>
      <c r="AA187" s="60">
        <v>0</v>
      </c>
      <c r="AB187" s="60">
        <v>32130</v>
      </c>
      <c r="AC187" s="60">
        <v>19800</v>
      </c>
      <c r="AD187" s="60">
        <v>102060</v>
      </c>
      <c r="AE187" s="60">
        <v>66625</v>
      </c>
      <c r="AF187" s="60">
        <v>12125</v>
      </c>
      <c r="AG187" s="60">
        <v>23310</v>
      </c>
      <c r="AH187" s="61">
        <v>0.22839999999999999</v>
      </c>
      <c r="AL187" s="55" t="s">
        <v>33</v>
      </c>
      <c r="AN187" s="55" t="s">
        <v>785</v>
      </c>
      <c r="AP1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102060</v>
      </c>
      <c r="AQ1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66625</v>
      </c>
      <c r="AR1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12125</v>
      </c>
      <c r="AS187" s="60">
        <f>IFERROR(IF(출고표[[#This Row],[쇼핑몰구분]]="비닐팩토리",0,ROUND(출고표[[#This Row],[총판매금액(검)]]-출고표[[#This Row],[거래처지급액(검)]]-출고표[[#This Row],[수수료(검)]],0)),0)</f>
        <v>23310</v>
      </c>
      <c r="AT1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0.22839999999999999</v>
      </c>
      <c r="AU1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7" s="60">
        <f>IFERROR(IF(D187="스마트스토어",COUNTIFS(출고표[구입일자],"&lt;&gt;"&amp;H187,출고표[구매자명],E187,출고표[구매자연락처],F187),COUNTIFS(출고표[구입일자],"&lt;&gt;"&amp;H187,출고표[구매자명],E187,출고표[구매자연락처],G187)),0)</f>
        <v>0</v>
      </c>
    </row>
    <row r="188" spans="1:48" ht="20.100000000000001" customHeight="1">
      <c r="A188" s="55">
        <v>187</v>
      </c>
      <c r="B188" s="55" t="s">
        <v>560</v>
      </c>
      <c r="C188" s="64" t="s">
        <v>1721</v>
      </c>
      <c r="D188" s="55" t="s">
        <v>562</v>
      </c>
      <c r="E188" s="55" t="s">
        <v>1722</v>
      </c>
      <c r="F188" s="55" t="s">
        <v>1723</v>
      </c>
      <c r="G188" s="55" t="s">
        <v>1724</v>
      </c>
      <c r="H188" s="63">
        <v>45469</v>
      </c>
      <c r="I188" s="63">
        <v>45470</v>
      </c>
      <c r="J188" s="55" t="s">
        <v>561</v>
      </c>
      <c r="K188" s="64" t="s">
        <v>1720</v>
      </c>
      <c r="M188" s="55" t="s">
        <v>1719</v>
      </c>
      <c r="N188" s="55" t="s">
        <v>1724</v>
      </c>
      <c r="P188" s="55" t="s">
        <v>1725</v>
      </c>
      <c r="Q188" s="55" t="s">
        <v>563</v>
      </c>
      <c r="R188" s="55" t="s">
        <v>118</v>
      </c>
      <c r="S188" s="55" t="s">
        <v>351</v>
      </c>
      <c r="T188" s="60">
        <v>5</v>
      </c>
      <c r="U188" s="60">
        <v>12200</v>
      </c>
      <c r="V188" s="60">
        <v>2200</v>
      </c>
      <c r="W188" s="60">
        <v>0</v>
      </c>
      <c r="X188" s="60">
        <v>0</v>
      </c>
      <c r="Y188" s="60">
        <v>3000</v>
      </c>
      <c r="Z188" s="60">
        <v>0</v>
      </c>
      <c r="AA188" s="60">
        <v>0</v>
      </c>
      <c r="AB188" s="60">
        <v>2680</v>
      </c>
      <c r="AC188" s="60">
        <v>1650</v>
      </c>
      <c r="AD188" s="60">
        <v>12200</v>
      </c>
      <c r="AE188" s="60">
        <v>11250</v>
      </c>
      <c r="AF188" s="60">
        <v>1449</v>
      </c>
      <c r="AG188" s="60">
        <v>-499</v>
      </c>
      <c r="AH188" s="61">
        <v>-4.0899999999999999E-2</v>
      </c>
      <c r="AL188" s="55" t="s">
        <v>117</v>
      </c>
      <c r="AN188" s="55" t="s">
        <v>785</v>
      </c>
      <c r="AP1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12200</v>
      </c>
      <c r="AQ1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11250</v>
      </c>
      <c r="AR1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1449</v>
      </c>
      <c r="AS188" s="60">
        <f>IFERROR(IF(출고표[[#This Row],[쇼핑몰구분]]="비닐팩토리",0,ROUND(출고표[[#This Row],[총판매금액(검)]]-출고표[[#This Row],[거래처지급액(검)]]-출고표[[#This Row],[수수료(검)]],0)),0)</f>
        <v>-499</v>
      </c>
      <c r="AT1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-4.0899999999999999E-2</v>
      </c>
      <c r="AU1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8" s="60">
        <f>IFERROR(IF(D188="스마트스토어",COUNTIFS(출고표[구입일자],"&lt;&gt;"&amp;H188,출고표[구매자명],E188,출고표[구매자연락처],F188),COUNTIFS(출고표[구입일자],"&lt;&gt;"&amp;H188,출고표[구매자명],E188,출고표[구매자연락처],G188)),0)</f>
        <v>0</v>
      </c>
    </row>
    <row r="189" spans="1:48" ht="20.100000000000001" customHeight="1">
      <c r="A189" s="55">
        <v>188</v>
      </c>
      <c r="B189" s="55" t="s">
        <v>560</v>
      </c>
      <c r="C189" s="64" t="s">
        <v>1728</v>
      </c>
      <c r="D189" s="55" t="s">
        <v>562</v>
      </c>
      <c r="E189" s="55" t="s">
        <v>1729</v>
      </c>
      <c r="F189" s="55" t="s">
        <v>1730</v>
      </c>
      <c r="G189" s="55" t="s">
        <v>1731</v>
      </c>
      <c r="H189" s="63">
        <v>45469</v>
      </c>
      <c r="I189" s="63">
        <v>45470</v>
      </c>
      <c r="J189" s="55" t="s">
        <v>561</v>
      </c>
      <c r="K189" s="64" t="s">
        <v>1727</v>
      </c>
      <c r="M189" s="55" t="s">
        <v>1726</v>
      </c>
      <c r="N189" s="55" t="s">
        <v>1731</v>
      </c>
      <c r="P189" s="55" t="s">
        <v>1732</v>
      </c>
      <c r="Q189" s="55" t="s">
        <v>564</v>
      </c>
      <c r="R189" s="55" t="s">
        <v>133</v>
      </c>
      <c r="S189" s="55" t="s">
        <v>351</v>
      </c>
      <c r="T189" s="60">
        <v>1</v>
      </c>
      <c r="U189" s="60">
        <v>940</v>
      </c>
      <c r="V189" s="60">
        <v>0</v>
      </c>
      <c r="W189" s="60">
        <v>3000</v>
      </c>
      <c r="X189" s="60">
        <v>0</v>
      </c>
      <c r="Y189" s="60">
        <v>3000</v>
      </c>
      <c r="Z189" s="60">
        <v>0</v>
      </c>
      <c r="AA189" s="60">
        <v>0</v>
      </c>
      <c r="AB189" s="60">
        <v>890</v>
      </c>
      <c r="AC189" s="60">
        <v>550</v>
      </c>
      <c r="AD189" s="60">
        <v>3940</v>
      </c>
      <c r="AE189" s="60">
        <v>3550</v>
      </c>
      <c r="AF189" s="60">
        <v>211</v>
      </c>
      <c r="AG189" s="60">
        <v>-2821</v>
      </c>
      <c r="AH189" s="61">
        <v>-0.71599999999999997</v>
      </c>
      <c r="AL189" s="55" t="s">
        <v>132</v>
      </c>
      <c r="AN189" s="55" t="s">
        <v>785</v>
      </c>
      <c r="AP1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3940</v>
      </c>
      <c r="AQ1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3550</v>
      </c>
      <c r="AR1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89" s="60">
        <f>IFERROR(IF(출고표[[#This Row],[쇼핑몰구분]]="비닐팩토리",0,ROUND(출고표[[#This Row],[총판매금액(검)]]-출고표[[#This Row],[거래처지급액(검)]]-출고표[[#This Row],[수수료(검)]],0)),0)</f>
        <v>179</v>
      </c>
      <c r="AT1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4.5400000000000003E-2</v>
      </c>
      <c r="AU1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89" s="60">
        <f>IFERROR(IF(D189="스마트스토어",COUNTIFS(출고표[구입일자],"&lt;&gt;"&amp;H189,출고표[구매자명],E189,출고표[구매자연락처],F189),COUNTIFS(출고표[구입일자],"&lt;&gt;"&amp;H189,출고표[구매자명],E189,출고표[구매자연락처],G189)),0)</f>
        <v>0</v>
      </c>
    </row>
    <row r="190" spans="1:48" ht="20.100000000000001" customHeight="1">
      <c r="A190" s="55">
        <v>189</v>
      </c>
      <c r="B190" s="55" t="s">
        <v>560</v>
      </c>
      <c r="C190" s="64" t="s">
        <v>1735</v>
      </c>
      <c r="D190" s="55" t="s">
        <v>562</v>
      </c>
      <c r="E190" s="55" t="s">
        <v>1733</v>
      </c>
      <c r="F190" s="55" t="s">
        <v>1392</v>
      </c>
      <c r="G190" s="55" t="s">
        <v>1736</v>
      </c>
      <c r="H190" s="63">
        <v>45470</v>
      </c>
      <c r="I190" s="63">
        <v>45470</v>
      </c>
      <c r="J190" s="55" t="s">
        <v>561</v>
      </c>
      <c r="K190" s="64" t="s">
        <v>1734</v>
      </c>
      <c r="M190" s="55" t="s">
        <v>1733</v>
      </c>
      <c r="N190" s="55" t="s">
        <v>1736</v>
      </c>
      <c r="P190" s="55" t="s">
        <v>1737</v>
      </c>
      <c r="Q190" s="55" t="s">
        <v>564</v>
      </c>
      <c r="R190" s="55" t="s">
        <v>129</v>
      </c>
      <c r="S190" s="55" t="s">
        <v>351</v>
      </c>
      <c r="T190" s="60">
        <v>10</v>
      </c>
      <c r="U190" s="60">
        <v>11500</v>
      </c>
      <c r="V190" s="60">
        <v>0</v>
      </c>
      <c r="W190" s="60">
        <v>3000</v>
      </c>
      <c r="X190" s="60">
        <v>0</v>
      </c>
      <c r="Y190" s="60">
        <v>3000</v>
      </c>
      <c r="Z190" s="60">
        <v>0</v>
      </c>
      <c r="AA190" s="60">
        <v>0</v>
      </c>
      <c r="AB190" s="60">
        <v>1070</v>
      </c>
      <c r="AC190" s="60">
        <v>660</v>
      </c>
      <c r="AD190" s="60">
        <v>14500</v>
      </c>
      <c r="AE190" s="60">
        <v>9600</v>
      </c>
      <c r="AF190" s="60">
        <v>1465</v>
      </c>
      <c r="AG190" s="60">
        <v>435</v>
      </c>
      <c r="AH190" s="61">
        <v>0.03</v>
      </c>
      <c r="AL190" s="55" t="s">
        <v>128</v>
      </c>
      <c r="AN190" s="55" t="s">
        <v>785</v>
      </c>
      <c r="AP1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14500</v>
      </c>
      <c r="AQ1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1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190" s="60">
        <f>IFERROR(IF(출고표[[#This Row],[쇼핑몰구분]]="비닐팩토리",0,ROUND(출고표[[#This Row],[총판매금액(검)]]-출고표[[#This Row],[거래처지급액(검)]]-출고표[[#This Row],[수수료(검)]],0)),0)</f>
        <v>3435</v>
      </c>
      <c r="AT1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0.2369</v>
      </c>
      <c r="AU1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0" s="60">
        <f>IFERROR(IF(D190="스마트스토어",COUNTIFS(출고표[구입일자],"&lt;&gt;"&amp;H190,출고표[구매자명],E190,출고표[구매자연락처],F190),COUNTIFS(출고표[구입일자],"&lt;&gt;"&amp;H190,출고표[구매자명],E190,출고표[구매자연락처],G190)),0)</f>
        <v>0</v>
      </c>
    </row>
    <row r="191" spans="1:48" ht="20.100000000000001" customHeight="1">
      <c r="A191" s="55">
        <v>190</v>
      </c>
      <c r="B191" s="55" t="s">
        <v>560</v>
      </c>
      <c r="C191" s="64" t="s">
        <v>1740</v>
      </c>
      <c r="D191" s="55" t="s">
        <v>562</v>
      </c>
      <c r="E191" s="55" t="s">
        <v>1738</v>
      </c>
      <c r="F191" s="55" t="s">
        <v>1741</v>
      </c>
      <c r="G191" s="55" t="s">
        <v>1742</v>
      </c>
      <c r="H191" s="63">
        <v>45470</v>
      </c>
      <c r="I191" s="63">
        <v>45470</v>
      </c>
      <c r="J191" s="55" t="s">
        <v>561</v>
      </c>
      <c r="K191" s="64" t="s">
        <v>1739</v>
      </c>
      <c r="M191" s="55" t="s">
        <v>1738</v>
      </c>
      <c r="N191" s="55" t="s">
        <v>1742</v>
      </c>
      <c r="P191" s="55" t="s">
        <v>1743</v>
      </c>
      <c r="Q191" s="55" t="s">
        <v>563</v>
      </c>
      <c r="R191" s="55" t="s">
        <v>20</v>
      </c>
      <c r="S191" s="55" t="s">
        <v>351</v>
      </c>
      <c r="T191" s="60">
        <v>1</v>
      </c>
      <c r="U191" s="60">
        <v>16630</v>
      </c>
      <c r="V191" s="60">
        <v>0</v>
      </c>
      <c r="W191" s="60">
        <v>0</v>
      </c>
      <c r="X191" s="60">
        <v>0</v>
      </c>
      <c r="Y191" s="60">
        <v>3500</v>
      </c>
      <c r="Z191" s="60">
        <v>500</v>
      </c>
      <c r="AA191" s="60">
        <v>0</v>
      </c>
      <c r="AB191" s="60">
        <v>15710</v>
      </c>
      <c r="AC191" s="60">
        <v>9680</v>
      </c>
      <c r="AD191" s="60">
        <v>16630</v>
      </c>
      <c r="AE191" s="60">
        <v>13680</v>
      </c>
      <c r="AF191" s="60">
        <v>1976</v>
      </c>
      <c r="AG191" s="60">
        <v>974</v>
      </c>
      <c r="AH191" s="61">
        <v>5.8599999999999999E-2</v>
      </c>
      <c r="AL191" s="55" t="s">
        <v>19</v>
      </c>
      <c r="AN191" s="55" t="s">
        <v>785</v>
      </c>
      <c r="AP1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16630</v>
      </c>
      <c r="AQ1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13680</v>
      </c>
      <c r="AR1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1976</v>
      </c>
      <c r="AS191" s="60">
        <f>IFERROR(IF(출고표[[#This Row],[쇼핑몰구분]]="비닐팩토리",0,ROUND(출고표[[#This Row],[총판매금액(검)]]-출고표[[#This Row],[거래처지급액(검)]]-출고표[[#This Row],[수수료(검)]],0)),0)</f>
        <v>974</v>
      </c>
      <c r="AT1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5.8599999999999999E-2</v>
      </c>
      <c r="AU1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1" s="60">
        <f>IFERROR(IF(D191="스마트스토어",COUNTIFS(출고표[구입일자],"&lt;&gt;"&amp;H191,출고표[구매자명],E191,출고표[구매자연락처],F191),COUNTIFS(출고표[구입일자],"&lt;&gt;"&amp;H191,출고표[구매자명],E191,출고표[구매자연락처],G191)),0)</f>
        <v>0</v>
      </c>
    </row>
    <row r="192" spans="1:48" ht="20.100000000000001" customHeight="1">
      <c r="A192" s="55">
        <v>191</v>
      </c>
      <c r="B192" s="55" t="s">
        <v>560</v>
      </c>
      <c r="C192" s="64" t="s">
        <v>1740</v>
      </c>
      <c r="D192" s="55" t="s">
        <v>562</v>
      </c>
      <c r="E192" s="55" t="s">
        <v>1738</v>
      </c>
      <c r="F192" s="55" t="s">
        <v>1741</v>
      </c>
      <c r="G192" s="55" t="s">
        <v>1742</v>
      </c>
      <c r="H192" s="63">
        <v>45470</v>
      </c>
      <c r="I192" s="63">
        <v>45470</v>
      </c>
      <c r="J192" s="55" t="s">
        <v>561</v>
      </c>
      <c r="K192" s="64" t="s">
        <v>1739</v>
      </c>
      <c r="M192" s="55" t="s">
        <v>1738</v>
      </c>
      <c r="N192" s="55" t="s">
        <v>1742</v>
      </c>
      <c r="P192" s="55" t="s">
        <v>1743</v>
      </c>
      <c r="Q192" s="55" t="s">
        <v>563</v>
      </c>
      <c r="R192" s="55" t="s">
        <v>289</v>
      </c>
      <c r="S192" s="55" t="s">
        <v>352</v>
      </c>
      <c r="T192" s="60">
        <v>7</v>
      </c>
      <c r="U192" s="60">
        <v>13230</v>
      </c>
      <c r="V192" s="60">
        <v>0</v>
      </c>
      <c r="W192" s="60">
        <v>0</v>
      </c>
      <c r="X192" s="60">
        <v>0</v>
      </c>
      <c r="Y192" s="60">
        <v>0</v>
      </c>
      <c r="Z192" s="60">
        <v>0</v>
      </c>
      <c r="AA192" s="60">
        <v>0</v>
      </c>
      <c r="AB192" s="60">
        <v>1810</v>
      </c>
      <c r="AC192" s="60">
        <v>1100</v>
      </c>
      <c r="AD192" s="60">
        <v>13230</v>
      </c>
      <c r="AE192" s="60">
        <v>7700</v>
      </c>
      <c r="AF192" s="60">
        <v>1572</v>
      </c>
      <c r="AG192" s="60">
        <v>3958</v>
      </c>
      <c r="AH192" s="61">
        <v>0.29920000000000002</v>
      </c>
      <c r="AL192" s="55" t="s">
        <v>288</v>
      </c>
      <c r="AM192" s="55" t="s">
        <v>773</v>
      </c>
      <c r="AN192" s="55" t="s">
        <v>785</v>
      </c>
      <c r="AP1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13230</v>
      </c>
      <c r="AQ1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7700</v>
      </c>
      <c r="AR1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192" s="60">
        <f>IFERROR(IF(출고표[[#This Row],[쇼핑몰구분]]="비닐팩토리",0,ROUND(출고표[[#This Row],[총판매금액(검)]]-출고표[[#This Row],[거래처지급액(검)]]-출고표[[#This Row],[수수료(검)]],0)),0)</f>
        <v>3958</v>
      </c>
      <c r="AT1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0.29920000000000002</v>
      </c>
      <c r="AU1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2" s="60">
        <f>IFERROR(IF(D192="스마트스토어",COUNTIFS(출고표[구입일자],"&lt;&gt;"&amp;H192,출고표[구매자명],E192,출고표[구매자연락처],F192),COUNTIFS(출고표[구입일자],"&lt;&gt;"&amp;H192,출고표[구매자명],E192,출고표[구매자연락처],G192)),0)</f>
        <v>0</v>
      </c>
    </row>
    <row r="193" spans="1:48" ht="20.100000000000001" customHeight="1">
      <c r="A193" s="55">
        <v>192</v>
      </c>
      <c r="B193" s="55" t="s">
        <v>560</v>
      </c>
      <c r="C193" s="64" t="s">
        <v>1740</v>
      </c>
      <c r="D193" s="55" t="s">
        <v>562</v>
      </c>
      <c r="E193" s="55" t="s">
        <v>1738</v>
      </c>
      <c r="F193" s="55" t="s">
        <v>1741</v>
      </c>
      <c r="G193" s="55" t="s">
        <v>1742</v>
      </c>
      <c r="H193" s="63">
        <v>45470</v>
      </c>
      <c r="I193" s="63">
        <v>45470</v>
      </c>
      <c r="J193" s="55" t="s">
        <v>561</v>
      </c>
      <c r="K193" s="64" t="s">
        <v>1739</v>
      </c>
      <c r="M193" s="55" t="s">
        <v>1738</v>
      </c>
      <c r="N193" s="55" t="s">
        <v>1742</v>
      </c>
      <c r="P193" s="55" t="s">
        <v>1743</v>
      </c>
      <c r="Q193" s="55" t="s">
        <v>563</v>
      </c>
      <c r="R193" s="55" t="s">
        <v>279</v>
      </c>
      <c r="S193" s="55" t="s">
        <v>352</v>
      </c>
      <c r="T193" s="60">
        <v>5</v>
      </c>
      <c r="U193" s="60">
        <v>5700</v>
      </c>
      <c r="V193" s="60">
        <v>1050</v>
      </c>
      <c r="W193" s="60">
        <v>0</v>
      </c>
      <c r="X193" s="60">
        <v>0</v>
      </c>
      <c r="Y193" s="60">
        <v>0</v>
      </c>
      <c r="Z193" s="60">
        <v>0</v>
      </c>
      <c r="AA193" s="60">
        <v>0</v>
      </c>
      <c r="AB193" s="60">
        <v>1270</v>
      </c>
      <c r="AC193" s="60">
        <v>770</v>
      </c>
      <c r="AD193" s="60">
        <v>5700</v>
      </c>
      <c r="AE193" s="60">
        <v>3850</v>
      </c>
      <c r="AF193" s="60">
        <v>677</v>
      </c>
      <c r="AG193" s="60">
        <v>1173</v>
      </c>
      <c r="AH193" s="61">
        <v>0.20580000000000001</v>
      </c>
      <c r="AL193" s="55" t="s">
        <v>278</v>
      </c>
      <c r="AM193" s="55" t="s">
        <v>773</v>
      </c>
      <c r="AN193" s="55" t="s">
        <v>785</v>
      </c>
      <c r="AP1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5700</v>
      </c>
      <c r="AQ1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3850</v>
      </c>
      <c r="AR1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677</v>
      </c>
      <c r="AS193" s="60">
        <f>IFERROR(IF(출고표[[#This Row],[쇼핑몰구분]]="비닐팩토리",0,ROUND(출고표[[#This Row],[총판매금액(검)]]-출고표[[#This Row],[거래처지급액(검)]]-출고표[[#This Row],[수수료(검)]],0)),0)</f>
        <v>1173</v>
      </c>
      <c r="AT1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0.20580000000000001</v>
      </c>
      <c r="AU1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3" s="60">
        <f>IFERROR(IF(D193="스마트스토어",COUNTIFS(출고표[구입일자],"&lt;&gt;"&amp;H193,출고표[구매자명],E193,출고표[구매자연락처],F193),COUNTIFS(출고표[구입일자],"&lt;&gt;"&amp;H193,출고표[구매자명],E193,출고표[구매자연락처],G193)),0)</f>
        <v>0</v>
      </c>
    </row>
    <row r="194" spans="1:48" ht="20.100000000000001" customHeight="1">
      <c r="A194" s="55">
        <v>193</v>
      </c>
      <c r="B194" s="55" t="s">
        <v>560</v>
      </c>
      <c r="C194" s="64" t="s">
        <v>1750</v>
      </c>
      <c r="D194" s="55" t="s">
        <v>562</v>
      </c>
      <c r="E194" s="55" t="s">
        <v>1748</v>
      </c>
      <c r="F194" s="55" t="s">
        <v>1751</v>
      </c>
      <c r="G194" s="55" t="s">
        <v>1752</v>
      </c>
      <c r="H194" s="63">
        <v>45470</v>
      </c>
      <c r="I194" s="63">
        <v>45471</v>
      </c>
      <c r="J194" s="55" t="s">
        <v>561</v>
      </c>
      <c r="K194" s="64" t="s">
        <v>1749</v>
      </c>
      <c r="M194" s="55" t="s">
        <v>1748</v>
      </c>
      <c r="N194" s="55" t="s">
        <v>1752</v>
      </c>
      <c r="P194" s="55" t="s">
        <v>1753</v>
      </c>
      <c r="Q194" s="55" t="s">
        <v>563</v>
      </c>
      <c r="R194" s="55" t="s">
        <v>133</v>
      </c>
      <c r="S194" s="55" t="s">
        <v>351</v>
      </c>
      <c r="T194" s="60">
        <v>10</v>
      </c>
      <c r="U194" s="60">
        <v>9400</v>
      </c>
      <c r="V194" s="60">
        <v>0</v>
      </c>
      <c r="W194" s="60">
        <v>3000</v>
      </c>
      <c r="X194" s="60">
        <v>0</v>
      </c>
      <c r="Y194" s="60">
        <v>3000</v>
      </c>
      <c r="Z194" s="60">
        <v>0</v>
      </c>
      <c r="AA194" s="60">
        <v>0</v>
      </c>
      <c r="AB194" s="60">
        <v>890</v>
      </c>
      <c r="AC194" s="60">
        <v>550</v>
      </c>
      <c r="AD194" s="60">
        <v>12400</v>
      </c>
      <c r="AE194" s="60">
        <v>8500</v>
      </c>
      <c r="AF194" s="60">
        <v>1216</v>
      </c>
      <c r="AG194" s="60">
        <v>-316</v>
      </c>
      <c r="AH194" s="61">
        <v>-2.5499999999999998E-2</v>
      </c>
      <c r="AL194" s="55" t="s">
        <v>132</v>
      </c>
      <c r="AN194" s="55" t="s">
        <v>785</v>
      </c>
      <c r="AP1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12400</v>
      </c>
      <c r="AQ1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8500</v>
      </c>
      <c r="AR1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94" s="60">
        <f>IFERROR(IF(출고표[[#This Row],[쇼핑몰구분]]="비닐팩토리",0,ROUND(출고표[[#This Row],[총판매금액(검)]]-출고표[[#This Row],[거래처지급액(검)]]-출고표[[#This Row],[수수료(검)]],0)),0)</f>
        <v>2684</v>
      </c>
      <c r="AT1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0.2165</v>
      </c>
      <c r="AU1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4" s="60">
        <f>IFERROR(IF(D194="스마트스토어",COUNTIFS(출고표[구입일자],"&lt;&gt;"&amp;H194,출고표[구매자명],E194,출고표[구매자연락처],F194),COUNTIFS(출고표[구입일자],"&lt;&gt;"&amp;H194,출고표[구매자명],E194,출고표[구매자연락처],G194)),0)</f>
        <v>0</v>
      </c>
    </row>
    <row r="195" spans="1:48" ht="20.100000000000001" customHeight="1">
      <c r="A195" s="55">
        <v>194</v>
      </c>
      <c r="B195" s="55" t="s">
        <v>560</v>
      </c>
      <c r="C195" s="64" t="s">
        <v>1756</v>
      </c>
      <c r="D195" s="55" t="s">
        <v>562</v>
      </c>
      <c r="E195" s="55" t="s">
        <v>1754</v>
      </c>
      <c r="F195" s="55" t="s">
        <v>1757</v>
      </c>
      <c r="G195" s="55" t="s">
        <v>1758</v>
      </c>
      <c r="H195" s="63">
        <v>45470</v>
      </c>
      <c r="I195" s="63">
        <v>45471</v>
      </c>
      <c r="J195" s="55" t="s">
        <v>561</v>
      </c>
      <c r="K195" s="64" t="s">
        <v>1755</v>
      </c>
      <c r="M195" s="55" t="s">
        <v>1754</v>
      </c>
      <c r="N195" s="55" t="s">
        <v>1758</v>
      </c>
      <c r="P195" s="55" t="s">
        <v>1759</v>
      </c>
      <c r="Q195" s="55" t="s">
        <v>1760</v>
      </c>
      <c r="R195" s="55" t="s">
        <v>34</v>
      </c>
      <c r="S195" s="55" t="s">
        <v>351</v>
      </c>
      <c r="T195" s="60">
        <v>1</v>
      </c>
      <c r="U195" s="60">
        <v>34020</v>
      </c>
      <c r="V195" s="60">
        <v>0</v>
      </c>
      <c r="W195" s="60">
        <v>3000</v>
      </c>
      <c r="X195" s="60">
        <v>0</v>
      </c>
      <c r="Y195" s="60">
        <v>3500</v>
      </c>
      <c r="Z195" s="60">
        <v>960</v>
      </c>
      <c r="AA195" s="60">
        <v>0</v>
      </c>
      <c r="AB195" s="60">
        <v>32130</v>
      </c>
      <c r="AC195" s="60">
        <v>19800</v>
      </c>
      <c r="AD195" s="60">
        <v>37020</v>
      </c>
      <c r="AE195" s="60">
        <v>24260</v>
      </c>
      <c r="AF195" s="60">
        <v>4141</v>
      </c>
      <c r="AG195" s="60">
        <v>5619</v>
      </c>
      <c r="AH195" s="61">
        <v>0.15179999999999999</v>
      </c>
      <c r="AL195" s="55" t="s">
        <v>33</v>
      </c>
      <c r="AN195" s="55" t="s">
        <v>785</v>
      </c>
      <c r="AP1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1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95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1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1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5" s="60">
        <f>IFERROR(IF(D195="스마트스토어",COUNTIFS(출고표[구입일자],"&lt;&gt;"&amp;H195,출고표[구매자명],E195,출고표[구매자연락처],F195),COUNTIFS(출고표[구입일자],"&lt;&gt;"&amp;H195,출고표[구매자명],E195,출고표[구매자연락처],G195)),0)</f>
        <v>0</v>
      </c>
    </row>
    <row r="196" spans="1:48" ht="20.100000000000001" customHeight="1">
      <c r="A196" s="55">
        <v>195</v>
      </c>
      <c r="B196" s="55" t="s">
        <v>560</v>
      </c>
      <c r="C196" s="64" t="s">
        <v>1763</v>
      </c>
      <c r="D196" s="55" t="s">
        <v>562</v>
      </c>
      <c r="E196" s="55" t="s">
        <v>1764</v>
      </c>
      <c r="F196" s="55" t="s">
        <v>1765</v>
      </c>
      <c r="G196" s="55" t="s">
        <v>1766</v>
      </c>
      <c r="H196" s="63">
        <v>45470</v>
      </c>
      <c r="I196" s="63">
        <v>45471</v>
      </c>
      <c r="J196" s="55" t="s">
        <v>561</v>
      </c>
      <c r="K196" s="64" t="s">
        <v>1762</v>
      </c>
      <c r="M196" s="55" t="s">
        <v>1761</v>
      </c>
      <c r="N196" s="55" t="s">
        <v>1766</v>
      </c>
      <c r="P196" s="55" t="s">
        <v>1767</v>
      </c>
      <c r="Q196" s="55" t="s">
        <v>564</v>
      </c>
      <c r="R196" s="55" t="s">
        <v>125</v>
      </c>
      <c r="S196" s="55" t="s">
        <v>351</v>
      </c>
      <c r="T196" s="60">
        <v>1</v>
      </c>
      <c r="U196" s="60">
        <v>1690</v>
      </c>
      <c r="V196" s="60">
        <v>190</v>
      </c>
      <c r="W196" s="60">
        <v>3000</v>
      </c>
      <c r="X196" s="60">
        <v>0</v>
      </c>
      <c r="Y196" s="60">
        <v>3000</v>
      </c>
      <c r="Z196" s="60">
        <v>0</v>
      </c>
      <c r="AA196" s="60">
        <v>0</v>
      </c>
      <c r="AB196" s="60">
        <v>1790</v>
      </c>
      <c r="AC196" s="60">
        <v>1100</v>
      </c>
      <c r="AD196" s="60">
        <v>4690</v>
      </c>
      <c r="AE196" s="60">
        <v>4100</v>
      </c>
      <c r="AF196" s="60">
        <v>300</v>
      </c>
      <c r="AG196" s="60">
        <v>-2710</v>
      </c>
      <c r="AH196" s="61">
        <v>-0.57779999999999998</v>
      </c>
      <c r="AL196" s="55" t="s">
        <v>124</v>
      </c>
      <c r="AN196" s="55" t="s">
        <v>785</v>
      </c>
      <c r="AP1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4690</v>
      </c>
      <c r="AQ1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4100</v>
      </c>
      <c r="AR1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300</v>
      </c>
      <c r="AS196" s="60">
        <f>IFERROR(IF(출고표[[#This Row],[쇼핑몰구분]]="비닐팩토리",0,ROUND(출고표[[#This Row],[총판매금액(검)]]-출고표[[#This Row],[거래처지급액(검)]]-출고표[[#This Row],[수수료(검)]],0)),0)</f>
        <v>290</v>
      </c>
      <c r="AT1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6.1800000000000001E-2</v>
      </c>
      <c r="AU1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96" s="60">
        <f>IFERROR(IF(D196="스마트스토어",COUNTIFS(출고표[구입일자],"&lt;&gt;"&amp;H196,출고표[구매자명],E196,출고표[구매자연락처],F196),COUNTIFS(출고표[구입일자],"&lt;&gt;"&amp;H196,출고표[구매자명],E196,출고표[구매자연락처],G196)),0)</f>
        <v>0</v>
      </c>
    </row>
    <row r="197" spans="1:48" ht="20.100000000000001" customHeight="1">
      <c r="A197" s="55">
        <v>196</v>
      </c>
      <c r="B197" s="55" t="s">
        <v>560</v>
      </c>
      <c r="C197" s="64" t="s">
        <v>1770</v>
      </c>
      <c r="D197" s="55" t="s">
        <v>562</v>
      </c>
      <c r="E197" s="55" t="s">
        <v>1771</v>
      </c>
      <c r="F197" s="55" t="s">
        <v>1772</v>
      </c>
      <c r="G197" s="55" t="s">
        <v>1773</v>
      </c>
      <c r="H197" s="63">
        <v>45471</v>
      </c>
      <c r="I197" s="63">
        <v>45471</v>
      </c>
      <c r="J197" s="55" t="s">
        <v>561</v>
      </c>
      <c r="K197" s="64" t="s">
        <v>1769</v>
      </c>
      <c r="M197" s="55" t="s">
        <v>1768</v>
      </c>
      <c r="N197" s="55" t="s">
        <v>1773</v>
      </c>
      <c r="P197" s="55" t="s">
        <v>1774</v>
      </c>
      <c r="Q197" s="55" t="s">
        <v>1775</v>
      </c>
      <c r="R197" s="55" t="s">
        <v>34</v>
      </c>
      <c r="S197" s="55" t="s">
        <v>351</v>
      </c>
      <c r="T197" s="60">
        <v>2</v>
      </c>
      <c r="U197" s="60">
        <v>68040</v>
      </c>
      <c r="V197" s="60">
        <v>0</v>
      </c>
      <c r="W197" s="60">
        <v>0</v>
      </c>
      <c r="X197" s="60">
        <v>0</v>
      </c>
      <c r="Y197" s="60">
        <v>4400</v>
      </c>
      <c r="Z197" s="60">
        <v>1725</v>
      </c>
      <c r="AA197" s="60">
        <v>0</v>
      </c>
      <c r="AB197" s="60">
        <v>32130</v>
      </c>
      <c r="AC197" s="60">
        <v>19800</v>
      </c>
      <c r="AD197" s="60">
        <v>68040</v>
      </c>
      <c r="AE197" s="60">
        <v>45725</v>
      </c>
      <c r="AF197" s="60">
        <v>8083</v>
      </c>
      <c r="AG197" s="60">
        <v>14232</v>
      </c>
      <c r="AH197" s="61">
        <v>0.2092</v>
      </c>
      <c r="AL197" s="55" t="s">
        <v>33</v>
      </c>
      <c r="AN197" s="55" t="s">
        <v>785</v>
      </c>
      <c r="AP1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1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1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197" s="60">
        <f>IFERROR(IF(출고표[[#This Row],[쇼핑몰구분]]="비닐팩토리",0,ROUND(출고표[[#This Row],[총판매금액(검)]]-출고표[[#This Row],[거래처지급액(검)]]-출고표[[#This Row],[수수료(검)]],0)),0)</f>
        <v>14232</v>
      </c>
      <c r="AT1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1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7" s="60">
        <f>IFERROR(IF(D197="스마트스토어",COUNTIFS(출고표[구입일자],"&lt;&gt;"&amp;H197,출고표[구매자명],E197,출고표[구매자연락처],F197),COUNTIFS(출고표[구입일자],"&lt;&gt;"&amp;H197,출고표[구매자명],E197,출고표[구매자연락처],G197)),0)</f>
        <v>0</v>
      </c>
    </row>
    <row r="198" spans="1:48" ht="20.100000000000001" customHeight="1">
      <c r="A198" s="55">
        <v>197</v>
      </c>
      <c r="B198" s="55" t="s">
        <v>560</v>
      </c>
      <c r="C198" s="64" t="s">
        <v>1777</v>
      </c>
      <c r="D198" s="55" t="s">
        <v>562</v>
      </c>
      <c r="E198" s="55" t="s">
        <v>1771</v>
      </c>
      <c r="F198" s="55" t="s">
        <v>1778</v>
      </c>
      <c r="G198" s="55" t="s">
        <v>1779</v>
      </c>
      <c r="H198" s="63">
        <v>45471</v>
      </c>
      <c r="I198" s="63">
        <v>45471</v>
      </c>
      <c r="J198" s="55" t="s">
        <v>561</v>
      </c>
      <c r="K198" s="64" t="s">
        <v>1776</v>
      </c>
      <c r="M198" s="55" t="s">
        <v>1771</v>
      </c>
      <c r="N198" s="55" t="s">
        <v>1779</v>
      </c>
      <c r="P198" s="55" t="s">
        <v>1780</v>
      </c>
      <c r="Q198" s="55" t="s">
        <v>564</v>
      </c>
      <c r="R198" s="55" t="s">
        <v>98</v>
      </c>
      <c r="S198" s="55" t="s">
        <v>351</v>
      </c>
      <c r="T198" s="60">
        <v>3</v>
      </c>
      <c r="U198" s="60">
        <v>18360</v>
      </c>
      <c r="V198" s="60">
        <v>2040</v>
      </c>
      <c r="W198" s="60">
        <v>0</v>
      </c>
      <c r="X198" s="60">
        <v>0</v>
      </c>
      <c r="Y198" s="60">
        <v>3000</v>
      </c>
      <c r="Z198" s="60">
        <v>0</v>
      </c>
      <c r="AA198" s="60">
        <v>0</v>
      </c>
      <c r="AB198" s="60">
        <v>6430</v>
      </c>
      <c r="AC198" s="60">
        <v>3960</v>
      </c>
      <c r="AD198" s="60">
        <v>18360</v>
      </c>
      <c r="AE198" s="60">
        <v>14880</v>
      </c>
      <c r="AF198" s="60">
        <v>2181</v>
      </c>
      <c r="AG198" s="60">
        <v>1299</v>
      </c>
      <c r="AH198" s="61">
        <v>7.0800000000000002E-2</v>
      </c>
      <c r="AL198" s="55" t="s">
        <v>1645</v>
      </c>
      <c r="AN198" s="55" t="s">
        <v>785</v>
      </c>
      <c r="AP1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1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1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198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1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1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8" s="60">
        <f>IFERROR(IF(D198="스마트스토어",COUNTIFS(출고표[구입일자],"&lt;&gt;"&amp;H198,출고표[구매자명],E198,출고표[구매자연락처],F198),COUNTIFS(출고표[구입일자],"&lt;&gt;"&amp;H198,출고표[구매자명],E198,출고표[구매자연락처],G198)),0)</f>
        <v>0</v>
      </c>
    </row>
    <row r="199" spans="1:48" ht="20.100000000000001" customHeight="1">
      <c r="A199" s="55">
        <v>198</v>
      </c>
      <c r="B199" s="55" t="s">
        <v>560</v>
      </c>
      <c r="C199" s="64" t="s">
        <v>1783</v>
      </c>
      <c r="D199" s="55" t="s">
        <v>562</v>
      </c>
      <c r="E199" s="55" t="s">
        <v>1784</v>
      </c>
      <c r="F199" s="55" t="s">
        <v>1785</v>
      </c>
      <c r="G199" s="55" t="s">
        <v>1786</v>
      </c>
      <c r="H199" s="63">
        <v>45471</v>
      </c>
      <c r="I199" s="63">
        <v>45471</v>
      </c>
      <c r="J199" s="55" t="s">
        <v>561</v>
      </c>
      <c r="K199" s="64" t="s">
        <v>1782</v>
      </c>
      <c r="M199" s="55" t="s">
        <v>1781</v>
      </c>
      <c r="N199" s="55" t="s">
        <v>1786</v>
      </c>
      <c r="P199" s="55" t="s">
        <v>1787</v>
      </c>
      <c r="Q199" s="55" t="s">
        <v>563</v>
      </c>
      <c r="R199" s="55" t="s">
        <v>133</v>
      </c>
      <c r="S199" s="55" t="s">
        <v>351</v>
      </c>
      <c r="T199" s="60">
        <v>50</v>
      </c>
      <c r="U199" s="60">
        <v>47000</v>
      </c>
      <c r="V199" s="60">
        <v>0</v>
      </c>
      <c r="W199" s="60">
        <v>0</v>
      </c>
      <c r="X199" s="60">
        <v>0</v>
      </c>
      <c r="Y199" s="60">
        <v>3500</v>
      </c>
      <c r="Z199" s="60">
        <v>500</v>
      </c>
      <c r="AA199" s="60">
        <v>0</v>
      </c>
      <c r="AB199" s="60">
        <v>890</v>
      </c>
      <c r="AC199" s="60">
        <v>550</v>
      </c>
      <c r="AD199" s="60">
        <v>47000</v>
      </c>
      <c r="AE199" s="60">
        <v>31500</v>
      </c>
      <c r="AF199" s="60">
        <v>5584</v>
      </c>
      <c r="AG199" s="60">
        <v>9916</v>
      </c>
      <c r="AH199" s="61">
        <v>0.21099999999999999</v>
      </c>
      <c r="AL199" s="55" t="s">
        <v>132</v>
      </c>
      <c r="AN199" s="55" t="s">
        <v>785</v>
      </c>
      <c r="AP1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47000</v>
      </c>
      <c r="AQ1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31500</v>
      </c>
      <c r="AR1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5584</v>
      </c>
      <c r="AS199" s="60">
        <f>IFERROR(IF(출고표[[#This Row],[쇼핑몰구분]]="비닐팩토리",0,ROUND(출고표[[#This Row],[총판매금액(검)]]-출고표[[#This Row],[거래처지급액(검)]]-출고표[[#This Row],[수수료(검)]],0)),0)</f>
        <v>9916</v>
      </c>
      <c r="AT1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0.21099999999999999</v>
      </c>
      <c r="AU1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9" s="60">
        <f>IFERROR(IF(D199="스마트스토어",COUNTIFS(출고표[구입일자],"&lt;&gt;"&amp;H199,출고표[구매자명],E199,출고표[구매자연락처],F199),COUNTIFS(출고표[구입일자],"&lt;&gt;"&amp;H199,출고표[구매자명],E199,출고표[구매자연락처],G199)),0)</f>
        <v>0</v>
      </c>
    </row>
    <row r="200" spans="1:48" ht="20.100000000000001" customHeight="1">
      <c r="A200" s="55">
        <v>199</v>
      </c>
      <c r="B200" s="55" t="s">
        <v>560</v>
      </c>
      <c r="C200" s="64" t="s">
        <v>1790</v>
      </c>
      <c r="D200" s="55" t="s">
        <v>562</v>
      </c>
      <c r="E200" s="55" t="s">
        <v>1791</v>
      </c>
      <c r="F200" s="55" t="s">
        <v>1792</v>
      </c>
      <c r="G200" s="55" t="s">
        <v>1793</v>
      </c>
      <c r="H200" s="63">
        <v>45471</v>
      </c>
      <c r="I200" s="63">
        <v>45471</v>
      </c>
      <c r="J200" s="55" t="s">
        <v>561</v>
      </c>
      <c r="K200" s="64" t="s">
        <v>1789</v>
      </c>
      <c r="M200" s="55" t="s">
        <v>1788</v>
      </c>
      <c r="N200" s="55" t="s">
        <v>1793</v>
      </c>
      <c r="P200" s="55" t="s">
        <v>1794</v>
      </c>
      <c r="Q200" s="55" t="s">
        <v>563</v>
      </c>
      <c r="R200" s="55" t="s">
        <v>133</v>
      </c>
      <c r="S200" s="55" t="s">
        <v>351</v>
      </c>
      <c r="T200" s="60">
        <v>50</v>
      </c>
      <c r="U200" s="60">
        <v>47000</v>
      </c>
      <c r="V200" s="60">
        <v>0</v>
      </c>
      <c r="W200" s="60">
        <v>0</v>
      </c>
      <c r="X200" s="60">
        <v>0</v>
      </c>
      <c r="Y200" s="60">
        <v>3500</v>
      </c>
      <c r="Z200" s="60">
        <v>500</v>
      </c>
      <c r="AA200" s="60">
        <v>0</v>
      </c>
      <c r="AB200" s="60">
        <v>890</v>
      </c>
      <c r="AC200" s="60">
        <v>550</v>
      </c>
      <c r="AD200" s="60">
        <v>47000</v>
      </c>
      <c r="AE200" s="60">
        <v>31500</v>
      </c>
      <c r="AF200" s="60">
        <v>5584</v>
      </c>
      <c r="AG200" s="60">
        <v>9916</v>
      </c>
      <c r="AH200" s="61">
        <v>0.21099999999999999</v>
      </c>
      <c r="AL200" s="55" t="s">
        <v>132</v>
      </c>
      <c r="AN200" s="55" t="s">
        <v>785</v>
      </c>
      <c r="AP2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47000</v>
      </c>
      <c r="AQ2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31500</v>
      </c>
      <c r="AR2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5584</v>
      </c>
      <c r="AS200" s="60">
        <f>IFERROR(IF(출고표[[#This Row],[쇼핑몰구분]]="비닐팩토리",0,ROUND(출고표[[#This Row],[총판매금액(검)]]-출고표[[#This Row],[거래처지급액(검)]]-출고표[[#This Row],[수수료(검)]],0)),0)</f>
        <v>9916</v>
      </c>
      <c r="AT2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0.21099999999999999</v>
      </c>
      <c r="AU2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0" s="60">
        <f>IFERROR(IF(D200="스마트스토어",COUNTIFS(출고표[구입일자],"&lt;&gt;"&amp;H200,출고표[구매자명],E200,출고표[구매자연락처],F200),COUNTIFS(출고표[구입일자],"&lt;&gt;"&amp;H200,출고표[구매자명],E200,출고표[구매자연락처],G200)),0)</f>
        <v>0</v>
      </c>
    </row>
    <row r="201" spans="1:48" ht="20.100000000000001" customHeight="1">
      <c r="A201" s="55">
        <v>200</v>
      </c>
      <c r="B201" s="55" t="s">
        <v>665</v>
      </c>
      <c r="C201" s="64" t="s">
        <v>1797</v>
      </c>
      <c r="D201" s="55" t="s">
        <v>559</v>
      </c>
      <c r="E201" s="55" t="s">
        <v>1795</v>
      </c>
      <c r="F201" s="55" t="s">
        <v>1798</v>
      </c>
      <c r="G201" s="55" t="s">
        <v>1799</v>
      </c>
      <c r="H201" s="63">
        <v>45471</v>
      </c>
      <c r="I201" s="63">
        <v>45471</v>
      </c>
      <c r="J201" s="55" t="s">
        <v>561</v>
      </c>
      <c r="K201" s="64" t="s">
        <v>1796</v>
      </c>
      <c r="M201" s="55" t="s">
        <v>1795</v>
      </c>
      <c r="N201" s="55" t="s">
        <v>1799</v>
      </c>
      <c r="P201" s="55" t="s">
        <v>1800</v>
      </c>
      <c r="R201" s="55" t="s">
        <v>26</v>
      </c>
      <c r="S201" s="55" t="s">
        <v>351</v>
      </c>
      <c r="T201" s="60">
        <v>1</v>
      </c>
      <c r="U201" s="60">
        <v>21920</v>
      </c>
      <c r="V201" s="60">
        <v>0</v>
      </c>
      <c r="W201" s="60">
        <v>3000</v>
      </c>
      <c r="X201" s="60">
        <v>0</v>
      </c>
      <c r="Y201" s="60">
        <v>3000</v>
      </c>
      <c r="Z201" s="60">
        <v>0</v>
      </c>
      <c r="AA201" s="60">
        <v>0</v>
      </c>
      <c r="AB201" s="60">
        <v>21920</v>
      </c>
      <c r="AC201" s="60">
        <v>15070</v>
      </c>
      <c r="AD201" s="60">
        <v>24920</v>
      </c>
      <c r="AE201" s="60">
        <v>0</v>
      </c>
      <c r="AF201" s="60">
        <v>1270</v>
      </c>
      <c r="AG201" s="60">
        <v>0</v>
      </c>
      <c r="AH201" s="61">
        <v>0</v>
      </c>
      <c r="AL201" s="55" t="s">
        <v>25</v>
      </c>
      <c r="AN201" s="55" t="s">
        <v>785</v>
      </c>
      <c r="AP2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2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20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1" s="60">
        <f>IFERROR(IF(D201="스마트스토어",COUNTIFS(출고표[구입일자],"&lt;&gt;"&amp;H201,출고표[구매자명],E201,출고표[구매자연락처],F201),COUNTIFS(출고표[구입일자],"&lt;&gt;"&amp;H201,출고표[구매자명],E201,출고표[구매자연락처],G201)),0)</f>
        <v>0</v>
      </c>
    </row>
    <row r="202" spans="1:48" ht="20.100000000000001" customHeight="1">
      <c r="A202" s="55">
        <v>201</v>
      </c>
      <c r="B202" s="55" t="s">
        <v>665</v>
      </c>
      <c r="C202" s="64" t="s">
        <v>1803</v>
      </c>
      <c r="D202" s="55" t="s">
        <v>559</v>
      </c>
      <c r="E202" s="55" t="s">
        <v>1801</v>
      </c>
      <c r="F202" s="55" t="s">
        <v>1804</v>
      </c>
      <c r="G202" s="55" t="s">
        <v>1805</v>
      </c>
      <c r="H202" s="63">
        <v>45470</v>
      </c>
      <c r="I202" s="63">
        <v>45471</v>
      </c>
      <c r="J202" s="55" t="s">
        <v>561</v>
      </c>
      <c r="K202" s="64" t="s">
        <v>1802</v>
      </c>
      <c r="M202" s="55" t="s">
        <v>1801</v>
      </c>
      <c r="N202" s="55" t="s">
        <v>1805</v>
      </c>
      <c r="O202" s="55" t="s">
        <v>1806</v>
      </c>
      <c r="P202" s="55" t="s">
        <v>1807</v>
      </c>
      <c r="R202" s="55" t="s">
        <v>80</v>
      </c>
      <c r="S202" s="55" t="s">
        <v>351</v>
      </c>
      <c r="T202" s="60">
        <v>4</v>
      </c>
      <c r="U202" s="60">
        <v>18840</v>
      </c>
      <c r="V202" s="60">
        <v>0</v>
      </c>
      <c r="W202" s="60">
        <v>3000</v>
      </c>
      <c r="X202" s="60">
        <v>0</v>
      </c>
      <c r="Y202" s="60">
        <v>3500</v>
      </c>
      <c r="Z202" s="60">
        <v>500</v>
      </c>
      <c r="AA202" s="60">
        <v>0</v>
      </c>
      <c r="AB202" s="60">
        <v>5120</v>
      </c>
      <c r="AC202" s="60">
        <v>3410</v>
      </c>
      <c r="AD202" s="60">
        <v>21840</v>
      </c>
      <c r="AE202" s="60">
        <v>0</v>
      </c>
      <c r="AF202" s="60">
        <v>1116</v>
      </c>
      <c r="AG202" s="60">
        <v>0</v>
      </c>
      <c r="AH202" s="61">
        <v>0</v>
      </c>
      <c r="AL202" s="55" t="s">
        <v>79</v>
      </c>
      <c r="AN202" s="55" t="s">
        <v>785</v>
      </c>
      <c r="AP2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21840</v>
      </c>
      <c r="AQ2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1116</v>
      </c>
      <c r="AS20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2" s="60">
        <f>IFERROR(IF(D202="스마트스토어",COUNTIFS(출고표[구입일자],"&lt;&gt;"&amp;H202,출고표[구매자명],E202,출고표[구매자연락처],F202),COUNTIFS(출고표[구입일자],"&lt;&gt;"&amp;H202,출고표[구매자명],E202,출고표[구매자연락처],G202)),0)</f>
        <v>0</v>
      </c>
    </row>
    <row r="203" spans="1:48" ht="20.100000000000001" customHeight="1">
      <c r="A203" s="55">
        <v>202</v>
      </c>
      <c r="B203" s="55" t="s">
        <v>665</v>
      </c>
      <c r="C203" s="64" t="s">
        <v>1810</v>
      </c>
      <c r="D203" s="55" t="s">
        <v>562</v>
      </c>
      <c r="E203" s="55" t="s">
        <v>1808</v>
      </c>
      <c r="F203" s="55" t="s">
        <v>1811</v>
      </c>
      <c r="G203" s="55" t="s">
        <v>1812</v>
      </c>
      <c r="H203" s="63">
        <v>45470</v>
      </c>
      <c r="I203" s="63">
        <v>45471</v>
      </c>
      <c r="J203" s="55" t="s">
        <v>561</v>
      </c>
      <c r="K203" s="64" t="s">
        <v>1809</v>
      </c>
      <c r="M203" s="55" t="s">
        <v>1808</v>
      </c>
      <c r="N203" s="55" t="s">
        <v>1812</v>
      </c>
      <c r="P203" s="55" t="s">
        <v>1813</v>
      </c>
      <c r="Q203" s="55" t="s">
        <v>564</v>
      </c>
      <c r="R203" s="55" t="s">
        <v>26</v>
      </c>
      <c r="S203" s="55" t="s">
        <v>351</v>
      </c>
      <c r="T203" s="60">
        <v>2</v>
      </c>
      <c r="U203" s="60">
        <v>46040</v>
      </c>
      <c r="V203" s="60">
        <v>0</v>
      </c>
      <c r="W203" s="60">
        <v>0</v>
      </c>
      <c r="X203" s="60">
        <v>0</v>
      </c>
      <c r="Y203" s="60">
        <v>3500</v>
      </c>
      <c r="Z203" s="60">
        <v>500</v>
      </c>
      <c r="AA203" s="60">
        <v>0</v>
      </c>
      <c r="AB203" s="60">
        <v>23020</v>
      </c>
      <c r="AC203" s="60">
        <v>15070</v>
      </c>
      <c r="AD203" s="60">
        <v>46040</v>
      </c>
      <c r="AE203" s="60">
        <v>0</v>
      </c>
      <c r="AF203" s="60">
        <v>5470</v>
      </c>
      <c r="AG203" s="60">
        <v>0</v>
      </c>
      <c r="AH203" s="61">
        <v>0</v>
      </c>
      <c r="AL203" s="55" t="s">
        <v>25</v>
      </c>
      <c r="AN203" s="55" t="s">
        <v>785</v>
      </c>
      <c r="AP2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46040</v>
      </c>
      <c r="AQ2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5470</v>
      </c>
      <c r="AS20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3" s="60">
        <f>IFERROR(IF(D203="스마트스토어",COUNTIFS(출고표[구입일자],"&lt;&gt;"&amp;H203,출고표[구매자명],E203,출고표[구매자연락처],F203),COUNTIFS(출고표[구입일자],"&lt;&gt;"&amp;H203,출고표[구매자명],E203,출고표[구매자연락처],G203)),0)</f>
        <v>0</v>
      </c>
    </row>
    <row r="204" spans="1:48" ht="20.100000000000001" customHeight="1">
      <c r="A204" s="55">
        <v>203</v>
      </c>
      <c r="B204" s="55" t="s">
        <v>665</v>
      </c>
      <c r="C204" s="64" t="s">
        <v>1816</v>
      </c>
      <c r="D204" s="55" t="s">
        <v>562</v>
      </c>
      <c r="E204" s="55" t="s">
        <v>1814</v>
      </c>
      <c r="F204" s="55" t="s">
        <v>1817</v>
      </c>
      <c r="G204" s="55" t="s">
        <v>1818</v>
      </c>
      <c r="H204" s="63">
        <v>45470</v>
      </c>
      <c r="I204" s="63">
        <v>45471</v>
      </c>
      <c r="J204" s="55" t="s">
        <v>561</v>
      </c>
      <c r="K204" s="64" t="s">
        <v>1815</v>
      </c>
      <c r="M204" s="55" t="s">
        <v>1814</v>
      </c>
      <c r="N204" s="55" t="s">
        <v>1818</v>
      </c>
      <c r="P204" s="55" t="s">
        <v>1819</v>
      </c>
      <c r="Q204" s="55" t="s">
        <v>563</v>
      </c>
      <c r="R204" s="55" t="s">
        <v>133</v>
      </c>
      <c r="S204" s="55" t="s">
        <v>351</v>
      </c>
      <c r="T204" s="60">
        <v>1</v>
      </c>
      <c r="U204" s="60">
        <v>8700</v>
      </c>
      <c r="V204" s="60">
        <v>0</v>
      </c>
      <c r="W204" s="60">
        <v>3000</v>
      </c>
      <c r="X204" s="60">
        <v>0</v>
      </c>
      <c r="Y204" s="60">
        <v>3000</v>
      </c>
      <c r="Z204" s="60">
        <v>0</v>
      </c>
      <c r="AA204" s="60">
        <v>0</v>
      </c>
      <c r="AB204" s="60">
        <v>8700</v>
      </c>
      <c r="AC204" s="60">
        <v>5500</v>
      </c>
      <c r="AD204" s="60">
        <v>11700</v>
      </c>
      <c r="AE204" s="60">
        <v>0</v>
      </c>
      <c r="AF204" s="60">
        <v>1133</v>
      </c>
      <c r="AG204" s="60">
        <v>0</v>
      </c>
      <c r="AH204" s="61">
        <v>0</v>
      </c>
      <c r="AL204" s="55" t="s">
        <v>132</v>
      </c>
      <c r="AN204" s="55" t="s">
        <v>785</v>
      </c>
      <c r="AO204" s="55">
        <v>10</v>
      </c>
      <c r="AP2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11700</v>
      </c>
      <c r="AQ2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1133</v>
      </c>
      <c r="AS20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4" s="60">
        <f>IFERROR(IF(D204="스마트스토어",COUNTIFS(출고표[구입일자],"&lt;&gt;"&amp;H204,출고표[구매자명],E204,출고표[구매자연락처],F204),COUNTIFS(출고표[구입일자],"&lt;&gt;"&amp;H204,출고표[구매자명],E204,출고표[구매자연락처],G204)),0)</f>
        <v>0</v>
      </c>
    </row>
    <row r="205" spans="1:48" ht="20.100000000000001" customHeight="1">
      <c r="A205" s="55">
        <v>204</v>
      </c>
      <c r="B205" s="55" t="s">
        <v>665</v>
      </c>
      <c r="C205" s="64" t="s">
        <v>1822</v>
      </c>
      <c r="D205" s="55" t="s">
        <v>562</v>
      </c>
      <c r="E205" s="55" t="s">
        <v>1820</v>
      </c>
      <c r="F205" s="55" t="s">
        <v>1823</v>
      </c>
      <c r="G205" s="55" t="s">
        <v>1824</v>
      </c>
      <c r="H205" s="63">
        <v>45470</v>
      </c>
      <c r="I205" s="63">
        <v>45471</v>
      </c>
      <c r="J205" s="55" t="s">
        <v>561</v>
      </c>
      <c r="K205" s="64" t="s">
        <v>1821</v>
      </c>
      <c r="M205" s="55" t="s">
        <v>1820</v>
      </c>
      <c r="N205" s="55" t="s">
        <v>1824</v>
      </c>
      <c r="P205" s="55" t="s">
        <v>1825</v>
      </c>
      <c r="Q205" s="55" t="s">
        <v>563</v>
      </c>
      <c r="R205" s="55" t="s">
        <v>22</v>
      </c>
      <c r="S205" s="55" t="s">
        <v>351</v>
      </c>
      <c r="T205" s="60">
        <v>2</v>
      </c>
      <c r="U205" s="60">
        <v>38640</v>
      </c>
      <c r="V205" s="60">
        <v>0</v>
      </c>
      <c r="W205" s="60">
        <v>0</v>
      </c>
      <c r="X205" s="60">
        <v>0</v>
      </c>
      <c r="Y205" s="60">
        <v>3500</v>
      </c>
      <c r="Z205" s="60">
        <v>960</v>
      </c>
      <c r="AA205" s="60">
        <v>0</v>
      </c>
      <c r="AB205" s="60">
        <v>19320</v>
      </c>
      <c r="AC205" s="60">
        <v>12650</v>
      </c>
      <c r="AD205" s="60">
        <v>38640</v>
      </c>
      <c r="AE205" s="60">
        <v>0</v>
      </c>
      <c r="AF205" s="60">
        <v>4590</v>
      </c>
      <c r="AG205" s="60">
        <v>0</v>
      </c>
      <c r="AH205" s="61">
        <v>0</v>
      </c>
      <c r="AL205" s="55" t="s">
        <v>21</v>
      </c>
      <c r="AN205" s="55" t="s">
        <v>785</v>
      </c>
      <c r="AP2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38640</v>
      </c>
      <c r="AQ2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4590</v>
      </c>
      <c r="AS20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5" s="60">
        <f>IFERROR(IF(D205="스마트스토어",COUNTIFS(출고표[구입일자],"&lt;&gt;"&amp;H205,출고표[구매자명],E205,출고표[구매자연락처],F205),COUNTIFS(출고표[구입일자],"&lt;&gt;"&amp;H205,출고표[구매자명],E205,출고표[구매자연락처],G205)),0)</f>
        <v>0</v>
      </c>
    </row>
    <row r="206" spans="1:48" ht="20.100000000000001" customHeight="1">
      <c r="A206" s="55">
        <v>205</v>
      </c>
      <c r="B206" s="55" t="s">
        <v>665</v>
      </c>
      <c r="C206" s="64" t="s">
        <v>1913</v>
      </c>
      <c r="D206" s="55" t="s">
        <v>530</v>
      </c>
      <c r="E206" s="55" t="s">
        <v>1826</v>
      </c>
      <c r="H206" s="63">
        <v>45474</v>
      </c>
      <c r="I206" s="63">
        <v>45474</v>
      </c>
      <c r="J206" s="55" t="s">
        <v>561</v>
      </c>
      <c r="K206" s="64" t="s">
        <v>1827</v>
      </c>
      <c r="M206" s="55" t="s">
        <v>1826</v>
      </c>
      <c r="N206" s="55" t="s">
        <v>1828</v>
      </c>
      <c r="P206" s="55" t="s">
        <v>1829</v>
      </c>
      <c r="R206" s="55" t="s">
        <v>529</v>
      </c>
      <c r="S206" s="55" t="s">
        <v>351</v>
      </c>
      <c r="T206" s="60">
        <v>1</v>
      </c>
      <c r="U206" s="60">
        <v>0</v>
      </c>
      <c r="V206" s="60">
        <v>0</v>
      </c>
      <c r="W206" s="60">
        <v>0</v>
      </c>
      <c r="X206" s="60">
        <v>0</v>
      </c>
      <c r="Y206" s="60">
        <v>3500</v>
      </c>
      <c r="Z206" s="60">
        <v>500</v>
      </c>
      <c r="AA206" s="60">
        <v>0</v>
      </c>
      <c r="AB206" s="60">
        <v>0</v>
      </c>
      <c r="AC206" s="60">
        <v>0</v>
      </c>
      <c r="AD206" s="60">
        <v>0</v>
      </c>
      <c r="AE206" s="60">
        <v>0</v>
      </c>
      <c r="AF206" s="60">
        <v>0</v>
      </c>
      <c r="AG206" s="60">
        <v>0</v>
      </c>
      <c r="AH206" s="61">
        <v>0</v>
      </c>
      <c r="AL206" s="55" t="s">
        <v>530</v>
      </c>
      <c r="AM206" s="55" t="s">
        <v>773</v>
      </c>
      <c r="AN206" s="55" t="s">
        <v>785</v>
      </c>
      <c r="AP2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0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6" s="60">
        <f>IFERROR(IF(D206="스마트스토어",COUNTIFS(출고표[구입일자],"&lt;&gt;"&amp;H206,출고표[구매자명],E206,출고표[구매자연락처],F206),COUNTIFS(출고표[구입일자],"&lt;&gt;"&amp;H206,출고표[구매자명],E206,출고표[구매자연락처],G206)),0)</f>
        <v>0</v>
      </c>
    </row>
    <row r="207" spans="1:48" ht="20.100000000000001" customHeight="1">
      <c r="A207" s="55">
        <v>206</v>
      </c>
      <c r="B207" s="55" t="s">
        <v>665</v>
      </c>
      <c r="C207" s="64" t="s">
        <v>1914</v>
      </c>
      <c r="D207" s="55" t="s">
        <v>530</v>
      </c>
      <c r="E207" s="55" t="s">
        <v>1830</v>
      </c>
      <c r="H207" s="63">
        <v>45474</v>
      </c>
      <c r="I207" s="63">
        <v>45474</v>
      </c>
      <c r="J207" s="55" t="s">
        <v>561</v>
      </c>
      <c r="K207" s="64" t="s">
        <v>1831</v>
      </c>
      <c r="M207" s="55" t="s">
        <v>1830</v>
      </c>
      <c r="N207" s="55" t="s">
        <v>1832</v>
      </c>
      <c r="P207" s="55" t="s">
        <v>1833</v>
      </c>
      <c r="R207" s="55" t="s">
        <v>529</v>
      </c>
      <c r="S207" s="55" t="s">
        <v>351</v>
      </c>
      <c r="T207" s="60">
        <v>1</v>
      </c>
      <c r="U207" s="60">
        <v>0</v>
      </c>
      <c r="V207" s="60">
        <v>0</v>
      </c>
      <c r="W207" s="60">
        <v>0</v>
      </c>
      <c r="X207" s="60">
        <v>0</v>
      </c>
      <c r="Y207" s="60">
        <v>4400</v>
      </c>
      <c r="Z207" s="60">
        <v>1725</v>
      </c>
      <c r="AA207" s="60">
        <v>0</v>
      </c>
      <c r="AB207" s="60">
        <v>0</v>
      </c>
      <c r="AC207" s="60">
        <v>0</v>
      </c>
      <c r="AD207" s="60">
        <v>0</v>
      </c>
      <c r="AE207" s="60">
        <v>0</v>
      </c>
      <c r="AF207" s="60">
        <v>0</v>
      </c>
      <c r="AG207" s="60">
        <v>0</v>
      </c>
      <c r="AH207" s="61">
        <v>0</v>
      </c>
      <c r="AL207" s="55" t="s">
        <v>530</v>
      </c>
      <c r="AM207" s="55" t="s">
        <v>773</v>
      </c>
      <c r="AN207" s="55" t="s">
        <v>785</v>
      </c>
      <c r="AP2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0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0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7" s="60">
        <f>IFERROR(IF(D207="스마트스토어",COUNTIFS(출고표[구입일자],"&lt;&gt;"&amp;H207,출고표[구매자명],E207,출고표[구매자연락처],F207),COUNTIFS(출고표[구입일자],"&lt;&gt;"&amp;H207,출고표[구매자명],E207,출고표[구매자연락처],G207)),0)</f>
        <v>0</v>
      </c>
    </row>
    <row r="208" spans="1:48" ht="20.100000000000001" customHeight="1">
      <c r="A208" s="55">
        <v>207</v>
      </c>
      <c r="B208" s="55" t="s">
        <v>560</v>
      </c>
      <c r="C208" s="64" t="s">
        <v>1836</v>
      </c>
      <c r="D208" s="55" t="s">
        <v>559</v>
      </c>
      <c r="E208" s="55" t="s">
        <v>1837</v>
      </c>
      <c r="F208" s="55" t="s">
        <v>1838</v>
      </c>
      <c r="G208" s="55" t="s">
        <v>1839</v>
      </c>
      <c r="H208" s="63">
        <v>45474</v>
      </c>
      <c r="I208" s="63">
        <v>45474</v>
      </c>
      <c r="J208" s="55" t="s">
        <v>561</v>
      </c>
      <c r="K208" s="64" t="s">
        <v>1835</v>
      </c>
      <c r="M208" s="55" t="s">
        <v>1834</v>
      </c>
      <c r="N208" s="55" t="s">
        <v>1840</v>
      </c>
      <c r="P208" s="55" t="s">
        <v>1841</v>
      </c>
      <c r="R208" s="55" t="s">
        <v>82</v>
      </c>
      <c r="S208" s="55" t="s">
        <v>385</v>
      </c>
      <c r="T208" s="60">
        <v>5</v>
      </c>
      <c r="U208" s="60">
        <v>38150</v>
      </c>
      <c r="V208" s="60">
        <v>0</v>
      </c>
      <c r="W208" s="60">
        <v>0</v>
      </c>
      <c r="X208" s="60">
        <v>0</v>
      </c>
      <c r="Y208" s="60">
        <v>4400</v>
      </c>
      <c r="Z208" s="60">
        <v>1725</v>
      </c>
      <c r="AA208" s="60">
        <v>0</v>
      </c>
      <c r="AB208" s="60">
        <v>5610</v>
      </c>
      <c r="AC208" s="60">
        <v>3740</v>
      </c>
      <c r="AD208" s="60">
        <v>38150</v>
      </c>
      <c r="AE208" s="60">
        <v>24825</v>
      </c>
      <c r="AF208" s="60">
        <v>1598</v>
      </c>
      <c r="AG208" s="60">
        <v>11727</v>
      </c>
      <c r="AH208" s="61">
        <v>0.30740000000000001</v>
      </c>
      <c r="AL208" s="55" t="s">
        <v>81</v>
      </c>
      <c r="AN208" s="55" t="s">
        <v>785</v>
      </c>
      <c r="AP2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38150</v>
      </c>
      <c r="AQ2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24825</v>
      </c>
      <c r="AR2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1598</v>
      </c>
      <c r="AS208" s="60">
        <f>IFERROR(IF(출고표[[#This Row],[쇼핑몰구분]]="비닐팩토리",0,ROUND(출고표[[#This Row],[총판매금액(검)]]-출고표[[#This Row],[거래처지급액(검)]]-출고표[[#This Row],[수수료(검)]],0)),0)</f>
        <v>11727</v>
      </c>
      <c r="AT2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0.30740000000000001</v>
      </c>
      <c r="AU2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8" s="60">
        <f>IFERROR(IF(D208="스마트스토어",COUNTIFS(출고표[구입일자],"&lt;&gt;"&amp;H208,출고표[구매자명],E208,출고표[구매자연락처],F208),COUNTIFS(출고표[구입일자],"&lt;&gt;"&amp;H208,출고표[구매자명],E208,출고표[구매자연락처],G208)),0)</f>
        <v>0</v>
      </c>
    </row>
    <row r="209" spans="1:48" ht="20.100000000000001" customHeight="1">
      <c r="A209" s="55">
        <v>208</v>
      </c>
      <c r="B209" s="55" t="s">
        <v>560</v>
      </c>
      <c r="C209" s="64" t="s">
        <v>1844</v>
      </c>
      <c r="D209" s="55" t="s">
        <v>559</v>
      </c>
      <c r="E209" s="55" t="s">
        <v>1842</v>
      </c>
      <c r="F209" s="55" t="s">
        <v>1845</v>
      </c>
      <c r="G209" s="55" t="s">
        <v>1846</v>
      </c>
      <c r="H209" s="63">
        <v>45474</v>
      </c>
      <c r="I209" s="63">
        <v>45474</v>
      </c>
      <c r="J209" s="55" t="s">
        <v>561</v>
      </c>
      <c r="K209" s="64" t="s">
        <v>1843</v>
      </c>
      <c r="M209" s="55" t="s">
        <v>1842</v>
      </c>
      <c r="N209" s="55" t="s">
        <v>1846</v>
      </c>
      <c r="O209" s="55" t="s">
        <v>1846</v>
      </c>
      <c r="P209" s="55" t="s">
        <v>1847</v>
      </c>
      <c r="R209" s="55" t="s">
        <v>257</v>
      </c>
      <c r="S209" s="55" t="s">
        <v>351</v>
      </c>
      <c r="T209" s="60">
        <v>20</v>
      </c>
      <c r="U209" s="60">
        <v>37800</v>
      </c>
      <c r="V209" s="60">
        <v>0</v>
      </c>
      <c r="W209" s="60">
        <v>0</v>
      </c>
      <c r="X209" s="60">
        <v>0</v>
      </c>
      <c r="Y209" s="60">
        <v>4400</v>
      </c>
      <c r="Z209" s="60">
        <v>1725</v>
      </c>
      <c r="AA209" s="60">
        <v>0</v>
      </c>
      <c r="AB209" s="60">
        <v>1810</v>
      </c>
      <c r="AC209" s="60">
        <v>1155</v>
      </c>
      <c r="AD209" s="60">
        <v>37800</v>
      </c>
      <c r="AE209" s="60">
        <v>29225</v>
      </c>
      <c r="AF209" s="60">
        <v>1584</v>
      </c>
      <c r="AG209" s="60">
        <v>6991</v>
      </c>
      <c r="AH209" s="61">
        <v>0.18490000000000001</v>
      </c>
      <c r="AL209" s="55" t="s">
        <v>256</v>
      </c>
      <c r="AN209" s="55" t="s">
        <v>785</v>
      </c>
      <c r="AP2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37800</v>
      </c>
      <c r="AQ2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29225</v>
      </c>
      <c r="AR2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1584</v>
      </c>
      <c r="AS209" s="60">
        <f>IFERROR(IF(출고표[[#This Row],[쇼핑몰구분]]="비닐팩토리",0,ROUND(출고표[[#This Row],[총판매금액(검)]]-출고표[[#This Row],[거래처지급액(검)]]-출고표[[#This Row],[수수료(검)]],0)),0)</f>
        <v>6991</v>
      </c>
      <c r="AT2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0.18490000000000001</v>
      </c>
      <c r="AU2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9" s="60">
        <f>IFERROR(IF(D209="스마트스토어",COUNTIFS(출고표[구입일자],"&lt;&gt;"&amp;H209,출고표[구매자명],E209,출고표[구매자연락처],F209),COUNTIFS(출고표[구입일자],"&lt;&gt;"&amp;H209,출고표[구매자명],E209,출고표[구매자연락처],G209)),0)</f>
        <v>1</v>
      </c>
    </row>
    <row r="210" spans="1:48" ht="20.100000000000001" customHeight="1">
      <c r="A210" s="55">
        <v>209</v>
      </c>
      <c r="B210" s="55" t="s">
        <v>560</v>
      </c>
      <c r="C210" s="64" t="s">
        <v>1850</v>
      </c>
      <c r="D210" s="55" t="s">
        <v>559</v>
      </c>
      <c r="E210" s="55" t="s">
        <v>1848</v>
      </c>
      <c r="F210" s="55" t="s">
        <v>1851</v>
      </c>
      <c r="G210" s="55" t="s">
        <v>1852</v>
      </c>
      <c r="H210" s="63">
        <v>45474</v>
      </c>
      <c r="I210" s="63">
        <v>45474</v>
      </c>
      <c r="J210" s="55" t="s">
        <v>561</v>
      </c>
      <c r="K210" s="64" t="s">
        <v>1849</v>
      </c>
      <c r="M210" s="55" t="s">
        <v>1848</v>
      </c>
      <c r="N210" s="55" t="s">
        <v>1852</v>
      </c>
      <c r="P210" s="55" t="s">
        <v>1853</v>
      </c>
      <c r="R210" s="55" t="s">
        <v>133</v>
      </c>
      <c r="S210" s="55" t="s">
        <v>351</v>
      </c>
      <c r="T210" s="60">
        <v>20</v>
      </c>
      <c r="U210" s="60">
        <v>17000</v>
      </c>
      <c r="V210" s="60">
        <v>1000</v>
      </c>
      <c r="W210" s="60">
        <v>3000</v>
      </c>
      <c r="X210" s="60">
        <v>0</v>
      </c>
      <c r="Y210" s="60">
        <v>3000</v>
      </c>
      <c r="Z210" s="60">
        <v>0</v>
      </c>
      <c r="AA210" s="60">
        <v>0</v>
      </c>
      <c r="AB210" s="60">
        <v>850</v>
      </c>
      <c r="AC210" s="60">
        <v>550</v>
      </c>
      <c r="AD210" s="60">
        <v>20000</v>
      </c>
      <c r="AE210" s="60">
        <v>14000</v>
      </c>
      <c r="AF210" s="60">
        <v>816</v>
      </c>
      <c r="AG210" s="60">
        <v>5184</v>
      </c>
      <c r="AH210" s="61">
        <v>0.25919999999999999</v>
      </c>
      <c r="AL210" s="55" t="s">
        <v>132</v>
      </c>
      <c r="AN210" s="55" t="s">
        <v>785</v>
      </c>
      <c r="AP2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20000</v>
      </c>
      <c r="AQ2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14000</v>
      </c>
      <c r="AR2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816</v>
      </c>
      <c r="AS210" s="60">
        <f>IFERROR(IF(출고표[[#This Row],[쇼핑몰구분]]="비닐팩토리",0,ROUND(출고표[[#This Row],[총판매금액(검)]]-출고표[[#This Row],[거래처지급액(검)]]-출고표[[#This Row],[수수료(검)]],0)),0)</f>
        <v>5184</v>
      </c>
      <c r="AT2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0.25919999999999999</v>
      </c>
      <c r="AU2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0" s="60">
        <f>IFERROR(IF(D210="스마트스토어",COUNTIFS(출고표[구입일자],"&lt;&gt;"&amp;H210,출고표[구매자명],E210,출고표[구매자연락처],F210),COUNTIFS(출고표[구입일자],"&lt;&gt;"&amp;H210,출고표[구매자명],E210,출고표[구매자연락처],G210)),0)</f>
        <v>0</v>
      </c>
    </row>
    <row r="211" spans="1:48" ht="20.100000000000001" customHeight="1">
      <c r="A211" s="55">
        <v>210</v>
      </c>
      <c r="B211" s="55" t="s">
        <v>560</v>
      </c>
      <c r="C211" s="64" t="s">
        <v>1856</v>
      </c>
      <c r="D211" s="55" t="s">
        <v>559</v>
      </c>
      <c r="E211" s="55" t="s">
        <v>1854</v>
      </c>
      <c r="F211" s="55" t="s">
        <v>1857</v>
      </c>
      <c r="G211" s="55" t="s">
        <v>1858</v>
      </c>
      <c r="H211" s="63">
        <v>45474</v>
      </c>
      <c r="I211" s="63">
        <v>45474</v>
      </c>
      <c r="J211" s="55" t="s">
        <v>561</v>
      </c>
      <c r="K211" s="64" t="s">
        <v>1855</v>
      </c>
      <c r="M211" s="55" t="s">
        <v>1854</v>
      </c>
      <c r="N211" s="55" t="s">
        <v>1858</v>
      </c>
      <c r="P211" s="55" t="s">
        <v>1859</v>
      </c>
      <c r="R211" s="55" t="s">
        <v>80</v>
      </c>
      <c r="S211" s="55" t="s">
        <v>351</v>
      </c>
      <c r="T211" s="60">
        <v>4</v>
      </c>
      <c r="U211" s="60">
        <v>25680</v>
      </c>
      <c r="V211" s="60">
        <v>0</v>
      </c>
      <c r="W211" s="60">
        <v>3000</v>
      </c>
      <c r="X211" s="60">
        <v>0</v>
      </c>
      <c r="Y211" s="60">
        <v>3500</v>
      </c>
      <c r="Z211" s="60">
        <v>960</v>
      </c>
      <c r="AA211" s="60">
        <v>0</v>
      </c>
      <c r="AB211" s="60">
        <v>5120</v>
      </c>
      <c r="AC211" s="60">
        <v>3410</v>
      </c>
      <c r="AD211" s="60">
        <v>28680</v>
      </c>
      <c r="AE211" s="60">
        <v>18100</v>
      </c>
      <c r="AF211" s="60">
        <v>1161</v>
      </c>
      <c r="AG211" s="60">
        <v>9419</v>
      </c>
      <c r="AH211" s="61">
        <v>0.32840000000000003</v>
      </c>
      <c r="AL211" s="55" t="s">
        <v>79</v>
      </c>
      <c r="AN211" s="55" t="s">
        <v>785</v>
      </c>
      <c r="AP2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28680</v>
      </c>
      <c r="AQ2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18100</v>
      </c>
      <c r="AR2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1161</v>
      </c>
      <c r="AS211" s="60">
        <f>IFERROR(IF(출고표[[#This Row],[쇼핑몰구분]]="비닐팩토리",0,ROUND(출고표[[#This Row],[총판매금액(검)]]-출고표[[#This Row],[거래처지급액(검)]]-출고표[[#This Row],[수수료(검)]],0)),0)</f>
        <v>9419</v>
      </c>
      <c r="AT2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0.32840000000000003</v>
      </c>
      <c r="AU2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1" s="60">
        <f>IFERROR(IF(D211="스마트스토어",COUNTIFS(출고표[구입일자],"&lt;&gt;"&amp;H211,출고표[구매자명],E211,출고표[구매자연락처],F211),COUNTIFS(출고표[구입일자],"&lt;&gt;"&amp;H211,출고표[구매자명],E211,출고표[구매자연락처],G211)),0)</f>
        <v>1</v>
      </c>
    </row>
    <row r="212" spans="1:48" ht="20.100000000000001" customHeight="1">
      <c r="A212" s="55">
        <v>211</v>
      </c>
      <c r="B212" s="55" t="s">
        <v>560</v>
      </c>
      <c r="C212" s="64" t="s">
        <v>1862</v>
      </c>
      <c r="D212" s="55" t="s">
        <v>559</v>
      </c>
      <c r="E212" s="55" t="s">
        <v>1863</v>
      </c>
      <c r="F212" s="55" t="s">
        <v>1864</v>
      </c>
      <c r="G212" s="55" t="s">
        <v>1865</v>
      </c>
      <c r="H212" s="63">
        <v>45473</v>
      </c>
      <c r="I212" s="63">
        <v>45474</v>
      </c>
      <c r="J212" s="55" t="s">
        <v>561</v>
      </c>
      <c r="K212" s="64" t="s">
        <v>1861</v>
      </c>
      <c r="M212" s="55" t="s">
        <v>1860</v>
      </c>
      <c r="N212" s="55" t="s">
        <v>1866</v>
      </c>
      <c r="P212" s="55" t="s">
        <v>1867</v>
      </c>
      <c r="R212" s="55" t="s">
        <v>88</v>
      </c>
      <c r="S212" s="55" t="s">
        <v>351</v>
      </c>
      <c r="T212" s="60">
        <v>3</v>
      </c>
      <c r="U212" s="60">
        <v>23340</v>
      </c>
      <c r="V212" s="60">
        <v>0</v>
      </c>
      <c r="W212" s="60">
        <v>3000</v>
      </c>
      <c r="X212" s="60">
        <v>0</v>
      </c>
      <c r="Y212" s="60">
        <v>3500</v>
      </c>
      <c r="Z212" s="60">
        <v>500</v>
      </c>
      <c r="AA212" s="60">
        <v>0</v>
      </c>
      <c r="AB212" s="60">
        <v>5940</v>
      </c>
      <c r="AC212" s="60">
        <v>3960</v>
      </c>
      <c r="AD212" s="60">
        <v>26340</v>
      </c>
      <c r="AE212" s="60">
        <v>15880</v>
      </c>
      <c r="AF212" s="60">
        <v>1068</v>
      </c>
      <c r="AG212" s="60">
        <v>9392</v>
      </c>
      <c r="AH212" s="61">
        <v>0.35659999999999997</v>
      </c>
      <c r="AL212" s="55" t="s">
        <v>87</v>
      </c>
      <c r="AN212" s="55" t="s">
        <v>785</v>
      </c>
      <c r="AP2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26340</v>
      </c>
      <c r="AQ2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15880</v>
      </c>
      <c r="AR2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1068</v>
      </c>
      <c r="AS212" s="60">
        <f>IFERROR(IF(출고표[[#This Row],[쇼핑몰구분]]="비닐팩토리",0,ROUND(출고표[[#This Row],[총판매금액(검)]]-출고표[[#This Row],[거래처지급액(검)]]-출고표[[#This Row],[수수료(검)]],0)),0)</f>
        <v>9392</v>
      </c>
      <c r="AT2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0.35659999999999997</v>
      </c>
      <c r="AU2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2" s="60">
        <f>IFERROR(IF(D212="스마트스토어",COUNTIFS(출고표[구입일자],"&lt;&gt;"&amp;H212,출고표[구매자명],E212,출고표[구매자연락처],F212),COUNTIFS(출고표[구입일자],"&lt;&gt;"&amp;H212,출고표[구매자명],E212,출고표[구매자연락처],G212)),0)</f>
        <v>0</v>
      </c>
    </row>
    <row r="213" spans="1:48" ht="20.100000000000001" customHeight="1">
      <c r="A213" s="55">
        <v>212</v>
      </c>
      <c r="B213" s="55" t="s">
        <v>560</v>
      </c>
      <c r="C213" s="64" t="s">
        <v>1870</v>
      </c>
      <c r="D213" s="55" t="s">
        <v>559</v>
      </c>
      <c r="E213" s="55" t="s">
        <v>1868</v>
      </c>
      <c r="F213" s="55" t="s">
        <v>1871</v>
      </c>
      <c r="G213" s="55" t="s">
        <v>1872</v>
      </c>
      <c r="H213" s="63">
        <v>45471</v>
      </c>
      <c r="I213" s="63">
        <v>45474</v>
      </c>
      <c r="J213" s="55" t="s">
        <v>561</v>
      </c>
      <c r="K213" s="64" t="s">
        <v>1869</v>
      </c>
      <c r="M213" s="55" t="s">
        <v>1868</v>
      </c>
      <c r="N213" s="55" t="s">
        <v>1872</v>
      </c>
      <c r="P213" s="55" t="s">
        <v>1873</v>
      </c>
      <c r="Q213" s="55" t="s">
        <v>1874</v>
      </c>
      <c r="R213" s="55" t="s">
        <v>84</v>
      </c>
      <c r="S213" s="55" t="s">
        <v>351</v>
      </c>
      <c r="T213" s="60">
        <v>1</v>
      </c>
      <c r="U213" s="60">
        <v>5880</v>
      </c>
      <c r="V213" s="60">
        <v>0</v>
      </c>
      <c r="W213" s="60">
        <v>0</v>
      </c>
      <c r="X213" s="60">
        <v>0</v>
      </c>
      <c r="Y213" s="60">
        <v>4400</v>
      </c>
      <c r="Z213" s="60">
        <v>1725</v>
      </c>
      <c r="AA213" s="60">
        <v>0</v>
      </c>
      <c r="AB213" s="60">
        <v>5120</v>
      </c>
      <c r="AC213" s="60">
        <v>3410</v>
      </c>
      <c r="AD213" s="60">
        <v>5880</v>
      </c>
      <c r="AE213" s="60">
        <v>9535</v>
      </c>
      <c r="AF213" s="60">
        <v>314</v>
      </c>
      <c r="AG213" s="60">
        <v>-3969</v>
      </c>
      <c r="AH213" s="61">
        <v>-0.67500000000000004</v>
      </c>
      <c r="AL213" s="55" t="s">
        <v>83</v>
      </c>
      <c r="AN213" s="55" t="s">
        <v>785</v>
      </c>
      <c r="AP2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5880</v>
      </c>
      <c r="AQ2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9535</v>
      </c>
      <c r="AR2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213" s="60">
        <f>IFERROR(IF(출고표[[#This Row],[쇼핑몰구분]]="비닐팩토리",0,ROUND(출고표[[#This Row],[총판매금액(검)]]-출고표[[#This Row],[거래처지급액(검)]]-출고표[[#This Row],[수수료(검)]],0)),0)</f>
        <v>-3969</v>
      </c>
      <c r="AT2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-0.67500000000000004</v>
      </c>
      <c r="AU2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3" s="60">
        <f>IFERROR(IF(D213="스마트스토어",COUNTIFS(출고표[구입일자],"&lt;&gt;"&amp;H213,출고표[구매자명],E213,출고표[구매자연락처],F213),COUNTIFS(출고표[구입일자],"&lt;&gt;"&amp;H213,출고표[구매자명],E213,출고표[구매자연락처],G213)),0)</f>
        <v>4</v>
      </c>
    </row>
    <row r="214" spans="1:48" ht="20.100000000000001" customHeight="1">
      <c r="A214" s="55">
        <v>213</v>
      </c>
      <c r="B214" s="55" t="s">
        <v>560</v>
      </c>
      <c r="C214" s="64" t="s">
        <v>1875</v>
      </c>
      <c r="D214" s="55" t="s">
        <v>559</v>
      </c>
      <c r="E214" s="55" t="s">
        <v>1868</v>
      </c>
      <c r="F214" s="55" t="s">
        <v>1871</v>
      </c>
      <c r="G214" s="55" t="s">
        <v>1872</v>
      </c>
      <c r="H214" s="63">
        <v>45471</v>
      </c>
      <c r="I214" s="63">
        <v>45474</v>
      </c>
      <c r="J214" s="55" t="s">
        <v>561</v>
      </c>
      <c r="K214" s="64" t="s">
        <v>1869</v>
      </c>
      <c r="M214" s="55" t="s">
        <v>1868</v>
      </c>
      <c r="N214" s="55" t="s">
        <v>1872</v>
      </c>
      <c r="P214" s="55" t="s">
        <v>1873</v>
      </c>
      <c r="Q214" s="55" t="s">
        <v>1874</v>
      </c>
      <c r="R214" s="55" t="s">
        <v>34</v>
      </c>
      <c r="S214" s="55" t="s">
        <v>351</v>
      </c>
      <c r="T214" s="60">
        <v>2</v>
      </c>
      <c r="U214" s="60">
        <v>57240</v>
      </c>
      <c r="V214" s="60">
        <v>6360</v>
      </c>
      <c r="W214" s="60">
        <v>0</v>
      </c>
      <c r="X214" s="60">
        <v>0</v>
      </c>
      <c r="Y214" s="60">
        <v>0</v>
      </c>
      <c r="Z214" s="60">
        <v>0</v>
      </c>
      <c r="AA214" s="60">
        <v>0</v>
      </c>
      <c r="AB214" s="60">
        <v>30600</v>
      </c>
      <c r="AC214" s="60">
        <v>19800</v>
      </c>
      <c r="AD214" s="60">
        <v>57240</v>
      </c>
      <c r="AE214" s="60">
        <v>39600</v>
      </c>
      <c r="AF214" s="60">
        <v>2358</v>
      </c>
      <c r="AG214" s="60">
        <v>15282</v>
      </c>
      <c r="AH214" s="61">
        <v>0.26700000000000002</v>
      </c>
      <c r="AL214" s="55" t="s">
        <v>33</v>
      </c>
      <c r="AM214" s="55" t="s">
        <v>773</v>
      </c>
      <c r="AN214" s="55" t="s">
        <v>785</v>
      </c>
      <c r="AP2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2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39600</v>
      </c>
      <c r="AR2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14" s="60">
        <f>IFERROR(IF(출고표[[#This Row],[쇼핑몰구분]]="비닐팩토리",0,ROUND(출고표[[#This Row],[총판매금액(검)]]-출고표[[#This Row],[거래처지급액(검)]]-출고표[[#This Row],[수수료(검)]],0)),0)</f>
        <v>15282</v>
      </c>
      <c r="AT2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0.26700000000000002</v>
      </c>
      <c r="AU2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4" s="60">
        <f>IFERROR(IF(D214="스마트스토어",COUNTIFS(출고표[구입일자],"&lt;&gt;"&amp;H214,출고표[구매자명],E214,출고표[구매자연락처],F214),COUNTIFS(출고표[구입일자],"&lt;&gt;"&amp;H214,출고표[구매자명],E214,출고표[구매자연락처],G214)),0)</f>
        <v>4</v>
      </c>
    </row>
    <row r="215" spans="1:48" ht="20.100000000000001" customHeight="1">
      <c r="A215" s="55">
        <v>214</v>
      </c>
      <c r="B215" s="55" t="s">
        <v>560</v>
      </c>
      <c r="C215" s="64" t="s">
        <v>1876</v>
      </c>
      <c r="D215" s="55" t="s">
        <v>559</v>
      </c>
      <c r="E215" s="55" t="s">
        <v>1868</v>
      </c>
      <c r="F215" s="55" t="s">
        <v>1871</v>
      </c>
      <c r="G215" s="55" t="s">
        <v>1872</v>
      </c>
      <c r="H215" s="63">
        <v>45471</v>
      </c>
      <c r="I215" s="63">
        <v>45474</v>
      </c>
      <c r="J215" s="55" t="s">
        <v>561</v>
      </c>
      <c r="K215" s="64" t="s">
        <v>1869</v>
      </c>
      <c r="M215" s="55" t="s">
        <v>1868</v>
      </c>
      <c r="N215" s="55" t="s">
        <v>1872</v>
      </c>
      <c r="P215" s="55" t="s">
        <v>1873</v>
      </c>
      <c r="Q215" s="55" t="s">
        <v>1874</v>
      </c>
      <c r="R215" s="55" t="s">
        <v>22</v>
      </c>
      <c r="S215" s="55" t="s">
        <v>351</v>
      </c>
      <c r="T215" s="60">
        <v>1</v>
      </c>
      <c r="U215" s="60">
        <v>18630</v>
      </c>
      <c r="V215" s="60">
        <v>2070</v>
      </c>
      <c r="W215" s="60">
        <v>0</v>
      </c>
      <c r="X215" s="60">
        <v>0</v>
      </c>
      <c r="Y215" s="60">
        <v>0</v>
      </c>
      <c r="Z215" s="60">
        <v>0</v>
      </c>
      <c r="AA215" s="60">
        <v>0</v>
      </c>
      <c r="AB215" s="60">
        <v>19550</v>
      </c>
      <c r="AC215" s="60">
        <v>12650</v>
      </c>
      <c r="AD215" s="60">
        <v>18630</v>
      </c>
      <c r="AE215" s="60">
        <v>12650</v>
      </c>
      <c r="AF215" s="60">
        <v>821</v>
      </c>
      <c r="AG215" s="60">
        <v>5159</v>
      </c>
      <c r="AH215" s="61">
        <v>0.27689999999999998</v>
      </c>
      <c r="AL215" s="55" t="s">
        <v>21</v>
      </c>
      <c r="AM215" s="55" t="s">
        <v>773</v>
      </c>
      <c r="AN215" s="55" t="s">
        <v>785</v>
      </c>
      <c r="AP2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2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2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215" s="60">
        <f>IFERROR(IF(출고표[[#This Row],[쇼핑몰구분]]="비닐팩토리",0,ROUND(출고표[[#This Row],[총판매금액(검)]]-출고표[[#This Row],[거래처지급액(검)]]-출고표[[#This Row],[수수료(검)]],0)),0)</f>
        <v>5159</v>
      </c>
      <c r="AT2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0.27689999999999998</v>
      </c>
      <c r="AU2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5" s="60">
        <f>IFERROR(IF(D215="스마트스토어",COUNTIFS(출고표[구입일자],"&lt;&gt;"&amp;H215,출고표[구매자명],E215,출고표[구매자연락처],F215),COUNTIFS(출고표[구입일자],"&lt;&gt;"&amp;H215,출고표[구매자명],E215,출고표[구매자연락처],G215)),0)</f>
        <v>4</v>
      </c>
    </row>
    <row r="216" spans="1:48" ht="20.100000000000001" customHeight="1">
      <c r="A216" s="55">
        <v>215</v>
      </c>
      <c r="B216" s="55" t="s">
        <v>560</v>
      </c>
      <c r="C216" s="64" t="s">
        <v>1879</v>
      </c>
      <c r="D216" s="55" t="s">
        <v>562</v>
      </c>
      <c r="E216" s="55" t="s">
        <v>1880</v>
      </c>
      <c r="F216" s="55" t="s">
        <v>1881</v>
      </c>
      <c r="G216" s="55" t="s">
        <v>1882</v>
      </c>
      <c r="H216" s="63">
        <v>45472</v>
      </c>
      <c r="I216" s="63">
        <v>45474</v>
      </c>
      <c r="J216" s="55" t="s">
        <v>561</v>
      </c>
      <c r="K216" s="64" t="s">
        <v>1878</v>
      </c>
      <c r="M216" s="55" t="s">
        <v>1877</v>
      </c>
      <c r="N216" s="55" t="s">
        <v>1882</v>
      </c>
      <c r="P216" s="55" t="s">
        <v>1883</v>
      </c>
      <c r="Q216" s="55" t="s">
        <v>1884</v>
      </c>
      <c r="R216" s="55" t="s">
        <v>74</v>
      </c>
      <c r="S216" s="55" t="s">
        <v>351</v>
      </c>
      <c r="T216" s="60">
        <v>2</v>
      </c>
      <c r="U216" s="60">
        <v>4160</v>
      </c>
      <c r="V216" s="60">
        <v>1040</v>
      </c>
      <c r="W216" s="60">
        <v>0</v>
      </c>
      <c r="X216" s="60">
        <v>0</v>
      </c>
      <c r="Y216" s="60">
        <v>3000</v>
      </c>
      <c r="Z216" s="60">
        <v>0</v>
      </c>
      <c r="AA216" s="60">
        <v>0</v>
      </c>
      <c r="AB216" s="60">
        <v>2280</v>
      </c>
      <c r="AC216" s="60">
        <v>1540</v>
      </c>
      <c r="AD216" s="60">
        <v>4160</v>
      </c>
      <c r="AE216" s="60">
        <v>6080</v>
      </c>
      <c r="AF216" s="60">
        <v>494</v>
      </c>
      <c r="AG216" s="60">
        <v>-2414</v>
      </c>
      <c r="AH216" s="61">
        <v>-0.58030000000000004</v>
      </c>
      <c r="AL216" s="55" t="s">
        <v>73</v>
      </c>
      <c r="AN216" s="55" t="s">
        <v>785</v>
      </c>
      <c r="AP2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4160</v>
      </c>
      <c r="AQ2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6080</v>
      </c>
      <c r="AR2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494</v>
      </c>
      <c r="AS216" s="60">
        <f>IFERROR(IF(출고표[[#This Row],[쇼핑몰구분]]="비닐팩토리",0,ROUND(출고표[[#This Row],[총판매금액(검)]]-출고표[[#This Row],[거래처지급액(검)]]-출고표[[#This Row],[수수료(검)]],0)),0)</f>
        <v>-2414</v>
      </c>
      <c r="AT2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-0.58030000000000004</v>
      </c>
      <c r="AU2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6" s="60">
        <f>IFERROR(IF(D216="스마트스토어",COUNTIFS(출고표[구입일자],"&lt;&gt;"&amp;H216,출고표[구매자명],E216,출고표[구매자연락처],F216),COUNTIFS(출고표[구입일자],"&lt;&gt;"&amp;H216,출고표[구매자명],E216,출고표[구매자연락처],G216)),0)</f>
        <v>0</v>
      </c>
    </row>
    <row r="217" spans="1:48" ht="20.100000000000001" customHeight="1">
      <c r="A217" s="55">
        <v>216</v>
      </c>
      <c r="B217" s="55" t="s">
        <v>560</v>
      </c>
      <c r="C217" s="64" t="s">
        <v>1879</v>
      </c>
      <c r="D217" s="55" t="s">
        <v>562</v>
      </c>
      <c r="E217" s="55" t="s">
        <v>1880</v>
      </c>
      <c r="F217" s="55" t="s">
        <v>1881</v>
      </c>
      <c r="G217" s="55" t="s">
        <v>1882</v>
      </c>
      <c r="H217" s="63">
        <v>45472</v>
      </c>
      <c r="I217" s="63">
        <v>45474</v>
      </c>
      <c r="J217" s="55" t="s">
        <v>561</v>
      </c>
      <c r="K217" s="64" t="s">
        <v>1878</v>
      </c>
      <c r="M217" s="55" t="s">
        <v>1877</v>
      </c>
      <c r="N217" s="55" t="s">
        <v>1882</v>
      </c>
      <c r="P217" s="55" t="s">
        <v>1883</v>
      </c>
      <c r="Q217" s="55" t="s">
        <v>1884</v>
      </c>
      <c r="R217" s="55" t="s">
        <v>125</v>
      </c>
      <c r="S217" s="55" t="s">
        <v>351</v>
      </c>
      <c r="T217" s="60">
        <v>1</v>
      </c>
      <c r="U217" s="60">
        <v>1690</v>
      </c>
      <c r="V217" s="60">
        <v>190</v>
      </c>
      <c r="W217" s="60">
        <v>0</v>
      </c>
      <c r="X217" s="60">
        <v>0</v>
      </c>
      <c r="Y217" s="60">
        <v>0</v>
      </c>
      <c r="Z217" s="60">
        <v>0</v>
      </c>
      <c r="AA217" s="60">
        <v>0</v>
      </c>
      <c r="AB217" s="60">
        <v>1790</v>
      </c>
      <c r="AC217" s="60">
        <v>1100</v>
      </c>
      <c r="AD217" s="60">
        <v>1690</v>
      </c>
      <c r="AE217" s="60">
        <v>1100</v>
      </c>
      <c r="AF217" s="60">
        <v>201</v>
      </c>
      <c r="AG217" s="60">
        <v>389</v>
      </c>
      <c r="AH217" s="61">
        <v>0.23019999999999999</v>
      </c>
      <c r="AL217" s="55" t="s">
        <v>124</v>
      </c>
      <c r="AM217" s="55" t="s">
        <v>773</v>
      </c>
      <c r="AN217" s="55" t="s">
        <v>785</v>
      </c>
      <c r="AP2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1690</v>
      </c>
      <c r="AQ2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</v>
      </c>
      <c r="AR2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217" s="60">
        <f>IFERROR(IF(출고표[[#This Row],[쇼핑몰구분]]="비닐팩토리",0,ROUND(출고표[[#This Row],[총판매금액(검)]]-출고표[[#This Row],[거래처지급액(검)]]-출고표[[#This Row],[수수료(검)]],0)),0)</f>
        <v>389</v>
      </c>
      <c r="AT2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0.23019999999999999</v>
      </c>
      <c r="AU2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7" s="60">
        <f>IFERROR(IF(D217="스마트스토어",COUNTIFS(출고표[구입일자],"&lt;&gt;"&amp;H217,출고표[구매자명],E217,출고표[구매자연락처],F217),COUNTIFS(출고표[구입일자],"&lt;&gt;"&amp;H217,출고표[구매자명],E217,출고표[구매자연락처],G217)),0)</f>
        <v>0</v>
      </c>
    </row>
    <row r="218" spans="1:48" ht="20.100000000000001" customHeight="1">
      <c r="A218" s="55">
        <v>217</v>
      </c>
      <c r="B218" s="55" t="s">
        <v>560</v>
      </c>
      <c r="C218" s="64" t="s">
        <v>1879</v>
      </c>
      <c r="D218" s="55" t="s">
        <v>562</v>
      </c>
      <c r="E218" s="55" t="s">
        <v>1880</v>
      </c>
      <c r="F218" s="55" t="s">
        <v>1881</v>
      </c>
      <c r="G218" s="55" t="s">
        <v>1882</v>
      </c>
      <c r="H218" s="63">
        <v>45472</v>
      </c>
      <c r="I218" s="63">
        <v>45474</v>
      </c>
      <c r="J218" s="55" t="s">
        <v>561</v>
      </c>
      <c r="K218" s="64" t="s">
        <v>1878</v>
      </c>
      <c r="M218" s="55" t="s">
        <v>1877</v>
      </c>
      <c r="N218" s="55" t="s">
        <v>1882</v>
      </c>
      <c r="P218" s="55" t="s">
        <v>1883</v>
      </c>
      <c r="Q218" s="55" t="s">
        <v>1884</v>
      </c>
      <c r="R218" s="55" t="s">
        <v>50</v>
      </c>
      <c r="S218" s="55" t="s">
        <v>351</v>
      </c>
      <c r="T218" s="60">
        <v>2</v>
      </c>
      <c r="U218" s="60">
        <v>5360</v>
      </c>
      <c r="V218" s="60">
        <v>0</v>
      </c>
      <c r="W218" s="60">
        <v>0</v>
      </c>
      <c r="X218" s="60">
        <v>0</v>
      </c>
      <c r="Y218" s="60">
        <v>0</v>
      </c>
      <c r="Z218" s="60">
        <v>0</v>
      </c>
      <c r="AA218" s="60">
        <v>0</v>
      </c>
      <c r="AB218" s="60">
        <v>1950</v>
      </c>
      <c r="AC218" s="60">
        <v>1320</v>
      </c>
      <c r="AD218" s="60">
        <v>5360</v>
      </c>
      <c r="AE218" s="60">
        <v>2640</v>
      </c>
      <c r="AF218" s="60">
        <v>637</v>
      </c>
      <c r="AG218" s="60">
        <v>2083</v>
      </c>
      <c r="AH218" s="61">
        <v>0.3886</v>
      </c>
      <c r="AL218" s="55" t="s">
        <v>49</v>
      </c>
      <c r="AM218" s="55" t="s">
        <v>773</v>
      </c>
      <c r="AN218" s="55" t="s">
        <v>785</v>
      </c>
      <c r="AP2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5360</v>
      </c>
      <c r="AQ2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2640</v>
      </c>
      <c r="AR2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637</v>
      </c>
      <c r="AS218" s="60">
        <f>IFERROR(IF(출고표[[#This Row],[쇼핑몰구분]]="비닐팩토리",0,ROUND(출고표[[#This Row],[총판매금액(검)]]-출고표[[#This Row],[거래처지급액(검)]]-출고표[[#This Row],[수수료(검)]],0)),0)</f>
        <v>2083</v>
      </c>
      <c r="AT2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0.3886</v>
      </c>
      <c r="AU2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8" s="60">
        <f>IFERROR(IF(D218="스마트스토어",COUNTIFS(출고표[구입일자],"&lt;&gt;"&amp;H218,출고표[구매자명],E218,출고표[구매자연락처],F218),COUNTIFS(출고표[구입일자],"&lt;&gt;"&amp;H218,출고표[구매자명],E218,출고표[구매자연락처],G218)),0)</f>
        <v>0</v>
      </c>
    </row>
    <row r="219" spans="1:48" ht="20.100000000000001" customHeight="1">
      <c r="A219" s="55">
        <v>218</v>
      </c>
      <c r="B219" s="55" t="s">
        <v>560</v>
      </c>
      <c r="C219" s="64" t="s">
        <v>1887</v>
      </c>
      <c r="D219" s="55" t="s">
        <v>562</v>
      </c>
      <c r="E219" s="55" t="s">
        <v>1885</v>
      </c>
      <c r="F219" s="55" t="s">
        <v>937</v>
      </c>
      <c r="G219" s="55" t="s">
        <v>1888</v>
      </c>
      <c r="H219" s="63">
        <v>45473</v>
      </c>
      <c r="I219" s="63">
        <v>45474</v>
      </c>
      <c r="J219" s="55" t="s">
        <v>561</v>
      </c>
      <c r="K219" s="64" t="s">
        <v>1886</v>
      </c>
      <c r="M219" s="55" t="s">
        <v>1885</v>
      </c>
      <c r="N219" s="55" t="s">
        <v>1888</v>
      </c>
      <c r="P219" s="55" t="s">
        <v>1889</v>
      </c>
      <c r="Q219" s="55" t="s">
        <v>1890</v>
      </c>
      <c r="R219" s="55" t="s">
        <v>133</v>
      </c>
      <c r="S219" s="55" t="s">
        <v>351</v>
      </c>
      <c r="T219" s="60">
        <v>40</v>
      </c>
      <c r="U219" s="60">
        <v>37600</v>
      </c>
      <c r="V219" s="60">
        <v>0</v>
      </c>
      <c r="W219" s="60">
        <v>0</v>
      </c>
      <c r="X219" s="60">
        <v>3000</v>
      </c>
      <c r="Y219" s="60">
        <v>3500</v>
      </c>
      <c r="Z219" s="60">
        <v>500</v>
      </c>
      <c r="AA219" s="60">
        <v>0</v>
      </c>
      <c r="AB219" s="60">
        <v>890</v>
      </c>
      <c r="AC219" s="60">
        <v>550</v>
      </c>
      <c r="AD219" s="60">
        <v>37600</v>
      </c>
      <c r="AE219" s="60">
        <v>26000</v>
      </c>
      <c r="AF219" s="60">
        <v>4467</v>
      </c>
      <c r="AG219" s="60">
        <v>7133</v>
      </c>
      <c r="AH219" s="61">
        <v>0.18970000000000001</v>
      </c>
      <c r="AL219" s="55" t="s">
        <v>132</v>
      </c>
      <c r="AN219" s="55" t="s">
        <v>785</v>
      </c>
      <c r="AP2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40600</v>
      </c>
      <c r="AQ2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29000</v>
      </c>
      <c r="AR2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219" s="60">
        <f>IFERROR(IF(출고표[[#This Row],[쇼핑몰구분]]="비닐팩토리",0,ROUND(출고표[[#This Row],[총판매금액(검)]]-출고표[[#This Row],[거래처지급액(검)]]-출고표[[#This Row],[수수료(검)]],0)),0)</f>
        <v>7133</v>
      </c>
      <c r="AT2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0.1757</v>
      </c>
      <c r="AU2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19" s="60">
        <f>IFERROR(IF(D219="스마트스토어",COUNTIFS(출고표[구입일자],"&lt;&gt;"&amp;H219,출고표[구매자명],E219,출고표[구매자연락처],F219),COUNTIFS(출고표[구입일자],"&lt;&gt;"&amp;H219,출고표[구매자명],E219,출고표[구매자연락처],G219)),0)</f>
        <v>0</v>
      </c>
    </row>
    <row r="220" spans="1:48" ht="20.100000000000001" customHeight="1">
      <c r="A220" s="55">
        <v>219</v>
      </c>
      <c r="B220" s="55" t="s">
        <v>560</v>
      </c>
      <c r="C220" s="64" t="s">
        <v>1893</v>
      </c>
      <c r="D220" s="55" t="s">
        <v>562</v>
      </c>
      <c r="E220" s="55" t="s">
        <v>1891</v>
      </c>
      <c r="F220" s="55" t="s">
        <v>1894</v>
      </c>
      <c r="G220" s="55" t="s">
        <v>1895</v>
      </c>
      <c r="H220" s="63">
        <v>45473</v>
      </c>
      <c r="I220" s="63">
        <v>45474</v>
      </c>
      <c r="J220" s="55" t="s">
        <v>561</v>
      </c>
      <c r="K220" s="64" t="s">
        <v>1892</v>
      </c>
      <c r="M220" s="55" t="s">
        <v>1891</v>
      </c>
      <c r="N220" s="55" t="s">
        <v>1895</v>
      </c>
      <c r="P220" s="55" t="s">
        <v>1896</v>
      </c>
      <c r="Q220" s="55" t="s">
        <v>564</v>
      </c>
      <c r="R220" s="55" t="s">
        <v>94</v>
      </c>
      <c r="S220" s="55" t="s">
        <v>351</v>
      </c>
      <c r="T220" s="60">
        <v>1</v>
      </c>
      <c r="U220" s="60">
        <v>7220</v>
      </c>
      <c r="V220" s="60">
        <v>0</v>
      </c>
      <c r="W220" s="60">
        <v>3000</v>
      </c>
      <c r="X220" s="60">
        <v>0</v>
      </c>
      <c r="Y220" s="60">
        <v>3000</v>
      </c>
      <c r="Z220" s="60">
        <v>0</v>
      </c>
      <c r="AA220" s="60">
        <v>0</v>
      </c>
      <c r="AB220" s="60">
        <v>6700</v>
      </c>
      <c r="AC220" s="60">
        <v>4125</v>
      </c>
      <c r="AD220" s="60">
        <v>10220</v>
      </c>
      <c r="AE220" s="60">
        <v>7125</v>
      </c>
      <c r="AF220" s="60">
        <v>957</v>
      </c>
      <c r="AG220" s="60">
        <v>-862</v>
      </c>
      <c r="AH220" s="61">
        <v>-8.43E-2</v>
      </c>
      <c r="AL220" s="55" t="s">
        <v>789</v>
      </c>
      <c r="AN220" s="55" t="s">
        <v>785</v>
      </c>
      <c r="AP2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10220</v>
      </c>
      <c r="AQ2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7125</v>
      </c>
      <c r="AR2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957</v>
      </c>
      <c r="AS220" s="60">
        <f>IFERROR(IF(출고표[[#This Row],[쇼핑몰구분]]="비닐팩토리",0,ROUND(출고표[[#This Row],[총판매금액(검)]]-출고표[[#This Row],[거래처지급액(검)]]-출고표[[#This Row],[수수료(검)]],0)),0)</f>
        <v>2138</v>
      </c>
      <c r="AT2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2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0" s="60">
        <f>IFERROR(IF(D220="스마트스토어",COUNTIFS(출고표[구입일자],"&lt;&gt;"&amp;H220,출고표[구매자명],E220,출고표[구매자연락처],F220),COUNTIFS(출고표[구입일자],"&lt;&gt;"&amp;H220,출고표[구매자명],E220,출고표[구매자연락처],G220)),0)</f>
        <v>0</v>
      </c>
    </row>
    <row r="221" spans="1:48" ht="20.100000000000001" customHeight="1">
      <c r="A221" s="55">
        <v>220</v>
      </c>
      <c r="B221" s="55" t="s">
        <v>560</v>
      </c>
      <c r="C221" s="64" t="s">
        <v>1899</v>
      </c>
      <c r="D221" s="55" t="s">
        <v>562</v>
      </c>
      <c r="E221" s="55" t="s">
        <v>1897</v>
      </c>
      <c r="F221" s="55" t="s">
        <v>1772</v>
      </c>
      <c r="G221" s="55" t="s">
        <v>1900</v>
      </c>
      <c r="H221" s="63">
        <v>45474</v>
      </c>
      <c r="I221" s="63">
        <v>45474</v>
      </c>
      <c r="J221" s="55" t="s">
        <v>561</v>
      </c>
      <c r="K221" s="64" t="s">
        <v>1898</v>
      </c>
      <c r="M221" s="55" t="s">
        <v>1897</v>
      </c>
      <c r="N221" s="55" t="s">
        <v>1900</v>
      </c>
      <c r="P221" s="55" t="s">
        <v>1901</v>
      </c>
      <c r="Q221" s="55" t="s">
        <v>1902</v>
      </c>
      <c r="R221" s="55" t="s">
        <v>133</v>
      </c>
      <c r="S221" s="55" t="s">
        <v>351</v>
      </c>
      <c r="T221" s="60">
        <v>30</v>
      </c>
      <c r="U221" s="60">
        <v>28200</v>
      </c>
      <c r="V221" s="60">
        <v>0</v>
      </c>
      <c r="W221" s="60">
        <v>3000</v>
      </c>
      <c r="X221" s="60">
        <v>0</v>
      </c>
      <c r="Y221" s="60">
        <v>3500</v>
      </c>
      <c r="Z221" s="60">
        <v>500</v>
      </c>
      <c r="AA221" s="60">
        <v>0</v>
      </c>
      <c r="AB221" s="60">
        <v>890</v>
      </c>
      <c r="AC221" s="60">
        <v>550</v>
      </c>
      <c r="AD221" s="60">
        <v>31200</v>
      </c>
      <c r="AE221" s="60">
        <v>20500</v>
      </c>
      <c r="AF221" s="60">
        <v>3449</v>
      </c>
      <c r="AG221" s="60">
        <v>4251</v>
      </c>
      <c r="AH221" s="61">
        <v>0.1363</v>
      </c>
      <c r="AL221" s="55" t="s">
        <v>132</v>
      </c>
      <c r="AN221" s="55" t="s">
        <v>785</v>
      </c>
      <c r="AP2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31200</v>
      </c>
      <c r="AQ2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20500</v>
      </c>
      <c r="AR2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221" s="60">
        <f>IFERROR(IF(출고표[[#This Row],[쇼핑몰구분]]="비닐팩토리",0,ROUND(출고표[[#This Row],[총판매금액(검)]]-출고표[[#This Row],[거래처지급액(검)]]-출고표[[#This Row],[수수료(검)]],0)),0)</f>
        <v>7251</v>
      </c>
      <c r="AT2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0.2324</v>
      </c>
      <c r="AU2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1" s="60">
        <f>IFERROR(IF(D221="스마트스토어",COUNTIFS(출고표[구입일자],"&lt;&gt;"&amp;H221,출고표[구매자명],E221,출고표[구매자연락처],F221),COUNTIFS(출고표[구입일자],"&lt;&gt;"&amp;H221,출고표[구매자명],E221,출고표[구매자연락처],G221)),0)</f>
        <v>0</v>
      </c>
    </row>
    <row r="222" spans="1:48" ht="20.100000000000001" customHeight="1">
      <c r="A222" s="55">
        <v>221</v>
      </c>
      <c r="B222" s="55" t="s">
        <v>665</v>
      </c>
      <c r="C222" s="64" t="s">
        <v>1905</v>
      </c>
      <c r="D222" s="55" t="s">
        <v>562</v>
      </c>
      <c r="E222" s="55" t="s">
        <v>1903</v>
      </c>
      <c r="F222" s="55" t="s">
        <v>1906</v>
      </c>
      <c r="G222" s="55" t="s">
        <v>1907</v>
      </c>
      <c r="H222" s="63">
        <v>45474</v>
      </c>
      <c r="I222" s="63">
        <v>45474</v>
      </c>
      <c r="J222" s="55" t="s">
        <v>561</v>
      </c>
      <c r="K222" s="64" t="s">
        <v>1904</v>
      </c>
      <c r="M222" s="55" t="s">
        <v>1903</v>
      </c>
      <c r="N222" s="55" t="s">
        <v>1907</v>
      </c>
      <c r="P222" s="55" t="s">
        <v>1908</v>
      </c>
      <c r="Q222" s="55" t="s">
        <v>1909</v>
      </c>
      <c r="R222" s="55" t="s">
        <v>34</v>
      </c>
      <c r="S222" s="55" t="s">
        <v>351</v>
      </c>
      <c r="T222" s="60">
        <v>1</v>
      </c>
      <c r="U222" s="60">
        <v>30240</v>
      </c>
      <c r="V222" s="60">
        <v>0</v>
      </c>
      <c r="W222" s="60">
        <v>3000</v>
      </c>
      <c r="X222" s="60">
        <v>0</v>
      </c>
      <c r="Y222" s="60">
        <v>3500</v>
      </c>
      <c r="Z222" s="60">
        <v>960</v>
      </c>
      <c r="AA222" s="60">
        <v>0</v>
      </c>
      <c r="AB222" s="60">
        <v>30240</v>
      </c>
      <c r="AC222" s="60">
        <v>19800</v>
      </c>
      <c r="AD222" s="60">
        <v>33240</v>
      </c>
      <c r="AE222" s="60">
        <v>0</v>
      </c>
      <c r="AF222" s="60">
        <v>3692</v>
      </c>
      <c r="AG222" s="60">
        <v>0</v>
      </c>
      <c r="AH222" s="61">
        <v>0</v>
      </c>
      <c r="AL222" s="55" t="s">
        <v>33</v>
      </c>
      <c r="AN222" s="55" t="s">
        <v>785</v>
      </c>
      <c r="AP2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2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22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2" s="60">
        <f>IFERROR(IF(D222="스마트스토어",COUNTIFS(출고표[구입일자],"&lt;&gt;"&amp;H222,출고표[구매자명],E222,출고표[구매자연락처],F222),COUNTIFS(출고표[구입일자],"&lt;&gt;"&amp;H222,출고표[구매자명],E222,출고표[구매자연락처],G222)),0)</f>
        <v>0</v>
      </c>
    </row>
    <row r="223" spans="1:48" ht="20.100000000000001" customHeight="1">
      <c r="A223" s="55">
        <v>227</v>
      </c>
      <c r="B223" s="55" t="s">
        <v>665</v>
      </c>
      <c r="C223" s="64" t="s">
        <v>1938</v>
      </c>
      <c r="D223" s="55" t="s">
        <v>530</v>
      </c>
      <c r="E223" s="55" t="s">
        <v>1915</v>
      </c>
      <c r="H223" s="63">
        <v>45475</v>
      </c>
      <c r="I223" s="63">
        <v>45475</v>
      </c>
      <c r="J223" s="55" t="s">
        <v>561</v>
      </c>
      <c r="K223" s="64" t="s">
        <v>1916</v>
      </c>
      <c r="M223" s="55" t="s">
        <v>1915</v>
      </c>
      <c r="N223" s="55" t="s">
        <v>1917</v>
      </c>
      <c r="P223" s="55" t="s">
        <v>1918</v>
      </c>
      <c r="R223" s="55" t="s">
        <v>529</v>
      </c>
      <c r="S223" s="55" t="s">
        <v>351</v>
      </c>
      <c r="T223" s="60">
        <v>1</v>
      </c>
      <c r="U223" s="60">
        <v>0</v>
      </c>
      <c r="V223" s="60">
        <v>0</v>
      </c>
      <c r="W223" s="60">
        <v>0</v>
      </c>
      <c r="X223" s="60">
        <v>0</v>
      </c>
      <c r="Y223" s="60">
        <v>5700</v>
      </c>
      <c r="Z223" s="60">
        <v>1725</v>
      </c>
      <c r="AA223" s="60">
        <v>0</v>
      </c>
      <c r="AB223" s="60">
        <v>0</v>
      </c>
      <c r="AC223" s="60">
        <v>0</v>
      </c>
      <c r="AD223" s="60">
        <v>0</v>
      </c>
      <c r="AE223" s="60">
        <v>0</v>
      </c>
      <c r="AF223" s="60">
        <v>0</v>
      </c>
      <c r="AG223" s="60">
        <v>0</v>
      </c>
      <c r="AH223" s="61">
        <v>0</v>
      </c>
      <c r="AL223" s="55" t="s">
        <v>530</v>
      </c>
      <c r="AM223" s="55" t="s">
        <v>773</v>
      </c>
      <c r="AN223" s="55" t="s">
        <v>785</v>
      </c>
      <c r="AP2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2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3" s="60">
        <f>IFERROR(IF(D223="스마트스토어",COUNTIFS(출고표[구입일자],"&lt;&gt;"&amp;H223,출고표[구매자명],E223,출고표[구매자연락처],F223),COUNTIFS(출고표[구입일자],"&lt;&gt;"&amp;H223,출고표[구매자명],E223,출고표[구매자연락처],G223)),0)</f>
        <v>0</v>
      </c>
    </row>
    <row r="224" spans="1:48" ht="20.100000000000001" customHeight="1">
      <c r="A224" s="55">
        <v>228</v>
      </c>
      <c r="B224" s="55" t="s">
        <v>665</v>
      </c>
      <c r="C224" s="64" t="s">
        <v>1939</v>
      </c>
      <c r="D224" s="55" t="s">
        <v>530</v>
      </c>
      <c r="E224" s="55" t="s">
        <v>1915</v>
      </c>
      <c r="H224" s="63">
        <v>45475</v>
      </c>
      <c r="I224" s="63">
        <v>45475</v>
      </c>
      <c r="J224" s="55" t="s">
        <v>561</v>
      </c>
      <c r="K224" s="64" t="s">
        <v>1919</v>
      </c>
      <c r="M224" s="55" t="s">
        <v>1915</v>
      </c>
      <c r="N224" s="55" t="s">
        <v>1917</v>
      </c>
      <c r="P224" s="55" t="s">
        <v>1918</v>
      </c>
      <c r="R224" s="55" t="s">
        <v>529</v>
      </c>
      <c r="S224" s="55" t="s">
        <v>351</v>
      </c>
      <c r="T224" s="60">
        <v>1</v>
      </c>
      <c r="U224" s="60">
        <v>0</v>
      </c>
      <c r="V224" s="60">
        <v>0</v>
      </c>
      <c r="W224" s="60">
        <v>0</v>
      </c>
      <c r="X224" s="60">
        <v>0</v>
      </c>
      <c r="Y224" s="60">
        <v>5700</v>
      </c>
      <c r="Z224" s="60">
        <v>1725</v>
      </c>
      <c r="AA224" s="60">
        <v>0</v>
      </c>
      <c r="AB224" s="60">
        <v>0</v>
      </c>
      <c r="AC224" s="60">
        <v>0</v>
      </c>
      <c r="AD224" s="60">
        <v>0</v>
      </c>
      <c r="AE224" s="60">
        <v>0</v>
      </c>
      <c r="AF224" s="60">
        <v>0</v>
      </c>
      <c r="AG224" s="60">
        <v>0</v>
      </c>
      <c r="AH224" s="61">
        <v>0</v>
      </c>
      <c r="AL224" s="55" t="s">
        <v>530</v>
      </c>
      <c r="AM224" s="55" t="s">
        <v>773</v>
      </c>
      <c r="AN224" s="55" t="s">
        <v>785</v>
      </c>
      <c r="AP2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2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4" s="60">
        <f>IFERROR(IF(D224="스마트스토어",COUNTIFS(출고표[구입일자],"&lt;&gt;"&amp;H224,출고표[구매자명],E224,출고표[구매자연락처],F224),COUNTIFS(출고표[구입일자],"&lt;&gt;"&amp;H224,출고표[구매자명],E224,출고표[구매자연락처],G224)),0)</f>
        <v>0</v>
      </c>
    </row>
    <row r="225" spans="1:48" ht="20.100000000000001" customHeight="1">
      <c r="A225" s="55">
        <v>229</v>
      </c>
      <c r="B225" s="55" t="s">
        <v>665</v>
      </c>
      <c r="C225" s="64" t="s">
        <v>1922</v>
      </c>
      <c r="D225" s="55" t="s">
        <v>559</v>
      </c>
      <c r="E225" s="55" t="s">
        <v>1920</v>
      </c>
      <c r="F225" s="55" t="s">
        <v>1923</v>
      </c>
      <c r="G225" s="55" t="s">
        <v>1924</v>
      </c>
      <c r="H225" s="63">
        <v>45475</v>
      </c>
      <c r="I225" s="63">
        <v>45475</v>
      </c>
      <c r="J225" s="55" t="s">
        <v>561</v>
      </c>
      <c r="K225" s="64" t="s">
        <v>1921</v>
      </c>
      <c r="M225" s="55" t="s">
        <v>1920</v>
      </c>
      <c r="N225" s="55" t="s">
        <v>1924</v>
      </c>
      <c r="P225" s="55" t="s">
        <v>1925</v>
      </c>
      <c r="R225" s="55" t="s">
        <v>18</v>
      </c>
      <c r="S225" s="55" t="s">
        <v>351</v>
      </c>
      <c r="T225" s="60">
        <v>1</v>
      </c>
      <c r="U225" s="60">
        <v>10560</v>
      </c>
      <c r="V225" s="60">
        <v>0</v>
      </c>
      <c r="W225" s="60">
        <v>3000</v>
      </c>
      <c r="X225" s="60">
        <v>0</v>
      </c>
      <c r="Y225" s="60">
        <v>3000</v>
      </c>
      <c r="Z225" s="60">
        <v>0</v>
      </c>
      <c r="AA225" s="60">
        <v>0</v>
      </c>
      <c r="AB225" s="60">
        <v>10560</v>
      </c>
      <c r="AC225" s="60">
        <v>7260</v>
      </c>
      <c r="AD225" s="60">
        <v>13560</v>
      </c>
      <c r="AE225" s="60">
        <v>0</v>
      </c>
      <c r="AF225" s="60">
        <v>700</v>
      </c>
      <c r="AG225" s="60">
        <v>0</v>
      </c>
      <c r="AH225" s="61">
        <v>0</v>
      </c>
      <c r="AL225" s="55" t="s">
        <v>17</v>
      </c>
      <c r="AM225" s="55" t="s">
        <v>773</v>
      </c>
      <c r="AN225" s="55" t="s">
        <v>785</v>
      </c>
      <c r="AP2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2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22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2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5" s="60">
        <f>IFERROR(IF(D225="스마트스토어",COUNTIFS(출고표[구입일자],"&lt;&gt;"&amp;H225,출고표[구매자명],E225,출고표[구매자연락처],F225),COUNTIFS(출고표[구입일자],"&lt;&gt;"&amp;H225,출고표[구매자명],E225,출고표[구매자연락처],G225)),0)</f>
        <v>0</v>
      </c>
    </row>
    <row r="226" spans="1:48" ht="20.100000000000001" customHeight="1">
      <c r="A226" s="55">
        <v>230</v>
      </c>
      <c r="B226" s="55" t="s">
        <v>560</v>
      </c>
      <c r="C226" s="64" t="s">
        <v>1928</v>
      </c>
      <c r="D226" s="55" t="s">
        <v>559</v>
      </c>
      <c r="E226" s="55" t="s">
        <v>1929</v>
      </c>
      <c r="F226" s="55" t="s">
        <v>1930</v>
      </c>
      <c r="G226" s="55" t="s">
        <v>1931</v>
      </c>
      <c r="H226" s="63">
        <v>45475</v>
      </c>
      <c r="I226" s="63">
        <v>45475</v>
      </c>
      <c r="J226" s="55" t="s">
        <v>561</v>
      </c>
      <c r="K226" s="64" t="s">
        <v>1927</v>
      </c>
      <c r="M226" s="55" t="s">
        <v>1926</v>
      </c>
      <c r="N226" s="55" t="s">
        <v>1931</v>
      </c>
      <c r="P226" s="55" t="s">
        <v>1932</v>
      </c>
      <c r="R226" s="55" t="s">
        <v>34</v>
      </c>
      <c r="S226" s="55" t="s">
        <v>351</v>
      </c>
      <c r="T226" s="60">
        <v>1</v>
      </c>
      <c r="U226" s="60">
        <v>28620</v>
      </c>
      <c r="V226" s="60">
        <v>3180</v>
      </c>
      <c r="W226" s="60">
        <v>3000</v>
      </c>
      <c r="X226" s="60">
        <v>0</v>
      </c>
      <c r="Y226" s="60">
        <v>3500</v>
      </c>
      <c r="Z226" s="60">
        <v>960</v>
      </c>
      <c r="AA226" s="60">
        <v>0</v>
      </c>
      <c r="AB226" s="60">
        <v>30600</v>
      </c>
      <c r="AC226" s="60">
        <v>19800</v>
      </c>
      <c r="AD226" s="60">
        <v>31620</v>
      </c>
      <c r="AE226" s="60">
        <v>24260</v>
      </c>
      <c r="AF226" s="60">
        <v>1278</v>
      </c>
      <c r="AG226" s="60">
        <v>6082</v>
      </c>
      <c r="AH226" s="61">
        <v>0.1923</v>
      </c>
      <c r="AL226" s="55" t="s">
        <v>33</v>
      </c>
      <c r="AM226" s="55" t="s">
        <v>773</v>
      </c>
      <c r="AN226" s="55" t="s">
        <v>785</v>
      </c>
      <c r="AP2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2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226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2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2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6" s="60">
        <f>IFERROR(IF(D226="스마트스토어",COUNTIFS(출고표[구입일자],"&lt;&gt;"&amp;H226,출고표[구매자명],E226,출고표[구매자연락처],F226),COUNTIFS(출고표[구입일자],"&lt;&gt;"&amp;H226,출고표[구매자명],E226,출고표[구매자연락처],G226)),0)</f>
        <v>1</v>
      </c>
    </row>
    <row r="227" spans="1:48" ht="20.100000000000001" customHeight="1">
      <c r="A227" s="55">
        <v>231</v>
      </c>
      <c r="B227" s="55" t="s">
        <v>560</v>
      </c>
      <c r="C227" s="64" t="s">
        <v>1935</v>
      </c>
      <c r="D227" s="55" t="s">
        <v>562</v>
      </c>
      <c r="E227" s="55" t="s">
        <v>1933</v>
      </c>
      <c r="F227" s="55" t="s">
        <v>786</v>
      </c>
      <c r="G227" s="55" t="s">
        <v>1936</v>
      </c>
      <c r="H227" s="63">
        <v>45474</v>
      </c>
      <c r="I227" s="63">
        <v>45475</v>
      </c>
      <c r="J227" s="55" t="s">
        <v>561</v>
      </c>
      <c r="K227" s="64" t="s">
        <v>1934</v>
      </c>
      <c r="M227" s="55" t="s">
        <v>1933</v>
      </c>
      <c r="N227" s="55" t="s">
        <v>1936</v>
      </c>
      <c r="P227" s="55" t="s">
        <v>1937</v>
      </c>
      <c r="Q227" s="55" t="s">
        <v>564</v>
      </c>
      <c r="R227" s="55" t="s">
        <v>34</v>
      </c>
      <c r="S227" s="55" t="s">
        <v>351</v>
      </c>
      <c r="T227" s="60">
        <v>1</v>
      </c>
      <c r="U227" s="60">
        <v>34020</v>
      </c>
      <c r="V227" s="60">
        <v>0</v>
      </c>
      <c r="W227" s="60">
        <v>0</v>
      </c>
      <c r="X227" s="60">
        <v>0</v>
      </c>
      <c r="Y227" s="60">
        <v>3500</v>
      </c>
      <c r="Z227" s="60">
        <v>960</v>
      </c>
      <c r="AA227" s="60">
        <v>0</v>
      </c>
      <c r="AB227" s="60">
        <v>32130</v>
      </c>
      <c r="AC227" s="60">
        <v>19800</v>
      </c>
      <c r="AD227" s="60">
        <v>34020</v>
      </c>
      <c r="AE227" s="60">
        <v>24260</v>
      </c>
      <c r="AF227" s="60">
        <v>4042</v>
      </c>
      <c r="AG227" s="60">
        <v>5718</v>
      </c>
      <c r="AH227" s="61">
        <v>0.1681</v>
      </c>
      <c r="AL227" s="55" t="s">
        <v>33</v>
      </c>
      <c r="AN227" s="55" t="s">
        <v>785</v>
      </c>
      <c r="AP2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34020</v>
      </c>
      <c r="AQ2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4042</v>
      </c>
      <c r="AS227" s="60">
        <f>IFERROR(IF(출고표[[#This Row],[쇼핑몰구분]]="비닐팩토리",0,ROUND(출고표[[#This Row],[총판매금액(검)]]-출고표[[#This Row],[거래처지급액(검)]]-출고표[[#This Row],[수수료(검)]],0)),0)</f>
        <v>5718</v>
      </c>
      <c r="AT2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0.1681</v>
      </c>
      <c r="AU2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7" s="60">
        <f>IFERROR(IF(D227="스마트스토어",COUNTIFS(출고표[구입일자],"&lt;&gt;"&amp;H227,출고표[구매자명],E227,출고표[구매자연락처],F227),COUNTIFS(출고표[구입일자],"&lt;&gt;"&amp;H227,출고표[구매자명],E227,출고표[구매자연락처],G227)),0)</f>
        <v>0</v>
      </c>
    </row>
    <row r="228" spans="1:48" ht="20.100000000000001" customHeight="1">
      <c r="A228" s="55">
        <v>232</v>
      </c>
      <c r="B228" s="55" t="s">
        <v>560</v>
      </c>
      <c r="C228" s="64" t="s">
        <v>1942</v>
      </c>
      <c r="D228" s="55" t="s">
        <v>1135</v>
      </c>
      <c r="H228" s="63">
        <v>45476</v>
      </c>
      <c r="I228" s="63">
        <v>45476</v>
      </c>
      <c r="J228" s="55" t="s">
        <v>561</v>
      </c>
      <c r="K228" s="64" t="s">
        <v>1943</v>
      </c>
      <c r="M228" s="55" t="s">
        <v>1944</v>
      </c>
      <c r="N228" s="55" t="s">
        <v>1945</v>
      </c>
      <c r="P228" s="55" t="s">
        <v>1946</v>
      </c>
      <c r="R228" s="55" t="s">
        <v>84</v>
      </c>
      <c r="S228" s="55" t="s">
        <v>351</v>
      </c>
      <c r="T228" s="60">
        <v>1</v>
      </c>
      <c r="U228" s="60">
        <v>0</v>
      </c>
      <c r="V228" s="60">
        <v>0</v>
      </c>
      <c r="W228" s="60">
        <v>0</v>
      </c>
      <c r="X228" s="60">
        <v>0</v>
      </c>
      <c r="Y228" s="60">
        <v>3000</v>
      </c>
      <c r="Z228" s="60">
        <v>0</v>
      </c>
      <c r="AA228" s="60">
        <v>0</v>
      </c>
      <c r="AB228" s="60">
        <v>5250</v>
      </c>
      <c r="AC228" s="60">
        <v>3410</v>
      </c>
      <c r="AD228" s="60">
        <v>0</v>
      </c>
      <c r="AE228" s="60">
        <v>0</v>
      </c>
      <c r="AF228" s="60">
        <v>0</v>
      </c>
      <c r="AG228" s="60">
        <v>0</v>
      </c>
      <c r="AH228" s="61">
        <v>0</v>
      </c>
      <c r="AL228" s="55" t="s">
        <v>83</v>
      </c>
      <c r="AM228" s="55" t="s">
        <v>773</v>
      </c>
      <c r="AN228" s="55" t="s">
        <v>788</v>
      </c>
      <c r="AP2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2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228" s="60">
        <f>IFERROR(IF(출고표[[#This Row],[쇼핑몰구분]]="비닐팩토리",0,ROUND(출고표[[#This Row],[총판매금액(검)]]-출고표[[#This Row],[거래처지급액(검)]]-출고표[[#This Row],[수수료(검)]],0)),0)</f>
        <v>-6490</v>
      </c>
      <c r="AT2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2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8" s="60">
        <f>IFERROR(IF(D228="스마트스토어",COUNTIFS(출고표[구입일자],"&lt;&gt;"&amp;H228,출고표[구매자명],E228,출고표[구매자연락처],F228),COUNTIFS(출고표[구입일자],"&lt;&gt;"&amp;H228,출고표[구매자명],E228,출고표[구매자연락처],G228)),0)</f>
        <v>0</v>
      </c>
    </row>
    <row r="229" spans="1:48" ht="20.100000000000001" customHeight="1">
      <c r="A229" s="55">
        <v>233</v>
      </c>
      <c r="B229" s="55" t="s">
        <v>560</v>
      </c>
      <c r="C229" s="64" t="s">
        <v>1951</v>
      </c>
      <c r="D229" s="55" t="s">
        <v>562</v>
      </c>
      <c r="E229" s="55" t="s">
        <v>1338</v>
      </c>
      <c r="F229" s="55" t="s">
        <v>1339</v>
      </c>
      <c r="G229" s="55" t="s">
        <v>1952</v>
      </c>
      <c r="H229" s="63">
        <v>45475</v>
      </c>
      <c r="I229" s="63">
        <v>45476</v>
      </c>
      <c r="J229" s="55" t="s">
        <v>561</v>
      </c>
      <c r="K229" s="64" t="s">
        <v>1953</v>
      </c>
      <c r="M229" s="55" t="s">
        <v>1954</v>
      </c>
      <c r="N229" s="55" t="s">
        <v>1952</v>
      </c>
      <c r="P229" s="55" t="s">
        <v>1955</v>
      </c>
      <c r="Q229" s="55" t="s">
        <v>564</v>
      </c>
      <c r="R229" s="55" t="s">
        <v>133</v>
      </c>
      <c r="S229" s="55" t="s">
        <v>351</v>
      </c>
      <c r="T229" s="60">
        <v>10</v>
      </c>
      <c r="U229" s="60">
        <v>9400</v>
      </c>
      <c r="V229" s="60">
        <v>0</v>
      </c>
      <c r="W229" s="60">
        <v>3000</v>
      </c>
      <c r="X229" s="60">
        <v>0</v>
      </c>
      <c r="Y229" s="60">
        <v>3000</v>
      </c>
      <c r="Z229" s="60">
        <v>0</v>
      </c>
      <c r="AA229" s="60">
        <v>0</v>
      </c>
      <c r="AB229" s="60">
        <v>890</v>
      </c>
      <c r="AC229" s="60">
        <v>550</v>
      </c>
      <c r="AD229" s="60">
        <v>12400</v>
      </c>
      <c r="AE229" s="60">
        <v>8500</v>
      </c>
      <c r="AF229" s="60">
        <v>1216</v>
      </c>
      <c r="AG229" s="60">
        <v>-316</v>
      </c>
      <c r="AH229" s="61">
        <v>-2.5499999999999998E-2</v>
      </c>
      <c r="AL229" s="55" t="s">
        <v>132</v>
      </c>
      <c r="AM229" s="55" t="s">
        <v>773</v>
      </c>
      <c r="AN229" s="55" t="s">
        <v>785</v>
      </c>
      <c r="AP2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12400</v>
      </c>
      <c r="AQ2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8500</v>
      </c>
      <c r="AR2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229" s="60">
        <f>IFERROR(IF(출고표[[#This Row],[쇼핑몰구분]]="비닐팩토리",0,ROUND(출고표[[#This Row],[총판매금액(검)]]-출고표[[#This Row],[거래처지급액(검)]]-출고표[[#This Row],[수수료(검)]],0)),0)</f>
        <v>2684</v>
      </c>
      <c r="AT2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0.2165</v>
      </c>
      <c r="AU2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29" s="60">
        <f>IFERROR(IF(D229="스마트스토어",COUNTIFS(출고표[구입일자],"&lt;&gt;"&amp;H229,출고표[구매자명],E229,출고표[구매자연락처],F229),COUNTIFS(출고표[구입일자],"&lt;&gt;"&amp;H229,출고표[구매자명],E229,출고표[구매자연락처],G229)),0)</f>
        <v>0</v>
      </c>
    </row>
    <row r="230" spans="1:48" ht="20.100000000000001" customHeight="1">
      <c r="A230" s="55">
        <v>234</v>
      </c>
      <c r="B230" s="55" t="s">
        <v>560</v>
      </c>
      <c r="C230" s="64" t="s">
        <v>1956</v>
      </c>
      <c r="D230" s="55" t="s">
        <v>562</v>
      </c>
      <c r="E230" s="55" t="s">
        <v>1957</v>
      </c>
      <c r="F230" s="55" t="s">
        <v>1958</v>
      </c>
      <c r="G230" s="55" t="s">
        <v>1959</v>
      </c>
      <c r="H230" s="63">
        <v>45475</v>
      </c>
      <c r="I230" s="63">
        <v>45476</v>
      </c>
      <c r="J230" s="55" t="s">
        <v>561</v>
      </c>
      <c r="K230" s="64" t="s">
        <v>1960</v>
      </c>
      <c r="M230" s="55" t="s">
        <v>1961</v>
      </c>
      <c r="N230" s="55" t="s">
        <v>1959</v>
      </c>
      <c r="P230" s="55" t="s">
        <v>1962</v>
      </c>
      <c r="Q230" s="55" t="s">
        <v>564</v>
      </c>
      <c r="R230" s="55" t="s">
        <v>34</v>
      </c>
      <c r="S230" s="55" t="s">
        <v>351</v>
      </c>
      <c r="T230" s="60">
        <v>2</v>
      </c>
      <c r="U230" s="60">
        <v>68040</v>
      </c>
      <c r="V230" s="60">
        <v>0</v>
      </c>
      <c r="W230" s="60">
        <v>0</v>
      </c>
      <c r="X230" s="60">
        <v>0</v>
      </c>
      <c r="Y230" s="60">
        <v>4400</v>
      </c>
      <c r="Z230" s="60">
        <v>1725</v>
      </c>
      <c r="AA230" s="60">
        <v>0</v>
      </c>
      <c r="AB230" s="60">
        <v>32130</v>
      </c>
      <c r="AC230" s="60">
        <v>19800</v>
      </c>
      <c r="AD230" s="60">
        <v>68040</v>
      </c>
      <c r="AE230" s="60">
        <v>45725</v>
      </c>
      <c r="AF230" s="60">
        <v>8083</v>
      </c>
      <c r="AG230" s="60">
        <v>14232</v>
      </c>
      <c r="AH230" s="61">
        <v>0.2092</v>
      </c>
      <c r="AL230" s="55" t="s">
        <v>33</v>
      </c>
      <c r="AN230" s="55" t="s">
        <v>785</v>
      </c>
      <c r="AP2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2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2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230" s="60">
        <f>IFERROR(IF(출고표[[#This Row],[쇼핑몰구분]]="비닐팩토리",0,ROUND(출고표[[#This Row],[총판매금액(검)]]-출고표[[#This Row],[거래처지급액(검)]]-출고표[[#This Row],[수수료(검)]],0)),0)</f>
        <v>14232</v>
      </c>
      <c r="AT2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2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0" s="60">
        <f>IFERROR(IF(D230="스마트스토어",COUNTIFS(출고표[구입일자],"&lt;&gt;"&amp;H230,출고표[구매자명],E230,출고표[구매자연락처],F230),COUNTIFS(출고표[구입일자],"&lt;&gt;"&amp;H230,출고표[구매자명],E230,출고표[구매자연락처],G230)),0)</f>
        <v>0</v>
      </c>
    </row>
    <row r="231" spans="1:48" ht="20.100000000000001" customHeight="1">
      <c r="A231" s="55">
        <v>235</v>
      </c>
      <c r="B231" s="55" t="s">
        <v>560</v>
      </c>
      <c r="C231" s="64" t="s">
        <v>1963</v>
      </c>
      <c r="D231" s="55" t="s">
        <v>562</v>
      </c>
      <c r="E231" s="55" t="s">
        <v>1964</v>
      </c>
      <c r="F231" s="55" t="s">
        <v>1965</v>
      </c>
      <c r="G231" s="55" t="s">
        <v>1966</v>
      </c>
      <c r="H231" s="63">
        <v>45476</v>
      </c>
      <c r="I231" s="63">
        <v>45476</v>
      </c>
      <c r="J231" s="55" t="s">
        <v>561</v>
      </c>
      <c r="K231" s="64" t="s">
        <v>1967</v>
      </c>
      <c r="M231" s="55" t="s">
        <v>1964</v>
      </c>
      <c r="N231" s="55" t="s">
        <v>1966</v>
      </c>
      <c r="P231" s="55" t="s">
        <v>1968</v>
      </c>
      <c r="Q231" s="55" t="s">
        <v>1969</v>
      </c>
      <c r="R231" s="55" t="s">
        <v>118</v>
      </c>
      <c r="S231" s="55" t="s">
        <v>351</v>
      </c>
      <c r="T231" s="60">
        <v>2</v>
      </c>
      <c r="U231" s="60">
        <v>4880</v>
      </c>
      <c r="V231" s="60">
        <v>880</v>
      </c>
      <c r="W231" s="60">
        <v>0</v>
      </c>
      <c r="X231" s="60">
        <v>0</v>
      </c>
      <c r="Y231" s="60">
        <v>3000</v>
      </c>
      <c r="Z231" s="60">
        <v>0</v>
      </c>
      <c r="AA231" s="60">
        <v>0</v>
      </c>
      <c r="AB231" s="60">
        <v>2680</v>
      </c>
      <c r="AC231" s="60">
        <v>1650</v>
      </c>
      <c r="AD231" s="60">
        <v>4880</v>
      </c>
      <c r="AE231" s="60">
        <v>6300</v>
      </c>
      <c r="AF231" s="60">
        <v>580</v>
      </c>
      <c r="AG231" s="60">
        <v>-2000</v>
      </c>
      <c r="AH231" s="61">
        <v>-0.4098</v>
      </c>
      <c r="AL231" s="55" t="s">
        <v>117</v>
      </c>
      <c r="AN231" s="55" t="s">
        <v>785</v>
      </c>
      <c r="AP2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4880</v>
      </c>
      <c r="AQ2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2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580</v>
      </c>
      <c r="AS231" s="60">
        <f>IFERROR(IF(출고표[[#This Row],[쇼핑몰구분]]="비닐팩토리",0,ROUND(출고표[[#This Row],[총판매금액(검)]]-출고표[[#This Row],[거래처지급액(검)]]-출고표[[#This Row],[수수료(검)]],0)),0)</f>
        <v>-2000</v>
      </c>
      <c r="AT2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-0.4098</v>
      </c>
      <c r="AU2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1" s="60">
        <f>IFERROR(IF(D231="스마트스토어",COUNTIFS(출고표[구입일자],"&lt;&gt;"&amp;H231,출고표[구매자명],E231,출고표[구매자연락처],F231),COUNTIFS(출고표[구입일자],"&lt;&gt;"&amp;H231,출고표[구매자명],E231,출고표[구매자연락처],G231)),0)</f>
        <v>0</v>
      </c>
    </row>
    <row r="232" spans="1:48" ht="20.100000000000001" customHeight="1">
      <c r="A232" s="55">
        <v>236</v>
      </c>
      <c r="B232" s="55" t="s">
        <v>560</v>
      </c>
      <c r="C232" s="64" t="s">
        <v>1963</v>
      </c>
      <c r="D232" s="55" t="s">
        <v>562</v>
      </c>
      <c r="E232" s="55" t="s">
        <v>1964</v>
      </c>
      <c r="F232" s="55" t="s">
        <v>1965</v>
      </c>
      <c r="G232" s="55" t="s">
        <v>1966</v>
      </c>
      <c r="H232" s="63">
        <v>45476</v>
      </c>
      <c r="I232" s="63">
        <v>45476</v>
      </c>
      <c r="J232" s="55" t="s">
        <v>561</v>
      </c>
      <c r="K232" s="64" t="s">
        <v>1967</v>
      </c>
      <c r="M232" s="55" t="s">
        <v>1964</v>
      </c>
      <c r="N232" s="55" t="s">
        <v>1966</v>
      </c>
      <c r="P232" s="55" t="s">
        <v>1968</v>
      </c>
      <c r="Q232" s="55" t="s">
        <v>1969</v>
      </c>
      <c r="R232" s="55" t="s">
        <v>112</v>
      </c>
      <c r="S232" s="55" t="s">
        <v>351</v>
      </c>
      <c r="T232" s="60">
        <v>2</v>
      </c>
      <c r="U232" s="60">
        <v>7660</v>
      </c>
      <c r="V232" s="60">
        <v>420</v>
      </c>
      <c r="W232" s="60">
        <v>0</v>
      </c>
      <c r="X232" s="60">
        <v>0</v>
      </c>
      <c r="Y232" s="60">
        <v>0</v>
      </c>
      <c r="Z232" s="60">
        <v>0</v>
      </c>
      <c r="AA232" s="60">
        <v>0</v>
      </c>
      <c r="AB232" s="60">
        <v>3510</v>
      </c>
      <c r="AC232" s="60">
        <v>2156</v>
      </c>
      <c r="AD232" s="60">
        <v>7660</v>
      </c>
      <c r="AE232" s="60">
        <v>4312</v>
      </c>
      <c r="AF232" s="60">
        <v>910</v>
      </c>
      <c r="AG232" s="60">
        <v>2438</v>
      </c>
      <c r="AH232" s="61">
        <v>0.31830000000000003</v>
      </c>
      <c r="AL232" s="55" t="s">
        <v>111</v>
      </c>
      <c r="AM232" s="55" t="s">
        <v>773</v>
      </c>
      <c r="AN232" s="55" t="s">
        <v>785</v>
      </c>
      <c r="AP2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7660</v>
      </c>
      <c r="AQ2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4312</v>
      </c>
      <c r="AR2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910</v>
      </c>
      <c r="AS232" s="60">
        <f>IFERROR(IF(출고표[[#This Row],[쇼핑몰구분]]="비닐팩토리",0,ROUND(출고표[[#This Row],[총판매금액(검)]]-출고표[[#This Row],[거래처지급액(검)]]-출고표[[#This Row],[수수료(검)]],0)),0)</f>
        <v>2438</v>
      </c>
      <c r="AT2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0.31830000000000003</v>
      </c>
      <c r="AU2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2" s="60">
        <f>IFERROR(IF(D232="스마트스토어",COUNTIFS(출고표[구입일자],"&lt;&gt;"&amp;H232,출고표[구매자명],E232,출고표[구매자연락처],F232),COUNTIFS(출고표[구입일자],"&lt;&gt;"&amp;H232,출고표[구매자명],E232,출고표[구매자연락처],G232)),0)</f>
        <v>0</v>
      </c>
    </row>
    <row r="233" spans="1:48" ht="20.100000000000001" customHeight="1">
      <c r="A233" s="55">
        <v>237</v>
      </c>
      <c r="B233" s="55" t="s">
        <v>560</v>
      </c>
      <c r="C233" s="64" t="s">
        <v>1970</v>
      </c>
      <c r="D233" s="55" t="s">
        <v>562</v>
      </c>
      <c r="E233" s="55" t="s">
        <v>1971</v>
      </c>
      <c r="F233" s="55" t="s">
        <v>1972</v>
      </c>
      <c r="G233" s="55" t="s">
        <v>1973</v>
      </c>
      <c r="H233" s="63">
        <v>45476</v>
      </c>
      <c r="I233" s="63">
        <v>45476</v>
      </c>
      <c r="J233" s="55" t="s">
        <v>561</v>
      </c>
      <c r="K233" s="64" t="s">
        <v>1974</v>
      </c>
      <c r="M233" s="55" t="s">
        <v>1975</v>
      </c>
      <c r="N233" s="55" t="s">
        <v>1973</v>
      </c>
      <c r="P233" s="55" t="s">
        <v>1976</v>
      </c>
      <c r="Q233" s="55" t="s">
        <v>1977</v>
      </c>
      <c r="R233" s="55" t="s">
        <v>36</v>
      </c>
      <c r="S233" s="55" t="s">
        <v>351</v>
      </c>
      <c r="T233" s="60">
        <v>2</v>
      </c>
      <c r="U233" s="60">
        <v>56700</v>
      </c>
      <c r="V233" s="60">
        <v>0</v>
      </c>
      <c r="W233" s="60">
        <v>0</v>
      </c>
      <c r="X233" s="60">
        <v>0</v>
      </c>
      <c r="Y233" s="60">
        <v>4400</v>
      </c>
      <c r="Z233" s="60">
        <v>1725</v>
      </c>
      <c r="AA233" s="60">
        <v>0</v>
      </c>
      <c r="AB233" s="60">
        <v>26780</v>
      </c>
      <c r="AC233" s="60">
        <v>16500</v>
      </c>
      <c r="AD233" s="60">
        <v>56700</v>
      </c>
      <c r="AE233" s="60">
        <v>39125</v>
      </c>
      <c r="AF233" s="60">
        <v>6736</v>
      </c>
      <c r="AG233" s="60">
        <v>10839</v>
      </c>
      <c r="AH233" s="61">
        <v>0.19120000000000001</v>
      </c>
      <c r="AL233" s="55" t="s">
        <v>35</v>
      </c>
      <c r="AN233" s="55" t="s">
        <v>785</v>
      </c>
      <c r="AP2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56700</v>
      </c>
      <c r="AQ2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39125</v>
      </c>
      <c r="AR2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6736</v>
      </c>
      <c r="AS233" s="60">
        <f>IFERROR(IF(출고표[[#This Row],[쇼핑몰구분]]="비닐팩토리",0,ROUND(출고표[[#This Row],[총판매금액(검)]]-출고표[[#This Row],[거래처지급액(검)]]-출고표[[#This Row],[수수료(검)]],0)),0)</f>
        <v>10839</v>
      </c>
      <c r="AT2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0.19120000000000001</v>
      </c>
      <c r="AU2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3" s="60">
        <f>IFERROR(IF(D233="스마트스토어",COUNTIFS(출고표[구입일자],"&lt;&gt;"&amp;H233,출고표[구매자명],E233,출고표[구매자연락처],F233),COUNTIFS(출고표[구입일자],"&lt;&gt;"&amp;H233,출고표[구매자명],E233,출고표[구매자연락처],G233)),0)</f>
        <v>0</v>
      </c>
    </row>
    <row r="234" spans="1:48" ht="20.100000000000001" customHeight="1">
      <c r="A234" s="55">
        <v>238</v>
      </c>
      <c r="B234" s="55" t="s">
        <v>560</v>
      </c>
      <c r="C234" s="64" t="s">
        <v>1978</v>
      </c>
      <c r="D234" s="55" t="s">
        <v>562</v>
      </c>
      <c r="E234" s="55" t="s">
        <v>1979</v>
      </c>
      <c r="F234" s="55" t="s">
        <v>1980</v>
      </c>
      <c r="G234" s="55" t="s">
        <v>1981</v>
      </c>
      <c r="H234" s="63">
        <v>45476</v>
      </c>
      <c r="I234" s="63">
        <v>45476</v>
      </c>
      <c r="J234" s="55" t="s">
        <v>561</v>
      </c>
      <c r="K234" s="64" t="s">
        <v>1982</v>
      </c>
      <c r="M234" s="55" t="s">
        <v>1979</v>
      </c>
      <c r="N234" s="55" t="s">
        <v>1981</v>
      </c>
      <c r="P234" s="55" t="s">
        <v>1983</v>
      </c>
      <c r="Q234" s="55" t="s">
        <v>564</v>
      </c>
      <c r="R234" s="55" t="s">
        <v>125</v>
      </c>
      <c r="S234" s="55" t="s">
        <v>351</v>
      </c>
      <c r="T234" s="60">
        <v>3</v>
      </c>
      <c r="U234" s="60">
        <v>5070</v>
      </c>
      <c r="V234" s="60">
        <v>570</v>
      </c>
      <c r="W234" s="60">
        <v>3000</v>
      </c>
      <c r="X234" s="60">
        <v>0</v>
      </c>
      <c r="Y234" s="60">
        <v>3000</v>
      </c>
      <c r="Z234" s="60">
        <v>0</v>
      </c>
      <c r="AA234" s="60">
        <v>0</v>
      </c>
      <c r="AB234" s="60">
        <v>1790</v>
      </c>
      <c r="AC234" s="60">
        <v>1100</v>
      </c>
      <c r="AD234" s="60">
        <v>8070</v>
      </c>
      <c r="AE234" s="60">
        <v>6300</v>
      </c>
      <c r="AF234" s="60">
        <v>701</v>
      </c>
      <c r="AG234" s="60">
        <v>-1931</v>
      </c>
      <c r="AH234" s="61">
        <v>-0.23930000000000001</v>
      </c>
      <c r="AL234" s="55" t="s">
        <v>124</v>
      </c>
      <c r="AN234" s="55" t="s">
        <v>785</v>
      </c>
      <c r="AP2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8070</v>
      </c>
      <c r="AQ2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2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701</v>
      </c>
      <c r="AS234" s="60">
        <f>IFERROR(IF(출고표[[#This Row],[쇼핑몰구분]]="비닐팩토리",0,ROUND(출고표[[#This Row],[총판매금액(검)]]-출고표[[#This Row],[거래처지급액(검)]]-출고표[[#This Row],[수수료(검)]],0)),0)</f>
        <v>1069</v>
      </c>
      <c r="AT2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0.13250000000000001</v>
      </c>
      <c r="AU2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34" s="60">
        <f>IFERROR(IF(D234="스마트스토어",COUNTIFS(출고표[구입일자],"&lt;&gt;"&amp;H234,출고표[구매자명],E234,출고표[구매자연락처],F234),COUNTIFS(출고표[구입일자],"&lt;&gt;"&amp;H234,출고표[구매자명],E234,출고표[구매자연락처],G234)),0)</f>
        <v>0</v>
      </c>
    </row>
    <row r="235" spans="1:48" ht="20.100000000000001" customHeight="1">
      <c r="A235" s="55">
        <v>239</v>
      </c>
      <c r="B235" s="55" t="s">
        <v>560</v>
      </c>
      <c r="C235" s="64" t="s">
        <v>1984</v>
      </c>
      <c r="D235" s="55" t="s">
        <v>559</v>
      </c>
      <c r="E235" s="55" t="s">
        <v>1985</v>
      </c>
      <c r="F235" s="55" t="s">
        <v>1986</v>
      </c>
      <c r="G235" s="55" t="s">
        <v>1987</v>
      </c>
      <c r="H235" s="63">
        <v>45476</v>
      </c>
      <c r="I235" s="63">
        <v>45476</v>
      </c>
      <c r="J235" s="55" t="s">
        <v>561</v>
      </c>
      <c r="K235" s="64" t="s">
        <v>1988</v>
      </c>
      <c r="M235" s="55" t="s">
        <v>1985</v>
      </c>
      <c r="N235" s="55" t="s">
        <v>1987</v>
      </c>
      <c r="P235" s="55" t="s">
        <v>1989</v>
      </c>
      <c r="R235" s="55" t="s">
        <v>98</v>
      </c>
      <c r="S235" s="55" t="s">
        <v>351</v>
      </c>
      <c r="T235" s="60">
        <v>5</v>
      </c>
      <c r="U235" s="60">
        <v>42100</v>
      </c>
      <c r="V235" s="60">
        <v>0</v>
      </c>
      <c r="W235" s="60">
        <v>0</v>
      </c>
      <c r="X235" s="60">
        <v>0</v>
      </c>
      <c r="Y235" s="60">
        <v>3500</v>
      </c>
      <c r="Z235" s="60">
        <v>960</v>
      </c>
      <c r="AA235" s="60">
        <v>0</v>
      </c>
      <c r="AB235" s="60">
        <v>6120</v>
      </c>
      <c r="AC235" s="60">
        <v>3960</v>
      </c>
      <c r="AD235" s="60">
        <v>42100</v>
      </c>
      <c r="AE235" s="60">
        <v>24260</v>
      </c>
      <c r="AF235" s="60">
        <v>1756</v>
      </c>
      <c r="AG235" s="60">
        <v>16084</v>
      </c>
      <c r="AH235" s="61">
        <v>0.38200000000000001</v>
      </c>
      <c r="AL235" s="55" t="s">
        <v>1645</v>
      </c>
      <c r="AN235" s="55" t="s">
        <v>785</v>
      </c>
      <c r="AP2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42100</v>
      </c>
      <c r="AQ2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235" s="60">
        <f>IFERROR(IF(출고표[[#This Row],[쇼핑몰구분]]="비닐팩토리",0,ROUND(출고표[[#This Row],[총판매금액(검)]]-출고표[[#This Row],[거래처지급액(검)]]-출고표[[#This Row],[수수료(검)]],0)),0)</f>
        <v>16084</v>
      </c>
      <c r="AT23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0.38200000000000001</v>
      </c>
      <c r="AU2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5" s="60">
        <f>IFERROR(IF(D235="스마트스토어",COUNTIFS(출고표[구입일자],"&lt;&gt;"&amp;H235,출고표[구매자명],E235,출고표[구매자연락처],F235),COUNTIFS(출고표[구입일자],"&lt;&gt;"&amp;H235,출고표[구매자명],E235,출고표[구매자연락처],G235)),0)</f>
        <v>0</v>
      </c>
    </row>
    <row r="236" spans="1:48" ht="20.100000000000001" customHeight="1">
      <c r="A236" s="55">
        <v>240</v>
      </c>
      <c r="B236" s="55" t="s">
        <v>560</v>
      </c>
      <c r="C236" s="64" t="s">
        <v>1990</v>
      </c>
      <c r="D236" s="55" t="s">
        <v>559</v>
      </c>
      <c r="E236" s="55" t="s">
        <v>1991</v>
      </c>
      <c r="F236" s="55" t="s">
        <v>1992</v>
      </c>
      <c r="G236" s="55" t="s">
        <v>1993</v>
      </c>
      <c r="H236" s="63">
        <v>45475</v>
      </c>
      <c r="I236" s="63">
        <v>45476</v>
      </c>
      <c r="J236" s="55" t="s">
        <v>561</v>
      </c>
      <c r="K236" s="64" t="s">
        <v>1994</v>
      </c>
      <c r="M236" s="55" t="s">
        <v>1991</v>
      </c>
      <c r="N236" s="55" t="s">
        <v>1993</v>
      </c>
      <c r="P236" s="55" t="s">
        <v>1995</v>
      </c>
      <c r="Q236" s="55" t="s">
        <v>1114</v>
      </c>
      <c r="R236" s="55" t="s">
        <v>133</v>
      </c>
      <c r="S236" s="55" t="s">
        <v>351</v>
      </c>
      <c r="T236" s="60">
        <v>60</v>
      </c>
      <c r="U236" s="60">
        <v>51000</v>
      </c>
      <c r="V236" s="60">
        <v>3000</v>
      </c>
      <c r="W236" s="60">
        <v>0</v>
      </c>
      <c r="X236" s="60">
        <v>0</v>
      </c>
      <c r="Y236" s="60">
        <v>3500</v>
      </c>
      <c r="Z236" s="60">
        <v>960</v>
      </c>
      <c r="AA236" s="60">
        <v>0</v>
      </c>
      <c r="AB236" s="60">
        <v>850</v>
      </c>
      <c r="AC236" s="60">
        <v>550</v>
      </c>
      <c r="AD236" s="60">
        <v>51000</v>
      </c>
      <c r="AE236" s="60">
        <v>37460</v>
      </c>
      <c r="AF236" s="60">
        <v>2110</v>
      </c>
      <c r="AG236" s="60">
        <v>11430</v>
      </c>
      <c r="AH236" s="61">
        <v>0.22409999999999999</v>
      </c>
      <c r="AL236" s="55" t="s">
        <v>132</v>
      </c>
      <c r="AN236" s="55" t="s">
        <v>785</v>
      </c>
      <c r="AP2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51000</v>
      </c>
      <c r="AQ2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37460</v>
      </c>
      <c r="AR2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236" s="60">
        <f>IFERROR(IF(출고표[[#This Row],[쇼핑몰구분]]="비닐팩토리",0,ROUND(출고표[[#This Row],[총판매금액(검)]]-출고표[[#This Row],[거래처지급액(검)]]-출고표[[#This Row],[수수료(검)]],0)),0)</f>
        <v>11430</v>
      </c>
      <c r="AT23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0.22409999999999999</v>
      </c>
      <c r="AU2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6" s="60">
        <f>IFERROR(IF(D236="스마트스토어",COUNTIFS(출고표[구입일자],"&lt;&gt;"&amp;H236,출고표[구매자명],E236,출고표[구매자연락처],F236),COUNTIFS(출고표[구입일자],"&lt;&gt;"&amp;H236,출고표[구매자명],E236,출고표[구매자연락처],G236)),0)</f>
        <v>0</v>
      </c>
    </row>
    <row r="237" spans="1:48" ht="20.100000000000001" customHeight="1">
      <c r="A237" s="55">
        <v>241</v>
      </c>
      <c r="B237" s="55" t="s">
        <v>560</v>
      </c>
      <c r="C237" s="64" t="s">
        <v>1996</v>
      </c>
      <c r="D237" s="55" t="s">
        <v>559</v>
      </c>
      <c r="E237" s="55" t="s">
        <v>1854</v>
      </c>
      <c r="F237" s="55" t="s">
        <v>1857</v>
      </c>
      <c r="G237" s="55" t="s">
        <v>1858</v>
      </c>
      <c r="H237" s="63">
        <v>45475</v>
      </c>
      <c r="I237" s="63">
        <v>45476</v>
      </c>
      <c r="J237" s="55" t="s">
        <v>561</v>
      </c>
      <c r="K237" s="64" t="s">
        <v>1997</v>
      </c>
      <c r="M237" s="55" t="s">
        <v>1854</v>
      </c>
      <c r="N237" s="55" t="s">
        <v>1858</v>
      </c>
      <c r="P237" s="55" t="s">
        <v>1998</v>
      </c>
      <c r="R237" s="55" t="s">
        <v>80</v>
      </c>
      <c r="S237" s="55" t="s">
        <v>351</v>
      </c>
      <c r="T237" s="60">
        <v>4</v>
      </c>
      <c r="U237" s="60">
        <v>25680</v>
      </c>
      <c r="V237" s="60">
        <v>0</v>
      </c>
      <c r="W237" s="60">
        <v>3000</v>
      </c>
      <c r="X237" s="60">
        <v>0</v>
      </c>
      <c r="Y237" s="60">
        <v>3500</v>
      </c>
      <c r="Z237" s="60">
        <v>960</v>
      </c>
      <c r="AA237" s="60">
        <v>0</v>
      </c>
      <c r="AB237" s="60">
        <v>5120</v>
      </c>
      <c r="AC237" s="60">
        <v>3410</v>
      </c>
      <c r="AD237" s="60">
        <v>28680</v>
      </c>
      <c r="AE237" s="60">
        <v>18100</v>
      </c>
      <c r="AF237" s="60">
        <v>1161</v>
      </c>
      <c r="AG237" s="60">
        <v>9419</v>
      </c>
      <c r="AH237" s="61">
        <v>0.32840000000000003</v>
      </c>
      <c r="AL237" s="55" t="s">
        <v>79</v>
      </c>
      <c r="AM237" s="55" t="s">
        <v>773</v>
      </c>
      <c r="AN237" s="55" t="s">
        <v>785</v>
      </c>
      <c r="AP2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28680</v>
      </c>
      <c r="AQ2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18100</v>
      </c>
      <c r="AR2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1161</v>
      </c>
      <c r="AS237" s="60">
        <f>IFERROR(IF(출고표[[#This Row],[쇼핑몰구분]]="비닐팩토리",0,ROUND(출고표[[#This Row],[총판매금액(검)]]-출고표[[#This Row],[거래처지급액(검)]]-출고표[[#This Row],[수수료(검)]],0)),0)</f>
        <v>9419</v>
      </c>
      <c r="AT23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0.32840000000000003</v>
      </c>
      <c r="AU2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7" s="60">
        <f>IFERROR(IF(D237="스마트스토어",COUNTIFS(출고표[구입일자],"&lt;&gt;"&amp;H237,출고표[구매자명],E237,출고표[구매자연락처],F237),COUNTIFS(출고표[구입일자],"&lt;&gt;"&amp;H237,출고표[구매자명],E237,출고표[구매자연락처],G237)),0)</f>
        <v>1</v>
      </c>
    </row>
    <row r="238" spans="1:48" ht="20.100000000000001" customHeight="1">
      <c r="A238" s="55">
        <v>242</v>
      </c>
      <c r="B238" s="55" t="s">
        <v>665</v>
      </c>
      <c r="C238" s="64" t="s">
        <v>1999</v>
      </c>
      <c r="D238" s="55" t="s">
        <v>559</v>
      </c>
      <c r="E238" s="55" t="s">
        <v>2000</v>
      </c>
      <c r="F238" s="55" t="s">
        <v>2001</v>
      </c>
      <c r="G238" s="55" t="s">
        <v>2002</v>
      </c>
      <c r="H238" s="63">
        <v>45475</v>
      </c>
      <c r="I238" s="63">
        <v>45476</v>
      </c>
      <c r="J238" s="55" t="s">
        <v>561</v>
      </c>
      <c r="K238" s="64" t="s">
        <v>2003</v>
      </c>
      <c r="M238" s="55" t="s">
        <v>2000</v>
      </c>
      <c r="N238" s="55" t="s">
        <v>2002</v>
      </c>
      <c r="P238" s="55" t="s">
        <v>2004</v>
      </c>
      <c r="R238" s="55" t="s">
        <v>34</v>
      </c>
      <c r="S238" s="55" t="s">
        <v>351</v>
      </c>
      <c r="T238" s="60">
        <v>1</v>
      </c>
      <c r="U238" s="60">
        <v>28400</v>
      </c>
      <c r="V238" s="60">
        <v>0</v>
      </c>
      <c r="W238" s="60">
        <v>3000</v>
      </c>
      <c r="X238" s="60">
        <v>0</v>
      </c>
      <c r="Y238" s="60">
        <v>3500</v>
      </c>
      <c r="Z238" s="60">
        <v>960</v>
      </c>
      <c r="AA238" s="60">
        <v>0</v>
      </c>
      <c r="AB238" s="60">
        <v>28800</v>
      </c>
      <c r="AC238" s="60">
        <v>19800</v>
      </c>
      <c r="AD238" s="60">
        <v>31400</v>
      </c>
      <c r="AE238" s="60">
        <v>0</v>
      </c>
      <c r="AF238" s="60">
        <v>1596</v>
      </c>
      <c r="AG238" s="60">
        <v>0</v>
      </c>
      <c r="AH238" s="61">
        <v>0</v>
      </c>
      <c r="AL238" s="55" t="s">
        <v>33</v>
      </c>
      <c r="AN238" s="55" t="s">
        <v>785</v>
      </c>
      <c r="AP2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2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2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8" s="60">
        <f>IFERROR(IF(D238="스마트스토어",COUNTIFS(출고표[구입일자],"&lt;&gt;"&amp;H238,출고표[구매자명],E238,출고표[구매자연락처],F238),COUNTIFS(출고표[구입일자],"&lt;&gt;"&amp;H238,출고표[구매자명],E238,출고표[구매자연락처],G238)),0)</f>
        <v>0</v>
      </c>
    </row>
    <row r="239" spans="1:48" ht="20.100000000000001" customHeight="1">
      <c r="A239" s="55">
        <v>243</v>
      </c>
      <c r="B239" s="55" t="s">
        <v>665</v>
      </c>
      <c r="C239" s="64" t="s">
        <v>2005</v>
      </c>
      <c r="D239" s="55" t="s">
        <v>530</v>
      </c>
      <c r="E239" s="55" t="s">
        <v>1947</v>
      </c>
      <c r="H239" s="63">
        <v>45476</v>
      </c>
      <c r="I239" s="63">
        <v>45476</v>
      </c>
      <c r="J239" s="55" t="s">
        <v>561</v>
      </c>
      <c r="K239" s="64" t="s">
        <v>1948</v>
      </c>
      <c r="M239" s="55" t="s">
        <v>1947</v>
      </c>
      <c r="N239" s="55" t="s">
        <v>1949</v>
      </c>
      <c r="P239" s="55" t="s">
        <v>1950</v>
      </c>
      <c r="R239" s="55" t="s">
        <v>529</v>
      </c>
      <c r="S239" s="55" t="s">
        <v>351</v>
      </c>
      <c r="T239" s="60">
        <v>1</v>
      </c>
      <c r="U239" s="60">
        <v>0</v>
      </c>
      <c r="V239" s="60">
        <v>0</v>
      </c>
      <c r="W239" s="60">
        <v>0</v>
      </c>
      <c r="X239" s="60">
        <v>0</v>
      </c>
      <c r="Y239" s="60">
        <v>3500</v>
      </c>
      <c r="Z239" s="60">
        <v>500</v>
      </c>
      <c r="AA239" s="60">
        <v>0</v>
      </c>
      <c r="AB239" s="60">
        <v>0</v>
      </c>
      <c r="AC239" s="60">
        <v>0</v>
      </c>
      <c r="AD239" s="60">
        <v>0</v>
      </c>
      <c r="AE239" s="60">
        <v>0</v>
      </c>
      <c r="AF239" s="60">
        <v>0</v>
      </c>
      <c r="AG239" s="60">
        <v>0</v>
      </c>
      <c r="AH239" s="61">
        <v>0</v>
      </c>
      <c r="AL239" s="55" t="s">
        <v>530</v>
      </c>
      <c r="AM239" s="55" t="s">
        <v>773</v>
      </c>
      <c r="AN239" s="55" t="s">
        <v>785</v>
      </c>
      <c r="AP2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9" s="60">
        <f>IFERROR(IF(D239="스마트스토어",COUNTIFS(출고표[구입일자],"&lt;&gt;"&amp;H239,출고표[구매자명],E239,출고표[구매자연락처],F239),COUNTIFS(출고표[구입일자],"&lt;&gt;"&amp;H239,출고표[구매자명],E239,출고표[구매자연락처],G239)),0)</f>
        <v>0</v>
      </c>
    </row>
    <row r="240" spans="1:48" ht="20.100000000000001" customHeight="1">
      <c r="A240" s="55">
        <v>244</v>
      </c>
      <c r="B240" s="55" t="s">
        <v>560</v>
      </c>
      <c r="C240" s="64" t="s">
        <v>2008</v>
      </c>
      <c r="D240" s="55" t="s">
        <v>562</v>
      </c>
      <c r="E240" s="55" t="s">
        <v>2006</v>
      </c>
      <c r="F240" s="55" t="s">
        <v>2009</v>
      </c>
      <c r="G240" s="55" t="s">
        <v>2010</v>
      </c>
      <c r="H240" s="63">
        <v>45476</v>
      </c>
      <c r="I240" s="63">
        <v>45477</v>
      </c>
      <c r="J240" s="55" t="s">
        <v>561</v>
      </c>
      <c r="K240" s="64" t="s">
        <v>2007</v>
      </c>
      <c r="M240" s="55" t="s">
        <v>2006</v>
      </c>
      <c r="N240" s="55" t="s">
        <v>2010</v>
      </c>
      <c r="P240" s="55" t="s">
        <v>2011</v>
      </c>
      <c r="Q240" s="55" t="s">
        <v>564</v>
      </c>
      <c r="R240" s="55" t="s">
        <v>18</v>
      </c>
      <c r="S240" s="55" t="s">
        <v>351</v>
      </c>
      <c r="T240" s="60">
        <v>1</v>
      </c>
      <c r="U240" s="60">
        <v>12470</v>
      </c>
      <c r="V240" s="60">
        <v>0</v>
      </c>
      <c r="W240" s="60">
        <v>3000</v>
      </c>
      <c r="X240" s="60">
        <v>0</v>
      </c>
      <c r="Y240" s="60">
        <v>3000</v>
      </c>
      <c r="Z240" s="60">
        <v>0</v>
      </c>
      <c r="AA240" s="60">
        <v>0</v>
      </c>
      <c r="AB240" s="60">
        <v>11780</v>
      </c>
      <c r="AC240" s="60">
        <v>7260</v>
      </c>
      <c r="AD240" s="60">
        <v>15470</v>
      </c>
      <c r="AE240" s="60">
        <v>10260</v>
      </c>
      <c r="AF240" s="60">
        <v>1580</v>
      </c>
      <c r="AG240" s="60">
        <v>630</v>
      </c>
      <c r="AH240" s="61">
        <v>4.07E-2</v>
      </c>
      <c r="AL240" s="55" t="s">
        <v>17</v>
      </c>
      <c r="AN240" s="55" t="s">
        <v>785</v>
      </c>
      <c r="AP2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2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2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240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2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2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40" s="60">
        <f>IFERROR(IF(D240="스마트스토어",COUNTIFS(출고표[구입일자],"&lt;&gt;"&amp;H240,출고표[구매자명],E240,출고표[구매자연락처],F240),COUNTIFS(출고표[구입일자],"&lt;&gt;"&amp;H240,출고표[구매자명],E240,출고표[구매자연락처],G240)),0)</f>
        <v>0</v>
      </c>
    </row>
    <row r="241" spans="1:48" ht="20.100000000000001" customHeight="1">
      <c r="A241" s="55">
        <v>245</v>
      </c>
      <c r="B241" s="55" t="s">
        <v>560</v>
      </c>
      <c r="C241" s="64" t="s">
        <v>2014</v>
      </c>
      <c r="D241" s="55" t="s">
        <v>562</v>
      </c>
      <c r="E241" s="55" t="s">
        <v>2012</v>
      </c>
      <c r="F241" s="55" t="s">
        <v>2015</v>
      </c>
      <c r="G241" s="55" t="s">
        <v>2016</v>
      </c>
      <c r="H241" s="63">
        <v>45476</v>
      </c>
      <c r="I241" s="63">
        <v>45477</v>
      </c>
      <c r="J241" s="55" t="s">
        <v>561</v>
      </c>
      <c r="K241" s="64" t="s">
        <v>2013</v>
      </c>
      <c r="M241" s="55" t="s">
        <v>2012</v>
      </c>
      <c r="N241" s="55" t="s">
        <v>2016</v>
      </c>
      <c r="P241" s="55" t="s">
        <v>2017</v>
      </c>
      <c r="Q241" s="55" t="s">
        <v>2018</v>
      </c>
      <c r="R241" s="55" t="s">
        <v>133</v>
      </c>
      <c r="S241" s="55" t="s">
        <v>351</v>
      </c>
      <c r="T241" s="60">
        <v>50</v>
      </c>
      <c r="U241" s="60">
        <v>47000</v>
      </c>
      <c r="V241" s="60">
        <v>0</v>
      </c>
      <c r="W241" s="60">
        <v>0</v>
      </c>
      <c r="X241" s="60">
        <v>0</v>
      </c>
      <c r="Y241" s="60">
        <v>3500</v>
      </c>
      <c r="Z241" s="60">
        <v>500</v>
      </c>
      <c r="AA241" s="60">
        <v>0</v>
      </c>
      <c r="AB241" s="60">
        <v>890</v>
      </c>
      <c r="AC241" s="60">
        <v>550</v>
      </c>
      <c r="AD241" s="60">
        <v>47000</v>
      </c>
      <c r="AE241" s="60">
        <v>31500</v>
      </c>
      <c r="AF241" s="60">
        <v>5584</v>
      </c>
      <c r="AG241" s="60">
        <v>9916</v>
      </c>
      <c r="AH241" s="61">
        <v>0.21099999999999999</v>
      </c>
      <c r="AL241" s="55" t="s">
        <v>132</v>
      </c>
      <c r="AN241" s="55" t="s">
        <v>785</v>
      </c>
      <c r="AP2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47000</v>
      </c>
      <c r="AQ2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31500</v>
      </c>
      <c r="AR2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5584</v>
      </c>
      <c r="AS241" s="60">
        <f>IFERROR(IF(출고표[[#This Row],[쇼핑몰구분]]="비닐팩토리",0,ROUND(출고표[[#This Row],[총판매금액(검)]]-출고표[[#This Row],[거래처지급액(검)]]-출고표[[#This Row],[수수료(검)]],0)),0)</f>
        <v>9916</v>
      </c>
      <c r="AT24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0.21099999999999999</v>
      </c>
      <c r="AU2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1" s="60">
        <f>IFERROR(IF(D241="스마트스토어",COUNTIFS(출고표[구입일자],"&lt;&gt;"&amp;H241,출고표[구매자명],E241,출고표[구매자연락처],F241),COUNTIFS(출고표[구입일자],"&lt;&gt;"&amp;H241,출고표[구매자명],E241,출고표[구매자연락처],G241)),0)</f>
        <v>0</v>
      </c>
    </row>
    <row r="242" spans="1:48" ht="20.100000000000001" customHeight="1">
      <c r="A242" s="55">
        <v>246</v>
      </c>
      <c r="B242" s="55" t="s">
        <v>560</v>
      </c>
      <c r="C242" s="64" t="s">
        <v>2021</v>
      </c>
      <c r="D242" s="55" t="s">
        <v>562</v>
      </c>
      <c r="E242" s="55" t="s">
        <v>2019</v>
      </c>
      <c r="F242" s="55" t="s">
        <v>2022</v>
      </c>
      <c r="G242" s="55" t="s">
        <v>2023</v>
      </c>
      <c r="H242" s="63">
        <v>45476</v>
      </c>
      <c r="I242" s="63">
        <v>45477</v>
      </c>
      <c r="J242" s="55" t="s">
        <v>561</v>
      </c>
      <c r="K242" s="64" t="s">
        <v>2020</v>
      </c>
      <c r="M242" s="55" t="s">
        <v>2019</v>
      </c>
      <c r="N242" s="55" t="s">
        <v>2023</v>
      </c>
      <c r="P242" s="55" t="s">
        <v>2024</v>
      </c>
      <c r="Q242" s="55" t="s">
        <v>2025</v>
      </c>
      <c r="R242" s="55" t="s">
        <v>34</v>
      </c>
      <c r="S242" s="55" t="s">
        <v>351</v>
      </c>
      <c r="T242" s="60">
        <v>1</v>
      </c>
      <c r="U242" s="60">
        <v>34020</v>
      </c>
      <c r="V242" s="60">
        <v>0</v>
      </c>
      <c r="W242" s="60">
        <v>0</v>
      </c>
      <c r="X242" s="60">
        <v>0</v>
      </c>
      <c r="Y242" s="60">
        <v>4400</v>
      </c>
      <c r="Z242" s="60">
        <v>1725</v>
      </c>
      <c r="AA242" s="60">
        <v>0</v>
      </c>
      <c r="AB242" s="60">
        <v>32130</v>
      </c>
      <c r="AC242" s="60">
        <v>19800</v>
      </c>
      <c r="AD242" s="60">
        <v>34020</v>
      </c>
      <c r="AE242" s="60">
        <v>25925</v>
      </c>
      <c r="AF242" s="60">
        <v>4042</v>
      </c>
      <c r="AG242" s="60">
        <v>4053</v>
      </c>
      <c r="AH242" s="61">
        <v>0.1191</v>
      </c>
      <c r="AL242" s="55" t="s">
        <v>33</v>
      </c>
      <c r="AN242" s="55" t="s">
        <v>785</v>
      </c>
      <c r="AP2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34020</v>
      </c>
      <c r="AQ2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25925</v>
      </c>
      <c r="AR2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4042</v>
      </c>
      <c r="AS242" s="60">
        <f>IFERROR(IF(출고표[[#This Row],[쇼핑몰구분]]="비닐팩토리",0,ROUND(출고표[[#This Row],[총판매금액(검)]]-출고표[[#This Row],[거래처지급액(검)]]-출고표[[#This Row],[수수료(검)]],0)),0)</f>
        <v>4053</v>
      </c>
      <c r="AT2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0.1191</v>
      </c>
      <c r="AU2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2" s="60">
        <f>IFERROR(IF(D242="스마트스토어",COUNTIFS(출고표[구입일자],"&lt;&gt;"&amp;H242,출고표[구매자명],E242,출고표[구매자연락처],F242),COUNTIFS(출고표[구입일자],"&lt;&gt;"&amp;H242,출고표[구매자명],E242,출고표[구매자연락처],G242)),0)</f>
        <v>0</v>
      </c>
    </row>
    <row r="243" spans="1:48" ht="20.100000000000001" customHeight="1">
      <c r="A243" s="55">
        <v>247</v>
      </c>
      <c r="B243" s="55" t="s">
        <v>560</v>
      </c>
      <c r="C243" s="64" t="s">
        <v>2021</v>
      </c>
      <c r="D243" s="55" t="s">
        <v>562</v>
      </c>
      <c r="E243" s="55" t="s">
        <v>2019</v>
      </c>
      <c r="F243" s="55" t="s">
        <v>2022</v>
      </c>
      <c r="G243" s="55" t="s">
        <v>2023</v>
      </c>
      <c r="H243" s="63">
        <v>45476</v>
      </c>
      <c r="I243" s="63">
        <v>45477</v>
      </c>
      <c r="J243" s="55" t="s">
        <v>561</v>
      </c>
      <c r="K243" s="64" t="s">
        <v>2020</v>
      </c>
      <c r="M243" s="55" t="s">
        <v>2019</v>
      </c>
      <c r="N243" s="55" t="s">
        <v>2023</v>
      </c>
      <c r="P243" s="55" t="s">
        <v>2024</v>
      </c>
      <c r="Q243" s="55" t="s">
        <v>2025</v>
      </c>
      <c r="R243" s="55" t="s">
        <v>36</v>
      </c>
      <c r="S243" s="55" t="s">
        <v>351</v>
      </c>
      <c r="T243" s="60">
        <v>1</v>
      </c>
      <c r="U243" s="60">
        <v>28350</v>
      </c>
      <c r="V243" s="60">
        <v>0</v>
      </c>
      <c r="W243" s="60">
        <v>0</v>
      </c>
      <c r="X243" s="60">
        <v>0</v>
      </c>
      <c r="Y243" s="60">
        <v>0</v>
      </c>
      <c r="Z243" s="60">
        <v>0</v>
      </c>
      <c r="AA243" s="60">
        <v>0</v>
      </c>
      <c r="AB243" s="60">
        <v>26780</v>
      </c>
      <c r="AC243" s="60">
        <v>16500</v>
      </c>
      <c r="AD243" s="60">
        <v>28350</v>
      </c>
      <c r="AE243" s="60">
        <v>16500</v>
      </c>
      <c r="AF243" s="60">
        <v>3368</v>
      </c>
      <c r="AG243" s="60">
        <v>8482</v>
      </c>
      <c r="AH243" s="61">
        <v>0.29920000000000002</v>
      </c>
      <c r="AL243" s="55" t="s">
        <v>35</v>
      </c>
      <c r="AM243" s="55" t="s">
        <v>773</v>
      </c>
      <c r="AN243" s="55" t="s">
        <v>785</v>
      </c>
      <c r="AP2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28350</v>
      </c>
      <c r="AQ2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16500</v>
      </c>
      <c r="AR2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3368</v>
      </c>
      <c r="AS243" s="60">
        <f>IFERROR(IF(출고표[[#This Row],[쇼핑몰구분]]="비닐팩토리",0,ROUND(출고표[[#This Row],[총판매금액(검)]]-출고표[[#This Row],[거래처지급액(검)]]-출고표[[#This Row],[수수료(검)]],0)),0)</f>
        <v>8482</v>
      </c>
      <c r="AT2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0.29920000000000002</v>
      </c>
      <c r="AU2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3" s="60">
        <f>IFERROR(IF(D243="스마트스토어",COUNTIFS(출고표[구입일자],"&lt;&gt;"&amp;H243,출고표[구매자명],E243,출고표[구매자연락처],F243),COUNTIFS(출고표[구입일자],"&lt;&gt;"&amp;H243,출고표[구매자명],E243,출고표[구매자연락처],G243)),0)</f>
        <v>0</v>
      </c>
    </row>
    <row r="244" spans="1:48" ht="20.100000000000001" customHeight="1">
      <c r="A244" s="55">
        <v>248</v>
      </c>
      <c r="B244" s="55" t="s">
        <v>560</v>
      </c>
      <c r="C244" s="64" t="s">
        <v>2028</v>
      </c>
      <c r="D244" s="55" t="s">
        <v>562</v>
      </c>
      <c r="E244" s="55" t="s">
        <v>2029</v>
      </c>
      <c r="F244" s="55" t="s">
        <v>2030</v>
      </c>
      <c r="G244" s="55" t="s">
        <v>2031</v>
      </c>
      <c r="H244" s="63">
        <v>45477</v>
      </c>
      <c r="I244" s="63">
        <v>45477</v>
      </c>
      <c r="J244" s="55" t="s">
        <v>561</v>
      </c>
      <c r="K244" s="64" t="s">
        <v>2027</v>
      </c>
      <c r="M244" s="55" t="s">
        <v>2026</v>
      </c>
      <c r="N244" s="55" t="s">
        <v>2031</v>
      </c>
      <c r="P244" s="55" t="s">
        <v>2032</v>
      </c>
      <c r="Q244" s="55" t="s">
        <v>563</v>
      </c>
      <c r="R244" s="55" t="s">
        <v>98</v>
      </c>
      <c r="S244" s="55" t="s">
        <v>351</v>
      </c>
      <c r="T244" s="60">
        <v>10</v>
      </c>
      <c r="U244" s="60">
        <v>61200</v>
      </c>
      <c r="V244" s="60">
        <v>6800</v>
      </c>
      <c r="W244" s="60">
        <v>0</v>
      </c>
      <c r="X244" s="60">
        <v>0</v>
      </c>
      <c r="Y244" s="60">
        <v>4400</v>
      </c>
      <c r="Z244" s="60">
        <v>1725</v>
      </c>
      <c r="AA244" s="60">
        <v>0</v>
      </c>
      <c r="AB244" s="60">
        <v>6430</v>
      </c>
      <c r="AC244" s="60">
        <v>3960</v>
      </c>
      <c r="AD244" s="60">
        <v>61200</v>
      </c>
      <c r="AE244" s="60">
        <v>45725</v>
      </c>
      <c r="AF244" s="60">
        <v>7271</v>
      </c>
      <c r="AG244" s="60">
        <v>8204</v>
      </c>
      <c r="AH244" s="61">
        <v>0.1341</v>
      </c>
      <c r="AL244" s="55" t="s">
        <v>1645</v>
      </c>
      <c r="AN244" s="55" t="s">
        <v>785</v>
      </c>
      <c r="AP2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61200</v>
      </c>
      <c r="AQ2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2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7271</v>
      </c>
      <c r="AS244" s="60">
        <f>IFERROR(IF(출고표[[#This Row],[쇼핑몰구분]]="비닐팩토리",0,ROUND(출고표[[#This Row],[총판매금액(검)]]-출고표[[#This Row],[거래처지급액(검)]]-출고표[[#This Row],[수수료(검)]],0)),0)</f>
        <v>8204</v>
      </c>
      <c r="AT2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0.1341</v>
      </c>
      <c r="AU2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4" s="60">
        <f>IFERROR(IF(D244="스마트스토어",COUNTIFS(출고표[구입일자],"&lt;&gt;"&amp;H244,출고표[구매자명],E244,출고표[구매자연락처],F244),COUNTIFS(출고표[구입일자],"&lt;&gt;"&amp;H244,출고표[구매자명],E244,출고표[구매자연락처],G244)),0)</f>
        <v>0</v>
      </c>
    </row>
    <row r="245" spans="1:48" ht="20.100000000000001" customHeight="1">
      <c r="A245" s="55">
        <v>249</v>
      </c>
      <c r="B245" s="55" t="s">
        <v>560</v>
      </c>
      <c r="C245" s="64" t="s">
        <v>2035</v>
      </c>
      <c r="D245" s="55" t="s">
        <v>562</v>
      </c>
      <c r="E245" s="55" t="s">
        <v>2033</v>
      </c>
      <c r="F245" s="55" t="s">
        <v>1332</v>
      </c>
      <c r="G245" s="55" t="s">
        <v>2036</v>
      </c>
      <c r="H245" s="63">
        <v>45477</v>
      </c>
      <c r="I245" s="63">
        <v>45477</v>
      </c>
      <c r="J245" s="55" t="s">
        <v>561</v>
      </c>
      <c r="K245" s="64" t="s">
        <v>2034</v>
      </c>
      <c r="M245" s="55" t="s">
        <v>2033</v>
      </c>
      <c r="N245" s="55" t="s">
        <v>2036</v>
      </c>
      <c r="P245" s="55" t="s">
        <v>2037</v>
      </c>
      <c r="Q245" s="55" t="s">
        <v>564</v>
      </c>
      <c r="R245" s="55" t="s">
        <v>34</v>
      </c>
      <c r="S245" s="55" t="s">
        <v>351</v>
      </c>
      <c r="T245" s="60">
        <v>1</v>
      </c>
      <c r="U245" s="60">
        <v>34020</v>
      </c>
      <c r="V245" s="60">
        <v>0</v>
      </c>
      <c r="W245" s="60">
        <v>3000</v>
      </c>
      <c r="X245" s="60">
        <v>0</v>
      </c>
      <c r="Y245" s="60">
        <v>3500</v>
      </c>
      <c r="Z245" s="60">
        <v>960</v>
      </c>
      <c r="AA245" s="60">
        <v>0</v>
      </c>
      <c r="AB245" s="60">
        <v>32130</v>
      </c>
      <c r="AC245" s="60">
        <v>19800</v>
      </c>
      <c r="AD245" s="60">
        <v>37020</v>
      </c>
      <c r="AE245" s="60">
        <v>24260</v>
      </c>
      <c r="AF245" s="60">
        <v>4141</v>
      </c>
      <c r="AG245" s="60">
        <v>5619</v>
      </c>
      <c r="AH245" s="61">
        <v>0.15179999999999999</v>
      </c>
      <c r="AL245" s="55" t="s">
        <v>33</v>
      </c>
      <c r="AN245" s="55" t="s">
        <v>785</v>
      </c>
      <c r="AP2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2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245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2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2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45" s="60">
        <f>IFERROR(IF(D245="스마트스토어",COUNTIFS(출고표[구입일자],"&lt;&gt;"&amp;H245,출고표[구매자명],E245,출고표[구매자연락처],F245),COUNTIFS(출고표[구입일자],"&lt;&gt;"&amp;H245,출고표[구매자명],E245,출고표[구매자연락처],G245)),0)</f>
        <v>0</v>
      </c>
    </row>
    <row r="246" spans="1:48" ht="20.100000000000001" customHeight="1">
      <c r="A246" s="55">
        <v>250</v>
      </c>
      <c r="B246" s="55" t="s">
        <v>665</v>
      </c>
      <c r="C246" s="64" t="s">
        <v>2040</v>
      </c>
      <c r="D246" s="55" t="s">
        <v>562</v>
      </c>
      <c r="E246" s="55" t="s">
        <v>2038</v>
      </c>
      <c r="F246" s="55" t="s">
        <v>2041</v>
      </c>
      <c r="G246" s="55" t="s">
        <v>2042</v>
      </c>
      <c r="H246" s="63">
        <v>45476</v>
      </c>
      <c r="I246" s="63">
        <v>45477</v>
      </c>
      <c r="J246" s="55" t="s">
        <v>561</v>
      </c>
      <c r="K246" s="64" t="s">
        <v>2039</v>
      </c>
      <c r="M246" s="55" t="s">
        <v>2038</v>
      </c>
      <c r="N246" s="55" t="s">
        <v>2042</v>
      </c>
      <c r="P246" s="55" t="s">
        <v>2043</v>
      </c>
      <c r="Q246" s="55" t="s">
        <v>564</v>
      </c>
      <c r="R246" s="55" t="s">
        <v>133</v>
      </c>
      <c r="S246" s="55" t="s">
        <v>351</v>
      </c>
      <c r="T246" s="60">
        <v>1</v>
      </c>
      <c r="U246" s="60">
        <v>17300</v>
      </c>
      <c r="V246" s="60">
        <v>0</v>
      </c>
      <c r="W246" s="60">
        <v>3000</v>
      </c>
      <c r="X246" s="60">
        <v>0</v>
      </c>
      <c r="Y246" s="60">
        <v>3000</v>
      </c>
      <c r="Z246" s="60">
        <v>0</v>
      </c>
      <c r="AA246" s="60">
        <v>0</v>
      </c>
      <c r="AB246" s="60">
        <v>870</v>
      </c>
      <c r="AC246" s="60">
        <v>550</v>
      </c>
      <c r="AD246" s="60">
        <v>20300</v>
      </c>
      <c r="AE246" s="60">
        <v>0</v>
      </c>
      <c r="AF246" s="60">
        <v>2154</v>
      </c>
      <c r="AG246" s="60">
        <v>0</v>
      </c>
      <c r="AH246" s="61">
        <v>0</v>
      </c>
      <c r="AL246" s="55" t="s">
        <v>132</v>
      </c>
      <c r="AN246" s="55" t="s">
        <v>785</v>
      </c>
      <c r="AP2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20300</v>
      </c>
      <c r="AQ2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24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4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6" s="60">
        <f>IFERROR(IF(D246="스마트스토어",COUNTIFS(출고표[구입일자],"&lt;&gt;"&amp;H246,출고표[구매자명],E246,출고표[구매자연락처],F246),COUNTIFS(출고표[구입일자],"&lt;&gt;"&amp;H246,출고표[구매자명],E246,출고표[구매자연락처],G246)),0)</f>
        <v>0</v>
      </c>
    </row>
    <row r="247" spans="1:48" ht="20.100000000000001" customHeight="1">
      <c r="A247" s="55">
        <v>251</v>
      </c>
      <c r="B247" s="55" t="s">
        <v>665</v>
      </c>
      <c r="C247" s="64" t="s">
        <v>2046</v>
      </c>
      <c r="D247" s="55" t="s">
        <v>562</v>
      </c>
      <c r="E247" s="55" t="s">
        <v>2044</v>
      </c>
      <c r="F247" s="55" t="s">
        <v>2047</v>
      </c>
      <c r="G247" s="55" t="s">
        <v>2048</v>
      </c>
      <c r="H247" s="63">
        <v>45477</v>
      </c>
      <c r="I247" s="63">
        <v>45477</v>
      </c>
      <c r="J247" s="55" t="s">
        <v>561</v>
      </c>
      <c r="K247" s="64" t="s">
        <v>2045</v>
      </c>
      <c r="M247" s="55" t="s">
        <v>2044</v>
      </c>
      <c r="N247" s="55" t="s">
        <v>2048</v>
      </c>
      <c r="P247" s="55" t="s">
        <v>2049</v>
      </c>
      <c r="Q247" s="55" t="s">
        <v>563</v>
      </c>
      <c r="R247" s="55" t="s">
        <v>38</v>
      </c>
      <c r="S247" s="55" t="s">
        <v>351</v>
      </c>
      <c r="T247" s="60">
        <v>1</v>
      </c>
      <c r="U247" s="60">
        <v>21840</v>
      </c>
      <c r="V247" s="60">
        <v>0</v>
      </c>
      <c r="W247" s="60">
        <v>3000</v>
      </c>
      <c r="X247" s="60">
        <v>0</v>
      </c>
      <c r="Y247" s="60">
        <v>3000</v>
      </c>
      <c r="Z247" s="60">
        <v>0</v>
      </c>
      <c r="AA247" s="60">
        <v>0</v>
      </c>
      <c r="AB247" s="60">
        <v>21840</v>
      </c>
      <c r="AC247" s="60">
        <v>14300</v>
      </c>
      <c r="AD247" s="60">
        <v>24840</v>
      </c>
      <c r="AE247" s="60">
        <v>0</v>
      </c>
      <c r="AF247" s="60">
        <v>2694</v>
      </c>
      <c r="AG247" s="60">
        <v>0</v>
      </c>
      <c r="AH247" s="61">
        <v>0</v>
      </c>
      <c r="AL247" s="55" t="s">
        <v>37</v>
      </c>
      <c r="AN247" s="55" t="s">
        <v>785</v>
      </c>
      <c r="AP2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24840</v>
      </c>
      <c r="AQ2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2694</v>
      </c>
      <c r="AS24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4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7" s="60">
        <f>IFERROR(IF(D247="스마트스토어",COUNTIFS(출고표[구입일자],"&lt;&gt;"&amp;H247,출고표[구매자명],E247,출고표[구매자연락처],F247),COUNTIFS(출고표[구입일자],"&lt;&gt;"&amp;H247,출고표[구매자명],E247,출고표[구매자연락처],G247)),0)</f>
        <v>0</v>
      </c>
    </row>
    <row r="248" spans="1:48" ht="20.100000000000001" customHeight="1">
      <c r="A248" s="55">
        <v>252</v>
      </c>
      <c r="B248" s="55" t="s">
        <v>665</v>
      </c>
      <c r="C248" s="64" t="s">
        <v>2052</v>
      </c>
      <c r="D248" s="55" t="s">
        <v>559</v>
      </c>
      <c r="E248" s="55" t="s">
        <v>2050</v>
      </c>
      <c r="F248" s="55" t="s">
        <v>2053</v>
      </c>
      <c r="G248" s="55" t="s">
        <v>2054</v>
      </c>
      <c r="H248" s="63">
        <v>45477</v>
      </c>
      <c r="I248" s="63">
        <v>45477</v>
      </c>
      <c r="J248" s="55" t="s">
        <v>561</v>
      </c>
      <c r="K248" s="64" t="s">
        <v>2051</v>
      </c>
      <c r="M248" s="55" t="s">
        <v>2050</v>
      </c>
      <c r="N248" s="55" t="s">
        <v>2054</v>
      </c>
      <c r="P248" s="55" t="s">
        <v>2055</v>
      </c>
      <c r="Q248" s="55" t="s">
        <v>1114</v>
      </c>
      <c r="R248" s="55" t="s">
        <v>36</v>
      </c>
      <c r="S248" s="55" t="s">
        <v>351</v>
      </c>
      <c r="T248" s="60">
        <v>1</v>
      </c>
      <c r="U248" s="60">
        <v>24000</v>
      </c>
      <c r="V248" s="60">
        <v>0</v>
      </c>
      <c r="W248" s="60">
        <v>3000</v>
      </c>
      <c r="X248" s="60">
        <v>0</v>
      </c>
      <c r="Y248" s="60">
        <v>3500</v>
      </c>
      <c r="Z248" s="60">
        <v>960</v>
      </c>
      <c r="AA248" s="60">
        <v>0</v>
      </c>
      <c r="AB248" s="60">
        <v>24000</v>
      </c>
      <c r="AC248" s="60">
        <v>16500</v>
      </c>
      <c r="AD248" s="60">
        <v>27000</v>
      </c>
      <c r="AE248" s="60">
        <v>0</v>
      </c>
      <c r="AF248" s="60">
        <v>1375</v>
      </c>
      <c r="AG248" s="60">
        <v>0</v>
      </c>
      <c r="AH248" s="61">
        <v>0</v>
      </c>
      <c r="AL248" s="55" t="s">
        <v>35</v>
      </c>
      <c r="AN248" s="55" t="s">
        <v>785</v>
      </c>
      <c r="AP2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2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24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4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8" s="60">
        <f>IFERROR(IF(D248="스마트스토어",COUNTIFS(출고표[구입일자],"&lt;&gt;"&amp;H248,출고표[구매자명],E248,출고표[구매자연락처],F248),COUNTIFS(출고표[구입일자],"&lt;&gt;"&amp;H248,출고표[구매자명],E248,출고표[구매자연락처],G248)),0)</f>
        <v>0</v>
      </c>
    </row>
    <row r="249" spans="1:48" ht="20.100000000000001" customHeight="1">
      <c r="A249" s="55">
        <v>253</v>
      </c>
      <c r="B249" s="55" t="s">
        <v>665</v>
      </c>
      <c r="C249" s="64" t="s">
        <v>2058</v>
      </c>
      <c r="D249" s="55" t="s">
        <v>559</v>
      </c>
      <c r="E249" s="55" t="s">
        <v>2056</v>
      </c>
      <c r="F249" s="55" t="s">
        <v>2059</v>
      </c>
      <c r="G249" s="55" t="s">
        <v>2060</v>
      </c>
      <c r="H249" s="63">
        <v>45476</v>
      </c>
      <c r="I249" s="63">
        <v>45477</v>
      </c>
      <c r="J249" s="55" t="s">
        <v>561</v>
      </c>
      <c r="K249" s="64" t="s">
        <v>2057</v>
      </c>
      <c r="M249" s="55" t="s">
        <v>2056</v>
      </c>
      <c r="N249" s="55" t="s">
        <v>2060</v>
      </c>
      <c r="O249" s="55" t="s">
        <v>2061</v>
      </c>
      <c r="P249" s="55" t="s">
        <v>2062</v>
      </c>
      <c r="R249" s="55" t="s">
        <v>86</v>
      </c>
      <c r="S249" s="55" t="s">
        <v>351</v>
      </c>
      <c r="T249" s="60">
        <v>1</v>
      </c>
      <c r="U249" s="60">
        <v>6000</v>
      </c>
      <c r="V249" s="60">
        <v>0</v>
      </c>
      <c r="W249" s="60">
        <v>3000</v>
      </c>
      <c r="X249" s="60">
        <v>0</v>
      </c>
      <c r="Y249" s="60">
        <v>3500</v>
      </c>
      <c r="Z249" s="60">
        <v>960</v>
      </c>
      <c r="AA249" s="60">
        <v>0</v>
      </c>
      <c r="AB249" s="60">
        <v>6600</v>
      </c>
      <c r="AC249" s="60">
        <v>4400</v>
      </c>
      <c r="AD249" s="60">
        <v>9000</v>
      </c>
      <c r="AE249" s="60">
        <v>0</v>
      </c>
      <c r="AF249" s="60">
        <v>471</v>
      </c>
      <c r="AG249" s="60">
        <v>0</v>
      </c>
      <c r="AH249" s="61">
        <v>0</v>
      </c>
      <c r="AL249" s="55" t="s">
        <v>85</v>
      </c>
      <c r="AN249" s="55" t="s">
        <v>785</v>
      </c>
      <c r="AP2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9000</v>
      </c>
      <c r="AQ2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471</v>
      </c>
      <c r="AS24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4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9" s="60">
        <f>IFERROR(IF(D249="스마트스토어",COUNTIFS(출고표[구입일자],"&lt;&gt;"&amp;H249,출고표[구매자명],E249,출고표[구매자연락처],F249),COUNTIFS(출고표[구입일자],"&lt;&gt;"&amp;H249,출고표[구매자명],E249,출고표[구매자연락처],G249)),0)</f>
        <v>0</v>
      </c>
    </row>
    <row r="250" spans="1:48" ht="20.100000000000001" customHeight="1">
      <c r="A250" s="55">
        <v>254</v>
      </c>
      <c r="B250" s="55" t="s">
        <v>665</v>
      </c>
      <c r="C250" s="64" t="s">
        <v>2063</v>
      </c>
      <c r="D250" s="55" t="s">
        <v>559</v>
      </c>
      <c r="E250" s="55" t="s">
        <v>2056</v>
      </c>
      <c r="F250" s="55" t="s">
        <v>2059</v>
      </c>
      <c r="G250" s="55" t="s">
        <v>2060</v>
      </c>
      <c r="H250" s="63">
        <v>45476</v>
      </c>
      <c r="I250" s="63">
        <v>45477</v>
      </c>
      <c r="J250" s="55" t="s">
        <v>561</v>
      </c>
      <c r="K250" s="64" t="s">
        <v>2057</v>
      </c>
      <c r="M250" s="55" t="s">
        <v>2056</v>
      </c>
      <c r="N250" s="55" t="s">
        <v>2060</v>
      </c>
      <c r="O250" s="55" t="s">
        <v>2061</v>
      </c>
      <c r="P250" s="55" t="s">
        <v>2062</v>
      </c>
      <c r="R250" s="55" t="s">
        <v>34</v>
      </c>
      <c r="S250" s="55" t="s">
        <v>351</v>
      </c>
      <c r="T250" s="60">
        <v>1</v>
      </c>
      <c r="U250" s="60">
        <v>28400</v>
      </c>
      <c r="V250" s="60">
        <v>0</v>
      </c>
      <c r="W250" s="60">
        <v>0</v>
      </c>
      <c r="X250" s="60">
        <v>0</v>
      </c>
      <c r="Y250" s="60">
        <v>0</v>
      </c>
      <c r="Z250" s="60">
        <v>0</v>
      </c>
      <c r="AA250" s="60">
        <v>0</v>
      </c>
      <c r="AB250" s="60">
        <v>28800</v>
      </c>
      <c r="AC250" s="60">
        <v>19800</v>
      </c>
      <c r="AD250" s="60">
        <v>28400</v>
      </c>
      <c r="AE250" s="60">
        <v>0</v>
      </c>
      <c r="AF250" s="60">
        <v>1507</v>
      </c>
      <c r="AG250" s="60">
        <v>0</v>
      </c>
      <c r="AH250" s="61">
        <v>0</v>
      </c>
      <c r="AL250" s="55" t="s">
        <v>33</v>
      </c>
      <c r="AM250" s="55" t="s">
        <v>773</v>
      </c>
      <c r="AN250" s="55" t="s">
        <v>785</v>
      </c>
      <c r="AP2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28400</v>
      </c>
      <c r="AQ2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1507</v>
      </c>
      <c r="AS25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5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0" s="60">
        <f>IFERROR(IF(D250="스마트스토어",COUNTIFS(출고표[구입일자],"&lt;&gt;"&amp;H250,출고표[구매자명],E250,출고표[구매자연락처],F250),COUNTIFS(출고표[구입일자],"&lt;&gt;"&amp;H250,출고표[구매자명],E250,출고표[구매자연락처],G250)),0)</f>
        <v>0</v>
      </c>
    </row>
    <row r="251" spans="1:48" ht="20.100000000000001" customHeight="1">
      <c r="A251" s="55">
        <v>255</v>
      </c>
      <c r="B251" s="55" t="s">
        <v>560</v>
      </c>
      <c r="C251" s="64" t="s">
        <v>2066</v>
      </c>
      <c r="D251" s="55" t="s">
        <v>559</v>
      </c>
      <c r="E251" s="55" t="s">
        <v>2067</v>
      </c>
      <c r="F251" s="55" t="s">
        <v>2068</v>
      </c>
      <c r="G251" s="55" t="s">
        <v>2069</v>
      </c>
      <c r="H251" s="63">
        <v>45476</v>
      </c>
      <c r="I251" s="63">
        <v>45477</v>
      </c>
      <c r="J251" s="55" t="s">
        <v>561</v>
      </c>
      <c r="K251" s="64" t="s">
        <v>2065</v>
      </c>
      <c r="M251" s="55" t="s">
        <v>2064</v>
      </c>
      <c r="N251" s="55" t="s">
        <v>2069</v>
      </c>
      <c r="P251" s="55" t="s">
        <v>2070</v>
      </c>
      <c r="R251" s="55" t="s">
        <v>22</v>
      </c>
      <c r="S251" s="55" t="s">
        <v>351</v>
      </c>
      <c r="T251" s="60">
        <v>1</v>
      </c>
      <c r="U251" s="60">
        <v>18630</v>
      </c>
      <c r="V251" s="60">
        <v>2070</v>
      </c>
      <c r="W251" s="60">
        <v>3000</v>
      </c>
      <c r="X251" s="60">
        <v>0</v>
      </c>
      <c r="Y251" s="60">
        <v>3000</v>
      </c>
      <c r="Z251" s="60">
        <v>0</v>
      </c>
      <c r="AA251" s="60">
        <v>0</v>
      </c>
      <c r="AB251" s="60">
        <v>19550</v>
      </c>
      <c r="AC251" s="60">
        <v>12650</v>
      </c>
      <c r="AD251" s="60">
        <v>21630</v>
      </c>
      <c r="AE251" s="60">
        <v>15650</v>
      </c>
      <c r="AF251" s="60">
        <v>880</v>
      </c>
      <c r="AG251" s="60">
        <v>5100</v>
      </c>
      <c r="AH251" s="61">
        <v>0.23580000000000001</v>
      </c>
      <c r="AL251" s="55" t="s">
        <v>21</v>
      </c>
      <c r="AN251" s="55" t="s">
        <v>785</v>
      </c>
      <c r="AP2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21630</v>
      </c>
      <c r="AQ2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2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880</v>
      </c>
      <c r="AS251" s="60">
        <f>IFERROR(IF(출고표[[#This Row],[쇼핑몰구분]]="비닐팩토리",0,ROUND(출고표[[#This Row],[총판매금액(검)]]-출고표[[#This Row],[거래처지급액(검)]]-출고표[[#This Row],[수수료(검)]],0)),0)</f>
        <v>5100</v>
      </c>
      <c r="AT2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0.23580000000000001</v>
      </c>
      <c r="AU2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1" s="60">
        <f>IFERROR(IF(D251="스마트스토어",COUNTIFS(출고표[구입일자],"&lt;&gt;"&amp;H251,출고표[구매자명],E251,출고표[구매자연락처],F251),COUNTIFS(출고표[구입일자],"&lt;&gt;"&amp;H251,출고표[구매자명],E251,출고표[구매자연락처],G251)),0)</f>
        <v>2</v>
      </c>
    </row>
    <row r="252" spans="1:48" ht="20.100000000000001" customHeight="1">
      <c r="A252" s="55">
        <v>256</v>
      </c>
      <c r="B252" s="55" t="s">
        <v>560</v>
      </c>
      <c r="C252" s="64" t="s">
        <v>2073</v>
      </c>
      <c r="D252" s="55" t="s">
        <v>1135</v>
      </c>
      <c r="H252" s="63">
        <v>45478</v>
      </c>
      <c r="I252" s="63">
        <v>45478</v>
      </c>
      <c r="J252" s="55" t="s">
        <v>561</v>
      </c>
      <c r="K252" s="64" t="s">
        <v>2072</v>
      </c>
      <c r="M252" s="55" t="s">
        <v>2071</v>
      </c>
      <c r="N252" s="55" t="s">
        <v>2074</v>
      </c>
      <c r="P252" s="55" t="s">
        <v>2075</v>
      </c>
      <c r="R252" s="55" t="s">
        <v>90</v>
      </c>
      <c r="S252" s="55" t="s">
        <v>351</v>
      </c>
      <c r="T252" s="60">
        <v>1</v>
      </c>
      <c r="U252" s="60">
        <v>0</v>
      </c>
      <c r="V252" s="60">
        <v>0</v>
      </c>
      <c r="W252" s="60">
        <v>0</v>
      </c>
      <c r="X252" s="60">
        <v>0</v>
      </c>
      <c r="Y252" s="60">
        <v>3000</v>
      </c>
      <c r="Z252" s="60">
        <v>0</v>
      </c>
      <c r="AA252" s="60">
        <v>0</v>
      </c>
      <c r="AB252" s="60">
        <v>3900</v>
      </c>
      <c r="AC252" s="60">
        <v>2530</v>
      </c>
      <c r="AD252" s="60">
        <v>0</v>
      </c>
      <c r="AE252" s="60">
        <v>0</v>
      </c>
      <c r="AF252" s="60">
        <v>0</v>
      </c>
      <c r="AG252" s="60">
        <v>0</v>
      </c>
      <c r="AH252" s="61">
        <v>0</v>
      </c>
      <c r="AL252" s="55" t="s">
        <v>89</v>
      </c>
      <c r="AM252" s="55" t="s">
        <v>773</v>
      </c>
      <c r="AN252" s="55" t="s">
        <v>788</v>
      </c>
      <c r="AP2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5530</v>
      </c>
      <c r="AR2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252" s="60">
        <f>IFERROR(IF(출고표[[#This Row],[쇼핑몰구분]]="비닐팩토리",0,ROUND(출고표[[#This Row],[총판매금액(검)]]-출고표[[#This Row],[거래처지급액(검)]]-출고표[[#This Row],[수수료(검)]],0)),0)</f>
        <v>-5610</v>
      </c>
      <c r="AT2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2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52" s="60">
        <f>IFERROR(IF(D252="스마트스토어",COUNTIFS(출고표[구입일자],"&lt;&gt;"&amp;H252,출고표[구매자명],E252,출고표[구매자연락처],F252),COUNTIFS(출고표[구입일자],"&lt;&gt;"&amp;H252,출고표[구매자명],E252,출고표[구매자연락처],G252)),0)</f>
        <v>0</v>
      </c>
    </row>
    <row r="253" spans="1:48" ht="20.100000000000001" customHeight="1">
      <c r="A253" s="55">
        <v>257</v>
      </c>
      <c r="B253" s="55" t="s">
        <v>560</v>
      </c>
      <c r="C253" s="64" t="s">
        <v>2078</v>
      </c>
      <c r="D253" s="55" t="s">
        <v>1135</v>
      </c>
      <c r="H253" s="63">
        <v>45478</v>
      </c>
      <c r="I253" s="63">
        <v>45478</v>
      </c>
      <c r="J253" s="55" t="s">
        <v>561</v>
      </c>
      <c r="K253" s="64" t="s">
        <v>2077</v>
      </c>
      <c r="M253" s="55" t="s">
        <v>2076</v>
      </c>
      <c r="N253" s="55" t="s">
        <v>2079</v>
      </c>
      <c r="P253" s="55" t="s">
        <v>2080</v>
      </c>
      <c r="R253" s="55" t="s">
        <v>84</v>
      </c>
      <c r="S253" s="55" t="s">
        <v>351</v>
      </c>
      <c r="T253" s="60">
        <v>1</v>
      </c>
      <c r="U253" s="60">
        <v>0</v>
      </c>
      <c r="V253" s="60">
        <v>0</v>
      </c>
      <c r="W253" s="60">
        <v>0</v>
      </c>
      <c r="X253" s="60">
        <v>0</v>
      </c>
      <c r="Y253" s="60">
        <v>3000</v>
      </c>
      <c r="Z253" s="60">
        <v>0</v>
      </c>
      <c r="AA253" s="60">
        <v>0</v>
      </c>
      <c r="AB253" s="60">
        <v>5250</v>
      </c>
      <c r="AC253" s="60">
        <v>3410</v>
      </c>
      <c r="AD253" s="60">
        <v>0</v>
      </c>
      <c r="AE253" s="60">
        <v>0</v>
      </c>
      <c r="AF253" s="60">
        <v>0</v>
      </c>
      <c r="AG253" s="60">
        <v>0</v>
      </c>
      <c r="AH253" s="61">
        <v>0</v>
      </c>
      <c r="AL253" s="55" t="s">
        <v>83</v>
      </c>
      <c r="AM253" s="55" t="s">
        <v>773</v>
      </c>
      <c r="AN253" s="55" t="s">
        <v>788</v>
      </c>
      <c r="AP2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2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253" s="60">
        <f>IFERROR(IF(출고표[[#This Row],[쇼핑몰구분]]="비닐팩토리",0,ROUND(출고표[[#This Row],[총판매금액(검)]]-출고표[[#This Row],[거래처지급액(검)]]-출고표[[#This Row],[수수료(검)]],0)),0)</f>
        <v>-6490</v>
      </c>
      <c r="AT2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2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53" s="60">
        <f>IFERROR(IF(D253="스마트스토어",COUNTIFS(출고표[구입일자],"&lt;&gt;"&amp;H253,출고표[구매자명],E253,출고표[구매자연락처],F253),COUNTIFS(출고표[구입일자],"&lt;&gt;"&amp;H253,출고표[구매자명],E253,출고표[구매자연락처],G253)),0)</f>
        <v>0</v>
      </c>
    </row>
    <row r="254" spans="1:48" ht="20.100000000000001" customHeight="1">
      <c r="A254" s="55">
        <v>258</v>
      </c>
      <c r="B254" s="55" t="s">
        <v>665</v>
      </c>
      <c r="C254" s="64" t="s">
        <v>2083</v>
      </c>
      <c r="D254" s="55" t="s">
        <v>562</v>
      </c>
      <c r="E254" s="55" t="s">
        <v>2081</v>
      </c>
      <c r="F254" s="55" t="s">
        <v>2084</v>
      </c>
      <c r="G254" s="55" t="s">
        <v>2085</v>
      </c>
      <c r="H254" s="63">
        <v>45478</v>
      </c>
      <c r="I254" s="63">
        <v>45478</v>
      </c>
      <c r="J254" s="55" t="s">
        <v>561</v>
      </c>
      <c r="K254" s="64" t="s">
        <v>2082</v>
      </c>
      <c r="M254" s="55" t="s">
        <v>2081</v>
      </c>
      <c r="N254" s="55" t="s">
        <v>2085</v>
      </c>
      <c r="P254" s="55" t="s">
        <v>2086</v>
      </c>
      <c r="Q254" s="55" t="s">
        <v>563</v>
      </c>
      <c r="R254" s="55" t="s">
        <v>133</v>
      </c>
      <c r="S254" s="55" t="s">
        <v>351</v>
      </c>
      <c r="T254" s="60">
        <v>1</v>
      </c>
      <c r="U254" s="60">
        <v>8700</v>
      </c>
      <c r="V254" s="60">
        <v>0</v>
      </c>
      <c r="W254" s="60">
        <v>3000</v>
      </c>
      <c r="X254" s="60">
        <v>0</v>
      </c>
      <c r="Y254" s="60">
        <v>3000</v>
      </c>
      <c r="Z254" s="60">
        <v>0</v>
      </c>
      <c r="AA254" s="60">
        <v>0</v>
      </c>
      <c r="AB254" s="60">
        <v>870</v>
      </c>
      <c r="AC254" s="60">
        <v>550</v>
      </c>
      <c r="AD254" s="60">
        <v>11700</v>
      </c>
      <c r="AE254" s="60">
        <v>0</v>
      </c>
      <c r="AF254" s="60">
        <v>1133</v>
      </c>
      <c r="AG254" s="60">
        <v>0</v>
      </c>
      <c r="AH254" s="61">
        <v>0</v>
      </c>
      <c r="AL254" s="55" t="s">
        <v>132</v>
      </c>
      <c r="AN254" s="55" t="s">
        <v>785</v>
      </c>
      <c r="AP2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11700</v>
      </c>
      <c r="AQ2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1133</v>
      </c>
      <c r="AS25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5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4" s="60">
        <f>IFERROR(IF(D254="스마트스토어",COUNTIFS(출고표[구입일자],"&lt;&gt;"&amp;H254,출고표[구매자명],E254,출고표[구매자연락처],F254),COUNTIFS(출고표[구입일자],"&lt;&gt;"&amp;H254,출고표[구매자명],E254,출고표[구매자연락처],G254)),0)</f>
        <v>0</v>
      </c>
    </row>
    <row r="255" spans="1:48" ht="20.100000000000001" customHeight="1">
      <c r="A255" s="55">
        <v>259</v>
      </c>
      <c r="B255" s="55" t="s">
        <v>560</v>
      </c>
      <c r="C255" s="64" t="s">
        <v>2089</v>
      </c>
      <c r="D255" s="55" t="s">
        <v>562</v>
      </c>
      <c r="E255" s="55" t="s">
        <v>2087</v>
      </c>
      <c r="F255" s="55" t="s">
        <v>2090</v>
      </c>
      <c r="G255" s="55" t="s">
        <v>2091</v>
      </c>
      <c r="H255" s="63">
        <v>45478</v>
      </c>
      <c r="I255" s="63">
        <v>45478</v>
      </c>
      <c r="J255" s="55" t="s">
        <v>561</v>
      </c>
      <c r="K255" s="64" t="s">
        <v>2088</v>
      </c>
      <c r="M255" s="55" t="s">
        <v>2087</v>
      </c>
      <c r="N255" s="55" t="s">
        <v>2091</v>
      </c>
      <c r="P255" s="55" t="s">
        <v>2092</v>
      </c>
      <c r="Q255" s="55" t="s">
        <v>563</v>
      </c>
      <c r="R255" s="55" t="s">
        <v>133</v>
      </c>
      <c r="S255" s="55" t="s">
        <v>351</v>
      </c>
      <c r="T255" s="60">
        <v>1</v>
      </c>
      <c r="U255" s="60">
        <v>940</v>
      </c>
      <c r="V255" s="60">
        <v>0</v>
      </c>
      <c r="W255" s="60">
        <v>3000</v>
      </c>
      <c r="X255" s="60">
        <v>0</v>
      </c>
      <c r="Y255" s="60">
        <v>3000</v>
      </c>
      <c r="Z255" s="60">
        <v>0</v>
      </c>
      <c r="AA255" s="60">
        <v>0</v>
      </c>
      <c r="AB255" s="60">
        <v>890</v>
      </c>
      <c r="AC255" s="60">
        <v>550</v>
      </c>
      <c r="AD255" s="60">
        <v>3940</v>
      </c>
      <c r="AE255" s="60">
        <v>3550</v>
      </c>
      <c r="AF255" s="60">
        <v>211</v>
      </c>
      <c r="AG255" s="60">
        <v>-2821</v>
      </c>
      <c r="AH255" s="61">
        <v>-0.71599999999999997</v>
      </c>
      <c r="AL255" s="55" t="s">
        <v>132</v>
      </c>
      <c r="AN255" s="55" t="s">
        <v>785</v>
      </c>
      <c r="AP2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3940</v>
      </c>
      <c r="AQ2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3550</v>
      </c>
      <c r="AR2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255" s="60">
        <f>IFERROR(IF(출고표[[#This Row],[쇼핑몰구분]]="비닐팩토리",0,ROUND(출고표[[#This Row],[총판매금액(검)]]-출고표[[#This Row],[거래처지급액(검)]]-출고표[[#This Row],[수수료(검)]],0)),0)</f>
        <v>179</v>
      </c>
      <c r="AT2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4.5400000000000003E-2</v>
      </c>
      <c r="AU2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55" s="60">
        <f>IFERROR(IF(D255="스마트스토어",COUNTIFS(출고표[구입일자],"&lt;&gt;"&amp;H255,출고표[구매자명],E255,출고표[구매자연락처],F255),COUNTIFS(출고표[구입일자],"&lt;&gt;"&amp;H255,출고표[구매자명],E255,출고표[구매자연락처],G255)),0)</f>
        <v>0</v>
      </c>
    </row>
    <row r="256" spans="1:48" ht="20.100000000000001" customHeight="1">
      <c r="A256" s="55">
        <v>260</v>
      </c>
      <c r="B256" s="55" t="s">
        <v>665</v>
      </c>
      <c r="C256" s="64" t="s">
        <v>2095</v>
      </c>
      <c r="D256" s="55" t="s">
        <v>559</v>
      </c>
      <c r="E256" s="55" t="s">
        <v>2093</v>
      </c>
      <c r="F256" s="55" t="s">
        <v>2096</v>
      </c>
      <c r="G256" s="55" t="s">
        <v>2097</v>
      </c>
      <c r="H256" s="63">
        <v>45478</v>
      </c>
      <c r="I256" s="63">
        <v>45478</v>
      </c>
      <c r="J256" s="55" t="s">
        <v>561</v>
      </c>
      <c r="K256" s="64" t="s">
        <v>2094</v>
      </c>
      <c r="M256" s="55" t="s">
        <v>2093</v>
      </c>
      <c r="N256" s="55" t="s">
        <v>2097</v>
      </c>
      <c r="P256" s="55" t="s">
        <v>2098</v>
      </c>
      <c r="R256" s="55" t="s">
        <v>20</v>
      </c>
      <c r="S256" s="55" t="s">
        <v>351</v>
      </c>
      <c r="T256" s="60">
        <v>3</v>
      </c>
      <c r="U256" s="60">
        <v>42240</v>
      </c>
      <c r="V256" s="60">
        <v>0</v>
      </c>
      <c r="W256" s="60">
        <v>0</v>
      </c>
      <c r="X256" s="60">
        <v>0</v>
      </c>
      <c r="Y256" s="60">
        <v>3500</v>
      </c>
      <c r="Z256" s="60">
        <v>500</v>
      </c>
      <c r="AA256" s="60">
        <v>0</v>
      </c>
      <c r="AB256" s="60">
        <v>14080</v>
      </c>
      <c r="AC256" s="60">
        <v>9680</v>
      </c>
      <c r="AD256" s="60">
        <v>42240</v>
      </c>
      <c r="AE256" s="60">
        <v>0</v>
      </c>
      <c r="AF256" s="60">
        <v>2203</v>
      </c>
      <c r="AG256" s="60">
        <v>0</v>
      </c>
      <c r="AH256" s="61">
        <v>0</v>
      </c>
      <c r="AL256" s="55" t="s">
        <v>19</v>
      </c>
      <c r="AN256" s="55" t="s">
        <v>785</v>
      </c>
      <c r="AP2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42240</v>
      </c>
      <c r="AQ2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2203</v>
      </c>
      <c r="AS25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5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6" s="60">
        <f>IFERROR(IF(D256="스마트스토어",COUNTIFS(출고표[구입일자],"&lt;&gt;"&amp;H256,출고표[구매자명],E256,출고표[구매자연락처],F256),COUNTIFS(출고표[구입일자],"&lt;&gt;"&amp;H256,출고표[구매자명],E256,출고표[구매자연락처],G256)),0)</f>
        <v>0</v>
      </c>
    </row>
    <row r="257" spans="1:48" ht="20.100000000000001" customHeight="1">
      <c r="A257" s="55">
        <v>261</v>
      </c>
      <c r="B257" s="55" t="s">
        <v>665</v>
      </c>
      <c r="C257" s="64" t="s">
        <v>2101</v>
      </c>
      <c r="D257" s="55" t="s">
        <v>559</v>
      </c>
      <c r="E257" s="55" t="s">
        <v>2099</v>
      </c>
      <c r="F257" s="55" t="s">
        <v>2102</v>
      </c>
      <c r="G257" s="55" t="s">
        <v>2103</v>
      </c>
      <c r="H257" s="63">
        <v>45477</v>
      </c>
      <c r="I257" s="63">
        <v>45478</v>
      </c>
      <c r="J257" s="55" t="s">
        <v>561</v>
      </c>
      <c r="K257" s="64" t="s">
        <v>2100</v>
      </c>
      <c r="M257" s="55" t="s">
        <v>2099</v>
      </c>
      <c r="N257" s="55" t="s">
        <v>2103</v>
      </c>
      <c r="P257" s="55" t="s">
        <v>2104</v>
      </c>
      <c r="R257" s="55" t="s">
        <v>34</v>
      </c>
      <c r="S257" s="55" t="s">
        <v>351</v>
      </c>
      <c r="T257" s="60">
        <v>1</v>
      </c>
      <c r="U257" s="60">
        <v>28400</v>
      </c>
      <c r="V257" s="60">
        <v>0</v>
      </c>
      <c r="W257" s="60">
        <v>3000</v>
      </c>
      <c r="X257" s="60">
        <v>0</v>
      </c>
      <c r="Y257" s="60">
        <v>3500</v>
      </c>
      <c r="Z257" s="60">
        <v>960</v>
      </c>
      <c r="AA257" s="60">
        <v>0</v>
      </c>
      <c r="AB257" s="60">
        <v>28800</v>
      </c>
      <c r="AC257" s="60">
        <v>19800</v>
      </c>
      <c r="AD257" s="60">
        <v>31400</v>
      </c>
      <c r="AE257" s="60">
        <v>0</v>
      </c>
      <c r="AF257" s="60">
        <v>1596</v>
      </c>
      <c r="AG257" s="60">
        <v>0</v>
      </c>
      <c r="AH257" s="61">
        <v>0</v>
      </c>
      <c r="AL257" s="55" t="s">
        <v>33</v>
      </c>
      <c r="AN257" s="55" t="s">
        <v>785</v>
      </c>
      <c r="AP2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2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25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5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7" s="60">
        <f>IFERROR(IF(D257="스마트스토어",COUNTIFS(출고표[구입일자],"&lt;&gt;"&amp;H257,출고표[구매자명],E257,출고표[구매자연락처],F257),COUNTIFS(출고표[구입일자],"&lt;&gt;"&amp;H257,출고표[구매자명],E257,출고표[구매자연락처],G257)),0)</f>
        <v>0</v>
      </c>
    </row>
    <row r="258" spans="1:48" ht="20.100000000000001" customHeight="1">
      <c r="A258" s="55">
        <v>262</v>
      </c>
      <c r="B258" s="55" t="s">
        <v>665</v>
      </c>
      <c r="C258" s="64" t="s">
        <v>2107</v>
      </c>
      <c r="D258" s="55" t="s">
        <v>559</v>
      </c>
      <c r="E258" s="55" t="s">
        <v>2105</v>
      </c>
      <c r="F258" s="55" t="s">
        <v>2108</v>
      </c>
      <c r="G258" s="55" t="s">
        <v>2109</v>
      </c>
      <c r="H258" s="63">
        <v>45477</v>
      </c>
      <c r="I258" s="63">
        <v>45478</v>
      </c>
      <c r="J258" s="55" t="s">
        <v>561</v>
      </c>
      <c r="K258" s="64" t="s">
        <v>2106</v>
      </c>
      <c r="M258" s="55" t="s">
        <v>2105</v>
      </c>
      <c r="N258" s="55" t="s">
        <v>2109</v>
      </c>
      <c r="P258" s="55" t="s">
        <v>2110</v>
      </c>
      <c r="R258" s="55" t="s">
        <v>34</v>
      </c>
      <c r="S258" s="55" t="s">
        <v>351</v>
      </c>
      <c r="T258" s="60">
        <v>1</v>
      </c>
      <c r="U258" s="60">
        <v>28400</v>
      </c>
      <c r="V258" s="60">
        <v>0</v>
      </c>
      <c r="W258" s="60">
        <v>3000</v>
      </c>
      <c r="X258" s="60">
        <v>0</v>
      </c>
      <c r="Y258" s="60">
        <v>3500</v>
      </c>
      <c r="Z258" s="60">
        <v>960</v>
      </c>
      <c r="AA258" s="60">
        <v>0</v>
      </c>
      <c r="AB258" s="60">
        <v>28800</v>
      </c>
      <c r="AC258" s="60">
        <v>19800</v>
      </c>
      <c r="AD258" s="60">
        <v>31400</v>
      </c>
      <c r="AE258" s="60">
        <v>0</v>
      </c>
      <c r="AF258" s="60">
        <v>1596</v>
      </c>
      <c r="AG258" s="60">
        <v>0</v>
      </c>
      <c r="AH258" s="61">
        <v>0</v>
      </c>
      <c r="AL258" s="55" t="s">
        <v>33</v>
      </c>
      <c r="AN258" s="55" t="s">
        <v>785</v>
      </c>
      <c r="AP2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2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25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5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8" s="60">
        <f>IFERROR(IF(D258="스마트스토어",COUNTIFS(출고표[구입일자],"&lt;&gt;"&amp;H258,출고표[구매자명],E258,출고표[구매자연락처],F258),COUNTIFS(출고표[구입일자],"&lt;&gt;"&amp;H258,출고표[구매자명],E258,출고표[구매자연락처],G258)),0)</f>
        <v>0</v>
      </c>
    </row>
    <row r="259" spans="1:48" ht="20.100000000000001" customHeight="1">
      <c r="A259" s="55">
        <v>263</v>
      </c>
      <c r="B259" s="55" t="s">
        <v>560</v>
      </c>
      <c r="C259" s="64" t="s">
        <v>2113</v>
      </c>
      <c r="D259" s="55" t="s">
        <v>559</v>
      </c>
      <c r="E259" s="55" t="s">
        <v>2111</v>
      </c>
      <c r="F259" s="55" t="s">
        <v>2114</v>
      </c>
      <c r="G259" s="55" t="s">
        <v>2115</v>
      </c>
      <c r="H259" s="63">
        <v>45478</v>
      </c>
      <c r="I259" s="63">
        <v>45478</v>
      </c>
      <c r="J259" s="55" t="s">
        <v>561</v>
      </c>
      <c r="K259" s="64" t="s">
        <v>2112</v>
      </c>
      <c r="M259" s="55" t="s">
        <v>2111</v>
      </c>
      <c r="N259" s="55" t="s">
        <v>2115</v>
      </c>
      <c r="O259" s="55" t="s">
        <v>2115</v>
      </c>
      <c r="P259" s="55" t="s">
        <v>2116</v>
      </c>
      <c r="R259" s="55" t="s">
        <v>34</v>
      </c>
      <c r="S259" s="55" t="s">
        <v>351</v>
      </c>
      <c r="T259" s="60">
        <v>1</v>
      </c>
      <c r="U259" s="60">
        <v>28620</v>
      </c>
      <c r="V259" s="60">
        <v>3180</v>
      </c>
      <c r="W259" s="60">
        <v>0</v>
      </c>
      <c r="X259" s="60">
        <v>0</v>
      </c>
      <c r="Y259" s="60">
        <v>3500</v>
      </c>
      <c r="Z259" s="60">
        <v>960</v>
      </c>
      <c r="AA259" s="60">
        <v>0</v>
      </c>
      <c r="AB259" s="60">
        <v>30600</v>
      </c>
      <c r="AC259" s="60">
        <v>19800</v>
      </c>
      <c r="AD259" s="60">
        <v>28620</v>
      </c>
      <c r="AE259" s="60">
        <v>24260</v>
      </c>
      <c r="AF259" s="60">
        <v>1219</v>
      </c>
      <c r="AG259" s="60">
        <v>3141</v>
      </c>
      <c r="AH259" s="61">
        <v>0.10970000000000001</v>
      </c>
      <c r="AL259" s="55" t="s">
        <v>33</v>
      </c>
      <c r="AN259" s="55" t="s">
        <v>785</v>
      </c>
      <c r="AP2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28620</v>
      </c>
      <c r="AQ2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259" s="60">
        <f>IFERROR(IF(출고표[[#This Row],[쇼핑몰구분]]="비닐팩토리",0,ROUND(출고표[[#This Row],[총판매금액(검)]]-출고표[[#This Row],[거래처지급액(검)]]-출고표[[#This Row],[수수료(검)]],0)),0)</f>
        <v>3141</v>
      </c>
      <c r="AT2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0.10970000000000001</v>
      </c>
      <c r="AU2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9" s="60">
        <f>IFERROR(IF(D259="스마트스토어",COUNTIFS(출고표[구입일자],"&lt;&gt;"&amp;H259,출고표[구매자명],E259,출고표[구매자연락처],F259),COUNTIFS(출고표[구입일자],"&lt;&gt;"&amp;H259,출고표[구매자명],E259,출고표[구매자연락처],G259)),0)</f>
        <v>0</v>
      </c>
    </row>
    <row r="260" spans="1:48" ht="20.100000000000001" customHeight="1">
      <c r="A260" s="55">
        <v>264</v>
      </c>
      <c r="B260" s="55" t="s">
        <v>560</v>
      </c>
      <c r="C260" s="64" t="s">
        <v>2117</v>
      </c>
      <c r="D260" s="55" t="s">
        <v>559</v>
      </c>
      <c r="E260" s="55" t="s">
        <v>2111</v>
      </c>
      <c r="F260" s="55" t="s">
        <v>2114</v>
      </c>
      <c r="G260" s="55" t="s">
        <v>2115</v>
      </c>
      <c r="H260" s="63">
        <v>45478</v>
      </c>
      <c r="I260" s="63">
        <v>45478</v>
      </c>
      <c r="J260" s="55" t="s">
        <v>561</v>
      </c>
      <c r="K260" s="64" t="s">
        <v>2112</v>
      </c>
      <c r="M260" s="55" t="s">
        <v>2111</v>
      </c>
      <c r="N260" s="55" t="s">
        <v>2115</v>
      </c>
      <c r="O260" s="55" t="s">
        <v>2115</v>
      </c>
      <c r="P260" s="55" t="s">
        <v>2116</v>
      </c>
      <c r="R260" s="55" t="s">
        <v>82</v>
      </c>
      <c r="S260" s="55" t="s">
        <v>385</v>
      </c>
      <c r="T260" s="60">
        <v>1</v>
      </c>
      <c r="U260" s="60">
        <v>6910</v>
      </c>
      <c r="V260" s="60">
        <v>0</v>
      </c>
      <c r="W260" s="60">
        <v>0</v>
      </c>
      <c r="X260" s="60">
        <v>0</v>
      </c>
      <c r="Y260" s="60">
        <v>0</v>
      </c>
      <c r="Z260" s="60">
        <v>0</v>
      </c>
      <c r="AA260" s="60">
        <v>0</v>
      </c>
      <c r="AB260" s="60">
        <v>5610</v>
      </c>
      <c r="AC260" s="60">
        <v>3740</v>
      </c>
      <c r="AD260" s="60">
        <v>6910</v>
      </c>
      <c r="AE260" s="60">
        <v>3740</v>
      </c>
      <c r="AF260" s="60">
        <v>355</v>
      </c>
      <c r="AG260" s="60">
        <v>2815</v>
      </c>
      <c r="AH260" s="61">
        <v>0.40739999999999998</v>
      </c>
      <c r="AL260" s="55" t="s">
        <v>81</v>
      </c>
      <c r="AM260" s="55" t="s">
        <v>773</v>
      </c>
      <c r="AN260" s="55" t="s">
        <v>785</v>
      </c>
      <c r="AP2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6910</v>
      </c>
      <c r="AQ2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3740</v>
      </c>
      <c r="AR2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355</v>
      </c>
      <c r="AS260" s="60">
        <f>IFERROR(IF(출고표[[#This Row],[쇼핑몰구분]]="비닐팩토리",0,ROUND(출고표[[#This Row],[총판매금액(검)]]-출고표[[#This Row],[거래처지급액(검)]]-출고표[[#This Row],[수수료(검)]],0)),0)</f>
        <v>2815</v>
      </c>
      <c r="AT2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0.40739999999999998</v>
      </c>
      <c r="AU2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0" s="60">
        <f>IFERROR(IF(D260="스마트스토어",COUNTIFS(출고표[구입일자],"&lt;&gt;"&amp;H260,출고표[구매자명],E260,출고표[구매자연락처],F260),COUNTIFS(출고표[구입일자],"&lt;&gt;"&amp;H260,출고표[구매자명],E260,출고표[구매자연락처],G260)),0)</f>
        <v>0</v>
      </c>
    </row>
    <row r="261" spans="1:48" ht="20.100000000000001" customHeight="1">
      <c r="A261" s="55">
        <v>265</v>
      </c>
      <c r="B261" s="55" t="s">
        <v>560</v>
      </c>
      <c r="C261" s="64" t="s">
        <v>2120</v>
      </c>
      <c r="D261" s="55" t="s">
        <v>559</v>
      </c>
      <c r="E261" s="55" t="s">
        <v>2118</v>
      </c>
      <c r="F261" s="55" t="s">
        <v>2121</v>
      </c>
      <c r="G261" s="55" t="s">
        <v>2122</v>
      </c>
      <c r="H261" s="63">
        <v>45477</v>
      </c>
      <c r="I261" s="63">
        <v>45478</v>
      </c>
      <c r="J261" s="55" t="s">
        <v>561</v>
      </c>
      <c r="K261" s="64" t="s">
        <v>2119</v>
      </c>
      <c r="M261" s="55" t="s">
        <v>2118</v>
      </c>
      <c r="N261" s="55" t="s">
        <v>2122</v>
      </c>
      <c r="P261" s="55" t="s">
        <v>2123</v>
      </c>
      <c r="Q261" s="55" t="s">
        <v>1181</v>
      </c>
      <c r="R261" s="55" t="s">
        <v>22</v>
      </c>
      <c r="S261" s="55" t="s">
        <v>351</v>
      </c>
      <c r="T261" s="60">
        <v>1</v>
      </c>
      <c r="U261" s="60">
        <v>18630</v>
      </c>
      <c r="V261" s="60">
        <v>2070</v>
      </c>
      <c r="W261" s="60">
        <v>3000</v>
      </c>
      <c r="X261" s="60">
        <v>0</v>
      </c>
      <c r="Y261" s="60">
        <v>3000</v>
      </c>
      <c r="Z261" s="60">
        <v>0</v>
      </c>
      <c r="AA261" s="60">
        <v>0</v>
      </c>
      <c r="AB261" s="60">
        <v>19550</v>
      </c>
      <c r="AC261" s="60">
        <v>12650</v>
      </c>
      <c r="AD261" s="60">
        <v>21630</v>
      </c>
      <c r="AE261" s="60">
        <v>15650</v>
      </c>
      <c r="AF261" s="60">
        <v>880</v>
      </c>
      <c r="AG261" s="60">
        <v>5100</v>
      </c>
      <c r="AH261" s="61">
        <v>0.23580000000000001</v>
      </c>
      <c r="AL261" s="55" t="s">
        <v>21</v>
      </c>
      <c r="AN261" s="55" t="s">
        <v>785</v>
      </c>
      <c r="AP2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21630</v>
      </c>
      <c r="AQ2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2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880</v>
      </c>
      <c r="AS261" s="60">
        <f>IFERROR(IF(출고표[[#This Row],[쇼핑몰구분]]="비닐팩토리",0,ROUND(출고표[[#This Row],[총판매금액(검)]]-출고표[[#This Row],[거래처지급액(검)]]-출고표[[#This Row],[수수료(검)]],0)),0)</f>
        <v>5100</v>
      </c>
      <c r="AT2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0.23580000000000001</v>
      </c>
      <c r="AU2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1" s="60">
        <f>IFERROR(IF(D261="스마트스토어",COUNTIFS(출고표[구입일자],"&lt;&gt;"&amp;H261,출고표[구매자명],E261,출고표[구매자연락처],F261),COUNTIFS(출고표[구입일자],"&lt;&gt;"&amp;H261,출고표[구매자명],E261,출고표[구매자연락처],G261)),0)</f>
        <v>0</v>
      </c>
    </row>
    <row r="262" spans="1:48" ht="20.100000000000001" customHeight="1">
      <c r="A262" s="55">
        <v>266</v>
      </c>
      <c r="B262" s="55" t="s">
        <v>560</v>
      </c>
      <c r="C262" s="64" t="s">
        <v>2126</v>
      </c>
      <c r="D262" s="55" t="s">
        <v>559</v>
      </c>
      <c r="E262" s="55" t="s">
        <v>2124</v>
      </c>
      <c r="F262" s="55" t="s">
        <v>2127</v>
      </c>
      <c r="G262" s="55" t="s">
        <v>2128</v>
      </c>
      <c r="H262" s="63">
        <v>45477</v>
      </c>
      <c r="I262" s="63">
        <v>45478</v>
      </c>
      <c r="J262" s="55" t="s">
        <v>561</v>
      </c>
      <c r="K262" s="64" t="s">
        <v>2125</v>
      </c>
      <c r="M262" s="55" t="s">
        <v>2124</v>
      </c>
      <c r="N262" s="55" t="s">
        <v>2128</v>
      </c>
      <c r="P262" s="55" t="s">
        <v>2129</v>
      </c>
      <c r="Q262" s="55" t="s">
        <v>1181</v>
      </c>
      <c r="R262" s="55" t="s">
        <v>133</v>
      </c>
      <c r="S262" s="55" t="s">
        <v>351</v>
      </c>
      <c r="T262" s="60">
        <v>4</v>
      </c>
      <c r="U262" s="60">
        <v>3400</v>
      </c>
      <c r="V262" s="60">
        <v>200</v>
      </c>
      <c r="W262" s="60">
        <v>3000</v>
      </c>
      <c r="X262" s="60">
        <v>0</v>
      </c>
      <c r="Y262" s="60">
        <v>3000</v>
      </c>
      <c r="Z262" s="60">
        <v>0</v>
      </c>
      <c r="AA262" s="60">
        <v>0</v>
      </c>
      <c r="AB262" s="60">
        <v>850</v>
      </c>
      <c r="AC262" s="60">
        <v>550</v>
      </c>
      <c r="AD262" s="60">
        <v>6400</v>
      </c>
      <c r="AE262" s="60">
        <v>5200</v>
      </c>
      <c r="AF262" s="60">
        <v>274</v>
      </c>
      <c r="AG262" s="60">
        <v>926</v>
      </c>
      <c r="AH262" s="61">
        <v>0.1447</v>
      </c>
      <c r="AL262" s="55" t="s">
        <v>132</v>
      </c>
      <c r="AN262" s="55" t="s">
        <v>785</v>
      </c>
      <c r="AP2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6400</v>
      </c>
      <c r="AQ2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2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274</v>
      </c>
      <c r="AS262" s="60">
        <f>IFERROR(IF(출고표[[#This Row],[쇼핑몰구분]]="비닐팩토리",0,ROUND(출고표[[#This Row],[총판매금액(검)]]-출고표[[#This Row],[거래처지급액(검)]]-출고표[[#This Row],[수수료(검)]],0)),0)</f>
        <v>926</v>
      </c>
      <c r="AT2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0.1447</v>
      </c>
      <c r="AU2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2" s="60">
        <f>IFERROR(IF(D262="스마트스토어",COUNTIFS(출고표[구입일자],"&lt;&gt;"&amp;H262,출고표[구매자명],E262,출고표[구매자연락처],F262),COUNTIFS(출고표[구입일자],"&lt;&gt;"&amp;H262,출고표[구매자명],E262,출고표[구매자연락처],G262)),0)</f>
        <v>0</v>
      </c>
    </row>
    <row r="263" spans="1:48" ht="20.100000000000001" customHeight="1">
      <c r="A263" s="55">
        <v>267</v>
      </c>
      <c r="B263" s="55" t="s">
        <v>560</v>
      </c>
      <c r="C263" s="64" t="s">
        <v>2130</v>
      </c>
      <c r="D263" s="55" t="s">
        <v>559</v>
      </c>
      <c r="E263" s="55" t="s">
        <v>2124</v>
      </c>
      <c r="F263" s="55" t="s">
        <v>2127</v>
      </c>
      <c r="G263" s="55" t="s">
        <v>2128</v>
      </c>
      <c r="H263" s="63">
        <v>45477</v>
      </c>
      <c r="I263" s="63">
        <v>45478</v>
      </c>
      <c r="J263" s="55" t="s">
        <v>561</v>
      </c>
      <c r="K263" s="64" t="s">
        <v>2125</v>
      </c>
      <c r="M263" s="55" t="s">
        <v>2124</v>
      </c>
      <c r="N263" s="55" t="s">
        <v>2128</v>
      </c>
      <c r="P263" s="55" t="s">
        <v>2129</v>
      </c>
      <c r="Q263" s="55" t="s">
        <v>1181</v>
      </c>
      <c r="R263" s="55" t="s">
        <v>125</v>
      </c>
      <c r="S263" s="55" t="s">
        <v>351</v>
      </c>
      <c r="T263" s="60">
        <v>4</v>
      </c>
      <c r="U263" s="60">
        <v>7200</v>
      </c>
      <c r="V263" s="60">
        <v>0</v>
      </c>
      <c r="W263" s="60">
        <v>0</v>
      </c>
      <c r="X263" s="60">
        <v>0</v>
      </c>
      <c r="Y263" s="60">
        <v>0</v>
      </c>
      <c r="Z263" s="60">
        <v>0</v>
      </c>
      <c r="AA263" s="60">
        <v>0</v>
      </c>
      <c r="AB263" s="60">
        <v>1700</v>
      </c>
      <c r="AC263" s="60">
        <v>1100</v>
      </c>
      <c r="AD263" s="60">
        <v>7200</v>
      </c>
      <c r="AE263" s="60">
        <v>4400</v>
      </c>
      <c r="AF263" s="60">
        <v>367</v>
      </c>
      <c r="AG263" s="60">
        <v>2433</v>
      </c>
      <c r="AH263" s="61">
        <v>0.33789999999999998</v>
      </c>
      <c r="AL263" s="55" t="s">
        <v>124</v>
      </c>
      <c r="AM263" s="55" t="s">
        <v>773</v>
      </c>
      <c r="AN263" s="55" t="s">
        <v>785</v>
      </c>
      <c r="AP2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7200</v>
      </c>
      <c r="AQ2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4400</v>
      </c>
      <c r="AR2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367</v>
      </c>
      <c r="AS263" s="60">
        <f>IFERROR(IF(출고표[[#This Row],[쇼핑몰구분]]="비닐팩토리",0,ROUND(출고표[[#This Row],[총판매금액(검)]]-출고표[[#This Row],[거래처지급액(검)]]-출고표[[#This Row],[수수료(검)]],0)),0)</f>
        <v>2433</v>
      </c>
      <c r="AT2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0.33789999999999998</v>
      </c>
      <c r="AU2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3" s="60">
        <f>IFERROR(IF(D263="스마트스토어",COUNTIFS(출고표[구입일자],"&lt;&gt;"&amp;H263,출고표[구매자명],E263,출고표[구매자연락처],F263),COUNTIFS(출고표[구입일자],"&lt;&gt;"&amp;H263,출고표[구매자명],E263,출고표[구매자연락처],G263)),0)</f>
        <v>0</v>
      </c>
    </row>
    <row r="264" spans="1:48" ht="20.100000000000001" customHeight="1">
      <c r="A264" s="55">
        <v>268</v>
      </c>
      <c r="B264" s="55" t="s">
        <v>560</v>
      </c>
      <c r="C264" s="64" t="s">
        <v>2133</v>
      </c>
      <c r="D264" s="55" t="s">
        <v>559</v>
      </c>
      <c r="E264" s="55" t="s">
        <v>2131</v>
      </c>
      <c r="F264" s="55" t="s">
        <v>2134</v>
      </c>
      <c r="G264" s="55" t="s">
        <v>2135</v>
      </c>
      <c r="H264" s="63">
        <v>45477</v>
      </c>
      <c r="I264" s="63">
        <v>45478</v>
      </c>
      <c r="J264" s="55" t="s">
        <v>561</v>
      </c>
      <c r="K264" s="64" t="s">
        <v>2132</v>
      </c>
      <c r="M264" s="55" t="s">
        <v>2131</v>
      </c>
      <c r="N264" s="55" t="s">
        <v>2135</v>
      </c>
      <c r="O264" s="55" t="s">
        <v>2136</v>
      </c>
      <c r="P264" s="55" t="s">
        <v>2137</v>
      </c>
      <c r="R264" s="55" t="s">
        <v>24</v>
      </c>
      <c r="S264" s="55" t="s">
        <v>351</v>
      </c>
      <c r="T264" s="60">
        <v>2</v>
      </c>
      <c r="U264" s="60">
        <v>27540</v>
      </c>
      <c r="V264" s="60">
        <v>3060</v>
      </c>
      <c r="W264" s="60">
        <v>3000</v>
      </c>
      <c r="X264" s="60">
        <v>0</v>
      </c>
      <c r="Y264" s="60">
        <v>3500</v>
      </c>
      <c r="Z264" s="60">
        <v>500</v>
      </c>
      <c r="AA264" s="60">
        <v>0</v>
      </c>
      <c r="AB264" s="60">
        <v>14450</v>
      </c>
      <c r="AC264" s="60">
        <v>9350</v>
      </c>
      <c r="AD264" s="60">
        <v>30540</v>
      </c>
      <c r="AE264" s="60">
        <v>22700</v>
      </c>
      <c r="AF264" s="60">
        <v>1235</v>
      </c>
      <c r="AG264" s="60">
        <v>6605</v>
      </c>
      <c r="AH264" s="61">
        <v>0.21629999999999999</v>
      </c>
      <c r="AL264" s="55" t="s">
        <v>23</v>
      </c>
      <c r="AN264" s="55" t="s">
        <v>785</v>
      </c>
      <c r="AP2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30540</v>
      </c>
      <c r="AQ2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22700</v>
      </c>
      <c r="AR2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1235</v>
      </c>
      <c r="AS264" s="60">
        <f>IFERROR(IF(출고표[[#This Row],[쇼핑몰구분]]="비닐팩토리",0,ROUND(출고표[[#This Row],[총판매금액(검)]]-출고표[[#This Row],[거래처지급액(검)]]-출고표[[#This Row],[수수료(검)]],0)),0)</f>
        <v>6605</v>
      </c>
      <c r="AT2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0.21629999999999999</v>
      </c>
      <c r="AU2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4" s="60">
        <f>IFERROR(IF(D264="스마트스토어",COUNTIFS(출고표[구입일자],"&lt;&gt;"&amp;H264,출고표[구매자명],E264,출고표[구매자연락처],F264),COUNTIFS(출고표[구입일자],"&lt;&gt;"&amp;H264,출고표[구매자명],E264,출고표[구매자연락처],G264)),0)</f>
        <v>0</v>
      </c>
    </row>
    <row r="265" spans="1:48" ht="20.100000000000001" customHeight="1">
      <c r="A265" s="55">
        <v>269</v>
      </c>
      <c r="B265" s="55" t="s">
        <v>665</v>
      </c>
      <c r="C265" s="64" t="s">
        <v>2371</v>
      </c>
      <c r="D265" s="55" t="s">
        <v>530</v>
      </c>
      <c r="E265" s="55" t="s">
        <v>2138</v>
      </c>
      <c r="H265" s="63">
        <v>45481</v>
      </c>
      <c r="I265" s="63">
        <v>45481</v>
      </c>
      <c r="J265" s="55" t="s">
        <v>561</v>
      </c>
      <c r="K265" s="64" t="s">
        <v>2139</v>
      </c>
      <c r="M265" s="55" t="s">
        <v>2138</v>
      </c>
      <c r="N265" s="55" t="s">
        <v>2140</v>
      </c>
      <c r="P265" s="55" t="s">
        <v>2141</v>
      </c>
      <c r="R265" s="55" t="s">
        <v>529</v>
      </c>
      <c r="S265" s="55" t="s">
        <v>351</v>
      </c>
      <c r="T265" s="60">
        <v>1</v>
      </c>
      <c r="U265" s="60">
        <v>0</v>
      </c>
      <c r="V265" s="60">
        <v>0</v>
      </c>
      <c r="W265" s="60">
        <v>0</v>
      </c>
      <c r="X265" s="60">
        <v>0</v>
      </c>
      <c r="Y265" s="60">
        <v>5700</v>
      </c>
      <c r="Z265" s="60">
        <v>1725</v>
      </c>
      <c r="AA265" s="60">
        <v>0</v>
      </c>
      <c r="AB265" s="60">
        <v>0</v>
      </c>
      <c r="AC265" s="60">
        <v>0</v>
      </c>
      <c r="AD265" s="60">
        <v>0</v>
      </c>
      <c r="AE265" s="60">
        <v>0</v>
      </c>
      <c r="AF265" s="60">
        <v>0</v>
      </c>
      <c r="AG265" s="60">
        <v>0</v>
      </c>
      <c r="AH265" s="61">
        <v>0</v>
      </c>
      <c r="AL265" s="55" t="s">
        <v>530</v>
      </c>
      <c r="AM265" s="55" t="s">
        <v>773</v>
      </c>
      <c r="AN265" s="55" t="s">
        <v>785</v>
      </c>
      <c r="AP2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5" s="60">
        <f>IFERROR(IF(D265="스마트스토어",COUNTIFS(출고표[구입일자],"&lt;&gt;"&amp;H265,출고표[구매자명],E265,출고표[구매자연락처],F265),COUNTIFS(출고표[구입일자],"&lt;&gt;"&amp;H265,출고표[구매자명],E265,출고표[구매자연락처],G265)),0)</f>
        <v>0</v>
      </c>
    </row>
    <row r="266" spans="1:48" ht="20.100000000000001" customHeight="1">
      <c r="A266" s="55">
        <v>270</v>
      </c>
      <c r="B266" s="55" t="s">
        <v>665</v>
      </c>
      <c r="C266" s="64" t="s">
        <v>2372</v>
      </c>
      <c r="D266" s="55" t="s">
        <v>530</v>
      </c>
      <c r="E266" s="55" t="s">
        <v>2138</v>
      </c>
      <c r="H266" s="63">
        <v>45481</v>
      </c>
      <c r="I266" s="63">
        <v>45481</v>
      </c>
      <c r="J266" s="55" t="s">
        <v>561</v>
      </c>
      <c r="K266" s="64" t="s">
        <v>2142</v>
      </c>
      <c r="M266" s="55" t="s">
        <v>2138</v>
      </c>
      <c r="N266" s="55" t="s">
        <v>2140</v>
      </c>
      <c r="P266" s="55" t="s">
        <v>2141</v>
      </c>
      <c r="R266" s="55" t="s">
        <v>529</v>
      </c>
      <c r="S266" s="55" t="s">
        <v>351</v>
      </c>
      <c r="T266" s="60">
        <v>1</v>
      </c>
      <c r="U266" s="60">
        <v>0</v>
      </c>
      <c r="V266" s="60">
        <v>0</v>
      </c>
      <c r="W266" s="60">
        <v>0</v>
      </c>
      <c r="X266" s="60">
        <v>0</v>
      </c>
      <c r="Y266" s="60">
        <v>5700</v>
      </c>
      <c r="Z266" s="60">
        <v>1725</v>
      </c>
      <c r="AA266" s="60">
        <v>0</v>
      </c>
      <c r="AB266" s="60">
        <v>0</v>
      </c>
      <c r="AC266" s="60">
        <v>0</v>
      </c>
      <c r="AD266" s="60">
        <v>0</v>
      </c>
      <c r="AE266" s="60">
        <v>0</v>
      </c>
      <c r="AF266" s="60">
        <v>0</v>
      </c>
      <c r="AG266" s="60">
        <v>0</v>
      </c>
      <c r="AH266" s="61">
        <v>0</v>
      </c>
      <c r="AL266" s="55" t="s">
        <v>530</v>
      </c>
      <c r="AM266" s="55" t="s">
        <v>773</v>
      </c>
      <c r="AN266" s="55" t="s">
        <v>785</v>
      </c>
      <c r="AP2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6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6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6" s="60">
        <f>IFERROR(IF(D266="스마트스토어",COUNTIFS(출고표[구입일자],"&lt;&gt;"&amp;H266,출고표[구매자명],E266,출고표[구매자연락처],F266),COUNTIFS(출고표[구입일자],"&lt;&gt;"&amp;H266,출고표[구매자명],E266,출고표[구매자연락처],G266)),0)</f>
        <v>0</v>
      </c>
    </row>
    <row r="267" spans="1:48" ht="20.100000000000001" customHeight="1">
      <c r="A267" s="55">
        <v>271</v>
      </c>
      <c r="B267" s="55" t="s">
        <v>665</v>
      </c>
      <c r="C267" s="64" t="s">
        <v>2373</v>
      </c>
      <c r="D267" s="55" t="s">
        <v>530</v>
      </c>
      <c r="E267" s="55" t="s">
        <v>2143</v>
      </c>
      <c r="H267" s="63">
        <v>45481</v>
      </c>
      <c r="I267" s="63">
        <v>45481</v>
      </c>
      <c r="J267" s="55" t="s">
        <v>561</v>
      </c>
      <c r="K267" s="64" t="s">
        <v>2144</v>
      </c>
      <c r="M267" s="55" t="s">
        <v>2143</v>
      </c>
      <c r="N267" s="55" t="s">
        <v>2145</v>
      </c>
      <c r="P267" s="55" t="s">
        <v>2146</v>
      </c>
      <c r="R267" s="55" t="s">
        <v>529</v>
      </c>
      <c r="S267" s="55" t="s">
        <v>351</v>
      </c>
      <c r="T267" s="60">
        <v>1</v>
      </c>
      <c r="U267" s="60">
        <v>0</v>
      </c>
      <c r="V267" s="60">
        <v>0</v>
      </c>
      <c r="W267" s="60">
        <v>0</v>
      </c>
      <c r="X267" s="60">
        <v>0</v>
      </c>
      <c r="Y267" s="60">
        <v>5500</v>
      </c>
      <c r="Z267" s="60">
        <v>1925</v>
      </c>
      <c r="AA267" s="60">
        <v>0</v>
      </c>
      <c r="AB267" s="60">
        <v>0</v>
      </c>
      <c r="AC267" s="60">
        <v>0</v>
      </c>
      <c r="AD267" s="60">
        <v>0</v>
      </c>
      <c r="AE267" s="60">
        <v>0</v>
      </c>
      <c r="AF267" s="60">
        <v>0</v>
      </c>
      <c r="AG267" s="60">
        <v>0</v>
      </c>
      <c r="AH267" s="61">
        <v>0</v>
      </c>
      <c r="AL267" s="55" t="s">
        <v>530</v>
      </c>
      <c r="AM267" s="55" t="s">
        <v>773</v>
      </c>
      <c r="AN267" s="55" t="s">
        <v>785</v>
      </c>
      <c r="AP2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2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6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6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7" s="60">
        <f>IFERROR(IF(D267="스마트스토어",COUNTIFS(출고표[구입일자],"&lt;&gt;"&amp;H267,출고표[구매자명],E267,출고표[구매자연락처],F267),COUNTIFS(출고표[구입일자],"&lt;&gt;"&amp;H267,출고표[구매자명],E267,출고표[구매자연락처],G267)),0)</f>
        <v>0</v>
      </c>
    </row>
    <row r="268" spans="1:48" ht="20.100000000000001" customHeight="1">
      <c r="A268" s="55">
        <v>272</v>
      </c>
      <c r="B268" s="55" t="s">
        <v>560</v>
      </c>
      <c r="C268" s="64" t="s">
        <v>2148</v>
      </c>
      <c r="D268" s="55" t="s">
        <v>559</v>
      </c>
      <c r="E268" s="55" t="s">
        <v>754</v>
      </c>
      <c r="F268" s="55" t="s">
        <v>757</v>
      </c>
      <c r="G268" s="55" t="s">
        <v>758</v>
      </c>
      <c r="H268" s="63">
        <v>45481</v>
      </c>
      <c r="I268" s="63">
        <v>45481</v>
      </c>
      <c r="J268" s="55" t="s">
        <v>561</v>
      </c>
      <c r="K268" s="64" t="s">
        <v>2147</v>
      </c>
      <c r="M268" s="55" t="s">
        <v>754</v>
      </c>
      <c r="N268" s="55" t="s">
        <v>758</v>
      </c>
      <c r="P268" s="55" t="s">
        <v>759</v>
      </c>
      <c r="R268" s="55" t="s">
        <v>42</v>
      </c>
      <c r="S268" s="55" t="s">
        <v>351</v>
      </c>
      <c r="T268" s="60">
        <v>1</v>
      </c>
      <c r="U268" s="60">
        <v>16200</v>
      </c>
      <c r="V268" s="60">
        <v>1800</v>
      </c>
      <c r="W268" s="60">
        <v>3000</v>
      </c>
      <c r="X268" s="60">
        <v>0</v>
      </c>
      <c r="Y268" s="60">
        <v>3000</v>
      </c>
      <c r="Z268" s="60">
        <v>500</v>
      </c>
      <c r="AA268" s="60">
        <v>0</v>
      </c>
      <c r="AB268" s="60">
        <v>17000</v>
      </c>
      <c r="AC268" s="60">
        <v>11000</v>
      </c>
      <c r="AD268" s="60">
        <v>19200</v>
      </c>
      <c r="AE268" s="60">
        <v>14500</v>
      </c>
      <c r="AF268" s="60">
        <v>784</v>
      </c>
      <c r="AG268" s="60">
        <v>3916</v>
      </c>
      <c r="AH268" s="61">
        <v>0.20399999999999999</v>
      </c>
      <c r="AL268" s="55" t="s">
        <v>41</v>
      </c>
      <c r="AM268" s="55" t="s">
        <v>773</v>
      </c>
      <c r="AN268" s="55" t="s">
        <v>785</v>
      </c>
      <c r="AP2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19200</v>
      </c>
      <c r="AQ2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14500</v>
      </c>
      <c r="AR2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268" s="60">
        <f>IFERROR(IF(출고표[[#This Row],[쇼핑몰구분]]="비닐팩토리",0,ROUND(출고표[[#This Row],[총판매금액(검)]]-출고표[[#This Row],[거래처지급액(검)]]-출고표[[#This Row],[수수료(검)]],0)),0)</f>
        <v>3916</v>
      </c>
      <c r="AT2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0.20399999999999999</v>
      </c>
      <c r="AU2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8" s="60">
        <f>IFERROR(IF(D268="스마트스토어",COUNTIFS(출고표[구입일자],"&lt;&gt;"&amp;H268,출고표[구매자명],E268,출고표[구매자연락처],F268),COUNTIFS(출고표[구입일자],"&lt;&gt;"&amp;H268,출고표[구매자명],E268,출고표[구매자연락처],G268)),0)</f>
        <v>2</v>
      </c>
    </row>
    <row r="269" spans="1:48" ht="20.100000000000001" customHeight="1">
      <c r="A269" s="55">
        <v>273</v>
      </c>
      <c r="B269" s="55" t="s">
        <v>560</v>
      </c>
      <c r="C269" s="64" t="s">
        <v>2151</v>
      </c>
      <c r="D269" s="55" t="s">
        <v>559</v>
      </c>
      <c r="E269" s="55" t="s">
        <v>2149</v>
      </c>
      <c r="F269" s="55" t="s">
        <v>2152</v>
      </c>
      <c r="G269" s="55" t="s">
        <v>2153</v>
      </c>
      <c r="H269" s="63">
        <v>45481</v>
      </c>
      <c r="I269" s="63">
        <v>45481</v>
      </c>
      <c r="J269" s="55" t="s">
        <v>561</v>
      </c>
      <c r="K269" s="64" t="s">
        <v>2150</v>
      </c>
      <c r="M269" s="55" t="s">
        <v>2149</v>
      </c>
      <c r="N269" s="55" t="s">
        <v>2153</v>
      </c>
      <c r="P269" s="55" t="s">
        <v>2154</v>
      </c>
      <c r="R269" s="55" t="s">
        <v>36</v>
      </c>
      <c r="S269" s="55" t="s">
        <v>351</v>
      </c>
      <c r="T269" s="60">
        <v>1</v>
      </c>
      <c r="U269" s="60">
        <v>24300</v>
      </c>
      <c r="V269" s="60">
        <v>2700</v>
      </c>
      <c r="W269" s="60">
        <v>3000</v>
      </c>
      <c r="X269" s="60">
        <v>0</v>
      </c>
      <c r="Y269" s="60">
        <v>3500</v>
      </c>
      <c r="Z269" s="60">
        <v>960</v>
      </c>
      <c r="AA269" s="60">
        <v>0</v>
      </c>
      <c r="AB269" s="60">
        <v>25500</v>
      </c>
      <c r="AC269" s="60">
        <v>16500</v>
      </c>
      <c r="AD269" s="60">
        <v>27300</v>
      </c>
      <c r="AE269" s="60">
        <v>20960</v>
      </c>
      <c r="AF269" s="60">
        <v>1106</v>
      </c>
      <c r="AG269" s="60">
        <v>5234</v>
      </c>
      <c r="AH269" s="61">
        <v>0.19170000000000001</v>
      </c>
      <c r="AL269" s="55" t="s">
        <v>35</v>
      </c>
      <c r="AM269" s="55" t="s">
        <v>773</v>
      </c>
      <c r="AN269" s="55" t="s">
        <v>785</v>
      </c>
      <c r="AP2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27300</v>
      </c>
      <c r="AQ2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2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1106</v>
      </c>
      <c r="AS269" s="60">
        <f>IFERROR(IF(출고표[[#This Row],[쇼핑몰구분]]="비닐팩토리",0,ROUND(출고표[[#This Row],[총판매금액(검)]]-출고표[[#This Row],[거래처지급액(검)]]-출고표[[#This Row],[수수료(검)]],0)),0)</f>
        <v>5234</v>
      </c>
      <c r="AT2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0.19170000000000001</v>
      </c>
      <c r="AU2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9" s="60">
        <f>IFERROR(IF(D269="스마트스토어",COUNTIFS(출고표[구입일자],"&lt;&gt;"&amp;H269,출고표[구매자명],E269,출고표[구매자연락처],F269),COUNTIFS(출고표[구입일자],"&lt;&gt;"&amp;H269,출고표[구매자명],E269,출고표[구매자연락처],G269)),0)</f>
        <v>0</v>
      </c>
    </row>
    <row r="270" spans="1:48" ht="20.100000000000001" customHeight="1">
      <c r="A270" s="55">
        <v>274</v>
      </c>
      <c r="B270" s="55" t="s">
        <v>560</v>
      </c>
      <c r="C270" s="64" t="s">
        <v>2157</v>
      </c>
      <c r="D270" s="55" t="s">
        <v>559</v>
      </c>
      <c r="E270" s="55" t="s">
        <v>2155</v>
      </c>
      <c r="F270" s="55" t="s">
        <v>2158</v>
      </c>
      <c r="G270" s="55" t="s">
        <v>2159</v>
      </c>
      <c r="H270" s="63">
        <v>45481</v>
      </c>
      <c r="I270" s="63">
        <v>45481</v>
      </c>
      <c r="J270" s="55" t="s">
        <v>561</v>
      </c>
      <c r="K270" s="64" t="s">
        <v>2156</v>
      </c>
      <c r="M270" s="55" t="s">
        <v>2155</v>
      </c>
      <c r="N270" s="55" t="s">
        <v>2159</v>
      </c>
      <c r="P270" s="55" t="s">
        <v>2160</v>
      </c>
      <c r="R270" s="55" t="s">
        <v>38</v>
      </c>
      <c r="S270" s="55" t="s">
        <v>351</v>
      </c>
      <c r="T270" s="60">
        <v>1</v>
      </c>
      <c r="U270" s="60">
        <v>21060</v>
      </c>
      <c r="V270" s="60">
        <v>2340</v>
      </c>
      <c r="W270" s="60">
        <v>3000</v>
      </c>
      <c r="X270" s="60">
        <v>0</v>
      </c>
      <c r="Y270" s="60">
        <v>3000</v>
      </c>
      <c r="Z270" s="60">
        <v>960</v>
      </c>
      <c r="AA270" s="60">
        <v>0</v>
      </c>
      <c r="AB270" s="60">
        <v>22100</v>
      </c>
      <c r="AC270" s="60">
        <v>14300</v>
      </c>
      <c r="AD270" s="60">
        <v>24060</v>
      </c>
      <c r="AE270" s="60">
        <v>18260</v>
      </c>
      <c r="AF270" s="60">
        <v>977</v>
      </c>
      <c r="AG270" s="60">
        <v>4823</v>
      </c>
      <c r="AH270" s="61">
        <v>0.20050000000000001</v>
      </c>
      <c r="AL270" s="55" t="s">
        <v>37</v>
      </c>
      <c r="AM270" s="55" t="s">
        <v>773</v>
      </c>
      <c r="AN270" s="55" t="s">
        <v>785</v>
      </c>
      <c r="AP2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2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18260</v>
      </c>
      <c r="AR2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270" s="60">
        <f>IFERROR(IF(출고표[[#This Row],[쇼핑몰구분]]="비닐팩토리",0,ROUND(출고표[[#This Row],[총판매금액(검)]]-출고표[[#This Row],[거래처지급액(검)]]-출고표[[#This Row],[수수료(검)]],0)),0)</f>
        <v>4823</v>
      </c>
      <c r="AT2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0.20050000000000001</v>
      </c>
      <c r="AU2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0" s="60">
        <f>IFERROR(IF(D270="스마트스토어",COUNTIFS(출고표[구입일자],"&lt;&gt;"&amp;H270,출고표[구매자명],E270,출고표[구매자연락처],F270),COUNTIFS(출고표[구입일자],"&lt;&gt;"&amp;H270,출고표[구매자명],E270,출고표[구매자연락처],G270)),0)</f>
        <v>0</v>
      </c>
    </row>
    <row r="271" spans="1:48" ht="20.100000000000001" customHeight="1">
      <c r="A271" s="55">
        <v>275</v>
      </c>
      <c r="B271" s="55" t="s">
        <v>560</v>
      </c>
      <c r="C271" s="64" t="s">
        <v>2163</v>
      </c>
      <c r="D271" s="55" t="s">
        <v>559</v>
      </c>
      <c r="E271" s="55" t="s">
        <v>2161</v>
      </c>
      <c r="F271" s="55" t="s">
        <v>2164</v>
      </c>
      <c r="G271" s="55" t="s">
        <v>2165</v>
      </c>
      <c r="H271" s="63">
        <v>45480</v>
      </c>
      <c r="I271" s="63">
        <v>45481</v>
      </c>
      <c r="J271" s="55" t="s">
        <v>561</v>
      </c>
      <c r="K271" s="64" t="s">
        <v>2162</v>
      </c>
      <c r="M271" s="55" t="s">
        <v>2161</v>
      </c>
      <c r="N271" s="55" t="s">
        <v>2166</v>
      </c>
      <c r="P271" s="55" t="s">
        <v>2167</v>
      </c>
      <c r="Q271" s="55" t="s">
        <v>2168</v>
      </c>
      <c r="R271" s="55" t="s">
        <v>206</v>
      </c>
      <c r="S271" s="55" t="s">
        <v>361</v>
      </c>
      <c r="T271" s="60">
        <v>2</v>
      </c>
      <c r="U271" s="60">
        <v>7740</v>
      </c>
      <c r="V271" s="60">
        <v>0</v>
      </c>
      <c r="W271" s="60">
        <v>3000</v>
      </c>
      <c r="X271" s="60">
        <v>0</v>
      </c>
      <c r="Y271" s="60">
        <v>3000</v>
      </c>
      <c r="Z271" s="60">
        <v>0</v>
      </c>
      <c r="AA271" s="60">
        <v>0</v>
      </c>
      <c r="AB271" s="60">
        <v>3700</v>
      </c>
      <c r="AC271" s="60">
        <v>2365</v>
      </c>
      <c r="AD271" s="60">
        <v>10740</v>
      </c>
      <c r="AE271" s="60">
        <v>7730</v>
      </c>
      <c r="AF271" s="60">
        <v>447</v>
      </c>
      <c r="AG271" s="60">
        <v>2563</v>
      </c>
      <c r="AH271" s="61">
        <v>0.23860000000000001</v>
      </c>
      <c r="AL271" s="55" t="s">
        <v>1643</v>
      </c>
      <c r="AM271" s="55" t="s">
        <v>773</v>
      </c>
      <c r="AN271" s="55" t="s">
        <v>785</v>
      </c>
      <c r="AP2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10740</v>
      </c>
      <c r="AQ2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7730</v>
      </c>
      <c r="AR2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447</v>
      </c>
      <c r="AS271" s="60">
        <f>IFERROR(IF(출고표[[#This Row],[쇼핑몰구분]]="비닐팩토리",0,ROUND(출고표[[#This Row],[총판매금액(검)]]-출고표[[#This Row],[거래처지급액(검)]]-출고표[[#This Row],[수수료(검)]],0)),0)</f>
        <v>2563</v>
      </c>
      <c r="AT2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0.23860000000000001</v>
      </c>
      <c r="AU2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1" s="60">
        <f>IFERROR(IF(D271="스마트스토어",COUNTIFS(출고표[구입일자],"&lt;&gt;"&amp;H271,출고표[구매자명],E271,출고표[구매자연락처],F271),COUNTIFS(출고표[구입일자],"&lt;&gt;"&amp;H271,출고표[구매자명],E271,출고표[구매자연락처],G271)),0)</f>
        <v>0</v>
      </c>
    </row>
    <row r="272" spans="1:48" ht="20.100000000000001" customHeight="1">
      <c r="A272" s="55">
        <v>276</v>
      </c>
      <c r="B272" s="55" t="s">
        <v>560</v>
      </c>
      <c r="C272" s="64" t="s">
        <v>2170</v>
      </c>
      <c r="D272" s="55" t="s">
        <v>559</v>
      </c>
      <c r="E272" s="55" t="s">
        <v>1285</v>
      </c>
      <c r="F272" s="55" t="s">
        <v>2171</v>
      </c>
      <c r="G272" s="55" t="s">
        <v>2172</v>
      </c>
      <c r="H272" s="63">
        <v>45479</v>
      </c>
      <c r="I272" s="63">
        <v>45481</v>
      </c>
      <c r="J272" s="55" t="s">
        <v>561</v>
      </c>
      <c r="K272" s="64" t="s">
        <v>2169</v>
      </c>
      <c r="M272" s="55" t="s">
        <v>1285</v>
      </c>
      <c r="N272" s="55" t="s">
        <v>2172</v>
      </c>
      <c r="P272" s="55" t="s">
        <v>2173</v>
      </c>
      <c r="R272" s="55" t="s">
        <v>38</v>
      </c>
      <c r="S272" s="55" t="s">
        <v>351</v>
      </c>
      <c r="T272" s="60">
        <v>1</v>
      </c>
      <c r="U272" s="60">
        <v>21060</v>
      </c>
      <c r="V272" s="60">
        <v>2340</v>
      </c>
      <c r="W272" s="60">
        <v>3000</v>
      </c>
      <c r="X272" s="60">
        <v>0</v>
      </c>
      <c r="Y272" s="60">
        <v>3000</v>
      </c>
      <c r="Z272" s="60">
        <v>960</v>
      </c>
      <c r="AA272" s="60">
        <v>0</v>
      </c>
      <c r="AB272" s="60">
        <v>22100</v>
      </c>
      <c r="AC272" s="60">
        <v>14300</v>
      </c>
      <c r="AD272" s="60">
        <v>24060</v>
      </c>
      <c r="AE272" s="60">
        <v>18260</v>
      </c>
      <c r="AF272" s="60">
        <v>977</v>
      </c>
      <c r="AG272" s="60">
        <v>4823</v>
      </c>
      <c r="AH272" s="61">
        <v>0.20050000000000001</v>
      </c>
      <c r="AL272" s="55" t="s">
        <v>37</v>
      </c>
      <c r="AM272" s="55" t="s">
        <v>773</v>
      </c>
      <c r="AN272" s="55" t="s">
        <v>785</v>
      </c>
      <c r="AP2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2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18260</v>
      </c>
      <c r="AR2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272" s="60">
        <f>IFERROR(IF(출고표[[#This Row],[쇼핑몰구분]]="비닐팩토리",0,ROUND(출고표[[#This Row],[총판매금액(검)]]-출고표[[#This Row],[거래처지급액(검)]]-출고표[[#This Row],[수수료(검)]],0)),0)</f>
        <v>4823</v>
      </c>
      <c r="AT2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0.20050000000000001</v>
      </c>
      <c r="AU2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2" s="60">
        <f>IFERROR(IF(D272="스마트스토어",COUNTIFS(출고표[구입일자],"&lt;&gt;"&amp;H272,출고표[구매자명],E272,출고표[구매자연락처],F272),COUNTIFS(출고표[구입일자],"&lt;&gt;"&amp;H272,출고표[구매자명],E272,출고표[구매자연락처],G272)),0)</f>
        <v>0</v>
      </c>
    </row>
    <row r="273" spans="1:48" ht="20.100000000000001" customHeight="1">
      <c r="A273" s="55">
        <v>277</v>
      </c>
      <c r="B273" s="55" t="s">
        <v>560</v>
      </c>
      <c r="C273" s="64" t="s">
        <v>2176</v>
      </c>
      <c r="D273" s="55" t="s">
        <v>562</v>
      </c>
      <c r="E273" s="55" t="s">
        <v>2174</v>
      </c>
      <c r="F273" s="55" t="s">
        <v>2177</v>
      </c>
      <c r="G273" s="55" t="s">
        <v>2178</v>
      </c>
      <c r="H273" s="63">
        <v>45478</v>
      </c>
      <c r="I273" s="63">
        <v>45481</v>
      </c>
      <c r="J273" s="55" t="s">
        <v>561</v>
      </c>
      <c r="K273" s="64" t="s">
        <v>2175</v>
      </c>
      <c r="M273" s="55" t="s">
        <v>2174</v>
      </c>
      <c r="N273" s="55" t="s">
        <v>2178</v>
      </c>
      <c r="P273" s="55" t="s">
        <v>2179</v>
      </c>
      <c r="Q273" s="55" t="s">
        <v>564</v>
      </c>
      <c r="R273" s="55" t="s">
        <v>125</v>
      </c>
      <c r="S273" s="55" t="s">
        <v>351</v>
      </c>
      <c r="T273" s="60">
        <v>6</v>
      </c>
      <c r="U273" s="60">
        <v>10140</v>
      </c>
      <c r="V273" s="60">
        <v>1140</v>
      </c>
      <c r="W273" s="60">
        <v>0</v>
      </c>
      <c r="X273" s="60">
        <v>0</v>
      </c>
      <c r="Y273" s="60">
        <v>3000</v>
      </c>
      <c r="Z273" s="60">
        <v>0</v>
      </c>
      <c r="AA273" s="60">
        <v>0</v>
      </c>
      <c r="AB273" s="60">
        <v>1790</v>
      </c>
      <c r="AC273" s="60">
        <v>1100</v>
      </c>
      <c r="AD273" s="60">
        <v>10140</v>
      </c>
      <c r="AE273" s="60">
        <v>9600</v>
      </c>
      <c r="AF273" s="60">
        <v>1205</v>
      </c>
      <c r="AG273" s="60">
        <v>-665</v>
      </c>
      <c r="AH273" s="61">
        <v>-6.5600000000000006E-2</v>
      </c>
      <c r="AL273" s="55" t="s">
        <v>124</v>
      </c>
      <c r="AM273" s="55" t="s">
        <v>773</v>
      </c>
      <c r="AN273" s="55" t="s">
        <v>785</v>
      </c>
      <c r="AP2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10140</v>
      </c>
      <c r="AQ2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2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1205</v>
      </c>
      <c r="AS273" s="60">
        <f>IFERROR(IF(출고표[[#This Row],[쇼핑몰구분]]="비닐팩토리",0,ROUND(출고표[[#This Row],[총판매금액(검)]]-출고표[[#This Row],[거래처지급액(검)]]-출고표[[#This Row],[수수료(검)]],0)),0)</f>
        <v>-665</v>
      </c>
      <c r="AT2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-6.5600000000000006E-2</v>
      </c>
      <c r="AU2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3" s="60">
        <f>IFERROR(IF(D273="스마트스토어",COUNTIFS(출고표[구입일자],"&lt;&gt;"&amp;H273,출고표[구매자명],E273,출고표[구매자연락처],F273),COUNTIFS(출고표[구입일자],"&lt;&gt;"&amp;H273,출고표[구매자명],E273,출고표[구매자연락처],G273)),0)</f>
        <v>0</v>
      </c>
    </row>
    <row r="274" spans="1:48" ht="20.100000000000001" customHeight="1">
      <c r="A274" s="55">
        <v>278</v>
      </c>
      <c r="B274" s="55" t="s">
        <v>560</v>
      </c>
      <c r="C274" s="64" t="s">
        <v>2182</v>
      </c>
      <c r="D274" s="55" t="s">
        <v>562</v>
      </c>
      <c r="E274" s="55" t="s">
        <v>2180</v>
      </c>
      <c r="F274" s="55" t="s">
        <v>2183</v>
      </c>
      <c r="G274" s="55" t="s">
        <v>2184</v>
      </c>
      <c r="H274" s="63">
        <v>45479</v>
      </c>
      <c r="I274" s="63">
        <v>45481</v>
      </c>
      <c r="J274" s="55" t="s">
        <v>561</v>
      </c>
      <c r="K274" s="64" t="s">
        <v>2181</v>
      </c>
      <c r="M274" s="55" t="s">
        <v>2180</v>
      </c>
      <c r="N274" s="55" t="s">
        <v>2184</v>
      </c>
      <c r="P274" s="55" t="s">
        <v>2185</v>
      </c>
      <c r="Q274" s="55" t="s">
        <v>564</v>
      </c>
      <c r="R274" s="55" t="s">
        <v>133</v>
      </c>
      <c r="S274" s="55" t="s">
        <v>351</v>
      </c>
      <c r="T274" s="60">
        <v>2</v>
      </c>
      <c r="U274" s="60">
        <v>1880</v>
      </c>
      <c r="V274" s="60">
        <v>0</v>
      </c>
      <c r="W274" s="60">
        <v>0</v>
      </c>
      <c r="X274" s="60">
        <v>0</v>
      </c>
      <c r="Y274" s="60">
        <v>3000</v>
      </c>
      <c r="Z274" s="60">
        <v>0</v>
      </c>
      <c r="AA274" s="60">
        <v>0</v>
      </c>
      <c r="AB274" s="60">
        <v>890</v>
      </c>
      <c r="AC274" s="60">
        <v>550</v>
      </c>
      <c r="AD274" s="60">
        <v>1880</v>
      </c>
      <c r="AE274" s="60">
        <v>4100</v>
      </c>
      <c r="AF274" s="60">
        <v>223</v>
      </c>
      <c r="AG274" s="60">
        <v>-2443</v>
      </c>
      <c r="AH274" s="61">
        <v>-1.2995000000000001</v>
      </c>
      <c r="AL274" s="55" t="s">
        <v>132</v>
      </c>
      <c r="AM274" s="55" t="s">
        <v>773</v>
      </c>
      <c r="AN274" s="55" t="s">
        <v>785</v>
      </c>
      <c r="AP2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1880</v>
      </c>
      <c r="AQ2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4100</v>
      </c>
      <c r="AR2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223</v>
      </c>
      <c r="AS274" s="60">
        <f>IFERROR(IF(출고표[[#This Row],[쇼핑몰구분]]="비닐팩토리",0,ROUND(출고표[[#This Row],[총판매금액(검)]]-출고표[[#This Row],[거래처지급액(검)]]-출고표[[#This Row],[수수료(검)]],0)),0)</f>
        <v>-2443</v>
      </c>
      <c r="AT2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-1.2995000000000001</v>
      </c>
      <c r="AU2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4" s="60">
        <f>IFERROR(IF(D274="스마트스토어",COUNTIFS(출고표[구입일자],"&lt;&gt;"&amp;H274,출고표[구매자명],E274,출고표[구매자연락처],F274),COUNTIFS(출고표[구입일자],"&lt;&gt;"&amp;H274,출고표[구매자명],E274,출고표[구매자연락처],G274)),0)</f>
        <v>0</v>
      </c>
    </row>
    <row r="275" spans="1:48" ht="20.100000000000001" customHeight="1">
      <c r="A275" s="55">
        <v>279</v>
      </c>
      <c r="B275" s="55" t="s">
        <v>560</v>
      </c>
      <c r="C275" s="64" t="s">
        <v>2182</v>
      </c>
      <c r="D275" s="55" t="s">
        <v>562</v>
      </c>
      <c r="E275" s="55" t="s">
        <v>2180</v>
      </c>
      <c r="F275" s="55" t="s">
        <v>2183</v>
      </c>
      <c r="G275" s="55" t="s">
        <v>2184</v>
      </c>
      <c r="H275" s="63">
        <v>45479</v>
      </c>
      <c r="I275" s="63">
        <v>45481</v>
      </c>
      <c r="J275" s="55" t="s">
        <v>561</v>
      </c>
      <c r="K275" s="64" t="s">
        <v>2181</v>
      </c>
      <c r="M275" s="55" t="s">
        <v>2180</v>
      </c>
      <c r="N275" s="55" t="s">
        <v>2184</v>
      </c>
      <c r="P275" s="55" t="s">
        <v>2185</v>
      </c>
      <c r="Q275" s="55" t="s">
        <v>564</v>
      </c>
      <c r="R275" s="55" t="s">
        <v>125</v>
      </c>
      <c r="S275" s="55" t="s">
        <v>351</v>
      </c>
      <c r="T275" s="60">
        <v>2</v>
      </c>
      <c r="U275" s="60">
        <v>3380</v>
      </c>
      <c r="V275" s="60">
        <v>380</v>
      </c>
      <c r="W275" s="60">
        <v>0</v>
      </c>
      <c r="X275" s="60">
        <v>0</v>
      </c>
      <c r="Y275" s="60">
        <v>0</v>
      </c>
      <c r="Z275" s="60">
        <v>0</v>
      </c>
      <c r="AA275" s="60">
        <v>0</v>
      </c>
      <c r="AB275" s="60">
        <v>1790</v>
      </c>
      <c r="AC275" s="60">
        <v>1100</v>
      </c>
      <c r="AD275" s="60">
        <v>3380</v>
      </c>
      <c r="AE275" s="60">
        <v>2200</v>
      </c>
      <c r="AF275" s="60">
        <v>402</v>
      </c>
      <c r="AG275" s="60">
        <v>778</v>
      </c>
      <c r="AH275" s="61">
        <v>0.23019999999999999</v>
      </c>
      <c r="AL275" s="55" t="s">
        <v>124</v>
      </c>
      <c r="AM275" s="55" t="s">
        <v>773</v>
      </c>
      <c r="AN275" s="55" t="s">
        <v>785</v>
      </c>
      <c r="AP2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3380</v>
      </c>
      <c r="AQ2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2200</v>
      </c>
      <c r="AR2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402</v>
      </c>
      <c r="AS275" s="60">
        <f>IFERROR(IF(출고표[[#This Row],[쇼핑몰구분]]="비닐팩토리",0,ROUND(출고표[[#This Row],[총판매금액(검)]]-출고표[[#This Row],[거래처지급액(검)]]-출고표[[#This Row],[수수료(검)]],0)),0)</f>
        <v>778</v>
      </c>
      <c r="AT2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0.23019999999999999</v>
      </c>
      <c r="AU2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5" s="60">
        <f>IFERROR(IF(D275="스마트스토어",COUNTIFS(출고표[구입일자],"&lt;&gt;"&amp;H275,출고표[구매자명],E275,출고표[구매자연락처],F275),COUNTIFS(출고표[구입일자],"&lt;&gt;"&amp;H275,출고표[구매자명],E275,출고표[구매자연락처],G275)),0)</f>
        <v>0</v>
      </c>
    </row>
    <row r="276" spans="1:48" ht="20.100000000000001" customHeight="1">
      <c r="A276" s="55">
        <v>280</v>
      </c>
      <c r="B276" s="55" t="s">
        <v>560</v>
      </c>
      <c r="C276" s="64" t="s">
        <v>2182</v>
      </c>
      <c r="D276" s="55" t="s">
        <v>562</v>
      </c>
      <c r="E276" s="55" t="s">
        <v>2180</v>
      </c>
      <c r="F276" s="55" t="s">
        <v>2183</v>
      </c>
      <c r="G276" s="55" t="s">
        <v>2184</v>
      </c>
      <c r="H276" s="63">
        <v>45479</v>
      </c>
      <c r="I276" s="63">
        <v>45481</v>
      </c>
      <c r="J276" s="55" t="s">
        <v>561</v>
      </c>
      <c r="K276" s="64" t="s">
        <v>2181</v>
      </c>
      <c r="M276" s="55" t="s">
        <v>2180</v>
      </c>
      <c r="N276" s="55" t="s">
        <v>2184</v>
      </c>
      <c r="P276" s="55" t="s">
        <v>2185</v>
      </c>
      <c r="Q276" s="55" t="s">
        <v>564</v>
      </c>
      <c r="R276" s="55" t="s">
        <v>118</v>
      </c>
      <c r="S276" s="55" t="s">
        <v>351</v>
      </c>
      <c r="T276" s="60">
        <v>2</v>
      </c>
      <c r="U276" s="60">
        <v>4880</v>
      </c>
      <c r="V276" s="60">
        <v>880</v>
      </c>
      <c r="W276" s="60">
        <v>0</v>
      </c>
      <c r="X276" s="60">
        <v>0</v>
      </c>
      <c r="Y276" s="60">
        <v>0</v>
      </c>
      <c r="Z276" s="60">
        <v>0</v>
      </c>
      <c r="AA276" s="60">
        <v>0</v>
      </c>
      <c r="AB276" s="60">
        <v>2680</v>
      </c>
      <c r="AC276" s="60">
        <v>1650</v>
      </c>
      <c r="AD276" s="60">
        <v>4880</v>
      </c>
      <c r="AE276" s="60">
        <v>3300</v>
      </c>
      <c r="AF276" s="60">
        <v>580</v>
      </c>
      <c r="AG276" s="60">
        <v>1000</v>
      </c>
      <c r="AH276" s="61">
        <v>0.2049</v>
      </c>
      <c r="AL276" s="55" t="s">
        <v>117</v>
      </c>
      <c r="AM276" s="55" t="s">
        <v>773</v>
      </c>
      <c r="AN276" s="55" t="s">
        <v>785</v>
      </c>
      <c r="AP2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4880</v>
      </c>
      <c r="AQ2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2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580</v>
      </c>
      <c r="AS276" s="60">
        <f>IFERROR(IF(출고표[[#This Row],[쇼핑몰구분]]="비닐팩토리",0,ROUND(출고표[[#This Row],[총판매금액(검)]]-출고표[[#This Row],[거래처지급액(검)]]-출고표[[#This Row],[수수료(검)]],0)),0)</f>
        <v>1000</v>
      </c>
      <c r="AT2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0.2049</v>
      </c>
      <c r="AU2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6" s="60">
        <f>IFERROR(IF(D276="스마트스토어",COUNTIFS(출고표[구입일자],"&lt;&gt;"&amp;H276,출고표[구매자명],E276,출고표[구매자연락처],F276),COUNTIFS(출고표[구입일자],"&lt;&gt;"&amp;H276,출고표[구매자명],E276,출고표[구매자연락처],G276)),0)</f>
        <v>0</v>
      </c>
    </row>
    <row r="277" spans="1:48" ht="20.100000000000001" customHeight="1">
      <c r="A277" s="55">
        <v>281</v>
      </c>
      <c r="B277" s="55" t="s">
        <v>560</v>
      </c>
      <c r="C277" s="64" t="s">
        <v>2187</v>
      </c>
      <c r="D277" s="55" t="s">
        <v>562</v>
      </c>
      <c r="E277" s="55" t="s">
        <v>1771</v>
      </c>
      <c r="F277" s="55" t="s">
        <v>1778</v>
      </c>
      <c r="G277" s="55" t="s">
        <v>2188</v>
      </c>
      <c r="H277" s="63">
        <v>45479</v>
      </c>
      <c r="I277" s="63">
        <v>45481</v>
      </c>
      <c r="J277" s="55" t="s">
        <v>561</v>
      </c>
      <c r="K277" s="64" t="s">
        <v>2186</v>
      </c>
      <c r="M277" s="55" t="s">
        <v>1771</v>
      </c>
      <c r="N277" s="55" t="s">
        <v>2188</v>
      </c>
      <c r="P277" s="55" t="s">
        <v>1780</v>
      </c>
      <c r="Q277" s="55" t="s">
        <v>564</v>
      </c>
      <c r="R277" s="55" t="s">
        <v>98</v>
      </c>
      <c r="S277" s="55" t="s">
        <v>351</v>
      </c>
      <c r="T277" s="60">
        <v>4</v>
      </c>
      <c r="U277" s="60">
        <v>24480</v>
      </c>
      <c r="V277" s="60">
        <v>2720</v>
      </c>
      <c r="W277" s="60">
        <v>0</v>
      </c>
      <c r="X277" s="60">
        <v>0</v>
      </c>
      <c r="Y277" s="60">
        <v>3500</v>
      </c>
      <c r="Z277" s="60">
        <v>960</v>
      </c>
      <c r="AA277" s="60">
        <v>0</v>
      </c>
      <c r="AB277" s="60">
        <v>6430</v>
      </c>
      <c r="AC277" s="60">
        <v>3960</v>
      </c>
      <c r="AD277" s="60">
        <v>24480</v>
      </c>
      <c r="AE277" s="60">
        <v>20300</v>
      </c>
      <c r="AF277" s="60">
        <v>2908</v>
      </c>
      <c r="AG277" s="60">
        <v>1272</v>
      </c>
      <c r="AH277" s="61">
        <v>5.1999999999999998E-2</v>
      </c>
      <c r="AL277" s="55" t="s">
        <v>1645</v>
      </c>
      <c r="AM277" s="55" t="s">
        <v>773</v>
      </c>
      <c r="AN277" s="55" t="s">
        <v>785</v>
      </c>
      <c r="AP2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24480</v>
      </c>
      <c r="AQ2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20300</v>
      </c>
      <c r="AR2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2908</v>
      </c>
      <c r="AS277" s="60">
        <f>IFERROR(IF(출고표[[#This Row],[쇼핑몰구분]]="비닐팩토리",0,ROUND(출고표[[#This Row],[총판매금액(검)]]-출고표[[#This Row],[거래처지급액(검)]]-출고표[[#This Row],[수수료(검)]],0)),0)</f>
        <v>1272</v>
      </c>
      <c r="AT2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5.1999999999999998E-2</v>
      </c>
      <c r="AU2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7" s="60">
        <f>IFERROR(IF(D277="스마트스토어",COUNTIFS(출고표[구입일자],"&lt;&gt;"&amp;H277,출고표[구매자명],E277,출고표[구매자연락처],F277),COUNTIFS(출고표[구입일자],"&lt;&gt;"&amp;H277,출고표[구매자명],E277,출고표[구매자연락처],G277)),0)</f>
        <v>0</v>
      </c>
    </row>
    <row r="278" spans="1:48" ht="20.100000000000001" customHeight="1">
      <c r="A278" s="55">
        <v>282</v>
      </c>
      <c r="B278" s="55" t="s">
        <v>560</v>
      </c>
      <c r="C278" s="64" t="s">
        <v>2191</v>
      </c>
      <c r="D278" s="55" t="s">
        <v>562</v>
      </c>
      <c r="E278" s="55" t="s">
        <v>2189</v>
      </c>
      <c r="F278" s="55" t="s">
        <v>2192</v>
      </c>
      <c r="G278" s="55" t="s">
        <v>2193</v>
      </c>
      <c r="H278" s="63">
        <v>45480</v>
      </c>
      <c r="I278" s="63">
        <v>45481</v>
      </c>
      <c r="J278" s="55" t="s">
        <v>561</v>
      </c>
      <c r="K278" s="64" t="s">
        <v>2190</v>
      </c>
      <c r="M278" s="55" t="s">
        <v>2189</v>
      </c>
      <c r="N278" s="55" t="s">
        <v>2193</v>
      </c>
      <c r="P278" s="55" t="s">
        <v>2194</v>
      </c>
      <c r="Q278" s="55" t="s">
        <v>564</v>
      </c>
      <c r="R278" s="55" t="s">
        <v>106</v>
      </c>
      <c r="S278" s="55" t="s">
        <v>351</v>
      </c>
      <c r="T278" s="60">
        <v>10</v>
      </c>
      <c r="U278" s="60">
        <v>22500</v>
      </c>
      <c r="V278" s="60">
        <v>0</v>
      </c>
      <c r="W278" s="60">
        <v>0</v>
      </c>
      <c r="X278" s="60">
        <v>0</v>
      </c>
      <c r="Y278" s="60">
        <v>3500</v>
      </c>
      <c r="Z278" s="60">
        <v>960</v>
      </c>
      <c r="AA278" s="60">
        <v>0</v>
      </c>
      <c r="AB278" s="60">
        <v>2090</v>
      </c>
      <c r="AC278" s="60">
        <v>1287</v>
      </c>
      <c r="AD278" s="60">
        <v>22500</v>
      </c>
      <c r="AE278" s="60">
        <v>17330</v>
      </c>
      <c r="AF278" s="60">
        <v>2673</v>
      </c>
      <c r="AG278" s="60">
        <v>2497</v>
      </c>
      <c r="AH278" s="61">
        <v>0.111</v>
      </c>
      <c r="AL278" s="55" t="s">
        <v>2233</v>
      </c>
      <c r="AM278" s="55" t="s">
        <v>773</v>
      </c>
      <c r="AN278" s="55" t="s">
        <v>785</v>
      </c>
      <c r="AP2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22500</v>
      </c>
      <c r="AQ2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17330</v>
      </c>
      <c r="AR2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2673</v>
      </c>
      <c r="AS278" s="60">
        <f>IFERROR(IF(출고표[[#This Row],[쇼핑몰구분]]="비닐팩토리",0,ROUND(출고표[[#This Row],[총판매금액(검)]]-출고표[[#This Row],[거래처지급액(검)]]-출고표[[#This Row],[수수료(검)]],0)),0)</f>
        <v>2497</v>
      </c>
      <c r="AT2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0.111</v>
      </c>
      <c r="AU2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8" s="60">
        <f>IFERROR(IF(D278="스마트스토어",COUNTIFS(출고표[구입일자],"&lt;&gt;"&amp;H278,출고표[구매자명],E278,출고표[구매자연락처],F278),COUNTIFS(출고표[구입일자],"&lt;&gt;"&amp;H278,출고표[구매자명],E278,출고표[구매자연락처],G278)),0)</f>
        <v>0</v>
      </c>
    </row>
    <row r="279" spans="1:48" ht="20.100000000000001" customHeight="1">
      <c r="A279" s="55">
        <v>283</v>
      </c>
      <c r="B279" s="55" t="s">
        <v>560</v>
      </c>
      <c r="C279" s="64" t="s">
        <v>2191</v>
      </c>
      <c r="D279" s="55" t="s">
        <v>562</v>
      </c>
      <c r="E279" s="55" t="s">
        <v>2189</v>
      </c>
      <c r="F279" s="55" t="s">
        <v>2192</v>
      </c>
      <c r="G279" s="55" t="s">
        <v>2193</v>
      </c>
      <c r="H279" s="63">
        <v>45480</v>
      </c>
      <c r="I279" s="63">
        <v>45481</v>
      </c>
      <c r="J279" s="55" t="s">
        <v>561</v>
      </c>
      <c r="K279" s="64" t="s">
        <v>2190</v>
      </c>
      <c r="M279" s="55" t="s">
        <v>2189</v>
      </c>
      <c r="N279" s="55" t="s">
        <v>2193</v>
      </c>
      <c r="P279" s="55" t="s">
        <v>2194</v>
      </c>
      <c r="Q279" s="55" t="s">
        <v>564</v>
      </c>
      <c r="R279" s="55" t="s">
        <v>104</v>
      </c>
      <c r="S279" s="55" t="s">
        <v>351</v>
      </c>
      <c r="T279" s="60">
        <v>10</v>
      </c>
      <c r="U279" s="60">
        <v>38500</v>
      </c>
      <c r="V279" s="60">
        <v>0</v>
      </c>
      <c r="W279" s="60">
        <v>0</v>
      </c>
      <c r="X279" s="60">
        <v>0</v>
      </c>
      <c r="Y279" s="60">
        <v>0</v>
      </c>
      <c r="Z279" s="60">
        <v>0</v>
      </c>
      <c r="AA279" s="60">
        <v>0</v>
      </c>
      <c r="AB279" s="60">
        <v>3570</v>
      </c>
      <c r="AC279" s="60">
        <v>2200</v>
      </c>
      <c r="AD279" s="60">
        <v>38500</v>
      </c>
      <c r="AE279" s="60">
        <v>22000</v>
      </c>
      <c r="AF279" s="60">
        <v>4574</v>
      </c>
      <c r="AG279" s="60">
        <v>11926</v>
      </c>
      <c r="AH279" s="61">
        <v>0.30980000000000002</v>
      </c>
      <c r="AL279" s="55" t="s">
        <v>1644</v>
      </c>
      <c r="AM279" s="55" t="s">
        <v>773</v>
      </c>
      <c r="AN279" s="55" t="s">
        <v>785</v>
      </c>
      <c r="AP2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38500</v>
      </c>
      <c r="AQ2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22000</v>
      </c>
      <c r="AR2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4574</v>
      </c>
      <c r="AS279" s="60">
        <f>IFERROR(IF(출고표[[#This Row],[쇼핑몰구분]]="비닐팩토리",0,ROUND(출고표[[#This Row],[총판매금액(검)]]-출고표[[#This Row],[거래처지급액(검)]]-출고표[[#This Row],[수수료(검)]],0)),0)</f>
        <v>11926</v>
      </c>
      <c r="AT2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0.30980000000000002</v>
      </c>
      <c r="AU2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9" s="60">
        <f>IFERROR(IF(D279="스마트스토어",COUNTIFS(출고표[구입일자],"&lt;&gt;"&amp;H279,출고표[구매자명],E279,출고표[구매자연락처],F279),COUNTIFS(출고표[구입일자],"&lt;&gt;"&amp;H279,출고표[구매자명],E279,출고표[구매자연락처],G279)),0)</f>
        <v>0</v>
      </c>
    </row>
    <row r="280" spans="1:48" ht="20.100000000000001" customHeight="1">
      <c r="A280" s="55">
        <v>284</v>
      </c>
      <c r="B280" s="55" t="s">
        <v>560</v>
      </c>
      <c r="C280" s="64" t="s">
        <v>2197</v>
      </c>
      <c r="D280" s="55" t="s">
        <v>562</v>
      </c>
      <c r="E280" s="55" t="s">
        <v>2195</v>
      </c>
      <c r="F280" s="55" t="s">
        <v>693</v>
      </c>
      <c r="G280" s="55" t="s">
        <v>2198</v>
      </c>
      <c r="H280" s="63">
        <v>45480</v>
      </c>
      <c r="I280" s="63">
        <v>45481</v>
      </c>
      <c r="J280" s="55" t="s">
        <v>561</v>
      </c>
      <c r="K280" s="64" t="s">
        <v>2196</v>
      </c>
      <c r="M280" s="55" t="s">
        <v>2195</v>
      </c>
      <c r="N280" s="55" t="s">
        <v>2198</v>
      </c>
      <c r="P280" s="55" t="s">
        <v>2199</v>
      </c>
      <c r="Q280" s="55" t="s">
        <v>564</v>
      </c>
      <c r="R280" s="55" t="s">
        <v>18</v>
      </c>
      <c r="S280" s="55" t="s">
        <v>351</v>
      </c>
      <c r="T280" s="60">
        <v>1</v>
      </c>
      <c r="U280" s="60">
        <v>12470</v>
      </c>
      <c r="V280" s="60">
        <v>0</v>
      </c>
      <c r="W280" s="60">
        <v>3000</v>
      </c>
      <c r="X280" s="60">
        <v>0</v>
      </c>
      <c r="Y280" s="60">
        <v>3000</v>
      </c>
      <c r="Z280" s="60">
        <v>0</v>
      </c>
      <c r="AA280" s="60">
        <v>0</v>
      </c>
      <c r="AB280" s="60">
        <v>11780</v>
      </c>
      <c r="AC280" s="60">
        <v>7260</v>
      </c>
      <c r="AD280" s="60">
        <v>15470</v>
      </c>
      <c r="AE280" s="60">
        <v>10260</v>
      </c>
      <c r="AF280" s="60">
        <v>1580</v>
      </c>
      <c r="AG280" s="60">
        <v>630</v>
      </c>
      <c r="AH280" s="61">
        <v>4.07E-2</v>
      </c>
      <c r="AL280" s="55" t="s">
        <v>17</v>
      </c>
      <c r="AM280" s="55" t="s">
        <v>773</v>
      </c>
      <c r="AN280" s="55" t="s">
        <v>785</v>
      </c>
      <c r="AP2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2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2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280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28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2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80" s="60">
        <f>IFERROR(IF(D280="스마트스토어",COUNTIFS(출고표[구입일자],"&lt;&gt;"&amp;H280,출고표[구매자명],E280,출고표[구매자연락처],F280),COUNTIFS(출고표[구입일자],"&lt;&gt;"&amp;H280,출고표[구매자명],E280,출고표[구매자연락처],G280)),0)</f>
        <v>0</v>
      </c>
    </row>
    <row r="281" spans="1:48" ht="20.100000000000001" customHeight="1">
      <c r="A281" s="55">
        <v>285</v>
      </c>
      <c r="B281" s="55" t="s">
        <v>560</v>
      </c>
      <c r="C281" s="64" t="s">
        <v>2202</v>
      </c>
      <c r="D281" s="55" t="s">
        <v>562</v>
      </c>
      <c r="E281" s="55" t="s">
        <v>2200</v>
      </c>
      <c r="F281" s="55" t="s">
        <v>2203</v>
      </c>
      <c r="G281" s="55" t="s">
        <v>2204</v>
      </c>
      <c r="H281" s="63">
        <v>45481</v>
      </c>
      <c r="I281" s="63">
        <v>45481</v>
      </c>
      <c r="J281" s="55" t="s">
        <v>561</v>
      </c>
      <c r="K281" s="64" t="s">
        <v>2201</v>
      </c>
      <c r="M281" s="55" t="s">
        <v>2200</v>
      </c>
      <c r="N281" s="55" t="s">
        <v>2204</v>
      </c>
      <c r="P281" s="55" t="s">
        <v>2205</v>
      </c>
      <c r="Q281" s="55" t="s">
        <v>564</v>
      </c>
      <c r="R281" s="55" t="s">
        <v>118</v>
      </c>
      <c r="S281" s="55" t="s">
        <v>351</v>
      </c>
      <c r="T281" s="60">
        <v>9</v>
      </c>
      <c r="U281" s="60">
        <v>21960</v>
      </c>
      <c r="V281" s="60">
        <v>3960</v>
      </c>
      <c r="W281" s="60">
        <v>0</v>
      </c>
      <c r="X281" s="60">
        <v>0</v>
      </c>
      <c r="Y281" s="60">
        <v>3500</v>
      </c>
      <c r="Z281" s="60">
        <v>500</v>
      </c>
      <c r="AA281" s="60">
        <v>0</v>
      </c>
      <c r="AB281" s="60">
        <v>2680</v>
      </c>
      <c r="AC281" s="60">
        <v>1650</v>
      </c>
      <c r="AD281" s="60">
        <v>21960</v>
      </c>
      <c r="AE281" s="60">
        <v>18850</v>
      </c>
      <c r="AF281" s="60">
        <v>2609</v>
      </c>
      <c r="AG281" s="60">
        <v>501</v>
      </c>
      <c r="AH281" s="61">
        <v>2.2800000000000001E-2</v>
      </c>
      <c r="AL281" s="55" t="s">
        <v>117</v>
      </c>
      <c r="AM281" s="55" t="s">
        <v>773</v>
      </c>
      <c r="AN281" s="55" t="s">
        <v>785</v>
      </c>
      <c r="AP2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21960</v>
      </c>
      <c r="AQ2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18850</v>
      </c>
      <c r="AR2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2609</v>
      </c>
      <c r="AS281" s="60">
        <f>IFERROR(IF(출고표[[#This Row],[쇼핑몰구분]]="비닐팩토리",0,ROUND(출고표[[#This Row],[총판매금액(검)]]-출고표[[#This Row],[거래처지급액(검)]]-출고표[[#This Row],[수수료(검)]],0)),0)</f>
        <v>501</v>
      </c>
      <c r="AT28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2.2800000000000001E-2</v>
      </c>
      <c r="AU2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1" s="60">
        <f>IFERROR(IF(D281="스마트스토어",COUNTIFS(출고표[구입일자],"&lt;&gt;"&amp;H281,출고표[구매자명],E281,출고표[구매자연락처],F281),COUNTIFS(출고표[구입일자],"&lt;&gt;"&amp;H281,출고표[구매자명],E281,출고표[구매자연락처],G281)),0)</f>
        <v>0</v>
      </c>
    </row>
    <row r="282" spans="1:48" ht="20.100000000000001" customHeight="1">
      <c r="A282" s="55">
        <v>286</v>
      </c>
      <c r="B282" s="55" t="s">
        <v>560</v>
      </c>
      <c r="C282" s="64" t="s">
        <v>2208</v>
      </c>
      <c r="D282" s="55" t="s">
        <v>562</v>
      </c>
      <c r="E282" s="55" t="s">
        <v>2206</v>
      </c>
      <c r="F282" s="55" t="s">
        <v>2209</v>
      </c>
      <c r="G282" s="55" t="s">
        <v>2210</v>
      </c>
      <c r="H282" s="63">
        <v>45481</v>
      </c>
      <c r="I282" s="63">
        <v>45481</v>
      </c>
      <c r="J282" s="55" t="s">
        <v>561</v>
      </c>
      <c r="K282" s="64" t="s">
        <v>2207</v>
      </c>
      <c r="M282" s="55" t="s">
        <v>2206</v>
      </c>
      <c r="N282" s="55" t="s">
        <v>2210</v>
      </c>
      <c r="P282" s="55" t="s">
        <v>2211</v>
      </c>
      <c r="Q282" s="55" t="s">
        <v>564</v>
      </c>
      <c r="R282" s="55" t="s">
        <v>34</v>
      </c>
      <c r="S282" s="55" t="s">
        <v>351</v>
      </c>
      <c r="T282" s="60">
        <v>2</v>
      </c>
      <c r="U282" s="60">
        <v>68040</v>
      </c>
      <c r="V282" s="60">
        <v>0</v>
      </c>
      <c r="W282" s="60">
        <v>0</v>
      </c>
      <c r="X282" s="60">
        <v>0</v>
      </c>
      <c r="Y282" s="60">
        <v>4400</v>
      </c>
      <c r="Z282" s="60">
        <v>960</v>
      </c>
      <c r="AA282" s="60">
        <v>0</v>
      </c>
      <c r="AB282" s="60">
        <v>32130</v>
      </c>
      <c r="AC282" s="60">
        <v>19800</v>
      </c>
      <c r="AD282" s="60">
        <v>68040</v>
      </c>
      <c r="AE282" s="60">
        <v>44960</v>
      </c>
      <c r="AF282" s="60">
        <v>8083</v>
      </c>
      <c r="AG282" s="60">
        <v>14997</v>
      </c>
      <c r="AH282" s="61">
        <v>0.22040000000000001</v>
      </c>
      <c r="AL282" s="55" t="s">
        <v>33</v>
      </c>
      <c r="AM282" s="55" t="s">
        <v>773</v>
      </c>
      <c r="AN282" s="55" t="s">
        <v>785</v>
      </c>
      <c r="AP2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2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44960</v>
      </c>
      <c r="AR2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282" s="60">
        <f>IFERROR(IF(출고표[[#This Row],[쇼핑몰구분]]="비닐팩토리",0,ROUND(출고표[[#This Row],[총판매금액(검)]]-출고표[[#This Row],[거래처지급액(검)]]-출고표[[#This Row],[수수료(검)]],0)),0)</f>
        <v>14997</v>
      </c>
      <c r="AT2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0.22040000000000001</v>
      </c>
      <c r="AU2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2" s="60">
        <f>IFERROR(IF(D282="스마트스토어",COUNTIFS(출고표[구입일자],"&lt;&gt;"&amp;H282,출고표[구매자명],E282,출고표[구매자연락처],F282),COUNTIFS(출고표[구입일자],"&lt;&gt;"&amp;H282,출고표[구매자명],E282,출고표[구매자연락처],G282)),0)</f>
        <v>0</v>
      </c>
    </row>
    <row r="283" spans="1:48" ht="20.100000000000001" customHeight="1">
      <c r="A283" s="55">
        <v>287</v>
      </c>
      <c r="B283" s="55" t="s">
        <v>665</v>
      </c>
      <c r="C283" s="64" t="s">
        <v>2214</v>
      </c>
      <c r="D283" s="55" t="s">
        <v>562</v>
      </c>
      <c r="E283" s="55" t="s">
        <v>2215</v>
      </c>
      <c r="F283" s="55" t="s">
        <v>2216</v>
      </c>
      <c r="G283" s="55" t="s">
        <v>2217</v>
      </c>
      <c r="H283" s="63">
        <v>45480</v>
      </c>
      <c r="I283" s="63">
        <v>45481</v>
      </c>
      <c r="J283" s="55" t="s">
        <v>561</v>
      </c>
      <c r="K283" s="64" t="s">
        <v>2213</v>
      </c>
      <c r="M283" s="55" t="s">
        <v>2212</v>
      </c>
      <c r="N283" s="55" t="s">
        <v>2217</v>
      </c>
      <c r="P283" s="55" t="s">
        <v>2218</v>
      </c>
      <c r="Q283" s="55" t="s">
        <v>564</v>
      </c>
      <c r="R283" s="55" t="s">
        <v>40</v>
      </c>
      <c r="S283" s="55" t="s">
        <v>351</v>
      </c>
      <c r="T283" s="60">
        <v>1</v>
      </c>
      <c r="U283" s="60">
        <v>18480</v>
      </c>
      <c r="V283" s="60">
        <v>0</v>
      </c>
      <c r="W283" s="60">
        <v>3000</v>
      </c>
      <c r="X283" s="60">
        <v>0</v>
      </c>
      <c r="Y283" s="60">
        <v>3000</v>
      </c>
      <c r="Z283" s="60">
        <v>0</v>
      </c>
      <c r="AA283" s="60">
        <v>0</v>
      </c>
      <c r="AB283" s="60">
        <v>18480</v>
      </c>
      <c r="AC283" s="60">
        <v>12100</v>
      </c>
      <c r="AD283" s="60">
        <v>21480</v>
      </c>
      <c r="AE283" s="60">
        <v>0</v>
      </c>
      <c r="AF283" s="60">
        <v>2294</v>
      </c>
      <c r="AG283" s="60">
        <v>0</v>
      </c>
      <c r="AH283" s="61">
        <v>0</v>
      </c>
      <c r="AL283" s="55" t="s">
        <v>39</v>
      </c>
      <c r="AM283" s="55" t="s">
        <v>773</v>
      </c>
      <c r="AN283" s="55" t="s">
        <v>785</v>
      </c>
      <c r="AP2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21480</v>
      </c>
      <c r="AQ2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2294</v>
      </c>
      <c r="AS2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3" s="60">
        <f>IFERROR(IF(D283="스마트스토어",COUNTIFS(출고표[구입일자],"&lt;&gt;"&amp;H283,출고표[구매자명],E283,출고표[구매자연락처],F283),COUNTIFS(출고표[구입일자],"&lt;&gt;"&amp;H283,출고표[구매자명],E283,출고표[구매자연락처],G283)),0)</f>
        <v>0</v>
      </c>
    </row>
    <row r="284" spans="1:48" ht="20.100000000000001" customHeight="1">
      <c r="A284" s="55">
        <v>288</v>
      </c>
      <c r="B284" s="55" t="s">
        <v>665</v>
      </c>
      <c r="C284" s="64" t="s">
        <v>2221</v>
      </c>
      <c r="D284" s="55" t="s">
        <v>559</v>
      </c>
      <c r="E284" s="55" t="s">
        <v>2219</v>
      </c>
      <c r="F284" s="55" t="s">
        <v>2222</v>
      </c>
      <c r="G284" s="55" t="s">
        <v>2223</v>
      </c>
      <c r="H284" s="63">
        <v>45478</v>
      </c>
      <c r="I284" s="63">
        <v>45481</v>
      </c>
      <c r="J284" s="55" t="s">
        <v>561</v>
      </c>
      <c r="K284" s="64" t="s">
        <v>2220</v>
      </c>
      <c r="M284" s="55" t="s">
        <v>2219</v>
      </c>
      <c r="N284" s="55" t="s">
        <v>2223</v>
      </c>
      <c r="P284" s="55" t="s">
        <v>2224</v>
      </c>
      <c r="Q284" s="55" t="s">
        <v>2225</v>
      </c>
      <c r="R284" s="55" t="s">
        <v>38</v>
      </c>
      <c r="S284" s="55" t="s">
        <v>351</v>
      </c>
      <c r="T284" s="60">
        <v>1</v>
      </c>
      <c r="U284" s="60">
        <v>20800</v>
      </c>
      <c r="V284" s="60">
        <v>0</v>
      </c>
      <c r="W284" s="60">
        <v>3000</v>
      </c>
      <c r="X284" s="60">
        <v>0</v>
      </c>
      <c r="Y284" s="60">
        <v>3000</v>
      </c>
      <c r="Z284" s="60">
        <v>0</v>
      </c>
      <c r="AA284" s="60">
        <v>0</v>
      </c>
      <c r="AB284" s="60">
        <v>20800</v>
      </c>
      <c r="AC284" s="60">
        <v>14300</v>
      </c>
      <c r="AD284" s="60">
        <v>23800</v>
      </c>
      <c r="AE284" s="60">
        <v>0</v>
      </c>
      <c r="AF284" s="60">
        <v>1214</v>
      </c>
      <c r="AG284" s="60">
        <v>0</v>
      </c>
      <c r="AH284" s="61">
        <v>0</v>
      </c>
      <c r="AL284" s="55" t="s">
        <v>37</v>
      </c>
      <c r="AM284" s="55" t="s">
        <v>773</v>
      </c>
      <c r="AN284" s="55" t="s">
        <v>785</v>
      </c>
      <c r="AP2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2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4" s="60">
        <f>IFERROR(IF(D284="스마트스토어",COUNTIFS(출고표[구입일자],"&lt;&gt;"&amp;H284,출고표[구매자명],E284,출고표[구매자연락처],F284),COUNTIFS(출고표[구입일자],"&lt;&gt;"&amp;H284,출고표[구매자명],E284,출고표[구매자연락처],G284)),0)</f>
        <v>0</v>
      </c>
    </row>
    <row r="285" spans="1:48" ht="20.100000000000001" customHeight="1">
      <c r="A285" s="55">
        <v>289</v>
      </c>
      <c r="B285" s="55" t="s">
        <v>665</v>
      </c>
      <c r="C285" s="64" t="s">
        <v>2228</v>
      </c>
      <c r="D285" s="55" t="s">
        <v>559</v>
      </c>
      <c r="E285" s="55" t="s">
        <v>2226</v>
      </c>
      <c r="F285" s="55" t="s">
        <v>2229</v>
      </c>
      <c r="G285" s="55" t="s">
        <v>2230</v>
      </c>
      <c r="H285" s="63">
        <v>45478</v>
      </c>
      <c r="I285" s="63">
        <v>45481</v>
      </c>
      <c r="J285" s="55" t="s">
        <v>561</v>
      </c>
      <c r="K285" s="64" t="s">
        <v>2227</v>
      </c>
      <c r="M285" s="55" t="s">
        <v>2226</v>
      </c>
      <c r="N285" s="55" t="s">
        <v>2230</v>
      </c>
      <c r="P285" s="55" t="s">
        <v>2231</v>
      </c>
      <c r="Q285" s="55" t="s">
        <v>2232</v>
      </c>
      <c r="R285" s="55" t="s">
        <v>52</v>
      </c>
      <c r="S285" s="55" t="s">
        <v>351</v>
      </c>
      <c r="T285" s="60">
        <v>30</v>
      </c>
      <c r="U285" s="60">
        <v>40800</v>
      </c>
      <c r="V285" s="60">
        <v>0</v>
      </c>
      <c r="W285" s="60">
        <v>0</v>
      </c>
      <c r="X285" s="60">
        <v>0</v>
      </c>
      <c r="Y285" s="60">
        <v>3500</v>
      </c>
      <c r="Z285" s="60">
        <v>500</v>
      </c>
      <c r="AA285" s="60">
        <v>0</v>
      </c>
      <c r="AB285" s="60">
        <v>1200</v>
      </c>
      <c r="AC285" s="60">
        <v>880</v>
      </c>
      <c r="AD285" s="60">
        <v>40800</v>
      </c>
      <c r="AE285" s="60">
        <v>0</v>
      </c>
      <c r="AF285" s="60">
        <v>2130</v>
      </c>
      <c r="AG285" s="60">
        <v>0</v>
      </c>
      <c r="AH285" s="61">
        <v>0</v>
      </c>
      <c r="AL285" s="55" t="s">
        <v>51</v>
      </c>
      <c r="AM285" s="55" t="s">
        <v>773</v>
      </c>
      <c r="AN285" s="55" t="s">
        <v>785</v>
      </c>
      <c r="AP2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40800</v>
      </c>
      <c r="AQ2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2130</v>
      </c>
      <c r="AS2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5" s="60">
        <f>IFERROR(IF(D285="스마트스토어",COUNTIFS(출고표[구입일자],"&lt;&gt;"&amp;H285,출고표[구매자명],E285,출고표[구매자연락처],F285),COUNTIFS(출고표[구입일자],"&lt;&gt;"&amp;H285,출고표[구매자명],E285,출고표[구매자연락처],G285)),0)</f>
        <v>0</v>
      </c>
    </row>
    <row r="286" spans="1:48" ht="20.100000000000001" customHeight="1">
      <c r="A286" s="55">
        <v>290</v>
      </c>
      <c r="B286" s="55" t="s">
        <v>665</v>
      </c>
      <c r="C286" s="64" t="s">
        <v>2352</v>
      </c>
      <c r="D286" s="55" t="s">
        <v>559</v>
      </c>
      <c r="E286" s="55" t="s">
        <v>2353</v>
      </c>
      <c r="F286" s="55" t="s">
        <v>2354</v>
      </c>
      <c r="G286" s="55" t="s">
        <v>2355</v>
      </c>
      <c r="H286" s="63">
        <v>45482</v>
      </c>
      <c r="I286" s="63">
        <v>45482</v>
      </c>
      <c r="J286" s="55" t="s">
        <v>561</v>
      </c>
      <c r="K286" s="64" t="s">
        <v>2351</v>
      </c>
      <c r="M286" s="55" t="s">
        <v>2350</v>
      </c>
      <c r="N286" s="55" t="s">
        <v>2355</v>
      </c>
      <c r="O286" s="55" t="s">
        <v>2356</v>
      </c>
      <c r="P286" s="55" t="s">
        <v>2357</v>
      </c>
      <c r="R286" s="55" t="s">
        <v>34</v>
      </c>
      <c r="S286" s="55" t="s">
        <v>351</v>
      </c>
      <c r="T286" s="60">
        <v>2</v>
      </c>
      <c r="U286" s="60">
        <v>56800</v>
      </c>
      <c r="V286" s="60">
        <v>0</v>
      </c>
      <c r="W286" s="60">
        <v>0</v>
      </c>
      <c r="X286" s="60">
        <v>0</v>
      </c>
      <c r="Y286" s="60">
        <v>4400</v>
      </c>
      <c r="Z286" s="60">
        <v>1725</v>
      </c>
      <c r="AA286" s="60">
        <v>0</v>
      </c>
      <c r="AB286" s="60">
        <v>28800</v>
      </c>
      <c r="AC286" s="60">
        <v>19800</v>
      </c>
      <c r="AD286" s="60">
        <v>56800</v>
      </c>
      <c r="AE286" s="60">
        <v>0</v>
      </c>
      <c r="AF286" s="60">
        <v>2934</v>
      </c>
      <c r="AG286" s="60">
        <v>0</v>
      </c>
      <c r="AH286" s="61">
        <v>0</v>
      </c>
      <c r="AL286" s="55" t="s">
        <v>33</v>
      </c>
      <c r="AM286" s="55" t="s">
        <v>773</v>
      </c>
      <c r="AN286" s="55" t="s">
        <v>785</v>
      </c>
      <c r="AP2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2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28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6" s="60">
        <f>IFERROR(IF(D286="스마트스토어",COUNTIFS(출고표[구입일자],"&lt;&gt;"&amp;H286,출고표[구매자명],E286,출고표[구매자연락처],F286),COUNTIFS(출고표[구입일자],"&lt;&gt;"&amp;H286,출고표[구매자명],E286,출고표[구매자연락처],G286)),0)</f>
        <v>0</v>
      </c>
    </row>
    <row r="287" spans="1:48" ht="20.100000000000001" customHeight="1">
      <c r="A287" s="55">
        <v>291</v>
      </c>
      <c r="B287" s="55" t="s">
        <v>665</v>
      </c>
      <c r="C287" s="64" t="s">
        <v>2236</v>
      </c>
      <c r="D287" s="55" t="s">
        <v>559</v>
      </c>
      <c r="E287" s="55" t="s">
        <v>2234</v>
      </c>
      <c r="F287" s="55" t="s">
        <v>2237</v>
      </c>
      <c r="G287" s="55" t="s">
        <v>2238</v>
      </c>
      <c r="H287" s="63">
        <v>45482</v>
      </c>
      <c r="I287" s="63">
        <v>45482</v>
      </c>
      <c r="J287" s="55" t="s">
        <v>561</v>
      </c>
      <c r="K287" s="64" t="s">
        <v>2235</v>
      </c>
      <c r="M287" s="55" t="s">
        <v>2234</v>
      </c>
      <c r="N287" s="55" t="s">
        <v>2238</v>
      </c>
      <c r="P287" s="55" t="s">
        <v>2239</v>
      </c>
      <c r="R287" s="55" t="s">
        <v>38</v>
      </c>
      <c r="S287" s="55" t="s">
        <v>351</v>
      </c>
      <c r="T287" s="60">
        <v>1</v>
      </c>
      <c r="U287" s="60">
        <v>20800</v>
      </c>
      <c r="V287" s="60">
        <v>0</v>
      </c>
      <c r="W287" s="60">
        <v>3000</v>
      </c>
      <c r="X287" s="60">
        <v>0</v>
      </c>
      <c r="Y287" s="60">
        <v>3000</v>
      </c>
      <c r="Z287" s="60">
        <v>0</v>
      </c>
      <c r="AA287" s="60">
        <v>0</v>
      </c>
      <c r="AB287" s="60">
        <v>20800</v>
      </c>
      <c r="AC287" s="60">
        <v>14300</v>
      </c>
      <c r="AD287" s="60">
        <v>23800</v>
      </c>
      <c r="AE287" s="60">
        <v>0</v>
      </c>
      <c r="AF287" s="60">
        <v>1214</v>
      </c>
      <c r="AG287" s="60">
        <v>0</v>
      </c>
      <c r="AH287" s="61">
        <v>0</v>
      </c>
      <c r="AL287" s="55" t="s">
        <v>37</v>
      </c>
      <c r="AM287" s="55" t="s">
        <v>773</v>
      </c>
      <c r="AN287" s="55" t="s">
        <v>785</v>
      </c>
      <c r="AP2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2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8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7" s="60">
        <f>IFERROR(IF(D287="스마트스토어",COUNTIFS(출고표[구입일자],"&lt;&gt;"&amp;H287,출고표[구매자명],E287,출고표[구매자연락처],F287),COUNTIFS(출고표[구입일자],"&lt;&gt;"&amp;H287,출고표[구매자명],E287,출고표[구매자연락처],G287)),0)</f>
        <v>0</v>
      </c>
    </row>
    <row r="288" spans="1:48" ht="20.100000000000001" customHeight="1">
      <c r="A288" s="55">
        <v>292</v>
      </c>
      <c r="B288" s="55" t="s">
        <v>665</v>
      </c>
      <c r="C288" s="64" t="s">
        <v>2242</v>
      </c>
      <c r="D288" s="55" t="s">
        <v>559</v>
      </c>
      <c r="E288" s="55" t="s">
        <v>2243</v>
      </c>
      <c r="F288" s="55" t="s">
        <v>2244</v>
      </c>
      <c r="G288" s="55" t="s">
        <v>2245</v>
      </c>
      <c r="H288" s="63">
        <v>45482</v>
      </c>
      <c r="I288" s="63">
        <v>45482</v>
      </c>
      <c r="J288" s="55" t="s">
        <v>561</v>
      </c>
      <c r="K288" s="64" t="s">
        <v>2241</v>
      </c>
      <c r="M288" s="55" t="s">
        <v>2240</v>
      </c>
      <c r="N288" s="55" t="s">
        <v>2245</v>
      </c>
      <c r="P288" s="55" t="s">
        <v>2246</v>
      </c>
      <c r="R288" s="55" t="s">
        <v>149</v>
      </c>
      <c r="S288" s="55" t="s">
        <v>351</v>
      </c>
      <c r="T288" s="60">
        <v>2</v>
      </c>
      <c r="U288" s="60">
        <v>4500</v>
      </c>
      <c r="V288" s="60">
        <v>0</v>
      </c>
      <c r="W288" s="60">
        <v>3000</v>
      </c>
      <c r="X288" s="60">
        <v>0</v>
      </c>
      <c r="Y288" s="60">
        <v>3000</v>
      </c>
      <c r="Z288" s="60">
        <v>0</v>
      </c>
      <c r="AA288" s="60">
        <v>0</v>
      </c>
      <c r="AB288" s="60">
        <v>2550</v>
      </c>
      <c r="AC288" s="60">
        <v>1650</v>
      </c>
      <c r="AD288" s="60">
        <v>7500</v>
      </c>
      <c r="AE288" s="60">
        <v>0</v>
      </c>
      <c r="AF288" s="60">
        <v>395</v>
      </c>
      <c r="AG288" s="60">
        <v>0</v>
      </c>
      <c r="AH288" s="61">
        <v>0</v>
      </c>
      <c r="AL288" s="55" t="s">
        <v>425</v>
      </c>
      <c r="AM288" s="55" t="s">
        <v>773</v>
      </c>
      <c r="AN288" s="55" t="s">
        <v>785</v>
      </c>
      <c r="AP2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7500</v>
      </c>
      <c r="AQ2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395</v>
      </c>
      <c r="AS28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8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8" s="60">
        <f>IFERROR(IF(D288="스마트스토어",COUNTIFS(출고표[구입일자],"&lt;&gt;"&amp;H288,출고표[구매자명],E288,출고표[구매자연락처],F288),COUNTIFS(출고표[구입일자],"&lt;&gt;"&amp;H288,출고표[구매자명],E288,출고표[구매자연락처],G288)),0)</f>
        <v>0</v>
      </c>
    </row>
    <row r="289" spans="1:48" ht="20.100000000000001" customHeight="1">
      <c r="A289" s="55">
        <v>293</v>
      </c>
      <c r="B289" s="55" t="s">
        <v>560</v>
      </c>
      <c r="C289" s="64" t="s">
        <v>2249</v>
      </c>
      <c r="D289" s="55" t="s">
        <v>562</v>
      </c>
      <c r="E289" s="55" t="s">
        <v>2247</v>
      </c>
      <c r="F289" s="55" t="s">
        <v>2250</v>
      </c>
      <c r="G289" s="55" t="s">
        <v>2251</v>
      </c>
      <c r="H289" s="63">
        <v>45481</v>
      </c>
      <c r="I289" s="63">
        <v>45482</v>
      </c>
      <c r="J289" s="55" t="s">
        <v>561</v>
      </c>
      <c r="K289" s="64" t="s">
        <v>2248</v>
      </c>
      <c r="M289" s="55" t="s">
        <v>2247</v>
      </c>
      <c r="N289" s="55" t="s">
        <v>2251</v>
      </c>
      <c r="P289" s="55" t="s">
        <v>2252</v>
      </c>
      <c r="Q289" s="55" t="s">
        <v>564</v>
      </c>
      <c r="R289" s="55" t="s">
        <v>133</v>
      </c>
      <c r="S289" s="55" t="s">
        <v>351</v>
      </c>
      <c r="T289" s="60">
        <v>5</v>
      </c>
      <c r="U289" s="60">
        <v>4700</v>
      </c>
      <c r="V289" s="60">
        <v>0</v>
      </c>
      <c r="W289" s="60">
        <v>3000</v>
      </c>
      <c r="X289" s="60">
        <v>0</v>
      </c>
      <c r="Y289" s="60">
        <v>3000</v>
      </c>
      <c r="Z289" s="60">
        <v>0</v>
      </c>
      <c r="AA289" s="60">
        <v>0</v>
      </c>
      <c r="AB289" s="60">
        <v>890</v>
      </c>
      <c r="AC289" s="60">
        <v>550</v>
      </c>
      <c r="AD289" s="60">
        <v>7700</v>
      </c>
      <c r="AE289" s="60">
        <v>5750</v>
      </c>
      <c r="AF289" s="60">
        <v>657</v>
      </c>
      <c r="AG289" s="60">
        <v>-1707</v>
      </c>
      <c r="AH289" s="61">
        <v>-0.22170000000000001</v>
      </c>
      <c r="AL289" s="55" t="s">
        <v>132</v>
      </c>
      <c r="AM289" s="55" t="s">
        <v>773</v>
      </c>
      <c r="AN289" s="55" t="s">
        <v>785</v>
      </c>
      <c r="AP2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7700</v>
      </c>
      <c r="AQ2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5750</v>
      </c>
      <c r="AR2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657</v>
      </c>
      <c r="AS289" s="60">
        <f>IFERROR(IF(출고표[[#This Row],[쇼핑몰구분]]="비닐팩토리",0,ROUND(출고표[[#This Row],[총판매금액(검)]]-출고표[[#This Row],[거래처지급액(검)]]-출고표[[#This Row],[수수료(검)]],0)),0)</f>
        <v>1293</v>
      </c>
      <c r="AT2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0.16789999999999999</v>
      </c>
      <c r="AU2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89" s="60">
        <f>IFERROR(IF(D289="스마트스토어",COUNTIFS(출고표[구입일자],"&lt;&gt;"&amp;H289,출고표[구매자명],E289,출고표[구매자연락처],F289),COUNTIFS(출고표[구입일자],"&lt;&gt;"&amp;H289,출고표[구매자명],E289,출고표[구매자연락처],G289)),0)</f>
        <v>0</v>
      </c>
    </row>
    <row r="290" spans="1:48" ht="20.100000000000001" customHeight="1">
      <c r="A290" s="55">
        <v>294</v>
      </c>
      <c r="B290" s="55" t="s">
        <v>560</v>
      </c>
      <c r="C290" s="64" t="s">
        <v>2255</v>
      </c>
      <c r="D290" s="55" t="s">
        <v>562</v>
      </c>
      <c r="E290" s="55" t="s">
        <v>2256</v>
      </c>
      <c r="F290" s="55" t="s">
        <v>2257</v>
      </c>
      <c r="G290" s="55" t="s">
        <v>2258</v>
      </c>
      <c r="H290" s="63">
        <v>45481</v>
      </c>
      <c r="I290" s="63">
        <v>45482</v>
      </c>
      <c r="J290" s="55" t="s">
        <v>561</v>
      </c>
      <c r="K290" s="64" t="s">
        <v>2254</v>
      </c>
      <c r="M290" s="55" t="s">
        <v>2253</v>
      </c>
      <c r="N290" s="55" t="s">
        <v>2258</v>
      </c>
      <c r="P290" s="55" t="s">
        <v>2259</v>
      </c>
      <c r="Q290" s="55" t="s">
        <v>2260</v>
      </c>
      <c r="R290" s="55" t="s">
        <v>24</v>
      </c>
      <c r="S290" s="55" t="s">
        <v>351</v>
      </c>
      <c r="T290" s="60">
        <v>1</v>
      </c>
      <c r="U290" s="60">
        <v>16880</v>
      </c>
      <c r="V290" s="60">
        <v>0</v>
      </c>
      <c r="W290" s="60">
        <v>3000</v>
      </c>
      <c r="X290" s="60">
        <v>0</v>
      </c>
      <c r="Y290" s="60">
        <v>3000</v>
      </c>
      <c r="Z290" s="60">
        <v>0</v>
      </c>
      <c r="AA290" s="60">
        <v>0</v>
      </c>
      <c r="AB290" s="60">
        <v>15170</v>
      </c>
      <c r="AC290" s="60">
        <v>9350</v>
      </c>
      <c r="AD290" s="60">
        <v>19880</v>
      </c>
      <c r="AE290" s="60">
        <v>12350</v>
      </c>
      <c r="AF290" s="60">
        <v>2104</v>
      </c>
      <c r="AG290" s="60">
        <v>2426</v>
      </c>
      <c r="AH290" s="61">
        <v>0.122</v>
      </c>
      <c r="AL290" s="55" t="s">
        <v>23</v>
      </c>
      <c r="AM290" s="55" t="s">
        <v>773</v>
      </c>
      <c r="AN290" s="55" t="s">
        <v>785</v>
      </c>
      <c r="AP2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19880</v>
      </c>
      <c r="AQ2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12350</v>
      </c>
      <c r="AR2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2104</v>
      </c>
      <c r="AS290" s="60">
        <f>IFERROR(IF(출고표[[#This Row],[쇼핑몰구분]]="비닐팩토리",0,ROUND(출고표[[#This Row],[총판매금액(검)]]-출고표[[#This Row],[거래처지급액(검)]]-출고표[[#This Row],[수수료(검)]],0)),0)</f>
        <v>5426</v>
      </c>
      <c r="AT2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0.27289999999999998</v>
      </c>
      <c r="AU2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90" s="60">
        <f>IFERROR(IF(D290="스마트스토어",COUNTIFS(출고표[구입일자],"&lt;&gt;"&amp;H290,출고표[구매자명],E290,출고표[구매자연락처],F290),COUNTIFS(출고표[구입일자],"&lt;&gt;"&amp;H290,출고표[구매자명],E290,출고표[구매자연락처],G290)),0)</f>
        <v>0</v>
      </c>
    </row>
    <row r="291" spans="1:48" ht="20.100000000000001" customHeight="1">
      <c r="A291" s="55">
        <v>295</v>
      </c>
      <c r="B291" s="55" t="s">
        <v>560</v>
      </c>
      <c r="C291" s="64" t="s">
        <v>2263</v>
      </c>
      <c r="D291" s="55" t="s">
        <v>562</v>
      </c>
      <c r="E291" s="55" t="s">
        <v>2261</v>
      </c>
      <c r="F291" s="55" t="s">
        <v>944</v>
      </c>
      <c r="G291" s="55" t="s">
        <v>2264</v>
      </c>
      <c r="H291" s="63">
        <v>45482</v>
      </c>
      <c r="I291" s="63">
        <v>45482</v>
      </c>
      <c r="J291" s="55" t="s">
        <v>561</v>
      </c>
      <c r="K291" s="64" t="s">
        <v>2262</v>
      </c>
      <c r="M291" s="55" t="s">
        <v>2261</v>
      </c>
      <c r="N291" s="55" t="s">
        <v>2264</v>
      </c>
      <c r="P291" s="55" t="s">
        <v>2265</v>
      </c>
      <c r="Q291" s="55" t="s">
        <v>564</v>
      </c>
      <c r="R291" s="55" t="s">
        <v>118</v>
      </c>
      <c r="S291" s="55" t="s">
        <v>351</v>
      </c>
      <c r="T291" s="60">
        <v>4</v>
      </c>
      <c r="U291" s="60">
        <v>9760</v>
      </c>
      <c r="V291" s="60">
        <v>1760</v>
      </c>
      <c r="W291" s="60">
        <v>0</v>
      </c>
      <c r="X291" s="60">
        <v>0</v>
      </c>
      <c r="Y291" s="60">
        <v>3000</v>
      </c>
      <c r="Z291" s="60">
        <v>0</v>
      </c>
      <c r="AA291" s="60">
        <v>0</v>
      </c>
      <c r="AB291" s="60">
        <v>2680</v>
      </c>
      <c r="AC291" s="60">
        <v>1650</v>
      </c>
      <c r="AD291" s="60">
        <v>9760</v>
      </c>
      <c r="AE291" s="60">
        <v>9600</v>
      </c>
      <c r="AF291" s="60">
        <v>1159</v>
      </c>
      <c r="AG291" s="60">
        <v>-999</v>
      </c>
      <c r="AH291" s="61">
        <v>-0.1024</v>
      </c>
      <c r="AL291" s="55" t="s">
        <v>117</v>
      </c>
      <c r="AM291" s="55" t="s">
        <v>773</v>
      </c>
      <c r="AN291" s="55" t="s">
        <v>785</v>
      </c>
      <c r="AP2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9760</v>
      </c>
      <c r="AQ2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2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1159</v>
      </c>
      <c r="AS291" s="60">
        <f>IFERROR(IF(출고표[[#This Row],[쇼핑몰구분]]="비닐팩토리",0,ROUND(출고표[[#This Row],[총판매금액(검)]]-출고표[[#This Row],[거래처지급액(검)]]-출고표[[#This Row],[수수료(검)]],0)),0)</f>
        <v>-999</v>
      </c>
      <c r="AT2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-0.1024</v>
      </c>
      <c r="AU2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1" s="60">
        <f>IFERROR(IF(D291="스마트스토어",COUNTIFS(출고표[구입일자],"&lt;&gt;"&amp;H291,출고표[구매자명],E291,출고표[구매자연락처],F291),COUNTIFS(출고표[구입일자],"&lt;&gt;"&amp;H291,출고표[구매자명],E291,출고표[구매자연락처],G291)),0)</f>
        <v>0</v>
      </c>
    </row>
    <row r="292" spans="1:48" ht="20.100000000000001" customHeight="1">
      <c r="A292" s="55">
        <v>296</v>
      </c>
      <c r="B292" s="55" t="s">
        <v>560</v>
      </c>
      <c r="C292" s="64" t="s">
        <v>2268</v>
      </c>
      <c r="D292" s="55" t="s">
        <v>562</v>
      </c>
      <c r="E292" s="55" t="s">
        <v>2266</v>
      </c>
      <c r="F292" s="55" t="s">
        <v>2269</v>
      </c>
      <c r="G292" s="55" t="s">
        <v>2270</v>
      </c>
      <c r="H292" s="63">
        <v>45482</v>
      </c>
      <c r="I292" s="63">
        <v>45482</v>
      </c>
      <c r="J292" s="55" t="s">
        <v>561</v>
      </c>
      <c r="K292" s="64" t="s">
        <v>2267</v>
      </c>
      <c r="M292" s="55" t="s">
        <v>2266</v>
      </c>
      <c r="N292" s="55" t="s">
        <v>2270</v>
      </c>
      <c r="P292" s="55" t="s">
        <v>2271</v>
      </c>
      <c r="Q292" s="55" t="s">
        <v>564</v>
      </c>
      <c r="R292" s="55" t="s">
        <v>34</v>
      </c>
      <c r="S292" s="55" t="s">
        <v>351</v>
      </c>
      <c r="T292" s="60">
        <v>1</v>
      </c>
      <c r="U292" s="60">
        <v>34020</v>
      </c>
      <c r="V292" s="60">
        <v>0</v>
      </c>
      <c r="W292" s="60">
        <v>3000</v>
      </c>
      <c r="X292" s="60">
        <v>0</v>
      </c>
      <c r="Y292" s="60">
        <v>3500</v>
      </c>
      <c r="Z292" s="60">
        <v>960</v>
      </c>
      <c r="AA292" s="60">
        <v>0</v>
      </c>
      <c r="AB292" s="60">
        <v>32130</v>
      </c>
      <c r="AC292" s="60">
        <v>19800</v>
      </c>
      <c r="AD292" s="60">
        <v>37020</v>
      </c>
      <c r="AE292" s="60">
        <v>24260</v>
      </c>
      <c r="AF292" s="60">
        <v>4141</v>
      </c>
      <c r="AG292" s="60">
        <v>5619</v>
      </c>
      <c r="AH292" s="61">
        <v>0.15179999999999999</v>
      </c>
      <c r="AL292" s="55" t="s">
        <v>33</v>
      </c>
      <c r="AM292" s="55" t="s">
        <v>773</v>
      </c>
      <c r="AN292" s="55" t="s">
        <v>785</v>
      </c>
      <c r="AP2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2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292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2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2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92" s="60">
        <f>IFERROR(IF(D292="스마트스토어",COUNTIFS(출고표[구입일자],"&lt;&gt;"&amp;H292,출고표[구매자명],E292,출고표[구매자연락처],F292),COUNTIFS(출고표[구입일자],"&lt;&gt;"&amp;H292,출고표[구매자명],E292,출고표[구매자연락처],G292)),0)</f>
        <v>0</v>
      </c>
    </row>
    <row r="293" spans="1:48" ht="20.100000000000001" customHeight="1">
      <c r="A293" s="55">
        <v>297</v>
      </c>
      <c r="B293" s="55" t="s">
        <v>560</v>
      </c>
      <c r="C293" s="64" t="s">
        <v>2274</v>
      </c>
      <c r="D293" s="55" t="s">
        <v>559</v>
      </c>
      <c r="E293" s="55" t="s">
        <v>2272</v>
      </c>
      <c r="F293" s="55" t="s">
        <v>2275</v>
      </c>
      <c r="G293" s="55" t="s">
        <v>2276</v>
      </c>
      <c r="H293" s="63">
        <v>45482</v>
      </c>
      <c r="I293" s="63">
        <v>45482</v>
      </c>
      <c r="J293" s="55" t="s">
        <v>561</v>
      </c>
      <c r="K293" s="64" t="s">
        <v>2273</v>
      </c>
      <c r="M293" s="55" t="s">
        <v>2272</v>
      </c>
      <c r="N293" s="55" t="s">
        <v>2276</v>
      </c>
      <c r="P293" s="55" t="s">
        <v>2277</v>
      </c>
      <c r="R293" s="55" t="s">
        <v>82</v>
      </c>
      <c r="S293" s="55" t="s">
        <v>351</v>
      </c>
      <c r="T293" s="60">
        <v>3</v>
      </c>
      <c r="U293" s="60">
        <v>22890</v>
      </c>
      <c r="V293" s="60">
        <v>0</v>
      </c>
      <c r="W293" s="60">
        <v>3000</v>
      </c>
      <c r="X293" s="60">
        <v>0</v>
      </c>
      <c r="Y293" s="60">
        <v>3500</v>
      </c>
      <c r="Z293" s="60">
        <v>500</v>
      </c>
      <c r="AA293" s="60">
        <v>0</v>
      </c>
      <c r="AB293" s="60">
        <v>5610</v>
      </c>
      <c r="AC293" s="60">
        <v>3740</v>
      </c>
      <c r="AD293" s="60">
        <v>25890</v>
      </c>
      <c r="AE293" s="60">
        <v>15220</v>
      </c>
      <c r="AF293" s="60">
        <v>1050</v>
      </c>
      <c r="AG293" s="60">
        <v>9620</v>
      </c>
      <c r="AH293" s="61">
        <v>0.37159999999999999</v>
      </c>
      <c r="AL293" s="55" t="s">
        <v>81</v>
      </c>
      <c r="AM293" s="55" t="s">
        <v>773</v>
      </c>
      <c r="AN293" s="55" t="s">
        <v>785</v>
      </c>
      <c r="AP2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25890</v>
      </c>
      <c r="AQ2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15220</v>
      </c>
      <c r="AR2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1050</v>
      </c>
      <c r="AS293" s="60">
        <f>IFERROR(IF(출고표[[#This Row],[쇼핑몰구분]]="비닐팩토리",0,ROUND(출고표[[#This Row],[총판매금액(검)]]-출고표[[#This Row],[거래처지급액(검)]]-출고표[[#This Row],[수수료(검)]],0)),0)</f>
        <v>9620</v>
      </c>
      <c r="AT2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0.37159999999999999</v>
      </c>
      <c r="AU2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3" s="60">
        <f>IFERROR(IF(D293="스마트스토어",COUNTIFS(출고표[구입일자],"&lt;&gt;"&amp;H293,출고표[구매자명],E293,출고표[구매자연락처],F293),COUNTIFS(출고표[구입일자],"&lt;&gt;"&amp;H293,출고표[구매자명],E293,출고표[구매자연락처],G293)),0)</f>
        <v>0</v>
      </c>
    </row>
    <row r="294" spans="1:48" ht="20.100000000000001" customHeight="1">
      <c r="A294" s="55">
        <v>298</v>
      </c>
      <c r="B294" s="55" t="s">
        <v>665</v>
      </c>
      <c r="C294" s="64" t="s">
        <v>2280</v>
      </c>
      <c r="D294" s="55" t="s">
        <v>562</v>
      </c>
      <c r="E294" s="55" t="s">
        <v>2278</v>
      </c>
      <c r="F294" s="55" t="s">
        <v>2281</v>
      </c>
      <c r="G294" s="55" t="s">
        <v>2282</v>
      </c>
      <c r="H294" s="63">
        <v>45481</v>
      </c>
      <c r="I294" s="63">
        <v>45482</v>
      </c>
      <c r="J294" s="55" t="s">
        <v>561</v>
      </c>
      <c r="K294" s="64" t="s">
        <v>2279</v>
      </c>
      <c r="M294" s="55" t="s">
        <v>2278</v>
      </c>
      <c r="N294" s="55" t="s">
        <v>2282</v>
      </c>
      <c r="P294" s="55" t="s">
        <v>2283</v>
      </c>
      <c r="Q294" s="55" t="s">
        <v>563</v>
      </c>
      <c r="R294" s="55" t="s">
        <v>34</v>
      </c>
      <c r="S294" s="55" t="s">
        <v>351</v>
      </c>
      <c r="T294" s="60">
        <v>1</v>
      </c>
      <c r="U294" s="60">
        <v>30240</v>
      </c>
      <c r="V294" s="60">
        <v>0</v>
      </c>
      <c r="W294" s="60">
        <v>3000</v>
      </c>
      <c r="X294" s="60">
        <v>0</v>
      </c>
      <c r="Y294" s="60">
        <v>3500</v>
      </c>
      <c r="Z294" s="60">
        <v>960</v>
      </c>
      <c r="AA294" s="60">
        <v>0</v>
      </c>
      <c r="AB294" s="60">
        <v>30240</v>
      </c>
      <c r="AC294" s="60">
        <v>19800</v>
      </c>
      <c r="AD294" s="60">
        <v>33240</v>
      </c>
      <c r="AE294" s="60">
        <v>0</v>
      </c>
      <c r="AF294" s="60">
        <v>3692</v>
      </c>
      <c r="AG294" s="60">
        <v>0</v>
      </c>
      <c r="AH294" s="61">
        <v>0</v>
      </c>
      <c r="AL294" s="55" t="s">
        <v>33</v>
      </c>
      <c r="AM294" s="55" t="s">
        <v>773</v>
      </c>
      <c r="AN294" s="55" t="s">
        <v>785</v>
      </c>
      <c r="AP2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2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29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9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4" s="60">
        <f>IFERROR(IF(D294="스마트스토어",COUNTIFS(출고표[구입일자],"&lt;&gt;"&amp;H294,출고표[구매자명],E294,출고표[구매자연락처],F294),COUNTIFS(출고표[구입일자],"&lt;&gt;"&amp;H294,출고표[구매자명],E294,출고표[구매자연락처],G294)),0)</f>
        <v>0</v>
      </c>
    </row>
    <row r="295" spans="1:48" ht="20.100000000000001" customHeight="1">
      <c r="A295" s="55">
        <v>299</v>
      </c>
      <c r="B295" s="55" t="s">
        <v>665</v>
      </c>
      <c r="C295" s="64" t="s">
        <v>2286</v>
      </c>
      <c r="D295" s="55" t="s">
        <v>562</v>
      </c>
      <c r="E295" s="55" t="s">
        <v>2284</v>
      </c>
      <c r="F295" s="55" t="s">
        <v>1366</v>
      </c>
      <c r="G295" s="55" t="s">
        <v>2287</v>
      </c>
      <c r="H295" s="63">
        <v>45482</v>
      </c>
      <c r="I295" s="63">
        <v>45482</v>
      </c>
      <c r="J295" s="55" t="s">
        <v>561</v>
      </c>
      <c r="K295" s="64" t="s">
        <v>2285</v>
      </c>
      <c r="M295" s="55" t="s">
        <v>2284</v>
      </c>
      <c r="N295" s="55" t="s">
        <v>2287</v>
      </c>
      <c r="P295" s="55" t="s">
        <v>2288</v>
      </c>
      <c r="Q295" s="55" t="s">
        <v>2289</v>
      </c>
      <c r="R295" s="55" t="s">
        <v>36</v>
      </c>
      <c r="S295" s="55" t="s">
        <v>351</v>
      </c>
      <c r="T295" s="60">
        <v>1</v>
      </c>
      <c r="U295" s="60">
        <v>25200</v>
      </c>
      <c r="V295" s="60">
        <v>0</v>
      </c>
      <c r="W295" s="60">
        <v>3000</v>
      </c>
      <c r="X295" s="60">
        <v>0</v>
      </c>
      <c r="Y295" s="60">
        <v>3000</v>
      </c>
      <c r="Z295" s="60">
        <v>960</v>
      </c>
      <c r="AA295" s="60">
        <v>0</v>
      </c>
      <c r="AB295" s="60">
        <v>25200</v>
      </c>
      <c r="AC295" s="60">
        <v>16500</v>
      </c>
      <c r="AD295" s="60">
        <v>28200</v>
      </c>
      <c r="AE295" s="60">
        <v>0</v>
      </c>
      <c r="AF295" s="60">
        <v>3093</v>
      </c>
      <c r="AG295" s="60">
        <v>0</v>
      </c>
      <c r="AH295" s="61">
        <v>0</v>
      </c>
      <c r="AL295" s="55" t="s">
        <v>35</v>
      </c>
      <c r="AM295" s="55" t="s">
        <v>773</v>
      </c>
      <c r="AN295" s="55" t="s">
        <v>785</v>
      </c>
      <c r="AP2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2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2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29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29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2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5" s="60">
        <f>IFERROR(IF(D295="스마트스토어",COUNTIFS(출고표[구입일자],"&lt;&gt;"&amp;H295,출고표[구매자명],E295,출고표[구매자연락처],F295),COUNTIFS(출고표[구입일자],"&lt;&gt;"&amp;H295,출고표[구매자명],E295,출고표[구매자연락처],G295)),0)</f>
        <v>0</v>
      </c>
    </row>
    <row r="296" spans="1:48" ht="20.100000000000001" customHeight="1">
      <c r="A296" s="55">
        <v>300</v>
      </c>
      <c r="B296" s="55" t="s">
        <v>560</v>
      </c>
      <c r="C296" s="64" t="s">
        <v>2360</v>
      </c>
      <c r="D296" s="55" t="s">
        <v>562</v>
      </c>
      <c r="E296" s="55" t="s">
        <v>2358</v>
      </c>
      <c r="F296" s="55" t="s">
        <v>2361</v>
      </c>
      <c r="G296" s="55" t="s">
        <v>2362</v>
      </c>
      <c r="H296" s="63">
        <v>45482</v>
      </c>
      <c r="I296" s="63">
        <v>45483</v>
      </c>
      <c r="J296" s="55" t="s">
        <v>561</v>
      </c>
      <c r="K296" s="64" t="s">
        <v>2389</v>
      </c>
      <c r="M296" s="55" t="s">
        <v>2358</v>
      </c>
      <c r="N296" s="55" t="s">
        <v>2362</v>
      </c>
      <c r="P296" s="55" t="s">
        <v>2363</v>
      </c>
      <c r="Q296" s="55" t="s">
        <v>563</v>
      </c>
      <c r="R296" s="55" t="s">
        <v>34</v>
      </c>
      <c r="S296" s="55" t="s">
        <v>351</v>
      </c>
      <c r="T296" s="60">
        <v>1</v>
      </c>
      <c r="U296" s="60">
        <v>34020</v>
      </c>
      <c r="V296" s="60">
        <v>0</v>
      </c>
      <c r="W296" s="60">
        <v>3000</v>
      </c>
      <c r="X296" s="60">
        <v>0</v>
      </c>
      <c r="Y296" s="60">
        <v>3500</v>
      </c>
      <c r="Z296" s="60">
        <v>960</v>
      </c>
      <c r="AA296" s="60">
        <v>0</v>
      </c>
      <c r="AB296" s="60">
        <v>32130</v>
      </c>
      <c r="AC296" s="60">
        <v>19800</v>
      </c>
      <c r="AD296" s="60">
        <v>37020</v>
      </c>
      <c r="AE296" s="60">
        <v>24260</v>
      </c>
      <c r="AF296" s="60">
        <v>4141</v>
      </c>
      <c r="AG296" s="60">
        <v>5619</v>
      </c>
      <c r="AH296" s="61">
        <v>0.15179999999999999</v>
      </c>
      <c r="AL296" s="55" t="s">
        <v>33</v>
      </c>
      <c r="AM296" s="55" t="s">
        <v>773</v>
      </c>
      <c r="AN296" s="55" t="s">
        <v>785</v>
      </c>
      <c r="AP2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2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296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2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2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96" s="60">
        <f>IFERROR(IF(D296="스마트스토어",COUNTIFS(출고표[구입일자],"&lt;&gt;"&amp;H296,출고표[구매자명],E296,출고표[구매자연락처],F296),COUNTIFS(출고표[구입일자],"&lt;&gt;"&amp;H296,출고표[구매자명],E296,출고표[구매자연락처],G296)),0)</f>
        <v>0</v>
      </c>
    </row>
    <row r="297" spans="1:48" ht="20.100000000000001" customHeight="1">
      <c r="A297" s="55">
        <v>301</v>
      </c>
      <c r="B297" s="55" t="s">
        <v>560</v>
      </c>
      <c r="C297" s="64" t="s">
        <v>2292</v>
      </c>
      <c r="D297" s="55" t="s">
        <v>562</v>
      </c>
      <c r="E297" s="55" t="s">
        <v>2293</v>
      </c>
      <c r="F297" s="55" t="s">
        <v>2294</v>
      </c>
      <c r="G297" s="55" t="s">
        <v>2295</v>
      </c>
      <c r="H297" s="63">
        <v>45482</v>
      </c>
      <c r="I297" s="63">
        <v>45483</v>
      </c>
      <c r="J297" s="55" t="s">
        <v>561</v>
      </c>
      <c r="K297" s="64" t="s">
        <v>2291</v>
      </c>
      <c r="M297" s="55" t="s">
        <v>2290</v>
      </c>
      <c r="N297" s="55" t="s">
        <v>2295</v>
      </c>
      <c r="P297" s="55" t="s">
        <v>2296</v>
      </c>
      <c r="Q297" s="55" t="s">
        <v>564</v>
      </c>
      <c r="R297" s="55" t="s">
        <v>34</v>
      </c>
      <c r="S297" s="55" t="s">
        <v>351</v>
      </c>
      <c r="T297" s="60">
        <v>1</v>
      </c>
      <c r="U297" s="60">
        <v>34020</v>
      </c>
      <c r="V297" s="60">
        <v>0</v>
      </c>
      <c r="W297" s="60">
        <v>3000</v>
      </c>
      <c r="X297" s="60">
        <v>0</v>
      </c>
      <c r="Y297" s="60">
        <v>3500</v>
      </c>
      <c r="Z297" s="60">
        <v>960</v>
      </c>
      <c r="AA297" s="60">
        <v>0</v>
      </c>
      <c r="AB297" s="60">
        <v>32130</v>
      </c>
      <c r="AC297" s="60">
        <v>19800</v>
      </c>
      <c r="AD297" s="60">
        <v>37020</v>
      </c>
      <c r="AE297" s="60">
        <v>24260</v>
      </c>
      <c r="AF297" s="60">
        <v>4141</v>
      </c>
      <c r="AG297" s="60">
        <v>5619</v>
      </c>
      <c r="AH297" s="61">
        <v>0.15179999999999999</v>
      </c>
      <c r="AL297" s="55" t="s">
        <v>33</v>
      </c>
      <c r="AM297" s="55" t="s">
        <v>773</v>
      </c>
      <c r="AN297" s="55" t="s">
        <v>785</v>
      </c>
      <c r="AP2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2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2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29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2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2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97" s="60">
        <f>IFERROR(IF(D297="스마트스토어",COUNTIFS(출고표[구입일자],"&lt;&gt;"&amp;H297,출고표[구매자명],E297,출고표[구매자연락처],F297),COUNTIFS(출고표[구입일자],"&lt;&gt;"&amp;H297,출고표[구매자명],E297,출고표[구매자연락처],G297)),0)</f>
        <v>0</v>
      </c>
    </row>
    <row r="298" spans="1:48" ht="20.100000000000001" customHeight="1">
      <c r="A298" s="55">
        <v>302</v>
      </c>
      <c r="B298" s="55" t="s">
        <v>560</v>
      </c>
      <c r="C298" s="64" t="s">
        <v>2299</v>
      </c>
      <c r="D298" s="55" t="s">
        <v>559</v>
      </c>
      <c r="E298" s="55" t="s">
        <v>2297</v>
      </c>
      <c r="F298" s="55" t="s">
        <v>2300</v>
      </c>
      <c r="G298" s="55" t="s">
        <v>2301</v>
      </c>
      <c r="H298" s="63">
        <v>45482</v>
      </c>
      <c r="I298" s="63">
        <v>45483</v>
      </c>
      <c r="J298" s="55" t="s">
        <v>561</v>
      </c>
      <c r="K298" s="64" t="s">
        <v>2298</v>
      </c>
      <c r="M298" s="55" t="s">
        <v>2297</v>
      </c>
      <c r="N298" s="55" t="s">
        <v>2301</v>
      </c>
      <c r="P298" s="55" t="s">
        <v>2302</v>
      </c>
      <c r="R298" s="55" t="s">
        <v>22</v>
      </c>
      <c r="S298" s="55" t="s">
        <v>351</v>
      </c>
      <c r="T298" s="60">
        <v>2</v>
      </c>
      <c r="U298" s="60">
        <v>37260</v>
      </c>
      <c r="V298" s="60">
        <v>4140</v>
      </c>
      <c r="W298" s="60">
        <v>0</v>
      </c>
      <c r="X298" s="60">
        <v>0</v>
      </c>
      <c r="Y298" s="60">
        <v>3500</v>
      </c>
      <c r="Z298" s="60">
        <v>960</v>
      </c>
      <c r="AA298" s="60">
        <v>0</v>
      </c>
      <c r="AB298" s="60">
        <v>19550</v>
      </c>
      <c r="AC298" s="60">
        <v>12650</v>
      </c>
      <c r="AD298" s="60">
        <v>37260</v>
      </c>
      <c r="AE298" s="60">
        <v>29760</v>
      </c>
      <c r="AF298" s="60">
        <v>1563</v>
      </c>
      <c r="AG298" s="60">
        <v>5937</v>
      </c>
      <c r="AH298" s="61">
        <v>0.1593</v>
      </c>
      <c r="AL298" s="55" t="s">
        <v>21</v>
      </c>
      <c r="AM298" s="55" t="s">
        <v>773</v>
      </c>
      <c r="AN298" s="55" t="s">
        <v>785</v>
      </c>
      <c r="AP2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37260</v>
      </c>
      <c r="AQ2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29760</v>
      </c>
      <c r="AR2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1563</v>
      </c>
      <c r="AS298" s="60">
        <f>IFERROR(IF(출고표[[#This Row],[쇼핑몰구분]]="비닐팩토리",0,ROUND(출고표[[#This Row],[총판매금액(검)]]-출고표[[#This Row],[거래처지급액(검)]]-출고표[[#This Row],[수수료(검)]],0)),0)</f>
        <v>5937</v>
      </c>
      <c r="AT2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0.1593</v>
      </c>
      <c r="AU2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8" s="60">
        <f>IFERROR(IF(D298="스마트스토어",COUNTIFS(출고표[구입일자],"&lt;&gt;"&amp;H298,출고표[구매자명],E298,출고표[구매자연락처],F298),COUNTIFS(출고표[구입일자],"&lt;&gt;"&amp;H298,출고표[구매자명],E298,출고표[구매자연락처],G298)),0)</f>
        <v>1</v>
      </c>
    </row>
    <row r="299" spans="1:48" ht="20.100000000000001" customHeight="1">
      <c r="A299" s="55">
        <v>303</v>
      </c>
      <c r="B299" s="55" t="s">
        <v>560</v>
      </c>
      <c r="C299" s="64" t="s">
        <v>2366</v>
      </c>
      <c r="D299" s="55" t="s">
        <v>562</v>
      </c>
      <c r="E299" s="55" t="s">
        <v>2364</v>
      </c>
      <c r="F299" s="55" t="s">
        <v>2367</v>
      </c>
      <c r="G299" s="55" t="s">
        <v>2368</v>
      </c>
      <c r="H299" s="63">
        <v>45484</v>
      </c>
      <c r="I299" s="63">
        <v>45484</v>
      </c>
      <c r="J299" s="55" t="s">
        <v>561</v>
      </c>
      <c r="K299" s="64" t="s">
        <v>2365</v>
      </c>
      <c r="M299" s="55" t="s">
        <v>2364</v>
      </c>
      <c r="N299" s="55" t="s">
        <v>2368</v>
      </c>
      <c r="P299" s="55" t="s">
        <v>2369</v>
      </c>
      <c r="Q299" s="55" t="s">
        <v>564</v>
      </c>
      <c r="R299" s="55" t="s">
        <v>38</v>
      </c>
      <c r="S299" s="55" t="s">
        <v>351</v>
      </c>
      <c r="T299" s="60">
        <v>1</v>
      </c>
      <c r="U299" s="60">
        <v>24570</v>
      </c>
      <c r="V299" s="60">
        <v>0</v>
      </c>
      <c r="W299" s="60">
        <v>3000</v>
      </c>
      <c r="X299" s="60">
        <v>0</v>
      </c>
      <c r="Y299" s="60">
        <v>3000</v>
      </c>
      <c r="Z299" s="60">
        <v>960</v>
      </c>
      <c r="AA299" s="60">
        <v>0</v>
      </c>
      <c r="AB299" s="60">
        <v>23210</v>
      </c>
      <c r="AC299" s="60">
        <v>14300</v>
      </c>
      <c r="AD299" s="60">
        <v>27570</v>
      </c>
      <c r="AE299" s="60">
        <v>18260</v>
      </c>
      <c r="AF299" s="60">
        <v>3018</v>
      </c>
      <c r="AG299" s="60">
        <v>3292</v>
      </c>
      <c r="AH299" s="61">
        <v>0.11940000000000001</v>
      </c>
      <c r="AL299" s="55" t="s">
        <v>37</v>
      </c>
      <c r="AM299" s="55" t="s">
        <v>773</v>
      </c>
      <c r="AN299" s="55" t="s">
        <v>785</v>
      </c>
      <c r="AP2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2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18260</v>
      </c>
      <c r="AR2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299" s="60">
        <f>IFERROR(IF(출고표[[#This Row],[쇼핑몰구분]]="비닐팩토리",0,ROUND(출고표[[#This Row],[총판매금액(검)]]-출고표[[#This Row],[거래처지급액(검)]]-출고표[[#This Row],[수수료(검)]],0)),0)</f>
        <v>6292</v>
      </c>
      <c r="AT2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0.22819999999999999</v>
      </c>
      <c r="AU2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99" s="60">
        <f>IFERROR(IF(D299="스마트스토어",COUNTIFS(출고표[구입일자],"&lt;&gt;"&amp;H299,출고표[구매자명],E299,출고표[구매자연락처],F299),COUNTIFS(출고표[구입일자],"&lt;&gt;"&amp;H299,출고표[구매자명],E299,출고표[구매자연락처],G299)),0)</f>
        <v>0</v>
      </c>
    </row>
    <row r="300" spans="1:48" ht="20.100000000000001" customHeight="1">
      <c r="A300" s="55">
        <v>304</v>
      </c>
      <c r="B300" s="55" t="s">
        <v>560</v>
      </c>
      <c r="C300" s="64" t="s">
        <v>2305</v>
      </c>
      <c r="D300" s="55" t="s">
        <v>562</v>
      </c>
      <c r="E300" s="55" t="s">
        <v>2303</v>
      </c>
      <c r="F300" s="55" t="s">
        <v>2306</v>
      </c>
      <c r="G300" s="55" t="s">
        <v>2307</v>
      </c>
      <c r="H300" s="63">
        <v>45484</v>
      </c>
      <c r="I300" s="63">
        <v>45484</v>
      </c>
      <c r="J300" s="55" t="s">
        <v>561</v>
      </c>
      <c r="K300" s="64" t="s">
        <v>2304</v>
      </c>
      <c r="M300" s="55" t="s">
        <v>2303</v>
      </c>
      <c r="N300" s="55" t="s">
        <v>2307</v>
      </c>
      <c r="P300" s="55" t="s">
        <v>2308</v>
      </c>
      <c r="Q300" s="55" t="s">
        <v>564</v>
      </c>
      <c r="R300" s="55" t="s">
        <v>94</v>
      </c>
      <c r="S300" s="55" t="s">
        <v>351</v>
      </c>
      <c r="T300" s="60">
        <v>1</v>
      </c>
      <c r="U300" s="60">
        <v>7220</v>
      </c>
      <c r="V300" s="60">
        <v>0</v>
      </c>
      <c r="W300" s="60">
        <v>3000</v>
      </c>
      <c r="X300" s="60">
        <v>0</v>
      </c>
      <c r="Y300" s="60">
        <v>3000</v>
      </c>
      <c r="Z300" s="60">
        <v>960</v>
      </c>
      <c r="AA300" s="60">
        <v>0</v>
      </c>
      <c r="AB300" s="60">
        <v>6700</v>
      </c>
      <c r="AC300" s="60">
        <v>4125</v>
      </c>
      <c r="AD300" s="60">
        <v>10220</v>
      </c>
      <c r="AE300" s="60">
        <v>8085</v>
      </c>
      <c r="AF300" s="60">
        <v>957</v>
      </c>
      <c r="AG300" s="60">
        <v>-1822</v>
      </c>
      <c r="AH300" s="61">
        <v>-0.17829999999999999</v>
      </c>
      <c r="AL300" s="55" t="s">
        <v>789</v>
      </c>
      <c r="AM300" s="55" t="s">
        <v>773</v>
      </c>
      <c r="AN300" s="55" t="s">
        <v>785</v>
      </c>
      <c r="AP3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10220</v>
      </c>
      <c r="AQ3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8085</v>
      </c>
      <c r="AR3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957</v>
      </c>
      <c r="AS300" s="60">
        <f>IFERROR(IF(출고표[[#This Row],[쇼핑몰구분]]="비닐팩토리",0,ROUND(출고표[[#This Row],[총판매금액(검)]]-출고표[[#This Row],[거래처지급액(검)]]-출고표[[#This Row],[수수료(검)]],0)),0)</f>
        <v>1178</v>
      </c>
      <c r="AT3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0.1153</v>
      </c>
      <c r="AU3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00" s="60">
        <f>IFERROR(IF(D300="스마트스토어",COUNTIFS(출고표[구입일자],"&lt;&gt;"&amp;H300,출고표[구매자명],E300,출고표[구매자연락처],F300),COUNTIFS(출고표[구입일자],"&lt;&gt;"&amp;H300,출고표[구매자명],E300,출고표[구매자연락처],G300)),0)</f>
        <v>0</v>
      </c>
    </row>
    <row r="301" spans="1:48" ht="20.100000000000001" customHeight="1">
      <c r="A301" s="55">
        <v>305</v>
      </c>
      <c r="B301" s="55" t="s">
        <v>665</v>
      </c>
      <c r="C301" s="64" t="s">
        <v>2374</v>
      </c>
      <c r="D301" s="55" t="s">
        <v>530</v>
      </c>
      <c r="E301" s="55" t="s">
        <v>2309</v>
      </c>
      <c r="H301" s="63">
        <v>45484</v>
      </c>
      <c r="I301" s="63">
        <v>45484</v>
      </c>
      <c r="J301" s="55" t="s">
        <v>561</v>
      </c>
      <c r="K301" s="64" t="s">
        <v>2310</v>
      </c>
      <c r="M301" s="55" t="s">
        <v>2309</v>
      </c>
      <c r="N301" s="55" t="s">
        <v>2311</v>
      </c>
      <c r="P301" s="55" t="s">
        <v>2312</v>
      </c>
      <c r="R301" s="55" t="s">
        <v>529</v>
      </c>
      <c r="S301" s="55" t="s">
        <v>351</v>
      </c>
      <c r="T301" s="60">
        <v>1</v>
      </c>
      <c r="U301" s="60">
        <v>0</v>
      </c>
      <c r="V301" s="60">
        <v>0</v>
      </c>
      <c r="W301" s="60">
        <v>0</v>
      </c>
      <c r="X301" s="60">
        <v>0</v>
      </c>
      <c r="Y301" s="60">
        <v>3500</v>
      </c>
      <c r="Z301" s="60">
        <v>500</v>
      </c>
      <c r="AA301" s="60">
        <v>0</v>
      </c>
      <c r="AB301" s="60">
        <v>0</v>
      </c>
      <c r="AC301" s="60">
        <v>0</v>
      </c>
      <c r="AD301" s="60">
        <v>0</v>
      </c>
      <c r="AE301" s="60">
        <v>0</v>
      </c>
      <c r="AF301" s="60">
        <v>0</v>
      </c>
      <c r="AG301" s="60">
        <v>0</v>
      </c>
      <c r="AH301" s="61">
        <v>0</v>
      </c>
      <c r="AL301" s="55" t="s">
        <v>530</v>
      </c>
      <c r="AM301" s="55" t="s">
        <v>773</v>
      </c>
      <c r="AN301" s="55" t="s">
        <v>785</v>
      </c>
      <c r="AP3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0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1" s="60">
        <f>IFERROR(IF(D301="스마트스토어",COUNTIFS(출고표[구입일자],"&lt;&gt;"&amp;H301,출고표[구매자명],E301,출고표[구매자연락처],F301),COUNTIFS(출고표[구입일자],"&lt;&gt;"&amp;H301,출고표[구매자명],E301,출고표[구매자연락처],G301)),0)</f>
        <v>0</v>
      </c>
    </row>
    <row r="302" spans="1:48" ht="20.100000000000001" customHeight="1">
      <c r="A302" s="55">
        <v>306</v>
      </c>
      <c r="B302" s="55" t="s">
        <v>665</v>
      </c>
      <c r="C302" s="64" t="s">
        <v>2375</v>
      </c>
      <c r="D302" s="55" t="s">
        <v>530</v>
      </c>
      <c r="E302" s="55" t="s">
        <v>2313</v>
      </c>
      <c r="H302" s="63">
        <v>45484</v>
      </c>
      <c r="I302" s="63">
        <v>45484</v>
      </c>
      <c r="J302" s="55" t="s">
        <v>561</v>
      </c>
      <c r="K302" s="64" t="s">
        <v>2314</v>
      </c>
      <c r="M302" s="55" t="s">
        <v>2313</v>
      </c>
      <c r="N302" s="55" t="s">
        <v>2315</v>
      </c>
      <c r="P302" s="55" t="s">
        <v>2316</v>
      </c>
      <c r="R302" s="55" t="s">
        <v>529</v>
      </c>
      <c r="S302" s="55" t="s">
        <v>351</v>
      </c>
      <c r="T302" s="60">
        <v>1</v>
      </c>
      <c r="U302" s="60">
        <v>0</v>
      </c>
      <c r="V302" s="60">
        <v>0</v>
      </c>
      <c r="W302" s="60">
        <v>0</v>
      </c>
      <c r="X302" s="60">
        <v>0</v>
      </c>
      <c r="Y302" s="60">
        <v>4400</v>
      </c>
      <c r="Z302" s="60">
        <v>1725</v>
      </c>
      <c r="AA302" s="60">
        <v>0</v>
      </c>
      <c r="AB302" s="60">
        <v>0</v>
      </c>
      <c r="AC302" s="60">
        <v>0</v>
      </c>
      <c r="AD302" s="60">
        <v>0</v>
      </c>
      <c r="AE302" s="60">
        <v>0</v>
      </c>
      <c r="AF302" s="60">
        <v>0</v>
      </c>
      <c r="AG302" s="60">
        <v>0</v>
      </c>
      <c r="AH302" s="61">
        <v>0</v>
      </c>
      <c r="AL302" s="55" t="s">
        <v>530</v>
      </c>
      <c r="AM302" s="55" t="s">
        <v>773</v>
      </c>
      <c r="AN302" s="55" t="s">
        <v>785</v>
      </c>
      <c r="AP3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0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2" s="60">
        <f>IFERROR(IF(D302="스마트스토어",COUNTIFS(출고표[구입일자],"&lt;&gt;"&amp;H302,출고표[구매자명],E302,출고표[구매자연락처],F302),COUNTIFS(출고표[구입일자],"&lt;&gt;"&amp;H302,출고표[구매자명],E302,출고표[구매자연락처],G302)),0)</f>
        <v>0</v>
      </c>
    </row>
    <row r="303" spans="1:48" ht="20.100000000000001" customHeight="1">
      <c r="A303" s="55">
        <v>307</v>
      </c>
      <c r="B303" s="55" t="s">
        <v>665</v>
      </c>
      <c r="C303" s="64" t="s">
        <v>2319</v>
      </c>
      <c r="D303" s="55" t="s">
        <v>559</v>
      </c>
      <c r="E303" s="55" t="s">
        <v>2317</v>
      </c>
      <c r="F303" s="55" t="s">
        <v>2320</v>
      </c>
      <c r="G303" s="55" t="s">
        <v>2321</v>
      </c>
      <c r="H303" s="63">
        <v>45484</v>
      </c>
      <c r="I303" s="63">
        <v>45484</v>
      </c>
      <c r="J303" s="55" t="s">
        <v>561</v>
      </c>
      <c r="K303" s="64" t="s">
        <v>2318</v>
      </c>
      <c r="M303" s="55" t="s">
        <v>2317</v>
      </c>
      <c r="N303" s="55" t="s">
        <v>2322</v>
      </c>
      <c r="P303" s="55" t="s">
        <v>2323</v>
      </c>
      <c r="R303" s="55" t="s">
        <v>22</v>
      </c>
      <c r="S303" s="55" t="s">
        <v>351</v>
      </c>
      <c r="T303" s="60">
        <v>1</v>
      </c>
      <c r="U303" s="60">
        <v>18400</v>
      </c>
      <c r="V303" s="60">
        <v>0</v>
      </c>
      <c r="W303" s="60">
        <v>3000</v>
      </c>
      <c r="X303" s="60">
        <v>0</v>
      </c>
      <c r="Y303" s="60">
        <v>3000</v>
      </c>
      <c r="Z303" s="60">
        <v>0</v>
      </c>
      <c r="AA303" s="60">
        <v>0</v>
      </c>
      <c r="AB303" s="60">
        <v>18400</v>
      </c>
      <c r="AC303" s="60">
        <v>12650</v>
      </c>
      <c r="AD303" s="60">
        <v>21400</v>
      </c>
      <c r="AE303" s="60">
        <v>0</v>
      </c>
      <c r="AF303" s="60">
        <v>1094</v>
      </c>
      <c r="AG303" s="60">
        <v>0</v>
      </c>
      <c r="AH303" s="61">
        <v>0</v>
      </c>
      <c r="AL303" s="55" t="s">
        <v>21</v>
      </c>
      <c r="AM303" s="55" t="s">
        <v>773</v>
      </c>
      <c r="AN303" s="55" t="s">
        <v>785</v>
      </c>
      <c r="AP3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3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30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3" s="60">
        <f>IFERROR(IF(D303="스마트스토어",COUNTIFS(출고표[구입일자],"&lt;&gt;"&amp;H303,출고표[구매자명],E303,출고표[구매자연락처],F303),COUNTIFS(출고표[구입일자],"&lt;&gt;"&amp;H303,출고표[구매자명],E303,출고표[구매자연락처],G303)),0)</f>
        <v>0</v>
      </c>
    </row>
    <row r="304" spans="1:48" ht="20.100000000000001" customHeight="1">
      <c r="A304" s="55">
        <v>308</v>
      </c>
      <c r="B304" s="55" t="s">
        <v>665</v>
      </c>
      <c r="C304" s="64" t="s">
        <v>2326</v>
      </c>
      <c r="D304" s="55" t="s">
        <v>559</v>
      </c>
      <c r="E304" s="55" t="s">
        <v>2324</v>
      </c>
      <c r="F304" s="55" t="s">
        <v>2327</v>
      </c>
      <c r="G304" s="55" t="s">
        <v>2328</v>
      </c>
      <c r="H304" s="63">
        <v>45483</v>
      </c>
      <c r="I304" s="63">
        <v>45484</v>
      </c>
      <c r="J304" s="55" t="s">
        <v>561</v>
      </c>
      <c r="K304" s="64" t="s">
        <v>2325</v>
      </c>
      <c r="M304" s="55" t="s">
        <v>2324</v>
      </c>
      <c r="N304" s="55" t="s">
        <v>2328</v>
      </c>
      <c r="P304" s="55" t="s">
        <v>2329</v>
      </c>
      <c r="R304" s="55" t="s">
        <v>26</v>
      </c>
      <c r="S304" s="55" t="s">
        <v>351</v>
      </c>
      <c r="T304" s="60">
        <v>1</v>
      </c>
      <c r="U304" s="60">
        <v>21920</v>
      </c>
      <c r="V304" s="60">
        <v>0</v>
      </c>
      <c r="W304" s="60">
        <v>3000</v>
      </c>
      <c r="X304" s="60">
        <v>0</v>
      </c>
      <c r="Y304" s="60">
        <v>3500</v>
      </c>
      <c r="Z304" s="60">
        <v>500</v>
      </c>
      <c r="AA304" s="60">
        <v>0</v>
      </c>
      <c r="AB304" s="60">
        <v>21920</v>
      </c>
      <c r="AC304" s="60">
        <v>15070</v>
      </c>
      <c r="AD304" s="60">
        <v>24920</v>
      </c>
      <c r="AE304" s="60">
        <v>0</v>
      </c>
      <c r="AF304" s="60">
        <v>1270</v>
      </c>
      <c r="AG304" s="60">
        <v>0</v>
      </c>
      <c r="AH304" s="61">
        <v>0</v>
      </c>
      <c r="AL304" s="55" t="s">
        <v>25</v>
      </c>
      <c r="AM304" s="55" t="s">
        <v>773</v>
      </c>
      <c r="AN304" s="55" t="s">
        <v>785</v>
      </c>
      <c r="AP3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3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30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4" s="60">
        <f>IFERROR(IF(D304="스마트스토어",COUNTIFS(출고표[구입일자],"&lt;&gt;"&amp;H304,출고표[구매자명],E304,출고표[구매자연락처],F304),COUNTIFS(출고표[구입일자],"&lt;&gt;"&amp;H304,출고표[구매자명],E304,출고표[구매자연락처],G304)),0)</f>
        <v>0</v>
      </c>
    </row>
    <row r="305" spans="1:48" ht="20.100000000000001" customHeight="1">
      <c r="A305" s="55">
        <v>309</v>
      </c>
      <c r="B305" s="55" t="s">
        <v>665</v>
      </c>
      <c r="C305" s="64" t="s">
        <v>2332</v>
      </c>
      <c r="D305" s="55" t="s">
        <v>559</v>
      </c>
      <c r="E305" s="55" t="s">
        <v>2330</v>
      </c>
      <c r="F305" s="55" t="s">
        <v>2333</v>
      </c>
      <c r="G305" s="55" t="s">
        <v>2334</v>
      </c>
      <c r="H305" s="63">
        <v>45483</v>
      </c>
      <c r="I305" s="63">
        <v>45484</v>
      </c>
      <c r="J305" s="55" t="s">
        <v>561</v>
      </c>
      <c r="K305" s="64" t="s">
        <v>2331</v>
      </c>
      <c r="M305" s="55" t="s">
        <v>2330</v>
      </c>
      <c r="N305" s="55" t="s">
        <v>2334</v>
      </c>
      <c r="P305" s="55" t="s">
        <v>2335</v>
      </c>
      <c r="Q305" s="55" t="s">
        <v>2336</v>
      </c>
      <c r="R305" s="55" t="s">
        <v>106</v>
      </c>
      <c r="S305" s="55" t="s">
        <v>351</v>
      </c>
      <c r="T305" s="60">
        <v>50</v>
      </c>
      <c r="U305" s="60">
        <v>97000</v>
      </c>
      <c r="V305" s="60">
        <v>78000</v>
      </c>
      <c r="W305" s="60">
        <v>0</v>
      </c>
      <c r="X305" s="60">
        <v>3000</v>
      </c>
      <c r="Y305" s="60">
        <v>5700</v>
      </c>
      <c r="Z305" s="60">
        <v>1725</v>
      </c>
      <c r="AA305" s="60">
        <v>0</v>
      </c>
      <c r="AB305" s="60">
        <v>1940</v>
      </c>
      <c r="AC305" s="60">
        <v>1287</v>
      </c>
      <c r="AD305" s="60">
        <v>97000</v>
      </c>
      <c r="AE305" s="60">
        <v>0</v>
      </c>
      <c r="AF305" s="60">
        <v>4954</v>
      </c>
      <c r="AG305" s="60">
        <v>0</v>
      </c>
      <c r="AH305" s="61">
        <v>0</v>
      </c>
      <c r="AL305" s="55" t="s">
        <v>2233</v>
      </c>
      <c r="AM305" s="55" t="s">
        <v>773</v>
      </c>
      <c r="AN305" s="55" t="s">
        <v>785</v>
      </c>
      <c r="AP3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100000</v>
      </c>
      <c r="AQ3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4954</v>
      </c>
      <c r="AS30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5" s="60">
        <f>IFERROR(IF(D305="스마트스토어",COUNTIFS(출고표[구입일자],"&lt;&gt;"&amp;H305,출고표[구매자명],E305,출고표[구매자연락처],F305),COUNTIFS(출고표[구입일자],"&lt;&gt;"&amp;H305,출고표[구매자명],E305,출고표[구매자연락처],G305)),0)</f>
        <v>0</v>
      </c>
    </row>
    <row r="306" spans="1:48" ht="20.100000000000001" customHeight="1">
      <c r="A306" s="55">
        <v>310</v>
      </c>
      <c r="B306" s="55" t="s">
        <v>665</v>
      </c>
      <c r="C306" s="64" t="s">
        <v>2339</v>
      </c>
      <c r="D306" s="55" t="s">
        <v>559</v>
      </c>
      <c r="E306" s="55" t="s">
        <v>2337</v>
      </c>
      <c r="F306" s="55" t="s">
        <v>2340</v>
      </c>
      <c r="G306" s="55" t="s">
        <v>2341</v>
      </c>
      <c r="H306" s="63">
        <v>45483</v>
      </c>
      <c r="I306" s="63">
        <v>45484</v>
      </c>
      <c r="J306" s="55" t="s">
        <v>561</v>
      </c>
      <c r="K306" s="64" t="s">
        <v>2338</v>
      </c>
      <c r="M306" s="55" t="s">
        <v>2337</v>
      </c>
      <c r="N306" s="55" t="s">
        <v>2341</v>
      </c>
      <c r="P306" s="55" t="s">
        <v>2342</v>
      </c>
      <c r="R306" s="55" t="s">
        <v>90</v>
      </c>
      <c r="S306" s="55" t="s">
        <v>351</v>
      </c>
      <c r="T306" s="60">
        <v>1</v>
      </c>
      <c r="U306" s="60">
        <v>3450</v>
      </c>
      <c r="V306" s="60">
        <v>0</v>
      </c>
      <c r="W306" s="60">
        <v>3000</v>
      </c>
      <c r="X306" s="60">
        <v>0</v>
      </c>
      <c r="Y306" s="60">
        <v>3000</v>
      </c>
      <c r="Z306" s="60">
        <v>0</v>
      </c>
      <c r="AA306" s="60">
        <v>0</v>
      </c>
      <c r="AB306" s="60">
        <v>3800</v>
      </c>
      <c r="AC306" s="60">
        <v>2530</v>
      </c>
      <c r="AD306" s="60">
        <v>6450</v>
      </c>
      <c r="AE306" s="60">
        <v>0</v>
      </c>
      <c r="AF306" s="60">
        <v>342</v>
      </c>
      <c r="AG306" s="60">
        <v>0</v>
      </c>
      <c r="AH306" s="61">
        <v>0</v>
      </c>
      <c r="AL306" s="55" t="s">
        <v>89</v>
      </c>
      <c r="AM306" s="55" t="s">
        <v>773</v>
      </c>
      <c r="AN306" s="55" t="s">
        <v>785</v>
      </c>
      <c r="AP3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6450</v>
      </c>
      <c r="AQ3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342</v>
      </c>
      <c r="AS30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6" s="60">
        <f>IFERROR(IF(D306="스마트스토어",COUNTIFS(출고표[구입일자],"&lt;&gt;"&amp;H306,출고표[구매자명],E306,출고표[구매자연락처],F306),COUNTIFS(출고표[구입일자],"&lt;&gt;"&amp;H306,출고표[구매자명],E306,출고표[구매자연락처],G306)),0)</f>
        <v>0</v>
      </c>
    </row>
    <row r="307" spans="1:48" ht="20.100000000000001" customHeight="1">
      <c r="A307" s="55">
        <v>311</v>
      </c>
      <c r="B307" s="55" t="s">
        <v>665</v>
      </c>
      <c r="C307" s="64" t="s">
        <v>2343</v>
      </c>
      <c r="D307" s="55" t="s">
        <v>559</v>
      </c>
      <c r="E307" s="55" t="s">
        <v>2337</v>
      </c>
      <c r="F307" s="55" t="s">
        <v>2340</v>
      </c>
      <c r="G307" s="55" t="s">
        <v>2341</v>
      </c>
      <c r="H307" s="63">
        <v>45483</v>
      </c>
      <c r="I307" s="63">
        <v>45484</v>
      </c>
      <c r="J307" s="55" t="s">
        <v>561</v>
      </c>
      <c r="K307" s="64" t="s">
        <v>2338</v>
      </c>
      <c r="M307" s="55" t="s">
        <v>2337</v>
      </c>
      <c r="N307" s="55" t="s">
        <v>2341</v>
      </c>
      <c r="P307" s="55" t="s">
        <v>2342</v>
      </c>
      <c r="R307" s="55" t="s">
        <v>44</v>
      </c>
      <c r="S307" s="55" t="s">
        <v>351</v>
      </c>
      <c r="T307" s="60">
        <v>1</v>
      </c>
      <c r="U307" s="60">
        <v>14400</v>
      </c>
      <c r="V307" s="60">
        <v>0</v>
      </c>
      <c r="W307" s="60">
        <v>0</v>
      </c>
      <c r="X307" s="60">
        <v>0</v>
      </c>
      <c r="Y307" s="60">
        <v>0</v>
      </c>
      <c r="Z307" s="60">
        <v>0</v>
      </c>
      <c r="AA307" s="60">
        <v>0</v>
      </c>
      <c r="AB307" s="60">
        <v>14400</v>
      </c>
      <c r="AC307" s="60">
        <v>9900</v>
      </c>
      <c r="AD307" s="60">
        <v>14400</v>
      </c>
      <c r="AE307" s="60">
        <v>0</v>
      </c>
      <c r="AF307" s="60">
        <v>804</v>
      </c>
      <c r="AG307" s="60">
        <v>0</v>
      </c>
      <c r="AH307" s="61">
        <v>0</v>
      </c>
      <c r="AL307" s="55" t="s">
        <v>43</v>
      </c>
      <c r="AM307" s="55" t="s">
        <v>773</v>
      </c>
      <c r="AN307" s="55" t="s">
        <v>785</v>
      </c>
      <c r="AP3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14400</v>
      </c>
      <c r="AQ3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804</v>
      </c>
      <c r="AS30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7" s="60">
        <f>IFERROR(IF(D307="스마트스토어",COUNTIFS(출고표[구입일자],"&lt;&gt;"&amp;H307,출고표[구매자명],E307,출고표[구매자연락처],F307),COUNTIFS(출고표[구입일자],"&lt;&gt;"&amp;H307,출고표[구매자명],E307,출고표[구매자연락처],G307)),0)</f>
        <v>0</v>
      </c>
    </row>
    <row r="308" spans="1:48" ht="20.100000000000001" customHeight="1">
      <c r="A308" s="55">
        <v>312</v>
      </c>
      <c r="B308" s="55" t="s">
        <v>560</v>
      </c>
      <c r="C308" s="64" t="s">
        <v>2346</v>
      </c>
      <c r="D308" s="55" t="s">
        <v>559</v>
      </c>
      <c r="E308" s="55" t="s">
        <v>2344</v>
      </c>
      <c r="F308" s="55" t="s">
        <v>2347</v>
      </c>
      <c r="G308" s="55" t="s">
        <v>2348</v>
      </c>
      <c r="H308" s="63">
        <v>45483</v>
      </c>
      <c r="I308" s="63">
        <v>45484</v>
      </c>
      <c r="J308" s="55" t="s">
        <v>561</v>
      </c>
      <c r="K308" s="64" t="s">
        <v>2345</v>
      </c>
      <c r="M308" s="55" t="s">
        <v>2344</v>
      </c>
      <c r="N308" s="55" t="s">
        <v>2348</v>
      </c>
      <c r="P308" s="55" t="s">
        <v>2349</v>
      </c>
      <c r="R308" s="55" t="s">
        <v>125</v>
      </c>
      <c r="S308" s="55" t="s">
        <v>351</v>
      </c>
      <c r="T308" s="60">
        <v>20</v>
      </c>
      <c r="U308" s="60">
        <v>36000</v>
      </c>
      <c r="V308" s="60">
        <v>0</v>
      </c>
      <c r="W308" s="60">
        <v>0</v>
      </c>
      <c r="X308" s="60">
        <v>0</v>
      </c>
      <c r="Y308" s="60">
        <v>3500</v>
      </c>
      <c r="Z308" s="60">
        <v>500</v>
      </c>
      <c r="AA308" s="60">
        <v>0</v>
      </c>
      <c r="AB308" s="60">
        <v>1700</v>
      </c>
      <c r="AC308" s="60">
        <v>1100</v>
      </c>
      <c r="AD308" s="60">
        <v>36000</v>
      </c>
      <c r="AE308" s="60">
        <v>26000</v>
      </c>
      <c r="AF308" s="60">
        <v>1513</v>
      </c>
      <c r="AG308" s="60">
        <v>8487</v>
      </c>
      <c r="AH308" s="61">
        <v>0.23580000000000001</v>
      </c>
      <c r="AL308" s="55" t="s">
        <v>124</v>
      </c>
      <c r="AM308" s="55" t="s">
        <v>773</v>
      </c>
      <c r="AN308" s="55" t="s">
        <v>785</v>
      </c>
      <c r="AP3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36000</v>
      </c>
      <c r="AQ3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26000</v>
      </c>
      <c r="AR3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1513</v>
      </c>
      <c r="AS308" s="60">
        <f>IFERROR(IF(출고표[[#This Row],[쇼핑몰구분]]="비닐팩토리",0,ROUND(출고표[[#This Row],[총판매금액(검)]]-출고표[[#This Row],[거래처지급액(검)]]-출고표[[#This Row],[수수료(검)]],0)),0)</f>
        <v>8487</v>
      </c>
      <c r="AT3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0.23580000000000001</v>
      </c>
      <c r="AU3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8" s="60">
        <f>IFERROR(IF(D308="스마트스토어",COUNTIFS(출고표[구입일자],"&lt;&gt;"&amp;H308,출고표[구매자명],E308,출고표[구매자연락처],F308),COUNTIFS(출고표[구입일자],"&lt;&gt;"&amp;H308,출고표[구매자명],E308,출고표[구매자연락처],G308)),0)</f>
        <v>0</v>
      </c>
    </row>
    <row r="309" spans="1:48" ht="20.100000000000001" customHeight="1">
      <c r="A309" s="55">
        <v>313</v>
      </c>
      <c r="B309" s="55" t="s">
        <v>665</v>
      </c>
      <c r="C309" s="64" t="s">
        <v>2388</v>
      </c>
      <c r="D309" s="55" t="s">
        <v>530</v>
      </c>
      <c r="E309" s="55" t="s">
        <v>2376</v>
      </c>
      <c r="H309" s="63">
        <v>45485</v>
      </c>
      <c r="I309" s="63">
        <v>45485</v>
      </c>
      <c r="J309" s="55" t="s">
        <v>561</v>
      </c>
      <c r="K309" s="64" t="s">
        <v>2377</v>
      </c>
      <c r="M309" s="55" t="s">
        <v>2376</v>
      </c>
      <c r="N309" s="55" t="s">
        <v>2378</v>
      </c>
      <c r="P309" s="55" t="s">
        <v>2379</v>
      </c>
      <c r="R309" s="55" t="s">
        <v>529</v>
      </c>
      <c r="S309" s="55" t="s">
        <v>351</v>
      </c>
      <c r="T309" s="60">
        <v>1</v>
      </c>
      <c r="U309" s="60">
        <v>0</v>
      </c>
      <c r="V309" s="60">
        <v>0</v>
      </c>
      <c r="W309" s="60">
        <v>0</v>
      </c>
      <c r="X309" s="60">
        <v>0</v>
      </c>
      <c r="Y309" s="60">
        <v>4400</v>
      </c>
      <c r="Z309" s="60">
        <v>1725</v>
      </c>
      <c r="AA309" s="60">
        <v>0</v>
      </c>
      <c r="AB309" s="60">
        <v>0</v>
      </c>
      <c r="AC309" s="60">
        <v>0</v>
      </c>
      <c r="AD309" s="60">
        <v>0</v>
      </c>
      <c r="AE309" s="60">
        <v>0</v>
      </c>
      <c r="AF309" s="60">
        <v>0</v>
      </c>
      <c r="AG309" s="60">
        <v>0</v>
      </c>
      <c r="AH309" s="61">
        <v>0</v>
      </c>
      <c r="AL309" s="55" t="s">
        <v>530</v>
      </c>
      <c r="AM309" s="55" t="s">
        <v>773</v>
      </c>
      <c r="AN309" s="55" t="s">
        <v>785</v>
      </c>
      <c r="AP3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0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0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9" s="60">
        <f>IFERROR(IF(D309="스마트스토어",COUNTIFS(출고표[구입일자],"&lt;&gt;"&amp;H309,출고표[구매자명],E309,출고표[구매자연락처],F309),COUNTIFS(출고표[구입일자],"&lt;&gt;"&amp;H309,출고표[구매자명],E309,출고표[구매자연락처],G309)),0)</f>
        <v>0</v>
      </c>
    </row>
    <row r="310" spans="1:48" ht="20.100000000000001" customHeight="1">
      <c r="A310" s="55">
        <v>314</v>
      </c>
      <c r="B310" s="55" t="s">
        <v>560</v>
      </c>
      <c r="C310" s="64" t="s">
        <v>2382</v>
      </c>
      <c r="D310" s="55" t="s">
        <v>562</v>
      </c>
      <c r="E310" s="55" t="s">
        <v>2380</v>
      </c>
      <c r="F310" s="55" t="s">
        <v>2383</v>
      </c>
      <c r="G310" s="55" t="s">
        <v>2384</v>
      </c>
      <c r="H310" s="63">
        <v>45485</v>
      </c>
      <c r="I310" s="63">
        <v>45485</v>
      </c>
      <c r="J310" s="55" t="s">
        <v>561</v>
      </c>
      <c r="K310" s="64" t="s">
        <v>2381</v>
      </c>
      <c r="M310" s="55" t="s">
        <v>2380</v>
      </c>
      <c r="N310" s="55" t="s">
        <v>2384</v>
      </c>
      <c r="P310" s="55" t="s">
        <v>2385</v>
      </c>
      <c r="Q310" s="55" t="s">
        <v>564</v>
      </c>
      <c r="R310" s="55" t="s">
        <v>24</v>
      </c>
      <c r="S310" s="55" t="s">
        <v>351</v>
      </c>
      <c r="T310" s="60">
        <v>1</v>
      </c>
      <c r="U310" s="60">
        <v>16880</v>
      </c>
      <c r="V310" s="60">
        <v>0</v>
      </c>
      <c r="W310" s="60">
        <v>0</v>
      </c>
      <c r="X310" s="60">
        <v>0</v>
      </c>
      <c r="Y310" s="60">
        <v>3500</v>
      </c>
      <c r="Z310" s="60">
        <v>500</v>
      </c>
      <c r="AA310" s="60">
        <v>0</v>
      </c>
      <c r="AB310" s="60">
        <v>15170</v>
      </c>
      <c r="AC310" s="60">
        <v>9350</v>
      </c>
      <c r="AD310" s="60">
        <v>16880</v>
      </c>
      <c r="AE310" s="60">
        <v>13350</v>
      </c>
      <c r="AF310" s="60">
        <v>2005</v>
      </c>
      <c r="AG310" s="60">
        <v>1525</v>
      </c>
      <c r="AH310" s="61">
        <v>9.0300000000000005E-2</v>
      </c>
      <c r="AL310" s="55" t="s">
        <v>23</v>
      </c>
      <c r="AN310" s="55" t="s">
        <v>785</v>
      </c>
      <c r="AP3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16880</v>
      </c>
      <c r="AQ3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13350</v>
      </c>
      <c r="AR3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2005</v>
      </c>
      <c r="AS310" s="60">
        <f>IFERROR(IF(출고표[[#This Row],[쇼핑몰구분]]="비닐팩토리",0,ROUND(출고표[[#This Row],[총판매금액(검)]]-출고표[[#This Row],[거래처지급액(검)]]-출고표[[#This Row],[수수료(검)]],0)),0)</f>
        <v>1525</v>
      </c>
      <c r="AT3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9.0300000000000005E-2</v>
      </c>
      <c r="AU3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0" s="60">
        <f>IFERROR(IF(D310="스마트스토어",COUNTIFS(출고표[구입일자],"&lt;&gt;"&amp;H310,출고표[구매자명],E310,출고표[구매자연락처],F310),COUNTIFS(출고표[구입일자],"&lt;&gt;"&amp;H310,출고표[구매자명],E310,출고표[구매자연락처],G310)),0)</f>
        <v>0</v>
      </c>
    </row>
    <row r="311" spans="1:48" ht="20.100000000000001" customHeight="1">
      <c r="A311" s="55">
        <v>315</v>
      </c>
      <c r="B311" s="55" t="s">
        <v>560</v>
      </c>
      <c r="C311" s="64" t="s">
        <v>2382</v>
      </c>
      <c r="D311" s="55" t="s">
        <v>562</v>
      </c>
      <c r="E311" s="55" t="s">
        <v>2380</v>
      </c>
      <c r="F311" s="55" t="s">
        <v>2383</v>
      </c>
      <c r="G311" s="55" t="s">
        <v>2384</v>
      </c>
      <c r="H311" s="63">
        <v>45485</v>
      </c>
      <c r="I311" s="63">
        <v>45485</v>
      </c>
      <c r="J311" s="55" t="s">
        <v>561</v>
      </c>
      <c r="K311" s="64" t="s">
        <v>2381</v>
      </c>
      <c r="M311" s="55" t="s">
        <v>2380</v>
      </c>
      <c r="N311" s="55" t="s">
        <v>2384</v>
      </c>
      <c r="P311" s="55" t="s">
        <v>2385</v>
      </c>
      <c r="Q311" s="55" t="s">
        <v>564</v>
      </c>
      <c r="R311" s="55" t="s">
        <v>22</v>
      </c>
      <c r="S311" s="55" t="s">
        <v>351</v>
      </c>
      <c r="T311" s="60">
        <v>1</v>
      </c>
      <c r="U311" s="60">
        <v>21740</v>
      </c>
      <c r="V311" s="60">
        <v>0</v>
      </c>
      <c r="W311" s="60">
        <v>0</v>
      </c>
      <c r="X311" s="60">
        <v>0</v>
      </c>
      <c r="Y311" s="60">
        <v>0</v>
      </c>
      <c r="Z311" s="60">
        <v>0</v>
      </c>
      <c r="AA311" s="60">
        <v>0</v>
      </c>
      <c r="AB311" s="60">
        <v>20530</v>
      </c>
      <c r="AC311" s="60">
        <v>12650</v>
      </c>
      <c r="AD311" s="60">
        <v>21740</v>
      </c>
      <c r="AE311" s="60">
        <v>12650</v>
      </c>
      <c r="AF311" s="60">
        <v>2583</v>
      </c>
      <c r="AG311" s="60">
        <v>6507</v>
      </c>
      <c r="AH311" s="61">
        <v>0.29930000000000001</v>
      </c>
      <c r="AL311" s="55" t="s">
        <v>21</v>
      </c>
      <c r="AM311" s="55" t="s">
        <v>773</v>
      </c>
      <c r="AN311" s="55" t="s">
        <v>785</v>
      </c>
      <c r="AP3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21740</v>
      </c>
      <c r="AQ3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3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2583</v>
      </c>
      <c r="AS311" s="60">
        <f>IFERROR(IF(출고표[[#This Row],[쇼핑몰구분]]="비닐팩토리",0,ROUND(출고표[[#This Row],[총판매금액(검)]]-출고표[[#This Row],[거래처지급액(검)]]-출고표[[#This Row],[수수료(검)]],0)),0)</f>
        <v>6507</v>
      </c>
      <c r="AT3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0.29930000000000001</v>
      </c>
      <c r="AU3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1" s="60">
        <f>IFERROR(IF(D311="스마트스토어",COUNTIFS(출고표[구입일자],"&lt;&gt;"&amp;H311,출고표[구매자명],E311,출고표[구매자연락처],F311),COUNTIFS(출고표[구입일자],"&lt;&gt;"&amp;H311,출고표[구매자명],E311,출고표[구매자연락처],G311)),0)</f>
        <v>0</v>
      </c>
    </row>
    <row r="312" spans="1:48" ht="20.100000000000001" customHeight="1">
      <c r="A312" s="55">
        <v>316</v>
      </c>
      <c r="B312" s="55" t="s">
        <v>560</v>
      </c>
      <c r="C312" s="64" t="s">
        <v>2382</v>
      </c>
      <c r="D312" s="55" t="s">
        <v>562</v>
      </c>
      <c r="E312" s="55" t="s">
        <v>2380</v>
      </c>
      <c r="F312" s="55" t="s">
        <v>2383</v>
      </c>
      <c r="G312" s="55" t="s">
        <v>2384</v>
      </c>
      <c r="H312" s="63">
        <v>45485</v>
      </c>
      <c r="I312" s="63">
        <v>45485</v>
      </c>
      <c r="J312" s="55" t="s">
        <v>561</v>
      </c>
      <c r="K312" s="64" t="s">
        <v>2381</v>
      </c>
      <c r="M312" s="55" t="s">
        <v>2380</v>
      </c>
      <c r="N312" s="55" t="s">
        <v>2384</v>
      </c>
      <c r="P312" s="55" t="s">
        <v>2385</v>
      </c>
      <c r="Q312" s="55" t="s">
        <v>564</v>
      </c>
      <c r="R312" s="55" t="s">
        <v>18</v>
      </c>
      <c r="S312" s="55" t="s">
        <v>351</v>
      </c>
      <c r="T312" s="60">
        <v>1</v>
      </c>
      <c r="U312" s="60">
        <v>12470</v>
      </c>
      <c r="V312" s="60">
        <v>0</v>
      </c>
      <c r="W312" s="60">
        <v>0</v>
      </c>
      <c r="X312" s="60">
        <v>0</v>
      </c>
      <c r="Y312" s="60">
        <v>0</v>
      </c>
      <c r="Z312" s="60">
        <v>0</v>
      </c>
      <c r="AA312" s="60">
        <v>0</v>
      </c>
      <c r="AB312" s="60">
        <v>11780</v>
      </c>
      <c r="AC312" s="60">
        <v>7260</v>
      </c>
      <c r="AD312" s="60">
        <v>12470</v>
      </c>
      <c r="AE312" s="60">
        <v>7260</v>
      </c>
      <c r="AF312" s="60">
        <v>1481</v>
      </c>
      <c r="AG312" s="60">
        <v>3729</v>
      </c>
      <c r="AH312" s="61">
        <v>0.29899999999999999</v>
      </c>
      <c r="AL312" s="55" t="s">
        <v>17</v>
      </c>
      <c r="AM312" s="55" t="s">
        <v>773</v>
      </c>
      <c r="AN312" s="55" t="s">
        <v>785</v>
      </c>
      <c r="AP3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12470</v>
      </c>
      <c r="AQ3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7260</v>
      </c>
      <c r="AR3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1481</v>
      </c>
      <c r="AS312" s="60">
        <f>IFERROR(IF(출고표[[#This Row],[쇼핑몰구분]]="비닐팩토리",0,ROUND(출고표[[#This Row],[총판매금액(검)]]-출고표[[#This Row],[거래처지급액(검)]]-출고표[[#This Row],[수수료(검)]],0)),0)</f>
        <v>3729</v>
      </c>
      <c r="AT3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0.29899999999999999</v>
      </c>
      <c r="AU3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2" s="60">
        <f>IFERROR(IF(D312="스마트스토어",COUNTIFS(출고표[구입일자],"&lt;&gt;"&amp;H312,출고표[구매자명],E312,출고표[구매자연락처],F312),COUNTIFS(출고표[구입일자],"&lt;&gt;"&amp;H312,출고표[구매자명],E312,출고표[구매자연락처],G312)),0)</f>
        <v>0</v>
      </c>
    </row>
    <row r="313" spans="1:48" ht="20.100000000000001" customHeight="1">
      <c r="A313" s="55">
        <v>317</v>
      </c>
      <c r="B313" s="55" t="s">
        <v>560</v>
      </c>
      <c r="C313" s="64" t="s">
        <v>2387</v>
      </c>
      <c r="D313" s="55" t="s">
        <v>559</v>
      </c>
      <c r="E313" s="55" t="s">
        <v>2067</v>
      </c>
      <c r="F313" s="55" t="s">
        <v>2068</v>
      </c>
      <c r="G313" s="55" t="s">
        <v>2069</v>
      </c>
      <c r="H313" s="63">
        <v>45484</v>
      </c>
      <c r="I313" s="63">
        <v>45485</v>
      </c>
      <c r="J313" s="55" t="s">
        <v>561</v>
      </c>
      <c r="K313" s="64" t="s">
        <v>2386</v>
      </c>
      <c r="M313" s="55" t="s">
        <v>2064</v>
      </c>
      <c r="N313" s="55" t="s">
        <v>2069</v>
      </c>
      <c r="P313" s="55" t="s">
        <v>2070</v>
      </c>
      <c r="R313" s="55" t="s">
        <v>22</v>
      </c>
      <c r="S313" s="55" t="s">
        <v>351</v>
      </c>
      <c r="T313" s="60">
        <v>1</v>
      </c>
      <c r="U313" s="60">
        <v>18630</v>
      </c>
      <c r="V313" s="60">
        <v>2070</v>
      </c>
      <c r="W313" s="60">
        <v>3000</v>
      </c>
      <c r="X313" s="60">
        <v>0</v>
      </c>
      <c r="Y313" s="60">
        <v>3000</v>
      </c>
      <c r="Z313" s="60">
        <v>0</v>
      </c>
      <c r="AA313" s="60">
        <v>0</v>
      </c>
      <c r="AB313" s="60">
        <v>19550</v>
      </c>
      <c r="AC313" s="60">
        <v>12650</v>
      </c>
      <c r="AD313" s="60">
        <v>21630</v>
      </c>
      <c r="AE313" s="60">
        <v>15650</v>
      </c>
      <c r="AF313" s="60">
        <v>880</v>
      </c>
      <c r="AG313" s="60">
        <v>5100</v>
      </c>
      <c r="AH313" s="61">
        <v>0.23580000000000001</v>
      </c>
      <c r="AL313" s="55" t="s">
        <v>21</v>
      </c>
      <c r="AM313" s="55" t="s">
        <v>773</v>
      </c>
      <c r="AN313" s="55" t="s">
        <v>785</v>
      </c>
      <c r="AP3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21630</v>
      </c>
      <c r="AQ3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3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880</v>
      </c>
      <c r="AS313" s="60">
        <f>IFERROR(IF(출고표[[#This Row],[쇼핑몰구분]]="비닐팩토리",0,ROUND(출고표[[#This Row],[총판매금액(검)]]-출고표[[#This Row],[거래처지급액(검)]]-출고표[[#This Row],[수수료(검)]],0)),0)</f>
        <v>5100</v>
      </c>
      <c r="AT3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0.23580000000000001</v>
      </c>
      <c r="AU3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3" s="60">
        <f>IFERROR(IF(D313="스마트스토어",COUNTIFS(출고표[구입일자],"&lt;&gt;"&amp;H313,출고표[구매자명],E313,출고표[구매자연락처],F313),COUNTIFS(출고표[구입일자],"&lt;&gt;"&amp;H313,출고표[구매자명],E313,출고표[구매자연락처],G313)),0)</f>
        <v>2</v>
      </c>
    </row>
    <row r="314" spans="1:48" ht="20.100000000000001" customHeight="1">
      <c r="A314" s="55">
        <v>318</v>
      </c>
      <c r="B314" s="55" t="s">
        <v>560</v>
      </c>
      <c r="C314" s="64" t="s">
        <v>2391</v>
      </c>
      <c r="D314" s="55" t="s">
        <v>559</v>
      </c>
      <c r="E314" s="55" t="s">
        <v>1275</v>
      </c>
      <c r="F314" s="55" t="s">
        <v>1278</v>
      </c>
      <c r="G314" s="55" t="s">
        <v>1279</v>
      </c>
      <c r="H314" s="63">
        <v>45488</v>
      </c>
      <c r="I314" s="63">
        <v>45488</v>
      </c>
      <c r="J314" s="55" t="s">
        <v>561</v>
      </c>
      <c r="K314" s="64" t="s">
        <v>2390</v>
      </c>
      <c r="M314" s="55" t="s">
        <v>1275</v>
      </c>
      <c r="N314" s="55" t="s">
        <v>1280</v>
      </c>
      <c r="P314" s="55" t="s">
        <v>1281</v>
      </c>
      <c r="R314" s="55" t="s">
        <v>112</v>
      </c>
      <c r="S314" s="55" t="s">
        <v>351</v>
      </c>
      <c r="T314" s="60">
        <v>1</v>
      </c>
      <c r="U314" s="60">
        <v>3330</v>
      </c>
      <c r="V314" s="60">
        <v>0</v>
      </c>
      <c r="W314" s="60">
        <v>3000</v>
      </c>
      <c r="X314" s="60">
        <v>0</v>
      </c>
      <c r="Y314" s="60">
        <v>3000</v>
      </c>
      <c r="Z314" s="60">
        <v>0</v>
      </c>
      <c r="AA314" s="60">
        <v>0</v>
      </c>
      <c r="AB314" s="60">
        <v>3340</v>
      </c>
      <c r="AC314" s="60">
        <v>2156</v>
      </c>
      <c r="AD314" s="60">
        <v>6330</v>
      </c>
      <c r="AE314" s="60">
        <v>5156</v>
      </c>
      <c r="AF314" s="60">
        <v>272</v>
      </c>
      <c r="AG314" s="60">
        <v>902</v>
      </c>
      <c r="AH314" s="61">
        <v>0.14249999999999999</v>
      </c>
      <c r="AL314" s="55" t="s">
        <v>111</v>
      </c>
      <c r="AM314" s="55" t="s">
        <v>773</v>
      </c>
      <c r="AN314" s="55" t="s">
        <v>785</v>
      </c>
      <c r="AP3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6330</v>
      </c>
      <c r="AQ3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5156</v>
      </c>
      <c r="AR3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272</v>
      </c>
      <c r="AS314" s="60">
        <f>IFERROR(IF(출고표[[#This Row],[쇼핑몰구분]]="비닐팩토리",0,ROUND(출고표[[#This Row],[총판매금액(검)]]-출고표[[#This Row],[거래처지급액(검)]]-출고표[[#This Row],[수수료(검)]],0)),0)</f>
        <v>902</v>
      </c>
      <c r="AT3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0.14249999999999999</v>
      </c>
      <c r="AU3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4" s="60">
        <f>IFERROR(IF(D314="스마트스토어",COUNTIFS(출고표[구입일자],"&lt;&gt;"&amp;H314,출고표[구매자명],E314,출고표[구매자연락처],F314),COUNTIFS(출고표[구입일자],"&lt;&gt;"&amp;H314,출고표[구매자명],E314,출고표[구매자연락처],G314)),0)</f>
        <v>10</v>
      </c>
    </row>
    <row r="315" spans="1:48" ht="20.100000000000001" customHeight="1">
      <c r="A315" s="55">
        <v>319</v>
      </c>
      <c r="B315" s="55" t="s">
        <v>560</v>
      </c>
      <c r="C315" s="64" t="s">
        <v>2392</v>
      </c>
      <c r="D315" s="55" t="s">
        <v>559</v>
      </c>
      <c r="E315" s="55" t="s">
        <v>1275</v>
      </c>
      <c r="F315" s="55" t="s">
        <v>1278</v>
      </c>
      <c r="G315" s="55" t="s">
        <v>1279</v>
      </c>
      <c r="H315" s="63">
        <v>45488</v>
      </c>
      <c r="I315" s="63">
        <v>45488</v>
      </c>
      <c r="J315" s="55" t="s">
        <v>561</v>
      </c>
      <c r="K315" s="64" t="s">
        <v>2390</v>
      </c>
      <c r="M315" s="55" t="s">
        <v>1275</v>
      </c>
      <c r="N315" s="55" t="s">
        <v>1280</v>
      </c>
      <c r="P315" s="55" t="s">
        <v>1281</v>
      </c>
      <c r="R315" s="55" t="s">
        <v>118</v>
      </c>
      <c r="S315" s="55" t="s">
        <v>351</v>
      </c>
      <c r="T315" s="60">
        <v>2</v>
      </c>
      <c r="U315" s="60">
        <v>5560</v>
      </c>
      <c r="V315" s="60">
        <v>0</v>
      </c>
      <c r="W315" s="60">
        <v>0</v>
      </c>
      <c r="X315" s="60">
        <v>0</v>
      </c>
      <c r="Y315" s="60">
        <v>0</v>
      </c>
      <c r="Z315" s="60">
        <v>0</v>
      </c>
      <c r="AA315" s="60">
        <v>0</v>
      </c>
      <c r="AB315" s="60">
        <v>2550</v>
      </c>
      <c r="AC315" s="60">
        <v>1650</v>
      </c>
      <c r="AD315" s="60">
        <v>5560</v>
      </c>
      <c r="AE315" s="60">
        <v>3300</v>
      </c>
      <c r="AF315" s="60">
        <v>301</v>
      </c>
      <c r="AG315" s="60">
        <v>7959</v>
      </c>
      <c r="AH315" s="61">
        <v>1.4315</v>
      </c>
      <c r="AL315" s="55" t="s">
        <v>117</v>
      </c>
      <c r="AM315" s="55" t="s">
        <v>773</v>
      </c>
      <c r="AN315" s="55" t="s">
        <v>785</v>
      </c>
      <c r="AP3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5560</v>
      </c>
      <c r="AQ3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3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</v>
      </c>
      <c r="AS315" s="60">
        <f>IFERROR(IF(출고표[[#This Row],[쇼핑몰구분]]="비닐팩토리",0,ROUND(출고표[[#This Row],[총판매금액(검)]]-출고표[[#This Row],[거래처지급액(검)]]-출고표[[#This Row],[수수료(검)]],0)),0)</f>
        <v>1959</v>
      </c>
      <c r="AT3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0.3523</v>
      </c>
      <c r="AU3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15" s="60">
        <f>IFERROR(IF(D315="스마트스토어",COUNTIFS(출고표[구입일자],"&lt;&gt;"&amp;H315,출고표[구매자명],E315,출고표[구매자연락처],F315),COUNTIFS(출고표[구입일자],"&lt;&gt;"&amp;H315,출고표[구매자명],E315,출고표[구매자연락처],G315)),0)</f>
        <v>10</v>
      </c>
    </row>
    <row r="316" spans="1:48" ht="20.100000000000001" customHeight="1">
      <c r="A316" s="55">
        <v>320</v>
      </c>
      <c r="B316" s="55" t="s">
        <v>560</v>
      </c>
      <c r="C316" s="64" t="s">
        <v>2393</v>
      </c>
      <c r="D316" s="55" t="s">
        <v>559</v>
      </c>
      <c r="E316" s="55" t="s">
        <v>1275</v>
      </c>
      <c r="F316" s="55" t="s">
        <v>1278</v>
      </c>
      <c r="G316" s="55" t="s">
        <v>1279</v>
      </c>
      <c r="H316" s="63">
        <v>45488</v>
      </c>
      <c r="I316" s="63">
        <v>45488</v>
      </c>
      <c r="J316" s="55" t="s">
        <v>561</v>
      </c>
      <c r="K316" s="64" t="s">
        <v>2390</v>
      </c>
      <c r="M316" s="55" t="s">
        <v>1275</v>
      </c>
      <c r="N316" s="55" t="s">
        <v>1280</v>
      </c>
      <c r="P316" s="55" t="s">
        <v>1281</v>
      </c>
      <c r="R316" s="55" t="s">
        <v>125</v>
      </c>
      <c r="S316" s="55" t="s">
        <v>351</v>
      </c>
      <c r="T316" s="60">
        <v>1</v>
      </c>
      <c r="U316" s="60">
        <v>1800</v>
      </c>
      <c r="V316" s="60">
        <v>0</v>
      </c>
      <c r="W316" s="60">
        <v>0</v>
      </c>
      <c r="X316" s="60">
        <v>0</v>
      </c>
      <c r="Y316" s="60">
        <v>0</v>
      </c>
      <c r="Z316" s="60">
        <v>0</v>
      </c>
      <c r="AA316" s="60">
        <v>0</v>
      </c>
      <c r="AB316" s="60">
        <v>1700</v>
      </c>
      <c r="AC316" s="60">
        <v>1100</v>
      </c>
      <c r="AD316" s="60">
        <v>1800</v>
      </c>
      <c r="AE316" s="60">
        <v>1100</v>
      </c>
      <c r="AF316" s="60">
        <v>152</v>
      </c>
      <c r="AG316" s="60">
        <v>3548</v>
      </c>
      <c r="AH316" s="61">
        <v>1.9711000000000001</v>
      </c>
      <c r="AL316" s="55" t="s">
        <v>124</v>
      </c>
      <c r="AM316" s="55" t="s">
        <v>773</v>
      </c>
      <c r="AN316" s="55" t="s">
        <v>785</v>
      </c>
      <c r="AP3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1800</v>
      </c>
      <c r="AQ3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</v>
      </c>
      <c r="AR3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316" s="60">
        <f>IFERROR(IF(출고표[[#This Row],[쇼핑몰구분]]="비닐팩토리",0,ROUND(출고표[[#This Row],[총판매금액(검)]]-출고표[[#This Row],[거래처지급액(검)]]-출고표[[#This Row],[수수료(검)]],0)),0)</f>
        <v>548</v>
      </c>
      <c r="AT3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0.3044</v>
      </c>
      <c r="AU3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16" s="60">
        <f>IFERROR(IF(D316="스마트스토어",COUNTIFS(출고표[구입일자],"&lt;&gt;"&amp;H316,출고표[구매자명],E316,출고표[구매자연락처],F316),COUNTIFS(출고표[구입일자],"&lt;&gt;"&amp;H316,출고표[구매자명],E316,출고표[구매자연락처],G316)),0)</f>
        <v>10</v>
      </c>
    </row>
    <row r="317" spans="1:48" ht="20.100000000000001" customHeight="1">
      <c r="A317" s="55">
        <v>321</v>
      </c>
      <c r="B317" s="55" t="s">
        <v>560</v>
      </c>
      <c r="C317" s="64" t="s">
        <v>2396</v>
      </c>
      <c r="D317" s="55" t="s">
        <v>559</v>
      </c>
      <c r="E317" s="55" t="s">
        <v>2067</v>
      </c>
      <c r="F317" s="55" t="s">
        <v>2068</v>
      </c>
      <c r="G317" s="55" t="s">
        <v>2069</v>
      </c>
      <c r="H317" s="63">
        <v>45488</v>
      </c>
      <c r="I317" s="63">
        <v>45488</v>
      </c>
      <c r="J317" s="55" t="s">
        <v>561</v>
      </c>
      <c r="K317" s="64" t="s">
        <v>2395</v>
      </c>
      <c r="M317" s="55" t="s">
        <v>2394</v>
      </c>
      <c r="N317" s="55" t="s">
        <v>2069</v>
      </c>
      <c r="P317" s="55" t="s">
        <v>2397</v>
      </c>
      <c r="R317" s="55" t="s">
        <v>22</v>
      </c>
      <c r="S317" s="55" t="s">
        <v>351</v>
      </c>
      <c r="T317" s="60">
        <v>3</v>
      </c>
      <c r="U317" s="60">
        <v>55890</v>
      </c>
      <c r="V317" s="60">
        <v>6210</v>
      </c>
      <c r="W317" s="60">
        <v>0</v>
      </c>
      <c r="X317" s="60">
        <v>0</v>
      </c>
      <c r="Y317" s="60">
        <v>3500</v>
      </c>
      <c r="Z317" s="60">
        <v>500</v>
      </c>
      <c r="AA317" s="60">
        <v>0</v>
      </c>
      <c r="AB317" s="60">
        <v>19550</v>
      </c>
      <c r="AC317" s="60">
        <v>12650</v>
      </c>
      <c r="AD317" s="60">
        <v>55890</v>
      </c>
      <c r="AE317" s="60">
        <v>41950</v>
      </c>
      <c r="AF317" s="60">
        <v>2304</v>
      </c>
      <c r="AG317" s="60">
        <v>11636</v>
      </c>
      <c r="AH317" s="61">
        <v>0.2082</v>
      </c>
      <c r="AL317" s="55" t="s">
        <v>21</v>
      </c>
      <c r="AM317" s="55" t="s">
        <v>773</v>
      </c>
      <c r="AN317" s="55" t="s">
        <v>785</v>
      </c>
      <c r="AP3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55890</v>
      </c>
      <c r="AQ3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41950</v>
      </c>
      <c r="AR3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2304</v>
      </c>
      <c r="AS317" s="60">
        <f>IFERROR(IF(출고표[[#This Row],[쇼핑몰구분]]="비닐팩토리",0,ROUND(출고표[[#This Row],[총판매금액(검)]]-출고표[[#This Row],[거래처지급액(검)]]-출고표[[#This Row],[수수료(검)]],0)),0)</f>
        <v>11636</v>
      </c>
      <c r="AT3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0.2082</v>
      </c>
      <c r="AU3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7" s="60">
        <f>IFERROR(IF(D317="스마트스토어",COUNTIFS(출고표[구입일자],"&lt;&gt;"&amp;H317,출고표[구매자명],E317,출고표[구매자연락처],F317),COUNTIFS(출고표[구입일자],"&lt;&gt;"&amp;H317,출고표[구매자명],E317,출고표[구매자연락처],G317)),0)</f>
        <v>2</v>
      </c>
    </row>
    <row r="318" spans="1:48" ht="20.100000000000001" customHeight="1">
      <c r="A318" s="55">
        <v>322</v>
      </c>
      <c r="B318" s="55" t="s">
        <v>560</v>
      </c>
      <c r="C318" s="64" t="s">
        <v>2400</v>
      </c>
      <c r="D318" s="55" t="s">
        <v>559</v>
      </c>
      <c r="E318" s="55" t="s">
        <v>2398</v>
      </c>
      <c r="F318" s="55" t="s">
        <v>2401</v>
      </c>
      <c r="G318" s="55" t="s">
        <v>2402</v>
      </c>
      <c r="H318" s="63">
        <v>45487</v>
      </c>
      <c r="I318" s="63">
        <v>45488</v>
      </c>
      <c r="J318" s="55" t="s">
        <v>561</v>
      </c>
      <c r="K318" s="64" t="s">
        <v>2399</v>
      </c>
      <c r="M318" s="55" t="s">
        <v>2398</v>
      </c>
      <c r="N318" s="55" t="s">
        <v>2402</v>
      </c>
      <c r="O318" s="55" t="s">
        <v>2403</v>
      </c>
      <c r="P318" s="55" t="s">
        <v>2404</v>
      </c>
      <c r="R318" s="55" t="s">
        <v>118</v>
      </c>
      <c r="S318" s="55" t="s">
        <v>351</v>
      </c>
      <c r="T318" s="60">
        <v>1</v>
      </c>
      <c r="U318" s="60">
        <v>2780</v>
      </c>
      <c r="V318" s="60">
        <v>0</v>
      </c>
      <c r="W318" s="60">
        <v>3000</v>
      </c>
      <c r="X318" s="60">
        <v>0</v>
      </c>
      <c r="Y318" s="60">
        <v>3000</v>
      </c>
      <c r="Z318" s="60">
        <v>0</v>
      </c>
      <c r="AA318" s="60">
        <v>0</v>
      </c>
      <c r="AB318" s="60">
        <v>2550</v>
      </c>
      <c r="AC318" s="60">
        <v>1650</v>
      </c>
      <c r="AD318" s="60">
        <v>5780</v>
      </c>
      <c r="AE318" s="60">
        <v>4650</v>
      </c>
      <c r="AF318" s="60">
        <v>250</v>
      </c>
      <c r="AG318" s="60">
        <v>880</v>
      </c>
      <c r="AH318" s="61">
        <v>0.1522</v>
      </c>
      <c r="AL318" s="55" t="s">
        <v>117</v>
      </c>
      <c r="AN318" s="55" t="s">
        <v>785</v>
      </c>
      <c r="AP3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5780</v>
      </c>
      <c r="AQ3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4650</v>
      </c>
      <c r="AR3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318" s="60">
        <f>IFERROR(IF(출고표[[#This Row],[쇼핑몰구분]]="비닐팩토리",0,ROUND(출고표[[#This Row],[총판매금액(검)]]-출고표[[#This Row],[거래처지급액(검)]]-출고표[[#This Row],[수수료(검)]],0)),0)</f>
        <v>880</v>
      </c>
      <c r="AT3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0.1522</v>
      </c>
      <c r="AU3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8" s="60">
        <f>IFERROR(IF(D318="스마트스토어",COUNTIFS(출고표[구입일자],"&lt;&gt;"&amp;H318,출고표[구매자명],E318,출고표[구매자연락처],F318),COUNTIFS(출고표[구입일자],"&lt;&gt;"&amp;H318,출고표[구매자명],E318,출고표[구매자연락처],G318)),0)</f>
        <v>0</v>
      </c>
    </row>
    <row r="319" spans="1:48" ht="20.100000000000001" customHeight="1">
      <c r="A319" s="55">
        <v>323</v>
      </c>
      <c r="B319" s="55" t="s">
        <v>560</v>
      </c>
      <c r="C319" s="64" t="s">
        <v>2405</v>
      </c>
      <c r="D319" s="55" t="s">
        <v>559</v>
      </c>
      <c r="E319" s="55" t="s">
        <v>2398</v>
      </c>
      <c r="F319" s="55" t="s">
        <v>2401</v>
      </c>
      <c r="G319" s="55" t="s">
        <v>2402</v>
      </c>
      <c r="H319" s="63">
        <v>45487</v>
      </c>
      <c r="I319" s="63">
        <v>45488</v>
      </c>
      <c r="J319" s="55" t="s">
        <v>561</v>
      </c>
      <c r="K319" s="64" t="s">
        <v>2399</v>
      </c>
      <c r="M319" s="55" t="s">
        <v>2398</v>
      </c>
      <c r="N319" s="55" t="s">
        <v>2402</v>
      </c>
      <c r="O319" s="55" t="s">
        <v>2403</v>
      </c>
      <c r="P319" s="55" t="s">
        <v>2404</v>
      </c>
      <c r="R319" s="55" t="s">
        <v>125</v>
      </c>
      <c r="S319" s="55" t="s">
        <v>351</v>
      </c>
      <c r="T319" s="60">
        <v>1</v>
      </c>
      <c r="U319" s="60">
        <v>1800</v>
      </c>
      <c r="V319" s="60">
        <v>0</v>
      </c>
      <c r="W319" s="60">
        <v>0</v>
      </c>
      <c r="X319" s="60">
        <v>0</v>
      </c>
      <c r="Y319" s="60">
        <v>0</v>
      </c>
      <c r="Z319" s="60">
        <v>0</v>
      </c>
      <c r="AA319" s="60">
        <v>0</v>
      </c>
      <c r="AB319" s="60">
        <v>1700</v>
      </c>
      <c r="AC319" s="60">
        <v>1100</v>
      </c>
      <c r="AD319" s="60">
        <v>1800</v>
      </c>
      <c r="AE319" s="60">
        <v>1100</v>
      </c>
      <c r="AF319" s="60">
        <v>152</v>
      </c>
      <c r="AG319" s="60">
        <v>3548</v>
      </c>
      <c r="AH319" s="61">
        <v>1.9711000000000001</v>
      </c>
      <c r="AL319" s="55" t="s">
        <v>124</v>
      </c>
      <c r="AM319" s="55" t="s">
        <v>773</v>
      </c>
      <c r="AN319" s="55" t="s">
        <v>785</v>
      </c>
      <c r="AP3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1800</v>
      </c>
      <c r="AQ3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</v>
      </c>
      <c r="AR3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319" s="60">
        <f>IFERROR(IF(출고표[[#This Row],[쇼핑몰구분]]="비닐팩토리",0,ROUND(출고표[[#This Row],[총판매금액(검)]]-출고표[[#This Row],[거래처지급액(검)]]-출고표[[#This Row],[수수료(검)]],0)),0)</f>
        <v>548</v>
      </c>
      <c r="AT3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0.3044</v>
      </c>
      <c r="AU3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19" s="60">
        <f>IFERROR(IF(D319="스마트스토어",COUNTIFS(출고표[구입일자],"&lt;&gt;"&amp;H319,출고표[구매자명],E319,출고표[구매자연락처],F319),COUNTIFS(출고표[구입일자],"&lt;&gt;"&amp;H319,출고표[구매자명],E319,출고표[구매자연락처],G319)),0)</f>
        <v>0</v>
      </c>
    </row>
    <row r="320" spans="1:48" ht="20.100000000000001" customHeight="1">
      <c r="A320" s="55">
        <v>324</v>
      </c>
      <c r="B320" s="55" t="s">
        <v>560</v>
      </c>
      <c r="C320" s="64" t="s">
        <v>2406</v>
      </c>
      <c r="D320" s="55" t="s">
        <v>559</v>
      </c>
      <c r="E320" s="55" t="s">
        <v>2398</v>
      </c>
      <c r="F320" s="55" t="s">
        <v>2401</v>
      </c>
      <c r="G320" s="55" t="s">
        <v>2402</v>
      </c>
      <c r="H320" s="63">
        <v>45487</v>
      </c>
      <c r="I320" s="63">
        <v>45488</v>
      </c>
      <c r="J320" s="55" t="s">
        <v>561</v>
      </c>
      <c r="K320" s="64" t="s">
        <v>2399</v>
      </c>
      <c r="M320" s="55" t="s">
        <v>2398</v>
      </c>
      <c r="N320" s="55" t="s">
        <v>2402</v>
      </c>
      <c r="O320" s="55" t="s">
        <v>2403</v>
      </c>
      <c r="P320" s="55" t="s">
        <v>2404</v>
      </c>
      <c r="R320" s="55" t="s">
        <v>112</v>
      </c>
      <c r="S320" s="55" t="s">
        <v>351</v>
      </c>
      <c r="T320" s="60">
        <v>1</v>
      </c>
      <c r="U320" s="60">
        <v>3330</v>
      </c>
      <c r="V320" s="60">
        <v>0</v>
      </c>
      <c r="W320" s="60">
        <v>0</v>
      </c>
      <c r="X320" s="60">
        <v>0</v>
      </c>
      <c r="Y320" s="60">
        <v>0</v>
      </c>
      <c r="Z320" s="60">
        <v>0</v>
      </c>
      <c r="AA320" s="60">
        <v>0</v>
      </c>
      <c r="AB320" s="60">
        <v>3340</v>
      </c>
      <c r="AC320" s="60">
        <v>2156</v>
      </c>
      <c r="AD320" s="60">
        <v>3330</v>
      </c>
      <c r="AE320" s="60">
        <v>2156</v>
      </c>
      <c r="AF320" s="60">
        <v>213</v>
      </c>
      <c r="AG320" s="60">
        <v>3961</v>
      </c>
      <c r="AH320" s="61">
        <v>1.1895</v>
      </c>
      <c r="AL320" s="55" t="s">
        <v>111</v>
      </c>
      <c r="AM320" s="55" t="s">
        <v>773</v>
      </c>
      <c r="AN320" s="55" t="s">
        <v>785</v>
      </c>
      <c r="AP3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3330</v>
      </c>
      <c r="AQ3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2156</v>
      </c>
      <c r="AR3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320" s="60">
        <f>IFERROR(IF(출고표[[#This Row],[쇼핑몰구분]]="비닐팩토리",0,ROUND(출고표[[#This Row],[총판매금액(검)]]-출고표[[#This Row],[거래처지급액(검)]]-출고표[[#This Row],[수수료(검)]],0)),0)</f>
        <v>961</v>
      </c>
      <c r="AT3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0.28860000000000002</v>
      </c>
      <c r="AU3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20" s="60">
        <f>IFERROR(IF(D320="스마트스토어",COUNTIFS(출고표[구입일자],"&lt;&gt;"&amp;H320,출고표[구매자명],E320,출고표[구매자연락처],F320),COUNTIFS(출고표[구입일자],"&lt;&gt;"&amp;H320,출고표[구매자명],E320,출고표[구매자연락처],G320)),0)</f>
        <v>0</v>
      </c>
    </row>
    <row r="321" spans="1:48" ht="20.100000000000001" customHeight="1">
      <c r="A321" s="55">
        <v>325</v>
      </c>
      <c r="B321" s="55" t="s">
        <v>560</v>
      </c>
      <c r="C321" s="64" t="s">
        <v>2407</v>
      </c>
      <c r="D321" s="55" t="s">
        <v>559</v>
      </c>
      <c r="E321" s="55" t="s">
        <v>2398</v>
      </c>
      <c r="F321" s="55" t="s">
        <v>2401</v>
      </c>
      <c r="G321" s="55" t="s">
        <v>2402</v>
      </c>
      <c r="H321" s="63">
        <v>45487</v>
      </c>
      <c r="I321" s="63">
        <v>45488</v>
      </c>
      <c r="J321" s="55" t="s">
        <v>561</v>
      </c>
      <c r="K321" s="64" t="s">
        <v>2399</v>
      </c>
      <c r="M321" s="55" t="s">
        <v>2398</v>
      </c>
      <c r="N321" s="55" t="s">
        <v>2402</v>
      </c>
      <c r="O321" s="55" t="s">
        <v>2403</v>
      </c>
      <c r="P321" s="55" t="s">
        <v>2404</v>
      </c>
      <c r="R321" s="55" t="s">
        <v>74</v>
      </c>
      <c r="S321" s="55" t="s">
        <v>351</v>
      </c>
      <c r="T321" s="60">
        <v>1</v>
      </c>
      <c r="U321" s="60">
        <v>2250</v>
      </c>
      <c r="V321" s="60">
        <v>600</v>
      </c>
      <c r="W321" s="60">
        <v>0</v>
      </c>
      <c r="X321" s="60">
        <v>0</v>
      </c>
      <c r="Y321" s="60">
        <v>0</v>
      </c>
      <c r="Z321" s="60">
        <v>0</v>
      </c>
      <c r="AA321" s="60">
        <v>0</v>
      </c>
      <c r="AB321" s="60">
        <v>2170</v>
      </c>
      <c r="AC321" s="60">
        <v>1540</v>
      </c>
      <c r="AD321" s="60">
        <v>2250</v>
      </c>
      <c r="AE321" s="60">
        <v>1540</v>
      </c>
      <c r="AF321" s="60">
        <v>170</v>
      </c>
      <c r="AG321" s="60">
        <v>6540</v>
      </c>
      <c r="AH321" s="61">
        <v>2.9066999999999998</v>
      </c>
      <c r="AL321" s="55" t="s">
        <v>73</v>
      </c>
      <c r="AM321" s="55" t="s">
        <v>773</v>
      </c>
      <c r="AN321" s="55" t="s">
        <v>785</v>
      </c>
      <c r="AP3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2250</v>
      </c>
      <c r="AQ3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1540</v>
      </c>
      <c r="AR3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170</v>
      </c>
      <c r="AS321" s="60">
        <f>IFERROR(IF(출고표[[#This Row],[쇼핑몰구분]]="비닐팩토리",0,ROUND(출고표[[#This Row],[총판매금액(검)]]-출고표[[#This Row],[거래처지급액(검)]]-출고표[[#This Row],[수수료(검)]],0)),0)</f>
        <v>540</v>
      </c>
      <c r="AT3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</v>
      </c>
      <c r="AU3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21" s="60">
        <f>IFERROR(IF(D321="스마트스토어",COUNTIFS(출고표[구입일자],"&lt;&gt;"&amp;H321,출고표[구매자명],E321,출고표[구매자연락처],F321),COUNTIFS(출고표[구입일자],"&lt;&gt;"&amp;H321,출고표[구매자명],E321,출고표[구매자연락처],G321)),0)</f>
        <v>0</v>
      </c>
    </row>
    <row r="322" spans="1:48" ht="20.100000000000001" customHeight="1">
      <c r="A322" s="55">
        <v>326</v>
      </c>
      <c r="B322" s="55" t="s">
        <v>560</v>
      </c>
      <c r="C322" s="64" t="s">
        <v>2410</v>
      </c>
      <c r="D322" s="55" t="s">
        <v>559</v>
      </c>
      <c r="E322" s="55" t="s">
        <v>2411</v>
      </c>
      <c r="F322" s="55" t="s">
        <v>2412</v>
      </c>
      <c r="G322" s="55" t="s">
        <v>2413</v>
      </c>
      <c r="H322" s="63">
        <v>45486</v>
      </c>
      <c r="I322" s="63">
        <v>45488</v>
      </c>
      <c r="J322" s="55" t="s">
        <v>561</v>
      </c>
      <c r="K322" s="64" t="s">
        <v>2409</v>
      </c>
      <c r="M322" s="55" t="s">
        <v>2408</v>
      </c>
      <c r="N322" s="55" t="s">
        <v>2414</v>
      </c>
      <c r="O322" s="55" t="s">
        <v>2413</v>
      </c>
      <c r="P322" s="55" t="s">
        <v>2415</v>
      </c>
      <c r="R322" s="55" t="s">
        <v>36</v>
      </c>
      <c r="S322" s="55" t="s">
        <v>351</v>
      </c>
      <c r="T322" s="60">
        <v>2</v>
      </c>
      <c r="U322" s="60">
        <v>48600</v>
      </c>
      <c r="V322" s="60">
        <v>5400</v>
      </c>
      <c r="W322" s="60">
        <v>0</v>
      </c>
      <c r="X322" s="60">
        <v>0</v>
      </c>
      <c r="Y322" s="60">
        <v>4400</v>
      </c>
      <c r="Z322" s="60">
        <v>1725</v>
      </c>
      <c r="AA322" s="60">
        <v>0</v>
      </c>
      <c r="AB322" s="60">
        <v>25500</v>
      </c>
      <c r="AC322" s="60">
        <v>16500</v>
      </c>
      <c r="AD322" s="60">
        <v>48600</v>
      </c>
      <c r="AE322" s="60">
        <v>39125</v>
      </c>
      <c r="AF322" s="60">
        <v>2014</v>
      </c>
      <c r="AG322" s="60">
        <v>7461</v>
      </c>
      <c r="AH322" s="61">
        <v>0.1535</v>
      </c>
      <c r="AL322" s="55" t="s">
        <v>35</v>
      </c>
      <c r="AN322" s="55" t="s">
        <v>785</v>
      </c>
      <c r="AP3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48600</v>
      </c>
      <c r="AQ3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39125</v>
      </c>
      <c r="AR3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2014</v>
      </c>
      <c r="AS322" s="60">
        <f>IFERROR(IF(출고표[[#This Row],[쇼핑몰구분]]="비닐팩토리",0,ROUND(출고표[[#This Row],[총판매금액(검)]]-출고표[[#This Row],[거래처지급액(검)]]-출고표[[#This Row],[수수료(검)]],0)),0)</f>
        <v>7461</v>
      </c>
      <c r="AT32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0.1535</v>
      </c>
      <c r="AU3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2" s="60">
        <f>IFERROR(IF(D322="스마트스토어",COUNTIFS(출고표[구입일자],"&lt;&gt;"&amp;H322,출고표[구매자명],E322,출고표[구매자연락처],F322),COUNTIFS(출고표[구입일자],"&lt;&gt;"&amp;H322,출고표[구매자명],E322,출고표[구매자연락처],G322)),0)</f>
        <v>0</v>
      </c>
    </row>
    <row r="323" spans="1:48" ht="20.100000000000001" customHeight="1">
      <c r="A323" s="55">
        <v>327</v>
      </c>
      <c r="B323" s="55" t="s">
        <v>665</v>
      </c>
      <c r="C323" s="64" t="s">
        <v>2418</v>
      </c>
      <c r="D323" s="55" t="s">
        <v>559</v>
      </c>
      <c r="E323" s="55" t="s">
        <v>2419</v>
      </c>
      <c r="F323" s="55" t="s">
        <v>2420</v>
      </c>
      <c r="G323" s="55" t="s">
        <v>2421</v>
      </c>
      <c r="H323" s="63">
        <v>45488</v>
      </c>
      <c r="I323" s="63">
        <v>45488</v>
      </c>
      <c r="J323" s="55" t="s">
        <v>561</v>
      </c>
      <c r="K323" s="64" t="s">
        <v>2417</v>
      </c>
      <c r="M323" s="55" t="s">
        <v>2416</v>
      </c>
      <c r="N323" s="55" t="s">
        <v>2421</v>
      </c>
      <c r="P323" s="55" t="s">
        <v>2422</v>
      </c>
      <c r="Q323" s="55" t="s">
        <v>2423</v>
      </c>
      <c r="R323" s="55" t="s">
        <v>24</v>
      </c>
      <c r="S323" s="55" t="s">
        <v>351</v>
      </c>
      <c r="T323" s="60">
        <v>1</v>
      </c>
      <c r="U323" s="60">
        <v>13600</v>
      </c>
      <c r="V323" s="60">
        <v>0</v>
      </c>
      <c r="W323" s="60">
        <v>3000</v>
      </c>
      <c r="X323" s="60">
        <v>0</v>
      </c>
      <c r="Y323" s="60">
        <v>3000</v>
      </c>
      <c r="Z323" s="60">
        <v>0</v>
      </c>
      <c r="AA323" s="60">
        <v>0</v>
      </c>
      <c r="AB323" s="60">
        <v>13600</v>
      </c>
      <c r="AC323" s="60">
        <v>9350</v>
      </c>
      <c r="AD323" s="60">
        <v>16600</v>
      </c>
      <c r="AE323" s="60">
        <v>0</v>
      </c>
      <c r="AF323" s="60">
        <v>852</v>
      </c>
      <c r="AG323" s="60">
        <v>0</v>
      </c>
      <c r="AH323" s="61">
        <v>0</v>
      </c>
      <c r="AL323" s="55" t="s">
        <v>23</v>
      </c>
      <c r="AN323" s="55" t="s">
        <v>785</v>
      </c>
      <c r="AP3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3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32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2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3" s="60">
        <f>IFERROR(IF(D323="스마트스토어",COUNTIFS(출고표[구입일자],"&lt;&gt;"&amp;H323,출고표[구매자명],E323,출고표[구매자연락처],F323),COUNTIFS(출고표[구입일자],"&lt;&gt;"&amp;H323,출고표[구매자명],E323,출고표[구매자연락처],G323)),0)</f>
        <v>0</v>
      </c>
    </row>
    <row r="324" spans="1:48" ht="20.100000000000001" customHeight="1">
      <c r="A324" s="55">
        <v>328</v>
      </c>
      <c r="B324" s="55" t="s">
        <v>560</v>
      </c>
      <c r="C324" s="64" t="s">
        <v>2426</v>
      </c>
      <c r="D324" s="55" t="s">
        <v>562</v>
      </c>
      <c r="E324" s="55" t="s">
        <v>2427</v>
      </c>
      <c r="F324" s="55" t="s">
        <v>2428</v>
      </c>
      <c r="G324" s="55" t="s">
        <v>2429</v>
      </c>
      <c r="H324" s="63">
        <v>45485</v>
      </c>
      <c r="I324" s="63">
        <v>45488</v>
      </c>
      <c r="J324" s="55" t="s">
        <v>561</v>
      </c>
      <c r="K324" s="64" t="s">
        <v>2425</v>
      </c>
      <c r="M324" s="55" t="s">
        <v>2424</v>
      </c>
      <c r="N324" s="55" t="s">
        <v>2429</v>
      </c>
      <c r="P324" s="55" t="s">
        <v>2430</v>
      </c>
      <c r="Q324" s="55" t="s">
        <v>2431</v>
      </c>
      <c r="R324" s="55" t="s">
        <v>125</v>
      </c>
      <c r="S324" s="55" t="s">
        <v>351</v>
      </c>
      <c r="T324" s="60">
        <v>6</v>
      </c>
      <c r="U324" s="60">
        <v>10140</v>
      </c>
      <c r="V324" s="60">
        <v>1140</v>
      </c>
      <c r="W324" s="60">
        <v>0</v>
      </c>
      <c r="X324" s="60">
        <v>0</v>
      </c>
      <c r="Y324" s="60">
        <v>3000</v>
      </c>
      <c r="Z324" s="60">
        <v>0</v>
      </c>
      <c r="AA324" s="60">
        <v>0</v>
      </c>
      <c r="AB324" s="60">
        <v>1790</v>
      </c>
      <c r="AC324" s="60">
        <v>1100</v>
      </c>
      <c r="AD324" s="60">
        <v>10140</v>
      </c>
      <c r="AE324" s="60">
        <v>9600</v>
      </c>
      <c r="AF324" s="60">
        <v>1205</v>
      </c>
      <c r="AG324" s="60">
        <v>-665</v>
      </c>
      <c r="AH324" s="61">
        <v>-6.5600000000000006E-2</v>
      </c>
      <c r="AL324" s="55" t="s">
        <v>124</v>
      </c>
      <c r="AN324" s="55" t="s">
        <v>785</v>
      </c>
      <c r="AP3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10140</v>
      </c>
      <c r="AQ3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3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1205</v>
      </c>
      <c r="AS324" s="60">
        <f>IFERROR(IF(출고표[[#This Row],[쇼핑몰구분]]="비닐팩토리",0,ROUND(출고표[[#This Row],[총판매금액(검)]]-출고표[[#This Row],[거래처지급액(검)]]-출고표[[#This Row],[수수료(검)]],0)),0)</f>
        <v>-665</v>
      </c>
      <c r="AT3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-6.5600000000000006E-2</v>
      </c>
      <c r="AU3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4" s="60">
        <f>IFERROR(IF(D324="스마트스토어",COUNTIFS(출고표[구입일자],"&lt;&gt;"&amp;H324,출고표[구매자명],E324,출고표[구매자연락처],F324),COUNTIFS(출고표[구입일자],"&lt;&gt;"&amp;H324,출고표[구매자명],E324,출고표[구매자연락처],G324)),0)</f>
        <v>0</v>
      </c>
    </row>
    <row r="325" spans="1:48" ht="20.100000000000001" customHeight="1">
      <c r="A325" s="55">
        <v>329</v>
      </c>
      <c r="B325" s="55" t="s">
        <v>560</v>
      </c>
      <c r="C325" s="64" t="s">
        <v>2434</v>
      </c>
      <c r="D325" s="55" t="s">
        <v>562</v>
      </c>
      <c r="E325" s="55" t="s">
        <v>2435</v>
      </c>
      <c r="F325" s="55" t="s">
        <v>2436</v>
      </c>
      <c r="G325" s="55" t="s">
        <v>2437</v>
      </c>
      <c r="H325" s="63">
        <v>45485</v>
      </c>
      <c r="I325" s="63">
        <v>45488</v>
      </c>
      <c r="J325" s="55" t="s">
        <v>561</v>
      </c>
      <c r="K325" s="64" t="s">
        <v>2433</v>
      </c>
      <c r="M325" s="55" t="s">
        <v>2432</v>
      </c>
      <c r="N325" s="55" t="s">
        <v>2437</v>
      </c>
      <c r="P325" s="55" t="s">
        <v>2438</v>
      </c>
      <c r="Q325" s="55" t="s">
        <v>564</v>
      </c>
      <c r="R325" s="55" t="s">
        <v>104</v>
      </c>
      <c r="S325" s="55" t="s">
        <v>351</v>
      </c>
      <c r="T325" s="60">
        <v>5</v>
      </c>
      <c r="U325" s="60">
        <v>19250</v>
      </c>
      <c r="V325" s="60">
        <v>0</v>
      </c>
      <c r="W325" s="60">
        <v>0</v>
      </c>
      <c r="X325" s="60">
        <v>0</v>
      </c>
      <c r="Y325" s="60">
        <v>3000</v>
      </c>
      <c r="Z325" s="60">
        <v>0</v>
      </c>
      <c r="AA325" s="60">
        <v>0</v>
      </c>
      <c r="AB325" s="60">
        <v>3570</v>
      </c>
      <c r="AC325" s="60">
        <v>2200</v>
      </c>
      <c r="AD325" s="60">
        <v>19250</v>
      </c>
      <c r="AE325" s="60">
        <v>14000</v>
      </c>
      <c r="AF325" s="60">
        <v>2287</v>
      </c>
      <c r="AG325" s="60">
        <v>2963</v>
      </c>
      <c r="AH325" s="61">
        <v>0.15390000000000001</v>
      </c>
      <c r="AL325" s="55" t="s">
        <v>1644</v>
      </c>
      <c r="AN325" s="55" t="s">
        <v>785</v>
      </c>
      <c r="AP3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19250</v>
      </c>
      <c r="AQ3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14000</v>
      </c>
      <c r="AR3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2287</v>
      </c>
      <c r="AS325" s="60">
        <f>IFERROR(IF(출고표[[#This Row],[쇼핑몰구분]]="비닐팩토리",0,ROUND(출고표[[#This Row],[총판매금액(검)]]-출고표[[#This Row],[거래처지급액(검)]]-출고표[[#This Row],[수수료(검)]],0)),0)</f>
        <v>2963</v>
      </c>
      <c r="AT3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0.15390000000000001</v>
      </c>
      <c r="AU3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5" s="60">
        <f>IFERROR(IF(D325="스마트스토어",COUNTIFS(출고표[구입일자],"&lt;&gt;"&amp;H325,출고표[구매자명],E325,출고표[구매자연락처],F325),COUNTIFS(출고표[구입일자],"&lt;&gt;"&amp;H325,출고표[구매자명],E325,출고표[구매자연락처],G325)),0)</f>
        <v>0</v>
      </c>
    </row>
    <row r="326" spans="1:48" ht="20.100000000000001" customHeight="1">
      <c r="A326" s="55">
        <v>330</v>
      </c>
      <c r="B326" s="55" t="s">
        <v>560</v>
      </c>
      <c r="C326" s="64" t="s">
        <v>2434</v>
      </c>
      <c r="D326" s="55" t="s">
        <v>562</v>
      </c>
      <c r="E326" s="55" t="s">
        <v>2435</v>
      </c>
      <c r="F326" s="55" t="s">
        <v>2436</v>
      </c>
      <c r="G326" s="55" t="s">
        <v>2437</v>
      </c>
      <c r="H326" s="63">
        <v>45485</v>
      </c>
      <c r="I326" s="63">
        <v>45488</v>
      </c>
      <c r="J326" s="55" t="s">
        <v>561</v>
      </c>
      <c r="K326" s="64" t="s">
        <v>2433</v>
      </c>
      <c r="M326" s="55" t="s">
        <v>2432</v>
      </c>
      <c r="N326" s="55" t="s">
        <v>2437</v>
      </c>
      <c r="P326" s="55" t="s">
        <v>2438</v>
      </c>
      <c r="Q326" s="55" t="s">
        <v>564</v>
      </c>
      <c r="R326" s="55" t="s">
        <v>98</v>
      </c>
      <c r="S326" s="55" t="s">
        <v>351</v>
      </c>
      <c r="T326" s="60">
        <v>1</v>
      </c>
      <c r="U326" s="60">
        <v>6120</v>
      </c>
      <c r="V326" s="60">
        <v>680</v>
      </c>
      <c r="W326" s="60">
        <v>0</v>
      </c>
      <c r="X326" s="60">
        <v>0</v>
      </c>
      <c r="Y326" s="60">
        <v>0</v>
      </c>
      <c r="Z326" s="60">
        <v>0</v>
      </c>
      <c r="AA326" s="60">
        <v>0</v>
      </c>
      <c r="AB326" s="60">
        <v>6430</v>
      </c>
      <c r="AC326" s="60">
        <v>3960</v>
      </c>
      <c r="AD326" s="60">
        <v>6120</v>
      </c>
      <c r="AE326" s="60">
        <v>3960</v>
      </c>
      <c r="AF326" s="60">
        <v>727</v>
      </c>
      <c r="AG326" s="60">
        <v>1433</v>
      </c>
      <c r="AH326" s="61">
        <v>0.23419999999999999</v>
      </c>
      <c r="AL326" s="55" t="s">
        <v>1645</v>
      </c>
      <c r="AM326" s="55" t="s">
        <v>773</v>
      </c>
      <c r="AN326" s="55" t="s">
        <v>785</v>
      </c>
      <c r="AP3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3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3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326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3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3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6" s="60">
        <f>IFERROR(IF(D326="스마트스토어",COUNTIFS(출고표[구입일자],"&lt;&gt;"&amp;H326,출고표[구매자명],E326,출고표[구매자연락처],F326),COUNTIFS(출고표[구입일자],"&lt;&gt;"&amp;H326,출고표[구매자명],E326,출고표[구매자연락처],G326)),0)</f>
        <v>0</v>
      </c>
    </row>
    <row r="327" spans="1:48" ht="20.100000000000001" customHeight="1">
      <c r="A327" s="55">
        <v>331</v>
      </c>
      <c r="B327" s="55" t="s">
        <v>560</v>
      </c>
      <c r="C327" s="64" t="s">
        <v>2440</v>
      </c>
      <c r="D327" s="55" t="s">
        <v>562</v>
      </c>
      <c r="E327" s="55" t="s">
        <v>950</v>
      </c>
      <c r="F327" s="55" t="s">
        <v>951</v>
      </c>
      <c r="G327" s="55" t="s">
        <v>2441</v>
      </c>
      <c r="H327" s="63">
        <v>45485</v>
      </c>
      <c r="I327" s="63">
        <v>45488</v>
      </c>
      <c r="J327" s="55" t="s">
        <v>561</v>
      </c>
      <c r="K327" s="64" t="s">
        <v>2439</v>
      </c>
      <c r="M327" s="55" t="s">
        <v>947</v>
      </c>
      <c r="N327" s="55" t="s">
        <v>2441</v>
      </c>
      <c r="P327" s="55" t="s">
        <v>953</v>
      </c>
      <c r="Q327" s="55" t="s">
        <v>563</v>
      </c>
      <c r="R327" s="55" t="s">
        <v>48</v>
      </c>
      <c r="S327" s="55" t="s">
        <v>351</v>
      </c>
      <c r="T327" s="60">
        <v>1</v>
      </c>
      <c r="U327" s="60">
        <v>3250</v>
      </c>
      <c r="V327" s="60">
        <v>0</v>
      </c>
      <c r="W327" s="60">
        <v>0</v>
      </c>
      <c r="X327" s="60">
        <v>0</v>
      </c>
      <c r="Y327" s="60">
        <v>3000</v>
      </c>
      <c r="Z327" s="60">
        <v>0</v>
      </c>
      <c r="AA327" s="60">
        <v>0</v>
      </c>
      <c r="AB327" s="60">
        <v>2600</v>
      </c>
      <c r="AC327" s="60">
        <v>1760</v>
      </c>
      <c r="AD327" s="60">
        <v>3250</v>
      </c>
      <c r="AE327" s="60">
        <v>4760</v>
      </c>
      <c r="AF327" s="60">
        <v>386</v>
      </c>
      <c r="AG327" s="60">
        <v>-1896</v>
      </c>
      <c r="AH327" s="61">
        <v>-0.58340000000000003</v>
      </c>
      <c r="AL327" s="55" t="s">
        <v>47</v>
      </c>
      <c r="AM327" s="55" t="s">
        <v>773</v>
      </c>
      <c r="AN327" s="55" t="s">
        <v>785</v>
      </c>
      <c r="AP3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3250</v>
      </c>
      <c r="AQ3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4760</v>
      </c>
      <c r="AR3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386</v>
      </c>
      <c r="AS327" s="60">
        <f>IFERROR(IF(출고표[[#This Row],[쇼핑몰구분]]="비닐팩토리",0,ROUND(출고표[[#This Row],[총판매금액(검)]]-출고표[[#This Row],[거래처지급액(검)]]-출고표[[#This Row],[수수료(검)]],0)),0)</f>
        <v>-1896</v>
      </c>
      <c r="AT3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-0.58340000000000003</v>
      </c>
      <c r="AU3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7" s="60">
        <f>IFERROR(IF(D327="스마트스토어",COUNTIFS(출고표[구입일자],"&lt;&gt;"&amp;H327,출고표[구매자명],E327,출고표[구매자연락처],F327),COUNTIFS(출고표[구입일자],"&lt;&gt;"&amp;H327,출고표[구매자명],E327,출고표[구매자연락처],G327)),0)</f>
        <v>0</v>
      </c>
    </row>
    <row r="328" spans="1:48" ht="20.100000000000001" customHeight="1">
      <c r="A328" s="55">
        <v>332</v>
      </c>
      <c r="B328" s="55" t="s">
        <v>560</v>
      </c>
      <c r="C328" s="64" t="s">
        <v>2440</v>
      </c>
      <c r="D328" s="55" t="s">
        <v>562</v>
      </c>
      <c r="E328" s="55" t="s">
        <v>950</v>
      </c>
      <c r="F328" s="55" t="s">
        <v>951</v>
      </c>
      <c r="G328" s="55" t="s">
        <v>2441</v>
      </c>
      <c r="H328" s="63">
        <v>45485</v>
      </c>
      <c r="I328" s="63">
        <v>45488</v>
      </c>
      <c r="J328" s="55" t="s">
        <v>561</v>
      </c>
      <c r="K328" s="64" t="s">
        <v>2439</v>
      </c>
      <c r="M328" s="55" t="s">
        <v>947</v>
      </c>
      <c r="N328" s="55" t="s">
        <v>2441</v>
      </c>
      <c r="P328" s="55" t="s">
        <v>953</v>
      </c>
      <c r="Q328" s="55" t="s">
        <v>563</v>
      </c>
      <c r="R328" s="55" t="s">
        <v>50</v>
      </c>
      <c r="S328" s="55" t="s">
        <v>351</v>
      </c>
      <c r="T328" s="60">
        <v>1</v>
      </c>
      <c r="U328" s="60">
        <v>2680</v>
      </c>
      <c r="V328" s="60">
        <v>0</v>
      </c>
      <c r="W328" s="60">
        <v>0</v>
      </c>
      <c r="X328" s="60">
        <v>0</v>
      </c>
      <c r="Y328" s="60">
        <v>0</v>
      </c>
      <c r="Z328" s="60">
        <v>0</v>
      </c>
      <c r="AA328" s="60">
        <v>0</v>
      </c>
      <c r="AB328" s="60">
        <v>1950</v>
      </c>
      <c r="AC328" s="60">
        <v>1320</v>
      </c>
      <c r="AD328" s="60">
        <v>2680</v>
      </c>
      <c r="AE328" s="60">
        <v>1320</v>
      </c>
      <c r="AF328" s="60">
        <v>318</v>
      </c>
      <c r="AG328" s="60">
        <v>1042</v>
      </c>
      <c r="AH328" s="61">
        <v>0.38879999999999998</v>
      </c>
      <c r="AL328" s="55" t="s">
        <v>49</v>
      </c>
      <c r="AM328" s="55" t="s">
        <v>773</v>
      </c>
      <c r="AN328" s="55" t="s">
        <v>785</v>
      </c>
      <c r="AP3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2680</v>
      </c>
      <c r="AQ3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1320</v>
      </c>
      <c r="AR3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318</v>
      </c>
      <c r="AS328" s="60">
        <f>IFERROR(IF(출고표[[#This Row],[쇼핑몰구분]]="비닐팩토리",0,ROUND(출고표[[#This Row],[총판매금액(검)]]-출고표[[#This Row],[거래처지급액(검)]]-출고표[[#This Row],[수수료(검)]],0)),0)</f>
        <v>1042</v>
      </c>
      <c r="AT3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0.38879999999999998</v>
      </c>
      <c r="AU3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8" s="60">
        <f>IFERROR(IF(D328="스마트스토어",COUNTIFS(출고표[구입일자],"&lt;&gt;"&amp;H328,출고표[구매자명],E328,출고표[구매자연락처],F328),COUNTIFS(출고표[구입일자],"&lt;&gt;"&amp;H328,출고표[구매자명],E328,출고표[구매자연락처],G328)),0)</f>
        <v>0</v>
      </c>
    </row>
    <row r="329" spans="1:48" ht="20.100000000000001" customHeight="1">
      <c r="A329" s="55">
        <v>333</v>
      </c>
      <c r="B329" s="55" t="s">
        <v>560</v>
      </c>
      <c r="C329" s="64" t="s">
        <v>2440</v>
      </c>
      <c r="D329" s="55" t="s">
        <v>562</v>
      </c>
      <c r="E329" s="55" t="s">
        <v>950</v>
      </c>
      <c r="F329" s="55" t="s">
        <v>951</v>
      </c>
      <c r="G329" s="55" t="s">
        <v>2441</v>
      </c>
      <c r="H329" s="63">
        <v>45485</v>
      </c>
      <c r="I329" s="63">
        <v>45488</v>
      </c>
      <c r="J329" s="55" t="s">
        <v>561</v>
      </c>
      <c r="K329" s="64" t="s">
        <v>2439</v>
      </c>
      <c r="M329" s="55" t="s">
        <v>947</v>
      </c>
      <c r="N329" s="55" t="s">
        <v>2441</v>
      </c>
      <c r="P329" s="55" t="s">
        <v>953</v>
      </c>
      <c r="Q329" s="55" t="s">
        <v>563</v>
      </c>
      <c r="R329" s="55" t="s">
        <v>112</v>
      </c>
      <c r="S329" s="55" t="s">
        <v>351</v>
      </c>
      <c r="T329" s="60">
        <v>1</v>
      </c>
      <c r="U329" s="60">
        <v>3830</v>
      </c>
      <c r="V329" s="60">
        <v>210</v>
      </c>
      <c r="W329" s="60">
        <v>0</v>
      </c>
      <c r="X329" s="60">
        <v>0</v>
      </c>
      <c r="Y329" s="60">
        <v>0</v>
      </c>
      <c r="Z329" s="60">
        <v>0</v>
      </c>
      <c r="AA329" s="60">
        <v>0</v>
      </c>
      <c r="AB329" s="60">
        <v>3510</v>
      </c>
      <c r="AC329" s="60">
        <v>2156</v>
      </c>
      <c r="AD329" s="60">
        <v>3830</v>
      </c>
      <c r="AE329" s="60">
        <v>2156</v>
      </c>
      <c r="AF329" s="60">
        <v>455</v>
      </c>
      <c r="AG329" s="60">
        <v>1219</v>
      </c>
      <c r="AH329" s="61">
        <v>0.31830000000000003</v>
      </c>
      <c r="AL329" s="55" t="s">
        <v>111</v>
      </c>
      <c r="AM329" s="55" t="s">
        <v>773</v>
      </c>
      <c r="AN329" s="55" t="s">
        <v>785</v>
      </c>
      <c r="AP3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3830</v>
      </c>
      <c r="AQ3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2156</v>
      </c>
      <c r="AR3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455</v>
      </c>
      <c r="AS329" s="60">
        <f>IFERROR(IF(출고표[[#This Row],[쇼핑몰구분]]="비닐팩토리",0,ROUND(출고표[[#This Row],[총판매금액(검)]]-출고표[[#This Row],[거래처지급액(검)]]-출고표[[#This Row],[수수료(검)]],0)),0)</f>
        <v>1219</v>
      </c>
      <c r="AT3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0.31830000000000003</v>
      </c>
      <c r="AU3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9" s="60">
        <f>IFERROR(IF(D329="스마트스토어",COUNTIFS(출고표[구입일자],"&lt;&gt;"&amp;H329,출고표[구매자명],E329,출고표[구매자연락처],F329),COUNTIFS(출고표[구입일자],"&lt;&gt;"&amp;H329,출고표[구매자명],E329,출고표[구매자연락처],G329)),0)</f>
        <v>0</v>
      </c>
    </row>
    <row r="330" spans="1:48" ht="20.100000000000001" customHeight="1">
      <c r="A330" s="55">
        <v>334</v>
      </c>
      <c r="B330" s="55" t="s">
        <v>560</v>
      </c>
      <c r="C330" s="64" t="s">
        <v>2444</v>
      </c>
      <c r="D330" s="55" t="s">
        <v>562</v>
      </c>
      <c r="E330" s="55" t="s">
        <v>2442</v>
      </c>
      <c r="F330" s="55" t="s">
        <v>2445</v>
      </c>
      <c r="G330" s="55" t="s">
        <v>2446</v>
      </c>
      <c r="H330" s="63">
        <v>45486</v>
      </c>
      <c r="I330" s="63">
        <v>45488</v>
      </c>
      <c r="J330" s="55" t="s">
        <v>561</v>
      </c>
      <c r="K330" s="64" t="s">
        <v>2443</v>
      </c>
      <c r="M330" s="55" t="s">
        <v>2442</v>
      </c>
      <c r="N330" s="55" t="s">
        <v>2446</v>
      </c>
      <c r="P330" s="55" t="s">
        <v>2447</v>
      </c>
      <c r="Q330" s="55" t="s">
        <v>563</v>
      </c>
      <c r="R330" s="55" t="s">
        <v>98</v>
      </c>
      <c r="S330" s="55" t="s">
        <v>351</v>
      </c>
      <c r="T330" s="60">
        <v>10</v>
      </c>
      <c r="U330" s="60">
        <v>61200</v>
      </c>
      <c r="V330" s="60">
        <v>6800</v>
      </c>
      <c r="W330" s="60">
        <v>0</v>
      </c>
      <c r="X330" s="60">
        <v>0</v>
      </c>
      <c r="Y330" s="60">
        <v>5500</v>
      </c>
      <c r="Z330" s="60">
        <v>1925</v>
      </c>
      <c r="AA330" s="60">
        <v>0</v>
      </c>
      <c r="AB330" s="60">
        <v>6430</v>
      </c>
      <c r="AC330" s="60">
        <v>3960</v>
      </c>
      <c r="AD330" s="60">
        <v>61200</v>
      </c>
      <c r="AE330" s="60">
        <v>47025</v>
      </c>
      <c r="AF330" s="60">
        <v>7271</v>
      </c>
      <c r="AG330" s="60">
        <v>6904</v>
      </c>
      <c r="AH330" s="61">
        <v>0.1128</v>
      </c>
      <c r="AL330" s="55" t="s">
        <v>1645</v>
      </c>
      <c r="AN330" s="55" t="s">
        <v>785</v>
      </c>
      <c r="AP3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61200</v>
      </c>
      <c r="AQ3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47025</v>
      </c>
      <c r="AR3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7271</v>
      </c>
      <c r="AS330" s="60">
        <f>IFERROR(IF(출고표[[#This Row],[쇼핑몰구분]]="비닐팩토리",0,ROUND(출고표[[#This Row],[총판매금액(검)]]-출고표[[#This Row],[거래처지급액(검)]]-출고표[[#This Row],[수수료(검)]],0)),0)</f>
        <v>6904</v>
      </c>
      <c r="AT3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0.1128</v>
      </c>
      <c r="AU3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0" s="60">
        <f>IFERROR(IF(D330="스마트스토어",COUNTIFS(출고표[구입일자],"&lt;&gt;"&amp;H330,출고표[구매자명],E330,출고표[구매자연락처],F330),COUNTIFS(출고표[구입일자],"&lt;&gt;"&amp;H330,출고표[구매자명],E330,출고표[구매자연락처],G330)),0)</f>
        <v>0</v>
      </c>
    </row>
    <row r="331" spans="1:48" ht="20.100000000000001" customHeight="1">
      <c r="A331" s="55">
        <v>335</v>
      </c>
      <c r="B331" s="55" t="s">
        <v>560</v>
      </c>
      <c r="C331" s="64" t="s">
        <v>2449</v>
      </c>
      <c r="D331" s="55" t="s">
        <v>562</v>
      </c>
      <c r="E331" s="55" t="s">
        <v>705</v>
      </c>
      <c r="F331" s="55" t="s">
        <v>706</v>
      </c>
      <c r="G331" s="55" t="s">
        <v>2450</v>
      </c>
      <c r="H331" s="63">
        <v>45486</v>
      </c>
      <c r="I331" s="63">
        <v>45488</v>
      </c>
      <c r="J331" s="55" t="s">
        <v>561</v>
      </c>
      <c r="K331" s="64" t="s">
        <v>2448</v>
      </c>
      <c r="M331" s="55" t="s">
        <v>702</v>
      </c>
      <c r="N331" s="55" t="s">
        <v>2450</v>
      </c>
      <c r="P331" s="55" t="s">
        <v>708</v>
      </c>
      <c r="Q331" s="55" t="s">
        <v>563</v>
      </c>
      <c r="R331" s="55" t="s">
        <v>50</v>
      </c>
      <c r="S331" s="55" t="s">
        <v>351</v>
      </c>
      <c r="T331" s="60">
        <v>5</v>
      </c>
      <c r="U331" s="60">
        <v>13400</v>
      </c>
      <c r="V331" s="60">
        <v>0</v>
      </c>
      <c r="W331" s="60">
        <v>3000</v>
      </c>
      <c r="X331" s="60">
        <v>0</v>
      </c>
      <c r="Y331" s="60">
        <v>3000</v>
      </c>
      <c r="Z331" s="60">
        <v>0</v>
      </c>
      <c r="AA331" s="60">
        <v>0</v>
      </c>
      <c r="AB331" s="60">
        <v>1950</v>
      </c>
      <c r="AC331" s="60">
        <v>1320</v>
      </c>
      <c r="AD331" s="60">
        <v>16400</v>
      </c>
      <c r="AE331" s="60">
        <v>9600</v>
      </c>
      <c r="AF331" s="60">
        <v>1691</v>
      </c>
      <c r="AG331" s="60">
        <v>5109</v>
      </c>
      <c r="AH331" s="61">
        <v>0.3115</v>
      </c>
      <c r="AL331" s="55" t="s">
        <v>49</v>
      </c>
      <c r="AM331" s="55" t="s">
        <v>773</v>
      </c>
      <c r="AN331" s="55" t="s">
        <v>785</v>
      </c>
      <c r="AP3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16400</v>
      </c>
      <c r="AQ3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3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1691</v>
      </c>
      <c r="AS331" s="60">
        <f>IFERROR(IF(출고표[[#This Row],[쇼핑몰구분]]="비닐팩토리",0,ROUND(출고표[[#This Row],[총판매금액(검)]]-출고표[[#This Row],[거래처지급액(검)]]-출고표[[#This Row],[수수료(검)]],0)),0)</f>
        <v>5109</v>
      </c>
      <c r="AT3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0.3115</v>
      </c>
      <c r="AU3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1" s="60">
        <f>IFERROR(IF(D331="스마트스토어",COUNTIFS(출고표[구입일자],"&lt;&gt;"&amp;H331,출고표[구매자명],E331,출고표[구매자연락처],F331),COUNTIFS(출고표[구입일자],"&lt;&gt;"&amp;H331,출고표[구매자명],E331,출고표[구매자연락처],G331)),0)</f>
        <v>0</v>
      </c>
    </row>
    <row r="332" spans="1:48" ht="20.100000000000001" customHeight="1">
      <c r="A332" s="55">
        <v>336</v>
      </c>
      <c r="B332" s="55" t="s">
        <v>560</v>
      </c>
      <c r="C332" s="64" t="s">
        <v>2453</v>
      </c>
      <c r="D332" s="55" t="s">
        <v>562</v>
      </c>
      <c r="E332" s="55" t="s">
        <v>2454</v>
      </c>
      <c r="F332" s="55" t="s">
        <v>2455</v>
      </c>
      <c r="G332" s="55" t="s">
        <v>2456</v>
      </c>
      <c r="H332" s="63">
        <v>45486</v>
      </c>
      <c r="I332" s="63">
        <v>45488</v>
      </c>
      <c r="J332" s="55" t="s">
        <v>561</v>
      </c>
      <c r="K332" s="64" t="s">
        <v>2452</v>
      </c>
      <c r="M332" s="55" t="s">
        <v>2451</v>
      </c>
      <c r="N332" s="55" t="s">
        <v>2456</v>
      </c>
      <c r="P332" s="55" t="s">
        <v>2457</v>
      </c>
      <c r="Q332" s="55" t="s">
        <v>564</v>
      </c>
      <c r="R332" s="55" t="s">
        <v>98</v>
      </c>
      <c r="S332" s="55" t="s">
        <v>351</v>
      </c>
      <c r="T332" s="60">
        <v>2</v>
      </c>
      <c r="U332" s="60">
        <v>12240</v>
      </c>
      <c r="V332" s="60">
        <v>1360</v>
      </c>
      <c r="W332" s="60">
        <v>0</v>
      </c>
      <c r="X332" s="60">
        <v>0</v>
      </c>
      <c r="Y332" s="60">
        <v>3000</v>
      </c>
      <c r="Z332" s="60">
        <v>0</v>
      </c>
      <c r="AA332" s="60">
        <v>0</v>
      </c>
      <c r="AB332" s="60">
        <v>6430</v>
      </c>
      <c r="AC332" s="60">
        <v>3960</v>
      </c>
      <c r="AD332" s="60">
        <v>12240</v>
      </c>
      <c r="AE332" s="60">
        <v>10920</v>
      </c>
      <c r="AF332" s="60">
        <v>1454</v>
      </c>
      <c r="AG332" s="60">
        <v>-134</v>
      </c>
      <c r="AH332" s="61">
        <v>-1.09E-2</v>
      </c>
      <c r="AL332" s="55" t="s">
        <v>1645</v>
      </c>
      <c r="AN332" s="55" t="s">
        <v>785</v>
      </c>
      <c r="AP3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3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3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332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3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3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2" s="60">
        <f>IFERROR(IF(D332="스마트스토어",COUNTIFS(출고표[구입일자],"&lt;&gt;"&amp;H332,출고표[구매자명],E332,출고표[구매자연락처],F332),COUNTIFS(출고표[구입일자],"&lt;&gt;"&amp;H332,출고표[구매자명],E332,출고표[구매자연락처],G332)),0)</f>
        <v>0</v>
      </c>
    </row>
    <row r="333" spans="1:48" ht="20.100000000000001" customHeight="1">
      <c r="A333" s="55">
        <v>337</v>
      </c>
      <c r="B333" s="55" t="s">
        <v>560</v>
      </c>
      <c r="C333" s="64" t="s">
        <v>2460</v>
      </c>
      <c r="D333" s="55" t="s">
        <v>562</v>
      </c>
      <c r="E333" s="55" t="s">
        <v>2461</v>
      </c>
      <c r="F333" s="55" t="s">
        <v>2445</v>
      </c>
      <c r="G333" s="55" t="s">
        <v>2462</v>
      </c>
      <c r="H333" s="63">
        <v>45486</v>
      </c>
      <c r="I333" s="63">
        <v>45488</v>
      </c>
      <c r="J333" s="55" t="s">
        <v>561</v>
      </c>
      <c r="K333" s="64" t="s">
        <v>2459</v>
      </c>
      <c r="M333" s="55" t="s">
        <v>2458</v>
      </c>
      <c r="N333" s="55" t="s">
        <v>2462</v>
      </c>
      <c r="P333" s="55" t="s">
        <v>2463</v>
      </c>
      <c r="Q333" s="55" t="s">
        <v>564</v>
      </c>
      <c r="R333" s="55" t="s">
        <v>125</v>
      </c>
      <c r="S333" s="55" t="s">
        <v>351</v>
      </c>
      <c r="T333" s="60">
        <v>1</v>
      </c>
      <c r="U333" s="60">
        <v>1690</v>
      </c>
      <c r="V333" s="60">
        <v>190</v>
      </c>
      <c r="W333" s="60">
        <v>3000</v>
      </c>
      <c r="X333" s="60">
        <v>0</v>
      </c>
      <c r="Y333" s="60">
        <v>3000</v>
      </c>
      <c r="Z333" s="60">
        <v>0</v>
      </c>
      <c r="AA333" s="60">
        <v>0</v>
      </c>
      <c r="AB333" s="60">
        <v>1790</v>
      </c>
      <c r="AC333" s="60">
        <v>1100</v>
      </c>
      <c r="AD333" s="60">
        <v>4690</v>
      </c>
      <c r="AE333" s="60">
        <v>4100</v>
      </c>
      <c r="AF333" s="60">
        <v>300</v>
      </c>
      <c r="AG333" s="60">
        <v>290</v>
      </c>
      <c r="AH333" s="61">
        <v>6.1800000000000001E-2</v>
      </c>
      <c r="AL333" s="55" t="s">
        <v>124</v>
      </c>
      <c r="AN333" s="55" t="s">
        <v>785</v>
      </c>
      <c r="AP3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4690</v>
      </c>
      <c r="AQ3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4100</v>
      </c>
      <c r="AR3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300</v>
      </c>
      <c r="AS333" s="60">
        <f>IFERROR(IF(출고표[[#This Row],[쇼핑몰구분]]="비닐팩토리",0,ROUND(출고표[[#This Row],[총판매금액(검)]]-출고표[[#This Row],[거래처지급액(검)]]-출고표[[#This Row],[수수료(검)]],0)),0)</f>
        <v>290</v>
      </c>
      <c r="AT3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6.1800000000000001E-2</v>
      </c>
      <c r="AU3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3" s="60">
        <f>IFERROR(IF(D333="스마트스토어",COUNTIFS(출고표[구입일자],"&lt;&gt;"&amp;H333,출고표[구매자명],E333,출고표[구매자연락처],F333),COUNTIFS(출고표[구입일자],"&lt;&gt;"&amp;H333,출고표[구매자명],E333,출고표[구매자연락처],G333)),0)</f>
        <v>0</v>
      </c>
    </row>
    <row r="334" spans="1:48" ht="20.100000000000001" customHeight="1">
      <c r="A334" s="55">
        <v>338</v>
      </c>
      <c r="B334" s="55" t="s">
        <v>560</v>
      </c>
      <c r="C334" s="64" t="s">
        <v>2466</v>
      </c>
      <c r="D334" s="55" t="s">
        <v>562</v>
      </c>
      <c r="E334" s="55" t="s">
        <v>2464</v>
      </c>
      <c r="F334" s="55" t="s">
        <v>2467</v>
      </c>
      <c r="G334" s="55" t="s">
        <v>2468</v>
      </c>
      <c r="H334" s="63">
        <v>45487</v>
      </c>
      <c r="I334" s="63">
        <v>45488</v>
      </c>
      <c r="J334" s="55" t="s">
        <v>561</v>
      </c>
      <c r="K334" s="64" t="s">
        <v>2465</v>
      </c>
      <c r="M334" s="55" t="s">
        <v>2464</v>
      </c>
      <c r="N334" s="55" t="s">
        <v>2468</v>
      </c>
      <c r="P334" s="55" t="s">
        <v>2469</v>
      </c>
      <c r="Q334" s="55" t="s">
        <v>564</v>
      </c>
      <c r="R334" s="55" t="s">
        <v>36</v>
      </c>
      <c r="S334" s="55" t="s">
        <v>351</v>
      </c>
      <c r="T334" s="60">
        <v>1</v>
      </c>
      <c r="U334" s="60">
        <v>28350</v>
      </c>
      <c r="V334" s="60">
        <v>0</v>
      </c>
      <c r="W334" s="60">
        <v>3000</v>
      </c>
      <c r="X334" s="60">
        <v>0</v>
      </c>
      <c r="Y334" s="60">
        <v>3500</v>
      </c>
      <c r="Z334" s="60">
        <v>500</v>
      </c>
      <c r="AA334" s="60">
        <v>0</v>
      </c>
      <c r="AB334" s="60">
        <v>26780</v>
      </c>
      <c r="AC334" s="60">
        <v>16500</v>
      </c>
      <c r="AD334" s="60">
        <v>31350</v>
      </c>
      <c r="AE334" s="60">
        <v>20500</v>
      </c>
      <c r="AF334" s="60">
        <v>3467</v>
      </c>
      <c r="AG334" s="60">
        <v>7383</v>
      </c>
      <c r="AH334" s="61">
        <v>0.23549999999999999</v>
      </c>
      <c r="AL334" s="55" t="s">
        <v>35</v>
      </c>
      <c r="AN334" s="55" t="s">
        <v>785</v>
      </c>
      <c r="AP3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3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20500</v>
      </c>
      <c r="AR3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334" s="60">
        <f>IFERROR(IF(출고표[[#This Row],[쇼핑몰구분]]="비닐팩토리",0,ROUND(출고표[[#This Row],[총판매금액(검)]]-출고표[[#This Row],[거래처지급액(검)]]-출고표[[#This Row],[수수료(검)]],0)),0)</f>
        <v>7383</v>
      </c>
      <c r="AT3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0.23549999999999999</v>
      </c>
      <c r="AU3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4" s="60">
        <f>IFERROR(IF(D334="스마트스토어",COUNTIFS(출고표[구입일자],"&lt;&gt;"&amp;H334,출고표[구매자명],E334,출고표[구매자연락처],F334),COUNTIFS(출고표[구입일자],"&lt;&gt;"&amp;H334,출고표[구매자명],E334,출고표[구매자연락처],G334)),0)</f>
        <v>0</v>
      </c>
    </row>
    <row r="335" spans="1:48" ht="20.100000000000001" customHeight="1">
      <c r="A335" s="55">
        <v>339</v>
      </c>
      <c r="B335" s="55" t="s">
        <v>665</v>
      </c>
      <c r="C335" s="64" t="s">
        <v>2472</v>
      </c>
      <c r="D335" s="55" t="s">
        <v>559</v>
      </c>
      <c r="E335" s="55" t="s">
        <v>2470</v>
      </c>
      <c r="F335" s="55" t="s">
        <v>2473</v>
      </c>
      <c r="G335" s="55" t="s">
        <v>2474</v>
      </c>
      <c r="H335" s="63">
        <v>45489</v>
      </c>
      <c r="I335" s="63">
        <v>45489</v>
      </c>
      <c r="J335" s="55" t="s">
        <v>561</v>
      </c>
      <c r="K335" s="64" t="s">
        <v>2471</v>
      </c>
      <c r="M335" s="55" t="s">
        <v>2470</v>
      </c>
      <c r="N335" s="55" t="s">
        <v>2474</v>
      </c>
      <c r="P335" s="55" t="s">
        <v>2475</v>
      </c>
      <c r="R335" s="55" t="s">
        <v>24</v>
      </c>
      <c r="S335" s="55" t="s">
        <v>351</v>
      </c>
      <c r="T335" s="60">
        <v>1</v>
      </c>
      <c r="U335" s="60">
        <v>13600</v>
      </c>
      <c r="V335" s="60">
        <v>0</v>
      </c>
      <c r="W335" s="60">
        <v>0</v>
      </c>
      <c r="X335" s="60">
        <v>0</v>
      </c>
      <c r="Y335" s="60">
        <v>3500</v>
      </c>
      <c r="Z335" s="60">
        <v>960</v>
      </c>
      <c r="AA335" s="60">
        <v>0</v>
      </c>
      <c r="AB335" s="60">
        <v>13600</v>
      </c>
      <c r="AC335" s="60">
        <v>9350</v>
      </c>
      <c r="AD335" s="60">
        <v>13600</v>
      </c>
      <c r="AE335" s="60">
        <v>0</v>
      </c>
      <c r="AF335" s="60">
        <v>763</v>
      </c>
      <c r="AG335" s="60">
        <v>0</v>
      </c>
      <c r="AH335" s="61">
        <v>0</v>
      </c>
      <c r="AL335" s="55" t="s">
        <v>23</v>
      </c>
      <c r="AN335" s="55" t="s">
        <v>785</v>
      </c>
      <c r="AP3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3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763</v>
      </c>
      <c r="AS3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5" s="60">
        <f>IFERROR(IF(D335="스마트스토어",COUNTIFS(출고표[구입일자],"&lt;&gt;"&amp;H335,출고표[구매자명],E335,출고표[구매자연락처],F335),COUNTIFS(출고표[구입일자],"&lt;&gt;"&amp;H335,출고표[구매자명],E335,출고표[구매자연락처],G335)),0)</f>
        <v>0</v>
      </c>
    </row>
    <row r="336" spans="1:48" ht="20.100000000000001" customHeight="1">
      <c r="A336" s="55">
        <v>340</v>
      </c>
      <c r="B336" s="55" t="s">
        <v>665</v>
      </c>
      <c r="C336" s="64" t="s">
        <v>2476</v>
      </c>
      <c r="D336" s="55" t="s">
        <v>559</v>
      </c>
      <c r="E336" s="55" t="s">
        <v>2470</v>
      </c>
      <c r="F336" s="55" t="s">
        <v>2473</v>
      </c>
      <c r="G336" s="55" t="s">
        <v>2474</v>
      </c>
      <c r="H336" s="63">
        <v>45489</v>
      </c>
      <c r="I336" s="63">
        <v>45489</v>
      </c>
      <c r="J336" s="55" t="s">
        <v>561</v>
      </c>
      <c r="K336" s="64" t="s">
        <v>2471</v>
      </c>
      <c r="M336" s="55" t="s">
        <v>2470</v>
      </c>
      <c r="N336" s="55" t="s">
        <v>2474</v>
      </c>
      <c r="P336" s="55" t="s">
        <v>2475</v>
      </c>
      <c r="R336" s="55" t="s">
        <v>26</v>
      </c>
      <c r="S336" s="55" t="s">
        <v>351</v>
      </c>
      <c r="T336" s="60">
        <v>1</v>
      </c>
      <c r="U336" s="60">
        <v>21920</v>
      </c>
      <c r="V336" s="60">
        <v>0</v>
      </c>
      <c r="W336" s="60">
        <v>0</v>
      </c>
      <c r="X336" s="60">
        <v>0</v>
      </c>
      <c r="Y336" s="60">
        <v>0</v>
      </c>
      <c r="Z336" s="60">
        <v>0</v>
      </c>
      <c r="AA336" s="60">
        <v>0</v>
      </c>
      <c r="AB336" s="60">
        <v>21920</v>
      </c>
      <c r="AC336" s="60">
        <v>15070</v>
      </c>
      <c r="AD336" s="60">
        <v>21920</v>
      </c>
      <c r="AE336" s="60">
        <v>0</v>
      </c>
      <c r="AF336" s="60">
        <v>1181</v>
      </c>
      <c r="AG336" s="60">
        <v>0</v>
      </c>
      <c r="AH336" s="61">
        <v>0</v>
      </c>
      <c r="AL336" s="55" t="s">
        <v>25</v>
      </c>
      <c r="AM336" s="55" t="s">
        <v>773</v>
      </c>
      <c r="AN336" s="55" t="s">
        <v>785</v>
      </c>
      <c r="AP3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21920</v>
      </c>
      <c r="AQ3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1181</v>
      </c>
      <c r="AS3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6" s="60">
        <f>IFERROR(IF(D336="스마트스토어",COUNTIFS(출고표[구입일자],"&lt;&gt;"&amp;H336,출고표[구매자명],E336,출고표[구매자연락처],F336),COUNTIFS(출고표[구입일자],"&lt;&gt;"&amp;H336,출고표[구매자명],E336,출고표[구매자연락처],G336)),0)</f>
        <v>0</v>
      </c>
    </row>
    <row r="337" spans="1:48" ht="20.100000000000001" customHeight="1">
      <c r="A337" s="55">
        <v>341</v>
      </c>
      <c r="B337" s="55" t="s">
        <v>665</v>
      </c>
      <c r="C337" s="64" t="s">
        <v>2477</v>
      </c>
      <c r="D337" s="55" t="s">
        <v>559</v>
      </c>
      <c r="E337" s="55" t="s">
        <v>2470</v>
      </c>
      <c r="F337" s="55" t="s">
        <v>2473</v>
      </c>
      <c r="G337" s="55" t="s">
        <v>2474</v>
      </c>
      <c r="H337" s="63">
        <v>45489</v>
      </c>
      <c r="I337" s="63">
        <v>45489</v>
      </c>
      <c r="J337" s="55" t="s">
        <v>561</v>
      </c>
      <c r="K337" s="64" t="s">
        <v>2471</v>
      </c>
      <c r="M337" s="55" t="s">
        <v>2470</v>
      </c>
      <c r="N337" s="55" t="s">
        <v>2474</v>
      </c>
      <c r="P337" s="55" t="s">
        <v>2475</v>
      </c>
      <c r="R337" s="55" t="s">
        <v>30</v>
      </c>
      <c r="S337" s="55" t="s">
        <v>351</v>
      </c>
      <c r="T337" s="60">
        <v>1</v>
      </c>
      <c r="U337" s="60">
        <v>10560</v>
      </c>
      <c r="V337" s="60">
        <v>0</v>
      </c>
      <c r="W337" s="60">
        <v>0</v>
      </c>
      <c r="X337" s="60">
        <v>0</v>
      </c>
      <c r="Y337" s="60">
        <v>0</v>
      </c>
      <c r="Z337" s="60">
        <v>0</v>
      </c>
      <c r="AA337" s="60">
        <v>0</v>
      </c>
      <c r="AB337" s="60">
        <v>10560</v>
      </c>
      <c r="AC337" s="60">
        <v>7260</v>
      </c>
      <c r="AD337" s="60">
        <v>10560</v>
      </c>
      <c r="AE337" s="60">
        <v>0</v>
      </c>
      <c r="AF337" s="60">
        <v>611</v>
      </c>
      <c r="AG337" s="60">
        <v>0</v>
      </c>
      <c r="AH337" s="61">
        <v>0</v>
      </c>
      <c r="AL337" s="55" t="s">
        <v>29</v>
      </c>
      <c r="AM337" s="55" t="s">
        <v>773</v>
      </c>
      <c r="AN337" s="55" t="s">
        <v>785</v>
      </c>
      <c r="AP3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10560</v>
      </c>
      <c r="AQ3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611</v>
      </c>
      <c r="AS3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7" s="60">
        <f>IFERROR(IF(D337="스마트스토어",COUNTIFS(출고표[구입일자],"&lt;&gt;"&amp;H337,출고표[구매자명],E337,출고표[구매자연락처],F337),COUNTIFS(출고표[구입일자],"&lt;&gt;"&amp;H337,출고표[구매자명],E337,출고표[구매자연락처],G337)),0)</f>
        <v>0</v>
      </c>
    </row>
    <row r="338" spans="1:48" ht="20.100000000000001" customHeight="1">
      <c r="A338" s="55">
        <v>342</v>
      </c>
      <c r="B338" s="55" t="s">
        <v>665</v>
      </c>
      <c r="C338" s="64" t="s">
        <v>2480</v>
      </c>
      <c r="D338" s="55" t="s">
        <v>559</v>
      </c>
      <c r="E338" s="55" t="s">
        <v>2478</v>
      </c>
      <c r="F338" s="55" t="s">
        <v>2481</v>
      </c>
      <c r="G338" s="55" t="s">
        <v>2482</v>
      </c>
      <c r="H338" s="63">
        <v>45489</v>
      </c>
      <c r="I338" s="63">
        <v>45489</v>
      </c>
      <c r="J338" s="55" t="s">
        <v>561</v>
      </c>
      <c r="K338" s="64" t="s">
        <v>2479</v>
      </c>
      <c r="M338" s="55" t="s">
        <v>2478</v>
      </c>
      <c r="N338" s="55" t="s">
        <v>2482</v>
      </c>
      <c r="P338" s="55" t="s">
        <v>2483</v>
      </c>
      <c r="R338" s="55" t="s">
        <v>22</v>
      </c>
      <c r="S338" s="55" t="s">
        <v>351</v>
      </c>
      <c r="T338" s="60">
        <v>1</v>
      </c>
      <c r="U338" s="60">
        <v>18400</v>
      </c>
      <c r="V338" s="60">
        <v>0</v>
      </c>
      <c r="W338" s="60">
        <v>3000</v>
      </c>
      <c r="X338" s="60">
        <v>0</v>
      </c>
      <c r="Y338" s="60">
        <v>3000</v>
      </c>
      <c r="Z338" s="60">
        <v>0</v>
      </c>
      <c r="AA338" s="60">
        <v>0</v>
      </c>
      <c r="AB338" s="60">
        <v>18400</v>
      </c>
      <c r="AC338" s="60">
        <v>12650</v>
      </c>
      <c r="AD338" s="60">
        <v>21400</v>
      </c>
      <c r="AE338" s="60">
        <v>0</v>
      </c>
      <c r="AF338" s="60">
        <v>1094</v>
      </c>
      <c r="AG338" s="60">
        <v>0</v>
      </c>
      <c r="AH338" s="61">
        <v>0</v>
      </c>
      <c r="AL338" s="55" t="s">
        <v>21</v>
      </c>
      <c r="AN338" s="55" t="s">
        <v>785</v>
      </c>
      <c r="AP3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3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3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8" s="60">
        <f>IFERROR(IF(D338="스마트스토어",COUNTIFS(출고표[구입일자],"&lt;&gt;"&amp;H338,출고표[구매자명],E338,출고표[구매자연락처],F338),COUNTIFS(출고표[구입일자],"&lt;&gt;"&amp;H338,출고표[구매자명],E338,출고표[구매자연락처],G338)),0)</f>
        <v>0</v>
      </c>
    </row>
    <row r="339" spans="1:48" ht="20.100000000000001" customHeight="1">
      <c r="A339" s="55">
        <v>343</v>
      </c>
      <c r="B339" s="55" t="s">
        <v>560</v>
      </c>
      <c r="C339" s="64" t="s">
        <v>2486</v>
      </c>
      <c r="D339" s="55" t="s">
        <v>559</v>
      </c>
      <c r="E339" s="55" t="s">
        <v>2487</v>
      </c>
      <c r="F339" s="55" t="s">
        <v>2488</v>
      </c>
      <c r="G339" s="55" t="s">
        <v>2489</v>
      </c>
      <c r="H339" s="63">
        <v>45489</v>
      </c>
      <c r="I339" s="63">
        <v>45489</v>
      </c>
      <c r="J339" s="55" t="s">
        <v>561</v>
      </c>
      <c r="K339" s="64" t="s">
        <v>2485</v>
      </c>
      <c r="M339" s="55" t="s">
        <v>2484</v>
      </c>
      <c r="N339" s="55" t="s">
        <v>2490</v>
      </c>
      <c r="P339" s="55" t="s">
        <v>2491</v>
      </c>
      <c r="R339" s="55" t="s">
        <v>242</v>
      </c>
      <c r="S339" s="55" t="s">
        <v>378</v>
      </c>
      <c r="T339" s="60">
        <v>1</v>
      </c>
      <c r="U339" s="60">
        <v>1700</v>
      </c>
      <c r="V339" s="60">
        <v>0</v>
      </c>
      <c r="W339" s="60">
        <v>3000</v>
      </c>
      <c r="X339" s="60">
        <v>0</v>
      </c>
      <c r="Y339" s="60">
        <v>4400</v>
      </c>
      <c r="Z339" s="60">
        <v>1725</v>
      </c>
      <c r="AA339" s="60">
        <v>0</v>
      </c>
      <c r="AB339" s="60">
        <v>1640</v>
      </c>
      <c r="AC339" s="60">
        <v>1045</v>
      </c>
      <c r="AD339" s="60">
        <v>4700</v>
      </c>
      <c r="AE339" s="60">
        <v>7170</v>
      </c>
      <c r="AF339" s="60">
        <v>207</v>
      </c>
      <c r="AG339" s="60">
        <v>-2677</v>
      </c>
      <c r="AH339" s="61">
        <v>-0.5696</v>
      </c>
      <c r="AL339" s="55" t="s">
        <v>388</v>
      </c>
      <c r="AN339" s="55" t="s">
        <v>785</v>
      </c>
      <c r="AP3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4700</v>
      </c>
      <c r="AQ3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7170</v>
      </c>
      <c r="AR3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</v>
      </c>
      <c r="AS339" s="60">
        <f>IFERROR(IF(출고표[[#This Row],[쇼핑몰구분]]="비닐팩토리",0,ROUND(출고표[[#This Row],[총판매금액(검)]]-출고표[[#This Row],[거래처지급액(검)]]-출고표[[#This Row],[수수료(검)]],0)),0)</f>
        <v>-2677</v>
      </c>
      <c r="AT33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-0.5696</v>
      </c>
      <c r="AU3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9" s="60">
        <f>IFERROR(IF(D339="스마트스토어",COUNTIFS(출고표[구입일자],"&lt;&gt;"&amp;H339,출고표[구매자명],E339,출고표[구매자연락처],F339),COUNTIFS(출고표[구입일자],"&lt;&gt;"&amp;H339,출고표[구매자명],E339,출고표[구매자연락처],G339)),0)</f>
        <v>0</v>
      </c>
    </row>
    <row r="340" spans="1:48" ht="20.100000000000001" customHeight="1">
      <c r="A340" s="55">
        <v>344</v>
      </c>
      <c r="B340" s="55" t="s">
        <v>560</v>
      </c>
      <c r="C340" s="64" t="s">
        <v>2492</v>
      </c>
      <c r="D340" s="55" t="s">
        <v>559</v>
      </c>
      <c r="E340" s="55" t="s">
        <v>2487</v>
      </c>
      <c r="F340" s="55" t="s">
        <v>2488</v>
      </c>
      <c r="G340" s="55" t="s">
        <v>2489</v>
      </c>
      <c r="H340" s="63">
        <v>45489</v>
      </c>
      <c r="I340" s="63">
        <v>45489</v>
      </c>
      <c r="J340" s="55" t="s">
        <v>561</v>
      </c>
      <c r="K340" s="64" t="s">
        <v>2485</v>
      </c>
      <c r="M340" s="55" t="s">
        <v>2484</v>
      </c>
      <c r="N340" s="55" t="s">
        <v>2490</v>
      </c>
      <c r="P340" s="55" t="s">
        <v>2491</v>
      </c>
      <c r="R340" s="55" t="s">
        <v>242</v>
      </c>
      <c r="S340" s="55" t="s">
        <v>351</v>
      </c>
      <c r="T340" s="60">
        <v>1</v>
      </c>
      <c r="U340" s="60">
        <v>1700</v>
      </c>
      <c r="V340" s="60">
        <v>0</v>
      </c>
      <c r="W340" s="60">
        <v>0</v>
      </c>
      <c r="X340" s="60">
        <v>0</v>
      </c>
      <c r="Y340" s="60">
        <v>0</v>
      </c>
      <c r="Z340" s="60">
        <v>0</v>
      </c>
      <c r="AA340" s="60">
        <v>0</v>
      </c>
      <c r="AB340" s="60">
        <v>1640</v>
      </c>
      <c r="AC340" s="60">
        <v>1045</v>
      </c>
      <c r="AD340" s="60">
        <v>1700</v>
      </c>
      <c r="AE340" s="60">
        <v>1045</v>
      </c>
      <c r="AF340" s="60">
        <v>148</v>
      </c>
      <c r="AG340" s="60">
        <v>3507</v>
      </c>
      <c r="AH340" s="61">
        <v>2.0629</v>
      </c>
      <c r="AL340" s="55" t="s">
        <v>388</v>
      </c>
      <c r="AM340" s="55" t="s">
        <v>773</v>
      </c>
      <c r="AN340" s="55" t="s">
        <v>785</v>
      </c>
      <c r="AP3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1700</v>
      </c>
      <c r="AQ3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1045</v>
      </c>
      <c r="AR3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</v>
      </c>
      <c r="AS340" s="60">
        <f>IFERROR(IF(출고표[[#This Row],[쇼핑몰구분]]="비닐팩토리",0,ROUND(출고표[[#This Row],[총판매금액(검)]]-출고표[[#This Row],[거래처지급액(검)]]-출고표[[#This Row],[수수료(검)]],0)),0)</f>
        <v>507</v>
      </c>
      <c r="AT3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0.29820000000000002</v>
      </c>
      <c r="AU3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0" s="60">
        <f>IFERROR(IF(D340="스마트스토어",COUNTIFS(출고표[구입일자],"&lt;&gt;"&amp;H340,출고표[구매자명],E340,출고표[구매자연락처],F340),COUNTIFS(출고표[구입일자],"&lt;&gt;"&amp;H340,출고표[구매자명],E340,출고표[구매자연락처],G340)),0)</f>
        <v>0</v>
      </c>
    </row>
    <row r="341" spans="1:48" ht="20.100000000000001" customHeight="1">
      <c r="A341" s="55">
        <v>345</v>
      </c>
      <c r="B341" s="55" t="s">
        <v>560</v>
      </c>
      <c r="C341" s="64" t="s">
        <v>2493</v>
      </c>
      <c r="D341" s="55" t="s">
        <v>559</v>
      </c>
      <c r="E341" s="55" t="s">
        <v>2487</v>
      </c>
      <c r="F341" s="55" t="s">
        <v>2488</v>
      </c>
      <c r="G341" s="55" t="s">
        <v>2489</v>
      </c>
      <c r="H341" s="63">
        <v>45489</v>
      </c>
      <c r="I341" s="63">
        <v>45489</v>
      </c>
      <c r="J341" s="55" t="s">
        <v>561</v>
      </c>
      <c r="K341" s="64" t="s">
        <v>2485</v>
      </c>
      <c r="M341" s="55" t="s">
        <v>2484</v>
      </c>
      <c r="N341" s="55" t="s">
        <v>2490</v>
      </c>
      <c r="P341" s="55" t="s">
        <v>2491</v>
      </c>
      <c r="R341" s="55" t="s">
        <v>242</v>
      </c>
      <c r="S341" s="55" t="s">
        <v>366</v>
      </c>
      <c r="T341" s="60">
        <v>1</v>
      </c>
      <c r="U341" s="60">
        <v>1700</v>
      </c>
      <c r="V341" s="60">
        <v>0</v>
      </c>
      <c r="W341" s="60">
        <v>0</v>
      </c>
      <c r="X341" s="60">
        <v>0</v>
      </c>
      <c r="Y341" s="60">
        <v>0</v>
      </c>
      <c r="Z341" s="60">
        <v>0</v>
      </c>
      <c r="AA341" s="60">
        <v>0</v>
      </c>
      <c r="AB341" s="60">
        <v>1640</v>
      </c>
      <c r="AC341" s="60">
        <v>1045</v>
      </c>
      <c r="AD341" s="60">
        <v>1700</v>
      </c>
      <c r="AE341" s="60">
        <v>1045</v>
      </c>
      <c r="AF341" s="60">
        <v>148</v>
      </c>
      <c r="AG341" s="60">
        <v>3507</v>
      </c>
      <c r="AH341" s="61">
        <v>2.0629</v>
      </c>
      <c r="AL341" s="55" t="s">
        <v>388</v>
      </c>
      <c r="AM341" s="55" t="s">
        <v>773</v>
      </c>
      <c r="AN341" s="55" t="s">
        <v>785</v>
      </c>
      <c r="AP3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1700</v>
      </c>
      <c r="AQ3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1045</v>
      </c>
      <c r="AR3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</v>
      </c>
      <c r="AS341" s="60">
        <f>IFERROR(IF(출고표[[#This Row],[쇼핑몰구분]]="비닐팩토리",0,ROUND(출고표[[#This Row],[총판매금액(검)]]-출고표[[#This Row],[거래처지급액(검)]]-출고표[[#This Row],[수수료(검)]],0)),0)</f>
        <v>507</v>
      </c>
      <c r="AT34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0.29820000000000002</v>
      </c>
      <c r="AU3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1" s="60">
        <f>IFERROR(IF(D341="스마트스토어",COUNTIFS(출고표[구입일자],"&lt;&gt;"&amp;H341,출고표[구매자명],E341,출고표[구매자연락처],F341),COUNTIFS(출고표[구입일자],"&lt;&gt;"&amp;H341,출고표[구매자명],E341,출고표[구매자연락처],G341)),0)</f>
        <v>0</v>
      </c>
    </row>
    <row r="342" spans="1:48" ht="20.100000000000001" customHeight="1">
      <c r="A342" s="55">
        <v>346</v>
      </c>
      <c r="B342" s="55" t="s">
        <v>560</v>
      </c>
      <c r="C342" s="64" t="s">
        <v>2494</v>
      </c>
      <c r="D342" s="55" t="s">
        <v>559</v>
      </c>
      <c r="E342" s="55" t="s">
        <v>2487</v>
      </c>
      <c r="F342" s="55" t="s">
        <v>2488</v>
      </c>
      <c r="G342" s="55" t="s">
        <v>2489</v>
      </c>
      <c r="H342" s="63">
        <v>45489</v>
      </c>
      <c r="I342" s="63">
        <v>45489</v>
      </c>
      <c r="J342" s="55" t="s">
        <v>561</v>
      </c>
      <c r="K342" s="64" t="s">
        <v>2485</v>
      </c>
      <c r="M342" s="55" t="s">
        <v>2484</v>
      </c>
      <c r="N342" s="55" t="s">
        <v>2490</v>
      </c>
      <c r="P342" s="55" t="s">
        <v>2491</v>
      </c>
      <c r="R342" s="55" t="s">
        <v>242</v>
      </c>
      <c r="S342" s="55" t="s">
        <v>373</v>
      </c>
      <c r="T342" s="60">
        <v>1</v>
      </c>
      <c r="U342" s="60">
        <v>1700</v>
      </c>
      <c r="V342" s="60">
        <v>0</v>
      </c>
      <c r="W342" s="60">
        <v>0</v>
      </c>
      <c r="X342" s="60">
        <v>0</v>
      </c>
      <c r="Y342" s="60">
        <v>0</v>
      </c>
      <c r="Z342" s="60">
        <v>0</v>
      </c>
      <c r="AA342" s="60">
        <v>0</v>
      </c>
      <c r="AB342" s="60">
        <v>1640</v>
      </c>
      <c r="AC342" s="60">
        <v>1045</v>
      </c>
      <c r="AD342" s="60">
        <v>1700</v>
      </c>
      <c r="AE342" s="60">
        <v>1045</v>
      </c>
      <c r="AF342" s="60">
        <v>148</v>
      </c>
      <c r="AG342" s="60">
        <v>3507</v>
      </c>
      <c r="AH342" s="61">
        <v>2.0629</v>
      </c>
      <c r="AL342" s="55" t="s">
        <v>388</v>
      </c>
      <c r="AM342" s="55" t="s">
        <v>773</v>
      </c>
      <c r="AN342" s="55" t="s">
        <v>785</v>
      </c>
      <c r="AP3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1700</v>
      </c>
      <c r="AQ3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1045</v>
      </c>
      <c r="AR3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</v>
      </c>
      <c r="AS342" s="60">
        <f>IFERROR(IF(출고표[[#This Row],[쇼핑몰구분]]="비닐팩토리",0,ROUND(출고표[[#This Row],[총판매금액(검)]]-출고표[[#This Row],[거래처지급액(검)]]-출고표[[#This Row],[수수료(검)]],0)),0)</f>
        <v>507</v>
      </c>
      <c r="AT3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0.29820000000000002</v>
      </c>
      <c r="AU3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2" s="60">
        <f>IFERROR(IF(D342="스마트스토어",COUNTIFS(출고표[구입일자],"&lt;&gt;"&amp;H342,출고표[구매자명],E342,출고표[구매자연락처],F342),COUNTIFS(출고표[구입일자],"&lt;&gt;"&amp;H342,출고표[구매자명],E342,출고표[구매자연락처],G342)),0)</f>
        <v>0</v>
      </c>
    </row>
    <row r="343" spans="1:48" ht="20.100000000000001" customHeight="1">
      <c r="A343" s="55">
        <v>347</v>
      </c>
      <c r="B343" s="55" t="s">
        <v>560</v>
      </c>
      <c r="C343" s="64" t="s">
        <v>2495</v>
      </c>
      <c r="D343" s="55" t="s">
        <v>559</v>
      </c>
      <c r="E343" s="55" t="s">
        <v>2487</v>
      </c>
      <c r="F343" s="55" t="s">
        <v>2488</v>
      </c>
      <c r="G343" s="55" t="s">
        <v>2489</v>
      </c>
      <c r="H343" s="63">
        <v>45489</v>
      </c>
      <c r="I343" s="63">
        <v>45489</v>
      </c>
      <c r="J343" s="55" t="s">
        <v>561</v>
      </c>
      <c r="K343" s="64" t="s">
        <v>2485</v>
      </c>
      <c r="M343" s="55" t="s">
        <v>2484</v>
      </c>
      <c r="N343" s="55" t="s">
        <v>2490</v>
      </c>
      <c r="P343" s="55" t="s">
        <v>2491</v>
      </c>
      <c r="R343" s="55" t="s">
        <v>176</v>
      </c>
      <c r="S343" s="55" t="s">
        <v>352</v>
      </c>
      <c r="T343" s="60">
        <v>1</v>
      </c>
      <c r="U343" s="60">
        <v>7560</v>
      </c>
      <c r="V343" s="60">
        <v>0</v>
      </c>
      <c r="W343" s="60">
        <v>0</v>
      </c>
      <c r="X343" s="60">
        <v>0</v>
      </c>
      <c r="Y343" s="60">
        <v>0</v>
      </c>
      <c r="Z343" s="60">
        <v>0</v>
      </c>
      <c r="AA343" s="60">
        <v>0</v>
      </c>
      <c r="AB343" s="60">
        <v>7230</v>
      </c>
      <c r="AC343" s="60">
        <v>4620</v>
      </c>
      <c r="AD343" s="60">
        <v>7560</v>
      </c>
      <c r="AE343" s="60">
        <v>4620</v>
      </c>
      <c r="AF343" s="60">
        <v>381</v>
      </c>
      <c r="AG343" s="60">
        <v>5559</v>
      </c>
      <c r="AH343" s="61">
        <v>0.73529999999999995</v>
      </c>
      <c r="AL343" s="55" t="s">
        <v>1641</v>
      </c>
      <c r="AM343" s="55" t="s">
        <v>773</v>
      </c>
      <c r="AN343" s="55" t="s">
        <v>785</v>
      </c>
      <c r="AP3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7560</v>
      </c>
      <c r="AQ3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4620</v>
      </c>
      <c r="AR3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381</v>
      </c>
      <c r="AS343" s="60">
        <f>IFERROR(IF(출고표[[#This Row],[쇼핑몰구분]]="비닐팩토리",0,ROUND(출고표[[#This Row],[총판매금액(검)]]-출고표[[#This Row],[거래처지급액(검)]]-출고표[[#This Row],[수수료(검)]],0)),0)</f>
        <v>2559</v>
      </c>
      <c r="AT3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0.33850000000000002</v>
      </c>
      <c r="AU3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3" s="60">
        <f>IFERROR(IF(D343="스마트스토어",COUNTIFS(출고표[구입일자],"&lt;&gt;"&amp;H343,출고표[구매자명],E343,출고표[구매자연락처],F343),COUNTIFS(출고표[구입일자],"&lt;&gt;"&amp;H343,출고표[구매자명],E343,출고표[구매자연락처],G343)),0)</f>
        <v>0</v>
      </c>
    </row>
    <row r="344" spans="1:48" ht="20.100000000000001" customHeight="1">
      <c r="A344" s="55">
        <v>348</v>
      </c>
      <c r="B344" s="55" t="s">
        <v>560</v>
      </c>
      <c r="C344" s="64" t="s">
        <v>2496</v>
      </c>
      <c r="D344" s="55" t="s">
        <v>559</v>
      </c>
      <c r="E344" s="55" t="s">
        <v>2487</v>
      </c>
      <c r="F344" s="55" t="s">
        <v>2488</v>
      </c>
      <c r="G344" s="55" t="s">
        <v>2489</v>
      </c>
      <c r="H344" s="63">
        <v>45489</v>
      </c>
      <c r="I344" s="63">
        <v>45489</v>
      </c>
      <c r="J344" s="55" t="s">
        <v>561</v>
      </c>
      <c r="K344" s="64" t="s">
        <v>2485</v>
      </c>
      <c r="M344" s="55" t="s">
        <v>2484</v>
      </c>
      <c r="N344" s="55" t="s">
        <v>2490</v>
      </c>
      <c r="P344" s="55" t="s">
        <v>2491</v>
      </c>
      <c r="R344" s="55" t="s">
        <v>176</v>
      </c>
      <c r="S344" s="55" t="s">
        <v>373</v>
      </c>
      <c r="T344" s="60">
        <v>1</v>
      </c>
      <c r="U344" s="60">
        <v>7560</v>
      </c>
      <c r="V344" s="60">
        <v>0</v>
      </c>
      <c r="W344" s="60">
        <v>0</v>
      </c>
      <c r="X344" s="60">
        <v>0</v>
      </c>
      <c r="Y344" s="60">
        <v>0</v>
      </c>
      <c r="Z344" s="60">
        <v>0</v>
      </c>
      <c r="AA344" s="60">
        <v>0</v>
      </c>
      <c r="AB344" s="60">
        <v>7230</v>
      </c>
      <c r="AC344" s="60">
        <v>4620</v>
      </c>
      <c r="AD344" s="60">
        <v>7560</v>
      </c>
      <c r="AE344" s="60">
        <v>4620</v>
      </c>
      <c r="AF344" s="60">
        <v>381</v>
      </c>
      <c r="AG344" s="60">
        <v>8559</v>
      </c>
      <c r="AH344" s="61">
        <v>1.1321000000000001</v>
      </c>
      <c r="AL344" s="55" t="s">
        <v>1641</v>
      </c>
      <c r="AM344" s="55" t="s">
        <v>773</v>
      </c>
      <c r="AN344" s="55" t="s">
        <v>785</v>
      </c>
      <c r="AP3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7560</v>
      </c>
      <c r="AQ3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4620</v>
      </c>
      <c r="AR3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381</v>
      </c>
      <c r="AS344" s="60">
        <f>IFERROR(IF(출고표[[#This Row],[쇼핑몰구분]]="비닐팩토리",0,ROUND(출고표[[#This Row],[총판매금액(검)]]-출고표[[#This Row],[거래처지급액(검)]]-출고표[[#This Row],[수수료(검)]],0)),0)</f>
        <v>2559</v>
      </c>
      <c r="AT3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0.33850000000000002</v>
      </c>
      <c r="AU3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4" s="60">
        <f>IFERROR(IF(D344="스마트스토어",COUNTIFS(출고표[구입일자],"&lt;&gt;"&amp;H344,출고표[구매자명],E344,출고표[구매자연락처],F344),COUNTIFS(출고표[구입일자],"&lt;&gt;"&amp;H344,출고표[구매자명],E344,출고표[구매자연락처],G344)),0)</f>
        <v>0</v>
      </c>
    </row>
    <row r="345" spans="1:48" ht="20.100000000000001" customHeight="1">
      <c r="A345" s="55">
        <v>349</v>
      </c>
      <c r="B345" s="55" t="s">
        <v>560</v>
      </c>
      <c r="C345" s="64" t="s">
        <v>2499</v>
      </c>
      <c r="D345" s="55" t="s">
        <v>562</v>
      </c>
      <c r="E345" s="55" t="s">
        <v>2497</v>
      </c>
      <c r="F345" s="55" t="s">
        <v>2500</v>
      </c>
      <c r="G345" s="55" t="s">
        <v>2501</v>
      </c>
      <c r="H345" s="63">
        <v>45489</v>
      </c>
      <c r="I345" s="63">
        <v>45489</v>
      </c>
      <c r="J345" s="55" t="s">
        <v>561</v>
      </c>
      <c r="K345" s="64" t="s">
        <v>2498</v>
      </c>
      <c r="M345" s="55" t="s">
        <v>2497</v>
      </c>
      <c r="N345" s="55" t="s">
        <v>2501</v>
      </c>
      <c r="P345" s="55" t="s">
        <v>2502</v>
      </c>
      <c r="Q345" s="55" t="s">
        <v>564</v>
      </c>
      <c r="R345" s="55" t="s">
        <v>82</v>
      </c>
      <c r="S345" s="55" t="s">
        <v>385</v>
      </c>
      <c r="T345" s="60">
        <v>1</v>
      </c>
      <c r="U345" s="60">
        <v>6280</v>
      </c>
      <c r="V345" s="60">
        <v>340</v>
      </c>
      <c r="W345" s="60">
        <v>3000</v>
      </c>
      <c r="X345" s="60">
        <v>0</v>
      </c>
      <c r="Y345" s="60">
        <v>3000</v>
      </c>
      <c r="Z345" s="60">
        <v>0</v>
      </c>
      <c r="AA345" s="60">
        <v>0</v>
      </c>
      <c r="AB345" s="60">
        <v>5890</v>
      </c>
      <c r="AC345" s="60">
        <v>3740</v>
      </c>
      <c r="AD345" s="60">
        <v>9280</v>
      </c>
      <c r="AE345" s="60">
        <v>6740</v>
      </c>
      <c r="AF345" s="60">
        <v>845</v>
      </c>
      <c r="AG345" s="60">
        <v>1695</v>
      </c>
      <c r="AH345" s="61">
        <v>0.1827</v>
      </c>
      <c r="AL345" s="55" t="s">
        <v>81</v>
      </c>
      <c r="AN345" s="55" t="s">
        <v>785</v>
      </c>
      <c r="AP3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9280</v>
      </c>
      <c r="AQ3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6740</v>
      </c>
      <c r="AR3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845</v>
      </c>
      <c r="AS345" s="60">
        <f>IFERROR(IF(출고표[[#This Row],[쇼핑몰구분]]="비닐팩토리",0,ROUND(출고표[[#This Row],[총판매금액(검)]]-출고표[[#This Row],[거래처지급액(검)]]-출고표[[#This Row],[수수료(검)]],0)),0)</f>
        <v>1695</v>
      </c>
      <c r="AT3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0.1827</v>
      </c>
      <c r="AU3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45" s="60">
        <f>IFERROR(IF(D345="스마트스토어",COUNTIFS(출고표[구입일자],"&lt;&gt;"&amp;H345,출고표[구매자명],E345,출고표[구매자연락처],F345),COUNTIFS(출고표[구입일자],"&lt;&gt;"&amp;H345,출고표[구매자명],E345,출고표[구매자연락처],G345)),0)</f>
        <v>0</v>
      </c>
    </row>
    <row r="346" spans="1:48" ht="20.100000000000001" customHeight="1">
      <c r="A346" s="55">
        <v>350</v>
      </c>
      <c r="B346" s="55" t="s">
        <v>560</v>
      </c>
      <c r="C346" s="64" t="s">
        <v>2505</v>
      </c>
      <c r="D346" s="55" t="s">
        <v>559</v>
      </c>
      <c r="E346" s="55" t="s">
        <v>2503</v>
      </c>
      <c r="F346" s="55" t="s">
        <v>2506</v>
      </c>
      <c r="G346" s="55" t="s">
        <v>2507</v>
      </c>
      <c r="H346" s="63">
        <v>45490</v>
      </c>
      <c r="I346" s="63">
        <v>45490</v>
      </c>
      <c r="J346" s="55" t="s">
        <v>561</v>
      </c>
      <c r="K346" s="64" t="s">
        <v>2504</v>
      </c>
      <c r="M346" s="55" t="s">
        <v>2503</v>
      </c>
      <c r="N346" s="55" t="s">
        <v>2507</v>
      </c>
      <c r="P346" s="55" t="s">
        <v>2508</v>
      </c>
      <c r="R346" s="55" t="s">
        <v>34</v>
      </c>
      <c r="S346" s="55" t="s">
        <v>351</v>
      </c>
      <c r="T346" s="60">
        <v>1</v>
      </c>
      <c r="U346" s="60">
        <v>28620</v>
      </c>
      <c r="V346" s="60">
        <v>3180</v>
      </c>
      <c r="W346" s="60">
        <v>3000</v>
      </c>
      <c r="X346" s="60">
        <v>0</v>
      </c>
      <c r="Y346" s="60">
        <v>3500</v>
      </c>
      <c r="Z346" s="60">
        <v>960</v>
      </c>
      <c r="AA346" s="60">
        <v>0</v>
      </c>
      <c r="AB346" s="60">
        <v>30600</v>
      </c>
      <c r="AC346" s="60">
        <v>19800</v>
      </c>
      <c r="AD346" s="60">
        <v>31620</v>
      </c>
      <c r="AE346" s="60">
        <v>24260</v>
      </c>
      <c r="AF346" s="60">
        <v>1278</v>
      </c>
      <c r="AG346" s="60">
        <v>9082</v>
      </c>
      <c r="AH346" s="61">
        <v>0.28720000000000001</v>
      </c>
      <c r="AL346" s="55" t="s">
        <v>33</v>
      </c>
      <c r="AN346" s="55" t="s">
        <v>785</v>
      </c>
      <c r="AP3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3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346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3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3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6" s="60">
        <f>IFERROR(IF(D346="스마트스토어",COUNTIFS(출고표[구입일자],"&lt;&gt;"&amp;H346,출고표[구매자명],E346,출고표[구매자연락처],F346),COUNTIFS(출고표[구입일자],"&lt;&gt;"&amp;H346,출고표[구매자명],E346,출고표[구매자연락처],G346)),0)</f>
        <v>0</v>
      </c>
    </row>
    <row r="347" spans="1:48" ht="20.100000000000001" customHeight="1">
      <c r="A347" s="55">
        <v>351</v>
      </c>
      <c r="B347" s="55" t="s">
        <v>560</v>
      </c>
      <c r="C347" s="64" t="s">
        <v>2511</v>
      </c>
      <c r="D347" s="55" t="s">
        <v>559</v>
      </c>
      <c r="E347" s="55" t="s">
        <v>2509</v>
      </c>
      <c r="F347" s="55" t="s">
        <v>2512</v>
      </c>
      <c r="G347" s="55" t="s">
        <v>2513</v>
      </c>
      <c r="H347" s="63">
        <v>45490</v>
      </c>
      <c r="I347" s="63">
        <v>45490</v>
      </c>
      <c r="J347" s="55" t="s">
        <v>561</v>
      </c>
      <c r="K347" s="64" t="s">
        <v>2510</v>
      </c>
      <c r="M347" s="55" t="s">
        <v>2509</v>
      </c>
      <c r="N347" s="55" t="s">
        <v>2513</v>
      </c>
      <c r="P347" s="55" t="s">
        <v>2514</v>
      </c>
      <c r="R347" s="55" t="s">
        <v>80</v>
      </c>
      <c r="S347" s="55" t="s">
        <v>385</v>
      </c>
      <c r="T347" s="60">
        <v>1</v>
      </c>
      <c r="U347" s="60">
        <v>6900</v>
      </c>
      <c r="V347" s="60">
        <v>0</v>
      </c>
      <c r="W347" s="60">
        <v>3000</v>
      </c>
      <c r="X347" s="60">
        <v>0</v>
      </c>
      <c r="Y347" s="60">
        <v>3000</v>
      </c>
      <c r="Z347" s="60">
        <v>0</v>
      </c>
      <c r="AA347" s="60">
        <v>0</v>
      </c>
      <c r="AB347" s="60">
        <v>5120</v>
      </c>
      <c r="AC347" s="60">
        <v>3410</v>
      </c>
      <c r="AD347" s="60">
        <v>9900</v>
      </c>
      <c r="AE347" s="60">
        <v>6410</v>
      </c>
      <c r="AF347" s="60">
        <v>414</v>
      </c>
      <c r="AG347" s="60">
        <v>6076</v>
      </c>
      <c r="AH347" s="61">
        <v>0.61370000000000002</v>
      </c>
      <c r="AL347" s="55" t="s">
        <v>79</v>
      </c>
      <c r="AN347" s="55" t="s">
        <v>785</v>
      </c>
      <c r="AP3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9900</v>
      </c>
      <c r="AQ3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3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</v>
      </c>
      <c r="AS347" s="60">
        <f>IFERROR(IF(출고표[[#This Row],[쇼핑몰구분]]="비닐팩토리",0,ROUND(출고표[[#This Row],[총판매금액(검)]]-출고표[[#This Row],[거래처지급액(검)]]-출고표[[#This Row],[수수료(검)]],0)),0)</f>
        <v>3076</v>
      </c>
      <c r="AT3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0.31069999999999998</v>
      </c>
      <c r="AU3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7" s="60">
        <f>IFERROR(IF(D347="스마트스토어",COUNTIFS(출고표[구입일자],"&lt;&gt;"&amp;H347,출고표[구매자명],E347,출고표[구매자연락처],F347),COUNTIFS(출고표[구입일자],"&lt;&gt;"&amp;H347,출고표[구매자명],E347,출고표[구매자연락처],G347)),0)</f>
        <v>2</v>
      </c>
    </row>
    <row r="348" spans="1:48" ht="20.100000000000001" customHeight="1">
      <c r="A348" s="55">
        <v>352</v>
      </c>
      <c r="B348" s="55" t="s">
        <v>560</v>
      </c>
      <c r="C348" s="64" t="s">
        <v>2517</v>
      </c>
      <c r="D348" s="55" t="s">
        <v>559</v>
      </c>
      <c r="E348" s="55" t="s">
        <v>2518</v>
      </c>
      <c r="F348" s="55" t="s">
        <v>2519</v>
      </c>
      <c r="G348" s="55" t="s">
        <v>2520</v>
      </c>
      <c r="H348" s="63">
        <v>45489</v>
      </c>
      <c r="I348" s="63">
        <v>45490</v>
      </c>
      <c r="J348" s="55" t="s">
        <v>561</v>
      </c>
      <c r="K348" s="64" t="s">
        <v>2516</v>
      </c>
      <c r="M348" s="55" t="s">
        <v>2515</v>
      </c>
      <c r="N348" s="55" t="s">
        <v>2520</v>
      </c>
      <c r="P348" s="55" t="s">
        <v>2521</v>
      </c>
      <c r="Q348" s="55" t="s">
        <v>2522</v>
      </c>
      <c r="R348" s="55" t="s">
        <v>34</v>
      </c>
      <c r="S348" s="55" t="s">
        <v>351</v>
      </c>
      <c r="T348" s="60">
        <v>1</v>
      </c>
      <c r="U348" s="60">
        <v>28620</v>
      </c>
      <c r="V348" s="60">
        <v>3180</v>
      </c>
      <c r="W348" s="60">
        <v>3000</v>
      </c>
      <c r="X348" s="60">
        <v>0</v>
      </c>
      <c r="Y348" s="60">
        <v>3500</v>
      </c>
      <c r="Z348" s="60">
        <v>960</v>
      </c>
      <c r="AA348" s="60">
        <v>0</v>
      </c>
      <c r="AB348" s="60">
        <v>30600</v>
      </c>
      <c r="AC348" s="60">
        <v>19800</v>
      </c>
      <c r="AD348" s="60">
        <v>31620</v>
      </c>
      <c r="AE348" s="60">
        <v>24260</v>
      </c>
      <c r="AF348" s="60">
        <v>1278</v>
      </c>
      <c r="AG348" s="60">
        <v>9082</v>
      </c>
      <c r="AH348" s="61">
        <v>0.28720000000000001</v>
      </c>
      <c r="AL348" s="55" t="s">
        <v>33</v>
      </c>
      <c r="AN348" s="55" t="s">
        <v>785</v>
      </c>
      <c r="AP3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3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348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3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3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8" s="60">
        <f>IFERROR(IF(D348="스마트스토어",COUNTIFS(출고표[구입일자],"&lt;&gt;"&amp;H348,출고표[구매자명],E348,출고표[구매자연락처],F348),COUNTIFS(출고표[구입일자],"&lt;&gt;"&amp;H348,출고표[구매자명],E348,출고표[구매자연락처],G348)),0)</f>
        <v>0</v>
      </c>
    </row>
    <row r="349" spans="1:48" ht="20.100000000000001" customHeight="1">
      <c r="A349" s="55">
        <v>353</v>
      </c>
      <c r="B349" s="55" t="s">
        <v>560</v>
      </c>
      <c r="C349" s="64" t="s">
        <v>2525</v>
      </c>
      <c r="D349" s="55" t="s">
        <v>559</v>
      </c>
      <c r="E349" s="55" t="s">
        <v>2523</v>
      </c>
      <c r="F349" s="55" t="s">
        <v>2526</v>
      </c>
      <c r="G349" s="55" t="s">
        <v>2527</v>
      </c>
      <c r="H349" s="63">
        <v>45489</v>
      </c>
      <c r="I349" s="63">
        <v>45490</v>
      </c>
      <c r="J349" s="55" t="s">
        <v>561</v>
      </c>
      <c r="K349" s="64" t="s">
        <v>2524</v>
      </c>
      <c r="M349" s="55" t="s">
        <v>2523</v>
      </c>
      <c r="N349" s="55" t="s">
        <v>2527</v>
      </c>
      <c r="P349" s="55" t="s">
        <v>2528</v>
      </c>
      <c r="Q349" s="55" t="s">
        <v>2529</v>
      </c>
      <c r="R349" s="55" t="s">
        <v>78</v>
      </c>
      <c r="S349" s="55" t="s">
        <v>351</v>
      </c>
      <c r="T349" s="60">
        <v>1</v>
      </c>
      <c r="U349" s="60">
        <v>7330</v>
      </c>
      <c r="V349" s="60">
        <v>0</v>
      </c>
      <c r="W349" s="60">
        <v>3000</v>
      </c>
      <c r="X349" s="60">
        <v>0</v>
      </c>
      <c r="Y349" s="60">
        <v>3000</v>
      </c>
      <c r="Z349" s="60">
        <v>0</v>
      </c>
      <c r="AA349" s="60">
        <v>0</v>
      </c>
      <c r="AB349" s="60">
        <v>5610</v>
      </c>
      <c r="AC349" s="60">
        <v>3740</v>
      </c>
      <c r="AD349" s="60">
        <v>10330</v>
      </c>
      <c r="AE349" s="60">
        <v>6740</v>
      </c>
      <c r="AF349" s="60">
        <v>431</v>
      </c>
      <c r="AG349" s="60">
        <v>6159</v>
      </c>
      <c r="AH349" s="61">
        <v>0.59619999999999995</v>
      </c>
      <c r="AL349" s="55" t="s">
        <v>77</v>
      </c>
      <c r="AN349" s="55" t="s">
        <v>785</v>
      </c>
      <c r="AP3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10330</v>
      </c>
      <c r="AQ3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6740</v>
      </c>
      <c r="AR3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431</v>
      </c>
      <c r="AS349" s="60">
        <f>IFERROR(IF(출고표[[#This Row],[쇼핑몰구분]]="비닐팩토리",0,ROUND(출고표[[#This Row],[총판매금액(검)]]-출고표[[#This Row],[거래처지급액(검)]]-출고표[[#This Row],[수수료(검)]],0)),0)</f>
        <v>3159</v>
      </c>
      <c r="AT3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0.30580000000000002</v>
      </c>
      <c r="AU3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49" s="60">
        <f>IFERROR(IF(D349="스마트스토어",COUNTIFS(출고표[구입일자],"&lt;&gt;"&amp;H349,출고표[구매자명],E349,출고표[구매자연락처],F349),COUNTIFS(출고표[구입일자],"&lt;&gt;"&amp;H349,출고표[구매자명],E349,출고표[구매자연락처],G349)),0)</f>
        <v>0</v>
      </c>
    </row>
    <row r="350" spans="1:48" ht="20.100000000000001" customHeight="1">
      <c r="A350" s="55">
        <v>354</v>
      </c>
      <c r="B350" s="55" t="s">
        <v>665</v>
      </c>
      <c r="C350" s="64" t="s">
        <v>2573</v>
      </c>
      <c r="D350" s="55" t="s">
        <v>530</v>
      </c>
      <c r="E350" s="55" t="s">
        <v>2530</v>
      </c>
      <c r="H350" s="63">
        <v>45490</v>
      </c>
      <c r="I350" s="63">
        <v>45490</v>
      </c>
      <c r="J350" s="55" t="s">
        <v>561</v>
      </c>
      <c r="K350" s="64" t="s">
        <v>2531</v>
      </c>
      <c r="M350" s="55" t="s">
        <v>2530</v>
      </c>
      <c r="N350" s="55" t="s">
        <v>2532</v>
      </c>
      <c r="P350" s="55" t="s">
        <v>2533</v>
      </c>
      <c r="R350" s="55" t="s">
        <v>529</v>
      </c>
      <c r="S350" s="55" t="s">
        <v>351</v>
      </c>
      <c r="T350" s="60">
        <v>1</v>
      </c>
      <c r="U350" s="60">
        <v>0</v>
      </c>
      <c r="V350" s="60">
        <v>0</v>
      </c>
      <c r="W350" s="60">
        <v>0</v>
      </c>
      <c r="X350" s="60">
        <v>0</v>
      </c>
      <c r="Y350" s="60">
        <v>5500</v>
      </c>
      <c r="Z350" s="60">
        <v>1925</v>
      </c>
      <c r="AA350" s="60">
        <v>0</v>
      </c>
      <c r="AB350" s="60">
        <v>0</v>
      </c>
      <c r="AC350" s="60">
        <v>0</v>
      </c>
      <c r="AD350" s="60">
        <v>0</v>
      </c>
      <c r="AE350" s="60">
        <v>0</v>
      </c>
      <c r="AF350" s="60">
        <v>0</v>
      </c>
      <c r="AG350" s="60">
        <v>0</v>
      </c>
      <c r="AH350" s="61">
        <v>0</v>
      </c>
      <c r="AL350" s="55" t="s">
        <v>530</v>
      </c>
      <c r="AM350" s="55" t="s">
        <v>773</v>
      </c>
      <c r="AN350" s="55" t="s">
        <v>785</v>
      </c>
      <c r="AP3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5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0" s="60">
        <f>IFERROR(IF(D350="스마트스토어",COUNTIFS(출고표[구입일자],"&lt;&gt;"&amp;H350,출고표[구매자명],E350,출고표[구매자연락처],F350),COUNTIFS(출고표[구입일자],"&lt;&gt;"&amp;H350,출고표[구매자명],E350,출고표[구매자연락처],G350)),0)</f>
        <v>0</v>
      </c>
    </row>
    <row r="351" spans="1:48" ht="20.100000000000001" customHeight="1">
      <c r="A351" s="55">
        <v>355</v>
      </c>
      <c r="B351" s="55" t="s">
        <v>560</v>
      </c>
      <c r="C351" s="64" t="s">
        <v>2536</v>
      </c>
      <c r="D351" s="55" t="s">
        <v>562</v>
      </c>
      <c r="E351" s="55" t="s">
        <v>2534</v>
      </c>
      <c r="F351" s="55" t="s">
        <v>2537</v>
      </c>
      <c r="G351" s="55" t="s">
        <v>2538</v>
      </c>
      <c r="H351" s="63">
        <v>45489</v>
      </c>
      <c r="I351" s="63">
        <v>45490</v>
      </c>
      <c r="J351" s="55" t="s">
        <v>561</v>
      </c>
      <c r="K351" s="64" t="s">
        <v>2535</v>
      </c>
      <c r="M351" s="55" t="s">
        <v>2534</v>
      </c>
      <c r="N351" s="55" t="s">
        <v>2538</v>
      </c>
      <c r="P351" s="55" t="s">
        <v>2539</v>
      </c>
      <c r="Q351" s="55" t="s">
        <v>2540</v>
      </c>
      <c r="R351" s="55" t="s">
        <v>34</v>
      </c>
      <c r="S351" s="55" t="s">
        <v>351</v>
      </c>
      <c r="T351" s="60">
        <v>1</v>
      </c>
      <c r="U351" s="60">
        <v>34020</v>
      </c>
      <c r="V351" s="60">
        <v>0</v>
      </c>
      <c r="W351" s="60">
        <v>3000</v>
      </c>
      <c r="X351" s="60">
        <v>0</v>
      </c>
      <c r="Y351" s="60">
        <v>3500</v>
      </c>
      <c r="Z351" s="60">
        <v>960</v>
      </c>
      <c r="AA351" s="60">
        <v>0</v>
      </c>
      <c r="AB351" s="60">
        <v>32130</v>
      </c>
      <c r="AC351" s="60">
        <v>19800</v>
      </c>
      <c r="AD351" s="60">
        <v>37020</v>
      </c>
      <c r="AE351" s="60">
        <v>24260</v>
      </c>
      <c r="AF351" s="60">
        <v>4141</v>
      </c>
      <c r="AG351" s="60">
        <v>8619</v>
      </c>
      <c r="AH351" s="61">
        <v>0.23280000000000001</v>
      </c>
      <c r="AL351" s="55" t="s">
        <v>33</v>
      </c>
      <c r="AN351" s="55" t="s">
        <v>785</v>
      </c>
      <c r="AP3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3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51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3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3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1" s="60">
        <f>IFERROR(IF(D351="스마트스토어",COUNTIFS(출고표[구입일자],"&lt;&gt;"&amp;H351,출고표[구매자명],E351,출고표[구매자연락처],F351),COUNTIFS(출고표[구입일자],"&lt;&gt;"&amp;H351,출고표[구매자명],E351,출고표[구매자연락처],G351)),0)</f>
        <v>0</v>
      </c>
    </row>
    <row r="352" spans="1:48" ht="20.100000000000001" customHeight="1">
      <c r="A352" s="55">
        <v>356</v>
      </c>
      <c r="B352" s="55" t="s">
        <v>560</v>
      </c>
      <c r="C352" s="64" t="s">
        <v>2543</v>
      </c>
      <c r="D352" s="55" t="s">
        <v>562</v>
      </c>
      <c r="E352" s="55" t="s">
        <v>2541</v>
      </c>
      <c r="F352" s="55" t="s">
        <v>2428</v>
      </c>
      <c r="G352" s="55" t="s">
        <v>2544</v>
      </c>
      <c r="H352" s="63">
        <v>45489</v>
      </c>
      <c r="I352" s="63">
        <v>45490</v>
      </c>
      <c r="J352" s="55" t="s">
        <v>561</v>
      </c>
      <c r="K352" s="64" t="s">
        <v>2542</v>
      </c>
      <c r="M352" s="55" t="s">
        <v>2541</v>
      </c>
      <c r="N352" s="55" t="s">
        <v>2544</v>
      </c>
      <c r="P352" s="55" t="s">
        <v>2545</v>
      </c>
      <c r="Q352" s="55" t="s">
        <v>2546</v>
      </c>
      <c r="R352" s="55" t="s">
        <v>125</v>
      </c>
      <c r="S352" s="55" t="s">
        <v>351</v>
      </c>
      <c r="T352" s="60">
        <v>1</v>
      </c>
      <c r="U352" s="60">
        <v>1690</v>
      </c>
      <c r="V352" s="60">
        <v>190</v>
      </c>
      <c r="W352" s="60">
        <v>3000</v>
      </c>
      <c r="X352" s="60">
        <v>0</v>
      </c>
      <c r="Y352" s="60">
        <v>3000</v>
      </c>
      <c r="Z352" s="60">
        <v>0</v>
      </c>
      <c r="AA352" s="60">
        <v>0</v>
      </c>
      <c r="AB352" s="60">
        <v>1790</v>
      </c>
      <c r="AC352" s="60">
        <v>1100</v>
      </c>
      <c r="AD352" s="60">
        <v>4690</v>
      </c>
      <c r="AE352" s="60">
        <v>4100</v>
      </c>
      <c r="AF352" s="60">
        <v>300</v>
      </c>
      <c r="AG352" s="60">
        <v>290</v>
      </c>
      <c r="AH352" s="61">
        <v>6.1800000000000001E-2</v>
      </c>
      <c r="AL352" s="55" t="s">
        <v>124</v>
      </c>
      <c r="AN352" s="55" t="s">
        <v>785</v>
      </c>
      <c r="AP3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4690</v>
      </c>
      <c r="AQ3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4100</v>
      </c>
      <c r="AR3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300</v>
      </c>
      <c r="AS352" s="60">
        <f>IFERROR(IF(출고표[[#This Row],[쇼핑몰구분]]="비닐팩토리",0,ROUND(출고표[[#This Row],[총판매금액(검)]]-출고표[[#This Row],[거래처지급액(검)]]-출고표[[#This Row],[수수료(검)]],0)),0)</f>
        <v>290</v>
      </c>
      <c r="AT3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6.1800000000000001E-2</v>
      </c>
      <c r="AU3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2" s="60">
        <f>IFERROR(IF(D352="스마트스토어",COUNTIFS(출고표[구입일자],"&lt;&gt;"&amp;H352,출고표[구매자명],E352,출고표[구매자연락처],F352),COUNTIFS(출고표[구입일자],"&lt;&gt;"&amp;H352,출고표[구매자명],E352,출고표[구매자연락처],G352)),0)</f>
        <v>0</v>
      </c>
    </row>
    <row r="353" spans="1:48" ht="20.100000000000001" customHeight="1">
      <c r="A353" s="55">
        <v>357</v>
      </c>
      <c r="B353" s="55" t="s">
        <v>560</v>
      </c>
      <c r="C353" s="64" t="s">
        <v>2549</v>
      </c>
      <c r="D353" s="55" t="s">
        <v>562</v>
      </c>
      <c r="E353" s="55" t="s">
        <v>2547</v>
      </c>
      <c r="F353" s="55" t="s">
        <v>2550</v>
      </c>
      <c r="G353" s="55" t="s">
        <v>2551</v>
      </c>
      <c r="H353" s="63">
        <v>45490</v>
      </c>
      <c r="I353" s="63">
        <v>45490</v>
      </c>
      <c r="J353" s="55" t="s">
        <v>561</v>
      </c>
      <c r="K353" s="64" t="s">
        <v>2548</v>
      </c>
      <c r="M353" s="55" t="s">
        <v>2547</v>
      </c>
      <c r="N353" s="55" t="s">
        <v>2551</v>
      </c>
      <c r="P353" s="55" t="s">
        <v>2552</v>
      </c>
      <c r="Q353" s="55" t="s">
        <v>563</v>
      </c>
      <c r="R353" s="55" t="s">
        <v>125</v>
      </c>
      <c r="S353" s="55" t="s">
        <v>351</v>
      </c>
      <c r="T353" s="60">
        <v>1</v>
      </c>
      <c r="U353" s="60">
        <v>1690</v>
      </c>
      <c r="V353" s="60">
        <v>190</v>
      </c>
      <c r="W353" s="60">
        <v>3000</v>
      </c>
      <c r="X353" s="60">
        <v>0</v>
      </c>
      <c r="Y353" s="60">
        <v>3000</v>
      </c>
      <c r="Z353" s="60">
        <v>0</v>
      </c>
      <c r="AA353" s="60">
        <v>0</v>
      </c>
      <c r="AB353" s="60">
        <v>1790</v>
      </c>
      <c r="AC353" s="60">
        <v>1100</v>
      </c>
      <c r="AD353" s="60">
        <v>4690</v>
      </c>
      <c r="AE353" s="60">
        <v>4100</v>
      </c>
      <c r="AF353" s="60">
        <v>300</v>
      </c>
      <c r="AG353" s="60">
        <v>290</v>
      </c>
      <c r="AH353" s="61">
        <v>6.1800000000000001E-2</v>
      </c>
      <c r="AL353" s="55" t="s">
        <v>124</v>
      </c>
      <c r="AN353" s="55" t="s">
        <v>785</v>
      </c>
      <c r="AP3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4690</v>
      </c>
      <c r="AQ3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4100</v>
      </c>
      <c r="AR3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300</v>
      </c>
      <c r="AS353" s="60">
        <f>IFERROR(IF(출고표[[#This Row],[쇼핑몰구분]]="비닐팩토리",0,ROUND(출고표[[#This Row],[총판매금액(검)]]-출고표[[#This Row],[거래처지급액(검)]]-출고표[[#This Row],[수수료(검)]],0)),0)</f>
        <v>290</v>
      </c>
      <c r="AT3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6.1800000000000001E-2</v>
      </c>
      <c r="AU3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3" s="60">
        <f>IFERROR(IF(D353="스마트스토어",COUNTIFS(출고표[구입일자],"&lt;&gt;"&amp;H353,출고표[구매자명],E353,출고표[구매자연락처],F353),COUNTIFS(출고표[구입일자],"&lt;&gt;"&amp;H353,출고표[구매자명],E353,출고표[구매자연락처],G353)),0)</f>
        <v>0</v>
      </c>
    </row>
    <row r="354" spans="1:48" ht="20.100000000000001" customHeight="1">
      <c r="A354" s="55">
        <v>358</v>
      </c>
      <c r="B354" s="55" t="s">
        <v>665</v>
      </c>
      <c r="C354" s="64" t="s">
        <v>2555</v>
      </c>
      <c r="D354" s="55" t="s">
        <v>559</v>
      </c>
      <c r="E354" s="55" t="s">
        <v>2553</v>
      </c>
      <c r="F354" s="55" t="s">
        <v>2556</v>
      </c>
      <c r="G354" s="55" t="s">
        <v>2557</v>
      </c>
      <c r="H354" s="63">
        <v>45490</v>
      </c>
      <c r="I354" s="63">
        <v>45490</v>
      </c>
      <c r="J354" s="55" t="s">
        <v>561</v>
      </c>
      <c r="K354" s="64" t="s">
        <v>2554</v>
      </c>
      <c r="M354" s="55" t="s">
        <v>2553</v>
      </c>
      <c r="N354" s="55" t="s">
        <v>2557</v>
      </c>
      <c r="P354" s="55" t="s">
        <v>2558</v>
      </c>
      <c r="Q354" s="55" t="s">
        <v>2559</v>
      </c>
      <c r="R354" s="55" t="s">
        <v>18</v>
      </c>
      <c r="S354" s="55" t="s">
        <v>351</v>
      </c>
      <c r="T354" s="60">
        <v>1</v>
      </c>
      <c r="U354" s="60">
        <v>10560</v>
      </c>
      <c r="V354" s="60">
        <v>0</v>
      </c>
      <c r="W354" s="60">
        <v>3000</v>
      </c>
      <c r="X354" s="60">
        <v>0</v>
      </c>
      <c r="Y354" s="60">
        <v>3000</v>
      </c>
      <c r="Z354" s="60">
        <v>0</v>
      </c>
      <c r="AA354" s="60">
        <v>0</v>
      </c>
      <c r="AB354" s="60">
        <v>10560</v>
      </c>
      <c r="AC354" s="60">
        <v>7260</v>
      </c>
      <c r="AD354" s="60">
        <v>13560</v>
      </c>
      <c r="AE354" s="60">
        <v>0</v>
      </c>
      <c r="AF354" s="60">
        <v>700</v>
      </c>
      <c r="AG354" s="60">
        <v>0</v>
      </c>
      <c r="AH354" s="61">
        <v>0</v>
      </c>
      <c r="AL354" s="55" t="s">
        <v>17</v>
      </c>
      <c r="AN354" s="55" t="s">
        <v>785</v>
      </c>
      <c r="AP3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3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35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4" s="60">
        <f>IFERROR(IF(D354="스마트스토어",COUNTIFS(출고표[구입일자],"&lt;&gt;"&amp;H354,출고표[구매자명],E354,출고표[구매자연락처],F354),COUNTIFS(출고표[구입일자],"&lt;&gt;"&amp;H354,출고표[구매자명],E354,출고표[구매자연락처],G354)),0)</f>
        <v>0</v>
      </c>
    </row>
    <row r="355" spans="1:48" ht="20.100000000000001" customHeight="1">
      <c r="A355" s="55">
        <v>359</v>
      </c>
      <c r="B355" s="55" t="s">
        <v>665</v>
      </c>
      <c r="C355" s="64" t="s">
        <v>2562</v>
      </c>
      <c r="D355" s="55" t="s">
        <v>559</v>
      </c>
      <c r="E355" s="55" t="s">
        <v>2560</v>
      </c>
      <c r="F355" s="55" t="s">
        <v>2563</v>
      </c>
      <c r="G355" s="55" t="s">
        <v>2564</v>
      </c>
      <c r="H355" s="63">
        <v>45490</v>
      </c>
      <c r="I355" s="63">
        <v>45490</v>
      </c>
      <c r="J355" s="55" t="s">
        <v>561</v>
      </c>
      <c r="K355" s="64" t="s">
        <v>2561</v>
      </c>
      <c r="M355" s="55" t="s">
        <v>2560</v>
      </c>
      <c r="N355" s="55" t="s">
        <v>2564</v>
      </c>
      <c r="O355" s="55" t="s">
        <v>2565</v>
      </c>
      <c r="P355" s="55" t="s">
        <v>2566</v>
      </c>
      <c r="R355" s="55" t="s">
        <v>125</v>
      </c>
      <c r="S355" s="55" t="s">
        <v>351</v>
      </c>
      <c r="T355" s="60">
        <v>3</v>
      </c>
      <c r="U355" s="60">
        <v>4950</v>
      </c>
      <c r="V355" s="60">
        <v>3870</v>
      </c>
      <c r="W355" s="60">
        <v>3000</v>
      </c>
      <c r="X355" s="60">
        <v>0</v>
      </c>
      <c r="Y355" s="60">
        <v>3000</v>
      </c>
      <c r="Z355" s="60">
        <v>0</v>
      </c>
      <c r="AA355" s="60">
        <v>0</v>
      </c>
      <c r="AB355" s="60">
        <v>1650</v>
      </c>
      <c r="AC355" s="60">
        <v>1100</v>
      </c>
      <c r="AD355" s="60">
        <v>7950</v>
      </c>
      <c r="AE355" s="60">
        <v>0</v>
      </c>
      <c r="AF355" s="60">
        <v>418</v>
      </c>
      <c r="AG355" s="60">
        <v>0</v>
      </c>
      <c r="AH355" s="61">
        <v>0</v>
      </c>
      <c r="AL355" s="55" t="s">
        <v>124</v>
      </c>
      <c r="AN355" s="55" t="s">
        <v>785</v>
      </c>
      <c r="AP3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7950</v>
      </c>
      <c r="AQ3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418</v>
      </c>
      <c r="AS35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5" s="60">
        <f>IFERROR(IF(D355="스마트스토어",COUNTIFS(출고표[구입일자],"&lt;&gt;"&amp;H355,출고표[구매자명],E355,출고표[구매자연락처],F355),COUNTIFS(출고표[구입일자],"&lt;&gt;"&amp;H355,출고표[구매자명],E355,출고표[구매자연락처],G355)),0)</f>
        <v>0</v>
      </c>
    </row>
    <row r="356" spans="1:48" ht="20.100000000000001" customHeight="1">
      <c r="A356" s="55">
        <v>360</v>
      </c>
      <c r="B356" s="55" t="s">
        <v>665</v>
      </c>
      <c r="C356" s="64" t="s">
        <v>2569</v>
      </c>
      <c r="D356" s="55" t="s">
        <v>559</v>
      </c>
      <c r="E356" s="55" t="s">
        <v>2567</v>
      </c>
      <c r="F356" s="55" t="s">
        <v>2570</v>
      </c>
      <c r="G356" s="55" t="s">
        <v>2571</v>
      </c>
      <c r="H356" s="63">
        <v>45489</v>
      </c>
      <c r="I356" s="63">
        <v>45490</v>
      </c>
      <c r="J356" s="55" t="s">
        <v>561</v>
      </c>
      <c r="K356" s="64" t="s">
        <v>2568</v>
      </c>
      <c r="M356" s="55" t="s">
        <v>2567</v>
      </c>
      <c r="N356" s="55" t="s">
        <v>2571</v>
      </c>
      <c r="P356" s="55" t="s">
        <v>2572</v>
      </c>
      <c r="R356" s="55" t="s">
        <v>38</v>
      </c>
      <c r="S356" s="55" t="s">
        <v>351</v>
      </c>
      <c r="T356" s="60">
        <v>1</v>
      </c>
      <c r="U356" s="60">
        <v>20800</v>
      </c>
      <c r="V356" s="60">
        <v>0</v>
      </c>
      <c r="W356" s="60">
        <v>3000</v>
      </c>
      <c r="X356" s="60">
        <v>0</v>
      </c>
      <c r="Y356" s="60">
        <v>3000</v>
      </c>
      <c r="Z356" s="60">
        <v>0</v>
      </c>
      <c r="AA356" s="60">
        <v>0</v>
      </c>
      <c r="AB356" s="60">
        <v>20800</v>
      </c>
      <c r="AC356" s="60">
        <v>14300</v>
      </c>
      <c r="AD356" s="60">
        <v>23800</v>
      </c>
      <c r="AE356" s="60">
        <v>0</v>
      </c>
      <c r="AF356" s="60">
        <v>1214</v>
      </c>
      <c r="AG356" s="60">
        <v>0</v>
      </c>
      <c r="AH356" s="61">
        <v>0</v>
      </c>
      <c r="AL356" s="55" t="s">
        <v>37</v>
      </c>
      <c r="AN356" s="55" t="s">
        <v>785</v>
      </c>
      <c r="AP3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3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35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6" s="60">
        <f>IFERROR(IF(D356="스마트스토어",COUNTIFS(출고표[구입일자],"&lt;&gt;"&amp;H356,출고표[구매자명],E356,출고표[구매자연락처],F356),COUNTIFS(출고표[구입일자],"&lt;&gt;"&amp;H356,출고표[구매자명],E356,출고표[구매자연락처],G356)),0)</f>
        <v>0</v>
      </c>
    </row>
    <row r="357" spans="1:48" ht="20.100000000000001" customHeight="1">
      <c r="A357" s="55">
        <v>361</v>
      </c>
      <c r="B357" s="55" t="s">
        <v>665</v>
      </c>
      <c r="C357" s="64" t="s">
        <v>2597</v>
      </c>
      <c r="D357" s="55" t="s">
        <v>530</v>
      </c>
      <c r="E357" s="55" t="s">
        <v>2574</v>
      </c>
      <c r="H357" s="63">
        <v>45491</v>
      </c>
      <c r="I357" s="63">
        <v>45491</v>
      </c>
      <c r="J357" s="55" t="s">
        <v>561</v>
      </c>
      <c r="K357" s="64" t="s">
        <v>2575</v>
      </c>
      <c r="M357" s="55" t="s">
        <v>2574</v>
      </c>
      <c r="N357" s="55" t="s">
        <v>2576</v>
      </c>
      <c r="P357" s="55" t="s">
        <v>2577</v>
      </c>
      <c r="R357" s="55" t="s">
        <v>529</v>
      </c>
      <c r="S357" s="55" t="s">
        <v>351</v>
      </c>
      <c r="T357" s="60">
        <v>1</v>
      </c>
      <c r="U357" s="60">
        <v>0</v>
      </c>
      <c r="V357" s="60">
        <v>0</v>
      </c>
      <c r="W357" s="60">
        <v>0</v>
      </c>
      <c r="X357" s="60">
        <v>0</v>
      </c>
      <c r="Y357" s="60">
        <v>5700</v>
      </c>
      <c r="Z357" s="60">
        <v>1925</v>
      </c>
      <c r="AA357" s="60">
        <v>0</v>
      </c>
      <c r="AB357" s="60">
        <v>0</v>
      </c>
      <c r="AC357" s="60">
        <v>0</v>
      </c>
      <c r="AD357" s="60">
        <v>0</v>
      </c>
      <c r="AE357" s="60">
        <v>0</v>
      </c>
      <c r="AF357" s="60">
        <v>0</v>
      </c>
      <c r="AG357" s="60">
        <v>0</v>
      </c>
      <c r="AH357" s="61">
        <v>0</v>
      </c>
      <c r="AL357" s="55" t="s">
        <v>530</v>
      </c>
      <c r="AM357" s="55" t="s">
        <v>773</v>
      </c>
      <c r="AN357" s="55" t="s">
        <v>785</v>
      </c>
      <c r="AP3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5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7" s="60">
        <f>IFERROR(IF(D357="스마트스토어",COUNTIFS(출고표[구입일자],"&lt;&gt;"&amp;H357,출고표[구매자명],E357,출고표[구매자연락처],F357),COUNTIFS(출고표[구입일자],"&lt;&gt;"&amp;H357,출고표[구매자명],E357,출고표[구매자연락처],G357)),0)</f>
        <v>0</v>
      </c>
    </row>
    <row r="358" spans="1:48" ht="20.100000000000001" customHeight="1">
      <c r="A358" s="55">
        <v>362</v>
      </c>
      <c r="B358" s="55" t="s">
        <v>665</v>
      </c>
      <c r="C358" s="64" t="s">
        <v>2598</v>
      </c>
      <c r="D358" s="55" t="s">
        <v>530</v>
      </c>
      <c r="E358" s="55" t="s">
        <v>2578</v>
      </c>
      <c r="H358" s="63">
        <v>45491</v>
      </c>
      <c r="I358" s="63">
        <v>45491</v>
      </c>
      <c r="J358" s="55" t="s">
        <v>561</v>
      </c>
      <c r="K358" s="64" t="s">
        <v>2579</v>
      </c>
      <c r="M358" s="55" t="s">
        <v>2578</v>
      </c>
      <c r="N358" s="55" t="s">
        <v>2580</v>
      </c>
      <c r="P358" s="55" t="s">
        <v>2581</v>
      </c>
      <c r="R358" s="55" t="s">
        <v>529</v>
      </c>
      <c r="S358" s="55" t="s">
        <v>351</v>
      </c>
      <c r="T358" s="60">
        <v>3</v>
      </c>
      <c r="U358" s="60">
        <v>0</v>
      </c>
      <c r="V358" s="60">
        <v>0</v>
      </c>
      <c r="W358" s="60">
        <v>0</v>
      </c>
      <c r="X358" s="60">
        <v>0</v>
      </c>
      <c r="Y358" s="60">
        <v>5700</v>
      </c>
      <c r="Z358" s="60">
        <v>1925</v>
      </c>
      <c r="AA358" s="60">
        <v>0</v>
      </c>
      <c r="AB358" s="60">
        <v>0</v>
      </c>
      <c r="AC358" s="60">
        <v>0</v>
      </c>
      <c r="AD358" s="60">
        <v>0</v>
      </c>
      <c r="AE358" s="60">
        <v>0</v>
      </c>
      <c r="AF358" s="60">
        <v>0</v>
      </c>
      <c r="AG358" s="60">
        <v>0</v>
      </c>
      <c r="AH358" s="61">
        <v>0</v>
      </c>
      <c r="AL358" s="55" t="s">
        <v>530</v>
      </c>
      <c r="AM358" s="55" t="s">
        <v>773</v>
      </c>
      <c r="AN358" s="55" t="s">
        <v>785</v>
      </c>
      <c r="AP3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5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5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8" s="60">
        <f>IFERROR(IF(D358="스마트스토어",COUNTIFS(출고표[구입일자],"&lt;&gt;"&amp;H358,출고표[구매자명],E358,출고표[구매자연락처],F358),COUNTIFS(출고표[구입일자],"&lt;&gt;"&amp;H358,출고표[구매자명],E358,출고표[구매자연락처],G358)),0)</f>
        <v>0</v>
      </c>
    </row>
    <row r="359" spans="1:48" ht="20.100000000000001" customHeight="1">
      <c r="A359" s="55">
        <v>363</v>
      </c>
      <c r="B359" s="55" t="s">
        <v>560</v>
      </c>
      <c r="C359" s="64" t="s">
        <v>2584</v>
      </c>
      <c r="D359" s="55" t="s">
        <v>562</v>
      </c>
      <c r="E359" s="55" t="s">
        <v>2582</v>
      </c>
      <c r="F359" s="55" t="s">
        <v>2585</v>
      </c>
      <c r="G359" s="55" t="s">
        <v>2586</v>
      </c>
      <c r="H359" s="63">
        <v>45491</v>
      </c>
      <c r="I359" s="63">
        <v>45491</v>
      </c>
      <c r="J359" s="55" t="s">
        <v>561</v>
      </c>
      <c r="K359" s="64" t="s">
        <v>2583</v>
      </c>
      <c r="M359" s="55" t="s">
        <v>2582</v>
      </c>
      <c r="N359" s="55" t="s">
        <v>2586</v>
      </c>
      <c r="P359" s="55" t="s">
        <v>2587</v>
      </c>
      <c r="Q359" s="55" t="s">
        <v>564</v>
      </c>
      <c r="R359" s="55" t="s">
        <v>36</v>
      </c>
      <c r="S359" s="55" t="s">
        <v>351</v>
      </c>
      <c r="T359" s="60">
        <v>1</v>
      </c>
      <c r="U359" s="60">
        <v>28350</v>
      </c>
      <c r="V359" s="60">
        <v>0</v>
      </c>
      <c r="W359" s="60">
        <v>3000</v>
      </c>
      <c r="X359" s="60">
        <v>3000</v>
      </c>
      <c r="Y359" s="60">
        <v>3500</v>
      </c>
      <c r="Z359" s="60">
        <v>960</v>
      </c>
      <c r="AA359" s="60">
        <v>0</v>
      </c>
      <c r="AB359" s="60">
        <v>26780</v>
      </c>
      <c r="AC359" s="60">
        <v>16500</v>
      </c>
      <c r="AD359" s="60">
        <v>31350</v>
      </c>
      <c r="AE359" s="60">
        <v>20960</v>
      </c>
      <c r="AF359" s="60">
        <v>3467</v>
      </c>
      <c r="AG359" s="60">
        <v>6923</v>
      </c>
      <c r="AH359" s="61">
        <v>0.2208</v>
      </c>
      <c r="AL359" s="55" t="s">
        <v>35</v>
      </c>
      <c r="AN359" s="55" t="s">
        <v>785</v>
      </c>
      <c r="AP3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34350</v>
      </c>
      <c r="AQ3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23960</v>
      </c>
      <c r="AR3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359" s="60">
        <f>IFERROR(IF(출고표[[#This Row],[쇼핑몰구분]]="비닐팩토리",0,ROUND(출고표[[#This Row],[총판매금액(검)]]-출고표[[#This Row],[거래처지급액(검)]]-출고표[[#This Row],[수수료(검)]],0)),0)</f>
        <v>6923</v>
      </c>
      <c r="AT3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0.20150000000000001</v>
      </c>
      <c r="AU3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59" s="60">
        <f>IFERROR(IF(D359="스마트스토어",COUNTIFS(출고표[구입일자],"&lt;&gt;"&amp;H359,출고표[구매자명],E359,출고표[구매자연락처],F359),COUNTIFS(출고표[구입일자],"&lt;&gt;"&amp;H359,출고표[구매자명],E359,출고표[구매자연락처],G359)),0)</f>
        <v>0</v>
      </c>
    </row>
    <row r="360" spans="1:48" ht="20.100000000000001" customHeight="1">
      <c r="A360" s="55">
        <v>364</v>
      </c>
      <c r="B360" s="55" t="s">
        <v>665</v>
      </c>
      <c r="C360" s="64" t="s">
        <v>2589</v>
      </c>
      <c r="D360" s="55" t="s">
        <v>562</v>
      </c>
      <c r="E360" s="55" t="s">
        <v>1211</v>
      </c>
      <c r="F360" s="55" t="s">
        <v>1212</v>
      </c>
      <c r="G360" s="55" t="s">
        <v>2590</v>
      </c>
      <c r="H360" s="63">
        <v>45490</v>
      </c>
      <c r="I360" s="63">
        <v>45491</v>
      </c>
      <c r="J360" s="55" t="s">
        <v>561</v>
      </c>
      <c r="K360" s="64" t="s">
        <v>2588</v>
      </c>
      <c r="M360" s="55" t="s">
        <v>1208</v>
      </c>
      <c r="N360" s="55" t="s">
        <v>2590</v>
      </c>
      <c r="P360" s="55" t="s">
        <v>1214</v>
      </c>
      <c r="Q360" s="55" t="s">
        <v>564</v>
      </c>
      <c r="R360" s="55" t="s">
        <v>18</v>
      </c>
      <c r="S360" s="55" t="s">
        <v>351</v>
      </c>
      <c r="T360" s="60">
        <v>10</v>
      </c>
      <c r="U360" s="60">
        <v>110900</v>
      </c>
      <c r="V360" s="60">
        <v>0</v>
      </c>
      <c r="W360" s="60">
        <v>0</v>
      </c>
      <c r="X360" s="60">
        <v>0</v>
      </c>
      <c r="Y360" s="60">
        <v>5700</v>
      </c>
      <c r="Z360" s="60">
        <v>1925</v>
      </c>
      <c r="AA360" s="60">
        <v>0</v>
      </c>
      <c r="AB360" s="60">
        <v>11090</v>
      </c>
      <c r="AC360" s="60">
        <v>7260</v>
      </c>
      <c r="AD360" s="60">
        <v>110900</v>
      </c>
      <c r="AE360" s="60">
        <v>0</v>
      </c>
      <c r="AF360" s="60">
        <v>13175</v>
      </c>
      <c r="AG360" s="60">
        <v>0</v>
      </c>
      <c r="AH360" s="61">
        <v>0</v>
      </c>
      <c r="AL360" s="55" t="s">
        <v>17</v>
      </c>
      <c r="AM360" s="55" t="s">
        <v>773</v>
      </c>
      <c r="AN360" s="55" t="s">
        <v>785</v>
      </c>
      <c r="AP3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110900</v>
      </c>
      <c r="AQ3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13175</v>
      </c>
      <c r="AS36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6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0" s="60">
        <f>IFERROR(IF(D360="스마트스토어",COUNTIFS(출고표[구입일자],"&lt;&gt;"&amp;H360,출고표[구매자명],E360,출고표[구매자연락처],F360),COUNTIFS(출고표[구입일자],"&lt;&gt;"&amp;H360,출고표[구매자명],E360,출고표[구매자연락처],G360)),0)</f>
        <v>0</v>
      </c>
    </row>
    <row r="361" spans="1:48" ht="20.100000000000001" customHeight="1">
      <c r="A361" s="55">
        <v>365</v>
      </c>
      <c r="B361" s="55" t="s">
        <v>560</v>
      </c>
      <c r="C361" s="64" t="s">
        <v>2593</v>
      </c>
      <c r="D361" s="55" t="s">
        <v>559</v>
      </c>
      <c r="E361" s="55" t="s">
        <v>2591</v>
      </c>
      <c r="F361" s="55" t="s">
        <v>2594</v>
      </c>
      <c r="G361" s="55" t="s">
        <v>2595</v>
      </c>
      <c r="H361" s="63">
        <v>45490</v>
      </c>
      <c r="I361" s="63">
        <v>45491</v>
      </c>
      <c r="J361" s="55" t="s">
        <v>561</v>
      </c>
      <c r="K361" s="64" t="s">
        <v>2592</v>
      </c>
      <c r="M361" s="55" t="s">
        <v>2591</v>
      </c>
      <c r="N361" s="55" t="s">
        <v>2595</v>
      </c>
      <c r="P361" s="55" t="s">
        <v>2596</v>
      </c>
      <c r="R361" s="55" t="s">
        <v>206</v>
      </c>
      <c r="S361" s="55" t="s">
        <v>351</v>
      </c>
      <c r="T361" s="60">
        <v>10</v>
      </c>
      <c r="U361" s="60">
        <v>38700</v>
      </c>
      <c r="V361" s="60">
        <v>0</v>
      </c>
      <c r="W361" s="60">
        <v>0</v>
      </c>
      <c r="X361" s="60">
        <v>0</v>
      </c>
      <c r="Y361" s="60">
        <v>4400</v>
      </c>
      <c r="Z361" s="60">
        <v>1725</v>
      </c>
      <c r="AA361" s="60">
        <v>0</v>
      </c>
      <c r="AB361" s="60">
        <v>3700</v>
      </c>
      <c r="AC361" s="60">
        <v>2365</v>
      </c>
      <c r="AD361" s="60">
        <v>38700</v>
      </c>
      <c r="AE361" s="60">
        <v>29775</v>
      </c>
      <c r="AF361" s="60">
        <v>1620</v>
      </c>
      <c r="AG361" s="60">
        <v>7305</v>
      </c>
      <c r="AH361" s="61">
        <v>0.1888</v>
      </c>
      <c r="AL361" s="55" t="s">
        <v>1643</v>
      </c>
      <c r="AN361" s="55" t="s">
        <v>785</v>
      </c>
      <c r="AP3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38700</v>
      </c>
      <c r="AQ3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29775</v>
      </c>
      <c r="AR3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1620</v>
      </c>
      <c r="AS361" s="60">
        <f>IFERROR(IF(출고표[[#This Row],[쇼핑몰구분]]="비닐팩토리",0,ROUND(출고표[[#This Row],[총판매금액(검)]]-출고표[[#This Row],[거래처지급액(검)]]-출고표[[#This Row],[수수료(검)]],0)),0)</f>
        <v>7305</v>
      </c>
      <c r="AT3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0.1888</v>
      </c>
      <c r="AU3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1" s="60">
        <f>IFERROR(IF(D361="스마트스토어",COUNTIFS(출고표[구입일자],"&lt;&gt;"&amp;H361,출고표[구매자명],E361,출고표[구매자연락처],F361),COUNTIFS(출고표[구입일자],"&lt;&gt;"&amp;H361,출고표[구매자명],E361,출고표[구매자연락처],G361)),0)</f>
        <v>0</v>
      </c>
    </row>
    <row r="362" spans="1:48" ht="20.100000000000001" customHeight="1">
      <c r="A362" s="55">
        <v>366</v>
      </c>
      <c r="B362" s="55" t="s">
        <v>560</v>
      </c>
      <c r="C362" s="64" t="s">
        <v>2601</v>
      </c>
      <c r="D362" s="55" t="s">
        <v>562</v>
      </c>
      <c r="E362" s="55" t="s">
        <v>2599</v>
      </c>
      <c r="F362" s="55" t="s">
        <v>2602</v>
      </c>
      <c r="G362" s="55" t="s">
        <v>2603</v>
      </c>
      <c r="H362" s="63">
        <v>45491</v>
      </c>
      <c r="I362" s="63">
        <v>45492</v>
      </c>
      <c r="J362" s="55" t="s">
        <v>561</v>
      </c>
      <c r="K362" s="64" t="s">
        <v>2600</v>
      </c>
      <c r="M362" s="55" t="s">
        <v>2599</v>
      </c>
      <c r="N362" s="55" t="s">
        <v>2603</v>
      </c>
      <c r="P362" s="55" t="s">
        <v>2604</v>
      </c>
      <c r="Q362" s="55" t="s">
        <v>564</v>
      </c>
      <c r="R362" s="55" t="s">
        <v>125</v>
      </c>
      <c r="S362" s="55" t="s">
        <v>351</v>
      </c>
      <c r="T362" s="60">
        <v>12</v>
      </c>
      <c r="U362" s="60">
        <v>20280</v>
      </c>
      <c r="V362" s="60">
        <v>2280</v>
      </c>
      <c r="W362" s="60">
        <v>0</v>
      </c>
      <c r="X362" s="60">
        <v>0</v>
      </c>
      <c r="Y362" s="60">
        <v>3000</v>
      </c>
      <c r="Z362" s="60">
        <v>0</v>
      </c>
      <c r="AA362" s="60">
        <v>0</v>
      </c>
      <c r="AB362" s="60">
        <v>1790</v>
      </c>
      <c r="AC362" s="60">
        <v>1100</v>
      </c>
      <c r="AD362" s="60">
        <v>20280</v>
      </c>
      <c r="AE362" s="60">
        <v>16200</v>
      </c>
      <c r="AF362" s="60">
        <v>2409</v>
      </c>
      <c r="AG362" s="60">
        <v>1671</v>
      </c>
      <c r="AH362" s="61">
        <v>8.2400000000000001E-2</v>
      </c>
      <c r="AL362" s="55" t="s">
        <v>124</v>
      </c>
      <c r="AN362" s="55" t="s">
        <v>785</v>
      </c>
      <c r="AP3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20280</v>
      </c>
      <c r="AQ3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16200</v>
      </c>
      <c r="AR3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2409</v>
      </c>
      <c r="AS362" s="60">
        <f>IFERROR(IF(출고표[[#This Row],[쇼핑몰구분]]="비닐팩토리",0,ROUND(출고표[[#This Row],[총판매금액(검)]]-출고표[[#This Row],[거래처지급액(검)]]-출고표[[#This Row],[수수료(검)]],0)),0)</f>
        <v>1671</v>
      </c>
      <c r="AT3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8.2400000000000001E-2</v>
      </c>
      <c r="AU3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2" s="60">
        <f>IFERROR(IF(D362="스마트스토어",COUNTIFS(출고표[구입일자],"&lt;&gt;"&amp;H362,출고표[구매자명],E362,출고표[구매자연락처],F362),COUNTIFS(출고표[구입일자],"&lt;&gt;"&amp;H362,출고표[구매자명],E362,출고표[구매자연락처],G362)),0)</f>
        <v>0</v>
      </c>
    </row>
    <row r="363" spans="1:48" ht="20.100000000000001" customHeight="1">
      <c r="A363" s="55">
        <v>367</v>
      </c>
      <c r="B363" s="55" t="s">
        <v>560</v>
      </c>
      <c r="C363" s="64" t="s">
        <v>2607</v>
      </c>
      <c r="D363" s="55" t="s">
        <v>559</v>
      </c>
      <c r="E363" s="55" t="s">
        <v>2605</v>
      </c>
      <c r="F363" s="55" t="s">
        <v>2608</v>
      </c>
      <c r="G363" s="55" t="s">
        <v>2609</v>
      </c>
      <c r="H363" s="63">
        <v>45491</v>
      </c>
      <c r="I363" s="63">
        <v>45492</v>
      </c>
      <c r="J363" s="55" t="s">
        <v>561</v>
      </c>
      <c r="K363" s="64" t="s">
        <v>2606</v>
      </c>
      <c r="M363" s="55" t="s">
        <v>2605</v>
      </c>
      <c r="N363" s="55" t="s">
        <v>2609</v>
      </c>
      <c r="P363" s="55" t="s">
        <v>2610</v>
      </c>
      <c r="R363" s="55" t="s">
        <v>211</v>
      </c>
      <c r="S363" s="55" t="s">
        <v>352</v>
      </c>
      <c r="T363" s="60">
        <v>5</v>
      </c>
      <c r="U363" s="60">
        <v>11450</v>
      </c>
      <c r="V363" s="60">
        <v>0</v>
      </c>
      <c r="W363" s="60">
        <v>3000</v>
      </c>
      <c r="X363" s="60">
        <v>0</v>
      </c>
      <c r="Y363" s="60">
        <v>3000</v>
      </c>
      <c r="Z363" s="60">
        <v>0</v>
      </c>
      <c r="AA363" s="60">
        <v>0</v>
      </c>
      <c r="AB363" s="60">
        <v>2190</v>
      </c>
      <c r="AC363" s="60">
        <v>1397</v>
      </c>
      <c r="AD363" s="60">
        <v>14450</v>
      </c>
      <c r="AE363" s="60">
        <v>9985</v>
      </c>
      <c r="AF363" s="60">
        <v>595</v>
      </c>
      <c r="AG363" s="60">
        <v>6870</v>
      </c>
      <c r="AH363" s="61">
        <v>0.47539999999999999</v>
      </c>
      <c r="AL363" s="55" t="s">
        <v>828</v>
      </c>
      <c r="AN363" s="55" t="s">
        <v>785</v>
      </c>
      <c r="AP3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14450</v>
      </c>
      <c r="AQ3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9985</v>
      </c>
      <c r="AR3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595</v>
      </c>
      <c r="AS363" s="60">
        <f>IFERROR(IF(출고표[[#This Row],[쇼핑몰구분]]="비닐팩토리",0,ROUND(출고표[[#This Row],[총판매금액(검)]]-출고표[[#This Row],[거래처지급액(검)]]-출고표[[#This Row],[수수료(검)]],0)),0)</f>
        <v>3870</v>
      </c>
      <c r="AT3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0.26779999999999998</v>
      </c>
      <c r="AU3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63" s="60">
        <f>IFERROR(IF(D363="스마트스토어",COUNTIFS(출고표[구입일자],"&lt;&gt;"&amp;H363,출고표[구매자명],E363,출고표[구매자연락처],F363),COUNTIFS(출고표[구입일자],"&lt;&gt;"&amp;H363,출고표[구매자명],E363,출고표[구매자연락처],G363)),0)</f>
        <v>0</v>
      </c>
    </row>
    <row r="364" spans="1:48" ht="20.100000000000001" customHeight="1">
      <c r="A364" s="55">
        <v>368</v>
      </c>
      <c r="B364" s="55" t="s">
        <v>665</v>
      </c>
      <c r="C364" s="64" t="s">
        <v>2613</v>
      </c>
      <c r="D364" s="55" t="s">
        <v>559</v>
      </c>
      <c r="E364" s="55" t="s">
        <v>2611</v>
      </c>
      <c r="F364" s="55" t="s">
        <v>2614</v>
      </c>
      <c r="G364" s="55" t="s">
        <v>2615</v>
      </c>
      <c r="H364" s="63">
        <v>45491</v>
      </c>
      <c r="I364" s="63">
        <v>45492</v>
      </c>
      <c r="J364" s="55" t="s">
        <v>561</v>
      </c>
      <c r="K364" s="64" t="s">
        <v>2612</v>
      </c>
      <c r="M364" s="55" t="s">
        <v>2611</v>
      </c>
      <c r="N364" s="55" t="s">
        <v>2615</v>
      </c>
      <c r="O364" s="55" t="s">
        <v>2616</v>
      </c>
      <c r="P364" s="55" t="s">
        <v>2617</v>
      </c>
      <c r="R364" s="55" t="s">
        <v>34</v>
      </c>
      <c r="S364" s="55" t="s">
        <v>351</v>
      </c>
      <c r="T364" s="60">
        <v>1</v>
      </c>
      <c r="U364" s="60">
        <v>28400</v>
      </c>
      <c r="V364" s="60">
        <v>0</v>
      </c>
      <c r="W364" s="60">
        <v>3000</v>
      </c>
      <c r="X364" s="60">
        <v>0</v>
      </c>
      <c r="Y364" s="60">
        <v>3500</v>
      </c>
      <c r="Z364" s="60">
        <v>960</v>
      </c>
      <c r="AA364" s="60">
        <v>0</v>
      </c>
      <c r="AB364" s="60">
        <v>28800</v>
      </c>
      <c r="AC364" s="60">
        <v>19800</v>
      </c>
      <c r="AD364" s="60">
        <v>31400</v>
      </c>
      <c r="AE364" s="60">
        <v>0</v>
      </c>
      <c r="AF364" s="60">
        <v>1596</v>
      </c>
      <c r="AG364" s="60">
        <v>0</v>
      </c>
      <c r="AH364" s="61">
        <v>0</v>
      </c>
      <c r="AL364" s="55" t="s">
        <v>33</v>
      </c>
      <c r="AN364" s="55" t="s">
        <v>785</v>
      </c>
      <c r="AP3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3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36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6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4" s="60">
        <f>IFERROR(IF(D364="스마트스토어",COUNTIFS(출고표[구입일자],"&lt;&gt;"&amp;H364,출고표[구매자명],E364,출고표[구매자연락처],F364),COUNTIFS(출고표[구입일자],"&lt;&gt;"&amp;H364,출고표[구매자명],E364,출고표[구매자연락처],G364)),0)</f>
        <v>0</v>
      </c>
    </row>
    <row r="365" spans="1:48" ht="20.100000000000001" customHeight="1">
      <c r="A365" s="55">
        <v>369</v>
      </c>
      <c r="B365" s="55" t="s">
        <v>665</v>
      </c>
      <c r="C365" s="64" t="s">
        <v>2718</v>
      </c>
      <c r="D365" s="55" t="s">
        <v>530</v>
      </c>
      <c r="E365" s="55" t="s">
        <v>2618</v>
      </c>
      <c r="H365" s="63">
        <v>45495</v>
      </c>
      <c r="I365" s="63">
        <v>45495</v>
      </c>
      <c r="J365" s="55" t="s">
        <v>561</v>
      </c>
      <c r="K365" s="64" t="s">
        <v>2619</v>
      </c>
      <c r="M365" s="55" t="s">
        <v>2618</v>
      </c>
      <c r="N365" s="55" t="s">
        <v>2620</v>
      </c>
      <c r="P365" s="55" t="s">
        <v>2621</v>
      </c>
      <c r="R365" s="55" t="s">
        <v>529</v>
      </c>
      <c r="S365" s="55" t="s">
        <v>351</v>
      </c>
      <c r="T365" s="60">
        <v>1</v>
      </c>
      <c r="U365" s="60">
        <v>0</v>
      </c>
      <c r="V365" s="60">
        <v>0</v>
      </c>
      <c r="W365" s="60">
        <v>0</v>
      </c>
      <c r="X365" s="60">
        <v>0</v>
      </c>
      <c r="Y365" s="60">
        <v>4400</v>
      </c>
      <c r="Z365" s="60">
        <v>1725</v>
      </c>
      <c r="AA365" s="60">
        <v>0</v>
      </c>
      <c r="AB365" s="60">
        <v>0</v>
      </c>
      <c r="AC365" s="60">
        <v>0</v>
      </c>
      <c r="AD365" s="60">
        <v>0</v>
      </c>
      <c r="AE365" s="60">
        <v>0</v>
      </c>
      <c r="AF365" s="60">
        <v>0</v>
      </c>
      <c r="AG365" s="60">
        <v>0</v>
      </c>
      <c r="AH365" s="61">
        <v>0</v>
      </c>
      <c r="AL365" s="55" t="s">
        <v>530</v>
      </c>
      <c r="AM365" s="55" t="s">
        <v>773</v>
      </c>
      <c r="AN365" s="55" t="s">
        <v>785</v>
      </c>
      <c r="AP3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5" s="60">
        <f>IFERROR(IF(D365="스마트스토어",COUNTIFS(출고표[구입일자],"&lt;&gt;"&amp;H365,출고표[구매자명],E365,출고표[구매자연락처],F365),COUNTIFS(출고표[구입일자],"&lt;&gt;"&amp;H365,출고표[구매자명],E365,출고표[구매자연락처],G365)),0)</f>
        <v>0</v>
      </c>
    </row>
    <row r="366" spans="1:48" ht="20.100000000000001" customHeight="1">
      <c r="A366" s="55">
        <v>370</v>
      </c>
      <c r="B366" s="55" t="s">
        <v>665</v>
      </c>
      <c r="C366" s="64" t="s">
        <v>2719</v>
      </c>
      <c r="D366" s="55" t="s">
        <v>530</v>
      </c>
      <c r="E366" s="55" t="s">
        <v>2622</v>
      </c>
      <c r="H366" s="63">
        <v>45495</v>
      </c>
      <c r="I366" s="63">
        <v>45495</v>
      </c>
      <c r="J366" s="55" t="s">
        <v>561</v>
      </c>
      <c r="K366" s="64" t="s">
        <v>2623</v>
      </c>
      <c r="M366" s="55" t="s">
        <v>2622</v>
      </c>
      <c r="N366" s="55" t="s">
        <v>2378</v>
      </c>
      <c r="P366" s="55" t="s">
        <v>2379</v>
      </c>
      <c r="R366" s="55" t="s">
        <v>529</v>
      </c>
      <c r="S366" s="55" t="s">
        <v>351</v>
      </c>
      <c r="T366" s="60">
        <v>1</v>
      </c>
      <c r="U366" s="60">
        <v>0</v>
      </c>
      <c r="V366" s="60">
        <v>0</v>
      </c>
      <c r="W366" s="60">
        <v>0</v>
      </c>
      <c r="X366" s="60">
        <v>0</v>
      </c>
      <c r="Y366" s="60">
        <v>4400</v>
      </c>
      <c r="Z366" s="60">
        <v>1725</v>
      </c>
      <c r="AA366" s="60">
        <v>0</v>
      </c>
      <c r="AB366" s="60">
        <v>0</v>
      </c>
      <c r="AC366" s="60">
        <v>0</v>
      </c>
      <c r="AD366" s="60">
        <v>0</v>
      </c>
      <c r="AE366" s="60">
        <v>0</v>
      </c>
      <c r="AF366" s="60">
        <v>0</v>
      </c>
      <c r="AG366" s="60">
        <v>0</v>
      </c>
      <c r="AH366" s="61">
        <v>0</v>
      </c>
      <c r="AL366" s="55" t="s">
        <v>530</v>
      </c>
      <c r="AM366" s="55" t="s">
        <v>773</v>
      </c>
      <c r="AN366" s="55" t="s">
        <v>785</v>
      </c>
      <c r="AP3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6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6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6" s="60">
        <f>IFERROR(IF(D366="스마트스토어",COUNTIFS(출고표[구입일자],"&lt;&gt;"&amp;H366,출고표[구매자명],E366,출고표[구매자연락처],F366),COUNTIFS(출고표[구입일자],"&lt;&gt;"&amp;H366,출고표[구매자명],E366,출고표[구매자연락처],G366)),0)</f>
        <v>0</v>
      </c>
    </row>
    <row r="367" spans="1:48" ht="20.100000000000001" customHeight="1">
      <c r="A367" s="55">
        <v>371</v>
      </c>
      <c r="B367" s="55" t="s">
        <v>560</v>
      </c>
      <c r="C367" s="64" t="s">
        <v>2626</v>
      </c>
      <c r="D367" s="55" t="s">
        <v>562</v>
      </c>
      <c r="E367" s="55" t="s">
        <v>2624</v>
      </c>
      <c r="F367" s="55" t="s">
        <v>2627</v>
      </c>
      <c r="G367" s="55" t="s">
        <v>2628</v>
      </c>
      <c r="H367" s="63">
        <v>45492</v>
      </c>
      <c r="I367" s="63">
        <v>45495</v>
      </c>
      <c r="J367" s="55" t="s">
        <v>561</v>
      </c>
      <c r="K367" s="64" t="s">
        <v>2625</v>
      </c>
      <c r="M367" s="55" t="s">
        <v>2624</v>
      </c>
      <c r="N367" s="55" t="s">
        <v>2628</v>
      </c>
      <c r="P367" s="55" t="s">
        <v>2629</v>
      </c>
      <c r="Q367" s="55" t="s">
        <v>2630</v>
      </c>
      <c r="R367" s="55" t="s">
        <v>94</v>
      </c>
      <c r="S367" s="55" t="s">
        <v>351</v>
      </c>
      <c r="T367" s="60">
        <v>1</v>
      </c>
      <c r="U367" s="60">
        <v>7220</v>
      </c>
      <c r="V367" s="60">
        <v>0</v>
      </c>
      <c r="W367" s="60">
        <v>3000</v>
      </c>
      <c r="X367" s="60">
        <v>0</v>
      </c>
      <c r="Y367" s="60">
        <v>3000</v>
      </c>
      <c r="Z367" s="60">
        <v>0</v>
      </c>
      <c r="AA367" s="60">
        <v>0</v>
      </c>
      <c r="AB367" s="60">
        <v>6700</v>
      </c>
      <c r="AC367" s="60">
        <v>4125</v>
      </c>
      <c r="AD367" s="60">
        <v>10220</v>
      </c>
      <c r="AE367" s="60">
        <v>7125</v>
      </c>
      <c r="AF367" s="60">
        <v>957</v>
      </c>
      <c r="AG367" s="60">
        <v>2138</v>
      </c>
      <c r="AH367" s="61">
        <v>0.2092</v>
      </c>
      <c r="AL367" s="55" t="s">
        <v>789</v>
      </c>
      <c r="AN367" s="55" t="s">
        <v>785</v>
      </c>
      <c r="AP3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10220</v>
      </c>
      <c r="AQ3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7125</v>
      </c>
      <c r="AR3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957</v>
      </c>
      <c r="AS367" s="60">
        <f>IFERROR(IF(출고표[[#This Row],[쇼핑몰구분]]="비닐팩토리",0,ROUND(출고표[[#This Row],[총판매금액(검)]]-출고표[[#This Row],[거래처지급액(검)]]-출고표[[#This Row],[수수료(검)]],0)),0)</f>
        <v>2138</v>
      </c>
      <c r="AT3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3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7" s="60">
        <f>IFERROR(IF(D367="스마트스토어",COUNTIFS(출고표[구입일자],"&lt;&gt;"&amp;H367,출고표[구매자명],E367,출고표[구매자연락처],F367),COUNTIFS(출고표[구입일자],"&lt;&gt;"&amp;H367,출고표[구매자명],E367,출고표[구매자연락처],G367)),0)</f>
        <v>0</v>
      </c>
    </row>
    <row r="368" spans="1:48" ht="20.100000000000001" customHeight="1">
      <c r="A368" s="55">
        <v>372</v>
      </c>
      <c r="B368" s="55" t="s">
        <v>560</v>
      </c>
      <c r="C368" s="64" t="s">
        <v>2633</v>
      </c>
      <c r="D368" s="55" t="s">
        <v>562</v>
      </c>
      <c r="E368" s="55" t="s">
        <v>2631</v>
      </c>
      <c r="F368" s="55" t="s">
        <v>2634</v>
      </c>
      <c r="G368" s="55" t="s">
        <v>2635</v>
      </c>
      <c r="H368" s="63">
        <v>45492</v>
      </c>
      <c r="I368" s="63">
        <v>45495</v>
      </c>
      <c r="J368" s="55" t="s">
        <v>561</v>
      </c>
      <c r="K368" s="64" t="s">
        <v>2632</v>
      </c>
      <c r="M368" s="55" t="s">
        <v>2631</v>
      </c>
      <c r="N368" s="55" t="s">
        <v>2635</v>
      </c>
      <c r="P368" s="55" t="s">
        <v>2636</v>
      </c>
      <c r="Q368" s="55" t="s">
        <v>564</v>
      </c>
      <c r="R368" s="55" t="s">
        <v>211</v>
      </c>
      <c r="S368" s="55" t="s">
        <v>352</v>
      </c>
      <c r="T368" s="60">
        <v>15</v>
      </c>
      <c r="U368" s="60">
        <v>31800</v>
      </c>
      <c r="V368" s="60">
        <v>5700</v>
      </c>
      <c r="W368" s="60">
        <v>0</v>
      </c>
      <c r="X368" s="60">
        <v>0</v>
      </c>
      <c r="Y368" s="60">
        <v>4400</v>
      </c>
      <c r="Z368" s="60">
        <v>1725</v>
      </c>
      <c r="AA368" s="60">
        <v>0</v>
      </c>
      <c r="AB368" s="60">
        <v>2300</v>
      </c>
      <c r="AC368" s="60">
        <v>1397</v>
      </c>
      <c r="AD368" s="60">
        <v>31800</v>
      </c>
      <c r="AE368" s="60">
        <v>27080</v>
      </c>
      <c r="AF368" s="60">
        <v>3778</v>
      </c>
      <c r="AG368" s="60">
        <v>942</v>
      </c>
      <c r="AH368" s="61">
        <v>2.9600000000000001E-2</v>
      </c>
      <c r="AL368" s="55" t="s">
        <v>828</v>
      </c>
      <c r="AN368" s="55" t="s">
        <v>785</v>
      </c>
      <c r="AP3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31800</v>
      </c>
      <c r="AQ3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27080</v>
      </c>
      <c r="AR3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3778</v>
      </c>
      <c r="AS368" s="60">
        <f>IFERROR(IF(출고표[[#This Row],[쇼핑몰구분]]="비닐팩토리",0,ROUND(출고표[[#This Row],[총판매금액(검)]]-출고표[[#This Row],[거래처지급액(검)]]-출고표[[#This Row],[수수료(검)]],0)),0)</f>
        <v>942</v>
      </c>
      <c r="AT3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2.9600000000000001E-2</v>
      </c>
      <c r="AU3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8" s="60">
        <f>IFERROR(IF(D368="스마트스토어",COUNTIFS(출고표[구입일자],"&lt;&gt;"&amp;H368,출고표[구매자명],E368,출고표[구매자연락처],F368),COUNTIFS(출고표[구입일자],"&lt;&gt;"&amp;H368,출고표[구매자명],E368,출고표[구매자연락처],G368)),0)</f>
        <v>0</v>
      </c>
    </row>
    <row r="369" spans="1:48" ht="20.100000000000001" customHeight="1">
      <c r="A369" s="55">
        <v>373</v>
      </c>
      <c r="B369" s="55" t="s">
        <v>560</v>
      </c>
      <c r="C369" s="64" t="s">
        <v>2639</v>
      </c>
      <c r="D369" s="55" t="s">
        <v>562</v>
      </c>
      <c r="E369" s="55" t="s">
        <v>2637</v>
      </c>
      <c r="F369" s="55" t="s">
        <v>2640</v>
      </c>
      <c r="G369" s="55" t="s">
        <v>2641</v>
      </c>
      <c r="H369" s="63">
        <v>45493</v>
      </c>
      <c r="I369" s="63">
        <v>45495</v>
      </c>
      <c r="J369" s="55" t="s">
        <v>561</v>
      </c>
      <c r="K369" s="64" t="s">
        <v>2638</v>
      </c>
      <c r="M369" s="55" t="s">
        <v>2637</v>
      </c>
      <c r="N369" s="55" t="s">
        <v>2641</v>
      </c>
      <c r="P369" s="55" t="s">
        <v>2642</v>
      </c>
      <c r="Q369" s="55" t="s">
        <v>563</v>
      </c>
      <c r="R369" s="55" t="s">
        <v>34</v>
      </c>
      <c r="S369" s="55" t="s">
        <v>351</v>
      </c>
      <c r="T369" s="60">
        <v>2</v>
      </c>
      <c r="U369" s="60">
        <v>68040</v>
      </c>
      <c r="V369" s="60">
        <v>0</v>
      </c>
      <c r="W369" s="60">
        <v>0</v>
      </c>
      <c r="X369" s="60">
        <v>0</v>
      </c>
      <c r="Y369" s="60">
        <v>4400</v>
      </c>
      <c r="Z369" s="60">
        <v>1725</v>
      </c>
      <c r="AA369" s="60">
        <v>0</v>
      </c>
      <c r="AB369" s="60">
        <v>32130</v>
      </c>
      <c r="AC369" s="60">
        <v>19800</v>
      </c>
      <c r="AD369" s="60">
        <v>68040</v>
      </c>
      <c r="AE369" s="60">
        <v>45725</v>
      </c>
      <c r="AF369" s="60">
        <v>8083</v>
      </c>
      <c r="AG369" s="60">
        <v>14232</v>
      </c>
      <c r="AH369" s="61">
        <v>0.2092</v>
      </c>
      <c r="AL369" s="55" t="s">
        <v>33</v>
      </c>
      <c r="AN369" s="55" t="s">
        <v>785</v>
      </c>
      <c r="AP3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3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3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369" s="60">
        <f>IFERROR(IF(출고표[[#This Row],[쇼핑몰구분]]="비닐팩토리",0,ROUND(출고표[[#This Row],[총판매금액(검)]]-출고표[[#This Row],[거래처지급액(검)]]-출고표[[#This Row],[수수료(검)]],0)),0)</f>
        <v>14232</v>
      </c>
      <c r="AT3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3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9" s="60">
        <f>IFERROR(IF(D369="스마트스토어",COUNTIFS(출고표[구입일자],"&lt;&gt;"&amp;H369,출고표[구매자명],E369,출고표[구매자연락처],F369),COUNTIFS(출고표[구입일자],"&lt;&gt;"&amp;H369,출고표[구매자명],E369,출고표[구매자연락처],G369)),0)</f>
        <v>0</v>
      </c>
    </row>
    <row r="370" spans="1:48" ht="20.100000000000001" customHeight="1">
      <c r="A370" s="55">
        <v>374</v>
      </c>
      <c r="B370" s="55" t="s">
        <v>560</v>
      </c>
      <c r="C370" s="64" t="s">
        <v>2645</v>
      </c>
      <c r="D370" s="55" t="s">
        <v>562</v>
      </c>
      <c r="E370" s="55" t="s">
        <v>2643</v>
      </c>
      <c r="F370" s="55" t="s">
        <v>1817</v>
      </c>
      <c r="G370" s="55" t="s">
        <v>2646</v>
      </c>
      <c r="H370" s="63">
        <v>45495</v>
      </c>
      <c r="I370" s="63">
        <v>45495</v>
      </c>
      <c r="J370" s="55" t="s">
        <v>561</v>
      </c>
      <c r="K370" s="64" t="s">
        <v>2644</v>
      </c>
      <c r="M370" s="55" t="s">
        <v>2643</v>
      </c>
      <c r="N370" s="55" t="s">
        <v>2646</v>
      </c>
      <c r="P370" s="55" t="s">
        <v>2647</v>
      </c>
      <c r="Q370" s="55" t="s">
        <v>563</v>
      </c>
      <c r="R370" s="55" t="s">
        <v>98</v>
      </c>
      <c r="S370" s="55" t="s">
        <v>351</v>
      </c>
      <c r="T370" s="60">
        <v>1</v>
      </c>
      <c r="U370" s="60">
        <v>6120</v>
      </c>
      <c r="V370" s="60">
        <v>680</v>
      </c>
      <c r="W370" s="60">
        <v>3000</v>
      </c>
      <c r="X370" s="60">
        <v>0</v>
      </c>
      <c r="Y370" s="60">
        <v>3000</v>
      </c>
      <c r="Z370" s="60">
        <v>0</v>
      </c>
      <c r="AA370" s="60">
        <v>0</v>
      </c>
      <c r="AB370" s="60">
        <v>6430</v>
      </c>
      <c r="AC370" s="60">
        <v>3960</v>
      </c>
      <c r="AD370" s="60">
        <v>9120</v>
      </c>
      <c r="AE370" s="60">
        <v>6960</v>
      </c>
      <c r="AF370" s="60">
        <v>826</v>
      </c>
      <c r="AG370" s="60">
        <v>1334</v>
      </c>
      <c r="AH370" s="61">
        <v>0.14630000000000001</v>
      </c>
      <c r="AL370" s="55" t="s">
        <v>1645</v>
      </c>
      <c r="AN370" s="55" t="s">
        <v>785</v>
      </c>
      <c r="AP3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3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3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370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3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3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0" s="60">
        <f>IFERROR(IF(D370="스마트스토어",COUNTIFS(출고표[구입일자],"&lt;&gt;"&amp;H370,출고표[구매자명],E370,출고표[구매자연락처],F370),COUNTIFS(출고표[구입일자],"&lt;&gt;"&amp;H370,출고표[구매자명],E370,출고표[구매자연락처],G370)),0)</f>
        <v>0</v>
      </c>
    </row>
    <row r="371" spans="1:48" ht="20.100000000000001" customHeight="1">
      <c r="A371" s="55">
        <v>375</v>
      </c>
      <c r="B371" s="55" t="s">
        <v>560</v>
      </c>
      <c r="C371" s="64" t="s">
        <v>2650</v>
      </c>
      <c r="D371" s="55" t="s">
        <v>562</v>
      </c>
      <c r="E371" s="55" t="s">
        <v>2648</v>
      </c>
      <c r="F371" s="55" t="s">
        <v>2651</v>
      </c>
      <c r="G371" s="55" t="s">
        <v>2652</v>
      </c>
      <c r="H371" s="63">
        <v>45495</v>
      </c>
      <c r="I371" s="63">
        <v>45495</v>
      </c>
      <c r="J371" s="55" t="s">
        <v>561</v>
      </c>
      <c r="K371" s="64" t="s">
        <v>2649</v>
      </c>
      <c r="M371" s="55" t="s">
        <v>2648</v>
      </c>
      <c r="N371" s="55" t="s">
        <v>2652</v>
      </c>
      <c r="P371" s="55" t="s">
        <v>2653</v>
      </c>
      <c r="Q371" s="55" t="s">
        <v>564</v>
      </c>
      <c r="R371" s="55" t="s">
        <v>98</v>
      </c>
      <c r="S371" s="55" t="s">
        <v>351</v>
      </c>
      <c r="T371" s="60">
        <v>3</v>
      </c>
      <c r="U371" s="60">
        <v>18360</v>
      </c>
      <c r="V371" s="60">
        <v>2040</v>
      </c>
      <c r="W371" s="60">
        <v>0</v>
      </c>
      <c r="X371" s="60">
        <v>0</v>
      </c>
      <c r="Y371" s="60">
        <v>3500</v>
      </c>
      <c r="Z371" s="60">
        <v>960</v>
      </c>
      <c r="AA371" s="60">
        <v>0</v>
      </c>
      <c r="AB371" s="60">
        <v>6430</v>
      </c>
      <c r="AC371" s="60">
        <v>3960</v>
      </c>
      <c r="AD371" s="60">
        <v>18360</v>
      </c>
      <c r="AE371" s="60">
        <v>16340</v>
      </c>
      <c r="AF371" s="60">
        <v>2181</v>
      </c>
      <c r="AG371" s="60">
        <v>-161</v>
      </c>
      <c r="AH371" s="61">
        <v>-8.8000000000000005E-3</v>
      </c>
      <c r="AL371" s="55" t="s">
        <v>1645</v>
      </c>
      <c r="AN371" s="55" t="s">
        <v>785</v>
      </c>
      <c r="AP3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3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16340</v>
      </c>
      <c r="AR3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371" s="60">
        <f>IFERROR(IF(출고표[[#This Row],[쇼핑몰구분]]="비닐팩토리",0,ROUND(출고표[[#This Row],[총판매금액(검)]]-출고표[[#This Row],[거래처지급액(검)]]-출고표[[#This Row],[수수료(검)]],0)),0)</f>
        <v>-161</v>
      </c>
      <c r="AT3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-8.8000000000000005E-3</v>
      </c>
      <c r="AU3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1" s="60">
        <f>IFERROR(IF(D371="스마트스토어",COUNTIFS(출고표[구입일자],"&lt;&gt;"&amp;H371,출고표[구매자명],E371,출고표[구매자연락처],F371),COUNTIFS(출고표[구입일자],"&lt;&gt;"&amp;H371,출고표[구매자명],E371,출고표[구매자연락처],G371)),0)</f>
        <v>0</v>
      </c>
    </row>
    <row r="372" spans="1:48" ht="20.100000000000001" customHeight="1">
      <c r="A372" s="55">
        <v>376</v>
      </c>
      <c r="B372" s="55" t="s">
        <v>560</v>
      </c>
      <c r="C372" s="64" t="s">
        <v>2656</v>
      </c>
      <c r="D372" s="55" t="s">
        <v>562</v>
      </c>
      <c r="E372" s="55" t="s">
        <v>2654</v>
      </c>
      <c r="F372" s="55" t="s">
        <v>2657</v>
      </c>
      <c r="G372" s="55" t="s">
        <v>2658</v>
      </c>
      <c r="H372" s="63">
        <v>45495</v>
      </c>
      <c r="I372" s="63">
        <v>45495</v>
      </c>
      <c r="J372" s="55" t="s">
        <v>561</v>
      </c>
      <c r="K372" s="64" t="s">
        <v>2655</v>
      </c>
      <c r="M372" s="55" t="s">
        <v>2654</v>
      </c>
      <c r="N372" s="55" t="s">
        <v>2658</v>
      </c>
      <c r="P372" s="55" t="s">
        <v>2659</v>
      </c>
      <c r="Q372" s="55" t="s">
        <v>564</v>
      </c>
      <c r="R372" s="55" t="s">
        <v>34</v>
      </c>
      <c r="S372" s="55" t="s">
        <v>351</v>
      </c>
      <c r="T372" s="60">
        <v>1</v>
      </c>
      <c r="U372" s="60">
        <v>34020</v>
      </c>
      <c r="V372" s="60">
        <v>0</v>
      </c>
      <c r="W372" s="60">
        <v>3000</v>
      </c>
      <c r="X372" s="60">
        <v>0</v>
      </c>
      <c r="Y372" s="60">
        <v>3500</v>
      </c>
      <c r="Z372" s="60">
        <v>960</v>
      </c>
      <c r="AA372" s="60">
        <v>0</v>
      </c>
      <c r="AB372" s="60">
        <v>32130</v>
      </c>
      <c r="AC372" s="60">
        <v>19800</v>
      </c>
      <c r="AD372" s="60">
        <v>37020</v>
      </c>
      <c r="AE372" s="60">
        <v>24260</v>
      </c>
      <c r="AF372" s="60">
        <v>4141</v>
      </c>
      <c r="AG372" s="60">
        <v>8619</v>
      </c>
      <c r="AH372" s="61">
        <v>0.23280000000000001</v>
      </c>
      <c r="AL372" s="55" t="s">
        <v>33</v>
      </c>
      <c r="AN372" s="55" t="s">
        <v>785</v>
      </c>
      <c r="AP3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3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72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3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3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2" s="60">
        <f>IFERROR(IF(D372="스마트스토어",COUNTIFS(출고표[구입일자],"&lt;&gt;"&amp;H372,출고표[구매자명],E372,출고표[구매자연락처],F372),COUNTIFS(출고표[구입일자],"&lt;&gt;"&amp;H372,출고표[구매자명],E372,출고표[구매자연락처],G372)),0)</f>
        <v>0</v>
      </c>
    </row>
    <row r="373" spans="1:48" ht="20.100000000000001" customHeight="1">
      <c r="A373" s="55">
        <v>377</v>
      </c>
      <c r="B373" s="55" t="s">
        <v>560</v>
      </c>
      <c r="C373" s="64" t="s">
        <v>2661</v>
      </c>
      <c r="D373" s="55" t="s">
        <v>559</v>
      </c>
      <c r="E373" s="55" t="s">
        <v>1472</v>
      </c>
      <c r="F373" s="55" t="s">
        <v>1473</v>
      </c>
      <c r="G373" s="55" t="s">
        <v>1474</v>
      </c>
      <c r="H373" s="63">
        <v>45495</v>
      </c>
      <c r="I373" s="63">
        <v>45495</v>
      </c>
      <c r="J373" s="55" t="s">
        <v>561</v>
      </c>
      <c r="K373" s="64" t="s">
        <v>2660</v>
      </c>
      <c r="M373" s="55" t="s">
        <v>1469</v>
      </c>
      <c r="N373" s="55" t="s">
        <v>1475</v>
      </c>
      <c r="P373" s="55" t="s">
        <v>1476</v>
      </c>
      <c r="Q373" s="55" t="s">
        <v>2662</v>
      </c>
      <c r="R373" s="55" t="s">
        <v>26</v>
      </c>
      <c r="S373" s="55" t="s">
        <v>351</v>
      </c>
      <c r="T373" s="60">
        <v>2</v>
      </c>
      <c r="U373" s="60">
        <v>44380</v>
      </c>
      <c r="V373" s="60">
        <v>4940</v>
      </c>
      <c r="W373" s="60">
        <v>0</v>
      </c>
      <c r="X373" s="60">
        <v>0</v>
      </c>
      <c r="Y373" s="60">
        <v>3500</v>
      </c>
      <c r="Z373" s="60">
        <v>500</v>
      </c>
      <c r="AA373" s="60">
        <v>0</v>
      </c>
      <c r="AB373" s="60">
        <v>23290</v>
      </c>
      <c r="AC373" s="60">
        <v>15070</v>
      </c>
      <c r="AD373" s="60">
        <v>44380</v>
      </c>
      <c r="AE373" s="60">
        <v>34140</v>
      </c>
      <c r="AF373" s="60">
        <v>1846</v>
      </c>
      <c r="AG373" s="60">
        <v>8394</v>
      </c>
      <c r="AH373" s="61">
        <v>0.18909999999999999</v>
      </c>
      <c r="AL373" s="55" t="s">
        <v>25</v>
      </c>
      <c r="AM373" s="55" t="s">
        <v>773</v>
      </c>
      <c r="AN373" s="55" t="s">
        <v>785</v>
      </c>
      <c r="AP3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44380</v>
      </c>
      <c r="AQ3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34140</v>
      </c>
      <c r="AR3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1846</v>
      </c>
      <c r="AS373" s="60">
        <f>IFERROR(IF(출고표[[#This Row],[쇼핑몰구분]]="비닐팩토리",0,ROUND(출고표[[#This Row],[총판매금액(검)]]-출고표[[#This Row],[거래처지급액(검)]]-출고표[[#This Row],[수수료(검)]],0)),0)</f>
        <v>8394</v>
      </c>
      <c r="AT3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0.18909999999999999</v>
      </c>
      <c r="AU3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3" s="60">
        <f>IFERROR(IF(D373="스마트스토어",COUNTIFS(출고표[구입일자],"&lt;&gt;"&amp;H373,출고표[구매자명],E373,출고표[구매자연락처],F373),COUNTIFS(출고표[구입일자],"&lt;&gt;"&amp;H373,출고표[구매자명],E373,출고표[구매자연락처],G373)),0)</f>
        <v>4</v>
      </c>
    </row>
    <row r="374" spans="1:48" ht="20.100000000000001" customHeight="1">
      <c r="A374" s="55">
        <v>378</v>
      </c>
      <c r="B374" s="55" t="s">
        <v>560</v>
      </c>
      <c r="C374" s="64" t="s">
        <v>2664</v>
      </c>
      <c r="D374" s="55" t="s">
        <v>559</v>
      </c>
      <c r="E374" s="55" t="s">
        <v>1410</v>
      </c>
      <c r="F374" s="55" t="s">
        <v>1413</v>
      </c>
      <c r="G374" s="55" t="s">
        <v>1414</v>
      </c>
      <c r="H374" s="63">
        <v>45494</v>
      </c>
      <c r="I374" s="63">
        <v>45495</v>
      </c>
      <c r="J374" s="55" t="s">
        <v>561</v>
      </c>
      <c r="K374" s="64" t="s">
        <v>2663</v>
      </c>
      <c r="M374" s="55" t="s">
        <v>1410</v>
      </c>
      <c r="N374" s="55" t="s">
        <v>1414</v>
      </c>
      <c r="P374" s="55" t="s">
        <v>1415</v>
      </c>
      <c r="R374" s="55" t="s">
        <v>20</v>
      </c>
      <c r="S374" s="55" t="s">
        <v>351</v>
      </c>
      <c r="T374" s="60">
        <v>4</v>
      </c>
      <c r="U374" s="60">
        <v>57000</v>
      </c>
      <c r="V374" s="60">
        <v>6360</v>
      </c>
      <c r="W374" s="60">
        <v>0</v>
      </c>
      <c r="X374" s="60">
        <v>0</v>
      </c>
      <c r="Y374" s="60">
        <v>3500</v>
      </c>
      <c r="Z374" s="60">
        <v>500</v>
      </c>
      <c r="AA374" s="60">
        <v>0</v>
      </c>
      <c r="AB374" s="60">
        <v>14960</v>
      </c>
      <c r="AC374" s="60">
        <v>9680</v>
      </c>
      <c r="AD374" s="60">
        <v>57000</v>
      </c>
      <c r="AE374" s="60">
        <v>42720</v>
      </c>
      <c r="AF374" s="60">
        <v>2349</v>
      </c>
      <c r="AG374" s="60">
        <v>11931</v>
      </c>
      <c r="AH374" s="61">
        <v>0.20930000000000001</v>
      </c>
      <c r="AL374" s="55" t="s">
        <v>19</v>
      </c>
      <c r="AM374" s="55" t="s">
        <v>773</v>
      </c>
      <c r="AN374" s="55" t="s">
        <v>785</v>
      </c>
      <c r="AP3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57000</v>
      </c>
      <c r="AQ3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42720</v>
      </c>
      <c r="AR3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2349</v>
      </c>
      <c r="AS374" s="60">
        <f>IFERROR(IF(출고표[[#This Row],[쇼핑몰구분]]="비닐팩토리",0,ROUND(출고표[[#This Row],[총판매금액(검)]]-출고표[[#This Row],[거래처지급액(검)]]-출고표[[#This Row],[수수료(검)]],0)),0)</f>
        <v>11931</v>
      </c>
      <c r="AT3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3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4" s="60">
        <f>IFERROR(IF(D374="스마트스토어",COUNTIFS(출고표[구입일자],"&lt;&gt;"&amp;H374,출고표[구매자명],E374,출고표[구매자연락처],F374),COUNTIFS(출고표[구입일자],"&lt;&gt;"&amp;H374,출고표[구매자명],E374,출고표[구매자연락처],G374)),0)</f>
        <v>2</v>
      </c>
    </row>
    <row r="375" spans="1:48" ht="20.100000000000001" customHeight="1">
      <c r="A375" s="55">
        <v>379</v>
      </c>
      <c r="B375" s="55" t="s">
        <v>560</v>
      </c>
      <c r="C375" s="64" t="s">
        <v>2667</v>
      </c>
      <c r="D375" s="55" t="s">
        <v>559</v>
      </c>
      <c r="E375" s="55" t="s">
        <v>2668</v>
      </c>
      <c r="F375" s="55" t="s">
        <v>2669</v>
      </c>
      <c r="G375" s="55" t="s">
        <v>2670</v>
      </c>
      <c r="H375" s="63">
        <v>45493</v>
      </c>
      <c r="I375" s="63">
        <v>45495</v>
      </c>
      <c r="J375" s="55" t="s">
        <v>561</v>
      </c>
      <c r="K375" s="64" t="s">
        <v>2666</v>
      </c>
      <c r="M375" s="55" t="s">
        <v>2665</v>
      </c>
      <c r="N375" s="55" t="s">
        <v>2670</v>
      </c>
      <c r="P375" s="55" t="s">
        <v>2671</v>
      </c>
      <c r="R375" s="55" t="s">
        <v>40</v>
      </c>
      <c r="S375" s="55" t="s">
        <v>351</v>
      </c>
      <c r="T375" s="60">
        <v>1</v>
      </c>
      <c r="U375" s="60">
        <v>17820</v>
      </c>
      <c r="V375" s="60">
        <v>1980</v>
      </c>
      <c r="W375" s="60">
        <v>3000</v>
      </c>
      <c r="X375" s="60">
        <v>0</v>
      </c>
      <c r="Y375" s="60">
        <v>3000</v>
      </c>
      <c r="Z375" s="60">
        <v>0</v>
      </c>
      <c r="AA375" s="60">
        <v>0</v>
      </c>
      <c r="AB375" s="60">
        <v>18700</v>
      </c>
      <c r="AC375" s="60">
        <v>12100</v>
      </c>
      <c r="AD375" s="60">
        <v>20820</v>
      </c>
      <c r="AE375" s="60">
        <v>15100</v>
      </c>
      <c r="AF375" s="60">
        <v>848</v>
      </c>
      <c r="AG375" s="60">
        <v>7872</v>
      </c>
      <c r="AH375" s="61">
        <v>0.37809999999999999</v>
      </c>
      <c r="AL375" s="55" t="s">
        <v>39</v>
      </c>
      <c r="AN375" s="55" t="s">
        <v>785</v>
      </c>
      <c r="AP3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20820</v>
      </c>
      <c r="AQ3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15100</v>
      </c>
      <c r="AR3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848</v>
      </c>
      <c r="AS375" s="60">
        <f>IFERROR(IF(출고표[[#This Row],[쇼핑몰구분]]="비닐팩토리",0,ROUND(출고표[[#This Row],[총판매금액(검)]]-출고표[[#This Row],[거래처지급액(검)]]-출고표[[#This Row],[수수료(검)]],0)),0)</f>
        <v>4872</v>
      </c>
      <c r="AT3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0.23400000000000001</v>
      </c>
      <c r="AU3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75" s="60">
        <f>IFERROR(IF(D375="스마트스토어",COUNTIFS(출고표[구입일자],"&lt;&gt;"&amp;H375,출고표[구매자명],E375,출고표[구매자연락처],F375),COUNTIFS(출고표[구입일자],"&lt;&gt;"&amp;H375,출고표[구매자명],E375,출고표[구매자연락처],G375)),0)</f>
        <v>0</v>
      </c>
    </row>
    <row r="376" spans="1:48" ht="20.100000000000001" customHeight="1">
      <c r="A376" s="55">
        <v>380</v>
      </c>
      <c r="B376" s="55" t="s">
        <v>560</v>
      </c>
      <c r="C376" s="64" t="s">
        <v>2673</v>
      </c>
      <c r="D376" s="55" t="s">
        <v>559</v>
      </c>
      <c r="E376" s="55" t="s">
        <v>1269</v>
      </c>
      <c r="F376" s="55" t="s">
        <v>1272</v>
      </c>
      <c r="G376" s="55" t="s">
        <v>1273</v>
      </c>
      <c r="H376" s="63">
        <v>45493</v>
      </c>
      <c r="I376" s="63">
        <v>45495</v>
      </c>
      <c r="J376" s="55" t="s">
        <v>561</v>
      </c>
      <c r="K376" s="64" t="s">
        <v>2672</v>
      </c>
      <c r="M376" s="55" t="s">
        <v>1269</v>
      </c>
      <c r="N376" s="55" t="s">
        <v>1273</v>
      </c>
      <c r="P376" s="55" t="s">
        <v>1274</v>
      </c>
      <c r="R376" s="55" t="s">
        <v>224</v>
      </c>
      <c r="S376" s="55" t="s">
        <v>366</v>
      </c>
      <c r="T376" s="60">
        <v>4</v>
      </c>
      <c r="U376" s="60">
        <v>8480</v>
      </c>
      <c r="V376" s="60">
        <v>0</v>
      </c>
      <c r="W376" s="60">
        <v>3000</v>
      </c>
      <c r="X376" s="60">
        <v>0</v>
      </c>
      <c r="Y376" s="60">
        <v>3000</v>
      </c>
      <c r="Z376" s="60">
        <v>0</v>
      </c>
      <c r="AA376" s="60">
        <v>0</v>
      </c>
      <c r="AB376" s="60">
        <v>2030</v>
      </c>
      <c r="AC376" s="60">
        <v>1293</v>
      </c>
      <c r="AD376" s="60">
        <v>11480</v>
      </c>
      <c r="AE376" s="60">
        <v>8172</v>
      </c>
      <c r="AF376" s="60">
        <v>477</v>
      </c>
      <c r="AG376" s="60">
        <v>2831</v>
      </c>
      <c r="AH376" s="61">
        <v>0.24660000000000001</v>
      </c>
      <c r="AL376" s="55" t="s">
        <v>1639</v>
      </c>
      <c r="AM376" s="55" t="s">
        <v>773</v>
      </c>
      <c r="AN376" s="55" t="s">
        <v>785</v>
      </c>
      <c r="AP3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11480</v>
      </c>
      <c r="AQ3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8172</v>
      </c>
      <c r="AR3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376" s="60">
        <f>IFERROR(IF(출고표[[#This Row],[쇼핑몰구분]]="비닐팩토리",0,ROUND(출고표[[#This Row],[총판매금액(검)]]-출고표[[#This Row],[거래처지급액(검)]]-출고표[[#This Row],[수수료(검)]],0)),0)</f>
        <v>2831</v>
      </c>
      <c r="AT3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0.24660000000000001</v>
      </c>
      <c r="AU3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6" s="60">
        <f>IFERROR(IF(D376="스마트스토어",COUNTIFS(출고표[구입일자],"&lt;&gt;"&amp;H376,출고표[구매자명],E376,출고표[구매자연락처],F376),COUNTIFS(출고표[구입일자],"&lt;&gt;"&amp;H376,출고표[구매자명],E376,출고표[구매자연락처],G376)),0)</f>
        <v>3</v>
      </c>
    </row>
    <row r="377" spans="1:48" ht="20.100000000000001" customHeight="1">
      <c r="A377" s="55">
        <v>381</v>
      </c>
      <c r="B377" s="55" t="s">
        <v>560</v>
      </c>
      <c r="C377" s="64" t="s">
        <v>2674</v>
      </c>
      <c r="D377" s="55" t="s">
        <v>559</v>
      </c>
      <c r="E377" s="55" t="s">
        <v>1269</v>
      </c>
      <c r="F377" s="55" t="s">
        <v>1272</v>
      </c>
      <c r="G377" s="55" t="s">
        <v>1273</v>
      </c>
      <c r="H377" s="63">
        <v>45493</v>
      </c>
      <c r="I377" s="63">
        <v>45495</v>
      </c>
      <c r="J377" s="55" t="s">
        <v>561</v>
      </c>
      <c r="K377" s="64" t="s">
        <v>2672</v>
      </c>
      <c r="M377" s="55" t="s">
        <v>1269</v>
      </c>
      <c r="N377" s="55" t="s">
        <v>1273</v>
      </c>
      <c r="P377" s="55" t="s">
        <v>1274</v>
      </c>
      <c r="R377" s="55" t="s">
        <v>265</v>
      </c>
      <c r="S377" s="55" t="s">
        <v>373</v>
      </c>
      <c r="T377" s="60">
        <v>1</v>
      </c>
      <c r="U377" s="60">
        <v>1260</v>
      </c>
      <c r="V377" s="60">
        <v>0</v>
      </c>
      <c r="W377" s="60">
        <v>0</v>
      </c>
      <c r="X377" s="60">
        <v>0</v>
      </c>
      <c r="Y377" s="60">
        <v>0</v>
      </c>
      <c r="Z377" s="60">
        <v>0</v>
      </c>
      <c r="AA377" s="60">
        <v>0</v>
      </c>
      <c r="AB377" s="60">
        <v>1210</v>
      </c>
      <c r="AC377" s="60">
        <v>770</v>
      </c>
      <c r="AD377" s="60">
        <v>1260</v>
      </c>
      <c r="AE377" s="60">
        <v>770</v>
      </c>
      <c r="AF377" s="60">
        <v>130</v>
      </c>
      <c r="AG377" s="60">
        <v>6360</v>
      </c>
      <c r="AH377" s="61">
        <v>5.0476000000000001</v>
      </c>
      <c r="AL377" s="55" t="s">
        <v>1638</v>
      </c>
      <c r="AM377" s="55" t="s">
        <v>773</v>
      </c>
      <c r="AN377" s="55" t="s">
        <v>785</v>
      </c>
      <c r="AP3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1260</v>
      </c>
      <c r="AQ3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770</v>
      </c>
      <c r="AR3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130</v>
      </c>
      <c r="AS377" s="60">
        <f>IFERROR(IF(출고표[[#This Row],[쇼핑몰구분]]="비닐팩토리",0,ROUND(출고표[[#This Row],[총판매금액(검)]]-출고표[[#This Row],[거래처지급액(검)]]-출고표[[#This Row],[수수료(검)]],0)),0)</f>
        <v>360</v>
      </c>
      <c r="AT3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0.28570000000000001</v>
      </c>
      <c r="AU3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77" s="60">
        <f>IFERROR(IF(D377="스마트스토어",COUNTIFS(출고표[구입일자],"&lt;&gt;"&amp;H377,출고표[구매자명],E377,출고표[구매자연락처],F377),COUNTIFS(출고표[구입일자],"&lt;&gt;"&amp;H377,출고표[구매자명],E377,출고표[구매자연락처],G377)),0)</f>
        <v>3</v>
      </c>
    </row>
    <row r="378" spans="1:48" ht="20.100000000000001" customHeight="1">
      <c r="A378" s="55">
        <v>382</v>
      </c>
      <c r="B378" s="55" t="s">
        <v>560</v>
      </c>
      <c r="C378" s="64" t="s">
        <v>2677</v>
      </c>
      <c r="D378" s="55" t="s">
        <v>559</v>
      </c>
      <c r="E378" s="55" t="s">
        <v>1404</v>
      </c>
      <c r="F378" s="55" t="s">
        <v>1407</v>
      </c>
      <c r="G378" s="55" t="s">
        <v>1408</v>
      </c>
      <c r="H378" s="63">
        <v>45493</v>
      </c>
      <c r="I378" s="63">
        <v>45495</v>
      </c>
      <c r="J378" s="55" t="s">
        <v>561</v>
      </c>
      <c r="K378" s="64" t="s">
        <v>2676</v>
      </c>
      <c r="M378" s="55" t="s">
        <v>2675</v>
      </c>
      <c r="N378" s="55" t="s">
        <v>1408</v>
      </c>
      <c r="P378" s="55" t="s">
        <v>2678</v>
      </c>
      <c r="Q378" s="55" t="s">
        <v>1114</v>
      </c>
      <c r="R378" s="55" t="s">
        <v>34</v>
      </c>
      <c r="S378" s="55" t="s">
        <v>351</v>
      </c>
      <c r="T378" s="60">
        <v>2</v>
      </c>
      <c r="U378" s="60">
        <v>57240</v>
      </c>
      <c r="V378" s="60">
        <v>6360</v>
      </c>
      <c r="W378" s="60">
        <v>0</v>
      </c>
      <c r="X378" s="60">
        <v>0</v>
      </c>
      <c r="Y378" s="60">
        <v>4400</v>
      </c>
      <c r="Z378" s="60">
        <v>1725</v>
      </c>
      <c r="AA378" s="60">
        <v>0</v>
      </c>
      <c r="AB378" s="60">
        <v>30600</v>
      </c>
      <c r="AC378" s="60">
        <v>19800</v>
      </c>
      <c r="AD378" s="60">
        <v>57240</v>
      </c>
      <c r="AE378" s="60">
        <v>45725</v>
      </c>
      <c r="AF378" s="60">
        <v>2358</v>
      </c>
      <c r="AG378" s="60">
        <v>9157</v>
      </c>
      <c r="AH378" s="61">
        <v>0.16</v>
      </c>
      <c r="AL378" s="55" t="s">
        <v>33</v>
      </c>
      <c r="AM378" s="55" t="s">
        <v>773</v>
      </c>
      <c r="AN378" s="55" t="s">
        <v>785</v>
      </c>
      <c r="AP3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3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3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378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3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3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8" s="60">
        <f>IFERROR(IF(D378="스마트스토어",COUNTIFS(출고표[구입일자],"&lt;&gt;"&amp;H378,출고표[구매자명],E378,출고표[구매자연락처],F378),COUNTIFS(출고표[구입일자],"&lt;&gt;"&amp;H378,출고표[구매자명],E378,출고표[구매자연락처],G378)),0)</f>
        <v>1</v>
      </c>
    </row>
    <row r="379" spans="1:48" ht="20.100000000000001" customHeight="1">
      <c r="A379" s="55">
        <v>383</v>
      </c>
      <c r="B379" s="55" t="s">
        <v>665</v>
      </c>
      <c r="C379" s="64" t="s">
        <v>2681</v>
      </c>
      <c r="D379" s="55" t="s">
        <v>559</v>
      </c>
      <c r="E379" s="55" t="s">
        <v>2679</v>
      </c>
      <c r="F379" s="55" t="s">
        <v>2682</v>
      </c>
      <c r="G379" s="55" t="s">
        <v>2683</v>
      </c>
      <c r="H379" s="63">
        <v>45494</v>
      </c>
      <c r="I379" s="63">
        <v>45495</v>
      </c>
      <c r="J379" s="55" t="s">
        <v>561</v>
      </c>
      <c r="K379" s="64" t="s">
        <v>2680</v>
      </c>
      <c r="M379" s="55" t="s">
        <v>2679</v>
      </c>
      <c r="N379" s="55" t="s">
        <v>2683</v>
      </c>
      <c r="P379" s="55" t="s">
        <v>2684</v>
      </c>
      <c r="R379" s="55" t="s">
        <v>22</v>
      </c>
      <c r="S379" s="55" t="s">
        <v>351</v>
      </c>
      <c r="T379" s="60">
        <v>1</v>
      </c>
      <c r="U379" s="60">
        <v>18400</v>
      </c>
      <c r="V379" s="60">
        <v>0</v>
      </c>
      <c r="W379" s="60">
        <v>3000</v>
      </c>
      <c r="X379" s="60">
        <v>0</v>
      </c>
      <c r="Y379" s="60">
        <v>3000</v>
      </c>
      <c r="Z379" s="60">
        <v>0</v>
      </c>
      <c r="AA379" s="60">
        <v>0</v>
      </c>
      <c r="AB379" s="60">
        <v>18400</v>
      </c>
      <c r="AC379" s="60">
        <v>12650</v>
      </c>
      <c r="AD379" s="60">
        <v>21400</v>
      </c>
      <c r="AE379" s="60">
        <v>0</v>
      </c>
      <c r="AF379" s="60">
        <v>1094</v>
      </c>
      <c r="AG379" s="60">
        <v>0</v>
      </c>
      <c r="AH379" s="61">
        <v>0</v>
      </c>
      <c r="AL379" s="55" t="s">
        <v>21</v>
      </c>
      <c r="AN379" s="55" t="s">
        <v>785</v>
      </c>
      <c r="AP3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3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37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7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9" s="60">
        <f>IFERROR(IF(D379="스마트스토어",COUNTIFS(출고표[구입일자],"&lt;&gt;"&amp;H379,출고표[구매자명],E379,출고표[구매자연락처],F379),COUNTIFS(출고표[구입일자],"&lt;&gt;"&amp;H379,출고표[구매자명],E379,출고표[구매자연락처],G379)),0)</f>
        <v>0</v>
      </c>
    </row>
    <row r="380" spans="1:48" ht="20.100000000000001" customHeight="1">
      <c r="A380" s="55">
        <v>384</v>
      </c>
      <c r="B380" s="55" t="s">
        <v>665</v>
      </c>
      <c r="C380" s="64" t="s">
        <v>2687</v>
      </c>
      <c r="D380" s="55" t="s">
        <v>559</v>
      </c>
      <c r="E380" s="55" t="s">
        <v>2685</v>
      </c>
      <c r="F380" s="55" t="s">
        <v>2688</v>
      </c>
      <c r="G380" s="55" t="s">
        <v>2689</v>
      </c>
      <c r="H380" s="63">
        <v>45494</v>
      </c>
      <c r="I380" s="63">
        <v>45495</v>
      </c>
      <c r="J380" s="55" t="s">
        <v>561</v>
      </c>
      <c r="K380" s="64" t="s">
        <v>2686</v>
      </c>
      <c r="M380" s="55" t="s">
        <v>2685</v>
      </c>
      <c r="N380" s="55" t="s">
        <v>2689</v>
      </c>
      <c r="P380" s="55" t="s">
        <v>2690</v>
      </c>
      <c r="R380" s="55" t="s">
        <v>34</v>
      </c>
      <c r="S380" s="55" t="s">
        <v>351</v>
      </c>
      <c r="T380" s="60">
        <v>1</v>
      </c>
      <c r="U380" s="60">
        <v>28400</v>
      </c>
      <c r="V380" s="60">
        <v>0</v>
      </c>
      <c r="W380" s="60">
        <v>3000</v>
      </c>
      <c r="X380" s="60">
        <v>0</v>
      </c>
      <c r="Y380" s="60">
        <v>3000</v>
      </c>
      <c r="Z380" s="60">
        <v>960</v>
      </c>
      <c r="AA380" s="60">
        <v>0</v>
      </c>
      <c r="AB380" s="60">
        <v>28800</v>
      </c>
      <c r="AC380" s="60">
        <v>19800</v>
      </c>
      <c r="AD380" s="60">
        <v>31400</v>
      </c>
      <c r="AE380" s="60">
        <v>0</v>
      </c>
      <c r="AF380" s="60">
        <v>1596</v>
      </c>
      <c r="AG380" s="60">
        <v>0</v>
      </c>
      <c r="AH380" s="61">
        <v>0</v>
      </c>
      <c r="AL380" s="55" t="s">
        <v>33</v>
      </c>
      <c r="AN380" s="55" t="s">
        <v>785</v>
      </c>
      <c r="AP3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3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3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0" s="60">
        <f>IFERROR(IF(D380="스마트스토어",COUNTIFS(출고표[구입일자],"&lt;&gt;"&amp;H380,출고표[구매자명],E380,출고표[구매자연락처],F380),COUNTIFS(출고표[구입일자],"&lt;&gt;"&amp;H380,출고표[구매자명],E380,출고표[구매자연락처],G380)),0)</f>
        <v>0</v>
      </c>
    </row>
    <row r="381" spans="1:48" ht="20.100000000000001" customHeight="1">
      <c r="A381" s="55">
        <v>385</v>
      </c>
      <c r="B381" s="55" t="s">
        <v>665</v>
      </c>
      <c r="C381" s="64" t="s">
        <v>2693</v>
      </c>
      <c r="D381" s="55" t="s">
        <v>559</v>
      </c>
      <c r="E381" s="55" t="s">
        <v>2691</v>
      </c>
      <c r="F381" s="55" t="s">
        <v>2694</v>
      </c>
      <c r="G381" s="55" t="s">
        <v>2695</v>
      </c>
      <c r="H381" s="63">
        <v>45493</v>
      </c>
      <c r="I381" s="63">
        <v>45495</v>
      </c>
      <c r="J381" s="55" t="s">
        <v>561</v>
      </c>
      <c r="K381" s="64" t="s">
        <v>2692</v>
      </c>
      <c r="M381" s="55" t="s">
        <v>2691</v>
      </c>
      <c r="N381" s="55" t="s">
        <v>2695</v>
      </c>
      <c r="P381" s="55" t="s">
        <v>2696</v>
      </c>
      <c r="R381" s="55" t="s">
        <v>40</v>
      </c>
      <c r="S381" s="55" t="s">
        <v>351</v>
      </c>
      <c r="T381" s="60">
        <v>2</v>
      </c>
      <c r="U381" s="60">
        <v>35200</v>
      </c>
      <c r="V381" s="60">
        <v>0</v>
      </c>
      <c r="W381" s="60">
        <v>0</v>
      </c>
      <c r="X381" s="60">
        <v>0</v>
      </c>
      <c r="Y381" s="60">
        <v>3500</v>
      </c>
      <c r="Z381" s="60">
        <v>500</v>
      </c>
      <c r="AA381" s="60">
        <v>0</v>
      </c>
      <c r="AB381" s="60">
        <v>17600</v>
      </c>
      <c r="AC381" s="60">
        <v>12100</v>
      </c>
      <c r="AD381" s="60">
        <v>35200</v>
      </c>
      <c r="AE381" s="60">
        <v>0</v>
      </c>
      <c r="AF381" s="60">
        <v>1849</v>
      </c>
      <c r="AG381" s="60">
        <v>0</v>
      </c>
      <c r="AH381" s="61">
        <v>0</v>
      </c>
      <c r="AL381" s="55" t="s">
        <v>39</v>
      </c>
      <c r="AN381" s="55" t="s">
        <v>785</v>
      </c>
      <c r="AP3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35200</v>
      </c>
      <c r="AQ3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1849</v>
      </c>
      <c r="AS38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1" s="60">
        <f>IFERROR(IF(D381="스마트스토어",COUNTIFS(출고표[구입일자],"&lt;&gt;"&amp;H381,출고표[구매자명],E381,출고표[구매자연락처],F381),COUNTIFS(출고표[구입일자],"&lt;&gt;"&amp;H381,출고표[구매자명],E381,출고표[구매자연락처],G381)),0)</f>
        <v>0</v>
      </c>
    </row>
    <row r="382" spans="1:48" ht="20.100000000000001" customHeight="1">
      <c r="A382" s="55">
        <v>386</v>
      </c>
      <c r="B382" s="55" t="s">
        <v>665</v>
      </c>
      <c r="C382" s="64" t="s">
        <v>2699</v>
      </c>
      <c r="D382" s="55" t="s">
        <v>559</v>
      </c>
      <c r="E382" s="55" t="s">
        <v>2697</v>
      </c>
      <c r="F382" s="55" t="s">
        <v>2700</v>
      </c>
      <c r="G382" s="55" t="s">
        <v>2701</v>
      </c>
      <c r="H382" s="63">
        <v>45492</v>
      </c>
      <c r="I382" s="63">
        <v>45495</v>
      </c>
      <c r="J382" s="55" t="s">
        <v>561</v>
      </c>
      <c r="K382" s="64" t="s">
        <v>2698</v>
      </c>
      <c r="M382" s="55" t="s">
        <v>2697</v>
      </c>
      <c r="N382" s="55" t="s">
        <v>2701</v>
      </c>
      <c r="P382" s="55" t="s">
        <v>2702</v>
      </c>
      <c r="R382" s="55" t="s">
        <v>36</v>
      </c>
      <c r="S382" s="55" t="s">
        <v>351</v>
      </c>
      <c r="T382" s="60">
        <v>2</v>
      </c>
      <c r="U382" s="60">
        <v>48000</v>
      </c>
      <c r="V382" s="60">
        <v>0</v>
      </c>
      <c r="W382" s="60">
        <v>0</v>
      </c>
      <c r="X382" s="60">
        <v>0</v>
      </c>
      <c r="Y382" s="60">
        <v>4400</v>
      </c>
      <c r="Z382" s="60">
        <v>1650</v>
      </c>
      <c r="AA382" s="60">
        <v>0</v>
      </c>
      <c r="AB382" s="60">
        <v>24000</v>
      </c>
      <c r="AC382" s="60">
        <v>16500</v>
      </c>
      <c r="AD382" s="60">
        <v>48000</v>
      </c>
      <c r="AE382" s="60">
        <v>0</v>
      </c>
      <c r="AF382" s="60">
        <v>2492</v>
      </c>
      <c r="AG382" s="60">
        <v>0</v>
      </c>
      <c r="AH382" s="61">
        <v>0</v>
      </c>
      <c r="AL382" s="55" t="s">
        <v>35</v>
      </c>
      <c r="AN382" s="55" t="s">
        <v>785</v>
      </c>
      <c r="AP3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48000</v>
      </c>
      <c r="AQ3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38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2" s="60">
        <f>IFERROR(IF(D382="스마트스토어",COUNTIFS(출고표[구입일자],"&lt;&gt;"&amp;H382,출고표[구매자명],E382,출고표[구매자연락처],F382),COUNTIFS(출고표[구입일자],"&lt;&gt;"&amp;H382,출고표[구매자명],E382,출고표[구매자연락처],G382)),0)</f>
        <v>0</v>
      </c>
    </row>
    <row r="383" spans="1:48" ht="20.100000000000001" customHeight="1">
      <c r="A383" s="55">
        <v>387</v>
      </c>
      <c r="B383" s="55" t="s">
        <v>665</v>
      </c>
      <c r="C383" s="64" t="s">
        <v>2705</v>
      </c>
      <c r="D383" s="55" t="s">
        <v>562</v>
      </c>
      <c r="E383" s="55" t="s">
        <v>2703</v>
      </c>
      <c r="F383" s="55" t="s">
        <v>2706</v>
      </c>
      <c r="G383" s="55" t="s">
        <v>2707</v>
      </c>
      <c r="H383" s="63">
        <v>45492</v>
      </c>
      <c r="I383" s="63">
        <v>45495</v>
      </c>
      <c r="J383" s="55" t="s">
        <v>561</v>
      </c>
      <c r="K383" s="64" t="s">
        <v>2704</v>
      </c>
      <c r="M383" s="55" t="s">
        <v>2703</v>
      </c>
      <c r="N383" s="55" t="s">
        <v>2707</v>
      </c>
      <c r="P383" s="55" t="s">
        <v>2708</v>
      </c>
      <c r="Q383" s="55" t="s">
        <v>563</v>
      </c>
      <c r="R383" s="55" t="s">
        <v>42</v>
      </c>
      <c r="S383" s="55" t="s">
        <v>351</v>
      </c>
      <c r="T383" s="60">
        <v>1</v>
      </c>
      <c r="U383" s="60">
        <v>16800</v>
      </c>
      <c r="V383" s="60">
        <v>0</v>
      </c>
      <c r="W383" s="60">
        <v>3000</v>
      </c>
      <c r="X383" s="60">
        <v>0</v>
      </c>
      <c r="Y383" s="60">
        <v>3000</v>
      </c>
      <c r="Z383" s="60">
        <v>0</v>
      </c>
      <c r="AA383" s="60">
        <v>0</v>
      </c>
      <c r="AB383" s="60">
        <v>16800</v>
      </c>
      <c r="AC383" s="60">
        <v>11000</v>
      </c>
      <c r="AD383" s="60">
        <v>19800</v>
      </c>
      <c r="AE383" s="60">
        <v>0</v>
      </c>
      <c r="AF383" s="60">
        <v>2095</v>
      </c>
      <c r="AG383" s="60">
        <v>0</v>
      </c>
      <c r="AH383" s="61">
        <v>0</v>
      </c>
      <c r="AL383" s="55" t="s">
        <v>41</v>
      </c>
      <c r="AN383" s="55" t="s">
        <v>785</v>
      </c>
      <c r="AP3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19800</v>
      </c>
      <c r="AQ3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2095</v>
      </c>
      <c r="AS3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3" s="60">
        <f>IFERROR(IF(D383="스마트스토어",COUNTIFS(출고표[구입일자],"&lt;&gt;"&amp;H383,출고표[구매자명],E383,출고표[구매자연락처],F383),COUNTIFS(출고표[구입일자],"&lt;&gt;"&amp;H383,출고표[구매자명],E383,출고표[구매자연락처],G383)),0)</f>
        <v>0</v>
      </c>
    </row>
    <row r="384" spans="1:48" ht="20.100000000000001" customHeight="1">
      <c r="A384" s="55">
        <v>388</v>
      </c>
      <c r="B384" s="55" t="s">
        <v>665</v>
      </c>
      <c r="C384" s="64" t="s">
        <v>2711</v>
      </c>
      <c r="D384" s="55" t="s">
        <v>562</v>
      </c>
      <c r="E384" s="55" t="s">
        <v>2712</v>
      </c>
      <c r="F384" s="55" t="s">
        <v>2041</v>
      </c>
      <c r="G384" s="55" t="s">
        <v>2713</v>
      </c>
      <c r="H384" s="63">
        <v>45492</v>
      </c>
      <c r="I384" s="63">
        <v>45495</v>
      </c>
      <c r="J384" s="55" t="s">
        <v>561</v>
      </c>
      <c r="K384" s="64" t="s">
        <v>2710</v>
      </c>
      <c r="M384" s="55" t="s">
        <v>2709</v>
      </c>
      <c r="N384" s="55" t="s">
        <v>2713</v>
      </c>
      <c r="P384" s="55" t="s">
        <v>2714</v>
      </c>
      <c r="Q384" s="55" t="s">
        <v>564</v>
      </c>
      <c r="R384" s="55" t="s">
        <v>36</v>
      </c>
      <c r="S384" s="55" t="s">
        <v>351</v>
      </c>
      <c r="T384" s="60">
        <v>1</v>
      </c>
      <c r="U384" s="60">
        <v>25200</v>
      </c>
      <c r="V384" s="60">
        <v>0</v>
      </c>
      <c r="W384" s="60">
        <v>3000</v>
      </c>
      <c r="X384" s="60">
        <v>0</v>
      </c>
      <c r="Y384" s="60">
        <v>3000</v>
      </c>
      <c r="Z384" s="60">
        <v>0</v>
      </c>
      <c r="AA384" s="60">
        <v>0</v>
      </c>
      <c r="AB384" s="60">
        <v>25200</v>
      </c>
      <c r="AC384" s="60">
        <v>16500</v>
      </c>
      <c r="AD384" s="60">
        <v>28200</v>
      </c>
      <c r="AE384" s="60">
        <v>0</v>
      </c>
      <c r="AF384" s="60">
        <v>3093</v>
      </c>
      <c r="AG384" s="60">
        <v>0</v>
      </c>
      <c r="AH384" s="61">
        <v>0</v>
      </c>
      <c r="AL384" s="55" t="s">
        <v>35</v>
      </c>
      <c r="AN384" s="55" t="s">
        <v>785</v>
      </c>
      <c r="AP3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3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3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4" s="60">
        <f>IFERROR(IF(D384="스마트스토어",COUNTIFS(출고표[구입일자],"&lt;&gt;"&amp;H384,출고표[구매자명],E384,출고표[구매자연락처],F384),COUNTIFS(출고표[구입일자],"&lt;&gt;"&amp;H384,출고표[구매자명],E384,출고표[구매자연락처],G384)),0)</f>
        <v>0</v>
      </c>
    </row>
    <row r="385" spans="1:48" ht="20.100000000000001" customHeight="1">
      <c r="A385" s="55">
        <v>389</v>
      </c>
      <c r="B385" s="55" t="s">
        <v>665</v>
      </c>
      <c r="C385" s="64" t="s">
        <v>2716</v>
      </c>
      <c r="D385" s="55" t="s">
        <v>562</v>
      </c>
      <c r="E385" s="55" t="s">
        <v>679</v>
      </c>
      <c r="F385" s="55" t="s">
        <v>680</v>
      </c>
      <c r="G385" s="55" t="s">
        <v>2717</v>
      </c>
      <c r="H385" s="63">
        <v>45494</v>
      </c>
      <c r="I385" s="63">
        <v>45495</v>
      </c>
      <c r="J385" s="55" t="s">
        <v>561</v>
      </c>
      <c r="K385" s="64" t="s">
        <v>2715</v>
      </c>
      <c r="M385" s="55" t="s">
        <v>676</v>
      </c>
      <c r="N385" s="55" t="s">
        <v>2717</v>
      </c>
      <c r="P385" s="55" t="s">
        <v>682</v>
      </c>
      <c r="Q385" s="55" t="s">
        <v>564</v>
      </c>
      <c r="R385" s="55" t="s">
        <v>133</v>
      </c>
      <c r="S385" s="55" t="s">
        <v>351</v>
      </c>
      <c r="T385" s="60">
        <v>1</v>
      </c>
      <c r="U385" s="60">
        <v>34000</v>
      </c>
      <c r="V385" s="60">
        <v>0</v>
      </c>
      <c r="W385" s="60">
        <v>3000</v>
      </c>
      <c r="X385" s="60">
        <v>0</v>
      </c>
      <c r="Y385" s="60">
        <v>3500</v>
      </c>
      <c r="Z385" s="60">
        <v>500</v>
      </c>
      <c r="AA385" s="60">
        <v>0</v>
      </c>
      <c r="AB385" s="60">
        <v>870</v>
      </c>
      <c r="AC385" s="60">
        <v>550</v>
      </c>
      <c r="AD385" s="60">
        <v>37000</v>
      </c>
      <c r="AE385" s="60">
        <v>0</v>
      </c>
      <c r="AF385" s="60">
        <v>4138</v>
      </c>
      <c r="AG385" s="60">
        <v>0</v>
      </c>
      <c r="AH385" s="61">
        <v>0</v>
      </c>
      <c r="AL385" s="55" t="s">
        <v>132</v>
      </c>
      <c r="AM385" s="55" t="s">
        <v>773</v>
      </c>
      <c r="AN385" s="55" t="s">
        <v>785</v>
      </c>
      <c r="AP3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37000</v>
      </c>
      <c r="AQ3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3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5" s="60">
        <f>IFERROR(IF(D385="스마트스토어",COUNTIFS(출고표[구입일자],"&lt;&gt;"&amp;H385,출고표[구매자명],E385,출고표[구매자연락처],F385),COUNTIFS(출고표[구입일자],"&lt;&gt;"&amp;H385,출고표[구매자명],E385,출고표[구매자연락처],G385)),0)</f>
        <v>0</v>
      </c>
    </row>
    <row r="386" spans="1:48" ht="20.100000000000001" customHeight="1">
      <c r="A386" s="55">
        <v>390</v>
      </c>
      <c r="B386" s="55" t="s">
        <v>665</v>
      </c>
      <c r="C386" s="64" t="s">
        <v>2766</v>
      </c>
      <c r="D386" s="55" t="s">
        <v>530</v>
      </c>
      <c r="E386" s="55" t="s">
        <v>2618</v>
      </c>
      <c r="H386" s="63">
        <v>45496</v>
      </c>
      <c r="I386" s="63">
        <v>45496</v>
      </c>
      <c r="J386" s="55" t="s">
        <v>561</v>
      </c>
      <c r="K386" s="64" t="s">
        <v>2720</v>
      </c>
      <c r="M386" s="55" t="s">
        <v>2618</v>
      </c>
      <c r="N386" s="55" t="s">
        <v>2620</v>
      </c>
      <c r="P386" s="55" t="s">
        <v>2621</v>
      </c>
      <c r="R386" s="55" t="s">
        <v>529</v>
      </c>
      <c r="S386" s="55" t="s">
        <v>351</v>
      </c>
      <c r="T386" s="60">
        <v>1</v>
      </c>
      <c r="U386" s="60">
        <v>0</v>
      </c>
      <c r="V386" s="60">
        <v>0</v>
      </c>
      <c r="W386" s="60">
        <v>0</v>
      </c>
      <c r="X386" s="60">
        <v>0</v>
      </c>
      <c r="Y386" s="60">
        <v>3500</v>
      </c>
      <c r="Z386" s="60">
        <v>500</v>
      </c>
      <c r="AA386" s="60">
        <v>0</v>
      </c>
      <c r="AB386" s="60">
        <v>0</v>
      </c>
      <c r="AC386" s="60">
        <v>0</v>
      </c>
      <c r="AD386" s="60">
        <v>0</v>
      </c>
      <c r="AE386" s="60">
        <v>0</v>
      </c>
      <c r="AF386" s="60">
        <v>0</v>
      </c>
      <c r="AG386" s="60">
        <v>0</v>
      </c>
      <c r="AH386" s="61">
        <v>0</v>
      </c>
      <c r="AL386" s="55" t="s">
        <v>530</v>
      </c>
      <c r="AM386" s="55" t="s">
        <v>773</v>
      </c>
      <c r="AN386" s="55" t="s">
        <v>785</v>
      </c>
      <c r="AP3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8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6" s="60">
        <f>IFERROR(IF(D386="스마트스토어",COUNTIFS(출고표[구입일자],"&lt;&gt;"&amp;H386,출고표[구매자명],E386,출고표[구매자연락처],F386),COUNTIFS(출고표[구입일자],"&lt;&gt;"&amp;H386,출고표[구매자명],E386,출고표[구매자연락처],G386)),0)</f>
        <v>0</v>
      </c>
    </row>
    <row r="387" spans="1:48" ht="20.100000000000001" customHeight="1">
      <c r="A387" s="55">
        <v>391</v>
      </c>
      <c r="B387" s="55" t="s">
        <v>665</v>
      </c>
      <c r="C387" s="64" t="s">
        <v>2767</v>
      </c>
      <c r="D387" s="55" t="s">
        <v>530</v>
      </c>
      <c r="E387" s="55" t="s">
        <v>2721</v>
      </c>
      <c r="H387" s="63">
        <v>45496</v>
      </c>
      <c r="I387" s="63">
        <v>45496</v>
      </c>
      <c r="J387" s="55" t="s">
        <v>561</v>
      </c>
      <c r="K387" s="64" t="s">
        <v>2722</v>
      </c>
      <c r="M387" s="55" t="s">
        <v>2721</v>
      </c>
      <c r="N387" s="55" t="s">
        <v>2723</v>
      </c>
      <c r="P387" s="55" t="s">
        <v>2724</v>
      </c>
      <c r="R387" s="55" t="s">
        <v>529</v>
      </c>
      <c r="S387" s="55" t="s">
        <v>351</v>
      </c>
      <c r="T387" s="60">
        <v>1</v>
      </c>
      <c r="U387" s="60">
        <v>0</v>
      </c>
      <c r="V387" s="60">
        <v>0</v>
      </c>
      <c r="W387" s="60">
        <v>0</v>
      </c>
      <c r="X387" s="60">
        <v>0</v>
      </c>
      <c r="Y387" s="60">
        <v>3500</v>
      </c>
      <c r="Z387" s="60">
        <v>1725</v>
      </c>
      <c r="AA387" s="60">
        <v>0</v>
      </c>
      <c r="AB387" s="60">
        <v>0</v>
      </c>
      <c r="AC387" s="60">
        <v>0</v>
      </c>
      <c r="AD387" s="60">
        <v>0</v>
      </c>
      <c r="AE387" s="60">
        <v>0</v>
      </c>
      <c r="AF387" s="60">
        <v>0</v>
      </c>
      <c r="AG387" s="60">
        <v>0</v>
      </c>
      <c r="AH387" s="61">
        <v>0</v>
      </c>
      <c r="AL387" s="55" t="s">
        <v>530</v>
      </c>
      <c r="AM387" s="55" t="s">
        <v>773</v>
      </c>
      <c r="AN387" s="55" t="s">
        <v>785</v>
      </c>
      <c r="AP3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8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7" s="60">
        <f>IFERROR(IF(D387="스마트스토어",COUNTIFS(출고표[구입일자],"&lt;&gt;"&amp;H387,출고표[구매자명],E387,출고표[구매자연락처],F387),COUNTIFS(출고표[구입일자],"&lt;&gt;"&amp;H387,출고표[구매자명],E387,출고표[구매자연락처],G387)),0)</f>
        <v>0</v>
      </c>
    </row>
    <row r="388" spans="1:48" ht="20.100000000000001" customHeight="1">
      <c r="A388" s="55">
        <v>392</v>
      </c>
      <c r="B388" s="55" t="s">
        <v>665</v>
      </c>
      <c r="C388" s="64" t="s">
        <v>2727</v>
      </c>
      <c r="D388" s="55" t="s">
        <v>562</v>
      </c>
      <c r="E388" s="55" t="s">
        <v>2728</v>
      </c>
      <c r="F388" s="55" t="s">
        <v>2729</v>
      </c>
      <c r="G388" s="55" t="s">
        <v>2730</v>
      </c>
      <c r="H388" s="63">
        <v>45496</v>
      </c>
      <c r="I388" s="63">
        <v>45496</v>
      </c>
      <c r="J388" s="55" t="s">
        <v>561</v>
      </c>
      <c r="K388" s="64" t="s">
        <v>2726</v>
      </c>
      <c r="M388" s="55" t="s">
        <v>2725</v>
      </c>
      <c r="N388" s="55" t="s">
        <v>2730</v>
      </c>
      <c r="P388" s="55" t="s">
        <v>2731</v>
      </c>
      <c r="Q388" s="55" t="s">
        <v>2732</v>
      </c>
      <c r="R388" s="55" t="s">
        <v>34</v>
      </c>
      <c r="S388" s="55" t="s">
        <v>351</v>
      </c>
      <c r="T388" s="60">
        <v>1</v>
      </c>
      <c r="U388" s="60">
        <v>30240</v>
      </c>
      <c r="V388" s="60">
        <v>0</v>
      </c>
      <c r="W388" s="60">
        <v>3000</v>
      </c>
      <c r="X388" s="60">
        <v>0</v>
      </c>
      <c r="Y388" s="60">
        <v>3500</v>
      </c>
      <c r="Z388" s="60">
        <v>960</v>
      </c>
      <c r="AA388" s="60">
        <v>0</v>
      </c>
      <c r="AB388" s="60">
        <v>30240</v>
      </c>
      <c r="AC388" s="60">
        <v>19800</v>
      </c>
      <c r="AD388" s="60">
        <v>33240</v>
      </c>
      <c r="AE388" s="60">
        <v>0</v>
      </c>
      <c r="AF388" s="60">
        <v>3692</v>
      </c>
      <c r="AG388" s="60">
        <v>0</v>
      </c>
      <c r="AH388" s="61">
        <v>0</v>
      </c>
      <c r="AL388" s="55" t="s">
        <v>33</v>
      </c>
      <c r="AN388" s="55" t="s">
        <v>785</v>
      </c>
      <c r="AP3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3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38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8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8" s="60">
        <f>IFERROR(IF(D388="스마트스토어",COUNTIFS(출고표[구입일자],"&lt;&gt;"&amp;H388,출고표[구매자명],E388,출고표[구매자연락처],F388),COUNTIFS(출고표[구입일자],"&lt;&gt;"&amp;H388,출고표[구매자명],E388,출고표[구매자연락처],G388)),0)</f>
        <v>0</v>
      </c>
    </row>
    <row r="389" spans="1:48" ht="20.100000000000001" customHeight="1">
      <c r="A389" s="55">
        <v>393</v>
      </c>
      <c r="B389" s="55" t="s">
        <v>560</v>
      </c>
      <c r="C389" s="64" t="s">
        <v>2735</v>
      </c>
      <c r="D389" s="55" t="s">
        <v>562</v>
      </c>
      <c r="E389" s="55" t="s">
        <v>2736</v>
      </c>
      <c r="F389" s="55" t="s">
        <v>2737</v>
      </c>
      <c r="G389" s="55" t="s">
        <v>2738</v>
      </c>
      <c r="H389" s="63">
        <v>45495</v>
      </c>
      <c r="I389" s="63">
        <v>45496</v>
      </c>
      <c r="J389" s="55" t="s">
        <v>561</v>
      </c>
      <c r="K389" s="64" t="s">
        <v>2734</v>
      </c>
      <c r="M389" s="55" t="s">
        <v>2733</v>
      </c>
      <c r="N389" s="55" t="s">
        <v>2738</v>
      </c>
      <c r="P389" s="55" t="s">
        <v>2739</v>
      </c>
      <c r="Q389" s="55" t="s">
        <v>564</v>
      </c>
      <c r="R389" s="55" t="s">
        <v>98</v>
      </c>
      <c r="S389" s="55" t="s">
        <v>351</v>
      </c>
      <c r="T389" s="60">
        <v>2</v>
      </c>
      <c r="U389" s="60">
        <v>12240</v>
      </c>
      <c r="V389" s="60">
        <v>1360</v>
      </c>
      <c r="W389" s="60">
        <v>0</v>
      </c>
      <c r="X389" s="60">
        <v>0</v>
      </c>
      <c r="Y389" s="60">
        <v>3500</v>
      </c>
      <c r="Z389" s="60">
        <v>0</v>
      </c>
      <c r="AA389" s="60">
        <v>0</v>
      </c>
      <c r="AB389" s="60">
        <v>6430</v>
      </c>
      <c r="AC389" s="60">
        <v>3960</v>
      </c>
      <c r="AD389" s="60">
        <v>12240</v>
      </c>
      <c r="AE389" s="60">
        <v>10920</v>
      </c>
      <c r="AF389" s="60">
        <v>1454</v>
      </c>
      <c r="AG389" s="60">
        <v>-134</v>
      </c>
      <c r="AH389" s="61">
        <v>-1.09E-2</v>
      </c>
      <c r="AL389" s="55" t="s">
        <v>1645</v>
      </c>
      <c r="AN389" s="55" t="s">
        <v>785</v>
      </c>
      <c r="AP3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3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11420</v>
      </c>
      <c r="AR3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389" s="60">
        <f>IFERROR(IF(출고표[[#This Row],[쇼핑몰구분]]="비닐팩토리",0,ROUND(출고표[[#This Row],[총판매금액(검)]]-출고표[[#This Row],[거래처지급액(검)]]-출고표[[#This Row],[수수료(검)]],0)),0)</f>
        <v>-634</v>
      </c>
      <c r="AT3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-5.1799999999999999E-2</v>
      </c>
      <c r="AU3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89" s="60">
        <f>IFERROR(IF(D389="스마트스토어",COUNTIFS(출고표[구입일자],"&lt;&gt;"&amp;H389,출고표[구매자명],E389,출고표[구매자연락처],F389),COUNTIFS(출고표[구입일자],"&lt;&gt;"&amp;H389,출고표[구매자명],E389,출고표[구매자연락처],G389)),0)</f>
        <v>0</v>
      </c>
    </row>
    <row r="390" spans="1:48" ht="20.100000000000001" customHeight="1">
      <c r="A390" s="55">
        <v>394</v>
      </c>
      <c r="B390" s="55" t="s">
        <v>560</v>
      </c>
      <c r="C390" s="64" t="s">
        <v>2742</v>
      </c>
      <c r="D390" s="55" t="s">
        <v>562</v>
      </c>
      <c r="E390" s="55" t="s">
        <v>2740</v>
      </c>
      <c r="F390" s="55" t="s">
        <v>2743</v>
      </c>
      <c r="G390" s="55" t="s">
        <v>2744</v>
      </c>
      <c r="H390" s="63">
        <v>45496</v>
      </c>
      <c r="I390" s="63">
        <v>45496</v>
      </c>
      <c r="J390" s="55" t="s">
        <v>561</v>
      </c>
      <c r="K390" s="64" t="s">
        <v>2741</v>
      </c>
      <c r="M390" s="55" t="s">
        <v>2740</v>
      </c>
      <c r="N390" s="55" t="s">
        <v>2744</v>
      </c>
      <c r="P390" s="55" t="s">
        <v>2745</v>
      </c>
      <c r="Q390" s="55" t="s">
        <v>2746</v>
      </c>
      <c r="R390" s="55" t="s">
        <v>34</v>
      </c>
      <c r="S390" s="55" t="s">
        <v>351</v>
      </c>
      <c r="T390" s="60">
        <v>1</v>
      </c>
      <c r="U390" s="60">
        <v>34020</v>
      </c>
      <c r="V390" s="60">
        <v>0</v>
      </c>
      <c r="W390" s="60">
        <v>3000</v>
      </c>
      <c r="X390" s="60">
        <v>0</v>
      </c>
      <c r="Y390" s="60">
        <v>3500</v>
      </c>
      <c r="Z390" s="60">
        <v>960</v>
      </c>
      <c r="AA390" s="60">
        <v>0</v>
      </c>
      <c r="AB390" s="60">
        <v>32130</v>
      </c>
      <c r="AC390" s="60">
        <v>19800</v>
      </c>
      <c r="AD390" s="60">
        <v>37020</v>
      </c>
      <c r="AE390" s="60">
        <v>24260</v>
      </c>
      <c r="AF390" s="60">
        <v>4141</v>
      </c>
      <c r="AG390" s="60">
        <v>8619</v>
      </c>
      <c r="AH390" s="61">
        <v>0.23280000000000001</v>
      </c>
      <c r="AL390" s="55" t="s">
        <v>33</v>
      </c>
      <c r="AN390" s="55" t="s">
        <v>785</v>
      </c>
      <c r="AP3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3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90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3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3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0" s="60">
        <f>IFERROR(IF(D390="스마트스토어",COUNTIFS(출고표[구입일자],"&lt;&gt;"&amp;H390,출고표[구매자명],E390,출고표[구매자연락처],F390),COUNTIFS(출고표[구입일자],"&lt;&gt;"&amp;H390,출고표[구매자명],E390,출고표[구매자연락처],G390)),0)</f>
        <v>0</v>
      </c>
    </row>
    <row r="391" spans="1:48" ht="20.100000000000001" customHeight="1">
      <c r="A391" s="55">
        <v>395</v>
      </c>
      <c r="B391" s="55" t="s">
        <v>560</v>
      </c>
      <c r="C391" s="64" t="s">
        <v>2749</v>
      </c>
      <c r="D391" s="55" t="s">
        <v>562</v>
      </c>
      <c r="E391" s="55" t="s">
        <v>2293</v>
      </c>
      <c r="F391" s="55" t="s">
        <v>2294</v>
      </c>
      <c r="G391" s="55" t="s">
        <v>2750</v>
      </c>
      <c r="H391" s="63">
        <v>45496</v>
      </c>
      <c r="I391" s="63">
        <v>45496</v>
      </c>
      <c r="J391" s="55" t="s">
        <v>561</v>
      </c>
      <c r="K391" s="64" t="s">
        <v>2748</v>
      </c>
      <c r="M391" s="55" t="s">
        <v>2747</v>
      </c>
      <c r="N391" s="55" t="s">
        <v>2750</v>
      </c>
      <c r="P391" s="55" t="s">
        <v>2751</v>
      </c>
      <c r="Q391" s="55" t="s">
        <v>564</v>
      </c>
      <c r="R391" s="55" t="s">
        <v>34</v>
      </c>
      <c r="S391" s="55" t="s">
        <v>351</v>
      </c>
      <c r="T391" s="60">
        <v>1</v>
      </c>
      <c r="U391" s="60">
        <v>34020</v>
      </c>
      <c r="V391" s="60">
        <v>0</v>
      </c>
      <c r="W391" s="60">
        <v>3000</v>
      </c>
      <c r="X391" s="60">
        <v>0</v>
      </c>
      <c r="Y391" s="60">
        <v>3500</v>
      </c>
      <c r="Z391" s="60">
        <v>960</v>
      </c>
      <c r="AA391" s="60">
        <v>0</v>
      </c>
      <c r="AB391" s="60">
        <v>32130</v>
      </c>
      <c r="AC391" s="60">
        <v>19800</v>
      </c>
      <c r="AD391" s="60">
        <v>37020</v>
      </c>
      <c r="AE391" s="60">
        <v>24260</v>
      </c>
      <c r="AF391" s="60">
        <v>4141</v>
      </c>
      <c r="AG391" s="60">
        <v>8619</v>
      </c>
      <c r="AH391" s="61">
        <v>0.23280000000000001</v>
      </c>
      <c r="AL391" s="55" t="s">
        <v>33</v>
      </c>
      <c r="AM391" s="55" t="s">
        <v>773</v>
      </c>
      <c r="AN391" s="55" t="s">
        <v>785</v>
      </c>
      <c r="AP3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3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3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91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3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3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1" s="60">
        <f>IFERROR(IF(D391="스마트스토어",COUNTIFS(출고표[구입일자],"&lt;&gt;"&amp;H391,출고표[구매자명],E391,출고표[구매자연락처],F391),COUNTIFS(출고표[구입일자],"&lt;&gt;"&amp;H391,출고표[구매자명],E391,출고표[구매자연락처],G391)),0)</f>
        <v>0</v>
      </c>
    </row>
    <row r="392" spans="1:48" ht="20.100000000000001" customHeight="1">
      <c r="A392" s="55">
        <v>396</v>
      </c>
      <c r="B392" s="55" t="s">
        <v>560</v>
      </c>
      <c r="C392" s="64" t="s">
        <v>2754</v>
      </c>
      <c r="D392" s="55" t="s">
        <v>559</v>
      </c>
      <c r="E392" s="55" t="s">
        <v>2752</v>
      </c>
      <c r="F392" s="55" t="s">
        <v>2755</v>
      </c>
      <c r="G392" s="55" t="s">
        <v>2756</v>
      </c>
      <c r="H392" s="63">
        <v>45496</v>
      </c>
      <c r="I392" s="63">
        <v>45496</v>
      </c>
      <c r="J392" s="55" t="s">
        <v>561</v>
      </c>
      <c r="K392" s="64" t="s">
        <v>2753</v>
      </c>
      <c r="M392" s="55" t="s">
        <v>2752</v>
      </c>
      <c r="N392" s="55" t="s">
        <v>2756</v>
      </c>
      <c r="O392" s="55" t="s">
        <v>2757</v>
      </c>
      <c r="P392" s="55" t="s">
        <v>2758</v>
      </c>
      <c r="Q392" s="55" t="s">
        <v>2759</v>
      </c>
      <c r="R392" s="55" t="s">
        <v>36</v>
      </c>
      <c r="S392" s="55" t="s">
        <v>351</v>
      </c>
      <c r="T392" s="60">
        <v>1</v>
      </c>
      <c r="U392" s="60">
        <v>24300</v>
      </c>
      <c r="V392" s="60">
        <v>2700</v>
      </c>
      <c r="W392" s="60">
        <v>3000</v>
      </c>
      <c r="X392" s="60">
        <v>0</v>
      </c>
      <c r="Y392" s="60">
        <v>3500</v>
      </c>
      <c r="Z392" s="60">
        <v>500</v>
      </c>
      <c r="AA392" s="60">
        <v>0</v>
      </c>
      <c r="AB392" s="60">
        <v>25500</v>
      </c>
      <c r="AC392" s="60">
        <v>16500</v>
      </c>
      <c r="AD392" s="60">
        <v>27300</v>
      </c>
      <c r="AE392" s="60">
        <v>20500</v>
      </c>
      <c r="AF392" s="60">
        <v>1106</v>
      </c>
      <c r="AG392" s="60">
        <v>8694</v>
      </c>
      <c r="AH392" s="61">
        <v>0.31850000000000001</v>
      </c>
      <c r="AL392" s="55" t="s">
        <v>35</v>
      </c>
      <c r="AN392" s="55" t="s">
        <v>785</v>
      </c>
      <c r="AP3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27300</v>
      </c>
      <c r="AQ3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20500</v>
      </c>
      <c r="AR3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1106</v>
      </c>
      <c r="AS392" s="60">
        <f>IFERROR(IF(출고표[[#This Row],[쇼핑몰구분]]="비닐팩토리",0,ROUND(출고표[[#This Row],[총판매금액(검)]]-출고표[[#This Row],[거래처지급액(검)]]-출고표[[#This Row],[수수료(검)]],0)),0)</f>
        <v>5694</v>
      </c>
      <c r="AT3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0.20860000000000001</v>
      </c>
      <c r="AU3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392" s="60">
        <f>IFERROR(IF(D392="스마트스토어",COUNTIFS(출고표[구입일자],"&lt;&gt;"&amp;H392,출고표[구매자명],E392,출고표[구매자연락처],F392),COUNTIFS(출고표[구입일자],"&lt;&gt;"&amp;H392,출고표[구매자명],E392,출고표[구매자연락처],G392)),0)</f>
        <v>0</v>
      </c>
    </row>
    <row r="393" spans="1:48" ht="20.100000000000001" customHeight="1">
      <c r="A393" s="55">
        <v>397</v>
      </c>
      <c r="B393" s="55" t="s">
        <v>665</v>
      </c>
      <c r="C393" s="64" t="s">
        <v>2762</v>
      </c>
      <c r="D393" s="55" t="s">
        <v>559</v>
      </c>
      <c r="E393" s="55" t="s">
        <v>2760</v>
      </c>
      <c r="F393" s="55" t="s">
        <v>2763</v>
      </c>
      <c r="G393" s="55" t="s">
        <v>2764</v>
      </c>
      <c r="H393" s="63">
        <v>45495</v>
      </c>
      <c r="I393" s="63">
        <v>45496</v>
      </c>
      <c r="J393" s="55" t="s">
        <v>561</v>
      </c>
      <c r="K393" s="64" t="s">
        <v>2761</v>
      </c>
      <c r="M393" s="55" t="s">
        <v>2760</v>
      </c>
      <c r="N393" s="55" t="s">
        <v>2764</v>
      </c>
      <c r="P393" s="55" t="s">
        <v>2765</v>
      </c>
      <c r="R393" s="55" t="s">
        <v>44</v>
      </c>
      <c r="S393" s="55" t="s">
        <v>351</v>
      </c>
      <c r="T393" s="60">
        <v>1</v>
      </c>
      <c r="U393" s="60">
        <v>14400</v>
      </c>
      <c r="V393" s="60">
        <v>0</v>
      </c>
      <c r="W393" s="60">
        <v>3000</v>
      </c>
      <c r="X393" s="60">
        <v>0</v>
      </c>
      <c r="Y393" s="60">
        <v>3500</v>
      </c>
      <c r="Z393" s="60">
        <v>0</v>
      </c>
      <c r="AA393" s="60">
        <v>0</v>
      </c>
      <c r="AB393" s="60">
        <v>14400</v>
      </c>
      <c r="AC393" s="60">
        <v>9900</v>
      </c>
      <c r="AD393" s="60">
        <v>17400</v>
      </c>
      <c r="AE393" s="60">
        <v>0</v>
      </c>
      <c r="AF393" s="60">
        <v>893</v>
      </c>
      <c r="AG393" s="60">
        <v>0</v>
      </c>
      <c r="AH393" s="61">
        <v>0</v>
      </c>
      <c r="AL393" s="55" t="s">
        <v>43</v>
      </c>
      <c r="AN393" s="55" t="s">
        <v>785</v>
      </c>
      <c r="AP3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17400</v>
      </c>
      <c r="AQ3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893</v>
      </c>
      <c r="AS39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9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3" s="60">
        <f>IFERROR(IF(D393="스마트스토어",COUNTIFS(출고표[구입일자],"&lt;&gt;"&amp;H393,출고표[구매자명],E393,출고표[구매자연락처],F393),COUNTIFS(출고표[구입일자],"&lt;&gt;"&amp;H393,출고표[구매자명],E393,출고표[구매자연락처],G393)),0)</f>
        <v>0</v>
      </c>
    </row>
    <row r="394" spans="1:48" ht="20.100000000000001" customHeight="1">
      <c r="A394" s="55">
        <v>398</v>
      </c>
      <c r="B394" s="55" t="s">
        <v>665</v>
      </c>
      <c r="C394" s="64" t="s">
        <v>2808</v>
      </c>
      <c r="D394" s="55" t="s">
        <v>530</v>
      </c>
      <c r="E394" s="55" t="s">
        <v>2768</v>
      </c>
      <c r="H394" s="63">
        <v>45497</v>
      </c>
      <c r="I394" s="63">
        <v>45497</v>
      </c>
      <c r="J394" s="55" t="s">
        <v>561</v>
      </c>
      <c r="K394" s="64" t="s">
        <v>2769</v>
      </c>
      <c r="M394" s="55" t="s">
        <v>2768</v>
      </c>
      <c r="N394" s="55" t="s">
        <v>2770</v>
      </c>
      <c r="P394" s="55" t="s">
        <v>2771</v>
      </c>
      <c r="R394" s="55" t="s">
        <v>529</v>
      </c>
      <c r="S394" s="55" t="s">
        <v>351</v>
      </c>
      <c r="T394" s="60">
        <v>1</v>
      </c>
      <c r="U394" s="60">
        <v>0</v>
      </c>
      <c r="V394" s="60">
        <v>0</v>
      </c>
      <c r="W394" s="60">
        <v>0</v>
      </c>
      <c r="X394" s="60">
        <v>0</v>
      </c>
      <c r="Y394" s="60">
        <v>5500</v>
      </c>
      <c r="Z394" s="60">
        <v>1925</v>
      </c>
      <c r="AA394" s="60">
        <v>0</v>
      </c>
      <c r="AB394" s="60">
        <v>0</v>
      </c>
      <c r="AC394" s="60">
        <v>0</v>
      </c>
      <c r="AD394" s="60">
        <v>0</v>
      </c>
      <c r="AE394" s="60">
        <v>0</v>
      </c>
      <c r="AF394" s="60">
        <v>0</v>
      </c>
      <c r="AG394" s="60">
        <v>0</v>
      </c>
      <c r="AH394" s="61">
        <v>0</v>
      </c>
      <c r="AL394" s="55" t="s">
        <v>530</v>
      </c>
      <c r="AM394" s="55" t="s">
        <v>773</v>
      </c>
      <c r="AN394" s="55" t="s">
        <v>785</v>
      </c>
      <c r="AP3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3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39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9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4" s="60">
        <f>IFERROR(IF(D394="스마트스토어",COUNTIFS(출고표[구입일자],"&lt;&gt;"&amp;H394,출고표[구매자명],E394,출고표[구매자연락처],F394),COUNTIFS(출고표[구입일자],"&lt;&gt;"&amp;H394,출고표[구매자명],E394,출고표[구매자연락처],G394)),0)</f>
        <v>0</v>
      </c>
    </row>
    <row r="395" spans="1:48" ht="20.100000000000001" customHeight="1">
      <c r="A395" s="55">
        <v>401</v>
      </c>
      <c r="B395" s="55" t="s">
        <v>560</v>
      </c>
      <c r="C395" s="64" t="s">
        <v>2773</v>
      </c>
      <c r="D395" s="55" t="s">
        <v>559</v>
      </c>
      <c r="E395" s="55" t="s">
        <v>1455</v>
      </c>
      <c r="F395" s="55" t="s">
        <v>1458</v>
      </c>
      <c r="G395" s="55" t="s">
        <v>1459</v>
      </c>
      <c r="H395" s="63">
        <v>45497</v>
      </c>
      <c r="I395" s="63">
        <v>45497</v>
      </c>
      <c r="J395" s="55" t="s">
        <v>561</v>
      </c>
      <c r="K395" s="64" t="s">
        <v>2772</v>
      </c>
      <c r="M395" s="55" t="s">
        <v>1455</v>
      </c>
      <c r="N395" s="55" t="s">
        <v>1460</v>
      </c>
      <c r="P395" s="55" t="s">
        <v>1461</v>
      </c>
      <c r="R395" s="55" t="s">
        <v>52</v>
      </c>
      <c r="S395" s="55" t="s">
        <v>351</v>
      </c>
      <c r="T395" s="60">
        <v>100</v>
      </c>
      <c r="U395" s="60">
        <v>131000</v>
      </c>
      <c r="V395" s="60">
        <v>35000</v>
      </c>
      <c r="W395" s="60">
        <v>0</v>
      </c>
      <c r="X395" s="60">
        <v>0</v>
      </c>
      <c r="Y395" s="60">
        <v>5500</v>
      </c>
      <c r="Z395" s="60">
        <v>1925</v>
      </c>
      <c r="AA395" s="60">
        <v>0</v>
      </c>
      <c r="AB395" s="60">
        <v>1240</v>
      </c>
      <c r="AC395" s="60">
        <v>880</v>
      </c>
      <c r="AD395" s="60">
        <v>131000</v>
      </c>
      <c r="AE395" s="60">
        <v>95425</v>
      </c>
      <c r="AF395" s="60">
        <v>5294</v>
      </c>
      <c r="AG395" s="60">
        <v>30281</v>
      </c>
      <c r="AH395" s="61">
        <v>0.23119999999999999</v>
      </c>
      <c r="AL395" s="55" t="s">
        <v>51</v>
      </c>
      <c r="AM395" s="55" t="s">
        <v>773</v>
      </c>
      <c r="AN395" s="55" t="s">
        <v>785</v>
      </c>
      <c r="AP3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131000</v>
      </c>
      <c r="AQ3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95425</v>
      </c>
      <c r="AR3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395" s="60">
        <f>IFERROR(IF(출고표[[#This Row],[쇼핑몰구분]]="비닐팩토리",0,ROUND(출고표[[#This Row],[총판매금액(검)]]-출고표[[#This Row],[거래처지급액(검)]]-출고표[[#This Row],[수수료(검)]],0)),0)</f>
        <v>30281</v>
      </c>
      <c r="AT3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0.23119999999999999</v>
      </c>
      <c r="AU3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5" s="60">
        <f>IFERROR(IF(D395="스마트스토어",COUNTIFS(출고표[구입일자],"&lt;&gt;"&amp;H395,출고표[구매자명],E395,출고표[구매자연락처],F395),COUNTIFS(출고표[구입일자],"&lt;&gt;"&amp;H395,출고표[구매자명],E395,출고표[구매자연락처],G395)),0)</f>
        <v>1</v>
      </c>
    </row>
    <row r="396" spans="1:48" ht="20.100000000000001" customHeight="1">
      <c r="A396" s="55">
        <v>402</v>
      </c>
      <c r="B396" s="55" t="s">
        <v>560</v>
      </c>
      <c r="C396" s="64" t="s">
        <v>2774</v>
      </c>
      <c r="D396" s="55" t="s">
        <v>559</v>
      </c>
      <c r="E396" s="55" t="s">
        <v>1455</v>
      </c>
      <c r="F396" s="55" t="s">
        <v>1458</v>
      </c>
      <c r="G396" s="55" t="s">
        <v>1459</v>
      </c>
      <c r="H396" s="63">
        <v>45497</v>
      </c>
      <c r="I396" s="63">
        <v>45497</v>
      </c>
      <c r="J396" s="55" t="s">
        <v>561</v>
      </c>
      <c r="K396" s="64" t="s">
        <v>2772</v>
      </c>
      <c r="M396" s="55" t="s">
        <v>1455</v>
      </c>
      <c r="N396" s="55" t="s">
        <v>1460</v>
      </c>
      <c r="P396" s="55" t="s">
        <v>1461</v>
      </c>
      <c r="R396" s="55" t="s">
        <v>82</v>
      </c>
      <c r="S396" s="55" t="s">
        <v>351</v>
      </c>
      <c r="T396" s="60">
        <v>2</v>
      </c>
      <c r="U396" s="60">
        <v>15260</v>
      </c>
      <c r="V396" s="60">
        <v>0</v>
      </c>
      <c r="W396" s="60">
        <v>0</v>
      </c>
      <c r="X396" s="60">
        <v>0</v>
      </c>
      <c r="Y396" s="60">
        <v>0</v>
      </c>
      <c r="Z396" s="60">
        <v>0</v>
      </c>
      <c r="AA396" s="60">
        <v>0</v>
      </c>
      <c r="AB396" s="60">
        <v>5610</v>
      </c>
      <c r="AC396" s="60">
        <v>3740</v>
      </c>
      <c r="AD396" s="60">
        <v>15260</v>
      </c>
      <c r="AE396" s="60">
        <v>7480</v>
      </c>
      <c r="AF396" s="60">
        <v>687</v>
      </c>
      <c r="AG396" s="60">
        <v>7093</v>
      </c>
      <c r="AH396" s="61">
        <v>0.46479999999999999</v>
      </c>
      <c r="AL396" s="55" t="s">
        <v>81</v>
      </c>
      <c r="AM396" s="55" t="s">
        <v>773</v>
      </c>
      <c r="AN396" s="55" t="s">
        <v>785</v>
      </c>
      <c r="AP3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15260</v>
      </c>
      <c r="AQ3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7480</v>
      </c>
      <c r="AR3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687</v>
      </c>
      <c r="AS396" s="60">
        <f>IFERROR(IF(출고표[[#This Row],[쇼핑몰구분]]="비닐팩토리",0,ROUND(출고표[[#This Row],[총판매금액(검)]]-출고표[[#This Row],[거래처지급액(검)]]-출고표[[#This Row],[수수료(검)]],0)),0)</f>
        <v>7093</v>
      </c>
      <c r="AT3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0.46479999999999999</v>
      </c>
      <c r="AU3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6" s="60">
        <f>IFERROR(IF(D396="스마트스토어",COUNTIFS(출고표[구입일자],"&lt;&gt;"&amp;H396,출고표[구매자명],E396,출고표[구매자연락처],F396),COUNTIFS(출고표[구입일자],"&lt;&gt;"&amp;H396,출고표[구매자명],E396,출고표[구매자연락처],G396)),0)</f>
        <v>1</v>
      </c>
    </row>
    <row r="397" spans="1:48" ht="20.100000000000001" customHeight="1">
      <c r="A397" s="55">
        <v>403</v>
      </c>
      <c r="B397" s="55" t="s">
        <v>560</v>
      </c>
      <c r="C397" s="64" t="s">
        <v>2777</v>
      </c>
      <c r="D397" s="55" t="s">
        <v>559</v>
      </c>
      <c r="E397" s="55" t="s">
        <v>2778</v>
      </c>
      <c r="F397" s="55" t="s">
        <v>2779</v>
      </c>
      <c r="G397" s="55" t="s">
        <v>2780</v>
      </c>
      <c r="H397" s="63">
        <v>45496</v>
      </c>
      <c r="I397" s="63">
        <v>45497</v>
      </c>
      <c r="J397" s="55" t="s">
        <v>561</v>
      </c>
      <c r="K397" s="64" t="s">
        <v>2776</v>
      </c>
      <c r="M397" s="55" t="s">
        <v>2775</v>
      </c>
      <c r="N397" s="55" t="s">
        <v>2781</v>
      </c>
      <c r="P397" s="55" t="s">
        <v>2782</v>
      </c>
      <c r="Q397" s="55" t="s">
        <v>2783</v>
      </c>
      <c r="R397" s="55" t="s">
        <v>217</v>
      </c>
      <c r="S397" s="55" t="s">
        <v>351</v>
      </c>
      <c r="T397" s="60">
        <v>50</v>
      </c>
      <c r="U397" s="60">
        <v>131000</v>
      </c>
      <c r="V397" s="60">
        <v>0</v>
      </c>
      <c r="W397" s="60">
        <v>0</v>
      </c>
      <c r="X397" s="60">
        <v>0</v>
      </c>
      <c r="Y397" s="60">
        <v>5700</v>
      </c>
      <c r="Z397" s="60">
        <v>1725</v>
      </c>
      <c r="AA397" s="60">
        <v>0</v>
      </c>
      <c r="AB397" s="60">
        <v>2070</v>
      </c>
      <c r="AC397" s="60">
        <v>1320</v>
      </c>
      <c r="AD397" s="60">
        <v>131000</v>
      </c>
      <c r="AE397" s="60">
        <v>73425</v>
      </c>
      <c r="AF397" s="60">
        <v>5294</v>
      </c>
      <c r="AG397" s="60">
        <v>52281</v>
      </c>
      <c r="AH397" s="61">
        <v>0.39910000000000001</v>
      </c>
      <c r="AL397" s="55" t="s">
        <v>2809</v>
      </c>
      <c r="AN397" s="55" t="s">
        <v>785</v>
      </c>
      <c r="AP3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131000</v>
      </c>
      <c r="AQ3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73425</v>
      </c>
      <c r="AR3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397" s="60">
        <f>IFERROR(IF(출고표[[#This Row],[쇼핑몰구분]]="비닐팩토리",0,ROUND(출고표[[#This Row],[총판매금액(검)]]-출고표[[#This Row],[거래처지급액(검)]]-출고표[[#This Row],[수수료(검)]],0)),0)</f>
        <v>52281</v>
      </c>
      <c r="AT3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0.39910000000000001</v>
      </c>
      <c r="AU3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7" s="60">
        <f>IFERROR(IF(D397="스마트스토어",COUNTIFS(출고표[구입일자],"&lt;&gt;"&amp;H397,출고표[구매자명],E397,출고표[구매자연락처],F397),COUNTIFS(출고표[구입일자],"&lt;&gt;"&amp;H397,출고표[구매자명],E397,출고표[구매자연락처],G397)),0)</f>
        <v>0</v>
      </c>
    </row>
    <row r="398" spans="1:48" ht="20.100000000000001" customHeight="1">
      <c r="A398" s="55">
        <v>404</v>
      </c>
      <c r="B398" s="55" t="s">
        <v>665</v>
      </c>
      <c r="C398" s="64" t="s">
        <v>2786</v>
      </c>
      <c r="D398" s="55" t="s">
        <v>559</v>
      </c>
      <c r="E398" s="55" t="s">
        <v>2784</v>
      </c>
      <c r="F398" s="55" t="s">
        <v>2787</v>
      </c>
      <c r="G398" s="55" t="s">
        <v>2788</v>
      </c>
      <c r="H398" s="63">
        <v>45497</v>
      </c>
      <c r="I398" s="63">
        <v>45497</v>
      </c>
      <c r="J398" s="55" t="s">
        <v>561</v>
      </c>
      <c r="K398" s="64" t="s">
        <v>2785</v>
      </c>
      <c r="M398" s="55" t="s">
        <v>2784</v>
      </c>
      <c r="N398" s="55" t="s">
        <v>2788</v>
      </c>
      <c r="P398" s="55" t="s">
        <v>2789</v>
      </c>
      <c r="R398" s="55" t="s">
        <v>34</v>
      </c>
      <c r="S398" s="55" t="s">
        <v>351</v>
      </c>
      <c r="T398" s="60">
        <v>1</v>
      </c>
      <c r="U398" s="60">
        <v>28400</v>
      </c>
      <c r="V398" s="60">
        <v>0</v>
      </c>
      <c r="W398" s="60">
        <v>3000</v>
      </c>
      <c r="X398" s="60">
        <v>0</v>
      </c>
      <c r="Y398" s="60">
        <v>3500</v>
      </c>
      <c r="Z398" s="60">
        <v>960</v>
      </c>
      <c r="AA398" s="60">
        <v>0</v>
      </c>
      <c r="AB398" s="60">
        <v>28800</v>
      </c>
      <c r="AC398" s="60">
        <v>19800</v>
      </c>
      <c r="AD398" s="60">
        <v>31400</v>
      </c>
      <c r="AE398" s="60">
        <v>0</v>
      </c>
      <c r="AF398" s="60">
        <v>1596</v>
      </c>
      <c r="AG398" s="60">
        <v>0</v>
      </c>
      <c r="AH398" s="61">
        <v>0</v>
      </c>
      <c r="AL398" s="55" t="s">
        <v>33</v>
      </c>
      <c r="AN398" s="55" t="s">
        <v>785</v>
      </c>
      <c r="AP3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3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3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39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39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3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8" s="60">
        <f>IFERROR(IF(D398="스마트스토어",COUNTIFS(출고표[구입일자],"&lt;&gt;"&amp;H398,출고표[구매자명],E398,출고표[구매자연락처],F398),COUNTIFS(출고표[구입일자],"&lt;&gt;"&amp;H398,출고표[구매자명],E398,출고표[구매자연락처],G398)),0)</f>
        <v>1</v>
      </c>
    </row>
    <row r="399" spans="1:48" ht="20.100000000000001" customHeight="1">
      <c r="A399" s="55">
        <v>405</v>
      </c>
      <c r="B399" s="55" t="s">
        <v>560</v>
      </c>
      <c r="C399" s="64" t="s">
        <v>2792</v>
      </c>
      <c r="D399" s="55" t="s">
        <v>562</v>
      </c>
      <c r="E399" s="55" t="s">
        <v>2790</v>
      </c>
      <c r="F399" s="55" t="s">
        <v>2793</v>
      </c>
      <c r="G399" s="55" t="s">
        <v>2794</v>
      </c>
      <c r="H399" s="63">
        <v>45496</v>
      </c>
      <c r="I399" s="63">
        <v>45497</v>
      </c>
      <c r="J399" s="55" t="s">
        <v>561</v>
      </c>
      <c r="K399" s="64" t="s">
        <v>2791</v>
      </c>
      <c r="M399" s="55" t="s">
        <v>2790</v>
      </c>
      <c r="N399" s="55" t="s">
        <v>2794</v>
      </c>
      <c r="P399" s="55" t="s">
        <v>2795</v>
      </c>
      <c r="Q399" s="55" t="s">
        <v>563</v>
      </c>
      <c r="R399" s="55" t="s">
        <v>211</v>
      </c>
      <c r="S399" s="55" t="s">
        <v>351</v>
      </c>
      <c r="T399" s="60">
        <v>8</v>
      </c>
      <c r="U399" s="60">
        <v>20000</v>
      </c>
      <c r="V399" s="60">
        <v>0</v>
      </c>
      <c r="W399" s="60">
        <v>0</v>
      </c>
      <c r="X399" s="60">
        <v>0</v>
      </c>
      <c r="Y399" s="60">
        <v>3500</v>
      </c>
      <c r="Z399" s="60">
        <v>500</v>
      </c>
      <c r="AA399" s="60">
        <v>0</v>
      </c>
      <c r="AB399" s="60">
        <v>2300</v>
      </c>
      <c r="AC399" s="60">
        <v>1397</v>
      </c>
      <c r="AD399" s="60">
        <v>20000</v>
      </c>
      <c r="AE399" s="60">
        <v>15176</v>
      </c>
      <c r="AF399" s="60">
        <v>2376</v>
      </c>
      <c r="AG399" s="60">
        <v>2448</v>
      </c>
      <c r="AH399" s="61">
        <v>0.12239999999999999</v>
      </c>
      <c r="AL399" s="55" t="s">
        <v>828</v>
      </c>
      <c r="AN399" s="55" t="s">
        <v>785</v>
      </c>
      <c r="AP3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20000</v>
      </c>
      <c r="AQ3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15176</v>
      </c>
      <c r="AR3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2376</v>
      </c>
      <c r="AS399" s="60">
        <f>IFERROR(IF(출고표[[#This Row],[쇼핑몰구분]]="비닐팩토리",0,ROUND(출고표[[#This Row],[총판매금액(검)]]-출고표[[#This Row],[거래처지급액(검)]]-출고표[[#This Row],[수수료(검)]],0)),0)</f>
        <v>2448</v>
      </c>
      <c r="AT3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0.12239999999999999</v>
      </c>
      <c r="AU3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9" s="60">
        <f>IFERROR(IF(D399="스마트스토어",COUNTIFS(출고표[구입일자],"&lt;&gt;"&amp;H399,출고표[구매자명],E399,출고표[구매자연락처],F399),COUNTIFS(출고표[구입일자],"&lt;&gt;"&amp;H399,출고표[구매자명],E399,출고표[구매자연락처],G399)),0)</f>
        <v>0</v>
      </c>
    </row>
    <row r="400" spans="1:48" ht="20.100000000000001" customHeight="1">
      <c r="A400" s="55">
        <v>406</v>
      </c>
      <c r="B400" s="55" t="s">
        <v>560</v>
      </c>
      <c r="C400" s="64" t="s">
        <v>2792</v>
      </c>
      <c r="D400" s="55" t="s">
        <v>562</v>
      </c>
      <c r="E400" s="55" t="s">
        <v>2790</v>
      </c>
      <c r="F400" s="55" t="s">
        <v>2793</v>
      </c>
      <c r="G400" s="55" t="s">
        <v>2794</v>
      </c>
      <c r="H400" s="63">
        <v>45496</v>
      </c>
      <c r="I400" s="63">
        <v>45497</v>
      </c>
      <c r="J400" s="55" t="s">
        <v>561</v>
      </c>
      <c r="K400" s="64" t="s">
        <v>2791</v>
      </c>
      <c r="M400" s="55" t="s">
        <v>2790</v>
      </c>
      <c r="N400" s="55" t="s">
        <v>2794</v>
      </c>
      <c r="P400" s="55" t="s">
        <v>2795</v>
      </c>
      <c r="Q400" s="55" t="s">
        <v>563</v>
      </c>
      <c r="R400" s="55" t="s">
        <v>284</v>
      </c>
      <c r="S400" s="55" t="s">
        <v>351</v>
      </c>
      <c r="T400" s="60">
        <v>5</v>
      </c>
      <c r="U400" s="60">
        <v>9400</v>
      </c>
      <c r="V400" s="60">
        <v>1050</v>
      </c>
      <c r="W400" s="60">
        <v>0</v>
      </c>
      <c r="X400" s="60">
        <v>0</v>
      </c>
      <c r="Y400" s="60">
        <v>0</v>
      </c>
      <c r="Z400" s="60">
        <v>0</v>
      </c>
      <c r="AA400" s="60">
        <v>0</v>
      </c>
      <c r="AB400" s="60">
        <v>2000</v>
      </c>
      <c r="AC400" s="60">
        <v>1210</v>
      </c>
      <c r="AD400" s="60">
        <v>9400</v>
      </c>
      <c r="AE400" s="60">
        <v>6050</v>
      </c>
      <c r="AF400" s="60">
        <v>1117</v>
      </c>
      <c r="AG400" s="60">
        <v>2233</v>
      </c>
      <c r="AH400" s="61">
        <v>0.23760000000000001</v>
      </c>
      <c r="AL400" s="55" t="s">
        <v>1648</v>
      </c>
      <c r="AM400" s="55" t="s">
        <v>773</v>
      </c>
      <c r="AN400" s="55" t="s">
        <v>785</v>
      </c>
      <c r="AP4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9400</v>
      </c>
      <c r="AQ4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6050</v>
      </c>
      <c r="AR4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1117</v>
      </c>
      <c r="AS400" s="60">
        <f>IFERROR(IF(출고표[[#This Row],[쇼핑몰구분]]="비닐팩토리",0,ROUND(출고표[[#This Row],[총판매금액(검)]]-출고표[[#This Row],[거래처지급액(검)]]-출고표[[#This Row],[수수료(검)]],0)),0)</f>
        <v>2233</v>
      </c>
      <c r="AT4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0.23760000000000001</v>
      </c>
      <c r="AU4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0" s="60">
        <f>IFERROR(IF(D400="스마트스토어",COUNTIFS(출고표[구입일자],"&lt;&gt;"&amp;H400,출고표[구매자명],E400,출고표[구매자연락처],F400),COUNTIFS(출고표[구입일자],"&lt;&gt;"&amp;H400,출고표[구매자명],E400,출고표[구매자연락처],G400)),0)</f>
        <v>0</v>
      </c>
    </row>
    <row r="401" spans="1:48" ht="20.100000000000001" customHeight="1">
      <c r="A401" s="55">
        <v>407</v>
      </c>
      <c r="B401" s="55" t="s">
        <v>560</v>
      </c>
      <c r="C401" s="64" t="s">
        <v>2798</v>
      </c>
      <c r="D401" s="55" t="s">
        <v>562</v>
      </c>
      <c r="E401" s="55" t="s">
        <v>2796</v>
      </c>
      <c r="F401" s="55" t="s">
        <v>786</v>
      </c>
      <c r="G401" s="55" t="s">
        <v>2799</v>
      </c>
      <c r="H401" s="63">
        <v>45496</v>
      </c>
      <c r="I401" s="63">
        <v>45497</v>
      </c>
      <c r="J401" s="55" t="s">
        <v>561</v>
      </c>
      <c r="K401" s="64" t="s">
        <v>2797</v>
      </c>
      <c r="M401" s="55" t="s">
        <v>2796</v>
      </c>
      <c r="N401" s="55" t="s">
        <v>2799</v>
      </c>
      <c r="P401" s="55" t="s">
        <v>2800</v>
      </c>
      <c r="Q401" s="55" t="s">
        <v>564</v>
      </c>
      <c r="R401" s="55" t="s">
        <v>82</v>
      </c>
      <c r="S401" s="55" t="s">
        <v>385</v>
      </c>
      <c r="T401" s="60">
        <v>1</v>
      </c>
      <c r="U401" s="60">
        <v>6280</v>
      </c>
      <c r="V401" s="60">
        <v>340</v>
      </c>
      <c r="W401" s="60">
        <v>3000</v>
      </c>
      <c r="X401" s="60">
        <v>0</v>
      </c>
      <c r="Y401" s="60">
        <v>3000</v>
      </c>
      <c r="Z401" s="60">
        <v>0</v>
      </c>
      <c r="AA401" s="60">
        <v>0</v>
      </c>
      <c r="AB401" s="60">
        <v>5890</v>
      </c>
      <c r="AC401" s="60">
        <v>3740</v>
      </c>
      <c r="AD401" s="60">
        <v>9280</v>
      </c>
      <c r="AE401" s="60">
        <v>6740</v>
      </c>
      <c r="AF401" s="60">
        <v>845</v>
      </c>
      <c r="AG401" s="60">
        <v>1695</v>
      </c>
      <c r="AH401" s="61">
        <v>0.1827</v>
      </c>
      <c r="AL401" s="55" t="s">
        <v>81</v>
      </c>
      <c r="AN401" s="55" t="s">
        <v>785</v>
      </c>
      <c r="AP4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9280</v>
      </c>
      <c r="AQ4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6740</v>
      </c>
      <c r="AR4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845</v>
      </c>
      <c r="AS401" s="60">
        <f>IFERROR(IF(출고표[[#This Row],[쇼핑몰구분]]="비닐팩토리",0,ROUND(출고표[[#This Row],[총판매금액(검)]]-출고표[[#This Row],[거래처지급액(검)]]-출고표[[#This Row],[수수료(검)]],0)),0)</f>
        <v>1695</v>
      </c>
      <c r="AT4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0.1827</v>
      </c>
      <c r="AU4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1" s="60">
        <f>IFERROR(IF(D401="스마트스토어",COUNTIFS(출고표[구입일자],"&lt;&gt;"&amp;H401,출고표[구매자명],E401,출고표[구매자연락처],F401),COUNTIFS(출고표[구입일자],"&lt;&gt;"&amp;H401,출고표[구매자명],E401,출고표[구매자연락처],G401)),0)</f>
        <v>0</v>
      </c>
    </row>
    <row r="402" spans="1:48" ht="20.100000000000001" customHeight="1">
      <c r="A402" s="55">
        <v>408</v>
      </c>
      <c r="B402" s="55" t="s">
        <v>665</v>
      </c>
      <c r="C402" s="64" t="s">
        <v>2803</v>
      </c>
      <c r="D402" s="55" t="s">
        <v>562</v>
      </c>
      <c r="E402" s="55" t="s">
        <v>2804</v>
      </c>
      <c r="F402" s="55" t="s">
        <v>2805</v>
      </c>
      <c r="G402" s="55" t="s">
        <v>2806</v>
      </c>
      <c r="H402" s="63">
        <v>45496</v>
      </c>
      <c r="I402" s="63">
        <v>45497</v>
      </c>
      <c r="J402" s="55" t="s">
        <v>561</v>
      </c>
      <c r="K402" s="64" t="s">
        <v>2802</v>
      </c>
      <c r="M402" s="55" t="s">
        <v>2801</v>
      </c>
      <c r="N402" s="55" t="s">
        <v>2806</v>
      </c>
      <c r="P402" s="55" t="s">
        <v>2807</v>
      </c>
      <c r="Q402" s="55" t="s">
        <v>564</v>
      </c>
      <c r="R402" s="55" t="s">
        <v>133</v>
      </c>
      <c r="S402" s="55" t="s">
        <v>351</v>
      </c>
      <c r="T402" s="60">
        <v>1</v>
      </c>
      <c r="U402" s="60">
        <v>34000</v>
      </c>
      <c r="V402" s="60">
        <v>0</v>
      </c>
      <c r="W402" s="60">
        <v>3000</v>
      </c>
      <c r="X402" s="60">
        <v>0</v>
      </c>
      <c r="Y402" s="60">
        <v>3500</v>
      </c>
      <c r="Z402" s="60">
        <v>500</v>
      </c>
      <c r="AA402" s="60">
        <v>0</v>
      </c>
      <c r="AB402" s="60">
        <v>870</v>
      </c>
      <c r="AC402" s="60">
        <v>550</v>
      </c>
      <c r="AD402" s="60">
        <v>37000</v>
      </c>
      <c r="AE402" s="60">
        <v>0</v>
      </c>
      <c r="AF402" s="60">
        <v>4138</v>
      </c>
      <c r="AG402" s="60">
        <v>0</v>
      </c>
      <c r="AH402" s="61">
        <v>0</v>
      </c>
      <c r="AL402" s="55" t="s">
        <v>132</v>
      </c>
      <c r="AN402" s="55" t="s">
        <v>785</v>
      </c>
      <c r="AP4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37000</v>
      </c>
      <c r="AQ4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40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0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2" s="60">
        <f>IFERROR(IF(D402="스마트스토어",COUNTIFS(출고표[구입일자],"&lt;&gt;"&amp;H402,출고표[구매자명],E402,출고표[구매자연락처],F402),COUNTIFS(출고표[구입일자],"&lt;&gt;"&amp;H402,출고표[구매자명],E402,출고표[구매자연락처],G402)),0)</f>
        <v>0</v>
      </c>
    </row>
    <row r="403" spans="1:48" ht="20.100000000000001" customHeight="1">
      <c r="A403" s="55">
        <v>409</v>
      </c>
      <c r="B403" s="55" t="s">
        <v>560</v>
      </c>
      <c r="C403" s="64" t="s">
        <v>2812</v>
      </c>
      <c r="D403" s="55" t="s">
        <v>562</v>
      </c>
      <c r="E403" s="55" t="s">
        <v>2810</v>
      </c>
      <c r="F403" s="55" t="s">
        <v>2813</v>
      </c>
      <c r="G403" s="55" t="s">
        <v>2814</v>
      </c>
      <c r="H403" s="63">
        <v>45497</v>
      </c>
      <c r="I403" s="63">
        <v>45498</v>
      </c>
      <c r="J403" s="55" t="s">
        <v>561</v>
      </c>
      <c r="K403" s="64" t="s">
        <v>2811</v>
      </c>
      <c r="M403" s="55" t="s">
        <v>2810</v>
      </c>
      <c r="N403" s="55" t="s">
        <v>2814</v>
      </c>
      <c r="P403" s="55" t="s">
        <v>2815</v>
      </c>
      <c r="Q403" s="55" t="s">
        <v>564</v>
      </c>
      <c r="R403" s="55" t="s">
        <v>34</v>
      </c>
      <c r="S403" s="55" t="s">
        <v>351</v>
      </c>
      <c r="T403" s="60">
        <v>1</v>
      </c>
      <c r="U403" s="60">
        <v>34020</v>
      </c>
      <c r="V403" s="60">
        <v>0</v>
      </c>
      <c r="W403" s="60">
        <v>3000</v>
      </c>
      <c r="X403" s="60">
        <v>0</v>
      </c>
      <c r="Y403" s="60">
        <v>3500</v>
      </c>
      <c r="Z403" s="60">
        <v>960</v>
      </c>
      <c r="AA403" s="60">
        <v>0</v>
      </c>
      <c r="AB403" s="60">
        <v>32130</v>
      </c>
      <c r="AC403" s="60">
        <v>19800</v>
      </c>
      <c r="AD403" s="60">
        <v>37020</v>
      </c>
      <c r="AE403" s="60">
        <v>24260</v>
      </c>
      <c r="AF403" s="60">
        <v>4141</v>
      </c>
      <c r="AG403" s="60">
        <v>8619</v>
      </c>
      <c r="AH403" s="61">
        <v>0.23280000000000001</v>
      </c>
      <c r="AL403" s="55" t="s">
        <v>33</v>
      </c>
      <c r="AN403" s="55" t="s">
        <v>785</v>
      </c>
      <c r="AP4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4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4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03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4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4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3" s="60">
        <f>IFERROR(IF(D403="스마트스토어",COUNTIFS(출고표[구입일자],"&lt;&gt;"&amp;H403,출고표[구매자명],E403,출고표[구매자연락처],F403),COUNTIFS(출고표[구입일자],"&lt;&gt;"&amp;H403,출고표[구매자명],E403,출고표[구매자연락처],G403)),0)</f>
        <v>0</v>
      </c>
    </row>
    <row r="404" spans="1:48" ht="20.100000000000001" customHeight="1">
      <c r="A404" s="55">
        <v>410</v>
      </c>
      <c r="B404" s="55" t="s">
        <v>560</v>
      </c>
      <c r="C404" s="64" t="s">
        <v>2818</v>
      </c>
      <c r="D404" s="55" t="s">
        <v>562</v>
      </c>
      <c r="E404" s="55" t="s">
        <v>2816</v>
      </c>
      <c r="F404" s="55" t="s">
        <v>1105</v>
      </c>
      <c r="G404" s="55" t="s">
        <v>2819</v>
      </c>
      <c r="H404" s="63">
        <v>45497</v>
      </c>
      <c r="I404" s="63">
        <v>45498</v>
      </c>
      <c r="J404" s="55" t="s">
        <v>561</v>
      </c>
      <c r="K404" s="64" t="s">
        <v>2817</v>
      </c>
      <c r="M404" s="55" t="s">
        <v>2816</v>
      </c>
      <c r="N404" s="55" t="s">
        <v>2819</v>
      </c>
      <c r="P404" s="55" t="s">
        <v>2820</v>
      </c>
      <c r="Q404" s="55" t="s">
        <v>563</v>
      </c>
      <c r="R404" s="55" t="s">
        <v>125</v>
      </c>
      <c r="S404" s="55" t="s">
        <v>351</v>
      </c>
      <c r="T404" s="60">
        <v>6</v>
      </c>
      <c r="U404" s="60">
        <v>10140</v>
      </c>
      <c r="V404" s="60">
        <v>1140</v>
      </c>
      <c r="W404" s="60">
        <v>0</v>
      </c>
      <c r="X404" s="60">
        <v>0</v>
      </c>
      <c r="Y404" s="60">
        <v>3000</v>
      </c>
      <c r="Z404" s="60">
        <v>0</v>
      </c>
      <c r="AA404" s="60">
        <v>0</v>
      </c>
      <c r="AB404" s="60">
        <v>1790</v>
      </c>
      <c r="AC404" s="60">
        <v>1100</v>
      </c>
      <c r="AD404" s="60">
        <v>10140</v>
      </c>
      <c r="AE404" s="60">
        <v>9600</v>
      </c>
      <c r="AF404" s="60">
        <v>1205</v>
      </c>
      <c r="AG404" s="60">
        <v>-665</v>
      </c>
      <c r="AH404" s="61">
        <v>-6.5600000000000006E-2</v>
      </c>
      <c r="AL404" s="55" t="s">
        <v>124</v>
      </c>
      <c r="AN404" s="55" t="s">
        <v>785</v>
      </c>
      <c r="AP4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10140</v>
      </c>
      <c r="AQ4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4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1205</v>
      </c>
      <c r="AS404" s="60">
        <f>IFERROR(IF(출고표[[#This Row],[쇼핑몰구분]]="비닐팩토리",0,ROUND(출고표[[#This Row],[총판매금액(검)]]-출고표[[#This Row],[거래처지급액(검)]]-출고표[[#This Row],[수수료(검)]],0)),0)</f>
        <v>-665</v>
      </c>
      <c r="AT4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-6.5600000000000006E-2</v>
      </c>
      <c r="AU4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4" s="60">
        <f>IFERROR(IF(D404="스마트스토어",COUNTIFS(출고표[구입일자],"&lt;&gt;"&amp;H404,출고표[구매자명],E404,출고표[구매자연락처],F404),COUNTIFS(출고표[구입일자],"&lt;&gt;"&amp;H404,출고표[구매자명],E404,출고표[구매자연락처],G404)),0)</f>
        <v>0</v>
      </c>
    </row>
    <row r="405" spans="1:48" ht="20.100000000000001" customHeight="1">
      <c r="A405" s="55">
        <v>411</v>
      </c>
      <c r="B405" s="55" t="s">
        <v>560</v>
      </c>
      <c r="C405" s="64" t="s">
        <v>2823</v>
      </c>
      <c r="D405" s="55" t="s">
        <v>562</v>
      </c>
      <c r="E405" s="55" t="s">
        <v>2824</v>
      </c>
      <c r="F405" s="55" t="s">
        <v>1817</v>
      </c>
      <c r="G405" s="55" t="s">
        <v>2825</v>
      </c>
      <c r="H405" s="63">
        <v>45497</v>
      </c>
      <c r="I405" s="63">
        <v>45498</v>
      </c>
      <c r="J405" s="55" t="s">
        <v>561</v>
      </c>
      <c r="K405" s="64" t="s">
        <v>2822</v>
      </c>
      <c r="M405" s="55" t="s">
        <v>2821</v>
      </c>
      <c r="N405" s="55" t="s">
        <v>2825</v>
      </c>
      <c r="P405" s="55" t="s">
        <v>2826</v>
      </c>
      <c r="Q405" s="55" t="s">
        <v>564</v>
      </c>
      <c r="R405" s="55" t="s">
        <v>98</v>
      </c>
      <c r="S405" s="55" t="s">
        <v>351</v>
      </c>
      <c r="T405" s="60">
        <v>1</v>
      </c>
      <c r="U405" s="60">
        <v>6120</v>
      </c>
      <c r="V405" s="60">
        <v>680</v>
      </c>
      <c r="W405" s="60">
        <v>3000</v>
      </c>
      <c r="X405" s="60">
        <v>0</v>
      </c>
      <c r="Y405" s="60">
        <v>3000</v>
      </c>
      <c r="Z405" s="60">
        <v>0</v>
      </c>
      <c r="AA405" s="60">
        <v>0</v>
      </c>
      <c r="AB405" s="60">
        <v>6430</v>
      </c>
      <c r="AC405" s="60">
        <v>3960</v>
      </c>
      <c r="AD405" s="60">
        <v>9120</v>
      </c>
      <c r="AE405" s="60">
        <v>6960</v>
      </c>
      <c r="AF405" s="60">
        <v>826</v>
      </c>
      <c r="AG405" s="60">
        <v>1334</v>
      </c>
      <c r="AH405" s="61">
        <v>0.14630000000000001</v>
      </c>
      <c r="AL405" s="55" t="s">
        <v>1645</v>
      </c>
      <c r="AN405" s="55" t="s">
        <v>785</v>
      </c>
      <c r="AP4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05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5" s="60">
        <f>IFERROR(IF(D405="스마트스토어",COUNTIFS(출고표[구입일자],"&lt;&gt;"&amp;H405,출고표[구매자명],E405,출고표[구매자연락처],F405),COUNTIFS(출고표[구입일자],"&lt;&gt;"&amp;H405,출고표[구매자명],E405,출고표[구매자연락처],G405)),0)</f>
        <v>0</v>
      </c>
    </row>
    <row r="406" spans="1:48" ht="20.100000000000001" customHeight="1">
      <c r="A406" s="55">
        <v>412</v>
      </c>
      <c r="B406" s="55" t="s">
        <v>560</v>
      </c>
      <c r="C406" s="64" t="s">
        <v>2829</v>
      </c>
      <c r="D406" s="55" t="s">
        <v>562</v>
      </c>
      <c r="E406" s="55" t="s">
        <v>2830</v>
      </c>
      <c r="F406" s="55" t="s">
        <v>2831</v>
      </c>
      <c r="G406" s="55" t="s">
        <v>2832</v>
      </c>
      <c r="H406" s="63">
        <v>45498</v>
      </c>
      <c r="I406" s="63">
        <v>45498</v>
      </c>
      <c r="J406" s="55" t="s">
        <v>561</v>
      </c>
      <c r="K406" s="64" t="s">
        <v>2828</v>
      </c>
      <c r="M406" s="55" t="s">
        <v>2827</v>
      </c>
      <c r="N406" s="55" t="s">
        <v>2832</v>
      </c>
      <c r="P406" s="55" t="s">
        <v>2833</v>
      </c>
      <c r="Q406" s="55" t="s">
        <v>563</v>
      </c>
      <c r="R406" s="55" t="s">
        <v>74</v>
      </c>
      <c r="S406" s="55" t="s">
        <v>351</v>
      </c>
      <c r="T406" s="60">
        <v>3</v>
      </c>
      <c r="U406" s="60">
        <v>6240</v>
      </c>
      <c r="V406" s="60">
        <v>1560</v>
      </c>
      <c r="W406" s="60">
        <v>0</v>
      </c>
      <c r="X406" s="60">
        <v>0</v>
      </c>
      <c r="Y406" s="60">
        <v>3000</v>
      </c>
      <c r="Z406" s="60">
        <v>0</v>
      </c>
      <c r="AA406" s="60">
        <v>0</v>
      </c>
      <c r="AB406" s="60">
        <v>2280</v>
      </c>
      <c r="AC406" s="60">
        <v>1540</v>
      </c>
      <c r="AD406" s="60">
        <v>6240</v>
      </c>
      <c r="AE406" s="60">
        <v>7620</v>
      </c>
      <c r="AF406" s="60">
        <v>741</v>
      </c>
      <c r="AG406" s="60">
        <v>-2121</v>
      </c>
      <c r="AH406" s="61">
        <v>-0.33989999999999998</v>
      </c>
      <c r="AL406" s="55" t="s">
        <v>73</v>
      </c>
      <c r="AN406" s="55" t="s">
        <v>785</v>
      </c>
      <c r="AP4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6240</v>
      </c>
      <c r="AQ4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7620</v>
      </c>
      <c r="AR4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741</v>
      </c>
      <c r="AS406" s="60">
        <f>IFERROR(IF(출고표[[#This Row],[쇼핑몰구분]]="비닐팩토리",0,ROUND(출고표[[#This Row],[총판매금액(검)]]-출고표[[#This Row],[거래처지급액(검)]]-출고표[[#This Row],[수수료(검)]],0)),0)</f>
        <v>-2121</v>
      </c>
      <c r="AT4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-0.33989999999999998</v>
      </c>
      <c r="AU4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6" s="60">
        <f>IFERROR(IF(D406="스마트스토어",COUNTIFS(출고표[구입일자],"&lt;&gt;"&amp;H406,출고표[구매자명],E406,출고표[구매자연락처],F406),COUNTIFS(출고표[구입일자],"&lt;&gt;"&amp;H406,출고표[구매자명],E406,출고표[구매자연락처],G406)),0)</f>
        <v>0</v>
      </c>
    </row>
    <row r="407" spans="1:48" ht="20.100000000000001" customHeight="1">
      <c r="A407" s="55">
        <v>413</v>
      </c>
      <c r="B407" s="55" t="s">
        <v>560</v>
      </c>
      <c r="C407" s="64" t="s">
        <v>2829</v>
      </c>
      <c r="D407" s="55" t="s">
        <v>562</v>
      </c>
      <c r="E407" s="55" t="s">
        <v>2830</v>
      </c>
      <c r="F407" s="55" t="s">
        <v>2831</v>
      </c>
      <c r="G407" s="55" t="s">
        <v>2832</v>
      </c>
      <c r="H407" s="63">
        <v>45498</v>
      </c>
      <c r="I407" s="63">
        <v>45498</v>
      </c>
      <c r="J407" s="55" t="s">
        <v>561</v>
      </c>
      <c r="K407" s="64" t="s">
        <v>2828</v>
      </c>
      <c r="M407" s="55" t="s">
        <v>2827</v>
      </c>
      <c r="N407" s="55" t="s">
        <v>2832</v>
      </c>
      <c r="P407" s="55" t="s">
        <v>2833</v>
      </c>
      <c r="Q407" s="55" t="s">
        <v>563</v>
      </c>
      <c r="R407" s="55" t="s">
        <v>76</v>
      </c>
      <c r="S407" s="55" t="s">
        <v>351</v>
      </c>
      <c r="T407" s="60">
        <v>3</v>
      </c>
      <c r="U407" s="60">
        <v>5790</v>
      </c>
      <c r="V407" s="60">
        <v>0</v>
      </c>
      <c r="W407" s="60">
        <v>0</v>
      </c>
      <c r="X407" s="60">
        <v>0</v>
      </c>
      <c r="Y407" s="60">
        <v>0</v>
      </c>
      <c r="Z407" s="60">
        <v>0</v>
      </c>
      <c r="AA407" s="60">
        <v>0</v>
      </c>
      <c r="AB407" s="60">
        <v>1630</v>
      </c>
      <c r="AC407" s="60">
        <v>1100</v>
      </c>
      <c r="AD407" s="60">
        <v>5790</v>
      </c>
      <c r="AE407" s="60">
        <v>3300</v>
      </c>
      <c r="AF407" s="60">
        <v>688</v>
      </c>
      <c r="AG407" s="60">
        <v>1802</v>
      </c>
      <c r="AH407" s="61">
        <v>0.31119999999999998</v>
      </c>
      <c r="AL407" s="55" t="s">
        <v>75</v>
      </c>
      <c r="AM407" s="55" t="s">
        <v>773</v>
      </c>
      <c r="AN407" s="55" t="s">
        <v>785</v>
      </c>
      <c r="AP4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5790</v>
      </c>
      <c r="AQ4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4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688</v>
      </c>
      <c r="AS407" s="60">
        <f>IFERROR(IF(출고표[[#This Row],[쇼핑몰구분]]="비닐팩토리",0,ROUND(출고표[[#This Row],[총판매금액(검)]]-출고표[[#This Row],[거래처지급액(검)]]-출고표[[#This Row],[수수료(검)]],0)),0)</f>
        <v>1802</v>
      </c>
      <c r="AT4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0.31119999999999998</v>
      </c>
      <c r="AU4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7" s="60">
        <f>IFERROR(IF(D407="스마트스토어",COUNTIFS(출고표[구입일자],"&lt;&gt;"&amp;H407,출고표[구매자명],E407,출고표[구매자연락처],F407),COUNTIFS(출고표[구입일자],"&lt;&gt;"&amp;H407,출고표[구매자명],E407,출고표[구매자연락처],G407)),0)</f>
        <v>0</v>
      </c>
    </row>
    <row r="408" spans="1:48" ht="20.100000000000001" customHeight="1">
      <c r="A408" s="55">
        <v>414</v>
      </c>
      <c r="B408" s="55" t="s">
        <v>560</v>
      </c>
      <c r="C408" s="64" t="s">
        <v>2836</v>
      </c>
      <c r="D408" s="55" t="s">
        <v>562</v>
      </c>
      <c r="E408" s="55" t="s">
        <v>2834</v>
      </c>
      <c r="F408" s="55" t="s">
        <v>2837</v>
      </c>
      <c r="G408" s="55" t="s">
        <v>2838</v>
      </c>
      <c r="H408" s="63">
        <v>45498</v>
      </c>
      <c r="I408" s="63">
        <v>45498</v>
      </c>
      <c r="J408" s="55" t="s">
        <v>561</v>
      </c>
      <c r="K408" s="64" t="s">
        <v>2835</v>
      </c>
      <c r="M408" s="55" t="s">
        <v>2834</v>
      </c>
      <c r="N408" s="55" t="s">
        <v>2838</v>
      </c>
      <c r="P408" s="55" t="s">
        <v>2839</v>
      </c>
      <c r="Q408" s="55" t="s">
        <v>563</v>
      </c>
      <c r="R408" s="55" t="s">
        <v>98</v>
      </c>
      <c r="S408" s="55" t="s">
        <v>351</v>
      </c>
      <c r="T408" s="60">
        <v>1</v>
      </c>
      <c r="U408" s="60">
        <v>6120</v>
      </c>
      <c r="V408" s="60">
        <v>680</v>
      </c>
      <c r="W408" s="60">
        <v>3000</v>
      </c>
      <c r="X408" s="60">
        <v>0</v>
      </c>
      <c r="Y408" s="60">
        <v>3000</v>
      </c>
      <c r="Z408" s="60">
        <v>0</v>
      </c>
      <c r="AA408" s="60">
        <v>0</v>
      </c>
      <c r="AB408" s="60">
        <v>6430</v>
      </c>
      <c r="AC408" s="60">
        <v>3960</v>
      </c>
      <c r="AD408" s="60">
        <v>9120</v>
      </c>
      <c r="AE408" s="60">
        <v>6960</v>
      </c>
      <c r="AF408" s="60">
        <v>826</v>
      </c>
      <c r="AG408" s="60">
        <v>1334</v>
      </c>
      <c r="AH408" s="61">
        <v>0.14630000000000001</v>
      </c>
      <c r="AL408" s="55" t="s">
        <v>1645</v>
      </c>
      <c r="AN408" s="55" t="s">
        <v>785</v>
      </c>
      <c r="AP4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08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8" s="60">
        <f>IFERROR(IF(D408="스마트스토어",COUNTIFS(출고표[구입일자],"&lt;&gt;"&amp;H408,출고표[구매자명],E408,출고표[구매자연락처],F408),COUNTIFS(출고표[구입일자],"&lt;&gt;"&amp;H408,출고표[구매자명],E408,출고표[구매자연락처],G408)),0)</f>
        <v>0</v>
      </c>
    </row>
    <row r="409" spans="1:48" ht="20.100000000000001" customHeight="1">
      <c r="A409" s="55">
        <v>415</v>
      </c>
      <c r="B409" s="55" t="s">
        <v>560</v>
      </c>
      <c r="C409" s="64" t="s">
        <v>2842</v>
      </c>
      <c r="D409" s="55" t="s">
        <v>562</v>
      </c>
      <c r="E409" s="55" t="s">
        <v>2843</v>
      </c>
      <c r="F409" s="55" t="s">
        <v>2844</v>
      </c>
      <c r="G409" s="55" t="s">
        <v>2845</v>
      </c>
      <c r="H409" s="63">
        <v>45498</v>
      </c>
      <c r="I409" s="63">
        <v>45498</v>
      </c>
      <c r="J409" s="55" t="s">
        <v>561</v>
      </c>
      <c r="K409" s="64" t="s">
        <v>2841</v>
      </c>
      <c r="M409" s="55" t="s">
        <v>2840</v>
      </c>
      <c r="N409" s="55" t="s">
        <v>2845</v>
      </c>
      <c r="P409" s="55" t="s">
        <v>2846</v>
      </c>
      <c r="Q409" s="55" t="s">
        <v>564</v>
      </c>
      <c r="R409" s="55" t="s">
        <v>18</v>
      </c>
      <c r="S409" s="55" t="s">
        <v>351</v>
      </c>
      <c r="T409" s="60">
        <v>3</v>
      </c>
      <c r="U409" s="60">
        <v>37410</v>
      </c>
      <c r="V409" s="60">
        <v>0</v>
      </c>
      <c r="W409" s="60">
        <v>0</v>
      </c>
      <c r="X409" s="60">
        <v>0</v>
      </c>
      <c r="Y409" s="60">
        <v>3500</v>
      </c>
      <c r="Z409" s="60">
        <v>500</v>
      </c>
      <c r="AA409" s="60">
        <v>0</v>
      </c>
      <c r="AB409" s="60">
        <v>11780</v>
      </c>
      <c r="AC409" s="60">
        <v>7260</v>
      </c>
      <c r="AD409" s="60">
        <v>37410</v>
      </c>
      <c r="AE409" s="60">
        <v>25780</v>
      </c>
      <c r="AF409" s="60">
        <v>4444</v>
      </c>
      <c r="AG409" s="60">
        <v>7186</v>
      </c>
      <c r="AH409" s="61">
        <v>0.19209999999999999</v>
      </c>
      <c r="AL409" s="55" t="s">
        <v>17</v>
      </c>
      <c r="AN409" s="55" t="s">
        <v>785</v>
      </c>
      <c r="AP4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37410</v>
      </c>
      <c r="AQ4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25780</v>
      </c>
      <c r="AR4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4444</v>
      </c>
      <c r="AS409" s="60">
        <f>IFERROR(IF(출고표[[#This Row],[쇼핑몰구분]]="비닐팩토리",0,ROUND(출고표[[#This Row],[총판매금액(검)]]-출고표[[#This Row],[거래처지급액(검)]]-출고표[[#This Row],[수수료(검)]],0)),0)</f>
        <v>7186</v>
      </c>
      <c r="AT4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0.19209999999999999</v>
      </c>
      <c r="AU4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9" s="60">
        <f>IFERROR(IF(D409="스마트스토어",COUNTIFS(출고표[구입일자],"&lt;&gt;"&amp;H409,출고표[구매자명],E409,출고표[구매자연락처],F409),COUNTIFS(출고표[구입일자],"&lt;&gt;"&amp;H409,출고표[구매자명],E409,출고표[구매자연락처],G409)),0)</f>
        <v>0</v>
      </c>
    </row>
    <row r="410" spans="1:48" ht="20.100000000000001" customHeight="1">
      <c r="A410" s="55">
        <v>416</v>
      </c>
      <c r="B410" s="55" t="s">
        <v>560</v>
      </c>
      <c r="C410" s="64" t="s">
        <v>2849</v>
      </c>
      <c r="D410" s="55" t="s">
        <v>562</v>
      </c>
      <c r="E410" s="55" t="s">
        <v>2847</v>
      </c>
      <c r="F410" s="55" t="s">
        <v>2850</v>
      </c>
      <c r="G410" s="55" t="s">
        <v>2851</v>
      </c>
      <c r="H410" s="63">
        <v>45498</v>
      </c>
      <c r="I410" s="63">
        <v>45498</v>
      </c>
      <c r="J410" s="55" t="s">
        <v>561</v>
      </c>
      <c r="K410" s="64" t="s">
        <v>2848</v>
      </c>
      <c r="M410" s="55" t="s">
        <v>2847</v>
      </c>
      <c r="N410" s="55" t="s">
        <v>2851</v>
      </c>
      <c r="P410" s="55" t="s">
        <v>2852</v>
      </c>
      <c r="Q410" s="55" t="s">
        <v>564</v>
      </c>
      <c r="R410" s="55" t="s">
        <v>34</v>
      </c>
      <c r="S410" s="55" t="s">
        <v>351</v>
      </c>
      <c r="T410" s="60">
        <v>1</v>
      </c>
      <c r="U410" s="60">
        <v>34020</v>
      </c>
      <c r="V410" s="60">
        <v>0</v>
      </c>
      <c r="W410" s="60">
        <v>3000</v>
      </c>
      <c r="X410" s="60">
        <v>0</v>
      </c>
      <c r="Y410" s="60">
        <v>3500</v>
      </c>
      <c r="Z410" s="60">
        <v>500</v>
      </c>
      <c r="AA410" s="60">
        <v>0</v>
      </c>
      <c r="AB410" s="60">
        <v>32130</v>
      </c>
      <c r="AC410" s="60">
        <v>19800</v>
      </c>
      <c r="AD410" s="60">
        <v>37020</v>
      </c>
      <c r="AE410" s="60">
        <v>23800</v>
      </c>
      <c r="AF410" s="60">
        <v>4141</v>
      </c>
      <c r="AG410" s="60">
        <v>9079</v>
      </c>
      <c r="AH410" s="61">
        <v>0.2452</v>
      </c>
      <c r="AL410" s="55" t="s">
        <v>33</v>
      </c>
      <c r="AN410" s="55" t="s">
        <v>785</v>
      </c>
      <c r="AP4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4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23800</v>
      </c>
      <c r="AR4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10" s="60">
        <f>IFERROR(IF(출고표[[#This Row],[쇼핑몰구분]]="비닐팩토리",0,ROUND(출고표[[#This Row],[총판매금액(검)]]-출고표[[#This Row],[거래처지급액(검)]]-출고표[[#This Row],[수수료(검)]],0)),0)</f>
        <v>9079</v>
      </c>
      <c r="AT4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0.2452</v>
      </c>
      <c r="AU4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0" s="60">
        <f>IFERROR(IF(D410="스마트스토어",COUNTIFS(출고표[구입일자],"&lt;&gt;"&amp;H410,출고표[구매자명],E410,출고표[구매자연락처],F410),COUNTIFS(출고표[구입일자],"&lt;&gt;"&amp;H410,출고표[구매자명],E410,출고표[구매자연락처],G410)),0)</f>
        <v>0</v>
      </c>
    </row>
    <row r="411" spans="1:48" ht="20.100000000000001" customHeight="1">
      <c r="A411" s="55">
        <v>417</v>
      </c>
      <c r="B411" s="55" t="s">
        <v>560</v>
      </c>
      <c r="C411" s="64" t="s">
        <v>2855</v>
      </c>
      <c r="D411" s="55" t="s">
        <v>562</v>
      </c>
      <c r="E411" s="55" t="s">
        <v>2856</v>
      </c>
      <c r="F411" s="55" t="s">
        <v>2857</v>
      </c>
      <c r="G411" s="55" t="s">
        <v>2858</v>
      </c>
      <c r="H411" s="63">
        <v>45498</v>
      </c>
      <c r="I411" s="63">
        <v>45498</v>
      </c>
      <c r="J411" s="55" t="s">
        <v>561</v>
      </c>
      <c r="K411" s="64" t="s">
        <v>2854</v>
      </c>
      <c r="M411" s="55" t="s">
        <v>2853</v>
      </c>
      <c r="N411" s="55" t="s">
        <v>2858</v>
      </c>
      <c r="P411" s="55" t="s">
        <v>2859</v>
      </c>
      <c r="Q411" s="55" t="s">
        <v>564</v>
      </c>
      <c r="R411" s="55" t="s">
        <v>18</v>
      </c>
      <c r="S411" s="55" t="s">
        <v>351</v>
      </c>
      <c r="T411" s="60">
        <v>1</v>
      </c>
      <c r="U411" s="60">
        <v>12470</v>
      </c>
      <c r="V411" s="60">
        <v>0</v>
      </c>
      <c r="W411" s="60">
        <v>3000</v>
      </c>
      <c r="X411" s="60">
        <v>0</v>
      </c>
      <c r="Y411" s="60">
        <v>3000</v>
      </c>
      <c r="Z411" s="60">
        <v>0</v>
      </c>
      <c r="AA411" s="60">
        <v>0</v>
      </c>
      <c r="AB411" s="60">
        <v>11780</v>
      </c>
      <c r="AC411" s="60">
        <v>7260</v>
      </c>
      <c r="AD411" s="60">
        <v>15470</v>
      </c>
      <c r="AE411" s="60">
        <v>10260</v>
      </c>
      <c r="AF411" s="60">
        <v>1580</v>
      </c>
      <c r="AG411" s="60">
        <v>3630</v>
      </c>
      <c r="AH411" s="61">
        <v>0.2346</v>
      </c>
      <c r="AL411" s="55" t="s">
        <v>17</v>
      </c>
      <c r="AN411" s="55" t="s">
        <v>785</v>
      </c>
      <c r="AP4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4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4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411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4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4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1" s="60">
        <f>IFERROR(IF(D411="스마트스토어",COUNTIFS(출고표[구입일자],"&lt;&gt;"&amp;H411,출고표[구매자명],E411,출고표[구매자연락처],F411),COUNTIFS(출고표[구입일자],"&lt;&gt;"&amp;H411,출고표[구매자명],E411,출고표[구매자연락처],G411)),0)</f>
        <v>0</v>
      </c>
    </row>
    <row r="412" spans="1:48" ht="20.100000000000001" customHeight="1">
      <c r="A412" s="55">
        <v>418</v>
      </c>
      <c r="B412" s="55" t="s">
        <v>560</v>
      </c>
      <c r="C412" s="64" t="s">
        <v>2862</v>
      </c>
      <c r="D412" s="55" t="s">
        <v>559</v>
      </c>
      <c r="E412" s="55" t="s">
        <v>2860</v>
      </c>
      <c r="F412" s="55" t="s">
        <v>2863</v>
      </c>
      <c r="G412" s="55" t="s">
        <v>2864</v>
      </c>
      <c r="H412" s="63">
        <v>45498</v>
      </c>
      <c r="I412" s="63">
        <v>45498</v>
      </c>
      <c r="J412" s="55" t="s">
        <v>561</v>
      </c>
      <c r="K412" s="64" t="s">
        <v>2861</v>
      </c>
      <c r="M412" s="55" t="s">
        <v>2860</v>
      </c>
      <c r="N412" s="55" t="s">
        <v>2864</v>
      </c>
      <c r="P412" s="55" t="s">
        <v>2865</v>
      </c>
      <c r="R412" s="55" t="s">
        <v>18</v>
      </c>
      <c r="S412" s="55" t="s">
        <v>351</v>
      </c>
      <c r="T412" s="60">
        <v>1</v>
      </c>
      <c r="U412" s="60">
        <v>10690</v>
      </c>
      <c r="V412" s="60">
        <v>1190</v>
      </c>
      <c r="W412" s="60">
        <v>3000</v>
      </c>
      <c r="X412" s="60">
        <v>0</v>
      </c>
      <c r="Y412" s="60">
        <v>3000</v>
      </c>
      <c r="Z412" s="60">
        <v>0</v>
      </c>
      <c r="AA412" s="60">
        <v>0</v>
      </c>
      <c r="AB412" s="60">
        <v>11220</v>
      </c>
      <c r="AC412" s="60">
        <v>7260</v>
      </c>
      <c r="AD412" s="60">
        <v>13690</v>
      </c>
      <c r="AE412" s="60">
        <v>10260</v>
      </c>
      <c r="AF412" s="60">
        <v>564</v>
      </c>
      <c r="AG412" s="60">
        <v>5866</v>
      </c>
      <c r="AH412" s="61">
        <v>0.42849999999999999</v>
      </c>
      <c r="AL412" s="55" t="s">
        <v>17</v>
      </c>
      <c r="AN412" s="55" t="s">
        <v>785</v>
      </c>
      <c r="AP4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4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4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412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4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4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2" s="60">
        <f>IFERROR(IF(D412="스마트스토어",COUNTIFS(출고표[구입일자],"&lt;&gt;"&amp;H412,출고표[구매자명],E412,출고표[구매자연락처],F412),COUNTIFS(출고표[구입일자],"&lt;&gt;"&amp;H412,출고표[구매자명],E412,출고표[구매자연락처],G412)),0)</f>
        <v>0</v>
      </c>
    </row>
    <row r="413" spans="1:48" ht="20.100000000000001" customHeight="1">
      <c r="A413" s="55">
        <v>419</v>
      </c>
      <c r="B413" s="55" t="s">
        <v>560</v>
      </c>
      <c r="C413" s="64" t="s">
        <v>2868</v>
      </c>
      <c r="D413" s="55" t="s">
        <v>559</v>
      </c>
      <c r="E413" s="55" t="s">
        <v>2866</v>
      </c>
      <c r="F413" s="55" t="s">
        <v>2869</v>
      </c>
      <c r="G413" s="55" t="s">
        <v>2870</v>
      </c>
      <c r="H413" s="63">
        <v>45497</v>
      </c>
      <c r="I413" s="63">
        <v>45498</v>
      </c>
      <c r="J413" s="55" t="s">
        <v>561</v>
      </c>
      <c r="K413" s="64" t="s">
        <v>2867</v>
      </c>
      <c r="M413" s="55" t="s">
        <v>2866</v>
      </c>
      <c r="N413" s="55" t="s">
        <v>2870</v>
      </c>
      <c r="P413" s="55" t="s">
        <v>2871</v>
      </c>
      <c r="R413" s="55" t="s">
        <v>204</v>
      </c>
      <c r="S413" s="55" t="s">
        <v>373</v>
      </c>
      <c r="T413" s="60">
        <v>5</v>
      </c>
      <c r="U413" s="60">
        <v>19800</v>
      </c>
      <c r="V413" s="60">
        <v>0</v>
      </c>
      <c r="W413" s="60">
        <v>3000</v>
      </c>
      <c r="X413" s="60">
        <v>0</v>
      </c>
      <c r="Y413" s="60">
        <v>3500</v>
      </c>
      <c r="Z413" s="60">
        <v>500</v>
      </c>
      <c r="AA413" s="60">
        <v>0</v>
      </c>
      <c r="AB413" s="60">
        <v>3790</v>
      </c>
      <c r="AC413" s="60">
        <v>2420</v>
      </c>
      <c r="AD413" s="60">
        <v>22800</v>
      </c>
      <c r="AE413" s="60">
        <v>16100</v>
      </c>
      <c r="AF413" s="60">
        <v>927</v>
      </c>
      <c r="AG413" s="60">
        <v>8773</v>
      </c>
      <c r="AH413" s="61">
        <v>0.38479999999999998</v>
      </c>
      <c r="AL413" s="55" t="s">
        <v>404</v>
      </c>
      <c r="AN413" s="55" t="s">
        <v>785</v>
      </c>
      <c r="AP4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22800</v>
      </c>
      <c r="AQ4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16100</v>
      </c>
      <c r="AR4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927</v>
      </c>
      <c r="AS413" s="60">
        <f>IFERROR(IF(출고표[[#This Row],[쇼핑몰구분]]="비닐팩토리",0,ROUND(출고표[[#This Row],[총판매금액(검)]]-출고표[[#This Row],[거래처지급액(검)]]-출고표[[#This Row],[수수료(검)]],0)),0)</f>
        <v>5773</v>
      </c>
      <c r="AT4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0.25319999999999998</v>
      </c>
      <c r="AU4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3" s="60">
        <f>IFERROR(IF(D413="스마트스토어",COUNTIFS(출고표[구입일자],"&lt;&gt;"&amp;H413,출고표[구매자명],E413,출고표[구매자연락처],F413),COUNTIFS(출고표[구입일자],"&lt;&gt;"&amp;H413,출고표[구매자명],E413,출고표[구매자연락처],G413)),0)</f>
        <v>0</v>
      </c>
    </row>
    <row r="414" spans="1:48" ht="20.100000000000001" customHeight="1">
      <c r="A414" s="55">
        <v>420</v>
      </c>
      <c r="B414" s="55" t="s">
        <v>560</v>
      </c>
      <c r="C414" s="64" t="s">
        <v>2874</v>
      </c>
      <c r="D414" s="55" t="s">
        <v>559</v>
      </c>
      <c r="E414" s="55" t="s">
        <v>2872</v>
      </c>
      <c r="F414" s="55" t="s">
        <v>2875</v>
      </c>
      <c r="G414" s="55" t="s">
        <v>2876</v>
      </c>
      <c r="H414" s="63">
        <v>45493</v>
      </c>
      <c r="I414" s="63">
        <v>45498</v>
      </c>
      <c r="J414" s="55" t="s">
        <v>561</v>
      </c>
      <c r="K414" s="64" t="s">
        <v>2873</v>
      </c>
      <c r="M414" s="55" t="s">
        <v>2872</v>
      </c>
      <c r="N414" s="55" t="s">
        <v>2876</v>
      </c>
      <c r="P414" s="55" t="s">
        <v>2877</v>
      </c>
      <c r="R414" s="55" t="s">
        <v>72</v>
      </c>
      <c r="S414" s="55" t="s">
        <v>351</v>
      </c>
      <c r="T414" s="60">
        <v>5</v>
      </c>
      <c r="U414" s="60">
        <v>14800</v>
      </c>
      <c r="V414" s="60">
        <v>3950</v>
      </c>
      <c r="W414" s="60">
        <v>0</v>
      </c>
      <c r="X414" s="60">
        <v>0</v>
      </c>
      <c r="Y414" s="60">
        <v>5700</v>
      </c>
      <c r="Z414" s="60">
        <v>1725</v>
      </c>
      <c r="AA414" s="60">
        <v>0</v>
      </c>
      <c r="AB414" s="60">
        <v>2790</v>
      </c>
      <c r="AC414" s="60">
        <v>1980</v>
      </c>
      <c r="AD414" s="60">
        <v>14800</v>
      </c>
      <c r="AE414" s="60">
        <v>11625</v>
      </c>
      <c r="AF414" s="60">
        <v>669</v>
      </c>
      <c r="AG414" s="60">
        <v>2506</v>
      </c>
      <c r="AH414" s="61">
        <v>0.16930000000000001</v>
      </c>
      <c r="AL414" s="55" t="s">
        <v>71</v>
      </c>
      <c r="AN414" s="55" t="s">
        <v>785</v>
      </c>
      <c r="AP4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14800</v>
      </c>
      <c r="AQ4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17325</v>
      </c>
      <c r="AR4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669</v>
      </c>
      <c r="AS414" s="60">
        <f>IFERROR(IF(출고표[[#This Row],[쇼핑몰구분]]="비닐팩토리",0,ROUND(출고표[[#This Row],[총판매금액(검)]]-출고표[[#This Row],[거래처지급액(검)]]-출고표[[#This Row],[수수료(검)]],0)),0)</f>
        <v>-3194</v>
      </c>
      <c r="AT4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-0.21579999999999999</v>
      </c>
      <c r="AU4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4" s="60">
        <f>IFERROR(IF(D414="스마트스토어",COUNTIFS(출고표[구입일자],"&lt;&gt;"&amp;H414,출고표[구매자명],E414,출고표[구매자연락처],F414),COUNTIFS(출고표[구입일자],"&lt;&gt;"&amp;H414,출고표[구매자명],E414,출고표[구매자연락처],G414)),0)</f>
        <v>0</v>
      </c>
    </row>
    <row r="415" spans="1:48" ht="20.100000000000001" customHeight="1">
      <c r="A415" s="55">
        <v>421</v>
      </c>
      <c r="B415" s="55" t="s">
        <v>560</v>
      </c>
      <c r="C415" s="64" t="s">
        <v>2878</v>
      </c>
      <c r="D415" s="55" t="s">
        <v>559</v>
      </c>
      <c r="E415" s="55" t="s">
        <v>2872</v>
      </c>
      <c r="F415" s="55" t="s">
        <v>2875</v>
      </c>
      <c r="G415" s="55" t="s">
        <v>2876</v>
      </c>
      <c r="H415" s="63">
        <v>45493</v>
      </c>
      <c r="I415" s="63">
        <v>45498</v>
      </c>
      <c r="J415" s="55" t="s">
        <v>561</v>
      </c>
      <c r="K415" s="64" t="s">
        <v>2873</v>
      </c>
      <c r="M415" s="55" t="s">
        <v>2872</v>
      </c>
      <c r="N415" s="55" t="s">
        <v>2876</v>
      </c>
      <c r="P415" s="55" t="s">
        <v>2877</v>
      </c>
      <c r="R415" s="55" t="s">
        <v>66</v>
      </c>
      <c r="S415" s="55" t="s">
        <v>351</v>
      </c>
      <c r="T415" s="60">
        <v>5</v>
      </c>
      <c r="U415" s="60">
        <v>24550</v>
      </c>
      <c r="V415" s="60">
        <v>6950</v>
      </c>
      <c r="W415" s="60">
        <v>0</v>
      </c>
      <c r="X415" s="60">
        <v>0</v>
      </c>
      <c r="Y415" s="60">
        <v>0</v>
      </c>
      <c r="Z415" s="60">
        <v>0</v>
      </c>
      <c r="AA415" s="60">
        <v>0</v>
      </c>
      <c r="AB415" s="60">
        <v>4650</v>
      </c>
      <c r="AC415" s="60">
        <v>3300</v>
      </c>
      <c r="AD415" s="60">
        <v>24550</v>
      </c>
      <c r="AE415" s="60">
        <v>16500</v>
      </c>
      <c r="AF415" s="60">
        <v>1057</v>
      </c>
      <c r="AG415" s="60">
        <v>6993</v>
      </c>
      <c r="AH415" s="61">
        <v>0.2848</v>
      </c>
      <c r="AL415" s="55" t="s">
        <v>65</v>
      </c>
      <c r="AM415" s="55" t="s">
        <v>773</v>
      </c>
      <c r="AN415" s="55" t="s">
        <v>785</v>
      </c>
      <c r="AP4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24550</v>
      </c>
      <c r="AQ4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16500</v>
      </c>
      <c r="AR4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1057</v>
      </c>
      <c r="AS415" s="60">
        <f>IFERROR(IF(출고표[[#This Row],[쇼핑몰구분]]="비닐팩토리",0,ROUND(출고표[[#This Row],[총판매금액(검)]]-출고표[[#This Row],[거래처지급액(검)]]-출고표[[#This Row],[수수료(검)]],0)),0)</f>
        <v>6993</v>
      </c>
      <c r="AT4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0.2848</v>
      </c>
      <c r="AU4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5" s="60">
        <f>IFERROR(IF(D415="스마트스토어",COUNTIFS(출고표[구입일자],"&lt;&gt;"&amp;H415,출고표[구매자명],E415,출고표[구매자연락처],F415),COUNTIFS(출고표[구입일자],"&lt;&gt;"&amp;H415,출고표[구매자명],E415,출고표[구매자연락처],G415)),0)</f>
        <v>0</v>
      </c>
    </row>
    <row r="416" spans="1:48" ht="20.100000000000001" customHeight="1">
      <c r="A416" s="55">
        <v>422</v>
      </c>
      <c r="B416" s="55" t="s">
        <v>665</v>
      </c>
      <c r="C416" s="64" t="s">
        <v>2918</v>
      </c>
      <c r="D416" s="55" t="s">
        <v>530</v>
      </c>
      <c r="E416" s="55" t="s">
        <v>2879</v>
      </c>
      <c r="H416" s="63">
        <v>45499</v>
      </c>
      <c r="I416" s="63">
        <v>45499</v>
      </c>
      <c r="J416" s="55" t="s">
        <v>561</v>
      </c>
      <c r="K416" s="64" t="s">
        <v>2880</v>
      </c>
      <c r="M416" s="55" t="s">
        <v>2879</v>
      </c>
      <c r="N416" s="55" t="s">
        <v>2881</v>
      </c>
      <c r="P416" s="55" t="s">
        <v>2882</v>
      </c>
      <c r="R416" s="55" t="s">
        <v>529</v>
      </c>
      <c r="S416" s="55" t="s">
        <v>351</v>
      </c>
      <c r="T416" s="60">
        <v>1</v>
      </c>
      <c r="U416" s="60">
        <v>0</v>
      </c>
      <c r="V416" s="60">
        <v>0</v>
      </c>
      <c r="W416" s="60">
        <v>0</v>
      </c>
      <c r="X416" s="60">
        <v>0</v>
      </c>
      <c r="Y416" s="60">
        <v>5700</v>
      </c>
      <c r="Z416" s="60">
        <v>1725</v>
      </c>
      <c r="AA416" s="60">
        <v>0</v>
      </c>
      <c r="AB416" s="60">
        <v>0</v>
      </c>
      <c r="AC416" s="60">
        <v>0</v>
      </c>
      <c r="AD416" s="60">
        <v>0</v>
      </c>
      <c r="AE416" s="60">
        <v>0</v>
      </c>
      <c r="AF416" s="60">
        <v>0</v>
      </c>
      <c r="AG416" s="60">
        <v>0</v>
      </c>
      <c r="AH416" s="61">
        <v>0</v>
      </c>
      <c r="AL416" s="55" t="s">
        <v>530</v>
      </c>
      <c r="AM416" s="55" t="s">
        <v>773</v>
      </c>
      <c r="AN416" s="55" t="s">
        <v>785</v>
      </c>
      <c r="AP4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1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1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6" s="60">
        <f>IFERROR(IF(D416="스마트스토어",COUNTIFS(출고표[구입일자],"&lt;&gt;"&amp;H416,출고표[구매자명],E416,출고표[구매자연락처],F416),COUNTIFS(출고표[구입일자],"&lt;&gt;"&amp;H416,출고표[구매자명],E416,출고표[구매자연락처],G416)),0)</f>
        <v>0</v>
      </c>
    </row>
    <row r="417" spans="1:48" ht="20.100000000000001" customHeight="1">
      <c r="A417" s="55">
        <v>423</v>
      </c>
      <c r="B417" s="55" t="s">
        <v>560</v>
      </c>
      <c r="C417" s="64" t="s">
        <v>2885</v>
      </c>
      <c r="D417" s="55" t="s">
        <v>1135</v>
      </c>
      <c r="H417" s="63">
        <v>45499</v>
      </c>
      <c r="I417" s="63">
        <v>45499</v>
      </c>
      <c r="J417" s="55" t="s">
        <v>561</v>
      </c>
      <c r="K417" s="64" t="s">
        <v>2884</v>
      </c>
      <c r="M417" s="55" t="s">
        <v>2883</v>
      </c>
      <c r="N417" s="55" t="s">
        <v>2886</v>
      </c>
      <c r="P417" s="55" t="s">
        <v>2887</v>
      </c>
      <c r="R417" s="55" t="s">
        <v>88</v>
      </c>
      <c r="S417" s="55" t="s">
        <v>351</v>
      </c>
      <c r="T417" s="60">
        <v>1</v>
      </c>
      <c r="U417" s="60">
        <v>0</v>
      </c>
      <c r="V417" s="60">
        <v>0</v>
      </c>
      <c r="W417" s="60">
        <v>0</v>
      </c>
      <c r="X417" s="60">
        <v>0</v>
      </c>
      <c r="Y417" s="60">
        <v>3000</v>
      </c>
      <c r="Z417" s="60">
        <v>0</v>
      </c>
      <c r="AA417" s="60">
        <v>0</v>
      </c>
      <c r="AB417" s="60">
        <v>6090</v>
      </c>
      <c r="AC417" s="60">
        <v>3960</v>
      </c>
      <c r="AD417" s="60">
        <v>0</v>
      </c>
      <c r="AE417" s="60">
        <v>0</v>
      </c>
      <c r="AF417" s="60">
        <v>0</v>
      </c>
      <c r="AG417" s="60">
        <v>0</v>
      </c>
      <c r="AH417" s="61">
        <v>0</v>
      </c>
      <c r="AL417" s="55" t="s">
        <v>87</v>
      </c>
      <c r="AM417" s="55" t="s">
        <v>773</v>
      </c>
      <c r="AN417" s="55" t="s">
        <v>788</v>
      </c>
      <c r="AP4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417" s="60">
        <f>IFERROR(IF(출고표[[#This Row],[쇼핑몰구분]]="비닐팩토리",0,ROUND(출고표[[#This Row],[총판매금액(검)]]-출고표[[#This Row],[거래처지급액(검)]]-출고표[[#This Row],[수수료(검)]],0)),0)</f>
        <v>-7040</v>
      </c>
      <c r="AT4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4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7" s="60">
        <f>IFERROR(IF(D417="스마트스토어",COUNTIFS(출고표[구입일자],"&lt;&gt;"&amp;H417,출고표[구매자명],E417,출고표[구매자연락처],F417),COUNTIFS(출고표[구입일자],"&lt;&gt;"&amp;H417,출고표[구매자명],E417,출고표[구매자연락처],G417)),0)</f>
        <v>0</v>
      </c>
    </row>
    <row r="418" spans="1:48" ht="20.100000000000001" customHeight="1">
      <c r="A418" s="55">
        <v>424</v>
      </c>
      <c r="B418" s="55" t="s">
        <v>560</v>
      </c>
      <c r="C418" s="64" t="s">
        <v>2889</v>
      </c>
      <c r="D418" s="55" t="s">
        <v>559</v>
      </c>
      <c r="E418" s="55" t="s">
        <v>1929</v>
      </c>
      <c r="F418" s="55" t="s">
        <v>1930</v>
      </c>
      <c r="G418" s="55" t="s">
        <v>1931</v>
      </c>
      <c r="H418" s="63">
        <v>45499</v>
      </c>
      <c r="I418" s="63">
        <v>45499</v>
      </c>
      <c r="J418" s="55" t="s">
        <v>561</v>
      </c>
      <c r="K418" s="64" t="s">
        <v>2888</v>
      </c>
      <c r="M418" s="55" t="s">
        <v>1926</v>
      </c>
      <c r="N418" s="55" t="s">
        <v>1931</v>
      </c>
      <c r="P418" s="55" t="s">
        <v>1932</v>
      </c>
      <c r="R418" s="55" t="s">
        <v>34</v>
      </c>
      <c r="S418" s="55" t="s">
        <v>351</v>
      </c>
      <c r="T418" s="60">
        <v>1</v>
      </c>
      <c r="U418" s="60">
        <v>28620</v>
      </c>
      <c r="V418" s="60">
        <v>3180</v>
      </c>
      <c r="W418" s="60">
        <v>3000</v>
      </c>
      <c r="X418" s="60">
        <v>0</v>
      </c>
      <c r="Y418" s="60">
        <v>4400</v>
      </c>
      <c r="Z418" s="60">
        <v>960</v>
      </c>
      <c r="AA418" s="60">
        <v>0</v>
      </c>
      <c r="AB418" s="60">
        <v>30600</v>
      </c>
      <c r="AC418" s="60">
        <v>19800</v>
      </c>
      <c r="AD418" s="60">
        <v>31620</v>
      </c>
      <c r="AE418" s="60">
        <v>25160</v>
      </c>
      <c r="AF418" s="60">
        <v>1278</v>
      </c>
      <c r="AG418" s="60">
        <v>8182</v>
      </c>
      <c r="AH418" s="61">
        <v>0.25879999999999997</v>
      </c>
      <c r="AL418" s="55" t="s">
        <v>33</v>
      </c>
      <c r="AM418" s="55" t="s">
        <v>773</v>
      </c>
      <c r="AN418" s="55" t="s">
        <v>785</v>
      </c>
      <c r="AP4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4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25160</v>
      </c>
      <c r="AR4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418" s="60">
        <f>IFERROR(IF(출고표[[#This Row],[쇼핑몰구분]]="비닐팩토리",0,ROUND(출고표[[#This Row],[총판매금액(검)]]-출고표[[#This Row],[거래처지급액(검)]]-출고표[[#This Row],[수수료(검)]],0)),0)</f>
        <v>5182</v>
      </c>
      <c r="AT4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0.16389999999999999</v>
      </c>
      <c r="AU4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8" s="60">
        <f>IFERROR(IF(D418="스마트스토어",COUNTIFS(출고표[구입일자],"&lt;&gt;"&amp;H418,출고표[구매자명],E418,출고표[구매자연락처],F418),COUNTIFS(출고표[구입일자],"&lt;&gt;"&amp;H418,출고표[구매자명],E418,출고표[구매자연락처],G418)),0)</f>
        <v>1</v>
      </c>
    </row>
    <row r="419" spans="1:48" ht="20.100000000000001" customHeight="1">
      <c r="A419" s="55">
        <v>425</v>
      </c>
      <c r="B419" s="55" t="s">
        <v>560</v>
      </c>
      <c r="C419" s="64" t="s">
        <v>2892</v>
      </c>
      <c r="D419" s="55" t="s">
        <v>559</v>
      </c>
      <c r="E419" s="55" t="s">
        <v>2893</v>
      </c>
      <c r="F419" s="55" t="s">
        <v>2894</v>
      </c>
      <c r="G419" s="55" t="s">
        <v>2895</v>
      </c>
      <c r="H419" s="63">
        <v>45499</v>
      </c>
      <c r="I419" s="63">
        <v>45499</v>
      </c>
      <c r="J419" s="55" t="s">
        <v>561</v>
      </c>
      <c r="K419" s="64" t="s">
        <v>2891</v>
      </c>
      <c r="M419" s="55" t="s">
        <v>2890</v>
      </c>
      <c r="N419" s="55" t="s">
        <v>2895</v>
      </c>
      <c r="P419" s="55" t="s">
        <v>2896</v>
      </c>
      <c r="R419" s="55" t="s">
        <v>34</v>
      </c>
      <c r="S419" s="55" t="s">
        <v>351</v>
      </c>
      <c r="T419" s="60">
        <v>1</v>
      </c>
      <c r="U419" s="60">
        <v>28620</v>
      </c>
      <c r="V419" s="60">
        <v>3180</v>
      </c>
      <c r="W419" s="60">
        <v>3000</v>
      </c>
      <c r="X419" s="60">
        <v>0</v>
      </c>
      <c r="Y419" s="60">
        <v>3500</v>
      </c>
      <c r="Z419" s="60">
        <v>960</v>
      </c>
      <c r="AA419" s="60">
        <v>0</v>
      </c>
      <c r="AB419" s="60">
        <v>30600</v>
      </c>
      <c r="AC419" s="60">
        <v>19800</v>
      </c>
      <c r="AD419" s="60">
        <v>31620</v>
      </c>
      <c r="AE419" s="60">
        <v>24260</v>
      </c>
      <c r="AF419" s="60">
        <v>1278</v>
      </c>
      <c r="AG419" s="60">
        <v>9082</v>
      </c>
      <c r="AH419" s="61">
        <v>0.28720000000000001</v>
      </c>
      <c r="AL419" s="55" t="s">
        <v>33</v>
      </c>
      <c r="AN419" s="55" t="s">
        <v>785</v>
      </c>
      <c r="AP4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4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4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419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4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4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19" s="60">
        <f>IFERROR(IF(D419="스마트스토어",COUNTIFS(출고표[구입일자],"&lt;&gt;"&amp;H419,출고표[구매자명],E419,출고표[구매자연락처],F419),COUNTIFS(출고표[구입일자],"&lt;&gt;"&amp;H419,출고표[구매자명],E419,출고표[구매자연락처],G419)),0)</f>
        <v>0</v>
      </c>
    </row>
    <row r="420" spans="1:48" ht="20.100000000000001" customHeight="1">
      <c r="A420" s="55">
        <v>426</v>
      </c>
      <c r="B420" s="55" t="s">
        <v>560</v>
      </c>
      <c r="C420" s="64" t="s">
        <v>2899</v>
      </c>
      <c r="D420" s="55" t="s">
        <v>559</v>
      </c>
      <c r="E420" s="55" t="s">
        <v>2897</v>
      </c>
      <c r="F420" s="55" t="s">
        <v>2900</v>
      </c>
      <c r="G420" s="55" t="s">
        <v>2901</v>
      </c>
      <c r="H420" s="63">
        <v>45499</v>
      </c>
      <c r="I420" s="63">
        <v>45499</v>
      </c>
      <c r="J420" s="55" t="s">
        <v>561</v>
      </c>
      <c r="K420" s="64" t="s">
        <v>2898</v>
      </c>
      <c r="M420" s="55" t="s">
        <v>2897</v>
      </c>
      <c r="N420" s="55" t="s">
        <v>2901</v>
      </c>
      <c r="O420" s="55" t="s">
        <v>2902</v>
      </c>
      <c r="P420" s="55" t="s">
        <v>2903</v>
      </c>
      <c r="R420" s="55" t="s">
        <v>18</v>
      </c>
      <c r="S420" s="55" t="s">
        <v>351</v>
      </c>
      <c r="T420" s="60">
        <v>1</v>
      </c>
      <c r="U420" s="60">
        <v>10690</v>
      </c>
      <c r="V420" s="60">
        <v>1190</v>
      </c>
      <c r="W420" s="60">
        <v>3000</v>
      </c>
      <c r="X420" s="60">
        <v>0</v>
      </c>
      <c r="Y420" s="60">
        <v>3500</v>
      </c>
      <c r="Z420" s="60">
        <v>960</v>
      </c>
      <c r="AA420" s="60">
        <v>0</v>
      </c>
      <c r="AB420" s="60">
        <v>11220</v>
      </c>
      <c r="AC420" s="60">
        <v>7260</v>
      </c>
      <c r="AD420" s="60">
        <v>13690</v>
      </c>
      <c r="AE420" s="60">
        <v>11720</v>
      </c>
      <c r="AF420" s="60">
        <v>564</v>
      </c>
      <c r="AG420" s="60">
        <v>4406</v>
      </c>
      <c r="AH420" s="61">
        <v>0.32179999999999997</v>
      </c>
      <c r="AL420" s="55" t="s">
        <v>17</v>
      </c>
      <c r="AN420" s="55" t="s">
        <v>785</v>
      </c>
      <c r="AP4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4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11720</v>
      </c>
      <c r="AR4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420" s="60">
        <f>IFERROR(IF(출고표[[#This Row],[쇼핑몰구분]]="비닐팩토리",0,ROUND(출고표[[#This Row],[총판매금액(검)]]-출고표[[#This Row],[거래처지급액(검)]]-출고표[[#This Row],[수수료(검)]],0)),0)</f>
        <v>1406</v>
      </c>
      <c r="AT4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0.1027</v>
      </c>
      <c r="AU4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20" s="60">
        <f>IFERROR(IF(D420="스마트스토어",COUNTIFS(출고표[구입일자],"&lt;&gt;"&amp;H420,출고표[구매자명],E420,출고표[구매자연락처],F420),COUNTIFS(출고표[구입일자],"&lt;&gt;"&amp;H420,출고표[구매자명],E420,출고표[구매자연락처],G420)),0)</f>
        <v>0</v>
      </c>
    </row>
    <row r="421" spans="1:48" ht="20.100000000000001" customHeight="1">
      <c r="A421" s="55">
        <v>427</v>
      </c>
      <c r="B421" s="55" t="s">
        <v>560</v>
      </c>
      <c r="C421" s="64" t="s">
        <v>2904</v>
      </c>
      <c r="D421" s="55" t="s">
        <v>559</v>
      </c>
      <c r="E421" s="55" t="s">
        <v>2897</v>
      </c>
      <c r="F421" s="55" t="s">
        <v>2900</v>
      </c>
      <c r="G421" s="55" t="s">
        <v>2901</v>
      </c>
      <c r="H421" s="63">
        <v>45499</v>
      </c>
      <c r="I421" s="63">
        <v>45499</v>
      </c>
      <c r="J421" s="55" t="s">
        <v>561</v>
      </c>
      <c r="K421" s="64" t="s">
        <v>2898</v>
      </c>
      <c r="M421" s="55" t="s">
        <v>2897</v>
      </c>
      <c r="N421" s="55" t="s">
        <v>2901</v>
      </c>
      <c r="O421" s="55" t="s">
        <v>2902</v>
      </c>
      <c r="P421" s="55" t="s">
        <v>2903</v>
      </c>
      <c r="R421" s="55" t="s">
        <v>38</v>
      </c>
      <c r="S421" s="55" t="s">
        <v>351</v>
      </c>
      <c r="T421" s="60">
        <v>1</v>
      </c>
      <c r="U421" s="60">
        <v>21060</v>
      </c>
      <c r="V421" s="60">
        <v>2340</v>
      </c>
      <c r="W421" s="60">
        <v>0</v>
      </c>
      <c r="X421" s="60">
        <v>0</v>
      </c>
      <c r="Y421" s="60">
        <v>0</v>
      </c>
      <c r="Z421" s="60">
        <v>0</v>
      </c>
      <c r="AA421" s="60">
        <v>0</v>
      </c>
      <c r="AB421" s="60">
        <v>22100</v>
      </c>
      <c r="AC421" s="60">
        <v>14300</v>
      </c>
      <c r="AD421" s="60">
        <v>21060</v>
      </c>
      <c r="AE421" s="60">
        <v>14300</v>
      </c>
      <c r="AF421" s="60">
        <v>918</v>
      </c>
      <c r="AG421" s="60">
        <v>11842</v>
      </c>
      <c r="AH421" s="61">
        <v>0.56230000000000002</v>
      </c>
      <c r="AL421" s="55" t="s">
        <v>37</v>
      </c>
      <c r="AM421" s="55" t="s">
        <v>773</v>
      </c>
      <c r="AN421" s="55" t="s">
        <v>785</v>
      </c>
      <c r="AP4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21060</v>
      </c>
      <c r="AQ4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14300</v>
      </c>
      <c r="AR4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918</v>
      </c>
      <c r="AS421" s="60">
        <f>IFERROR(IF(출고표[[#This Row],[쇼핑몰구분]]="비닐팩토리",0,ROUND(출고표[[#This Row],[총판매금액(검)]]-출고표[[#This Row],[거래처지급액(검)]]-출고표[[#This Row],[수수료(검)]],0)),0)</f>
        <v>5842</v>
      </c>
      <c r="AT4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0.27739999999999998</v>
      </c>
      <c r="AU4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21" s="60">
        <f>IFERROR(IF(D421="스마트스토어",COUNTIFS(출고표[구입일자],"&lt;&gt;"&amp;H421,출고표[구매자명],E421,출고표[구매자연락처],F421),COUNTIFS(출고표[구입일자],"&lt;&gt;"&amp;H421,출고표[구매자명],E421,출고표[구매자연락처],G421)),0)</f>
        <v>0</v>
      </c>
    </row>
    <row r="422" spans="1:48" ht="20.100000000000001" customHeight="1">
      <c r="A422" s="55">
        <v>428</v>
      </c>
      <c r="B422" s="55" t="s">
        <v>560</v>
      </c>
      <c r="C422" s="64" t="s">
        <v>2907</v>
      </c>
      <c r="D422" s="55" t="s">
        <v>562</v>
      </c>
      <c r="E422" s="55" t="s">
        <v>2905</v>
      </c>
      <c r="F422" s="55" t="s">
        <v>2908</v>
      </c>
      <c r="G422" s="55" t="s">
        <v>2909</v>
      </c>
      <c r="H422" s="63">
        <v>45498</v>
      </c>
      <c r="I422" s="63">
        <v>45499</v>
      </c>
      <c r="J422" s="55" t="s">
        <v>561</v>
      </c>
      <c r="K422" s="64" t="s">
        <v>2906</v>
      </c>
      <c r="M422" s="55" t="s">
        <v>2905</v>
      </c>
      <c r="N422" s="55" t="s">
        <v>2909</v>
      </c>
      <c r="P422" s="55" t="s">
        <v>2910</v>
      </c>
      <c r="Q422" s="55" t="s">
        <v>564</v>
      </c>
      <c r="R422" s="55" t="s">
        <v>231</v>
      </c>
      <c r="S422" s="55" t="s">
        <v>351</v>
      </c>
      <c r="T422" s="60">
        <v>1</v>
      </c>
      <c r="U422" s="60">
        <v>2240</v>
      </c>
      <c r="V422" s="60">
        <v>0</v>
      </c>
      <c r="W422" s="60">
        <v>0</v>
      </c>
      <c r="X422" s="60">
        <v>0</v>
      </c>
      <c r="Y422" s="60">
        <v>3500</v>
      </c>
      <c r="Z422" s="60">
        <v>500</v>
      </c>
      <c r="AA422" s="60">
        <v>0</v>
      </c>
      <c r="AB422" s="60">
        <v>2000</v>
      </c>
      <c r="AC422" s="60">
        <v>1210</v>
      </c>
      <c r="AD422" s="60">
        <v>2240</v>
      </c>
      <c r="AE422" s="60">
        <v>5210</v>
      </c>
      <c r="AF422" s="60">
        <v>266</v>
      </c>
      <c r="AG422" s="60">
        <v>-3236</v>
      </c>
      <c r="AH422" s="61">
        <v>-1.4446000000000001</v>
      </c>
      <c r="AL422" s="55" t="s">
        <v>2919</v>
      </c>
      <c r="AN422" s="55" t="s">
        <v>785</v>
      </c>
      <c r="AP4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2240</v>
      </c>
      <c r="AQ4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5210</v>
      </c>
      <c r="AR4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266</v>
      </c>
      <c r="AS422" s="60">
        <f>IFERROR(IF(출고표[[#This Row],[쇼핑몰구분]]="비닐팩토리",0,ROUND(출고표[[#This Row],[총판매금액(검)]]-출고표[[#This Row],[거래처지급액(검)]]-출고표[[#This Row],[수수료(검)]],0)),0)</f>
        <v>-3236</v>
      </c>
      <c r="AT42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-1.4446000000000001</v>
      </c>
      <c r="AU4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2" s="60">
        <f>IFERROR(IF(D422="스마트스토어",COUNTIFS(출고표[구입일자],"&lt;&gt;"&amp;H422,출고표[구매자명],E422,출고표[구매자연락처],F422),COUNTIFS(출고표[구입일자],"&lt;&gt;"&amp;H422,출고표[구매자명],E422,출고표[구매자연락처],G422)),0)</f>
        <v>0</v>
      </c>
    </row>
    <row r="423" spans="1:48" ht="20.100000000000001" customHeight="1">
      <c r="A423" s="55">
        <v>429</v>
      </c>
      <c r="B423" s="55" t="s">
        <v>560</v>
      </c>
      <c r="C423" s="64" t="s">
        <v>2907</v>
      </c>
      <c r="D423" s="55" t="s">
        <v>562</v>
      </c>
      <c r="E423" s="55" t="s">
        <v>2905</v>
      </c>
      <c r="F423" s="55" t="s">
        <v>2908</v>
      </c>
      <c r="G423" s="55" t="s">
        <v>2909</v>
      </c>
      <c r="H423" s="63">
        <v>45498</v>
      </c>
      <c r="I423" s="63">
        <v>45499</v>
      </c>
      <c r="J423" s="55" t="s">
        <v>561</v>
      </c>
      <c r="K423" s="64" t="s">
        <v>2906</v>
      </c>
      <c r="M423" s="55" t="s">
        <v>2905</v>
      </c>
      <c r="N423" s="55" t="s">
        <v>2909</v>
      </c>
      <c r="P423" s="55" t="s">
        <v>2910</v>
      </c>
      <c r="Q423" s="55" t="s">
        <v>564</v>
      </c>
      <c r="R423" s="55" t="s">
        <v>237</v>
      </c>
      <c r="S423" s="55" t="s">
        <v>352</v>
      </c>
      <c r="T423" s="60">
        <v>1</v>
      </c>
      <c r="U423" s="60">
        <v>2530</v>
      </c>
      <c r="V423" s="60">
        <v>0</v>
      </c>
      <c r="W423" s="60">
        <v>0</v>
      </c>
      <c r="X423" s="60">
        <v>0</v>
      </c>
      <c r="Y423" s="60">
        <v>0</v>
      </c>
      <c r="Z423" s="60">
        <v>0</v>
      </c>
      <c r="AA423" s="60">
        <v>0</v>
      </c>
      <c r="AB423" s="60">
        <v>2260</v>
      </c>
      <c r="AC423" s="60">
        <v>1375</v>
      </c>
      <c r="AD423" s="60">
        <v>2530</v>
      </c>
      <c r="AE423" s="60">
        <v>1375</v>
      </c>
      <c r="AF423" s="60">
        <v>301</v>
      </c>
      <c r="AG423" s="60">
        <v>854</v>
      </c>
      <c r="AH423" s="61">
        <v>0.33750000000000002</v>
      </c>
      <c r="AL423" s="55" t="s">
        <v>2920</v>
      </c>
      <c r="AM423" s="55" t="s">
        <v>773</v>
      </c>
      <c r="AN423" s="55" t="s">
        <v>785</v>
      </c>
      <c r="AP4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2530</v>
      </c>
      <c r="AQ4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1375</v>
      </c>
      <c r="AR4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</v>
      </c>
      <c r="AS423" s="60">
        <f>IFERROR(IF(출고표[[#This Row],[쇼핑몰구분]]="비닐팩토리",0,ROUND(출고표[[#This Row],[총판매금액(검)]]-출고표[[#This Row],[거래처지급액(검)]]-출고표[[#This Row],[수수료(검)]],0)),0)</f>
        <v>854</v>
      </c>
      <c r="AT4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0.33750000000000002</v>
      </c>
      <c r="AU4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3" s="60">
        <f>IFERROR(IF(D423="스마트스토어",COUNTIFS(출고표[구입일자],"&lt;&gt;"&amp;H423,출고표[구매자명],E423,출고표[구매자연락처],F423),COUNTIFS(출고표[구입일자],"&lt;&gt;"&amp;H423,출고표[구매자명],E423,출고표[구매자연락처],G423)),0)</f>
        <v>0</v>
      </c>
    </row>
    <row r="424" spans="1:48" ht="20.100000000000001" customHeight="1">
      <c r="A424" s="55">
        <v>430</v>
      </c>
      <c r="B424" s="55" t="s">
        <v>560</v>
      </c>
      <c r="C424" s="64" t="s">
        <v>2907</v>
      </c>
      <c r="D424" s="55" t="s">
        <v>562</v>
      </c>
      <c r="E424" s="55" t="s">
        <v>2905</v>
      </c>
      <c r="F424" s="55" t="s">
        <v>2908</v>
      </c>
      <c r="G424" s="55" t="s">
        <v>2909</v>
      </c>
      <c r="H424" s="63">
        <v>45498</v>
      </c>
      <c r="I424" s="63">
        <v>45499</v>
      </c>
      <c r="J424" s="55" t="s">
        <v>561</v>
      </c>
      <c r="K424" s="64" t="s">
        <v>2906</v>
      </c>
      <c r="M424" s="55" t="s">
        <v>2905</v>
      </c>
      <c r="N424" s="55" t="s">
        <v>2909</v>
      </c>
      <c r="P424" s="55" t="s">
        <v>2910</v>
      </c>
      <c r="Q424" s="55" t="s">
        <v>564</v>
      </c>
      <c r="R424" s="55" t="s">
        <v>204</v>
      </c>
      <c r="S424" s="55" t="s">
        <v>352</v>
      </c>
      <c r="T424" s="60">
        <v>1</v>
      </c>
      <c r="U424" s="60">
        <v>3890</v>
      </c>
      <c r="V424" s="60">
        <v>0</v>
      </c>
      <c r="W424" s="60">
        <v>0</v>
      </c>
      <c r="X424" s="60">
        <v>0</v>
      </c>
      <c r="Y424" s="60">
        <v>0</v>
      </c>
      <c r="Z424" s="60">
        <v>0</v>
      </c>
      <c r="AA424" s="60">
        <v>0</v>
      </c>
      <c r="AB424" s="60">
        <v>3980</v>
      </c>
      <c r="AC424" s="60">
        <v>2420</v>
      </c>
      <c r="AD424" s="60">
        <v>3890</v>
      </c>
      <c r="AE424" s="60">
        <v>2420</v>
      </c>
      <c r="AF424" s="60">
        <v>462</v>
      </c>
      <c r="AG424" s="60">
        <v>1008</v>
      </c>
      <c r="AH424" s="61">
        <v>0.2591</v>
      </c>
      <c r="AL424" s="55" t="s">
        <v>404</v>
      </c>
      <c r="AM424" s="55" t="s">
        <v>773</v>
      </c>
      <c r="AN424" s="55" t="s">
        <v>785</v>
      </c>
      <c r="AP4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3890</v>
      </c>
      <c r="AQ4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2420</v>
      </c>
      <c r="AR4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462</v>
      </c>
      <c r="AS424" s="60">
        <f>IFERROR(IF(출고표[[#This Row],[쇼핑몰구분]]="비닐팩토리",0,ROUND(출고표[[#This Row],[총판매금액(검)]]-출고표[[#This Row],[거래처지급액(검)]]-출고표[[#This Row],[수수료(검)]],0)),0)</f>
        <v>1008</v>
      </c>
      <c r="AT4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0.2591</v>
      </c>
      <c r="AU4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4" s="60">
        <f>IFERROR(IF(D424="스마트스토어",COUNTIFS(출고표[구입일자],"&lt;&gt;"&amp;H424,출고표[구매자명],E424,출고표[구매자연락처],F424),COUNTIFS(출고표[구입일자],"&lt;&gt;"&amp;H424,출고표[구매자명],E424,출고표[구매자연락처],G424)),0)</f>
        <v>0</v>
      </c>
    </row>
    <row r="425" spans="1:48" ht="20.100000000000001" customHeight="1">
      <c r="A425" s="55">
        <v>431</v>
      </c>
      <c r="B425" s="55" t="s">
        <v>560</v>
      </c>
      <c r="C425" s="64" t="s">
        <v>2907</v>
      </c>
      <c r="D425" s="55" t="s">
        <v>562</v>
      </c>
      <c r="E425" s="55" t="s">
        <v>2905</v>
      </c>
      <c r="F425" s="55" t="s">
        <v>2908</v>
      </c>
      <c r="G425" s="55" t="s">
        <v>2909</v>
      </c>
      <c r="H425" s="63">
        <v>45498</v>
      </c>
      <c r="I425" s="63">
        <v>45499</v>
      </c>
      <c r="J425" s="55" t="s">
        <v>561</v>
      </c>
      <c r="K425" s="64" t="s">
        <v>2906</v>
      </c>
      <c r="M425" s="55" t="s">
        <v>2905</v>
      </c>
      <c r="N425" s="55" t="s">
        <v>2909</v>
      </c>
      <c r="P425" s="55" t="s">
        <v>2910</v>
      </c>
      <c r="Q425" s="55" t="s">
        <v>564</v>
      </c>
      <c r="R425" s="55" t="s">
        <v>211</v>
      </c>
      <c r="S425" s="55" t="s">
        <v>352</v>
      </c>
      <c r="T425" s="60">
        <v>1</v>
      </c>
      <c r="U425" s="60">
        <v>2120</v>
      </c>
      <c r="V425" s="60">
        <v>380</v>
      </c>
      <c r="W425" s="60">
        <v>0</v>
      </c>
      <c r="X425" s="60">
        <v>0</v>
      </c>
      <c r="Y425" s="60">
        <v>0</v>
      </c>
      <c r="Z425" s="60">
        <v>0</v>
      </c>
      <c r="AA425" s="60">
        <v>0</v>
      </c>
      <c r="AB425" s="60">
        <v>2300</v>
      </c>
      <c r="AC425" s="60">
        <v>1397</v>
      </c>
      <c r="AD425" s="60">
        <v>2120</v>
      </c>
      <c r="AE425" s="60">
        <v>1397</v>
      </c>
      <c r="AF425" s="60">
        <v>252</v>
      </c>
      <c r="AG425" s="60">
        <v>471</v>
      </c>
      <c r="AH425" s="61">
        <v>0.22220000000000001</v>
      </c>
      <c r="AL425" s="55" t="s">
        <v>828</v>
      </c>
      <c r="AM425" s="55" t="s">
        <v>773</v>
      </c>
      <c r="AN425" s="55" t="s">
        <v>785</v>
      </c>
      <c r="AP4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2120</v>
      </c>
      <c r="AQ4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1397</v>
      </c>
      <c r="AR4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252</v>
      </c>
      <c r="AS425" s="60">
        <f>IFERROR(IF(출고표[[#This Row],[쇼핑몰구분]]="비닐팩토리",0,ROUND(출고표[[#This Row],[총판매금액(검)]]-출고표[[#This Row],[거래처지급액(검)]]-출고표[[#This Row],[수수료(검)]],0)),0)</f>
        <v>471</v>
      </c>
      <c r="AT4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0.22220000000000001</v>
      </c>
      <c r="AU4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5" s="60">
        <f>IFERROR(IF(D425="스마트스토어",COUNTIFS(출고표[구입일자],"&lt;&gt;"&amp;H425,출고표[구매자명],E425,출고표[구매자연락처],F425),COUNTIFS(출고표[구입일자],"&lt;&gt;"&amp;H425,출고표[구매자명],E425,출고표[구매자연락처],G425)),0)</f>
        <v>0</v>
      </c>
    </row>
    <row r="426" spans="1:48" ht="20.100000000000001" customHeight="1">
      <c r="A426" s="55">
        <v>432</v>
      </c>
      <c r="B426" s="55" t="s">
        <v>560</v>
      </c>
      <c r="C426" s="64" t="s">
        <v>2913</v>
      </c>
      <c r="D426" s="55" t="s">
        <v>562</v>
      </c>
      <c r="E426" s="55" t="s">
        <v>2914</v>
      </c>
      <c r="F426" s="55" t="s">
        <v>1730</v>
      </c>
      <c r="G426" s="55" t="s">
        <v>2915</v>
      </c>
      <c r="H426" s="63">
        <v>45498</v>
      </c>
      <c r="I426" s="63">
        <v>45499</v>
      </c>
      <c r="J426" s="55" t="s">
        <v>561</v>
      </c>
      <c r="K426" s="64" t="s">
        <v>2912</v>
      </c>
      <c r="M426" s="55" t="s">
        <v>2911</v>
      </c>
      <c r="N426" s="55" t="s">
        <v>2915</v>
      </c>
      <c r="P426" s="55" t="s">
        <v>2916</v>
      </c>
      <c r="Q426" s="55" t="s">
        <v>2917</v>
      </c>
      <c r="R426" s="55" t="s">
        <v>125</v>
      </c>
      <c r="S426" s="55" t="s">
        <v>351</v>
      </c>
      <c r="T426" s="60">
        <v>6</v>
      </c>
      <c r="U426" s="60">
        <v>11280</v>
      </c>
      <c r="V426" s="60">
        <v>0</v>
      </c>
      <c r="W426" s="60">
        <v>0</v>
      </c>
      <c r="X426" s="60">
        <v>0</v>
      </c>
      <c r="Y426" s="60">
        <v>3000</v>
      </c>
      <c r="Z426" s="60">
        <v>0</v>
      </c>
      <c r="AA426" s="60">
        <v>0</v>
      </c>
      <c r="AB426" s="60">
        <v>1790</v>
      </c>
      <c r="AC426" s="60">
        <v>1100</v>
      </c>
      <c r="AD426" s="60">
        <v>11280</v>
      </c>
      <c r="AE426" s="60">
        <v>9600</v>
      </c>
      <c r="AF426" s="60">
        <v>1340</v>
      </c>
      <c r="AG426" s="60">
        <v>340</v>
      </c>
      <c r="AH426" s="61">
        <v>3.0099999999999998E-2</v>
      </c>
      <c r="AL426" s="55" t="s">
        <v>124</v>
      </c>
      <c r="AN426" s="55" t="s">
        <v>785</v>
      </c>
      <c r="AP4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11280</v>
      </c>
      <c r="AQ4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4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1340</v>
      </c>
      <c r="AS426" s="60">
        <f>IFERROR(IF(출고표[[#This Row],[쇼핑몰구분]]="비닐팩토리",0,ROUND(출고표[[#This Row],[총판매금액(검)]]-출고표[[#This Row],[거래처지급액(검)]]-출고표[[#This Row],[수수료(검)]],0)),0)</f>
        <v>340</v>
      </c>
      <c r="AT4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3.0099999999999998E-2</v>
      </c>
      <c r="AU4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6" s="60">
        <f>IFERROR(IF(D426="스마트스토어",COUNTIFS(출고표[구입일자],"&lt;&gt;"&amp;H426,출고표[구매자명],E426,출고표[구매자연락처],F426),COUNTIFS(출고표[구입일자],"&lt;&gt;"&amp;H426,출고표[구매자명],E426,출고표[구매자연락처],G426)),0)</f>
        <v>0</v>
      </c>
    </row>
    <row r="427" spans="1:48" ht="20.100000000000001" customHeight="1">
      <c r="A427" s="55">
        <v>433</v>
      </c>
      <c r="B427" s="55" t="s">
        <v>665</v>
      </c>
      <c r="C427" s="64" t="s">
        <v>2983</v>
      </c>
      <c r="D427" s="55" t="s">
        <v>530</v>
      </c>
      <c r="E427" s="55" t="s">
        <v>1310</v>
      </c>
      <c r="H427" s="63">
        <v>45502</v>
      </c>
      <c r="I427" s="63">
        <v>45502</v>
      </c>
      <c r="J427" s="55" t="s">
        <v>561</v>
      </c>
      <c r="K427" s="64" t="s">
        <v>2921</v>
      </c>
      <c r="M427" s="55" t="s">
        <v>1310</v>
      </c>
      <c r="N427" s="55" t="s">
        <v>1312</v>
      </c>
      <c r="P427" s="55" t="s">
        <v>2922</v>
      </c>
      <c r="R427" s="55" t="s">
        <v>529</v>
      </c>
      <c r="S427" s="55" t="s">
        <v>351</v>
      </c>
      <c r="T427" s="60">
        <v>1</v>
      </c>
      <c r="U427" s="60">
        <v>0</v>
      </c>
      <c r="V427" s="60">
        <v>0</v>
      </c>
      <c r="W427" s="60">
        <v>0</v>
      </c>
      <c r="X427" s="60">
        <v>0</v>
      </c>
      <c r="Y427" s="60">
        <v>4400</v>
      </c>
      <c r="Z427" s="60">
        <v>1725</v>
      </c>
      <c r="AA427" s="60">
        <v>0</v>
      </c>
      <c r="AB427" s="60">
        <v>0</v>
      </c>
      <c r="AC427" s="60">
        <v>0</v>
      </c>
      <c r="AD427" s="60">
        <v>0</v>
      </c>
      <c r="AE427" s="60">
        <v>0</v>
      </c>
      <c r="AF427" s="60">
        <v>0</v>
      </c>
      <c r="AG427" s="60">
        <v>0</v>
      </c>
      <c r="AH427" s="61">
        <v>0</v>
      </c>
      <c r="AL427" s="55" t="s">
        <v>530</v>
      </c>
      <c r="AM427" s="55" t="s">
        <v>773</v>
      </c>
      <c r="AN427" s="55" t="s">
        <v>785</v>
      </c>
      <c r="AP4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2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2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7" s="60">
        <f>IFERROR(IF(D427="스마트스토어",COUNTIFS(출고표[구입일자],"&lt;&gt;"&amp;H427,출고표[구매자명],E427,출고표[구매자연락처],F427),COUNTIFS(출고표[구입일자],"&lt;&gt;"&amp;H427,출고표[구매자명],E427,출고표[구매자연락처],G427)),0)</f>
        <v>0</v>
      </c>
    </row>
    <row r="428" spans="1:48" ht="20.100000000000001" customHeight="1">
      <c r="A428" s="55">
        <v>435</v>
      </c>
      <c r="B428" s="55" t="s">
        <v>665</v>
      </c>
      <c r="C428" s="64" t="s">
        <v>2984</v>
      </c>
      <c r="D428" s="55" t="s">
        <v>530</v>
      </c>
      <c r="E428" s="55" t="s">
        <v>2923</v>
      </c>
      <c r="H428" s="63">
        <v>45502</v>
      </c>
      <c r="I428" s="63">
        <v>45502</v>
      </c>
      <c r="J428" s="55" t="s">
        <v>561</v>
      </c>
      <c r="K428" s="64" t="s">
        <v>2924</v>
      </c>
      <c r="M428" s="55" t="s">
        <v>2923</v>
      </c>
      <c r="N428" s="55" t="s">
        <v>2925</v>
      </c>
      <c r="P428" s="55" t="s">
        <v>2926</v>
      </c>
      <c r="R428" s="55" t="s">
        <v>529</v>
      </c>
      <c r="S428" s="55" t="s">
        <v>351</v>
      </c>
      <c r="T428" s="60">
        <v>1</v>
      </c>
      <c r="U428" s="60">
        <v>0</v>
      </c>
      <c r="V428" s="60">
        <v>0</v>
      </c>
      <c r="W428" s="60">
        <v>0</v>
      </c>
      <c r="X428" s="60">
        <v>0</v>
      </c>
      <c r="Y428" s="60">
        <v>4400</v>
      </c>
      <c r="Z428" s="60">
        <v>1725</v>
      </c>
      <c r="AA428" s="60">
        <v>0</v>
      </c>
      <c r="AB428" s="60">
        <v>0</v>
      </c>
      <c r="AC428" s="60">
        <v>0</v>
      </c>
      <c r="AD428" s="60">
        <v>0</v>
      </c>
      <c r="AE428" s="60">
        <v>0</v>
      </c>
      <c r="AF428" s="60">
        <v>0</v>
      </c>
      <c r="AG428" s="60">
        <v>0</v>
      </c>
      <c r="AH428" s="61">
        <v>0</v>
      </c>
      <c r="AL428" s="55" t="s">
        <v>530</v>
      </c>
      <c r="AM428" s="55" t="s">
        <v>773</v>
      </c>
      <c r="AN428" s="55" t="s">
        <v>785</v>
      </c>
      <c r="AP4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2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2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8" s="60">
        <f>IFERROR(IF(D428="스마트스토어",COUNTIFS(출고표[구입일자],"&lt;&gt;"&amp;H428,출고표[구매자명],E428,출고표[구매자연락처],F428),COUNTIFS(출고표[구입일자],"&lt;&gt;"&amp;H428,출고표[구매자명],E428,출고표[구매자연락처],G428)),0)</f>
        <v>0</v>
      </c>
    </row>
    <row r="429" spans="1:48" ht="20.100000000000001" customHeight="1">
      <c r="A429" s="55">
        <v>436</v>
      </c>
      <c r="B429" s="55" t="s">
        <v>560</v>
      </c>
      <c r="C429" s="64" t="s">
        <v>2929</v>
      </c>
      <c r="D429" s="55" t="s">
        <v>1135</v>
      </c>
      <c r="H429" s="63">
        <v>45502</v>
      </c>
      <c r="I429" s="63">
        <v>45502</v>
      </c>
      <c r="J429" s="55" t="s">
        <v>561</v>
      </c>
      <c r="K429" s="64" t="s">
        <v>2928</v>
      </c>
      <c r="M429" s="55" t="s">
        <v>2927</v>
      </c>
      <c r="N429" s="55" t="s">
        <v>2930</v>
      </c>
      <c r="P429" s="55" t="s">
        <v>2931</v>
      </c>
      <c r="R429" s="55" t="s">
        <v>82</v>
      </c>
      <c r="S429" s="55" t="s">
        <v>351</v>
      </c>
      <c r="T429" s="60">
        <v>1</v>
      </c>
      <c r="U429" s="60">
        <v>0</v>
      </c>
      <c r="V429" s="60">
        <v>0</v>
      </c>
      <c r="W429" s="60">
        <v>0</v>
      </c>
      <c r="X429" s="60">
        <v>0</v>
      </c>
      <c r="Y429" s="60">
        <v>3000</v>
      </c>
      <c r="Z429" s="60">
        <v>0</v>
      </c>
      <c r="AA429" s="60">
        <v>0</v>
      </c>
      <c r="AB429" s="60">
        <v>5750</v>
      </c>
      <c r="AC429" s="60">
        <v>3740</v>
      </c>
      <c r="AD429" s="60">
        <v>0</v>
      </c>
      <c r="AE429" s="60">
        <v>0</v>
      </c>
      <c r="AF429" s="60">
        <v>0</v>
      </c>
      <c r="AG429" s="60">
        <v>0</v>
      </c>
      <c r="AH429" s="61">
        <v>0</v>
      </c>
      <c r="AL429" s="55" t="s">
        <v>81</v>
      </c>
      <c r="AM429" s="55" t="s">
        <v>773</v>
      </c>
      <c r="AN429" s="55" t="s">
        <v>788</v>
      </c>
      <c r="AP4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6740</v>
      </c>
      <c r="AR4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429" s="60">
        <f>IFERROR(IF(출고표[[#This Row],[쇼핑몰구분]]="비닐팩토리",0,ROUND(출고표[[#This Row],[총판매금액(검)]]-출고표[[#This Row],[거래처지급액(검)]]-출고표[[#This Row],[수수료(검)]],0)),0)</f>
        <v>-6820</v>
      </c>
      <c r="AT4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4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29" s="60">
        <f>IFERROR(IF(D429="스마트스토어",COUNTIFS(출고표[구입일자],"&lt;&gt;"&amp;H429,출고표[구매자명],E429,출고표[구매자연락처],F429),COUNTIFS(출고표[구입일자],"&lt;&gt;"&amp;H429,출고표[구매자명],E429,출고표[구매자연락처],G429)),0)</f>
        <v>0</v>
      </c>
    </row>
    <row r="430" spans="1:48" ht="20.100000000000001" customHeight="1">
      <c r="A430" s="55">
        <v>437</v>
      </c>
      <c r="B430" s="55" t="s">
        <v>560</v>
      </c>
      <c r="C430" s="64" t="s">
        <v>2934</v>
      </c>
      <c r="D430" s="55" t="s">
        <v>562</v>
      </c>
      <c r="E430" s="55" t="s">
        <v>2932</v>
      </c>
      <c r="F430" s="55" t="s">
        <v>1817</v>
      </c>
      <c r="G430" s="55" t="s">
        <v>2935</v>
      </c>
      <c r="H430" s="63">
        <v>45499</v>
      </c>
      <c r="I430" s="63">
        <v>45502</v>
      </c>
      <c r="J430" s="55" t="s">
        <v>561</v>
      </c>
      <c r="K430" s="64" t="s">
        <v>2933</v>
      </c>
      <c r="M430" s="55" t="s">
        <v>2932</v>
      </c>
      <c r="N430" s="55" t="s">
        <v>2935</v>
      </c>
      <c r="P430" s="55" t="s">
        <v>2936</v>
      </c>
      <c r="Q430" s="55" t="s">
        <v>564</v>
      </c>
      <c r="R430" s="55" t="s">
        <v>98</v>
      </c>
      <c r="S430" s="55" t="s">
        <v>351</v>
      </c>
      <c r="T430" s="60">
        <v>1</v>
      </c>
      <c r="U430" s="60">
        <v>6120</v>
      </c>
      <c r="V430" s="60">
        <v>680</v>
      </c>
      <c r="W430" s="60">
        <v>3000</v>
      </c>
      <c r="X430" s="60">
        <v>0</v>
      </c>
      <c r="Y430" s="60">
        <v>3000</v>
      </c>
      <c r="Z430" s="60">
        <v>0</v>
      </c>
      <c r="AA430" s="60">
        <v>0</v>
      </c>
      <c r="AB430" s="60">
        <v>6430</v>
      </c>
      <c r="AC430" s="60">
        <v>3960</v>
      </c>
      <c r="AD430" s="60">
        <v>9120</v>
      </c>
      <c r="AE430" s="60">
        <v>6960</v>
      </c>
      <c r="AF430" s="60">
        <v>826</v>
      </c>
      <c r="AG430" s="60">
        <v>-2666</v>
      </c>
      <c r="AH430" s="61">
        <v>-0.2923</v>
      </c>
      <c r="AL430" s="55" t="s">
        <v>1645</v>
      </c>
      <c r="AN430" s="55" t="s">
        <v>785</v>
      </c>
      <c r="AP4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30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30" s="60">
        <f>IFERROR(IF(D430="스마트스토어",COUNTIFS(출고표[구입일자],"&lt;&gt;"&amp;H430,출고표[구매자명],E430,출고표[구매자연락처],F430),COUNTIFS(출고표[구입일자],"&lt;&gt;"&amp;H430,출고표[구매자명],E430,출고표[구매자연락처],G430)),0)</f>
        <v>0</v>
      </c>
    </row>
    <row r="431" spans="1:48" ht="20.100000000000001" customHeight="1">
      <c r="A431" s="55">
        <v>438</v>
      </c>
      <c r="B431" s="55" t="s">
        <v>560</v>
      </c>
      <c r="C431" s="64" t="s">
        <v>2938</v>
      </c>
      <c r="D431" s="55" t="s">
        <v>562</v>
      </c>
      <c r="E431" s="55" t="s">
        <v>1057</v>
      </c>
      <c r="F431" s="55" t="s">
        <v>2939</v>
      </c>
      <c r="G431" s="55" t="s">
        <v>2940</v>
      </c>
      <c r="H431" s="63">
        <v>45501</v>
      </c>
      <c r="I431" s="63">
        <v>45502</v>
      </c>
      <c r="J431" s="55" t="s">
        <v>561</v>
      </c>
      <c r="K431" s="64" t="s">
        <v>2937</v>
      </c>
      <c r="M431" s="55" t="s">
        <v>1057</v>
      </c>
      <c r="N431" s="55" t="s">
        <v>2940</v>
      </c>
      <c r="P431" s="55" t="s">
        <v>2941</v>
      </c>
      <c r="Q431" s="55" t="s">
        <v>564</v>
      </c>
      <c r="R431" s="55" t="s">
        <v>98</v>
      </c>
      <c r="S431" s="55" t="s">
        <v>351</v>
      </c>
      <c r="T431" s="60">
        <v>1</v>
      </c>
      <c r="U431" s="60">
        <v>6120</v>
      </c>
      <c r="V431" s="60">
        <v>680</v>
      </c>
      <c r="W431" s="60">
        <v>3000</v>
      </c>
      <c r="X431" s="60">
        <v>0</v>
      </c>
      <c r="Y431" s="60">
        <v>3000</v>
      </c>
      <c r="Z431" s="60">
        <v>0</v>
      </c>
      <c r="AA431" s="60">
        <v>0</v>
      </c>
      <c r="AB431" s="60">
        <v>6430</v>
      </c>
      <c r="AC431" s="60">
        <v>3960</v>
      </c>
      <c r="AD431" s="60">
        <v>9120</v>
      </c>
      <c r="AE431" s="60">
        <v>6960</v>
      </c>
      <c r="AF431" s="60">
        <v>826</v>
      </c>
      <c r="AG431" s="60">
        <v>1334</v>
      </c>
      <c r="AH431" s="61">
        <v>0.14630000000000001</v>
      </c>
      <c r="AL431" s="55" t="s">
        <v>1645</v>
      </c>
      <c r="AN431" s="55" t="s">
        <v>785</v>
      </c>
      <c r="AP4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31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1" s="60">
        <f>IFERROR(IF(D431="스마트스토어",COUNTIFS(출고표[구입일자],"&lt;&gt;"&amp;H431,출고표[구매자명],E431,출고표[구매자연락처],F431),COUNTIFS(출고표[구입일자],"&lt;&gt;"&amp;H431,출고표[구매자명],E431,출고표[구매자연락처],G431)),0)</f>
        <v>0</v>
      </c>
    </row>
    <row r="432" spans="1:48" ht="20.100000000000001" customHeight="1">
      <c r="A432" s="55">
        <v>439</v>
      </c>
      <c r="B432" s="55" t="s">
        <v>560</v>
      </c>
      <c r="C432" s="64" t="s">
        <v>2944</v>
      </c>
      <c r="D432" s="55" t="s">
        <v>562</v>
      </c>
      <c r="E432" s="55" t="s">
        <v>2942</v>
      </c>
      <c r="F432" s="55" t="s">
        <v>2945</v>
      </c>
      <c r="G432" s="55" t="s">
        <v>2946</v>
      </c>
      <c r="H432" s="63">
        <v>45501</v>
      </c>
      <c r="I432" s="63">
        <v>45502</v>
      </c>
      <c r="J432" s="55" t="s">
        <v>561</v>
      </c>
      <c r="K432" s="64" t="s">
        <v>2943</v>
      </c>
      <c r="M432" s="55" t="s">
        <v>2942</v>
      </c>
      <c r="N432" s="55" t="s">
        <v>2946</v>
      </c>
      <c r="P432" s="55" t="s">
        <v>2947</v>
      </c>
      <c r="Q432" s="55" t="s">
        <v>564</v>
      </c>
      <c r="R432" s="55" t="s">
        <v>98</v>
      </c>
      <c r="S432" s="55" t="s">
        <v>351</v>
      </c>
      <c r="T432" s="60">
        <v>3</v>
      </c>
      <c r="U432" s="60">
        <v>18360</v>
      </c>
      <c r="V432" s="60">
        <v>2040</v>
      </c>
      <c r="W432" s="60">
        <v>0</v>
      </c>
      <c r="X432" s="60">
        <v>0</v>
      </c>
      <c r="Y432" s="60">
        <v>3000</v>
      </c>
      <c r="Z432" s="60">
        <v>0</v>
      </c>
      <c r="AA432" s="60">
        <v>0</v>
      </c>
      <c r="AB432" s="60">
        <v>6430</v>
      </c>
      <c r="AC432" s="60">
        <v>3960</v>
      </c>
      <c r="AD432" s="60">
        <v>18360</v>
      </c>
      <c r="AE432" s="60">
        <v>14880</v>
      </c>
      <c r="AF432" s="60">
        <v>2181</v>
      </c>
      <c r="AG432" s="60">
        <v>1299</v>
      </c>
      <c r="AH432" s="61">
        <v>7.0800000000000002E-2</v>
      </c>
      <c r="AL432" s="55" t="s">
        <v>1645</v>
      </c>
      <c r="AN432" s="55" t="s">
        <v>785</v>
      </c>
      <c r="AP4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4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4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432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4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4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2" s="60">
        <f>IFERROR(IF(D432="스마트스토어",COUNTIFS(출고표[구입일자],"&lt;&gt;"&amp;H432,출고표[구매자명],E432,출고표[구매자연락처],F432),COUNTIFS(출고표[구입일자],"&lt;&gt;"&amp;H432,출고표[구매자명],E432,출고표[구매자연락처],G432)),0)</f>
        <v>0</v>
      </c>
    </row>
    <row r="433" spans="1:48" ht="20.100000000000001" customHeight="1">
      <c r="A433" s="55">
        <v>440</v>
      </c>
      <c r="B433" s="55" t="s">
        <v>560</v>
      </c>
      <c r="C433" s="64" t="s">
        <v>2950</v>
      </c>
      <c r="D433" s="55" t="s">
        <v>562</v>
      </c>
      <c r="E433" s="55" t="s">
        <v>2948</v>
      </c>
      <c r="F433" s="55" t="s">
        <v>2192</v>
      </c>
      <c r="G433" s="55" t="s">
        <v>2951</v>
      </c>
      <c r="H433" s="63">
        <v>45502</v>
      </c>
      <c r="I433" s="63">
        <v>45502</v>
      </c>
      <c r="J433" s="55" t="s">
        <v>561</v>
      </c>
      <c r="K433" s="64" t="s">
        <v>2949</v>
      </c>
      <c r="M433" s="55" t="s">
        <v>2948</v>
      </c>
      <c r="N433" s="55" t="s">
        <v>2951</v>
      </c>
      <c r="P433" s="55" t="s">
        <v>2952</v>
      </c>
      <c r="Q433" s="55" t="s">
        <v>564</v>
      </c>
      <c r="R433" s="55" t="s">
        <v>98</v>
      </c>
      <c r="S433" s="55" t="s">
        <v>351</v>
      </c>
      <c r="T433" s="60">
        <v>1</v>
      </c>
      <c r="U433" s="60">
        <v>6120</v>
      </c>
      <c r="V433" s="60">
        <v>680</v>
      </c>
      <c r="W433" s="60">
        <v>3000</v>
      </c>
      <c r="X433" s="60">
        <v>0</v>
      </c>
      <c r="Y433" s="60">
        <v>3000</v>
      </c>
      <c r="Z433" s="60">
        <v>0</v>
      </c>
      <c r="AA433" s="60">
        <v>0</v>
      </c>
      <c r="AB433" s="60">
        <v>6430</v>
      </c>
      <c r="AC433" s="60">
        <v>3960</v>
      </c>
      <c r="AD433" s="60">
        <v>9120</v>
      </c>
      <c r="AE433" s="60">
        <v>6960</v>
      </c>
      <c r="AF433" s="60">
        <v>826</v>
      </c>
      <c r="AG433" s="60">
        <v>1334</v>
      </c>
      <c r="AH433" s="61">
        <v>0.14630000000000001</v>
      </c>
      <c r="AL433" s="55" t="s">
        <v>1645</v>
      </c>
      <c r="AN433" s="55" t="s">
        <v>785</v>
      </c>
      <c r="AP4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33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3" s="60">
        <f>IFERROR(IF(D433="스마트스토어",COUNTIFS(출고표[구입일자],"&lt;&gt;"&amp;H433,출고표[구매자명],E433,출고표[구매자연락처],F433),COUNTIFS(출고표[구입일자],"&lt;&gt;"&amp;H433,출고표[구매자명],E433,출고표[구매자연락처],G433)),0)</f>
        <v>0</v>
      </c>
    </row>
    <row r="434" spans="1:48" ht="20.100000000000001" customHeight="1">
      <c r="A434" s="55">
        <v>441</v>
      </c>
      <c r="B434" s="55" t="s">
        <v>560</v>
      </c>
      <c r="C434" s="64" t="s">
        <v>2955</v>
      </c>
      <c r="D434" s="55" t="s">
        <v>562</v>
      </c>
      <c r="E434" s="55" t="s">
        <v>2953</v>
      </c>
      <c r="F434" s="55" t="s">
        <v>2956</v>
      </c>
      <c r="G434" s="55" t="s">
        <v>2957</v>
      </c>
      <c r="H434" s="63">
        <v>45502</v>
      </c>
      <c r="I434" s="63">
        <v>45502</v>
      </c>
      <c r="J434" s="55" t="s">
        <v>561</v>
      </c>
      <c r="K434" s="64" t="s">
        <v>2954</v>
      </c>
      <c r="M434" s="55" t="s">
        <v>2953</v>
      </c>
      <c r="N434" s="55" t="s">
        <v>2957</v>
      </c>
      <c r="P434" s="55" t="s">
        <v>2958</v>
      </c>
      <c r="Q434" s="55" t="s">
        <v>2959</v>
      </c>
      <c r="R434" s="55" t="s">
        <v>36</v>
      </c>
      <c r="S434" s="55" t="s">
        <v>351</v>
      </c>
      <c r="T434" s="60">
        <v>1</v>
      </c>
      <c r="U434" s="60">
        <v>28350</v>
      </c>
      <c r="V434" s="60">
        <v>0</v>
      </c>
      <c r="W434" s="60">
        <v>3000</v>
      </c>
      <c r="X434" s="60">
        <v>0</v>
      </c>
      <c r="Y434" s="60">
        <v>3500</v>
      </c>
      <c r="Z434" s="60">
        <v>960</v>
      </c>
      <c r="AA434" s="60">
        <v>0</v>
      </c>
      <c r="AB434" s="60">
        <v>26780</v>
      </c>
      <c r="AC434" s="60">
        <v>16500</v>
      </c>
      <c r="AD434" s="60">
        <v>31350</v>
      </c>
      <c r="AE434" s="60">
        <v>20960</v>
      </c>
      <c r="AF434" s="60">
        <v>3467</v>
      </c>
      <c r="AG434" s="60">
        <v>6923</v>
      </c>
      <c r="AH434" s="61">
        <v>0.2208</v>
      </c>
      <c r="AL434" s="55" t="s">
        <v>35</v>
      </c>
      <c r="AN434" s="55" t="s">
        <v>785</v>
      </c>
      <c r="AP4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4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4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434" s="60">
        <f>IFERROR(IF(출고표[[#This Row],[쇼핑몰구분]]="비닐팩토리",0,ROUND(출고표[[#This Row],[총판매금액(검)]]-출고표[[#This Row],[거래처지급액(검)]]-출고표[[#This Row],[수수료(검)]],0)),0)</f>
        <v>6923</v>
      </c>
      <c r="AT4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0.2208</v>
      </c>
      <c r="AU4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4" s="60">
        <f>IFERROR(IF(D434="스마트스토어",COUNTIFS(출고표[구입일자],"&lt;&gt;"&amp;H434,출고표[구매자명],E434,출고표[구매자연락처],F434),COUNTIFS(출고표[구입일자],"&lt;&gt;"&amp;H434,출고표[구매자명],E434,출고표[구매자연락처],G434)),0)</f>
        <v>0</v>
      </c>
    </row>
    <row r="435" spans="1:48" ht="20.100000000000001" customHeight="1">
      <c r="A435" s="55">
        <v>442</v>
      </c>
      <c r="B435" s="55" t="s">
        <v>560</v>
      </c>
      <c r="C435" s="64" t="s">
        <v>2962</v>
      </c>
      <c r="D435" s="55" t="s">
        <v>559</v>
      </c>
      <c r="E435" s="55" t="s">
        <v>2960</v>
      </c>
      <c r="F435" s="55" t="s">
        <v>2963</v>
      </c>
      <c r="G435" s="55" t="s">
        <v>2964</v>
      </c>
      <c r="H435" s="63">
        <v>45502</v>
      </c>
      <c r="I435" s="63">
        <v>45502</v>
      </c>
      <c r="J435" s="55" t="s">
        <v>561</v>
      </c>
      <c r="K435" s="64" t="s">
        <v>2961</v>
      </c>
      <c r="M435" s="55" t="s">
        <v>2960</v>
      </c>
      <c r="N435" s="55" t="s">
        <v>2964</v>
      </c>
      <c r="P435" s="55" t="s">
        <v>2965</v>
      </c>
      <c r="R435" s="55" t="s">
        <v>211</v>
      </c>
      <c r="S435" s="55" t="s">
        <v>351</v>
      </c>
      <c r="T435" s="60">
        <v>25</v>
      </c>
      <c r="U435" s="60">
        <v>57250</v>
      </c>
      <c r="V435" s="60">
        <v>0</v>
      </c>
      <c r="W435" s="60">
        <v>0</v>
      </c>
      <c r="X435" s="60">
        <v>0</v>
      </c>
      <c r="Y435" s="60">
        <v>4400</v>
      </c>
      <c r="Z435" s="60">
        <v>1725</v>
      </c>
      <c r="AA435" s="60">
        <v>0</v>
      </c>
      <c r="AB435" s="60">
        <v>2190</v>
      </c>
      <c r="AC435" s="60">
        <v>1397</v>
      </c>
      <c r="AD435" s="60">
        <v>57250</v>
      </c>
      <c r="AE435" s="60">
        <v>41050</v>
      </c>
      <c r="AF435" s="60">
        <v>2359</v>
      </c>
      <c r="AG435" s="60">
        <v>13841</v>
      </c>
      <c r="AH435" s="61">
        <v>0.24179999999999999</v>
      </c>
      <c r="AL435" s="55" t="s">
        <v>828</v>
      </c>
      <c r="AN435" s="55" t="s">
        <v>785</v>
      </c>
      <c r="AP4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57250</v>
      </c>
      <c r="AQ4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41050</v>
      </c>
      <c r="AR4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2359</v>
      </c>
      <c r="AS435" s="60">
        <f>IFERROR(IF(출고표[[#This Row],[쇼핑몰구분]]="비닐팩토리",0,ROUND(출고표[[#This Row],[총판매금액(검)]]-출고표[[#This Row],[거래처지급액(검)]]-출고표[[#This Row],[수수료(검)]],0)),0)</f>
        <v>13841</v>
      </c>
      <c r="AT43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0.24179999999999999</v>
      </c>
      <c r="AU4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5" s="60">
        <f>IFERROR(IF(D435="스마트스토어",COUNTIFS(출고표[구입일자],"&lt;&gt;"&amp;H435,출고표[구매자명],E435,출고표[구매자연락처],F435),COUNTIFS(출고표[구입일자],"&lt;&gt;"&amp;H435,출고표[구매자명],E435,출고표[구매자연락처],G435)),0)</f>
        <v>1</v>
      </c>
    </row>
    <row r="436" spans="1:48" ht="20.100000000000001" customHeight="1">
      <c r="A436" s="55">
        <v>443</v>
      </c>
      <c r="B436" s="55" t="s">
        <v>560</v>
      </c>
      <c r="C436" s="64" t="s">
        <v>2967</v>
      </c>
      <c r="D436" s="55" t="s">
        <v>559</v>
      </c>
      <c r="E436" s="55" t="s">
        <v>739</v>
      </c>
      <c r="F436" s="55" t="s">
        <v>742</v>
      </c>
      <c r="G436" s="55" t="s">
        <v>743</v>
      </c>
      <c r="H436" s="63">
        <v>45501</v>
      </c>
      <c r="I436" s="63">
        <v>45502</v>
      </c>
      <c r="J436" s="55" t="s">
        <v>561</v>
      </c>
      <c r="K436" s="64" t="s">
        <v>2966</v>
      </c>
      <c r="M436" s="55" t="s">
        <v>739</v>
      </c>
      <c r="N436" s="55" t="s">
        <v>743</v>
      </c>
      <c r="O436" s="55" t="s">
        <v>744</v>
      </c>
      <c r="P436" s="55" t="s">
        <v>745</v>
      </c>
      <c r="R436" s="55" t="s">
        <v>112</v>
      </c>
      <c r="S436" s="55" t="s">
        <v>351</v>
      </c>
      <c r="T436" s="60">
        <v>4</v>
      </c>
      <c r="U436" s="60">
        <v>13320</v>
      </c>
      <c r="V436" s="60">
        <v>0</v>
      </c>
      <c r="W436" s="60">
        <v>3000</v>
      </c>
      <c r="X436" s="60">
        <v>0</v>
      </c>
      <c r="Y436" s="60">
        <v>3000</v>
      </c>
      <c r="Z436" s="60">
        <v>0</v>
      </c>
      <c r="AA436" s="60">
        <v>0</v>
      </c>
      <c r="AB436" s="60">
        <v>3340</v>
      </c>
      <c r="AC436" s="60">
        <v>2156</v>
      </c>
      <c r="AD436" s="60">
        <v>16320</v>
      </c>
      <c r="AE436" s="60">
        <v>11624</v>
      </c>
      <c r="AF436" s="60">
        <v>669</v>
      </c>
      <c r="AG436" s="60">
        <v>7027</v>
      </c>
      <c r="AH436" s="61">
        <v>0.43059999999999998</v>
      </c>
      <c r="AL436" s="55" t="s">
        <v>111</v>
      </c>
      <c r="AM436" s="55" t="s">
        <v>773</v>
      </c>
      <c r="AN436" s="55" t="s">
        <v>785</v>
      </c>
      <c r="AP4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16320</v>
      </c>
      <c r="AQ4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11624</v>
      </c>
      <c r="AR4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669</v>
      </c>
      <c r="AS436" s="60">
        <f>IFERROR(IF(출고표[[#This Row],[쇼핑몰구분]]="비닐팩토리",0,ROUND(출고표[[#This Row],[총판매금액(검)]]-출고표[[#This Row],[거래처지급액(검)]]-출고표[[#This Row],[수수료(검)]],0)),0)</f>
        <v>4027</v>
      </c>
      <c r="AT43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0.24679999999999999</v>
      </c>
      <c r="AU4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36" s="60">
        <f>IFERROR(IF(D436="스마트스토어",COUNTIFS(출고표[구입일자],"&lt;&gt;"&amp;H436,출고표[구매자명],E436,출고표[구매자연락처],F436),COUNTIFS(출고표[구입일자],"&lt;&gt;"&amp;H436,출고표[구매자명],E436,출고표[구매자연락처],G436)),0)</f>
        <v>1</v>
      </c>
    </row>
    <row r="437" spans="1:48" ht="20.100000000000001" customHeight="1">
      <c r="A437" s="55">
        <v>444</v>
      </c>
      <c r="B437" s="55" t="s">
        <v>665</v>
      </c>
      <c r="C437" s="64" t="s">
        <v>2969</v>
      </c>
      <c r="D437" s="55" t="s">
        <v>559</v>
      </c>
      <c r="E437" s="55" t="s">
        <v>1015</v>
      </c>
      <c r="F437" s="55" t="s">
        <v>1016</v>
      </c>
      <c r="G437" s="55" t="s">
        <v>1017</v>
      </c>
      <c r="H437" s="63">
        <v>45502</v>
      </c>
      <c r="I437" s="63">
        <v>45502</v>
      </c>
      <c r="J437" s="55" t="s">
        <v>561</v>
      </c>
      <c r="K437" s="64" t="s">
        <v>2968</v>
      </c>
      <c r="M437" s="55" t="s">
        <v>1012</v>
      </c>
      <c r="N437" s="55" t="s">
        <v>1017</v>
      </c>
      <c r="P437" s="55" t="s">
        <v>1018</v>
      </c>
      <c r="R437" s="55" t="s">
        <v>24</v>
      </c>
      <c r="S437" s="55" t="s">
        <v>351</v>
      </c>
      <c r="T437" s="60">
        <v>1</v>
      </c>
      <c r="U437" s="60">
        <v>13600</v>
      </c>
      <c r="V437" s="60">
        <v>0</v>
      </c>
      <c r="W437" s="60">
        <v>3000</v>
      </c>
      <c r="X437" s="60">
        <v>0</v>
      </c>
      <c r="Y437" s="60">
        <v>3000</v>
      </c>
      <c r="Z437" s="60">
        <v>0</v>
      </c>
      <c r="AA437" s="60">
        <v>0</v>
      </c>
      <c r="AB437" s="60">
        <v>13600</v>
      </c>
      <c r="AC437" s="60">
        <v>9350</v>
      </c>
      <c r="AD437" s="60">
        <v>16600</v>
      </c>
      <c r="AE437" s="60">
        <v>0</v>
      </c>
      <c r="AF437" s="60">
        <v>852</v>
      </c>
      <c r="AG437" s="60">
        <v>0</v>
      </c>
      <c r="AH437" s="61">
        <v>0</v>
      </c>
      <c r="AL437" s="55" t="s">
        <v>23</v>
      </c>
      <c r="AM437" s="55" t="s">
        <v>773</v>
      </c>
      <c r="AN437" s="55" t="s">
        <v>785</v>
      </c>
      <c r="AP4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4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4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7" s="60">
        <f>IFERROR(IF(D437="스마트스토어",COUNTIFS(출고표[구입일자],"&lt;&gt;"&amp;H437,출고표[구매자명],E437,출고표[구매자연락처],F437),COUNTIFS(출고표[구입일자],"&lt;&gt;"&amp;H437,출고표[구매자명],E437,출고표[구매자연락처],G437)),0)</f>
        <v>4</v>
      </c>
    </row>
    <row r="438" spans="1:48" ht="20.100000000000001" customHeight="1">
      <c r="A438" s="55">
        <v>445</v>
      </c>
      <c r="B438" s="55" t="s">
        <v>665</v>
      </c>
      <c r="C438" s="64" t="s">
        <v>2972</v>
      </c>
      <c r="D438" s="55" t="s">
        <v>559</v>
      </c>
      <c r="E438" s="55" t="s">
        <v>2970</v>
      </c>
      <c r="F438" s="55" t="s">
        <v>2973</v>
      </c>
      <c r="G438" s="55" t="s">
        <v>2974</v>
      </c>
      <c r="H438" s="63">
        <v>45499</v>
      </c>
      <c r="I438" s="63">
        <v>45502</v>
      </c>
      <c r="J438" s="55" t="s">
        <v>561</v>
      </c>
      <c r="K438" s="64" t="s">
        <v>2971</v>
      </c>
      <c r="M438" s="55" t="s">
        <v>2970</v>
      </c>
      <c r="N438" s="55" t="s">
        <v>2974</v>
      </c>
      <c r="P438" s="55" t="s">
        <v>2975</v>
      </c>
      <c r="R438" s="55" t="s">
        <v>22</v>
      </c>
      <c r="S438" s="55" t="s">
        <v>351</v>
      </c>
      <c r="T438" s="60">
        <v>1</v>
      </c>
      <c r="U438" s="60">
        <v>18400</v>
      </c>
      <c r="V438" s="60">
        <v>0</v>
      </c>
      <c r="W438" s="60">
        <v>3000</v>
      </c>
      <c r="X438" s="60">
        <v>0</v>
      </c>
      <c r="Y438" s="60">
        <v>3000</v>
      </c>
      <c r="Z438" s="60">
        <v>0</v>
      </c>
      <c r="AA438" s="60">
        <v>0</v>
      </c>
      <c r="AB438" s="60">
        <v>18400</v>
      </c>
      <c r="AC438" s="60">
        <v>12650</v>
      </c>
      <c r="AD438" s="60">
        <v>21400</v>
      </c>
      <c r="AE438" s="60">
        <v>0</v>
      </c>
      <c r="AF438" s="60">
        <v>1094</v>
      </c>
      <c r="AG438" s="60">
        <v>0</v>
      </c>
      <c r="AH438" s="61">
        <v>0</v>
      </c>
      <c r="AL438" s="55" t="s">
        <v>21</v>
      </c>
      <c r="AN438" s="55" t="s">
        <v>785</v>
      </c>
      <c r="AP4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4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4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8" s="60">
        <f>IFERROR(IF(D438="스마트스토어",COUNTIFS(출고표[구입일자],"&lt;&gt;"&amp;H438,출고표[구매자명],E438,출고표[구매자연락처],F438),COUNTIFS(출고표[구입일자],"&lt;&gt;"&amp;H438,출고표[구매자명],E438,출고표[구매자연락처],G438)),0)</f>
        <v>0</v>
      </c>
    </row>
    <row r="439" spans="1:48" ht="20.100000000000001" customHeight="1">
      <c r="A439" s="55">
        <v>446</v>
      </c>
      <c r="B439" s="55" t="s">
        <v>665</v>
      </c>
      <c r="C439" s="64" t="s">
        <v>2978</v>
      </c>
      <c r="D439" s="55" t="s">
        <v>562</v>
      </c>
      <c r="E439" s="55" t="s">
        <v>2979</v>
      </c>
      <c r="F439" s="55" t="s">
        <v>2980</v>
      </c>
      <c r="G439" s="55" t="s">
        <v>2981</v>
      </c>
      <c r="H439" s="63">
        <v>45500</v>
      </c>
      <c r="I439" s="63">
        <v>45502</v>
      </c>
      <c r="J439" s="55" t="s">
        <v>561</v>
      </c>
      <c r="K439" s="64" t="s">
        <v>2977</v>
      </c>
      <c r="M439" s="55" t="s">
        <v>2976</v>
      </c>
      <c r="N439" s="55" t="s">
        <v>2981</v>
      </c>
      <c r="P439" s="55" t="s">
        <v>2982</v>
      </c>
      <c r="Q439" s="55" t="s">
        <v>563</v>
      </c>
      <c r="R439" s="55" t="s">
        <v>22</v>
      </c>
      <c r="S439" s="55" t="s">
        <v>351</v>
      </c>
      <c r="T439" s="60">
        <v>1</v>
      </c>
      <c r="U439" s="60">
        <v>19320</v>
      </c>
      <c r="V439" s="60">
        <v>0</v>
      </c>
      <c r="W439" s="60">
        <v>3000</v>
      </c>
      <c r="X439" s="60">
        <v>0</v>
      </c>
      <c r="Y439" s="60">
        <v>3000</v>
      </c>
      <c r="Z439" s="60">
        <v>0</v>
      </c>
      <c r="AA439" s="60">
        <v>0</v>
      </c>
      <c r="AB439" s="60">
        <v>19320</v>
      </c>
      <c r="AC439" s="60">
        <v>12650</v>
      </c>
      <c r="AD439" s="60">
        <v>22320</v>
      </c>
      <c r="AE439" s="60">
        <v>0</v>
      </c>
      <c r="AF439" s="60">
        <v>2394</v>
      </c>
      <c r="AG439" s="60">
        <v>0</v>
      </c>
      <c r="AH439" s="61">
        <v>0</v>
      </c>
      <c r="AL439" s="55" t="s">
        <v>21</v>
      </c>
      <c r="AN439" s="55" t="s">
        <v>785</v>
      </c>
      <c r="AP4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22320</v>
      </c>
      <c r="AQ4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4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9" s="60">
        <f>IFERROR(IF(D439="스마트스토어",COUNTIFS(출고표[구입일자],"&lt;&gt;"&amp;H439,출고표[구매자명],E439,출고표[구매자연락처],F439),COUNTIFS(출고표[구입일자],"&lt;&gt;"&amp;H439,출고표[구매자명],E439,출고표[구매자연락처],G439)),0)</f>
        <v>0</v>
      </c>
    </row>
    <row r="440" spans="1:48" ht="20.100000000000001" customHeight="1">
      <c r="A440" s="55">
        <v>447</v>
      </c>
      <c r="B440" s="55" t="s">
        <v>665</v>
      </c>
      <c r="C440" s="64" t="s">
        <v>3012</v>
      </c>
      <c r="D440" s="55" t="s">
        <v>530</v>
      </c>
      <c r="E440" s="55" t="s">
        <v>2530</v>
      </c>
      <c r="H440" s="63">
        <v>45503</v>
      </c>
      <c r="I440" s="63">
        <v>45503</v>
      </c>
      <c r="J440" s="55" t="s">
        <v>561</v>
      </c>
      <c r="K440" s="64" t="s">
        <v>2985</v>
      </c>
      <c r="M440" s="55" t="s">
        <v>2530</v>
      </c>
      <c r="N440" s="55" t="s">
        <v>2532</v>
      </c>
      <c r="P440" s="55" t="s">
        <v>2533</v>
      </c>
      <c r="R440" s="55" t="s">
        <v>529</v>
      </c>
      <c r="S440" s="55" t="s">
        <v>351</v>
      </c>
      <c r="T440" s="60">
        <v>1</v>
      </c>
      <c r="U440" s="60">
        <v>0</v>
      </c>
      <c r="V440" s="60">
        <v>0</v>
      </c>
      <c r="W440" s="60">
        <v>0</v>
      </c>
      <c r="X440" s="60">
        <v>0</v>
      </c>
      <c r="Y440" s="60">
        <v>5500</v>
      </c>
      <c r="Z440" s="60">
        <v>1925</v>
      </c>
      <c r="AA440" s="60">
        <v>0</v>
      </c>
      <c r="AB440" s="60">
        <v>0</v>
      </c>
      <c r="AC440" s="60">
        <v>0</v>
      </c>
      <c r="AD440" s="60">
        <v>0</v>
      </c>
      <c r="AE440" s="60">
        <v>0</v>
      </c>
      <c r="AF440" s="60">
        <v>0</v>
      </c>
      <c r="AG440" s="60">
        <v>0</v>
      </c>
      <c r="AH440" s="61">
        <v>0</v>
      </c>
      <c r="AL440" s="55" t="s">
        <v>530</v>
      </c>
      <c r="AM440" s="55" t="s">
        <v>773</v>
      </c>
      <c r="AN440" s="55" t="s">
        <v>785</v>
      </c>
      <c r="AP4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4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4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0" s="60">
        <f>IFERROR(IF(D440="스마트스토어",COUNTIFS(출고표[구입일자],"&lt;&gt;"&amp;H440,출고표[구매자명],E440,출고표[구매자연락처],F440),COUNTIFS(출고표[구입일자],"&lt;&gt;"&amp;H440,출고표[구매자명],E440,출고표[구매자연락처],G440)),0)</f>
        <v>0</v>
      </c>
    </row>
    <row r="441" spans="1:48" ht="20.100000000000001" customHeight="1">
      <c r="A441" s="55">
        <v>448</v>
      </c>
      <c r="B441" s="55" t="s">
        <v>665</v>
      </c>
      <c r="C441" s="64" t="s">
        <v>3013</v>
      </c>
      <c r="D441" s="55" t="s">
        <v>530</v>
      </c>
      <c r="E441" s="55" t="s">
        <v>2622</v>
      </c>
      <c r="H441" s="63">
        <v>45503</v>
      </c>
      <c r="I441" s="63">
        <v>45503</v>
      </c>
      <c r="J441" s="55" t="s">
        <v>561</v>
      </c>
      <c r="K441" s="64" t="s">
        <v>2986</v>
      </c>
      <c r="M441" s="55" t="s">
        <v>2622</v>
      </c>
      <c r="N441" s="55" t="s">
        <v>2378</v>
      </c>
      <c r="P441" s="55" t="s">
        <v>2379</v>
      </c>
      <c r="R441" s="55" t="s">
        <v>529</v>
      </c>
      <c r="S441" s="55" t="s">
        <v>351</v>
      </c>
      <c r="T441" s="60">
        <v>1</v>
      </c>
      <c r="U441" s="60">
        <v>0</v>
      </c>
      <c r="V441" s="60">
        <v>0</v>
      </c>
      <c r="W441" s="60">
        <v>0</v>
      </c>
      <c r="X441" s="60">
        <v>0</v>
      </c>
      <c r="Y441" s="60">
        <v>5700</v>
      </c>
      <c r="Z441" s="60">
        <v>1725</v>
      </c>
      <c r="AA441" s="60">
        <v>0</v>
      </c>
      <c r="AB441" s="60">
        <v>0</v>
      </c>
      <c r="AC441" s="60">
        <v>0</v>
      </c>
      <c r="AD441" s="60">
        <v>0</v>
      </c>
      <c r="AE441" s="60">
        <v>0</v>
      </c>
      <c r="AF441" s="60">
        <v>0</v>
      </c>
      <c r="AG441" s="60">
        <v>0</v>
      </c>
      <c r="AH441" s="61">
        <v>0</v>
      </c>
      <c r="AL441" s="55" t="s">
        <v>530</v>
      </c>
      <c r="AM441" s="55" t="s">
        <v>773</v>
      </c>
      <c r="AN441" s="55" t="s">
        <v>785</v>
      </c>
      <c r="AP4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1" s="60">
        <f>IFERROR(IF(D441="스마트스토어",COUNTIFS(출고표[구입일자],"&lt;&gt;"&amp;H441,출고표[구매자명],E441,출고표[구매자연락처],F441),COUNTIFS(출고표[구입일자],"&lt;&gt;"&amp;H441,출고표[구매자명],E441,출고표[구매자연락처],G441)),0)</f>
        <v>0</v>
      </c>
    </row>
    <row r="442" spans="1:48" ht="20.100000000000001" customHeight="1">
      <c r="A442" s="55">
        <v>449</v>
      </c>
      <c r="B442" s="55" t="s">
        <v>665</v>
      </c>
      <c r="C442" s="64" t="s">
        <v>3014</v>
      </c>
      <c r="D442" s="55" t="s">
        <v>530</v>
      </c>
      <c r="E442" s="55" t="s">
        <v>2987</v>
      </c>
      <c r="H442" s="63">
        <v>45503</v>
      </c>
      <c r="I442" s="63">
        <v>45503</v>
      </c>
      <c r="J442" s="55" t="s">
        <v>561</v>
      </c>
      <c r="K442" s="64" t="s">
        <v>2988</v>
      </c>
      <c r="M442" s="55" t="s">
        <v>2987</v>
      </c>
      <c r="N442" s="55" t="s">
        <v>2989</v>
      </c>
      <c r="P442" s="55" t="s">
        <v>2990</v>
      </c>
      <c r="R442" s="55" t="s">
        <v>529</v>
      </c>
      <c r="S442" s="55" t="s">
        <v>351</v>
      </c>
      <c r="T442" s="60">
        <v>1</v>
      </c>
      <c r="U442" s="60">
        <v>0</v>
      </c>
      <c r="V442" s="60">
        <v>0</v>
      </c>
      <c r="W442" s="60">
        <v>0</v>
      </c>
      <c r="X442" s="60">
        <v>0</v>
      </c>
      <c r="Y442" s="60">
        <v>4400</v>
      </c>
      <c r="Z442" s="60">
        <v>1725</v>
      </c>
      <c r="AA442" s="60">
        <v>0</v>
      </c>
      <c r="AB442" s="60">
        <v>0</v>
      </c>
      <c r="AC442" s="60">
        <v>0</v>
      </c>
      <c r="AD442" s="60">
        <v>0</v>
      </c>
      <c r="AE442" s="60">
        <v>0</v>
      </c>
      <c r="AF442" s="60">
        <v>0</v>
      </c>
      <c r="AG442" s="60">
        <v>0</v>
      </c>
      <c r="AH442" s="61">
        <v>0</v>
      </c>
      <c r="AL442" s="55" t="s">
        <v>530</v>
      </c>
      <c r="AM442" s="55" t="s">
        <v>773</v>
      </c>
      <c r="AN442" s="55" t="s">
        <v>785</v>
      </c>
      <c r="AP4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4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4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2" s="60">
        <f>IFERROR(IF(D442="스마트스토어",COUNTIFS(출고표[구입일자],"&lt;&gt;"&amp;H442,출고표[구매자명],E442,출고표[구매자연락처],F442),COUNTIFS(출고표[구입일자],"&lt;&gt;"&amp;H442,출고표[구매자명],E442,출고표[구매자연락처],G442)),0)</f>
        <v>0</v>
      </c>
    </row>
    <row r="443" spans="1:48" ht="20.100000000000001" customHeight="1">
      <c r="A443" s="55">
        <v>450</v>
      </c>
      <c r="B443" s="55" t="s">
        <v>560</v>
      </c>
      <c r="C443" s="64" t="s">
        <v>2997</v>
      </c>
      <c r="D443" s="55" t="s">
        <v>562</v>
      </c>
      <c r="E443" s="55" t="s">
        <v>2991</v>
      </c>
      <c r="F443" s="55" t="s">
        <v>2992</v>
      </c>
      <c r="G443" s="55" t="s">
        <v>2993</v>
      </c>
      <c r="H443" s="63">
        <v>45502</v>
      </c>
      <c r="I443" s="63">
        <v>45503</v>
      </c>
      <c r="J443" s="55" t="s">
        <v>561</v>
      </c>
      <c r="K443" s="64" t="s">
        <v>2996</v>
      </c>
      <c r="M443" s="55" t="s">
        <v>2991</v>
      </c>
      <c r="N443" s="55" t="s">
        <v>2993</v>
      </c>
      <c r="P443" s="55" t="s">
        <v>2994</v>
      </c>
      <c r="Q443" s="55" t="s">
        <v>2995</v>
      </c>
      <c r="R443" s="55" t="s">
        <v>38</v>
      </c>
      <c r="S443" s="55" t="s">
        <v>351</v>
      </c>
      <c r="T443" s="60">
        <v>5</v>
      </c>
      <c r="U443" s="60">
        <v>122850</v>
      </c>
      <c r="V443" s="60">
        <v>0</v>
      </c>
      <c r="W443" s="60">
        <v>0</v>
      </c>
      <c r="X443" s="60">
        <v>0</v>
      </c>
      <c r="Y443" s="60">
        <v>5700</v>
      </c>
      <c r="Z443" s="60">
        <v>1725</v>
      </c>
      <c r="AA443" s="60">
        <v>0</v>
      </c>
      <c r="AB443" s="60">
        <v>23210</v>
      </c>
      <c r="AC443" s="60">
        <v>14300</v>
      </c>
      <c r="AD443" s="60">
        <v>122850</v>
      </c>
      <c r="AE443" s="60">
        <v>78925</v>
      </c>
      <c r="AF443" s="60">
        <v>14595</v>
      </c>
      <c r="AG443" s="60">
        <v>29330</v>
      </c>
      <c r="AH443" s="61">
        <v>0.2387</v>
      </c>
      <c r="AL443" s="55" t="s">
        <v>37</v>
      </c>
      <c r="AM443" s="55" t="s">
        <v>773</v>
      </c>
      <c r="AN443" s="55" t="s">
        <v>785</v>
      </c>
      <c r="AP4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122850</v>
      </c>
      <c r="AQ4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78925</v>
      </c>
      <c r="AR4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14595</v>
      </c>
      <c r="AS443" s="60">
        <f>IFERROR(IF(출고표[[#This Row],[쇼핑몰구분]]="비닐팩토리",0,ROUND(출고표[[#This Row],[총판매금액(검)]]-출고표[[#This Row],[거래처지급액(검)]]-출고표[[#This Row],[수수료(검)]],0)),0)</f>
        <v>29330</v>
      </c>
      <c r="AT4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0.2387</v>
      </c>
      <c r="AU4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3" s="60">
        <f>IFERROR(IF(D443="스마트스토어",COUNTIFS(출고표[구입일자],"&lt;&gt;"&amp;H443,출고표[구매자명],E443,출고표[구매자연락처],F443),COUNTIFS(출고표[구입일자],"&lt;&gt;"&amp;H443,출고표[구매자명],E443,출고표[구매자연락처],G443)),0)</f>
        <v>0</v>
      </c>
    </row>
    <row r="444" spans="1:48" ht="20.100000000000001" customHeight="1">
      <c r="A444" s="55">
        <v>451</v>
      </c>
      <c r="B444" s="55" t="s">
        <v>560</v>
      </c>
      <c r="C444" s="64" t="s">
        <v>3000</v>
      </c>
      <c r="D444" s="55" t="s">
        <v>559</v>
      </c>
      <c r="E444" s="55" t="s">
        <v>2998</v>
      </c>
      <c r="F444" s="55" t="s">
        <v>3001</v>
      </c>
      <c r="G444" s="55" t="s">
        <v>3002</v>
      </c>
      <c r="H444" s="63">
        <v>45503</v>
      </c>
      <c r="I444" s="63">
        <v>45503</v>
      </c>
      <c r="J444" s="55" t="s">
        <v>561</v>
      </c>
      <c r="K444" s="64" t="s">
        <v>2999</v>
      </c>
      <c r="M444" s="55" t="s">
        <v>2998</v>
      </c>
      <c r="N444" s="55" t="s">
        <v>3002</v>
      </c>
      <c r="P444" s="55" t="s">
        <v>3003</v>
      </c>
      <c r="R444" s="55" t="s">
        <v>265</v>
      </c>
      <c r="S444" s="55" t="s">
        <v>367</v>
      </c>
      <c r="T444" s="60">
        <v>40</v>
      </c>
      <c r="U444" s="60">
        <v>50400</v>
      </c>
      <c r="V444" s="60">
        <v>0</v>
      </c>
      <c r="W444" s="60">
        <v>0</v>
      </c>
      <c r="X444" s="60">
        <v>0</v>
      </c>
      <c r="Y444" s="60">
        <v>5700</v>
      </c>
      <c r="Z444" s="60">
        <v>1725</v>
      </c>
      <c r="AA444" s="60">
        <v>0</v>
      </c>
      <c r="AB444" s="60">
        <v>1210</v>
      </c>
      <c r="AC444" s="60">
        <v>770</v>
      </c>
      <c r="AD444" s="60">
        <v>50400</v>
      </c>
      <c r="AE444" s="60">
        <v>38225</v>
      </c>
      <c r="AF444" s="60">
        <v>2086</v>
      </c>
      <c r="AG444" s="60">
        <v>10089</v>
      </c>
      <c r="AH444" s="61">
        <v>0.20019999999999999</v>
      </c>
      <c r="AL444" s="55" t="s">
        <v>1638</v>
      </c>
      <c r="AN444" s="55" t="s">
        <v>785</v>
      </c>
      <c r="AP4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50400</v>
      </c>
      <c r="AQ4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38225</v>
      </c>
      <c r="AR4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2086</v>
      </c>
      <c r="AS444" s="60">
        <f>IFERROR(IF(출고표[[#This Row],[쇼핑몰구분]]="비닐팩토리",0,ROUND(출고표[[#This Row],[총판매금액(검)]]-출고표[[#This Row],[거래처지급액(검)]]-출고표[[#This Row],[수수료(검)]],0)),0)</f>
        <v>10089</v>
      </c>
      <c r="AT4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0.20019999999999999</v>
      </c>
      <c r="AU4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4" s="60">
        <f>IFERROR(IF(D444="스마트스토어",COUNTIFS(출고표[구입일자],"&lt;&gt;"&amp;H444,출고표[구매자명],E444,출고표[구매자연락처],F444),COUNTIFS(출고표[구입일자],"&lt;&gt;"&amp;H444,출고표[구매자명],E444,출고표[구매자연락처],G444)),0)</f>
        <v>0</v>
      </c>
    </row>
    <row r="445" spans="1:48" ht="20.100000000000001" customHeight="1">
      <c r="A445" s="55">
        <v>452</v>
      </c>
      <c r="B445" s="55" t="s">
        <v>560</v>
      </c>
      <c r="C445" s="64" t="s">
        <v>3004</v>
      </c>
      <c r="D445" s="55" t="s">
        <v>559</v>
      </c>
      <c r="E445" s="55" t="s">
        <v>2998</v>
      </c>
      <c r="F445" s="55" t="s">
        <v>3001</v>
      </c>
      <c r="G445" s="55" t="s">
        <v>3002</v>
      </c>
      <c r="H445" s="63">
        <v>45503</v>
      </c>
      <c r="I445" s="63">
        <v>45503</v>
      </c>
      <c r="J445" s="55" t="s">
        <v>561</v>
      </c>
      <c r="K445" s="64" t="s">
        <v>2999</v>
      </c>
      <c r="M445" s="55" t="s">
        <v>2998</v>
      </c>
      <c r="N445" s="55" t="s">
        <v>3002</v>
      </c>
      <c r="P445" s="55" t="s">
        <v>3003</v>
      </c>
      <c r="R445" s="55" t="s">
        <v>289</v>
      </c>
      <c r="S445" s="55" t="s">
        <v>352</v>
      </c>
      <c r="T445" s="60">
        <v>30</v>
      </c>
      <c r="U445" s="60">
        <v>66300</v>
      </c>
      <c r="V445" s="60">
        <v>0</v>
      </c>
      <c r="W445" s="60">
        <v>0</v>
      </c>
      <c r="X445" s="60">
        <v>0</v>
      </c>
      <c r="Y445" s="60">
        <v>0</v>
      </c>
      <c r="Z445" s="60">
        <v>0</v>
      </c>
      <c r="AA445" s="60">
        <v>0</v>
      </c>
      <c r="AB445" s="60">
        <v>1720</v>
      </c>
      <c r="AC445" s="60">
        <v>1100</v>
      </c>
      <c r="AD445" s="60">
        <v>66300</v>
      </c>
      <c r="AE445" s="60">
        <v>33000</v>
      </c>
      <c r="AF445" s="60">
        <v>2719</v>
      </c>
      <c r="AG445" s="60">
        <v>30581</v>
      </c>
      <c r="AH445" s="61">
        <v>0.46129999999999999</v>
      </c>
      <c r="AL445" s="55" t="s">
        <v>288</v>
      </c>
      <c r="AM445" s="55" t="s">
        <v>773</v>
      </c>
      <c r="AN445" s="55" t="s">
        <v>785</v>
      </c>
      <c r="AP4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66300</v>
      </c>
      <c r="AQ4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33000</v>
      </c>
      <c r="AR4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2719</v>
      </c>
      <c r="AS445" s="60">
        <f>IFERROR(IF(출고표[[#This Row],[쇼핑몰구분]]="비닐팩토리",0,ROUND(출고표[[#This Row],[총판매금액(검)]]-출고표[[#This Row],[거래처지급액(검)]]-출고표[[#This Row],[수수료(검)]],0)),0)</f>
        <v>30581</v>
      </c>
      <c r="AT4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0.46129999999999999</v>
      </c>
      <c r="AU4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5" s="60">
        <f>IFERROR(IF(D445="스마트스토어",COUNTIFS(출고표[구입일자],"&lt;&gt;"&amp;H445,출고표[구매자명],E445,출고표[구매자연락처],F445),COUNTIFS(출고표[구입일자],"&lt;&gt;"&amp;H445,출고표[구매자명],E445,출고표[구매자연락처],G445)),0)</f>
        <v>0</v>
      </c>
    </row>
    <row r="446" spans="1:48" ht="20.100000000000001" customHeight="1">
      <c r="A446" s="55">
        <v>453</v>
      </c>
      <c r="B446" s="55" t="s">
        <v>560</v>
      </c>
      <c r="C446" s="64" t="s">
        <v>3007</v>
      </c>
      <c r="D446" s="55" t="s">
        <v>559</v>
      </c>
      <c r="E446" s="55" t="s">
        <v>3005</v>
      </c>
      <c r="F446" s="55" t="s">
        <v>3008</v>
      </c>
      <c r="G446" s="55" t="s">
        <v>3009</v>
      </c>
      <c r="H446" s="63">
        <v>45502</v>
      </c>
      <c r="I446" s="63">
        <v>45503</v>
      </c>
      <c r="J446" s="55" t="s">
        <v>561</v>
      </c>
      <c r="K446" s="64" t="s">
        <v>3006</v>
      </c>
      <c r="M446" s="55" t="s">
        <v>3005</v>
      </c>
      <c r="N446" s="55" t="s">
        <v>3009</v>
      </c>
      <c r="P446" s="55" t="s">
        <v>3010</v>
      </c>
      <c r="Q446" s="55" t="s">
        <v>3011</v>
      </c>
      <c r="R446" s="55" t="s">
        <v>34</v>
      </c>
      <c r="S446" s="55" t="s">
        <v>351</v>
      </c>
      <c r="T446" s="60">
        <v>2</v>
      </c>
      <c r="U446" s="60">
        <v>57240</v>
      </c>
      <c r="V446" s="60">
        <v>6360</v>
      </c>
      <c r="W446" s="60">
        <v>0</v>
      </c>
      <c r="X446" s="60">
        <v>3000</v>
      </c>
      <c r="Y446" s="60">
        <v>4400</v>
      </c>
      <c r="Z446" s="60">
        <v>1725</v>
      </c>
      <c r="AA446" s="60">
        <v>0</v>
      </c>
      <c r="AB446" s="60">
        <v>30600</v>
      </c>
      <c r="AC446" s="60">
        <v>19800</v>
      </c>
      <c r="AD446" s="60">
        <v>57240</v>
      </c>
      <c r="AE446" s="60">
        <v>45725</v>
      </c>
      <c r="AF446" s="60">
        <v>2358</v>
      </c>
      <c r="AG446" s="60">
        <v>9157</v>
      </c>
      <c r="AH446" s="61">
        <v>0.16</v>
      </c>
      <c r="AL446" s="55" t="s">
        <v>33</v>
      </c>
      <c r="AN446" s="55" t="s">
        <v>785</v>
      </c>
      <c r="AP4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60240</v>
      </c>
      <c r="AQ4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48725</v>
      </c>
      <c r="AR4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446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4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0.152</v>
      </c>
      <c r="AU4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46" s="60">
        <f>IFERROR(IF(D446="스마트스토어",COUNTIFS(출고표[구입일자],"&lt;&gt;"&amp;H446,출고표[구매자명],E446,출고표[구매자연락처],F446),COUNTIFS(출고표[구입일자],"&lt;&gt;"&amp;H446,출고표[구매자명],E446,출고표[구매자연락처],G446)),0)</f>
        <v>0</v>
      </c>
    </row>
    <row r="447" spans="1:48" ht="20.100000000000001" customHeight="1">
      <c r="A447" s="55">
        <v>454</v>
      </c>
      <c r="B447" s="55" t="s">
        <v>560</v>
      </c>
      <c r="C447" s="64" t="s">
        <v>3017</v>
      </c>
      <c r="D447" s="55" t="s">
        <v>562</v>
      </c>
      <c r="E447" s="55" t="s">
        <v>3018</v>
      </c>
      <c r="F447" s="55" t="s">
        <v>3019</v>
      </c>
      <c r="G447" s="55" t="s">
        <v>3020</v>
      </c>
      <c r="H447" s="63">
        <v>45503</v>
      </c>
      <c r="I447" s="63">
        <v>45504</v>
      </c>
      <c r="J447" s="55" t="s">
        <v>561</v>
      </c>
      <c r="K447" s="64" t="s">
        <v>3016</v>
      </c>
      <c r="M447" s="55" t="s">
        <v>3015</v>
      </c>
      <c r="N447" s="55" t="s">
        <v>3020</v>
      </c>
      <c r="P447" s="55" t="s">
        <v>3021</v>
      </c>
      <c r="Q447" s="55" t="s">
        <v>564</v>
      </c>
      <c r="R447" s="55" t="s">
        <v>98</v>
      </c>
      <c r="S447" s="55" t="s">
        <v>351</v>
      </c>
      <c r="T447" s="60">
        <v>1</v>
      </c>
      <c r="U447" s="60">
        <v>6120</v>
      </c>
      <c r="V447" s="60">
        <v>680</v>
      </c>
      <c r="W447" s="60">
        <v>3000</v>
      </c>
      <c r="X447" s="60">
        <v>0</v>
      </c>
      <c r="Y447" s="60">
        <v>3000</v>
      </c>
      <c r="Z447" s="60">
        <v>0</v>
      </c>
      <c r="AA447" s="60">
        <v>0</v>
      </c>
      <c r="AB447" s="60">
        <v>6430</v>
      </c>
      <c r="AC447" s="60">
        <v>3960</v>
      </c>
      <c r="AD447" s="60">
        <v>9120</v>
      </c>
      <c r="AE447" s="60">
        <v>6960</v>
      </c>
      <c r="AF447" s="60">
        <v>826</v>
      </c>
      <c r="AG447" s="60">
        <v>1334</v>
      </c>
      <c r="AH447" s="61">
        <v>0.14630000000000001</v>
      </c>
      <c r="AL447" s="55" t="s">
        <v>1645</v>
      </c>
      <c r="AN447" s="55" t="s">
        <v>785</v>
      </c>
      <c r="AP4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4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4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447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4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4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7" s="60">
        <f>IFERROR(IF(D447="스마트스토어",COUNTIFS(출고표[구입일자],"&lt;&gt;"&amp;H447,출고표[구매자명],E447,출고표[구매자연락처],F447),COUNTIFS(출고표[구입일자],"&lt;&gt;"&amp;H447,출고표[구매자명],E447,출고표[구매자연락처],G447)),0)</f>
        <v>0</v>
      </c>
    </row>
    <row r="448" spans="1:48" ht="20.100000000000001" customHeight="1">
      <c r="A448" s="55">
        <v>455</v>
      </c>
      <c r="B448" s="55" t="s">
        <v>560</v>
      </c>
      <c r="C448" s="64" t="s">
        <v>3024</v>
      </c>
      <c r="D448" s="55" t="s">
        <v>562</v>
      </c>
      <c r="E448" s="55" t="s">
        <v>1057</v>
      </c>
      <c r="F448" s="55" t="s">
        <v>2657</v>
      </c>
      <c r="G448" s="55" t="s">
        <v>3025</v>
      </c>
      <c r="H448" s="63">
        <v>45503</v>
      </c>
      <c r="I448" s="63">
        <v>45504</v>
      </c>
      <c r="J448" s="55" t="s">
        <v>561</v>
      </c>
      <c r="K448" s="64" t="s">
        <v>3023</v>
      </c>
      <c r="M448" s="55" t="s">
        <v>3022</v>
      </c>
      <c r="N448" s="55" t="s">
        <v>3025</v>
      </c>
      <c r="P448" s="55" t="s">
        <v>3026</v>
      </c>
      <c r="Q448" s="55" t="s">
        <v>564</v>
      </c>
      <c r="R448" s="55" t="s">
        <v>82</v>
      </c>
      <c r="S448" s="55" t="s">
        <v>385</v>
      </c>
      <c r="T448" s="60">
        <v>3</v>
      </c>
      <c r="U448" s="60">
        <v>18840</v>
      </c>
      <c r="V448" s="60">
        <v>1020</v>
      </c>
      <c r="W448" s="60">
        <v>0</v>
      </c>
      <c r="X448" s="60">
        <v>0</v>
      </c>
      <c r="Y448" s="60">
        <v>3500</v>
      </c>
      <c r="Z448" s="60">
        <v>0</v>
      </c>
      <c r="AA448" s="60">
        <v>0</v>
      </c>
      <c r="AB448" s="60">
        <v>5890</v>
      </c>
      <c r="AC448" s="60">
        <v>3740</v>
      </c>
      <c r="AD448" s="60">
        <v>18840</v>
      </c>
      <c r="AE448" s="60">
        <v>14720</v>
      </c>
      <c r="AF448" s="60">
        <v>2238</v>
      </c>
      <c r="AG448" s="60">
        <v>1882</v>
      </c>
      <c r="AH448" s="61">
        <v>9.9900000000000003E-2</v>
      </c>
      <c r="AL448" s="55" t="s">
        <v>81</v>
      </c>
      <c r="AN448" s="55" t="s">
        <v>785</v>
      </c>
      <c r="AP4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18840</v>
      </c>
      <c r="AQ4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14720</v>
      </c>
      <c r="AR4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2238</v>
      </c>
      <c r="AS448" s="60">
        <f>IFERROR(IF(출고표[[#This Row],[쇼핑몰구분]]="비닐팩토리",0,ROUND(출고표[[#This Row],[총판매금액(검)]]-출고표[[#This Row],[거래처지급액(검)]]-출고표[[#This Row],[수수료(검)]],0)),0)</f>
        <v>1882</v>
      </c>
      <c r="AT4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9.9900000000000003E-2</v>
      </c>
      <c r="AU4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8" s="60">
        <f>IFERROR(IF(D448="스마트스토어",COUNTIFS(출고표[구입일자],"&lt;&gt;"&amp;H448,출고표[구매자명],E448,출고표[구매자연락처],F448),COUNTIFS(출고표[구입일자],"&lt;&gt;"&amp;H448,출고표[구매자명],E448,출고표[구매자연락처],G448)),0)</f>
        <v>0</v>
      </c>
    </row>
    <row r="449" spans="1:48" ht="20.100000000000001" customHeight="1">
      <c r="A449" s="55">
        <v>456</v>
      </c>
      <c r="B449" s="55" t="s">
        <v>560</v>
      </c>
      <c r="C449" s="64" t="s">
        <v>3029</v>
      </c>
      <c r="D449" s="55" t="s">
        <v>562</v>
      </c>
      <c r="E449" s="55" t="s">
        <v>3030</v>
      </c>
      <c r="F449" s="55" t="s">
        <v>3031</v>
      </c>
      <c r="G449" s="55" t="s">
        <v>3032</v>
      </c>
      <c r="H449" s="63">
        <v>45504</v>
      </c>
      <c r="I449" s="63">
        <v>45504</v>
      </c>
      <c r="J449" s="55" t="s">
        <v>561</v>
      </c>
      <c r="K449" s="64" t="s">
        <v>3028</v>
      </c>
      <c r="M449" s="55" t="s">
        <v>3027</v>
      </c>
      <c r="N449" s="55" t="s">
        <v>3032</v>
      </c>
      <c r="P449" s="55" t="s">
        <v>3033</v>
      </c>
      <c r="Q449" s="55" t="s">
        <v>3034</v>
      </c>
      <c r="R449" s="55" t="s">
        <v>104</v>
      </c>
      <c r="S449" s="55" t="s">
        <v>351</v>
      </c>
      <c r="T449" s="60">
        <v>1</v>
      </c>
      <c r="U449" s="60">
        <v>3850</v>
      </c>
      <c r="V449" s="60">
        <v>0</v>
      </c>
      <c r="W449" s="60">
        <v>3000</v>
      </c>
      <c r="X449" s="60">
        <v>0</v>
      </c>
      <c r="Y449" s="60">
        <v>3000</v>
      </c>
      <c r="Z449" s="60">
        <v>0</v>
      </c>
      <c r="AA449" s="60">
        <v>0</v>
      </c>
      <c r="AB449" s="60">
        <v>3570</v>
      </c>
      <c r="AC449" s="60">
        <v>2200</v>
      </c>
      <c r="AD449" s="60">
        <v>6850</v>
      </c>
      <c r="AE449" s="60">
        <v>5200</v>
      </c>
      <c r="AF449" s="60">
        <v>556</v>
      </c>
      <c r="AG449" s="60">
        <v>1094</v>
      </c>
      <c r="AH449" s="61">
        <v>0.15970000000000001</v>
      </c>
      <c r="AL449" s="55" t="s">
        <v>1644</v>
      </c>
      <c r="AN449" s="55" t="s">
        <v>785</v>
      </c>
      <c r="AP4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6850</v>
      </c>
      <c r="AQ4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4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556</v>
      </c>
      <c r="AS449" s="60">
        <f>IFERROR(IF(출고표[[#This Row],[쇼핑몰구분]]="비닐팩토리",0,ROUND(출고표[[#This Row],[총판매금액(검)]]-출고표[[#This Row],[거래처지급액(검)]]-출고표[[#This Row],[수수료(검)]],0)),0)</f>
        <v>1094</v>
      </c>
      <c r="AT4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0.15970000000000001</v>
      </c>
      <c r="AU4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9" s="60">
        <f>IFERROR(IF(D449="스마트스토어",COUNTIFS(출고표[구입일자],"&lt;&gt;"&amp;H449,출고표[구매자명],E449,출고표[구매자연락처],F449),COUNTIFS(출고표[구입일자],"&lt;&gt;"&amp;H449,출고표[구매자명],E449,출고표[구매자연락처],G449)),0)</f>
        <v>0</v>
      </c>
    </row>
    <row r="450" spans="1:48" ht="20.100000000000001" customHeight="1">
      <c r="A450" s="55">
        <v>457</v>
      </c>
      <c r="B450" s="55" t="s">
        <v>560</v>
      </c>
      <c r="C450" s="64" t="s">
        <v>3037</v>
      </c>
      <c r="D450" s="55" t="s">
        <v>562</v>
      </c>
      <c r="E450" s="55" t="s">
        <v>3035</v>
      </c>
      <c r="F450" s="55" t="s">
        <v>2367</v>
      </c>
      <c r="G450" s="55" t="s">
        <v>3038</v>
      </c>
      <c r="H450" s="63">
        <v>45504</v>
      </c>
      <c r="I450" s="63">
        <v>45504</v>
      </c>
      <c r="J450" s="55" t="s">
        <v>561</v>
      </c>
      <c r="K450" s="64" t="s">
        <v>3036</v>
      </c>
      <c r="M450" s="55" t="s">
        <v>3035</v>
      </c>
      <c r="N450" s="55" t="s">
        <v>3038</v>
      </c>
      <c r="P450" s="55" t="s">
        <v>3039</v>
      </c>
      <c r="Q450" s="55" t="s">
        <v>564</v>
      </c>
      <c r="R450" s="55" t="s">
        <v>98</v>
      </c>
      <c r="S450" s="55" t="s">
        <v>351</v>
      </c>
      <c r="T450" s="60">
        <v>3</v>
      </c>
      <c r="U450" s="60">
        <v>18360</v>
      </c>
      <c r="V450" s="60">
        <v>2040</v>
      </c>
      <c r="W450" s="60">
        <v>0</v>
      </c>
      <c r="X450" s="60">
        <v>0</v>
      </c>
      <c r="Y450" s="60">
        <v>3000</v>
      </c>
      <c r="Z450" s="60">
        <v>0</v>
      </c>
      <c r="AA450" s="60">
        <v>0</v>
      </c>
      <c r="AB450" s="60">
        <v>6430</v>
      </c>
      <c r="AC450" s="60">
        <v>3960</v>
      </c>
      <c r="AD450" s="60">
        <v>18360</v>
      </c>
      <c r="AE450" s="60">
        <v>14880</v>
      </c>
      <c r="AF450" s="60">
        <v>2181</v>
      </c>
      <c r="AG450" s="60">
        <v>1299</v>
      </c>
      <c r="AH450" s="61">
        <v>7.0800000000000002E-2</v>
      </c>
      <c r="AL450" s="55" t="s">
        <v>1645</v>
      </c>
      <c r="AN450" s="55" t="s">
        <v>785</v>
      </c>
      <c r="AP4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4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4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450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4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4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0" s="60">
        <f>IFERROR(IF(D450="스마트스토어",COUNTIFS(출고표[구입일자],"&lt;&gt;"&amp;H450,출고표[구매자명],E450,출고표[구매자연락처],F450),COUNTIFS(출고표[구입일자],"&lt;&gt;"&amp;H450,출고표[구매자명],E450,출고표[구매자연락처],G450)),0)</f>
        <v>0</v>
      </c>
    </row>
    <row r="451" spans="1:48" ht="20.100000000000001" customHeight="1">
      <c r="A451" s="55">
        <v>458</v>
      </c>
      <c r="B451" s="55" t="s">
        <v>560</v>
      </c>
      <c r="C451" s="64" t="s">
        <v>3042</v>
      </c>
      <c r="D451" s="55" t="s">
        <v>562</v>
      </c>
      <c r="E451" s="55" t="s">
        <v>3040</v>
      </c>
      <c r="F451" s="55" t="s">
        <v>1212</v>
      </c>
      <c r="G451" s="55" t="s">
        <v>3043</v>
      </c>
      <c r="H451" s="63">
        <v>45504</v>
      </c>
      <c r="I451" s="63">
        <v>45504</v>
      </c>
      <c r="J451" s="55" t="s">
        <v>561</v>
      </c>
      <c r="K451" s="64" t="s">
        <v>3041</v>
      </c>
      <c r="M451" s="55" t="s">
        <v>3040</v>
      </c>
      <c r="N451" s="55" t="s">
        <v>3043</v>
      </c>
      <c r="P451" s="55" t="s">
        <v>3044</v>
      </c>
      <c r="Q451" s="55" t="s">
        <v>563</v>
      </c>
      <c r="R451" s="55" t="s">
        <v>211</v>
      </c>
      <c r="S451" s="55" t="s">
        <v>366</v>
      </c>
      <c r="T451" s="60">
        <v>10</v>
      </c>
      <c r="U451" s="60">
        <v>21200</v>
      </c>
      <c r="V451" s="60">
        <v>3800</v>
      </c>
      <c r="W451" s="60">
        <v>0</v>
      </c>
      <c r="X451" s="60">
        <v>0</v>
      </c>
      <c r="Y451" s="60">
        <v>4400</v>
      </c>
      <c r="Z451" s="60">
        <v>0</v>
      </c>
      <c r="AA451" s="60">
        <v>0</v>
      </c>
      <c r="AB451" s="60">
        <v>2300</v>
      </c>
      <c r="AC451" s="60">
        <v>1397</v>
      </c>
      <c r="AD451" s="60">
        <v>21200</v>
      </c>
      <c r="AE451" s="60">
        <v>18370</v>
      </c>
      <c r="AF451" s="60">
        <v>2519</v>
      </c>
      <c r="AG451" s="60">
        <v>311</v>
      </c>
      <c r="AH451" s="61">
        <v>1.47E-2</v>
      </c>
      <c r="AL451" s="55" t="s">
        <v>828</v>
      </c>
      <c r="AN451" s="55" t="s">
        <v>785</v>
      </c>
      <c r="AP4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21200</v>
      </c>
      <c r="AQ4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18370</v>
      </c>
      <c r="AR4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2519</v>
      </c>
      <c r="AS451" s="60">
        <f>IFERROR(IF(출고표[[#This Row],[쇼핑몰구분]]="비닐팩토리",0,ROUND(출고표[[#This Row],[총판매금액(검)]]-출고표[[#This Row],[거래처지급액(검)]]-출고표[[#This Row],[수수료(검)]],0)),0)</f>
        <v>311</v>
      </c>
      <c r="AT4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1.47E-2</v>
      </c>
      <c r="AU4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1" s="60">
        <f>IFERROR(IF(D451="스마트스토어",COUNTIFS(출고표[구입일자],"&lt;&gt;"&amp;H451,출고표[구매자명],E451,출고표[구매자연락처],F451),COUNTIFS(출고표[구입일자],"&lt;&gt;"&amp;H451,출고표[구매자명],E451,출고표[구매자연락처],G451)),0)</f>
        <v>0</v>
      </c>
    </row>
    <row r="452" spans="1:48" ht="20.100000000000001" customHeight="1">
      <c r="A452" s="55">
        <v>459</v>
      </c>
      <c r="B452" s="55" t="s">
        <v>560</v>
      </c>
      <c r="C452" s="64" t="s">
        <v>3047</v>
      </c>
      <c r="D452" s="55" t="s">
        <v>559</v>
      </c>
      <c r="E452" s="55" t="s">
        <v>3048</v>
      </c>
      <c r="F452" s="55" t="s">
        <v>3049</v>
      </c>
      <c r="G452" s="55" t="s">
        <v>3050</v>
      </c>
      <c r="H452" s="63">
        <v>45504</v>
      </c>
      <c r="I452" s="63">
        <v>45504</v>
      </c>
      <c r="J452" s="55" t="s">
        <v>561</v>
      </c>
      <c r="K452" s="64" t="s">
        <v>3046</v>
      </c>
      <c r="M452" s="55" t="s">
        <v>3045</v>
      </c>
      <c r="N452" s="55" t="s">
        <v>3051</v>
      </c>
      <c r="P452" s="55" t="s">
        <v>3052</v>
      </c>
      <c r="Q452" s="55" t="s">
        <v>3053</v>
      </c>
      <c r="R452" s="55" t="s">
        <v>206</v>
      </c>
      <c r="S452" s="55" t="s">
        <v>378</v>
      </c>
      <c r="T452" s="60">
        <v>1</v>
      </c>
      <c r="U452" s="60">
        <v>3870</v>
      </c>
      <c r="V452" s="60">
        <v>0</v>
      </c>
      <c r="W452" s="60">
        <v>3000</v>
      </c>
      <c r="X452" s="60">
        <v>0</v>
      </c>
      <c r="Y452" s="60">
        <v>3000</v>
      </c>
      <c r="Z452" s="60">
        <v>0</v>
      </c>
      <c r="AA452" s="60">
        <v>0</v>
      </c>
      <c r="AB452" s="60">
        <v>3700</v>
      </c>
      <c r="AC452" s="60">
        <v>2365</v>
      </c>
      <c r="AD452" s="60">
        <v>6870</v>
      </c>
      <c r="AE452" s="60">
        <v>5365</v>
      </c>
      <c r="AF452" s="60">
        <v>293</v>
      </c>
      <c r="AG452" s="60">
        <v>1212</v>
      </c>
      <c r="AH452" s="61">
        <v>0.1764</v>
      </c>
      <c r="AL452" s="55" t="s">
        <v>1643</v>
      </c>
      <c r="AN452" s="55" t="s">
        <v>785</v>
      </c>
      <c r="AP4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6870</v>
      </c>
      <c r="AQ4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5365</v>
      </c>
      <c r="AR4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</v>
      </c>
      <c r="AS452" s="60">
        <f>IFERROR(IF(출고표[[#This Row],[쇼핑몰구분]]="비닐팩토리",0,ROUND(출고표[[#This Row],[총판매금액(검)]]-출고표[[#This Row],[거래처지급액(검)]]-출고표[[#This Row],[수수료(검)]],0)),0)</f>
        <v>1212</v>
      </c>
      <c r="AT4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0.1764</v>
      </c>
      <c r="AU4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2" s="60">
        <f>IFERROR(IF(D452="스마트스토어",COUNTIFS(출고표[구입일자],"&lt;&gt;"&amp;H452,출고표[구매자명],E452,출고표[구매자연락처],F452),COUNTIFS(출고표[구입일자],"&lt;&gt;"&amp;H452,출고표[구매자명],E452,출고표[구매자연락처],G452)),0)</f>
        <v>0</v>
      </c>
    </row>
    <row r="453" spans="1:48" ht="20.100000000000001" customHeight="1">
      <c r="A453" s="55">
        <v>460</v>
      </c>
      <c r="B453" s="55" t="s">
        <v>560</v>
      </c>
      <c r="C453" s="64" t="s">
        <v>3054</v>
      </c>
      <c r="D453" s="55" t="s">
        <v>559</v>
      </c>
      <c r="E453" s="55" t="s">
        <v>3048</v>
      </c>
      <c r="F453" s="55" t="s">
        <v>3049</v>
      </c>
      <c r="G453" s="55" t="s">
        <v>3050</v>
      </c>
      <c r="H453" s="63">
        <v>45504</v>
      </c>
      <c r="I453" s="63">
        <v>45504</v>
      </c>
      <c r="J453" s="55" t="s">
        <v>561</v>
      </c>
      <c r="K453" s="64" t="s">
        <v>3046</v>
      </c>
      <c r="M453" s="55" t="s">
        <v>3045</v>
      </c>
      <c r="N453" s="55" t="s">
        <v>3051</v>
      </c>
      <c r="P453" s="55" t="s">
        <v>3052</v>
      </c>
      <c r="Q453" s="55" t="s">
        <v>3053</v>
      </c>
      <c r="R453" s="55" t="s">
        <v>242</v>
      </c>
      <c r="S453" s="55" t="s">
        <v>378</v>
      </c>
      <c r="T453" s="60">
        <v>1</v>
      </c>
      <c r="U453" s="60">
        <v>1700</v>
      </c>
      <c r="V453" s="60">
        <v>0</v>
      </c>
      <c r="W453" s="60">
        <v>0</v>
      </c>
      <c r="X453" s="60">
        <v>0</v>
      </c>
      <c r="Y453" s="60">
        <v>0</v>
      </c>
      <c r="Z453" s="60">
        <v>0</v>
      </c>
      <c r="AA453" s="60">
        <v>0</v>
      </c>
      <c r="AB453" s="60">
        <v>1640</v>
      </c>
      <c r="AC453" s="60">
        <v>1045</v>
      </c>
      <c r="AD453" s="60">
        <v>1700</v>
      </c>
      <c r="AE453" s="60">
        <v>1045</v>
      </c>
      <c r="AF453" s="60">
        <v>148</v>
      </c>
      <c r="AG453" s="60">
        <v>507</v>
      </c>
      <c r="AH453" s="61">
        <v>0.29820000000000002</v>
      </c>
      <c r="AL453" s="55" t="s">
        <v>388</v>
      </c>
      <c r="AM453" s="55" t="s">
        <v>773</v>
      </c>
      <c r="AN453" s="55" t="s">
        <v>785</v>
      </c>
      <c r="AP4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1700</v>
      </c>
      <c r="AQ4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1045</v>
      </c>
      <c r="AR4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</v>
      </c>
      <c r="AS453" s="60">
        <f>IFERROR(IF(출고표[[#This Row],[쇼핑몰구분]]="비닐팩토리",0,ROUND(출고표[[#This Row],[총판매금액(검)]]-출고표[[#This Row],[거래처지급액(검)]]-출고표[[#This Row],[수수료(검)]],0)),0)</f>
        <v>507</v>
      </c>
      <c r="AT4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0.29820000000000002</v>
      </c>
      <c r="AU4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3" s="60">
        <f>IFERROR(IF(D453="스마트스토어",COUNTIFS(출고표[구입일자],"&lt;&gt;"&amp;H453,출고표[구매자명],E453,출고표[구매자연락처],F453),COUNTIFS(출고표[구입일자],"&lt;&gt;"&amp;H453,출고표[구매자명],E453,출고표[구매자연락처],G453)),0)</f>
        <v>0</v>
      </c>
    </row>
    <row r="454" spans="1:48" ht="20.100000000000001" customHeight="1">
      <c r="A454" s="55">
        <v>461</v>
      </c>
      <c r="B454" s="55" t="s">
        <v>560</v>
      </c>
      <c r="C454" s="64" t="s">
        <v>3057</v>
      </c>
      <c r="D454" s="55" t="s">
        <v>559</v>
      </c>
      <c r="E454" s="55" t="s">
        <v>3058</v>
      </c>
      <c r="F454" s="55" t="s">
        <v>3059</v>
      </c>
      <c r="G454" s="55" t="s">
        <v>3060</v>
      </c>
      <c r="H454" s="63">
        <v>45502</v>
      </c>
      <c r="I454" s="63">
        <v>45504</v>
      </c>
      <c r="J454" s="55" t="s">
        <v>561</v>
      </c>
      <c r="K454" s="64" t="s">
        <v>3056</v>
      </c>
      <c r="M454" s="55" t="s">
        <v>3055</v>
      </c>
      <c r="N454" s="55" t="s">
        <v>3061</v>
      </c>
      <c r="P454" s="55" t="s">
        <v>3062</v>
      </c>
      <c r="R454" s="55" t="s">
        <v>176</v>
      </c>
      <c r="S454" s="55" t="s">
        <v>352</v>
      </c>
      <c r="T454" s="60">
        <v>1</v>
      </c>
      <c r="U454" s="60">
        <v>7560</v>
      </c>
      <c r="V454" s="60">
        <v>0</v>
      </c>
      <c r="W454" s="60">
        <v>0</v>
      </c>
      <c r="X454" s="60">
        <v>0</v>
      </c>
      <c r="Y454" s="60">
        <v>4400</v>
      </c>
      <c r="Z454" s="60">
        <v>0</v>
      </c>
      <c r="AA454" s="60">
        <v>0</v>
      </c>
      <c r="AB454" s="60">
        <v>7230</v>
      </c>
      <c r="AC454" s="60">
        <v>4620</v>
      </c>
      <c r="AD454" s="60">
        <v>7560</v>
      </c>
      <c r="AE454" s="60">
        <v>9020</v>
      </c>
      <c r="AF454" s="60">
        <v>381</v>
      </c>
      <c r="AG454" s="60">
        <v>-1841</v>
      </c>
      <c r="AH454" s="61">
        <v>-0.24349999999999999</v>
      </c>
      <c r="AL454" s="55" t="s">
        <v>1641</v>
      </c>
      <c r="AN454" s="55" t="s">
        <v>785</v>
      </c>
      <c r="AP4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7560</v>
      </c>
      <c r="AQ4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9020</v>
      </c>
      <c r="AR4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381</v>
      </c>
      <c r="AS454" s="60">
        <f>IFERROR(IF(출고표[[#This Row],[쇼핑몰구분]]="비닐팩토리",0,ROUND(출고표[[#This Row],[총판매금액(검)]]-출고표[[#This Row],[거래처지급액(검)]]-출고표[[#This Row],[수수료(검)]],0)),0)</f>
        <v>-1841</v>
      </c>
      <c r="AT4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-0.24349999999999999</v>
      </c>
      <c r="AU4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4" s="60">
        <f>IFERROR(IF(D454="스마트스토어",COUNTIFS(출고표[구입일자],"&lt;&gt;"&amp;H454,출고표[구매자명],E454,출고표[구매자연락처],F454),COUNTIFS(출고표[구입일자],"&lt;&gt;"&amp;H454,출고표[구매자명],E454,출고표[구매자연락처],G454)),0)</f>
        <v>2</v>
      </c>
    </row>
    <row r="455" spans="1:48" ht="20.100000000000001" customHeight="1">
      <c r="A455" s="55">
        <v>462</v>
      </c>
      <c r="B455" s="55" t="s">
        <v>560</v>
      </c>
      <c r="C455" s="64" t="s">
        <v>3063</v>
      </c>
      <c r="D455" s="55" t="s">
        <v>559</v>
      </c>
      <c r="E455" s="55" t="s">
        <v>3058</v>
      </c>
      <c r="F455" s="55" t="s">
        <v>3059</v>
      </c>
      <c r="G455" s="55" t="s">
        <v>3060</v>
      </c>
      <c r="H455" s="63">
        <v>45502</v>
      </c>
      <c r="I455" s="63">
        <v>45504</v>
      </c>
      <c r="J455" s="55" t="s">
        <v>561</v>
      </c>
      <c r="K455" s="64" t="s">
        <v>3056</v>
      </c>
      <c r="M455" s="55" t="s">
        <v>3055</v>
      </c>
      <c r="N455" s="55" t="s">
        <v>3061</v>
      </c>
      <c r="P455" s="55" t="s">
        <v>3062</v>
      </c>
      <c r="R455" s="55" t="s">
        <v>180</v>
      </c>
      <c r="S455" s="55" t="s">
        <v>352</v>
      </c>
      <c r="T455" s="60">
        <v>4</v>
      </c>
      <c r="U455" s="60">
        <v>23040</v>
      </c>
      <c r="V455" s="60">
        <v>0</v>
      </c>
      <c r="W455" s="60">
        <v>0</v>
      </c>
      <c r="X455" s="60">
        <v>0</v>
      </c>
      <c r="Y455" s="60">
        <v>0</v>
      </c>
      <c r="Z455" s="60">
        <v>0</v>
      </c>
      <c r="AA455" s="60">
        <v>0</v>
      </c>
      <c r="AB455" s="60">
        <v>5510</v>
      </c>
      <c r="AC455" s="60">
        <v>3520</v>
      </c>
      <c r="AD455" s="60">
        <v>23040</v>
      </c>
      <c r="AE455" s="60">
        <v>14080</v>
      </c>
      <c r="AF455" s="60">
        <v>997</v>
      </c>
      <c r="AG455" s="60">
        <v>7963</v>
      </c>
      <c r="AH455" s="61">
        <v>0.34560000000000002</v>
      </c>
      <c r="AL455" s="55" t="s">
        <v>1642</v>
      </c>
      <c r="AM455" s="55" t="s">
        <v>773</v>
      </c>
      <c r="AN455" s="55" t="s">
        <v>785</v>
      </c>
      <c r="AP4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23040</v>
      </c>
      <c r="AQ4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14080</v>
      </c>
      <c r="AR4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997</v>
      </c>
      <c r="AS455" s="60">
        <f>IFERROR(IF(출고표[[#This Row],[쇼핑몰구분]]="비닐팩토리",0,ROUND(출고표[[#This Row],[총판매금액(검)]]-출고표[[#This Row],[거래처지급액(검)]]-출고표[[#This Row],[수수료(검)]],0)),0)</f>
        <v>7963</v>
      </c>
      <c r="AT4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0.34560000000000002</v>
      </c>
      <c r="AU4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5" s="60">
        <f>IFERROR(IF(D455="스마트스토어",COUNTIFS(출고표[구입일자],"&lt;&gt;"&amp;H455,출고표[구매자명],E455,출고표[구매자연락처],F455),COUNTIFS(출고표[구입일자],"&lt;&gt;"&amp;H455,출고표[구매자명],E455,출고표[구매자연락처],G455)),0)</f>
        <v>2</v>
      </c>
    </row>
    <row r="456" spans="1:48" ht="20.100000000000001" customHeight="1">
      <c r="A456" s="55">
        <v>463</v>
      </c>
      <c r="B456" s="55" t="s">
        <v>560</v>
      </c>
      <c r="C456" s="64" t="s">
        <v>3064</v>
      </c>
      <c r="D456" s="55" t="s">
        <v>559</v>
      </c>
      <c r="E456" s="55" t="s">
        <v>3058</v>
      </c>
      <c r="F456" s="55" t="s">
        <v>3059</v>
      </c>
      <c r="G456" s="55" t="s">
        <v>3060</v>
      </c>
      <c r="H456" s="63">
        <v>45502</v>
      </c>
      <c r="I456" s="63">
        <v>45504</v>
      </c>
      <c r="J456" s="55" t="s">
        <v>561</v>
      </c>
      <c r="K456" s="64" t="s">
        <v>3056</v>
      </c>
      <c r="M456" s="55" t="s">
        <v>3055</v>
      </c>
      <c r="N456" s="55" t="s">
        <v>3061</v>
      </c>
      <c r="P456" s="55" t="s">
        <v>3062</v>
      </c>
      <c r="R456" s="55" t="s">
        <v>206</v>
      </c>
      <c r="S456" s="55" t="s">
        <v>352</v>
      </c>
      <c r="T456" s="60">
        <v>2</v>
      </c>
      <c r="U456" s="60">
        <v>7740</v>
      </c>
      <c r="V456" s="60">
        <v>0</v>
      </c>
      <c r="W456" s="60">
        <v>0</v>
      </c>
      <c r="X456" s="60">
        <v>0</v>
      </c>
      <c r="Y456" s="60">
        <v>0</v>
      </c>
      <c r="Z456" s="60">
        <v>0</v>
      </c>
      <c r="AA456" s="60">
        <v>0</v>
      </c>
      <c r="AB456" s="60">
        <v>3700</v>
      </c>
      <c r="AC456" s="60">
        <v>2365</v>
      </c>
      <c r="AD456" s="60">
        <v>7740</v>
      </c>
      <c r="AE456" s="60">
        <v>4730</v>
      </c>
      <c r="AF456" s="60">
        <v>388</v>
      </c>
      <c r="AG456" s="60">
        <v>2622</v>
      </c>
      <c r="AH456" s="61">
        <v>0.33879999999999999</v>
      </c>
      <c r="AL456" s="55" t="s">
        <v>1643</v>
      </c>
      <c r="AM456" s="55" t="s">
        <v>773</v>
      </c>
      <c r="AN456" s="55" t="s">
        <v>785</v>
      </c>
      <c r="AP4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7740</v>
      </c>
      <c r="AQ4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4730</v>
      </c>
      <c r="AR4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388</v>
      </c>
      <c r="AS456" s="60">
        <f>IFERROR(IF(출고표[[#This Row],[쇼핑몰구분]]="비닐팩토리",0,ROUND(출고표[[#This Row],[총판매금액(검)]]-출고표[[#This Row],[거래처지급액(검)]]-출고표[[#This Row],[수수료(검)]],0)),0)</f>
        <v>2622</v>
      </c>
      <c r="AT4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0.33879999999999999</v>
      </c>
      <c r="AU4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6" s="60">
        <f>IFERROR(IF(D456="스마트스토어",COUNTIFS(출고표[구입일자],"&lt;&gt;"&amp;H456,출고표[구매자명],E456,출고표[구매자연락처],F456),COUNTIFS(출고표[구입일자],"&lt;&gt;"&amp;H456,출고표[구매자명],E456,출고표[구매자연락처],G456)),0)</f>
        <v>2</v>
      </c>
    </row>
    <row r="457" spans="1:48" ht="20.100000000000001" customHeight="1">
      <c r="A457" s="55">
        <v>464</v>
      </c>
      <c r="B457" s="55" t="s">
        <v>665</v>
      </c>
      <c r="C457" s="64" t="s">
        <v>3067</v>
      </c>
      <c r="D457" s="55" t="s">
        <v>562</v>
      </c>
      <c r="E457" s="55" t="s">
        <v>3065</v>
      </c>
      <c r="F457" s="55" t="s">
        <v>1366</v>
      </c>
      <c r="G457" s="55" t="s">
        <v>3068</v>
      </c>
      <c r="H457" s="63">
        <v>45503</v>
      </c>
      <c r="I457" s="63">
        <v>45504</v>
      </c>
      <c r="J457" s="55" t="s">
        <v>561</v>
      </c>
      <c r="K457" s="64" t="s">
        <v>3066</v>
      </c>
      <c r="M457" s="55" t="s">
        <v>3065</v>
      </c>
      <c r="N457" s="55" t="s">
        <v>3068</v>
      </c>
      <c r="P457" s="55" t="s">
        <v>3069</v>
      </c>
      <c r="Q457" s="55" t="s">
        <v>564</v>
      </c>
      <c r="R457" s="55" t="s">
        <v>133</v>
      </c>
      <c r="S457" s="55" t="s">
        <v>351</v>
      </c>
      <c r="T457" s="60">
        <v>3</v>
      </c>
      <c r="U457" s="60">
        <v>51900</v>
      </c>
      <c r="V457" s="60">
        <v>0</v>
      </c>
      <c r="W457" s="60">
        <v>0</v>
      </c>
      <c r="X457" s="60">
        <v>0</v>
      </c>
      <c r="Y457" s="60">
        <v>3500</v>
      </c>
      <c r="Z457" s="60">
        <v>0</v>
      </c>
      <c r="AA457" s="60">
        <v>0</v>
      </c>
      <c r="AB457" s="60">
        <v>870</v>
      </c>
      <c r="AC457" s="60">
        <v>550</v>
      </c>
      <c r="AD457" s="60">
        <v>51900</v>
      </c>
      <c r="AE457" s="60">
        <v>0</v>
      </c>
      <c r="AF457" s="60">
        <v>6166</v>
      </c>
      <c r="AG457" s="60">
        <v>0</v>
      </c>
      <c r="AH457" s="61">
        <v>0</v>
      </c>
      <c r="AL457" s="55" t="s">
        <v>132</v>
      </c>
      <c r="AN457" s="55" t="s">
        <v>785</v>
      </c>
      <c r="AP4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51900</v>
      </c>
      <c r="AQ4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6166</v>
      </c>
      <c r="AS45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5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7" s="60">
        <f>IFERROR(IF(D457="스마트스토어",COUNTIFS(출고표[구입일자],"&lt;&gt;"&amp;H457,출고표[구매자명],E457,출고표[구매자연락처],F457),COUNTIFS(출고표[구입일자],"&lt;&gt;"&amp;H457,출고표[구매자명],E457,출고표[구매자연락처],G457)),0)</f>
        <v>0</v>
      </c>
    </row>
    <row r="458" spans="1:48" ht="20.100000000000001" customHeight="1">
      <c r="A458" s="55">
        <v>465</v>
      </c>
      <c r="B458" s="55" t="s">
        <v>665</v>
      </c>
      <c r="C458" s="64" t="s">
        <v>3072</v>
      </c>
      <c r="D458" s="55" t="s">
        <v>559</v>
      </c>
      <c r="E458" s="55" t="s">
        <v>3073</v>
      </c>
      <c r="F458" s="55" t="s">
        <v>3074</v>
      </c>
      <c r="G458" s="55" t="s">
        <v>3075</v>
      </c>
      <c r="H458" s="63">
        <v>45510</v>
      </c>
      <c r="I458" s="63">
        <v>45510</v>
      </c>
      <c r="J458" s="55" t="s">
        <v>561</v>
      </c>
      <c r="K458" s="64" t="s">
        <v>3071</v>
      </c>
      <c r="M458" s="55" t="s">
        <v>3070</v>
      </c>
      <c r="N458" s="55" t="s">
        <v>3075</v>
      </c>
      <c r="P458" s="55" t="s">
        <v>3076</v>
      </c>
      <c r="Q458" s="55" t="s">
        <v>1181</v>
      </c>
      <c r="R458" s="55" t="s">
        <v>22</v>
      </c>
      <c r="S458" s="55" t="s">
        <v>351</v>
      </c>
      <c r="T458" s="60">
        <v>1</v>
      </c>
      <c r="U458" s="60">
        <v>18400</v>
      </c>
      <c r="V458" s="60">
        <v>0</v>
      </c>
      <c r="W458" s="60">
        <v>3000</v>
      </c>
      <c r="X458" s="60">
        <v>0</v>
      </c>
      <c r="Y458" s="60">
        <v>3000</v>
      </c>
      <c r="Z458" s="60">
        <v>0</v>
      </c>
      <c r="AA458" s="60">
        <v>0</v>
      </c>
      <c r="AB458" s="60">
        <v>18400</v>
      </c>
      <c r="AC458" s="60">
        <v>12650</v>
      </c>
      <c r="AD458" s="60">
        <v>21400</v>
      </c>
      <c r="AE458" s="60">
        <v>0</v>
      </c>
      <c r="AF458" s="60">
        <v>1094</v>
      </c>
      <c r="AG458" s="60">
        <v>0</v>
      </c>
      <c r="AH458" s="61">
        <v>0</v>
      </c>
      <c r="AL458" s="55" t="s">
        <v>21</v>
      </c>
      <c r="AN458" s="55" t="s">
        <v>785</v>
      </c>
      <c r="AP4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4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45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5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8" s="60">
        <f>IFERROR(IF(D458="스마트스토어",COUNTIFS(출고표[구입일자],"&lt;&gt;"&amp;H458,출고표[구매자명],E458,출고표[구매자연락처],F458),COUNTIFS(출고표[구입일자],"&lt;&gt;"&amp;H458,출고표[구매자명],E458,출고표[구매자연락처],G458)),0)</f>
        <v>0</v>
      </c>
    </row>
    <row r="459" spans="1:48" ht="20.100000000000001" customHeight="1">
      <c r="A459" s="55">
        <v>466</v>
      </c>
      <c r="B459" s="55" t="s">
        <v>665</v>
      </c>
      <c r="C459" s="64" t="s">
        <v>3079</v>
      </c>
      <c r="D459" s="55" t="s">
        <v>559</v>
      </c>
      <c r="E459" s="55" t="s">
        <v>3077</v>
      </c>
      <c r="F459" s="55" t="s">
        <v>3080</v>
      </c>
      <c r="G459" s="55" t="s">
        <v>3081</v>
      </c>
      <c r="H459" s="63">
        <v>45510</v>
      </c>
      <c r="I459" s="63">
        <v>45510</v>
      </c>
      <c r="J459" s="55" t="s">
        <v>561</v>
      </c>
      <c r="K459" s="64" t="s">
        <v>3078</v>
      </c>
      <c r="M459" s="55" t="s">
        <v>3077</v>
      </c>
      <c r="N459" s="55" t="s">
        <v>3081</v>
      </c>
      <c r="P459" s="55" t="s">
        <v>3082</v>
      </c>
      <c r="R459" s="55" t="s">
        <v>26</v>
      </c>
      <c r="S459" s="55" t="s">
        <v>351</v>
      </c>
      <c r="T459" s="60">
        <v>1</v>
      </c>
      <c r="U459" s="60">
        <v>21920</v>
      </c>
      <c r="V459" s="60">
        <v>0</v>
      </c>
      <c r="W459" s="60">
        <v>3000</v>
      </c>
      <c r="X459" s="60">
        <v>0</v>
      </c>
      <c r="Y459" s="60">
        <v>3000</v>
      </c>
      <c r="Z459" s="60">
        <v>0</v>
      </c>
      <c r="AA459" s="60">
        <v>0</v>
      </c>
      <c r="AB459" s="60">
        <v>21920</v>
      </c>
      <c r="AC459" s="60">
        <v>15070</v>
      </c>
      <c r="AD459" s="60">
        <v>24920</v>
      </c>
      <c r="AE459" s="60">
        <v>0</v>
      </c>
      <c r="AF459" s="60">
        <v>1270</v>
      </c>
      <c r="AG459" s="60">
        <v>0</v>
      </c>
      <c r="AH459" s="61">
        <v>0</v>
      </c>
      <c r="AL459" s="55" t="s">
        <v>25</v>
      </c>
      <c r="AN459" s="55" t="s">
        <v>785</v>
      </c>
      <c r="AP4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4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45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5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9" s="60">
        <f>IFERROR(IF(D459="스마트스토어",COUNTIFS(출고표[구입일자],"&lt;&gt;"&amp;H459,출고표[구매자명],E459,출고표[구매자연락처],F459),COUNTIFS(출고표[구입일자],"&lt;&gt;"&amp;H459,출고표[구매자명],E459,출고표[구매자연락처],G459)),0)</f>
        <v>0</v>
      </c>
    </row>
    <row r="460" spans="1:48" ht="20.100000000000001" customHeight="1">
      <c r="A460" s="55">
        <v>467</v>
      </c>
      <c r="B460" s="55" t="s">
        <v>665</v>
      </c>
      <c r="C460" s="64" t="s">
        <v>3085</v>
      </c>
      <c r="D460" s="55" t="s">
        <v>559</v>
      </c>
      <c r="E460" s="55" t="s">
        <v>3086</v>
      </c>
      <c r="F460" s="55" t="s">
        <v>3087</v>
      </c>
      <c r="G460" s="55" t="s">
        <v>3088</v>
      </c>
      <c r="H460" s="63">
        <v>45509</v>
      </c>
      <c r="I460" s="63">
        <v>45510</v>
      </c>
      <c r="J460" s="55" t="s">
        <v>561</v>
      </c>
      <c r="K460" s="64" t="s">
        <v>3084</v>
      </c>
      <c r="M460" s="55" t="s">
        <v>3083</v>
      </c>
      <c r="N460" s="55" t="s">
        <v>3088</v>
      </c>
      <c r="P460" s="55" t="s">
        <v>3089</v>
      </c>
      <c r="R460" s="55" t="s">
        <v>82</v>
      </c>
      <c r="S460" s="55" t="s">
        <v>351</v>
      </c>
      <c r="T460" s="60">
        <v>7</v>
      </c>
      <c r="U460" s="60">
        <v>36330</v>
      </c>
      <c r="V460" s="60">
        <v>0</v>
      </c>
      <c r="W460" s="60">
        <v>0</v>
      </c>
      <c r="X460" s="60">
        <v>0</v>
      </c>
      <c r="Y460" s="60">
        <v>4400</v>
      </c>
      <c r="Z460" s="60">
        <v>1725</v>
      </c>
      <c r="AA460" s="60">
        <v>0</v>
      </c>
      <c r="AB460" s="60">
        <v>5610</v>
      </c>
      <c r="AC460" s="60">
        <v>3740</v>
      </c>
      <c r="AD460" s="60">
        <v>36330</v>
      </c>
      <c r="AE460" s="60">
        <v>0</v>
      </c>
      <c r="AF460" s="60">
        <v>1906</v>
      </c>
      <c r="AG460" s="60">
        <v>0</v>
      </c>
      <c r="AH460" s="61">
        <v>0</v>
      </c>
      <c r="AL460" s="55" t="s">
        <v>81</v>
      </c>
      <c r="AN460" s="55" t="s">
        <v>785</v>
      </c>
      <c r="AP4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36330</v>
      </c>
      <c r="AQ4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1906</v>
      </c>
      <c r="AS46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6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0" s="60">
        <f>IFERROR(IF(D460="스마트스토어",COUNTIFS(출고표[구입일자],"&lt;&gt;"&amp;H460,출고표[구매자명],E460,출고표[구매자연락처],F460),COUNTIFS(출고표[구입일자],"&lt;&gt;"&amp;H460,출고표[구매자명],E460,출고표[구매자연락처],G460)),0)</f>
        <v>1</v>
      </c>
    </row>
    <row r="461" spans="1:48" ht="20.100000000000001" customHeight="1">
      <c r="A461" s="55">
        <v>468</v>
      </c>
      <c r="B461" s="55" t="s">
        <v>560</v>
      </c>
      <c r="C461" s="64" t="s">
        <v>3092</v>
      </c>
      <c r="D461" s="55" t="s">
        <v>559</v>
      </c>
      <c r="E461" s="55" t="s">
        <v>3090</v>
      </c>
      <c r="F461" s="55" t="s">
        <v>3093</v>
      </c>
      <c r="G461" s="55" t="s">
        <v>3094</v>
      </c>
      <c r="H461" s="63">
        <v>45510</v>
      </c>
      <c r="I461" s="63">
        <v>45510</v>
      </c>
      <c r="J461" s="55" t="s">
        <v>561</v>
      </c>
      <c r="K461" s="64" t="s">
        <v>3091</v>
      </c>
      <c r="M461" s="55" t="s">
        <v>3090</v>
      </c>
      <c r="N461" s="55" t="s">
        <v>3094</v>
      </c>
      <c r="P461" s="55" t="s">
        <v>3095</v>
      </c>
      <c r="R461" s="55" t="s">
        <v>239</v>
      </c>
      <c r="S461" s="55" t="s">
        <v>352</v>
      </c>
      <c r="T461" s="60">
        <v>25</v>
      </c>
      <c r="U461" s="60">
        <v>51750</v>
      </c>
      <c r="V461" s="60">
        <v>0</v>
      </c>
      <c r="W461" s="60">
        <v>0</v>
      </c>
      <c r="X461" s="60">
        <v>0</v>
      </c>
      <c r="Y461" s="60">
        <v>4400</v>
      </c>
      <c r="Z461" s="60">
        <v>1725</v>
      </c>
      <c r="AA461" s="60">
        <v>0</v>
      </c>
      <c r="AB461" s="60">
        <v>1980</v>
      </c>
      <c r="AC461" s="60">
        <v>1265</v>
      </c>
      <c r="AD461" s="60">
        <v>51750</v>
      </c>
      <c r="AE461" s="60">
        <v>37750</v>
      </c>
      <c r="AF461" s="60">
        <v>2140</v>
      </c>
      <c r="AG461" s="60">
        <v>11860</v>
      </c>
      <c r="AH461" s="61">
        <v>0.22919999999999999</v>
      </c>
      <c r="AL461" s="55" t="s">
        <v>3128</v>
      </c>
      <c r="AN461" s="55" t="s">
        <v>785</v>
      </c>
      <c r="AP4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51750</v>
      </c>
      <c r="AQ4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37750</v>
      </c>
      <c r="AR4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2140</v>
      </c>
      <c r="AS461" s="60">
        <f>IFERROR(IF(출고표[[#This Row],[쇼핑몰구분]]="비닐팩토리",0,ROUND(출고표[[#This Row],[총판매금액(검)]]-출고표[[#This Row],[거래처지급액(검)]]-출고표[[#This Row],[수수료(검)]],0)),0)</f>
        <v>11860</v>
      </c>
      <c r="AT4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0.22919999999999999</v>
      </c>
      <c r="AU4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1" s="60">
        <f>IFERROR(IF(D461="스마트스토어",COUNTIFS(출고표[구입일자],"&lt;&gt;"&amp;H461,출고표[구매자명],E461,출고표[구매자연락처],F461),COUNTIFS(출고표[구입일자],"&lt;&gt;"&amp;H461,출고표[구매자명],E461,출고표[구매자연락처],G461)),0)</f>
        <v>0</v>
      </c>
    </row>
    <row r="462" spans="1:48" ht="20.100000000000001" customHeight="1">
      <c r="A462" s="55">
        <v>469</v>
      </c>
      <c r="B462" s="55" t="s">
        <v>560</v>
      </c>
      <c r="C462" s="64" t="s">
        <v>3098</v>
      </c>
      <c r="D462" s="55" t="s">
        <v>559</v>
      </c>
      <c r="E462" s="55" t="s">
        <v>3096</v>
      </c>
      <c r="F462" s="55" t="s">
        <v>3099</v>
      </c>
      <c r="G462" s="55" t="s">
        <v>3100</v>
      </c>
      <c r="H462" s="63">
        <v>45506</v>
      </c>
      <c r="I462" s="63">
        <v>45510</v>
      </c>
      <c r="J462" s="55" t="s">
        <v>561</v>
      </c>
      <c r="K462" s="64" t="s">
        <v>3097</v>
      </c>
      <c r="M462" s="55" t="s">
        <v>3096</v>
      </c>
      <c r="N462" s="55" t="s">
        <v>3100</v>
      </c>
      <c r="P462" s="55" t="s">
        <v>3101</v>
      </c>
      <c r="Q462" s="55" t="s">
        <v>1181</v>
      </c>
      <c r="R462" s="55" t="s">
        <v>289</v>
      </c>
      <c r="S462" s="55" t="s">
        <v>351</v>
      </c>
      <c r="T462" s="60">
        <v>11</v>
      </c>
      <c r="U462" s="60">
        <v>24310</v>
      </c>
      <c r="V462" s="60">
        <v>0</v>
      </c>
      <c r="W462" s="60">
        <v>0</v>
      </c>
      <c r="X462" s="60">
        <v>0</v>
      </c>
      <c r="Y462" s="60">
        <v>4400</v>
      </c>
      <c r="Z462" s="60">
        <v>1725</v>
      </c>
      <c r="AA462" s="60">
        <v>0</v>
      </c>
      <c r="AB462" s="60">
        <v>1720</v>
      </c>
      <c r="AC462" s="60">
        <v>1100</v>
      </c>
      <c r="AD462" s="60">
        <v>24310</v>
      </c>
      <c r="AE462" s="60">
        <v>18225</v>
      </c>
      <c r="AF462" s="60">
        <v>1048</v>
      </c>
      <c r="AG462" s="60">
        <v>5037</v>
      </c>
      <c r="AH462" s="61">
        <v>0.2072</v>
      </c>
      <c r="AL462" s="55" t="s">
        <v>288</v>
      </c>
      <c r="AN462" s="55" t="s">
        <v>785</v>
      </c>
      <c r="AP4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24310</v>
      </c>
      <c r="AQ4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18225</v>
      </c>
      <c r="AR4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1048</v>
      </c>
      <c r="AS462" s="60">
        <f>IFERROR(IF(출고표[[#This Row],[쇼핑몰구분]]="비닐팩토리",0,ROUND(출고표[[#This Row],[총판매금액(검)]]-출고표[[#This Row],[거래처지급액(검)]]-출고표[[#This Row],[수수료(검)]],0)),0)</f>
        <v>5037</v>
      </c>
      <c r="AT4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0.2072</v>
      </c>
      <c r="AU4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2" s="60">
        <f>IFERROR(IF(D462="스마트스토어",COUNTIFS(출고표[구입일자],"&lt;&gt;"&amp;H462,출고표[구매자명],E462,출고표[구매자연락처],F462),COUNTIFS(출고표[구입일자],"&lt;&gt;"&amp;H462,출고표[구매자명],E462,출고표[구매자연락처],G462)),0)</f>
        <v>0</v>
      </c>
    </row>
    <row r="463" spans="1:48" ht="20.100000000000001" customHeight="1">
      <c r="A463" s="55">
        <v>470</v>
      </c>
      <c r="B463" s="55" t="s">
        <v>560</v>
      </c>
      <c r="C463" s="64" t="s">
        <v>3102</v>
      </c>
      <c r="D463" s="55" t="s">
        <v>559</v>
      </c>
      <c r="E463" s="55" t="s">
        <v>3096</v>
      </c>
      <c r="F463" s="55" t="s">
        <v>3099</v>
      </c>
      <c r="G463" s="55" t="s">
        <v>3100</v>
      </c>
      <c r="H463" s="63">
        <v>45506</v>
      </c>
      <c r="I463" s="63">
        <v>45510</v>
      </c>
      <c r="J463" s="55" t="s">
        <v>561</v>
      </c>
      <c r="K463" s="64" t="s">
        <v>3097</v>
      </c>
      <c r="M463" s="55" t="s">
        <v>3096</v>
      </c>
      <c r="N463" s="55" t="s">
        <v>3100</v>
      </c>
      <c r="P463" s="55" t="s">
        <v>3101</v>
      </c>
      <c r="Q463" s="55" t="s">
        <v>1181</v>
      </c>
      <c r="R463" s="55" t="s">
        <v>289</v>
      </c>
      <c r="S463" s="55" t="s">
        <v>352</v>
      </c>
      <c r="T463" s="60">
        <v>5</v>
      </c>
      <c r="U463" s="60">
        <v>11050</v>
      </c>
      <c r="V463" s="60">
        <v>0</v>
      </c>
      <c r="W463" s="60">
        <v>0</v>
      </c>
      <c r="X463" s="60">
        <v>0</v>
      </c>
      <c r="Y463" s="60">
        <v>0</v>
      </c>
      <c r="Z463" s="60">
        <v>0</v>
      </c>
      <c r="AA463" s="60">
        <v>0</v>
      </c>
      <c r="AB463" s="60">
        <v>1720</v>
      </c>
      <c r="AC463" s="60">
        <v>1100</v>
      </c>
      <c r="AD463" s="60">
        <v>11050</v>
      </c>
      <c r="AE463" s="60">
        <v>5500</v>
      </c>
      <c r="AF463" s="60">
        <v>520</v>
      </c>
      <c r="AG463" s="60">
        <v>5030</v>
      </c>
      <c r="AH463" s="61">
        <v>0.45519999999999999</v>
      </c>
      <c r="AL463" s="55" t="s">
        <v>288</v>
      </c>
      <c r="AM463" s="55" t="s">
        <v>773</v>
      </c>
      <c r="AN463" s="55" t="s">
        <v>785</v>
      </c>
      <c r="AP4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11050</v>
      </c>
      <c r="AQ4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5500</v>
      </c>
      <c r="AR4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520</v>
      </c>
      <c r="AS463" s="60">
        <f>IFERROR(IF(출고표[[#This Row],[쇼핑몰구분]]="비닐팩토리",0,ROUND(출고표[[#This Row],[총판매금액(검)]]-출고표[[#This Row],[거래처지급액(검)]]-출고표[[#This Row],[수수료(검)]],0)),0)</f>
        <v>5030</v>
      </c>
      <c r="AT4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0.45519999999999999</v>
      </c>
      <c r="AU4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3" s="60">
        <f>IFERROR(IF(D463="스마트스토어",COUNTIFS(출고표[구입일자],"&lt;&gt;"&amp;H463,출고표[구매자명],E463,출고표[구매자연락처],F463),COUNTIFS(출고표[구입일자],"&lt;&gt;"&amp;H463,출고표[구매자명],E463,출고표[구매자연락처],G463)),0)</f>
        <v>0</v>
      </c>
    </row>
    <row r="464" spans="1:48" ht="20.100000000000001" customHeight="1">
      <c r="A464" s="55">
        <v>471</v>
      </c>
      <c r="B464" s="55" t="s">
        <v>560</v>
      </c>
      <c r="C464" s="64" t="s">
        <v>3105</v>
      </c>
      <c r="D464" s="55" t="s">
        <v>559</v>
      </c>
      <c r="E464" s="55" t="s">
        <v>3103</v>
      </c>
      <c r="F464" s="55" t="s">
        <v>3106</v>
      </c>
      <c r="G464" s="55" t="s">
        <v>3107</v>
      </c>
      <c r="H464" s="63">
        <v>45504</v>
      </c>
      <c r="I464" s="63">
        <v>45510</v>
      </c>
      <c r="J464" s="55" t="s">
        <v>561</v>
      </c>
      <c r="K464" s="64" t="s">
        <v>3104</v>
      </c>
      <c r="M464" s="55" t="s">
        <v>3103</v>
      </c>
      <c r="N464" s="55" t="s">
        <v>3107</v>
      </c>
      <c r="P464" s="55" t="s">
        <v>3108</v>
      </c>
      <c r="R464" s="55" t="s">
        <v>98</v>
      </c>
      <c r="S464" s="55" t="s">
        <v>351</v>
      </c>
      <c r="T464" s="60">
        <v>2</v>
      </c>
      <c r="U464" s="60">
        <v>16840</v>
      </c>
      <c r="V464" s="60">
        <v>0</v>
      </c>
      <c r="W464" s="60">
        <v>3000</v>
      </c>
      <c r="X464" s="60">
        <v>0</v>
      </c>
      <c r="Y464" s="60">
        <v>3000</v>
      </c>
      <c r="Z464" s="60">
        <v>0</v>
      </c>
      <c r="AA464" s="60">
        <v>0</v>
      </c>
      <c r="AB464" s="60">
        <v>6120</v>
      </c>
      <c r="AC464" s="60">
        <v>3960</v>
      </c>
      <c r="AD464" s="60">
        <v>19840</v>
      </c>
      <c r="AE464" s="60">
        <v>10920</v>
      </c>
      <c r="AF464" s="60">
        <v>809</v>
      </c>
      <c r="AG464" s="60">
        <v>11111</v>
      </c>
      <c r="AH464" s="61">
        <v>0.56000000000000005</v>
      </c>
      <c r="AL464" s="55" t="s">
        <v>1645</v>
      </c>
      <c r="AN464" s="55" t="s">
        <v>785</v>
      </c>
      <c r="AP4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19840</v>
      </c>
      <c r="AQ4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4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809</v>
      </c>
      <c r="AS464" s="60">
        <f>IFERROR(IF(출고표[[#This Row],[쇼핑몰구분]]="비닐팩토리",0,ROUND(출고표[[#This Row],[총판매금액(검)]]-출고표[[#This Row],[거래처지급액(검)]]-출고표[[#This Row],[수수료(검)]],0)),0)</f>
        <v>8111</v>
      </c>
      <c r="AT4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0.4088</v>
      </c>
      <c r="AU4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64" s="60">
        <f>IFERROR(IF(D464="스마트스토어",COUNTIFS(출고표[구입일자],"&lt;&gt;"&amp;H464,출고표[구매자명],E464,출고표[구매자연락처],F464),COUNTIFS(출고표[구입일자],"&lt;&gt;"&amp;H464,출고표[구매자명],E464,출고표[구매자연락처],G464)),0)</f>
        <v>0</v>
      </c>
    </row>
    <row r="465" spans="1:48" ht="20.100000000000001" customHeight="1">
      <c r="A465" s="55">
        <v>472</v>
      </c>
      <c r="B465" s="55" t="s">
        <v>560</v>
      </c>
      <c r="C465" s="64" t="s">
        <v>3111</v>
      </c>
      <c r="D465" s="55" t="s">
        <v>562</v>
      </c>
      <c r="E465" s="55" t="s">
        <v>3109</v>
      </c>
      <c r="F465" s="55" t="s">
        <v>3112</v>
      </c>
      <c r="G465" s="55" t="s">
        <v>3113</v>
      </c>
      <c r="H465" s="63">
        <v>45509</v>
      </c>
      <c r="I465" s="63">
        <v>45510</v>
      </c>
      <c r="J465" s="55" t="s">
        <v>561</v>
      </c>
      <c r="K465" s="64" t="s">
        <v>3110</v>
      </c>
      <c r="M465" s="55" t="s">
        <v>3109</v>
      </c>
      <c r="N465" s="55" t="s">
        <v>3113</v>
      </c>
      <c r="P465" s="55" t="s">
        <v>3114</v>
      </c>
      <c r="Q465" s="55" t="s">
        <v>563</v>
      </c>
      <c r="R465" s="55" t="s">
        <v>121</v>
      </c>
      <c r="S465" s="55" t="s">
        <v>351</v>
      </c>
      <c r="T465" s="60">
        <v>5</v>
      </c>
      <c r="U465" s="60">
        <v>13550</v>
      </c>
      <c r="V465" s="60">
        <v>0</v>
      </c>
      <c r="W465" s="60">
        <v>3000</v>
      </c>
      <c r="X465" s="60">
        <v>0</v>
      </c>
      <c r="Y465" s="60">
        <v>3000</v>
      </c>
      <c r="Z465" s="60">
        <v>0</v>
      </c>
      <c r="AA465" s="60">
        <v>0</v>
      </c>
      <c r="AB465" s="60">
        <v>2320</v>
      </c>
      <c r="AC465" s="60">
        <v>1430</v>
      </c>
      <c r="AD465" s="60">
        <v>16550</v>
      </c>
      <c r="AE465" s="60">
        <v>10150</v>
      </c>
      <c r="AF465" s="60">
        <v>1709</v>
      </c>
      <c r="AG465" s="60">
        <v>4691</v>
      </c>
      <c r="AH465" s="61">
        <v>0.28339999999999999</v>
      </c>
      <c r="AL465" s="55" t="s">
        <v>120</v>
      </c>
      <c r="AN465" s="55" t="s">
        <v>785</v>
      </c>
      <c r="AP4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16550</v>
      </c>
      <c r="AQ4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10150</v>
      </c>
      <c r="AR4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1709</v>
      </c>
      <c r="AS465" s="60">
        <f>IFERROR(IF(출고표[[#This Row],[쇼핑몰구분]]="비닐팩토리",0,ROUND(출고표[[#This Row],[총판매금액(검)]]-출고표[[#This Row],[거래처지급액(검)]]-출고표[[#This Row],[수수료(검)]],0)),0)</f>
        <v>4691</v>
      </c>
      <c r="AT46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0.28339999999999999</v>
      </c>
      <c r="AU4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5" s="60">
        <f>IFERROR(IF(D465="스마트스토어",COUNTIFS(출고표[구입일자],"&lt;&gt;"&amp;H465,출고표[구매자명],E465,출고표[구매자연락처],F465),COUNTIFS(출고표[구입일자],"&lt;&gt;"&amp;H465,출고표[구매자명],E465,출고표[구매자연락처],G465)),0)</f>
        <v>0</v>
      </c>
    </row>
    <row r="466" spans="1:48" ht="20.100000000000001" customHeight="1">
      <c r="A466" s="55">
        <v>473</v>
      </c>
      <c r="B466" s="55" t="s">
        <v>560</v>
      </c>
      <c r="C466" s="64" t="s">
        <v>3117</v>
      </c>
      <c r="D466" s="55" t="s">
        <v>562</v>
      </c>
      <c r="E466" s="55" t="s">
        <v>3118</v>
      </c>
      <c r="F466" s="55" t="s">
        <v>3119</v>
      </c>
      <c r="G466" s="55" t="s">
        <v>3120</v>
      </c>
      <c r="H466" s="63">
        <v>45509</v>
      </c>
      <c r="I466" s="63">
        <v>45510</v>
      </c>
      <c r="J466" s="55" t="s">
        <v>561</v>
      </c>
      <c r="K466" s="64" t="s">
        <v>3116</v>
      </c>
      <c r="M466" s="55" t="s">
        <v>3115</v>
      </c>
      <c r="N466" s="55" t="s">
        <v>3120</v>
      </c>
      <c r="P466" s="55" t="s">
        <v>3121</v>
      </c>
      <c r="Q466" s="55" t="s">
        <v>564</v>
      </c>
      <c r="R466" s="55" t="s">
        <v>34</v>
      </c>
      <c r="S466" s="55" t="s">
        <v>351</v>
      </c>
      <c r="T466" s="60">
        <v>1</v>
      </c>
      <c r="U466" s="60">
        <v>34020</v>
      </c>
      <c r="V466" s="60">
        <v>0</v>
      </c>
      <c r="W466" s="60">
        <v>3000</v>
      </c>
      <c r="X466" s="60">
        <v>0</v>
      </c>
      <c r="Y466" s="60">
        <v>3500</v>
      </c>
      <c r="Z466" s="60">
        <v>960</v>
      </c>
      <c r="AA466" s="60">
        <v>0</v>
      </c>
      <c r="AB466" s="60">
        <v>32130</v>
      </c>
      <c r="AC466" s="60">
        <v>19800</v>
      </c>
      <c r="AD466" s="60">
        <v>37020</v>
      </c>
      <c r="AE466" s="60">
        <v>24260</v>
      </c>
      <c r="AF466" s="60">
        <v>4141</v>
      </c>
      <c r="AG466" s="60">
        <v>8619</v>
      </c>
      <c r="AH466" s="61">
        <v>0.23280000000000001</v>
      </c>
      <c r="AL466" s="55" t="s">
        <v>33</v>
      </c>
      <c r="AN466" s="55" t="s">
        <v>785</v>
      </c>
      <c r="AP4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4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4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66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4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4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6" s="60">
        <f>IFERROR(IF(D466="스마트스토어",COUNTIFS(출고표[구입일자],"&lt;&gt;"&amp;H466,출고표[구매자명],E466,출고표[구매자연락처],F466),COUNTIFS(출고표[구입일자],"&lt;&gt;"&amp;H466,출고표[구매자명],E466,출고표[구매자연락처],G466)),0)</f>
        <v>0</v>
      </c>
    </row>
    <row r="467" spans="1:48" ht="20.100000000000001" customHeight="1">
      <c r="A467" s="55">
        <v>474</v>
      </c>
      <c r="B467" s="55" t="s">
        <v>560</v>
      </c>
      <c r="C467" s="64" t="s">
        <v>3124</v>
      </c>
      <c r="D467" s="55" t="s">
        <v>562</v>
      </c>
      <c r="E467" s="55" t="s">
        <v>3122</v>
      </c>
      <c r="F467" s="55" t="s">
        <v>3125</v>
      </c>
      <c r="G467" s="55" t="s">
        <v>3126</v>
      </c>
      <c r="H467" s="63">
        <v>45510</v>
      </c>
      <c r="I467" s="63">
        <v>45510</v>
      </c>
      <c r="J467" s="55" t="s">
        <v>561</v>
      </c>
      <c r="K467" s="64" t="s">
        <v>3123</v>
      </c>
      <c r="M467" s="55" t="s">
        <v>3122</v>
      </c>
      <c r="N467" s="55" t="s">
        <v>3126</v>
      </c>
      <c r="P467" s="55" t="s">
        <v>3127</v>
      </c>
      <c r="Q467" s="55" t="s">
        <v>564</v>
      </c>
      <c r="R467" s="55" t="s">
        <v>104</v>
      </c>
      <c r="S467" s="55" t="s">
        <v>351</v>
      </c>
      <c r="T467" s="60">
        <v>1</v>
      </c>
      <c r="U467" s="60">
        <v>3850</v>
      </c>
      <c r="V467" s="60">
        <v>0</v>
      </c>
      <c r="W467" s="60">
        <v>0</v>
      </c>
      <c r="X467" s="60">
        <v>0</v>
      </c>
      <c r="Y467" s="60">
        <v>3000</v>
      </c>
      <c r="Z467" s="60">
        <v>0</v>
      </c>
      <c r="AA467" s="60">
        <v>0</v>
      </c>
      <c r="AB467" s="60">
        <v>3570</v>
      </c>
      <c r="AC467" s="60">
        <v>2200</v>
      </c>
      <c r="AD467" s="60">
        <v>3850</v>
      </c>
      <c r="AE467" s="60">
        <v>5200</v>
      </c>
      <c r="AF467" s="60">
        <v>457</v>
      </c>
      <c r="AG467" s="60">
        <v>-1807</v>
      </c>
      <c r="AH467" s="61">
        <v>-0.46939999999999998</v>
      </c>
      <c r="AL467" s="55" t="s">
        <v>1644</v>
      </c>
      <c r="AN467" s="55" t="s">
        <v>785</v>
      </c>
      <c r="AP4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4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4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467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4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4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7" s="60">
        <f>IFERROR(IF(D467="스마트스토어",COUNTIFS(출고표[구입일자],"&lt;&gt;"&amp;H467,출고표[구매자명],E467,출고표[구매자연락처],F467),COUNTIFS(출고표[구입일자],"&lt;&gt;"&amp;H467,출고표[구매자명],E467,출고표[구매자연락처],G467)),0)</f>
        <v>0</v>
      </c>
    </row>
    <row r="468" spans="1:48" ht="20.100000000000001" customHeight="1">
      <c r="A468" s="55">
        <v>475</v>
      </c>
      <c r="B468" s="55" t="s">
        <v>560</v>
      </c>
      <c r="C468" s="64" t="s">
        <v>3124</v>
      </c>
      <c r="D468" s="55" t="s">
        <v>562</v>
      </c>
      <c r="E468" s="55" t="s">
        <v>3122</v>
      </c>
      <c r="F468" s="55" t="s">
        <v>3125</v>
      </c>
      <c r="G468" s="55" t="s">
        <v>3126</v>
      </c>
      <c r="H468" s="63">
        <v>45510</v>
      </c>
      <c r="I468" s="63">
        <v>45510</v>
      </c>
      <c r="J468" s="55" t="s">
        <v>561</v>
      </c>
      <c r="K468" s="64" t="s">
        <v>3123</v>
      </c>
      <c r="M468" s="55" t="s">
        <v>3122</v>
      </c>
      <c r="N468" s="55" t="s">
        <v>3126</v>
      </c>
      <c r="P468" s="55" t="s">
        <v>3127</v>
      </c>
      <c r="Q468" s="55" t="s">
        <v>564</v>
      </c>
      <c r="R468" s="55" t="s">
        <v>98</v>
      </c>
      <c r="S468" s="55" t="s">
        <v>351</v>
      </c>
      <c r="T468" s="60">
        <v>1</v>
      </c>
      <c r="U468" s="60">
        <v>6800</v>
      </c>
      <c r="V468" s="60">
        <v>0</v>
      </c>
      <c r="W468" s="60">
        <v>0</v>
      </c>
      <c r="X468" s="60">
        <v>0</v>
      </c>
      <c r="Y468" s="60">
        <v>0</v>
      </c>
      <c r="Z468" s="60">
        <v>0</v>
      </c>
      <c r="AA468" s="60">
        <v>0</v>
      </c>
      <c r="AB468" s="60">
        <v>6430</v>
      </c>
      <c r="AC468" s="60">
        <v>3960</v>
      </c>
      <c r="AD468" s="60">
        <v>6800</v>
      </c>
      <c r="AE468" s="60">
        <v>3960</v>
      </c>
      <c r="AF468" s="60">
        <v>808</v>
      </c>
      <c r="AG468" s="60">
        <v>2032</v>
      </c>
      <c r="AH468" s="61">
        <v>0.29880000000000001</v>
      </c>
      <c r="AL468" s="55" t="s">
        <v>1645</v>
      </c>
      <c r="AM468" s="55" t="s">
        <v>773</v>
      </c>
      <c r="AN468" s="55" t="s">
        <v>785</v>
      </c>
      <c r="AP4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6800</v>
      </c>
      <c r="AQ4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4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</v>
      </c>
      <c r="AS468" s="60">
        <f>IFERROR(IF(출고표[[#This Row],[쇼핑몰구분]]="비닐팩토리",0,ROUND(출고표[[#This Row],[총판매금액(검)]]-출고표[[#This Row],[거래처지급액(검)]]-출고표[[#This Row],[수수료(검)]],0)),0)</f>
        <v>2032</v>
      </c>
      <c r="AT4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0.29880000000000001</v>
      </c>
      <c r="AU4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8" s="60">
        <f>IFERROR(IF(D468="스마트스토어",COUNTIFS(출고표[구입일자],"&lt;&gt;"&amp;H468,출고표[구매자명],E468,출고표[구매자연락처],F468),COUNTIFS(출고표[구입일자],"&lt;&gt;"&amp;H468,출고표[구매자명],E468,출고표[구매자연락처],G468)),0)</f>
        <v>0</v>
      </c>
    </row>
    <row r="469" spans="1:48" ht="20.100000000000001" customHeight="1">
      <c r="A469" s="55">
        <v>476</v>
      </c>
      <c r="B469" s="55" t="s">
        <v>665</v>
      </c>
      <c r="C469" s="64" t="s">
        <v>3405</v>
      </c>
      <c r="D469" s="55" t="s">
        <v>530</v>
      </c>
      <c r="E469" s="55" t="s">
        <v>2138</v>
      </c>
      <c r="H469" s="63">
        <v>45516</v>
      </c>
      <c r="I469" s="63">
        <v>45516</v>
      </c>
      <c r="J469" s="55" t="s">
        <v>561</v>
      </c>
      <c r="K469" s="64" t="s">
        <v>3129</v>
      </c>
      <c r="M469" s="55" t="s">
        <v>2138</v>
      </c>
      <c r="N469" s="55" t="s">
        <v>2140</v>
      </c>
      <c r="P469" s="55" t="s">
        <v>2141</v>
      </c>
      <c r="R469" s="55" t="s">
        <v>529</v>
      </c>
      <c r="S469" s="55" t="s">
        <v>351</v>
      </c>
      <c r="T469" s="60">
        <v>1</v>
      </c>
      <c r="U469" s="60">
        <v>0</v>
      </c>
      <c r="V469" s="60">
        <v>0</v>
      </c>
      <c r="W469" s="60">
        <v>0</v>
      </c>
      <c r="X469" s="60">
        <v>0</v>
      </c>
      <c r="Y469" s="60">
        <v>4400</v>
      </c>
      <c r="Z469" s="60">
        <v>1725</v>
      </c>
      <c r="AA469" s="60">
        <v>0</v>
      </c>
      <c r="AB469" s="60">
        <v>0</v>
      </c>
      <c r="AC469" s="60">
        <v>0</v>
      </c>
      <c r="AD469" s="60">
        <v>0</v>
      </c>
      <c r="AE469" s="60">
        <v>0</v>
      </c>
      <c r="AF469" s="60">
        <v>0</v>
      </c>
      <c r="AG469" s="60">
        <v>0</v>
      </c>
      <c r="AH469" s="61">
        <v>0</v>
      </c>
      <c r="AL469" s="55" t="s">
        <v>530</v>
      </c>
      <c r="AM469" s="55" t="s">
        <v>773</v>
      </c>
      <c r="AN469" s="55" t="s">
        <v>785</v>
      </c>
      <c r="AP4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6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6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9" s="60">
        <f>IFERROR(IF(D469="스마트스토어",COUNTIFS(출고표[구입일자],"&lt;&gt;"&amp;H469,출고표[구매자명],E469,출고표[구매자연락처],F469),COUNTIFS(출고표[구입일자],"&lt;&gt;"&amp;H469,출고표[구매자명],E469,출고표[구매자연락처],G469)),0)</f>
        <v>0</v>
      </c>
    </row>
    <row r="470" spans="1:48" ht="20.100000000000001" customHeight="1">
      <c r="A470" s="55">
        <v>477</v>
      </c>
      <c r="B470" s="55" t="s">
        <v>665</v>
      </c>
      <c r="C470" s="64" t="s">
        <v>3406</v>
      </c>
      <c r="D470" s="55" t="s">
        <v>530</v>
      </c>
      <c r="E470" s="55" t="s">
        <v>2138</v>
      </c>
      <c r="H470" s="63">
        <v>45516</v>
      </c>
      <c r="I470" s="63">
        <v>45516</v>
      </c>
      <c r="J470" s="55" t="s">
        <v>561</v>
      </c>
      <c r="K470" s="64" t="s">
        <v>3130</v>
      </c>
      <c r="M470" s="55" t="s">
        <v>2138</v>
      </c>
      <c r="N470" s="55" t="s">
        <v>2140</v>
      </c>
      <c r="P470" s="55" t="s">
        <v>2141</v>
      </c>
      <c r="R470" s="55" t="s">
        <v>529</v>
      </c>
      <c r="S470" s="55" t="s">
        <v>351</v>
      </c>
      <c r="T470" s="60">
        <v>1</v>
      </c>
      <c r="U470" s="60">
        <v>0</v>
      </c>
      <c r="V470" s="60">
        <v>0</v>
      </c>
      <c r="W470" s="60">
        <v>0</v>
      </c>
      <c r="X470" s="60">
        <v>0</v>
      </c>
      <c r="Y470" s="60">
        <v>5700</v>
      </c>
      <c r="Z470" s="60">
        <v>1725</v>
      </c>
      <c r="AA470" s="60">
        <v>0</v>
      </c>
      <c r="AB470" s="60">
        <v>0</v>
      </c>
      <c r="AC470" s="60">
        <v>0</v>
      </c>
      <c r="AD470" s="60">
        <v>0</v>
      </c>
      <c r="AE470" s="60">
        <v>0</v>
      </c>
      <c r="AF470" s="60">
        <v>0</v>
      </c>
      <c r="AG470" s="60">
        <v>0</v>
      </c>
      <c r="AH470" s="61">
        <v>0</v>
      </c>
      <c r="AL470" s="55" t="s">
        <v>530</v>
      </c>
      <c r="AM470" s="55" t="s">
        <v>773</v>
      </c>
      <c r="AN470" s="55" t="s">
        <v>785</v>
      </c>
      <c r="AP4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0" s="60">
        <f>IFERROR(IF(D470="스마트스토어",COUNTIFS(출고표[구입일자],"&lt;&gt;"&amp;H470,출고표[구매자명],E470,출고표[구매자연락처],F470),COUNTIFS(출고표[구입일자],"&lt;&gt;"&amp;H470,출고표[구매자명],E470,출고표[구매자연락처],G470)),0)</f>
        <v>0</v>
      </c>
    </row>
    <row r="471" spans="1:48" ht="20.100000000000001" customHeight="1">
      <c r="A471" s="55">
        <v>478</v>
      </c>
      <c r="B471" s="55" t="s">
        <v>665</v>
      </c>
      <c r="C471" s="64" t="s">
        <v>3407</v>
      </c>
      <c r="D471" s="55" t="s">
        <v>530</v>
      </c>
      <c r="E471" s="55" t="s">
        <v>2138</v>
      </c>
      <c r="H471" s="63">
        <v>45516</v>
      </c>
      <c r="I471" s="63">
        <v>45516</v>
      </c>
      <c r="J471" s="55" t="s">
        <v>561</v>
      </c>
      <c r="K471" s="64" t="s">
        <v>3131</v>
      </c>
      <c r="M471" s="55" t="s">
        <v>2138</v>
      </c>
      <c r="N471" s="55" t="s">
        <v>2140</v>
      </c>
      <c r="P471" s="55" t="s">
        <v>2141</v>
      </c>
      <c r="R471" s="55" t="s">
        <v>529</v>
      </c>
      <c r="S471" s="55" t="s">
        <v>351</v>
      </c>
      <c r="T471" s="60">
        <v>1</v>
      </c>
      <c r="U471" s="60">
        <v>0</v>
      </c>
      <c r="V471" s="60">
        <v>0</v>
      </c>
      <c r="W471" s="60">
        <v>0</v>
      </c>
      <c r="X471" s="60">
        <v>0</v>
      </c>
      <c r="Y471" s="60">
        <v>5700</v>
      </c>
      <c r="Z471" s="60">
        <v>1725</v>
      </c>
      <c r="AA471" s="60">
        <v>0</v>
      </c>
      <c r="AB471" s="60">
        <v>0</v>
      </c>
      <c r="AC471" s="60">
        <v>0</v>
      </c>
      <c r="AD471" s="60">
        <v>0</v>
      </c>
      <c r="AE471" s="60">
        <v>0</v>
      </c>
      <c r="AF471" s="60">
        <v>0</v>
      </c>
      <c r="AG471" s="60">
        <v>0</v>
      </c>
      <c r="AH471" s="61">
        <v>0</v>
      </c>
      <c r="AL471" s="55" t="s">
        <v>530</v>
      </c>
      <c r="AM471" s="55" t="s">
        <v>773</v>
      </c>
      <c r="AN471" s="55" t="s">
        <v>785</v>
      </c>
      <c r="AP4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1" s="60">
        <f>IFERROR(IF(D471="스마트스토어",COUNTIFS(출고표[구입일자],"&lt;&gt;"&amp;H471,출고표[구매자명],E471,출고표[구매자연락처],F471),COUNTIFS(출고표[구입일자],"&lt;&gt;"&amp;H471,출고표[구매자명],E471,출고표[구매자연락처],G471)),0)</f>
        <v>0</v>
      </c>
    </row>
    <row r="472" spans="1:48" ht="20.100000000000001" customHeight="1">
      <c r="A472" s="55">
        <v>479</v>
      </c>
      <c r="B472" s="55" t="s">
        <v>665</v>
      </c>
      <c r="C472" s="64" t="s">
        <v>3408</v>
      </c>
      <c r="D472" s="55" t="s">
        <v>530</v>
      </c>
      <c r="E472" s="55" t="s">
        <v>3132</v>
      </c>
      <c r="H472" s="63">
        <v>45516</v>
      </c>
      <c r="I472" s="63">
        <v>45516</v>
      </c>
      <c r="J472" s="55" t="s">
        <v>561</v>
      </c>
      <c r="K472" s="64" t="s">
        <v>3133</v>
      </c>
      <c r="M472" s="55" t="s">
        <v>3132</v>
      </c>
      <c r="N472" s="55" t="s">
        <v>3134</v>
      </c>
      <c r="P472" s="55" t="s">
        <v>3135</v>
      </c>
      <c r="R472" s="55" t="s">
        <v>529</v>
      </c>
      <c r="S472" s="55" t="s">
        <v>351</v>
      </c>
      <c r="T472" s="60">
        <v>1</v>
      </c>
      <c r="U472" s="60">
        <v>0</v>
      </c>
      <c r="V472" s="60">
        <v>0</v>
      </c>
      <c r="W472" s="60">
        <v>0</v>
      </c>
      <c r="X472" s="60">
        <v>0</v>
      </c>
      <c r="Y472" s="60">
        <v>3000</v>
      </c>
      <c r="Z472" s="60">
        <v>0</v>
      </c>
      <c r="AA472" s="60">
        <v>0</v>
      </c>
      <c r="AB472" s="60">
        <v>0</v>
      </c>
      <c r="AC472" s="60">
        <v>0</v>
      </c>
      <c r="AD472" s="60">
        <v>0</v>
      </c>
      <c r="AE472" s="60">
        <v>0</v>
      </c>
      <c r="AF472" s="60">
        <v>0</v>
      </c>
      <c r="AG472" s="60">
        <v>0</v>
      </c>
      <c r="AH472" s="61">
        <v>0</v>
      </c>
      <c r="AL472" s="55" t="s">
        <v>530</v>
      </c>
      <c r="AM472" s="55" t="s">
        <v>773</v>
      </c>
      <c r="AN472" s="55" t="s">
        <v>785</v>
      </c>
      <c r="AP4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2" s="60">
        <f>IFERROR(IF(D472="스마트스토어",COUNTIFS(출고표[구입일자],"&lt;&gt;"&amp;H472,출고표[구매자명],E472,출고표[구매자연락처],F472),COUNTIFS(출고표[구입일자],"&lt;&gt;"&amp;H472,출고표[구매자명],E472,출고표[구매자연락처],G472)),0)</f>
        <v>0</v>
      </c>
    </row>
    <row r="473" spans="1:48" ht="20.100000000000001" customHeight="1">
      <c r="A473" s="55">
        <v>480</v>
      </c>
      <c r="B473" s="55" t="s">
        <v>665</v>
      </c>
      <c r="C473" s="64" t="s">
        <v>3409</v>
      </c>
      <c r="D473" s="55" t="s">
        <v>530</v>
      </c>
      <c r="E473" s="55" t="s">
        <v>3136</v>
      </c>
      <c r="H473" s="63">
        <v>45513</v>
      </c>
      <c r="I473" s="63">
        <v>45513</v>
      </c>
      <c r="J473" s="55" t="s">
        <v>561</v>
      </c>
      <c r="K473" s="64" t="s">
        <v>3137</v>
      </c>
      <c r="M473" s="55" t="s">
        <v>3136</v>
      </c>
      <c r="N473" s="55" t="s">
        <v>3138</v>
      </c>
      <c r="P473" s="55" t="s">
        <v>3139</v>
      </c>
      <c r="R473" s="55" t="s">
        <v>529</v>
      </c>
      <c r="S473" s="55" t="s">
        <v>351</v>
      </c>
      <c r="T473" s="60">
        <v>1</v>
      </c>
      <c r="U473" s="60">
        <v>0</v>
      </c>
      <c r="V473" s="60">
        <v>0</v>
      </c>
      <c r="W473" s="60">
        <v>0</v>
      </c>
      <c r="X473" s="60">
        <v>0</v>
      </c>
      <c r="Y473" s="60">
        <v>3000</v>
      </c>
      <c r="Z473" s="60">
        <v>0</v>
      </c>
      <c r="AA473" s="60">
        <v>0</v>
      </c>
      <c r="AB473" s="60">
        <v>0</v>
      </c>
      <c r="AC473" s="60">
        <v>0</v>
      </c>
      <c r="AD473" s="60">
        <v>0</v>
      </c>
      <c r="AE473" s="60">
        <v>0</v>
      </c>
      <c r="AF473" s="60">
        <v>0</v>
      </c>
      <c r="AG473" s="60">
        <v>0</v>
      </c>
      <c r="AH473" s="61">
        <v>0</v>
      </c>
      <c r="AL473" s="55" t="s">
        <v>530</v>
      </c>
      <c r="AM473" s="55" t="s">
        <v>773</v>
      </c>
      <c r="AN473" s="55" t="s">
        <v>785</v>
      </c>
      <c r="AP4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3" s="60">
        <f>IFERROR(IF(D473="스마트스토어",COUNTIFS(출고표[구입일자],"&lt;&gt;"&amp;H473,출고표[구매자명],E473,출고표[구매자연락처],F473),COUNTIFS(출고표[구입일자],"&lt;&gt;"&amp;H473,출고표[구매자명],E473,출고표[구매자연락처],G473)),0)</f>
        <v>0</v>
      </c>
    </row>
    <row r="474" spans="1:48" ht="20.100000000000001" customHeight="1">
      <c r="A474" s="55">
        <v>481</v>
      </c>
      <c r="B474" s="55" t="s">
        <v>665</v>
      </c>
      <c r="C474" s="64" t="s">
        <v>3410</v>
      </c>
      <c r="D474" s="55" t="s">
        <v>530</v>
      </c>
      <c r="E474" s="55" t="s">
        <v>3140</v>
      </c>
      <c r="H474" s="63">
        <v>45513</v>
      </c>
      <c r="I474" s="63">
        <v>45513</v>
      </c>
      <c r="J474" s="55" t="s">
        <v>561</v>
      </c>
      <c r="K474" s="64" t="s">
        <v>3141</v>
      </c>
      <c r="M474" s="55" t="s">
        <v>3140</v>
      </c>
      <c r="N474" s="55" t="s">
        <v>3142</v>
      </c>
      <c r="P474" s="55" t="s">
        <v>3143</v>
      </c>
      <c r="R474" s="55" t="s">
        <v>529</v>
      </c>
      <c r="S474" s="55" t="s">
        <v>351</v>
      </c>
      <c r="T474" s="60">
        <v>1</v>
      </c>
      <c r="U474" s="60">
        <v>0</v>
      </c>
      <c r="V474" s="60">
        <v>0</v>
      </c>
      <c r="W474" s="60">
        <v>0</v>
      </c>
      <c r="X474" s="60">
        <v>0</v>
      </c>
      <c r="Y474" s="60">
        <v>5700</v>
      </c>
      <c r="Z474" s="60">
        <v>1725</v>
      </c>
      <c r="AA474" s="60">
        <v>0</v>
      </c>
      <c r="AB474" s="60">
        <v>0</v>
      </c>
      <c r="AC474" s="60">
        <v>0</v>
      </c>
      <c r="AD474" s="60">
        <v>0</v>
      </c>
      <c r="AE474" s="60">
        <v>0</v>
      </c>
      <c r="AF474" s="60">
        <v>0</v>
      </c>
      <c r="AG474" s="60">
        <v>0</v>
      </c>
      <c r="AH474" s="61">
        <v>0</v>
      </c>
      <c r="AL474" s="55" t="s">
        <v>530</v>
      </c>
      <c r="AM474" s="55" t="s">
        <v>773</v>
      </c>
      <c r="AN474" s="55" t="s">
        <v>785</v>
      </c>
      <c r="AP4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4" s="60">
        <f>IFERROR(IF(D474="스마트스토어",COUNTIFS(출고표[구입일자],"&lt;&gt;"&amp;H474,출고표[구매자명],E474,출고표[구매자연락처],F474),COUNTIFS(출고표[구입일자],"&lt;&gt;"&amp;H474,출고표[구매자명],E474,출고표[구매자연락처],G474)),0)</f>
        <v>0</v>
      </c>
    </row>
    <row r="475" spans="1:48" ht="20.100000000000001" customHeight="1">
      <c r="A475" s="55">
        <v>482</v>
      </c>
      <c r="B475" s="55" t="s">
        <v>665</v>
      </c>
      <c r="C475" s="64" t="s">
        <v>3411</v>
      </c>
      <c r="D475" s="55" t="s">
        <v>530</v>
      </c>
      <c r="E475" s="55" t="s">
        <v>3140</v>
      </c>
      <c r="H475" s="63">
        <v>45513</v>
      </c>
      <c r="I475" s="63">
        <v>45513</v>
      </c>
      <c r="J475" s="55" t="s">
        <v>561</v>
      </c>
      <c r="K475" s="64" t="s">
        <v>3144</v>
      </c>
      <c r="M475" s="55" t="s">
        <v>3140</v>
      </c>
      <c r="N475" s="55" t="s">
        <v>3142</v>
      </c>
      <c r="P475" s="55" t="s">
        <v>3143</v>
      </c>
      <c r="R475" s="55" t="s">
        <v>529</v>
      </c>
      <c r="S475" s="55" t="s">
        <v>351</v>
      </c>
      <c r="T475" s="60">
        <v>1</v>
      </c>
      <c r="U475" s="60">
        <v>0</v>
      </c>
      <c r="V475" s="60">
        <v>0</v>
      </c>
      <c r="W475" s="60">
        <v>0</v>
      </c>
      <c r="X475" s="60">
        <v>0</v>
      </c>
      <c r="Y475" s="60">
        <v>5700</v>
      </c>
      <c r="Z475" s="60">
        <v>1725</v>
      </c>
      <c r="AA475" s="60">
        <v>0</v>
      </c>
      <c r="AB475" s="60">
        <v>0</v>
      </c>
      <c r="AC475" s="60">
        <v>0</v>
      </c>
      <c r="AD475" s="60">
        <v>0</v>
      </c>
      <c r="AE475" s="60">
        <v>0</v>
      </c>
      <c r="AF475" s="60">
        <v>0</v>
      </c>
      <c r="AG475" s="60">
        <v>0</v>
      </c>
      <c r="AH475" s="61">
        <v>0</v>
      </c>
      <c r="AL475" s="55" t="s">
        <v>530</v>
      </c>
      <c r="AM475" s="55" t="s">
        <v>773</v>
      </c>
      <c r="AN475" s="55" t="s">
        <v>785</v>
      </c>
      <c r="AP4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5" s="60">
        <f>IFERROR(IF(D475="스마트스토어",COUNTIFS(출고표[구입일자],"&lt;&gt;"&amp;H475,출고표[구매자명],E475,출고표[구매자연락처],F475),COUNTIFS(출고표[구입일자],"&lt;&gt;"&amp;H475,출고표[구매자명],E475,출고표[구매자연락처],G475)),0)</f>
        <v>0</v>
      </c>
    </row>
    <row r="476" spans="1:48" ht="20.100000000000001" customHeight="1">
      <c r="A476" s="55">
        <v>483</v>
      </c>
      <c r="B476" s="55" t="s">
        <v>665</v>
      </c>
      <c r="C476" s="64" t="s">
        <v>3412</v>
      </c>
      <c r="D476" s="55" t="s">
        <v>530</v>
      </c>
      <c r="E476" s="55" t="s">
        <v>1567</v>
      </c>
      <c r="H476" s="63">
        <v>45512</v>
      </c>
      <c r="I476" s="63">
        <v>45512</v>
      </c>
      <c r="J476" s="55" t="s">
        <v>561</v>
      </c>
      <c r="K476" s="64" t="s">
        <v>3145</v>
      </c>
      <c r="M476" s="55" t="s">
        <v>1567</v>
      </c>
      <c r="N476" s="55" t="s">
        <v>1569</v>
      </c>
      <c r="P476" s="55" t="s">
        <v>1570</v>
      </c>
      <c r="R476" s="55" t="s">
        <v>529</v>
      </c>
      <c r="S476" s="55" t="s">
        <v>351</v>
      </c>
      <c r="T476" s="60">
        <v>1</v>
      </c>
      <c r="U476" s="60">
        <v>0</v>
      </c>
      <c r="V476" s="60">
        <v>0</v>
      </c>
      <c r="W476" s="60">
        <v>0</v>
      </c>
      <c r="X476" s="60">
        <v>0</v>
      </c>
      <c r="Y476" s="60">
        <v>5500</v>
      </c>
      <c r="Z476" s="60">
        <v>1925</v>
      </c>
      <c r="AA476" s="60">
        <v>0</v>
      </c>
      <c r="AB476" s="60">
        <v>0</v>
      </c>
      <c r="AC476" s="60">
        <v>0</v>
      </c>
      <c r="AD476" s="60">
        <v>0</v>
      </c>
      <c r="AE476" s="60">
        <v>0</v>
      </c>
      <c r="AF476" s="60">
        <v>0</v>
      </c>
      <c r="AG476" s="60">
        <v>0</v>
      </c>
      <c r="AH476" s="61">
        <v>0</v>
      </c>
      <c r="AL476" s="55" t="s">
        <v>530</v>
      </c>
      <c r="AM476" s="55" t="s">
        <v>773</v>
      </c>
      <c r="AN476" s="55" t="s">
        <v>785</v>
      </c>
      <c r="AP4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6" s="60">
        <f>IFERROR(IF(D476="스마트스토어",COUNTIFS(출고표[구입일자],"&lt;&gt;"&amp;H476,출고표[구매자명],E476,출고표[구매자연락처],F476),COUNTIFS(출고표[구입일자],"&lt;&gt;"&amp;H476,출고표[구매자명],E476,출고표[구매자연락처],G476)),0)</f>
        <v>0</v>
      </c>
    </row>
    <row r="477" spans="1:48" ht="20.100000000000001" customHeight="1">
      <c r="A477" s="55">
        <v>484</v>
      </c>
      <c r="B477" s="55" t="s">
        <v>665</v>
      </c>
      <c r="C477" s="64" t="s">
        <v>3413</v>
      </c>
      <c r="D477" s="55" t="s">
        <v>530</v>
      </c>
      <c r="E477" s="55" t="s">
        <v>1567</v>
      </c>
      <c r="H477" s="63">
        <v>45512</v>
      </c>
      <c r="I477" s="63">
        <v>45512</v>
      </c>
      <c r="J477" s="55" t="s">
        <v>561</v>
      </c>
      <c r="K477" s="64" t="s">
        <v>3146</v>
      </c>
      <c r="M477" s="55" t="s">
        <v>1567</v>
      </c>
      <c r="N477" s="55" t="s">
        <v>1569</v>
      </c>
      <c r="P477" s="55" t="s">
        <v>1570</v>
      </c>
      <c r="R477" s="55" t="s">
        <v>529</v>
      </c>
      <c r="S477" s="55" t="s">
        <v>351</v>
      </c>
      <c r="T477" s="60">
        <v>1</v>
      </c>
      <c r="U477" s="60">
        <v>0</v>
      </c>
      <c r="V477" s="60">
        <v>0</v>
      </c>
      <c r="W477" s="60">
        <v>0</v>
      </c>
      <c r="X477" s="60">
        <v>0</v>
      </c>
      <c r="Y477" s="60">
        <v>5500</v>
      </c>
      <c r="Z477" s="60">
        <v>1925</v>
      </c>
      <c r="AA477" s="60">
        <v>0</v>
      </c>
      <c r="AB477" s="60">
        <v>0</v>
      </c>
      <c r="AC477" s="60">
        <v>0</v>
      </c>
      <c r="AD477" s="60">
        <v>0</v>
      </c>
      <c r="AE477" s="60">
        <v>0</v>
      </c>
      <c r="AF477" s="60">
        <v>0</v>
      </c>
      <c r="AG477" s="60">
        <v>0</v>
      </c>
      <c r="AH477" s="61">
        <v>0</v>
      </c>
      <c r="AL477" s="55" t="s">
        <v>530</v>
      </c>
      <c r="AM477" s="55" t="s">
        <v>773</v>
      </c>
      <c r="AN477" s="55" t="s">
        <v>785</v>
      </c>
      <c r="AP4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7" s="60">
        <f>IFERROR(IF(D477="스마트스토어",COUNTIFS(출고표[구입일자],"&lt;&gt;"&amp;H477,출고표[구매자명],E477,출고표[구매자연락처],F477),COUNTIFS(출고표[구입일자],"&lt;&gt;"&amp;H477,출고표[구매자명],E477,출고표[구매자연락처],G477)),0)</f>
        <v>0</v>
      </c>
    </row>
    <row r="478" spans="1:48" ht="20.100000000000001" customHeight="1">
      <c r="A478" s="55">
        <v>485</v>
      </c>
      <c r="B478" s="55" t="s">
        <v>665</v>
      </c>
      <c r="C478" s="64" t="s">
        <v>3414</v>
      </c>
      <c r="D478" s="55" t="s">
        <v>530</v>
      </c>
      <c r="E478" s="55" t="s">
        <v>1567</v>
      </c>
      <c r="H478" s="63">
        <v>45512</v>
      </c>
      <c r="I478" s="63">
        <v>45512</v>
      </c>
      <c r="J478" s="55" t="s">
        <v>561</v>
      </c>
      <c r="K478" s="64" t="s">
        <v>3147</v>
      </c>
      <c r="M478" s="55" t="s">
        <v>1567</v>
      </c>
      <c r="N478" s="55" t="s">
        <v>1569</v>
      </c>
      <c r="P478" s="55" t="s">
        <v>1570</v>
      </c>
      <c r="R478" s="55" t="s">
        <v>529</v>
      </c>
      <c r="S478" s="55" t="s">
        <v>351</v>
      </c>
      <c r="T478" s="60">
        <v>1</v>
      </c>
      <c r="U478" s="60">
        <v>0</v>
      </c>
      <c r="V478" s="60">
        <v>0</v>
      </c>
      <c r="W478" s="60">
        <v>0</v>
      </c>
      <c r="X478" s="60">
        <v>0</v>
      </c>
      <c r="Y478" s="60">
        <v>5500</v>
      </c>
      <c r="Z478" s="60">
        <v>1925</v>
      </c>
      <c r="AA478" s="60">
        <v>0</v>
      </c>
      <c r="AB478" s="60">
        <v>0</v>
      </c>
      <c r="AC478" s="60">
        <v>0</v>
      </c>
      <c r="AD478" s="60">
        <v>0</v>
      </c>
      <c r="AE478" s="60">
        <v>0</v>
      </c>
      <c r="AF478" s="60">
        <v>0</v>
      </c>
      <c r="AG478" s="60">
        <v>0</v>
      </c>
      <c r="AH478" s="61">
        <v>0</v>
      </c>
      <c r="AL478" s="55" t="s">
        <v>530</v>
      </c>
      <c r="AM478" s="55" t="s">
        <v>773</v>
      </c>
      <c r="AN478" s="55" t="s">
        <v>785</v>
      </c>
      <c r="AP4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7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7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8" s="60">
        <f>IFERROR(IF(D478="스마트스토어",COUNTIFS(출고표[구입일자],"&lt;&gt;"&amp;H478,출고표[구매자명],E478,출고표[구매자연락처],F478),COUNTIFS(출고표[구입일자],"&lt;&gt;"&amp;H478,출고표[구매자명],E478,출고표[구매자연락처],G478)),0)</f>
        <v>0</v>
      </c>
    </row>
    <row r="479" spans="1:48" ht="20.100000000000001" customHeight="1">
      <c r="A479" s="55">
        <v>486</v>
      </c>
      <c r="B479" s="55" t="s">
        <v>560</v>
      </c>
      <c r="C479" s="64" t="s">
        <v>3150</v>
      </c>
      <c r="D479" s="55" t="s">
        <v>1135</v>
      </c>
      <c r="H479" s="63">
        <v>45516</v>
      </c>
      <c r="I479" s="63">
        <v>45516</v>
      </c>
      <c r="J479" s="55" t="s">
        <v>561</v>
      </c>
      <c r="K479" s="64" t="s">
        <v>3149</v>
      </c>
      <c r="M479" s="55" t="s">
        <v>3148</v>
      </c>
      <c r="N479" s="55" t="s">
        <v>3151</v>
      </c>
      <c r="P479" s="55" t="s">
        <v>3152</v>
      </c>
      <c r="R479" s="55" t="s">
        <v>86</v>
      </c>
      <c r="S479" s="55" t="s">
        <v>351</v>
      </c>
      <c r="T479" s="60">
        <v>1</v>
      </c>
      <c r="U479" s="60">
        <v>0</v>
      </c>
      <c r="V479" s="60">
        <v>0</v>
      </c>
      <c r="W479" s="60">
        <v>0</v>
      </c>
      <c r="X479" s="60">
        <v>0</v>
      </c>
      <c r="Y479" s="60">
        <v>3000</v>
      </c>
      <c r="Z479" s="60">
        <v>0</v>
      </c>
      <c r="AA479" s="60">
        <v>0</v>
      </c>
      <c r="AB479" s="60">
        <v>6770</v>
      </c>
      <c r="AC479" s="60">
        <v>4400</v>
      </c>
      <c r="AD479" s="60">
        <v>0</v>
      </c>
      <c r="AE479" s="60">
        <v>0</v>
      </c>
      <c r="AF479" s="60">
        <v>0</v>
      </c>
      <c r="AG479" s="60">
        <v>0</v>
      </c>
      <c r="AH479" s="61">
        <v>0</v>
      </c>
      <c r="AL479" s="55" t="s">
        <v>85</v>
      </c>
      <c r="AM479" s="55" t="s">
        <v>773</v>
      </c>
      <c r="AN479" s="55" t="s">
        <v>788</v>
      </c>
      <c r="AP4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4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479" s="60">
        <f>IFERROR(IF(출고표[[#This Row],[쇼핑몰구분]]="비닐팩토리",0,ROUND(출고표[[#This Row],[총판매금액(검)]]-출고표[[#This Row],[거래처지급액(검)]]-출고표[[#This Row],[수수료(검)]],0)),0)</f>
        <v>-7480</v>
      </c>
      <c r="AT4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4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79" s="60">
        <f>IFERROR(IF(D479="스마트스토어",COUNTIFS(출고표[구입일자],"&lt;&gt;"&amp;H479,출고표[구매자명],E479,출고표[구매자연락처],F479),COUNTIFS(출고표[구입일자],"&lt;&gt;"&amp;H479,출고표[구매자명],E479,출고표[구매자연락처],G479)),0)</f>
        <v>0</v>
      </c>
    </row>
    <row r="480" spans="1:48" ht="20.100000000000001" customHeight="1">
      <c r="A480" s="55">
        <v>487</v>
      </c>
      <c r="B480" s="55" t="s">
        <v>665</v>
      </c>
      <c r="C480" s="64" t="s">
        <v>3155</v>
      </c>
      <c r="D480" s="55" t="s">
        <v>559</v>
      </c>
      <c r="E480" s="55" t="s">
        <v>2124</v>
      </c>
      <c r="F480" s="55" t="s">
        <v>3156</v>
      </c>
      <c r="G480" s="55" t="s">
        <v>3157</v>
      </c>
      <c r="H480" s="63">
        <v>45516</v>
      </c>
      <c r="I480" s="63">
        <v>45516</v>
      </c>
      <c r="J480" s="55" t="s">
        <v>561</v>
      </c>
      <c r="K480" s="64" t="s">
        <v>3154</v>
      </c>
      <c r="M480" s="55" t="s">
        <v>3153</v>
      </c>
      <c r="N480" s="55" t="s">
        <v>3158</v>
      </c>
      <c r="P480" s="55" t="s">
        <v>3159</v>
      </c>
      <c r="Q480" s="55" t="s">
        <v>1181</v>
      </c>
      <c r="R480" s="55" t="s">
        <v>42</v>
      </c>
      <c r="S480" s="55" t="s">
        <v>351</v>
      </c>
      <c r="T480" s="60">
        <v>1</v>
      </c>
      <c r="U480" s="60">
        <v>16000</v>
      </c>
      <c r="V480" s="60">
        <v>0</v>
      </c>
      <c r="W480" s="60">
        <v>3000</v>
      </c>
      <c r="X480" s="60">
        <v>0</v>
      </c>
      <c r="Y480" s="60">
        <v>3500</v>
      </c>
      <c r="Z480" s="60">
        <v>960</v>
      </c>
      <c r="AA480" s="60">
        <v>0</v>
      </c>
      <c r="AB480" s="60">
        <v>16000</v>
      </c>
      <c r="AC480" s="60">
        <v>11000</v>
      </c>
      <c r="AD480" s="60">
        <v>19000</v>
      </c>
      <c r="AE480" s="60">
        <v>0</v>
      </c>
      <c r="AF480" s="60">
        <v>973</v>
      </c>
      <c r="AG480" s="60">
        <v>0</v>
      </c>
      <c r="AH480" s="61">
        <v>0</v>
      </c>
      <c r="AL480" s="55" t="s">
        <v>41</v>
      </c>
      <c r="AN480" s="55" t="s">
        <v>785</v>
      </c>
      <c r="AP4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19000</v>
      </c>
      <c r="AQ4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973</v>
      </c>
      <c r="AS4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0" s="60">
        <f>IFERROR(IF(D480="스마트스토어",COUNTIFS(출고표[구입일자],"&lt;&gt;"&amp;H480,출고표[구매자명],E480,출고표[구매자연락처],F480),COUNTIFS(출고표[구입일자],"&lt;&gt;"&amp;H480,출고표[구매자명],E480,출고표[구매자연락처],G480)),0)</f>
        <v>0</v>
      </c>
    </row>
    <row r="481" spans="1:48" ht="20.100000000000001" customHeight="1">
      <c r="A481" s="55">
        <v>488</v>
      </c>
      <c r="B481" s="55" t="s">
        <v>665</v>
      </c>
      <c r="C481" s="64" t="s">
        <v>3162</v>
      </c>
      <c r="D481" s="55" t="s">
        <v>559</v>
      </c>
      <c r="E481" s="55" t="s">
        <v>3160</v>
      </c>
      <c r="F481" s="55" t="s">
        <v>1704</v>
      </c>
      <c r="G481" s="55" t="s">
        <v>3163</v>
      </c>
      <c r="H481" s="63">
        <v>45513</v>
      </c>
      <c r="I481" s="63">
        <v>45516</v>
      </c>
      <c r="J481" s="55" t="s">
        <v>561</v>
      </c>
      <c r="K481" s="64" t="s">
        <v>3161</v>
      </c>
      <c r="M481" s="55" t="s">
        <v>3160</v>
      </c>
      <c r="N481" s="55" t="s">
        <v>3163</v>
      </c>
      <c r="P481" s="55" t="s">
        <v>3164</v>
      </c>
      <c r="R481" s="55" t="s">
        <v>36</v>
      </c>
      <c r="S481" s="55" t="s">
        <v>351</v>
      </c>
      <c r="T481" s="60">
        <v>2</v>
      </c>
      <c r="U481" s="60">
        <v>48000</v>
      </c>
      <c r="V481" s="60">
        <v>0</v>
      </c>
      <c r="W481" s="60">
        <v>0</v>
      </c>
      <c r="X481" s="60">
        <v>0</v>
      </c>
      <c r="Y481" s="60">
        <v>4400</v>
      </c>
      <c r="Z481" s="60">
        <v>1725</v>
      </c>
      <c r="AA481" s="60">
        <v>0</v>
      </c>
      <c r="AB481" s="60">
        <v>24000</v>
      </c>
      <c r="AC481" s="60">
        <v>16500</v>
      </c>
      <c r="AD481" s="60">
        <v>48000</v>
      </c>
      <c r="AE481" s="60">
        <v>0</v>
      </c>
      <c r="AF481" s="60">
        <v>2492</v>
      </c>
      <c r="AG481" s="60">
        <v>0</v>
      </c>
      <c r="AH481" s="61">
        <v>0</v>
      </c>
      <c r="AL481" s="55" t="s">
        <v>35</v>
      </c>
      <c r="AN481" s="55" t="s">
        <v>785</v>
      </c>
      <c r="AP4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48000</v>
      </c>
      <c r="AQ4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48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1" s="60">
        <f>IFERROR(IF(D481="스마트스토어",COUNTIFS(출고표[구입일자],"&lt;&gt;"&amp;H481,출고표[구매자명],E481,출고표[구매자연락처],F481),COUNTIFS(출고표[구입일자],"&lt;&gt;"&amp;H481,출고표[구매자명],E481,출고표[구매자연락처],G481)),0)</f>
        <v>0</v>
      </c>
    </row>
    <row r="482" spans="1:48" ht="20.100000000000001" customHeight="1">
      <c r="A482" s="55">
        <v>489</v>
      </c>
      <c r="B482" s="55" t="s">
        <v>665</v>
      </c>
      <c r="C482" s="64" t="s">
        <v>3167</v>
      </c>
      <c r="D482" s="55" t="s">
        <v>559</v>
      </c>
      <c r="E482" s="55" t="s">
        <v>3165</v>
      </c>
      <c r="F482" s="55" t="s">
        <v>3168</v>
      </c>
      <c r="G482" s="55" t="s">
        <v>3169</v>
      </c>
      <c r="H482" s="63">
        <v>45513</v>
      </c>
      <c r="I482" s="63">
        <v>45516</v>
      </c>
      <c r="J482" s="55" t="s">
        <v>561</v>
      </c>
      <c r="K482" s="64" t="s">
        <v>3166</v>
      </c>
      <c r="M482" s="55" t="s">
        <v>3165</v>
      </c>
      <c r="N482" s="55" t="s">
        <v>3169</v>
      </c>
      <c r="P482" s="55" t="s">
        <v>3170</v>
      </c>
      <c r="R482" s="55" t="s">
        <v>34</v>
      </c>
      <c r="S482" s="55" t="s">
        <v>351</v>
      </c>
      <c r="T482" s="60">
        <v>1</v>
      </c>
      <c r="U482" s="60">
        <v>28400</v>
      </c>
      <c r="V482" s="60">
        <v>0</v>
      </c>
      <c r="W482" s="60">
        <v>3000</v>
      </c>
      <c r="X482" s="60">
        <v>0</v>
      </c>
      <c r="Y482" s="60">
        <v>3500</v>
      </c>
      <c r="Z482" s="60">
        <v>960</v>
      </c>
      <c r="AA482" s="60">
        <v>0</v>
      </c>
      <c r="AB482" s="60">
        <v>28800</v>
      </c>
      <c r="AC482" s="60">
        <v>19800</v>
      </c>
      <c r="AD482" s="60">
        <v>31400</v>
      </c>
      <c r="AE482" s="60">
        <v>0</v>
      </c>
      <c r="AF482" s="60">
        <v>1596</v>
      </c>
      <c r="AG482" s="60">
        <v>0</v>
      </c>
      <c r="AH482" s="61">
        <v>0</v>
      </c>
      <c r="AL482" s="55" t="s">
        <v>33</v>
      </c>
      <c r="AN482" s="55" t="s">
        <v>785</v>
      </c>
      <c r="AP4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4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48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2" s="60">
        <f>IFERROR(IF(D482="스마트스토어",COUNTIFS(출고표[구입일자],"&lt;&gt;"&amp;H482,출고표[구매자명],E482,출고표[구매자연락처],F482),COUNTIFS(출고표[구입일자],"&lt;&gt;"&amp;H482,출고표[구매자명],E482,출고표[구매자연락처],G482)),0)</f>
        <v>0</v>
      </c>
    </row>
    <row r="483" spans="1:48" ht="20.100000000000001" customHeight="1">
      <c r="A483" s="55">
        <v>490</v>
      </c>
      <c r="B483" s="55" t="s">
        <v>665</v>
      </c>
      <c r="C483" s="64" t="s">
        <v>3173</v>
      </c>
      <c r="D483" s="55" t="s">
        <v>559</v>
      </c>
      <c r="E483" s="55" t="s">
        <v>3174</v>
      </c>
      <c r="F483" s="55" t="s">
        <v>3175</v>
      </c>
      <c r="G483" s="55" t="s">
        <v>3176</v>
      </c>
      <c r="H483" s="63">
        <v>45513</v>
      </c>
      <c r="I483" s="63">
        <v>45513</v>
      </c>
      <c r="J483" s="55" t="s">
        <v>561</v>
      </c>
      <c r="K483" s="64" t="s">
        <v>3172</v>
      </c>
      <c r="M483" s="55" t="s">
        <v>3171</v>
      </c>
      <c r="N483" s="55" t="s">
        <v>3176</v>
      </c>
      <c r="P483" s="55" t="s">
        <v>3177</v>
      </c>
      <c r="R483" s="55" t="s">
        <v>18</v>
      </c>
      <c r="S483" s="55" t="s">
        <v>351</v>
      </c>
      <c r="T483" s="60">
        <v>1</v>
      </c>
      <c r="U483" s="60">
        <v>10560</v>
      </c>
      <c r="V483" s="60">
        <v>0</v>
      </c>
      <c r="W483" s="60">
        <v>3000</v>
      </c>
      <c r="X483" s="60">
        <v>0</v>
      </c>
      <c r="Y483" s="60">
        <v>3000</v>
      </c>
      <c r="Z483" s="60">
        <v>0</v>
      </c>
      <c r="AA483" s="60">
        <v>0</v>
      </c>
      <c r="AB483" s="60">
        <v>10560</v>
      </c>
      <c r="AC483" s="60">
        <v>7260</v>
      </c>
      <c r="AD483" s="60">
        <v>13560</v>
      </c>
      <c r="AE483" s="60">
        <v>0</v>
      </c>
      <c r="AF483" s="60">
        <v>700</v>
      </c>
      <c r="AG483" s="60">
        <v>0</v>
      </c>
      <c r="AH483" s="61">
        <v>0</v>
      </c>
      <c r="AL483" s="55" t="s">
        <v>17</v>
      </c>
      <c r="AN483" s="55" t="s">
        <v>785</v>
      </c>
      <c r="AP4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4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4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3" s="60">
        <f>IFERROR(IF(D483="스마트스토어",COUNTIFS(출고표[구입일자],"&lt;&gt;"&amp;H483,출고표[구매자명],E483,출고표[구매자연락처],F483),COUNTIFS(출고표[구입일자],"&lt;&gt;"&amp;H483,출고표[구매자명],E483,출고표[구매자연락처],G483)),0)</f>
        <v>4</v>
      </c>
    </row>
    <row r="484" spans="1:48" ht="20.100000000000001" customHeight="1">
      <c r="A484" s="55">
        <v>491</v>
      </c>
      <c r="B484" s="55" t="s">
        <v>665</v>
      </c>
      <c r="C484" s="64" t="s">
        <v>3180</v>
      </c>
      <c r="D484" s="55" t="s">
        <v>559</v>
      </c>
      <c r="E484" s="55" t="s">
        <v>3178</v>
      </c>
      <c r="F484" s="55" t="s">
        <v>3181</v>
      </c>
      <c r="G484" s="55" t="s">
        <v>3182</v>
      </c>
      <c r="H484" s="63">
        <v>45510</v>
      </c>
      <c r="I484" s="63">
        <v>45511</v>
      </c>
      <c r="J484" s="55" t="s">
        <v>561</v>
      </c>
      <c r="K484" s="64" t="s">
        <v>3179</v>
      </c>
      <c r="M484" s="55" t="s">
        <v>3178</v>
      </c>
      <c r="N484" s="55" t="s">
        <v>3182</v>
      </c>
      <c r="O484" s="55" t="s">
        <v>3183</v>
      </c>
      <c r="P484" s="55" t="s">
        <v>3184</v>
      </c>
      <c r="R484" s="55" t="s">
        <v>26</v>
      </c>
      <c r="S484" s="55" t="s">
        <v>351</v>
      </c>
      <c r="T484" s="60">
        <v>1</v>
      </c>
      <c r="U484" s="60">
        <v>21920</v>
      </c>
      <c r="V484" s="60">
        <v>0</v>
      </c>
      <c r="W484" s="60">
        <v>3000</v>
      </c>
      <c r="X484" s="60">
        <v>0</v>
      </c>
      <c r="Y484" s="60">
        <v>3000</v>
      </c>
      <c r="Z484" s="60">
        <v>0</v>
      </c>
      <c r="AA484" s="60">
        <v>0</v>
      </c>
      <c r="AB484" s="60">
        <v>21920</v>
      </c>
      <c r="AC484" s="60">
        <v>15070</v>
      </c>
      <c r="AD484" s="60">
        <v>24920</v>
      </c>
      <c r="AE484" s="60">
        <v>0</v>
      </c>
      <c r="AF484" s="60">
        <v>1270</v>
      </c>
      <c r="AG484" s="60">
        <v>0</v>
      </c>
      <c r="AH484" s="61">
        <v>0</v>
      </c>
      <c r="AL484" s="55" t="s">
        <v>25</v>
      </c>
      <c r="AN484" s="55" t="s">
        <v>785</v>
      </c>
      <c r="AP4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4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4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4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4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4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4" s="60">
        <f>IFERROR(IF(D484="스마트스토어",COUNTIFS(출고표[구입일자],"&lt;&gt;"&amp;H484,출고표[구매자명],E484,출고표[구매자연락처],F484),COUNTIFS(출고표[구입일자],"&lt;&gt;"&amp;H484,출고표[구매자명],E484,출고표[구매자연락처],G484)),0)</f>
        <v>0</v>
      </c>
    </row>
    <row r="485" spans="1:48" ht="20.100000000000001" customHeight="1">
      <c r="A485" s="55">
        <v>492</v>
      </c>
      <c r="B485" s="55" t="s">
        <v>560</v>
      </c>
      <c r="C485" s="64" t="s">
        <v>3415</v>
      </c>
      <c r="D485" s="55" t="s">
        <v>559</v>
      </c>
      <c r="E485" s="55" t="s">
        <v>3187</v>
      </c>
      <c r="F485" s="55" t="s">
        <v>3188</v>
      </c>
      <c r="G485" s="55" t="s">
        <v>3189</v>
      </c>
      <c r="H485" s="63">
        <v>45511</v>
      </c>
      <c r="I485" s="63">
        <v>45511</v>
      </c>
      <c r="J485" s="55" t="s">
        <v>561</v>
      </c>
      <c r="K485" s="64" t="s">
        <v>3186</v>
      </c>
      <c r="M485" s="55" t="s">
        <v>3185</v>
      </c>
      <c r="N485" s="55" t="s">
        <v>3190</v>
      </c>
      <c r="P485" s="55" t="s">
        <v>3191</v>
      </c>
      <c r="R485" s="55" t="s">
        <v>217</v>
      </c>
      <c r="S485" s="55" t="s">
        <v>351</v>
      </c>
      <c r="T485" s="60">
        <v>1</v>
      </c>
      <c r="U485" s="60">
        <v>0</v>
      </c>
      <c r="V485" s="60">
        <v>0</v>
      </c>
      <c r="W485" s="60">
        <v>0</v>
      </c>
      <c r="X485" s="60">
        <v>0</v>
      </c>
      <c r="Y485" s="60">
        <v>5500</v>
      </c>
      <c r="Z485" s="60">
        <v>1925</v>
      </c>
      <c r="AA485" s="60">
        <v>0</v>
      </c>
      <c r="AB485" s="60">
        <v>2070</v>
      </c>
      <c r="AC485" s="60">
        <v>1320</v>
      </c>
      <c r="AD485" s="60">
        <v>0</v>
      </c>
      <c r="AE485" s="60">
        <v>8745</v>
      </c>
      <c r="AF485" s="60">
        <v>80</v>
      </c>
      <c r="AG485" s="60">
        <v>-8825</v>
      </c>
      <c r="AH485" s="61"/>
      <c r="AL485" s="55" t="s">
        <v>2809</v>
      </c>
      <c r="AN485" s="55" t="s">
        <v>785</v>
      </c>
      <c r="AP4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4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8745</v>
      </c>
      <c r="AR4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485" s="60">
        <f>IFERROR(IF(출고표[[#This Row],[쇼핑몰구분]]="비닐팩토리",0,ROUND(출고표[[#This Row],[총판매금액(검)]]-출고표[[#This Row],[거래처지급액(검)]]-출고표[[#This Row],[수수료(검)]],0)),0)</f>
        <v>-8825</v>
      </c>
      <c r="AT48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4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5" s="60">
        <f>IFERROR(IF(D485="스마트스토어",COUNTIFS(출고표[구입일자],"&lt;&gt;"&amp;H485,출고표[구매자명],E485,출고표[구매자연락처],F485),COUNTIFS(출고표[구입일자],"&lt;&gt;"&amp;H485,출고표[구매자명],E485,출고표[구매자연락처],G485)),0)</f>
        <v>3</v>
      </c>
    </row>
    <row r="486" spans="1:48" ht="20.100000000000001" customHeight="1">
      <c r="A486" s="55">
        <v>493</v>
      </c>
      <c r="B486" s="55" t="s">
        <v>560</v>
      </c>
      <c r="C486" s="64" t="s">
        <v>3194</v>
      </c>
      <c r="D486" s="55" t="s">
        <v>559</v>
      </c>
      <c r="E486" s="55" t="s">
        <v>3192</v>
      </c>
      <c r="F486" s="55" t="s">
        <v>3195</v>
      </c>
      <c r="G486" s="55" t="s">
        <v>3196</v>
      </c>
      <c r="H486" s="63">
        <v>45516</v>
      </c>
      <c r="I486" s="63">
        <v>45516</v>
      </c>
      <c r="J486" s="55" t="s">
        <v>561</v>
      </c>
      <c r="K486" s="64" t="s">
        <v>3193</v>
      </c>
      <c r="M486" s="55" t="s">
        <v>3192</v>
      </c>
      <c r="N486" s="55" t="s">
        <v>3196</v>
      </c>
      <c r="P486" s="55" t="s">
        <v>3197</v>
      </c>
      <c r="R486" s="55" t="s">
        <v>211</v>
      </c>
      <c r="S486" s="55" t="s">
        <v>352</v>
      </c>
      <c r="T486" s="60">
        <v>10</v>
      </c>
      <c r="U486" s="60">
        <v>22900</v>
      </c>
      <c r="V486" s="60">
        <v>0</v>
      </c>
      <c r="W486" s="60">
        <v>0</v>
      </c>
      <c r="X486" s="60">
        <v>0</v>
      </c>
      <c r="Y486" s="60">
        <v>4400</v>
      </c>
      <c r="Z486" s="60">
        <v>1725</v>
      </c>
      <c r="AA486" s="60">
        <v>0</v>
      </c>
      <c r="AB486" s="60">
        <v>2190</v>
      </c>
      <c r="AC486" s="60">
        <v>1397</v>
      </c>
      <c r="AD486" s="60">
        <v>22900</v>
      </c>
      <c r="AE486" s="60">
        <v>20095</v>
      </c>
      <c r="AF486" s="60">
        <v>991</v>
      </c>
      <c r="AG486" s="60">
        <v>1814</v>
      </c>
      <c r="AH486" s="61">
        <v>7.9200000000000007E-2</v>
      </c>
      <c r="AL486" s="55" t="s">
        <v>828</v>
      </c>
      <c r="AN486" s="55" t="s">
        <v>785</v>
      </c>
      <c r="AP4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22900</v>
      </c>
      <c r="AQ4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20095</v>
      </c>
      <c r="AR4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991</v>
      </c>
      <c r="AS486" s="60">
        <f>IFERROR(IF(출고표[[#This Row],[쇼핑몰구분]]="비닐팩토리",0,ROUND(출고표[[#This Row],[총판매금액(검)]]-출고표[[#This Row],[거래처지급액(검)]]-출고표[[#This Row],[수수료(검)]],0)),0)</f>
        <v>1814</v>
      </c>
      <c r="AT48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7.9200000000000007E-2</v>
      </c>
      <c r="AU4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6" s="60">
        <f>IFERROR(IF(D486="스마트스토어",COUNTIFS(출고표[구입일자],"&lt;&gt;"&amp;H486,출고표[구매자명],E486,출고표[구매자연락처],F486),COUNTIFS(출고표[구입일자],"&lt;&gt;"&amp;H486,출고표[구매자명],E486,출고표[구매자연락처],G486)),0)</f>
        <v>2</v>
      </c>
    </row>
    <row r="487" spans="1:48" ht="20.100000000000001" customHeight="1">
      <c r="A487" s="55">
        <v>494</v>
      </c>
      <c r="B487" s="55" t="s">
        <v>560</v>
      </c>
      <c r="C487" s="64" t="s">
        <v>3198</v>
      </c>
      <c r="D487" s="55" t="s">
        <v>559</v>
      </c>
      <c r="E487" s="55" t="s">
        <v>3192</v>
      </c>
      <c r="F487" s="55" t="s">
        <v>3195</v>
      </c>
      <c r="G487" s="55" t="s">
        <v>3196</v>
      </c>
      <c r="H487" s="63">
        <v>45516</v>
      </c>
      <c r="I487" s="63">
        <v>45516</v>
      </c>
      <c r="J487" s="55" t="s">
        <v>561</v>
      </c>
      <c r="K487" s="64" t="s">
        <v>3193</v>
      </c>
      <c r="M487" s="55" t="s">
        <v>3192</v>
      </c>
      <c r="N487" s="55" t="s">
        <v>3196</v>
      </c>
      <c r="P487" s="55" t="s">
        <v>3197</v>
      </c>
      <c r="R487" s="55" t="s">
        <v>211</v>
      </c>
      <c r="S487" s="55" t="s">
        <v>361</v>
      </c>
      <c r="T487" s="60">
        <v>10</v>
      </c>
      <c r="U487" s="60">
        <v>22900</v>
      </c>
      <c r="V487" s="60">
        <v>0</v>
      </c>
      <c r="W487" s="60">
        <v>0</v>
      </c>
      <c r="X487" s="60">
        <v>0</v>
      </c>
      <c r="Y487" s="60">
        <v>0</v>
      </c>
      <c r="Z487" s="60">
        <v>0</v>
      </c>
      <c r="AA487" s="60">
        <v>0</v>
      </c>
      <c r="AB487" s="60">
        <v>2190</v>
      </c>
      <c r="AC487" s="60">
        <v>1397</v>
      </c>
      <c r="AD487" s="60">
        <v>22900</v>
      </c>
      <c r="AE487" s="60">
        <v>13970</v>
      </c>
      <c r="AF487" s="60">
        <v>991</v>
      </c>
      <c r="AG487" s="60">
        <v>7939</v>
      </c>
      <c r="AH487" s="61">
        <v>0.34670000000000001</v>
      </c>
      <c r="AL487" s="55" t="s">
        <v>828</v>
      </c>
      <c r="AM487" s="55" t="s">
        <v>773</v>
      </c>
      <c r="AN487" s="55" t="s">
        <v>785</v>
      </c>
      <c r="AP4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22900</v>
      </c>
      <c r="AQ4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13970</v>
      </c>
      <c r="AR4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991</v>
      </c>
      <c r="AS487" s="60">
        <f>IFERROR(IF(출고표[[#This Row],[쇼핑몰구분]]="비닐팩토리",0,ROUND(출고표[[#This Row],[총판매금액(검)]]-출고표[[#This Row],[거래처지급액(검)]]-출고표[[#This Row],[수수료(검)]],0)),0)</f>
        <v>7939</v>
      </c>
      <c r="AT4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0.34670000000000001</v>
      </c>
      <c r="AU4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7" s="60">
        <f>IFERROR(IF(D487="스마트스토어",COUNTIFS(출고표[구입일자],"&lt;&gt;"&amp;H487,출고표[구매자명],E487,출고표[구매자연락처],F487),COUNTIFS(출고표[구입일자],"&lt;&gt;"&amp;H487,출고표[구매자명],E487,출고표[구매자연락처],G487)),0)</f>
        <v>2</v>
      </c>
    </row>
    <row r="488" spans="1:48" ht="20.100000000000001" customHeight="1">
      <c r="A488" s="55">
        <v>495</v>
      </c>
      <c r="B488" s="55" t="s">
        <v>560</v>
      </c>
      <c r="C488" s="64" t="s">
        <v>3199</v>
      </c>
      <c r="D488" s="55" t="s">
        <v>559</v>
      </c>
      <c r="E488" s="55" t="s">
        <v>3192</v>
      </c>
      <c r="F488" s="55" t="s">
        <v>3195</v>
      </c>
      <c r="G488" s="55" t="s">
        <v>3196</v>
      </c>
      <c r="H488" s="63">
        <v>45516</v>
      </c>
      <c r="I488" s="63">
        <v>45516</v>
      </c>
      <c r="J488" s="55" t="s">
        <v>561</v>
      </c>
      <c r="K488" s="64" t="s">
        <v>3193</v>
      </c>
      <c r="M488" s="55" t="s">
        <v>3192</v>
      </c>
      <c r="N488" s="55" t="s">
        <v>3196</v>
      </c>
      <c r="P488" s="55" t="s">
        <v>3197</v>
      </c>
      <c r="R488" s="55" t="s">
        <v>204</v>
      </c>
      <c r="S488" s="55" t="s">
        <v>361</v>
      </c>
      <c r="T488" s="60">
        <v>2</v>
      </c>
      <c r="U488" s="60">
        <v>7920</v>
      </c>
      <c r="V488" s="60">
        <v>0</v>
      </c>
      <c r="W488" s="60">
        <v>0</v>
      </c>
      <c r="X488" s="60">
        <v>0</v>
      </c>
      <c r="Y488" s="60">
        <v>0</v>
      </c>
      <c r="Z488" s="60">
        <v>0</v>
      </c>
      <c r="AA488" s="60">
        <v>0</v>
      </c>
      <c r="AB488" s="60">
        <v>3790</v>
      </c>
      <c r="AC488" s="60">
        <v>2420</v>
      </c>
      <c r="AD488" s="60">
        <v>7920</v>
      </c>
      <c r="AE488" s="60">
        <v>4840</v>
      </c>
      <c r="AF488" s="60">
        <v>395</v>
      </c>
      <c r="AG488" s="60">
        <v>2685</v>
      </c>
      <c r="AH488" s="61">
        <v>0.33900000000000002</v>
      </c>
      <c r="AL488" s="55" t="s">
        <v>404</v>
      </c>
      <c r="AM488" s="55" t="s">
        <v>773</v>
      </c>
      <c r="AN488" s="55" t="s">
        <v>785</v>
      </c>
      <c r="AP4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7920</v>
      </c>
      <c r="AQ4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4840</v>
      </c>
      <c r="AR4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395</v>
      </c>
      <c r="AS488" s="60">
        <f>IFERROR(IF(출고표[[#This Row],[쇼핑몰구분]]="비닐팩토리",0,ROUND(출고표[[#This Row],[총판매금액(검)]]-출고표[[#This Row],[거래처지급액(검)]]-출고표[[#This Row],[수수료(검)]],0)),0)</f>
        <v>2685</v>
      </c>
      <c r="AT4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0.33900000000000002</v>
      </c>
      <c r="AU4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8" s="60">
        <f>IFERROR(IF(D488="스마트스토어",COUNTIFS(출고표[구입일자],"&lt;&gt;"&amp;H488,출고표[구매자명],E488,출고표[구매자연락처],F488),COUNTIFS(출고표[구입일자],"&lt;&gt;"&amp;H488,출고표[구매자명],E488,출고표[구매자연락처],G488)),0)</f>
        <v>2</v>
      </c>
    </row>
    <row r="489" spans="1:48" ht="20.100000000000001" customHeight="1">
      <c r="A489" s="55">
        <v>496</v>
      </c>
      <c r="B489" s="55" t="s">
        <v>560</v>
      </c>
      <c r="C489" s="64" t="s">
        <v>3200</v>
      </c>
      <c r="D489" s="55" t="s">
        <v>559</v>
      </c>
      <c r="E489" s="55" t="s">
        <v>3192</v>
      </c>
      <c r="F489" s="55" t="s">
        <v>3195</v>
      </c>
      <c r="G489" s="55" t="s">
        <v>3196</v>
      </c>
      <c r="H489" s="63">
        <v>45516</v>
      </c>
      <c r="I489" s="63">
        <v>45516</v>
      </c>
      <c r="J489" s="55" t="s">
        <v>561</v>
      </c>
      <c r="K489" s="64" t="s">
        <v>3193</v>
      </c>
      <c r="M489" s="55" t="s">
        <v>3192</v>
      </c>
      <c r="N489" s="55" t="s">
        <v>3196</v>
      </c>
      <c r="P489" s="55" t="s">
        <v>3197</v>
      </c>
      <c r="R489" s="55" t="s">
        <v>246</v>
      </c>
      <c r="S489" s="55" t="s">
        <v>351</v>
      </c>
      <c r="T489" s="60">
        <v>5</v>
      </c>
      <c r="U489" s="60">
        <v>6550</v>
      </c>
      <c r="V489" s="60">
        <v>0</v>
      </c>
      <c r="W489" s="60">
        <v>0</v>
      </c>
      <c r="X489" s="60">
        <v>0</v>
      </c>
      <c r="Y489" s="60">
        <v>0</v>
      </c>
      <c r="Z489" s="60">
        <v>0</v>
      </c>
      <c r="AA489" s="60">
        <v>0</v>
      </c>
      <c r="AB489" s="60">
        <v>1250</v>
      </c>
      <c r="AC489" s="60">
        <v>798</v>
      </c>
      <c r="AD489" s="60">
        <v>6550</v>
      </c>
      <c r="AE489" s="60">
        <v>3990</v>
      </c>
      <c r="AF489" s="60">
        <v>341</v>
      </c>
      <c r="AG489" s="60">
        <v>2219</v>
      </c>
      <c r="AH489" s="61">
        <v>0.33879999999999999</v>
      </c>
      <c r="AL489" s="55" t="s">
        <v>1647</v>
      </c>
      <c r="AM489" s="55" t="s">
        <v>773</v>
      </c>
      <c r="AN489" s="55" t="s">
        <v>785</v>
      </c>
      <c r="AP4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6550</v>
      </c>
      <c r="AQ4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3990</v>
      </c>
      <c r="AR4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341</v>
      </c>
      <c r="AS489" s="60">
        <f>IFERROR(IF(출고표[[#This Row],[쇼핑몰구분]]="비닐팩토리",0,ROUND(출고표[[#This Row],[총판매금액(검)]]-출고표[[#This Row],[거래처지급액(검)]]-출고표[[#This Row],[수수료(검)]],0)),0)</f>
        <v>2219</v>
      </c>
      <c r="AT4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0.33879999999999999</v>
      </c>
      <c r="AU4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9" s="60">
        <f>IFERROR(IF(D489="스마트스토어",COUNTIFS(출고표[구입일자],"&lt;&gt;"&amp;H489,출고표[구매자명],E489,출고표[구매자연락처],F489),COUNTIFS(출고표[구입일자],"&lt;&gt;"&amp;H489,출고표[구매자명],E489,출고표[구매자연락처],G489)),0)</f>
        <v>2</v>
      </c>
    </row>
    <row r="490" spans="1:48" ht="20.100000000000001" customHeight="1">
      <c r="A490" s="55">
        <v>497</v>
      </c>
      <c r="B490" s="55" t="s">
        <v>560</v>
      </c>
      <c r="C490" s="64" t="s">
        <v>3203</v>
      </c>
      <c r="D490" s="55" t="s">
        <v>559</v>
      </c>
      <c r="E490" s="55" t="s">
        <v>3201</v>
      </c>
      <c r="F490" s="55" t="s">
        <v>3204</v>
      </c>
      <c r="G490" s="55" t="s">
        <v>3205</v>
      </c>
      <c r="H490" s="63">
        <v>45516</v>
      </c>
      <c r="I490" s="63">
        <v>45516</v>
      </c>
      <c r="J490" s="55" t="s">
        <v>561</v>
      </c>
      <c r="K490" s="64" t="s">
        <v>3202</v>
      </c>
      <c r="M490" s="55" t="s">
        <v>3201</v>
      </c>
      <c r="N490" s="55" t="s">
        <v>3205</v>
      </c>
      <c r="P490" s="55" t="s">
        <v>3206</v>
      </c>
      <c r="R490" s="55" t="s">
        <v>80</v>
      </c>
      <c r="S490" s="55" t="s">
        <v>351</v>
      </c>
      <c r="T490" s="60">
        <v>6</v>
      </c>
      <c r="U490" s="60">
        <v>38520</v>
      </c>
      <c r="V490" s="60">
        <v>0</v>
      </c>
      <c r="W490" s="60">
        <v>0</v>
      </c>
      <c r="X490" s="60">
        <v>0</v>
      </c>
      <c r="Y490" s="60">
        <v>3500</v>
      </c>
      <c r="Z490" s="60">
        <v>960</v>
      </c>
      <c r="AA490" s="60">
        <v>0</v>
      </c>
      <c r="AB490" s="60">
        <v>5120</v>
      </c>
      <c r="AC490" s="60">
        <v>3410</v>
      </c>
      <c r="AD490" s="60">
        <v>38520</v>
      </c>
      <c r="AE490" s="60">
        <v>24920</v>
      </c>
      <c r="AF490" s="60">
        <v>1613</v>
      </c>
      <c r="AG490" s="60">
        <v>11987</v>
      </c>
      <c r="AH490" s="61">
        <v>0.31119999999999998</v>
      </c>
      <c r="AL490" s="55" t="s">
        <v>79</v>
      </c>
      <c r="AN490" s="55" t="s">
        <v>785</v>
      </c>
      <c r="AP4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38520</v>
      </c>
      <c r="AQ4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24920</v>
      </c>
      <c r="AR4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1613</v>
      </c>
      <c r="AS490" s="60">
        <f>IFERROR(IF(출고표[[#This Row],[쇼핑몰구분]]="비닐팩토리",0,ROUND(출고표[[#This Row],[총판매금액(검)]]-출고표[[#This Row],[거래처지급액(검)]]-출고표[[#This Row],[수수료(검)]],0)),0)</f>
        <v>11987</v>
      </c>
      <c r="AT4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0.31119999999999998</v>
      </c>
      <c r="AU4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0" s="60">
        <f>IFERROR(IF(D490="스마트스토어",COUNTIFS(출고표[구입일자],"&lt;&gt;"&amp;H490,출고표[구매자명],E490,출고표[구매자연락처],F490),COUNTIFS(출고표[구입일자],"&lt;&gt;"&amp;H490,출고표[구매자명],E490,출고표[구매자연락처],G490)),0)</f>
        <v>0</v>
      </c>
    </row>
    <row r="491" spans="1:48" ht="20.100000000000001" customHeight="1">
      <c r="A491" s="55">
        <v>498</v>
      </c>
      <c r="B491" s="55" t="s">
        <v>560</v>
      </c>
      <c r="C491" s="64" t="s">
        <v>3208</v>
      </c>
      <c r="D491" s="55" t="s">
        <v>559</v>
      </c>
      <c r="E491" s="55" t="s">
        <v>1073</v>
      </c>
      <c r="F491" s="55" t="s">
        <v>1076</v>
      </c>
      <c r="G491" s="55" t="s">
        <v>1077</v>
      </c>
      <c r="H491" s="63">
        <v>45515</v>
      </c>
      <c r="I491" s="63">
        <v>45516</v>
      </c>
      <c r="J491" s="55" t="s">
        <v>561</v>
      </c>
      <c r="K491" s="64" t="s">
        <v>3207</v>
      </c>
      <c r="M491" s="55" t="s">
        <v>1073</v>
      </c>
      <c r="N491" s="55" t="s">
        <v>1077</v>
      </c>
      <c r="P491" s="55" t="s">
        <v>3209</v>
      </c>
      <c r="R491" s="55" t="s">
        <v>118</v>
      </c>
      <c r="S491" s="55" t="s">
        <v>351</v>
      </c>
      <c r="T491" s="60">
        <v>10</v>
      </c>
      <c r="U491" s="60">
        <v>27800</v>
      </c>
      <c r="V491" s="60">
        <v>0</v>
      </c>
      <c r="W491" s="60">
        <v>3000</v>
      </c>
      <c r="X491" s="60">
        <v>0</v>
      </c>
      <c r="Y491" s="60">
        <v>3000</v>
      </c>
      <c r="Z491" s="60">
        <v>0</v>
      </c>
      <c r="AA491" s="60">
        <v>0</v>
      </c>
      <c r="AB491" s="60">
        <v>2550</v>
      </c>
      <c r="AC491" s="60">
        <v>1650</v>
      </c>
      <c r="AD491" s="60">
        <v>30800</v>
      </c>
      <c r="AE491" s="60">
        <v>19500</v>
      </c>
      <c r="AF491" s="60">
        <v>1245</v>
      </c>
      <c r="AG491" s="60">
        <v>13055</v>
      </c>
      <c r="AH491" s="61">
        <v>0.4239</v>
      </c>
      <c r="AL491" s="55" t="s">
        <v>117</v>
      </c>
      <c r="AM491" s="55" t="s">
        <v>773</v>
      </c>
      <c r="AN491" s="55" t="s">
        <v>785</v>
      </c>
      <c r="AP4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30800</v>
      </c>
      <c r="AQ4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19500</v>
      </c>
      <c r="AR4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1245</v>
      </c>
      <c r="AS491" s="60">
        <f>IFERROR(IF(출고표[[#This Row],[쇼핑몰구분]]="비닐팩토리",0,ROUND(출고표[[#This Row],[총판매금액(검)]]-출고표[[#This Row],[거래처지급액(검)]]-출고표[[#This Row],[수수료(검)]],0)),0)</f>
        <v>10055</v>
      </c>
      <c r="AT4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0.32650000000000001</v>
      </c>
      <c r="AU4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91" s="60">
        <f>IFERROR(IF(D491="스마트스토어",COUNTIFS(출고표[구입일자],"&lt;&gt;"&amp;H491,출고표[구매자명],E491,출고표[구매자연락처],F491),COUNTIFS(출고표[구입일자],"&lt;&gt;"&amp;H491,출고표[구매자명],E491,출고표[구매자연락처],G491)),0)</f>
        <v>1</v>
      </c>
    </row>
    <row r="492" spans="1:48" ht="20.100000000000001" customHeight="1">
      <c r="A492" s="55">
        <v>499</v>
      </c>
      <c r="B492" s="55" t="s">
        <v>560</v>
      </c>
      <c r="C492" s="64" t="s">
        <v>3212</v>
      </c>
      <c r="D492" s="55" t="s">
        <v>559</v>
      </c>
      <c r="E492" s="55" t="s">
        <v>3210</v>
      </c>
      <c r="F492" s="55" t="s">
        <v>3213</v>
      </c>
      <c r="G492" s="55" t="s">
        <v>3214</v>
      </c>
      <c r="H492" s="63">
        <v>45514</v>
      </c>
      <c r="I492" s="63">
        <v>45516</v>
      </c>
      <c r="J492" s="55" t="s">
        <v>561</v>
      </c>
      <c r="K492" s="64" t="s">
        <v>3211</v>
      </c>
      <c r="M492" s="55" t="s">
        <v>3210</v>
      </c>
      <c r="N492" s="55" t="s">
        <v>3214</v>
      </c>
      <c r="P492" s="55" t="s">
        <v>3215</v>
      </c>
      <c r="R492" s="55" t="s">
        <v>204</v>
      </c>
      <c r="S492" s="55" t="s">
        <v>373</v>
      </c>
      <c r="T492" s="60">
        <v>4</v>
      </c>
      <c r="U492" s="60">
        <v>15840</v>
      </c>
      <c r="V492" s="60">
        <v>0</v>
      </c>
      <c r="W492" s="60">
        <v>3000</v>
      </c>
      <c r="X492" s="60">
        <v>0</v>
      </c>
      <c r="Y492" s="60">
        <v>3000</v>
      </c>
      <c r="Z492" s="60">
        <v>0</v>
      </c>
      <c r="AA492" s="60">
        <v>0</v>
      </c>
      <c r="AB492" s="60">
        <v>3790</v>
      </c>
      <c r="AC492" s="60">
        <v>2420</v>
      </c>
      <c r="AD492" s="60">
        <v>18840</v>
      </c>
      <c r="AE492" s="60">
        <v>12680</v>
      </c>
      <c r="AF492" s="60">
        <v>769</v>
      </c>
      <c r="AG492" s="60">
        <v>8391</v>
      </c>
      <c r="AH492" s="61">
        <v>0.44540000000000002</v>
      </c>
      <c r="AL492" s="55" t="s">
        <v>404</v>
      </c>
      <c r="AN492" s="55" t="s">
        <v>785</v>
      </c>
      <c r="AP4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18840</v>
      </c>
      <c r="AQ4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12680</v>
      </c>
      <c r="AR4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769</v>
      </c>
      <c r="AS492" s="60">
        <f>IFERROR(IF(출고표[[#This Row],[쇼핑몰구분]]="비닐팩토리",0,ROUND(출고표[[#This Row],[총판매금액(검)]]-출고표[[#This Row],[거래처지급액(검)]]-출고표[[#This Row],[수수료(검)]],0)),0)</f>
        <v>5391</v>
      </c>
      <c r="AT4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0.28610000000000002</v>
      </c>
      <c r="AU4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92" s="60">
        <f>IFERROR(IF(D492="스마트스토어",COUNTIFS(출고표[구입일자],"&lt;&gt;"&amp;H492,출고표[구매자명],E492,출고표[구매자연락처],F492),COUNTIFS(출고표[구입일자],"&lt;&gt;"&amp;H492,출고표[구매자명],E492,출고표[구매자연락처],G492)),0)</f>
        <v>0</v>
      </c>
    </row>
    <row r="493" spans="1:48" ht="20.100000000000001" customHeight="1">
      <c r="A493" s="55">
        <v>500</v>
      </c>
      <c r="B493" s="55" t="s">
        <v>560</v>
      </c>
      <c r="C493" s="64" t="s">
        <v>3218</v>
      </c>
      <c r="D493" s="55" t="s">
        <v>559</v>
      </c>
      <c r="E493" s="55" t="s">
        <v>3219</v>
      </c>
      <c r="F493" s="55" t="s">
        <v>3220</v>
      </c>
      <c r="G493" s="55" t="s">
        <v>3221</v>
      </c>
      <c r="H493" s="63">
        <v>45514</v>
      </c>
      <c r="I493" s="63">
        <v>45516</v>
      </c>
      <c r="J493" s="55" t="s">
        <v>561</v>
      </c>
      <c r="K493" s="64" t="s">
        <v>3217</v>
      </c>
      <c r="M493" s="55" t="s">
        <v>3216</v>
      </c>
      <c r="N493" s="55" t="s">
        <v>3222</v>
      </c>
      <c r="P493" s="55" t="s">
        <v>3223</v>
      </c>
      <c r="R493" s="55" t="s">
        <v>211</v>
      </c>
      <c r="S493" s="55" t="s">
        <v>351</v>
      </c>
      <c r="T493" s="60">
        <v>15</v>
      </c>
      <c r="U493" s="60">
        <v>34350</v>
      </c>
      <c r="V493" s="60">
        <v>0</v>
      </c>
      <c r="W493" s="60">
        <v>0</v>
      </c>
      <c r="X493" s="60">
        <v>0</v>
      </c>
      <c r="Y493" s="60">
        <v>4400</v>
      </c>
      <c r="Z493" s="60">
        <v>1725</v>
      </c>
      <c r="AA493" s="60">
        <v>0</v>
      </c>
      <c r="AB493" s="60">
        <v>2190</v>
      </c>
      <c r="AC493" s="60">
        <v>1397</v>
      </c>
      <c r="AD493" s="60">
        <v>34350</v>
      </c>
      <c r="AE493" s="60">
        <v>27080</v>
      </c>
      <c r="AF493" s="60">
        <v>1447</v>
      </c>
      <c r="AG493" s="60">
        <v>5823</v>
      </c>
      <c r="AH493" s="61">
        <v>0.16950000000000001</v>
      </c>
      <c r="AL493" s="55" t="s">
        <v>828</v>
      </c>
      <c r="AN493" s="55" t="s">
        <v>785</v>
      </c>
      <c r="AP4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34350</v>
      </c>
      <c r="AQ4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27080</v>
      </c>
      <c r="AR4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1447</v>
      </c>
      <c r="AS493" s="60">
        <f>IFERROR(IF(출고표[[#This Row],[쇼핑몰구분]]="비닐팩토리",0,ROUND(출고표[[#This Row],[총판매금액(검)]]-출고표[[#This Row],[거래처지급액(검)]]-출고표[[#This Row],[수수료(검)]],0)),0)</f>
        <v>5823</v>
      </c>
      <c r="AT4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0.16950000000000001</v>
      </c>
      <c r="AU4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3" s="60">
        <f>IFERROR(IF(D493="스마트스토어",COUNTIFS(출고표[구입일자],"&lt;&gt;"&amp;H493,출고표[구매자명],E493,출고표[구매자연락처],F493),COUNTIFS(출고표[구입일자],"&lt;&gt;"&amp;H493,출고표[구매자명],E493,출고표[구매자연락처],G493)),0)</f>
        <v>2</v>
      </c>
    </row>
    <row r="494" spans="1:48" ht="20.100000000000001" customHeight="1">
      <c r="A494" s="55">
        <v>501</v>
      </c>
      <c r="B494" s="55" t="s">
        <v>560</v>
      </c>
      <c r="C494" s="64" t="s">
        <v>3224</v>
      </c>
      <c r="D494" s="55" t="s">
        <v>559</v>
      </c>
      <c r="E494" s="55" t="s">
        <v>3219</v>
      </c>
      <c r="F494" s="55" t="s">
        <v>3220</v>
      </c>
      <c r="G494" s="55" t="s">
        <v>3221</v>
      </c>
      <c r="H494" s="63">
        <v>45514</v>
      </c>
      <c r="I494" s="63">
        <v>45516</v>
      </c>
      <c r="J494" s="55" t="s">
        <v>561</v>
      </c>
      <c r="K494" s="64" t="s">
        <v>3217</v>
      </c>
      <c r="M494" s="55" t="s">
        <v>3216</v>
      </c>
      <c r="N494" s="55" t="s">
        <v>3222</v>
      </c>
      <c r="P494" s="55" t="s">
        <v>3223</v>
      </c>
      <c r="R494" s="55" t="s">
        <v>237</v>
      </c>
      <c r="S494" s="55" t="s">
        <v>373</v>
      </c>
      <c r="T494" s="60">
        <v>10</v>
      </c>
      <c r="U494" s="60">
        <v>22500</v>
      </c>
      <c r="V494" s="60">
        <v>0</v>
      </c>
      <c r="W494" s="60">
        <v>0</v>
      </c>
      <c r="X494" s="60">
        <v>0</v>
      </c>
      <c r="Y494" s="60">
        <v>0</v>
      </c>
      <c r="Z494" s="60">
        <v>0</v>
      </c>
      <c r="AA494" s="60">
        <v>0</v>
      </c>
      <c r="AB494" s="60">
        <v>2150</v>
      </c>
      <c r="AC494" s="60">
        <v>1375</v>
      </c>
      <c r="AD494" s="60">
        <v>22500</v>
      </c>
      <c r="AE494" s="60">
        <v>13750</v>
      </c>
      <c r="AF494" s="60">
        <v>976</v>
      </c>
      <c r="AG494" s="60">
        <v>7774</v>
      </c>
      <c r="AH494" s="61">
        <v>0.34549999999999997</v>
      </c>
      <c r="AL494" s="55" t="s">
        <v>2920</v>
      </c>
      <c r="AM494" s="55" t="s">
        <v>773</v>
      </c>
      <c r="AN494" s="55" t="s">
        <v>785</v>
      </c>
      <c r="AP4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22500</v>
      </c>
      <c r="AQ4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13750</v>
      </c>
      <c r="AR4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976</v>
      </c>
      <c r="AS494" s="60">
        <f>IFERROR(IF(출고표[[#This Row],[쇼핑몰구분]]="비닐팩토리",0,ROUND(출고표[[#This Row],[총판매금액(검)]]-출고표[[#This Row],[거래처지급액(검)]]-출고표[[#This Row],[수수료(검)]],0)),0)</f>
        <v>7774</v>
      </c>
      <c r="AT4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0.34549999999999997</v>
      </c>
      <c r="AU4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4" s="60">
        <f>IFERROR(IF(D494="스마트스토어",COUNTIFS(출고표[구입일자],"&lt;&gt;"&amp;H494,출고표[구매자명],E494,출고표[구매자연락처],F494),COUNTIFS(출고표[구입일자],"&lt;&gt;"&amp;H494,출고표[구매자명],E494,출고표[구매자연락처],G494)),0)</f>
        <v>2</v>
      </c>
    </row>
    <row r="495" spans="1:48" ht="20.100000000000001" customHeight="1">
      <c r="A495" s="55">
        <v>502</v>
      </c>
      <c r="B495" s="55" t="s">
        <v>560</v>
      </c>
      <c r="C495" s="64" t="s">
        <v>3227</v>
      </c>
      <c r="D495" s="55" t="s">
        <v>559</v>
      </c>
      <c r="E495" s="55" t="s">
        <v>3228</v>
      </c>
      <c r="F495" s="55" t="s">
        <v>3229</v>
      </c>
      <c r="G495" s="55" t="s">
        <v>3230</v>
      </c>
      <c r="H495" s="63">
        <v>45513</v>
      </c>
      <c r="I495" s="63">
        <v>45513</v>
      </c>
      <c r="J495" s="55" t="s">
        <v>561</v>
      </c>
      <c r="K495" s="64" t="s">
        <v>3226</v>
      </c>
      <c r="M495" s="55" t="s">
        <v>3225</v>
      </c>
      <c r="N495" s="55" t="s">
        <v>3231</v>
      </c>
      <c r="P495" s="55" t="s">
        <v>3232</v>
      </c>
      <c r="R495" s="55" t="s">
        <v>34</v>
      </c>
      <c r="S495" s="55" t="s">
        <v>351</v>
      </c>
      <c r="T495" s="60">
        <v>1</v>
      </c>
      <c r="U495" s="60">
        <v>28620</v>
      </c>
      <c r="V495" s="60">
        <v>3180</v>
      </c>
      <c r="W495" s="60">
        <v>3000</v>
      </c>
      <c r="X495" s="60">
        <v>0</v>
      </c>
      <c r="Y495" s="60">
        <v>3500</v>
      </c>
      <c r="Z495" s="60">
        <v>960</v>
      </c>
      <c r="AA495" s="60">
        <v>0</v>
      </c>
      <c r="AB495" s="60">
        <v>30600</v>
      </c>
      <c r="AC495" s="60">
        <v>19800</v>
      </c>
      <c r="AD495" s="60">
        <v>31620</v>
      </c>
      <c r="AE495" s="60">
        <v>24260</v>
      </c>
      <c r="AF495" s="60">
        <v>1278</v>
      </c>
      <c r="AG495" s="60">
        <v>9082</v>
      </c>
      <c r="AH495" s="61">
        <v>0.28720000000000001</v>
      </c>
      <c r="AL495" s="55" t="s">
        <v>33</v>
      </c>
      <c r="AN495" s="55" t="s">
        <v>785</v>
      </c>
      <c r="AP4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4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4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495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4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4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495" s="60">
        <f>IFERROR(IF(D495="스마트스토어",COUNTIFS(출고표[구입일자],"&lt;&gt;"&amp;H495,출고표[구매자명],E495,출고표[구매자연락처],F495),COUNTIFS(출고표[구입일자],"&lt;&gt;"&amp;H495,출고표[구매자명],E495,출고표[구매자연락처],G495)),0)</f>
        <v>0</v>
      </c>
    </row>
    <row r="496" spans="1:48" ht="20.100000000000001" customHeight="1">
      <c r="A496" s="55">
        <v>503</v>
      </c>
      <c r="B496" s="55" t="s">
        <v>560</v>
      </c>
      <c r="C496" s="64" t="s">
        <v>3234</v>
      </c>
      <c r="D496" s="55" t="s">
        <v>559</v>
      </c>
      <c r="E496" s="55" t="s">
        <v>880</v>
      </c>
      <c r="F496" s="55" t="s">
        <v>883</v>
      </c>
      <c r="G496" s="55" t="s">
        <v>884</v>
      </c>
      <c r="H496" s="63">
        <v>45513</v>
      </c>
      <c r="I496" s="63">
        <v>45513</v>
      </c>
      <c r="J496" s="55" t="s">
        <v>561</v>
      </c>
      <c r="K496" s="64" t="s">
        <v>3233</v>
      </c>
      <c r="M496" s="55" t="s">
        <v>880</v>
      </c>
      <c r="N496" s="55" t="s">
        <v>884</v>
      </c>
      <c r="P496" s="55" t="s">
        <v>885</v>
      </c>
      <c r="R496" s="55" t="s">
        <v>34</v>
      </c>
      <c r="S496" s="55" t="s">
        <v>351</v>
      </c>
      <c r="T496" s="60">
        <v>1</v>
      </c>
      <c r="U496" s="60">
        <v>28620</v>
      </c>
      <c r="V496" s="60">
        <v>3180</v>
      </c>
      <c r="W496" s="60">
        <v>0</v>
      </c>
      <c r="X496" s="60">
        <v>0</v>
      </c>
      <c r="Y496" s="60">
        <v>4400</v>
      </c>
      <c r="Z496" s="60">
        <v>1725</v>
      </c>
      <c r="AA496" s="60">
        <v>0</v>
      </c>
      <c r="AB496" s="60">
        <v>30600</v>
      </c>
      <c r="AC496" s="60">
        <v>19800</v>
      </c>
      <c r="AD496" s="60">
        <v>28620</v>
      </c>
      <c r="AE496" s="60">
        <v>25925</v>
      </c>
      <c r="AF496" s="60">
        <v>1219</v>
      </c>
      <c r="AG496" s="60">
        <v>1476</v>
      </c>
      <c r="AH496" s="61">
        <v>5.16E-2</v>
      </c>
      <c r="AL496" s="55" t="s">
        <v>33</v>
      </c>
      <c r="AM496" s="55" t="s">
        <v>773</v>
      </c>
      <c r="AN496" s="55" t="s">
        <v>785</v>
      </c>
      <c r="AP4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28620</v>
      </c>
      <c r="AQ4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25925</v>
      </c>
      <c r="AR4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496" s="60">
        <f>IFERROR(IF(출고표[[#This Row],[쇼핑몰구분]]="비닐팩토리",0,ROUND(출고표[[#This Row],[총판매금액(검)]]-출고표[[#This Row],[거래처지급액(검)]]-출고표[[#This Row],[수수료(검)]],0)),0)</f>
        <v>1476</v>
      </c>
      <c r="AT4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5.16E-2</v>
      </c>
      <c r="AU4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6" s="60">
        <f>IFERROR(IF(D496="스마트스토어",COUNTIFS(출고표[구입일자],"&lt;&gt;"&amp;H496,출고표[구매자명],E496,출고표[구매자연락처],F496),COUNTIFS(출고표[구입일자],"&lt;&gt;"&amp;H496,출고표[구매자명],E496,출고표[구매자연락처],G496)),0)</f>
        <v>1</v>
      </c>
    </row>
    <row r="497" spans="1:48" ht="20.100000000000001" customHeight="1">
      <c r="A497" s="55">
        <v>504</v>
      </c>
      <c r="B497" s="55" t="s">
        <v>560</v>
      </c>
      <c r="C497" s="64" t="s">
        <v>3235</v>
      </c>
      <c r="D497" s="55" t="s">
        <v>559</v>
      </c>
      <c r="E497" s="55" t="s">
        <v>880</v>
      </c>
      <c r="F497" s="55" t="s">
        <v>883</v>
      </c>
      <c r="G497" s="55" t="s">
        <v>884</v>
      </c>
      <c r="H497" s="63">
        <v>45513</v>
      </c>
      <c r="I497" s="63">
        <v>45513</v>
      </c>
      <c r="J497" s="55" t="s">
        <v>561</v>
      </c>
      <c r="K497" s="64" t="s">
        <v>3233</v>
      </c>
      <c r="M497" s="55" t="s">
        <v>880</v>
      </c>
      <c r="N497" s="55" t="s">
        <v>884</v>
      </c>
      <c r="P497" s="55" t="s">
        <v>885</v>
      </c>
      <c r="R497" s="55" t="s">
        <v>40</v>
      </c>
      <c r="S497" s="55" t="s">
        <v>351</v>
      </c>
      <c r="T497" s="60">
        <v>1</v>
      </c>
      <c r="U497" s="60">
        <v>17820</v>
      </c>
      <c r="V497" s="60">
        <v>1980</v>
      </c>
      <c r="W497" s="60">
        <v>0</v>
      </c>
      <c r="X497" s="60">
        <v>0</v>
      </c>
      <c r="Y497" s="60">
        <v>0</v>
      </c>
      <c r="Z497" s="60">
        <v>0</v>
      </c>
      <c r="AA497" s="60">
        <v>0</v>
      </c>
      <c r="AB497" s="60">
        <v>18700</v>
      </c>
      <c r="AC497" s="60">
        <v>12100</v>
      </c>
      <c r="AD497" s="60">
        <v>17820</v>
      </c>
      <c r="AE497" s="60">
        <v>12100</v>
      </c>
      <c r="AF497" s="60">
        <v>789</v>
      </c>
      <c r="AG497" s="60">
        <v>4931</v>
      </c>
      <c r="AH497" s="61">
        <v>0.2767</v>
      </c>
      <c r="AL497" s="55" t="s">
        <v>39</v>
      </c>
      <c r="AM497" s="55" t="s">
        <v>773</v>
      </c>
      <c r="AN497" s="55" t="s">
        <v>785</v>
      </c>
      <c r="AP4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17820</v>
      </c>
      <c r="AQ4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12100</v>
      </c>
      <c r="AR4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789</v>
      </c>
      <c r="AS497" s="60">
        <f>IFERROR(IF(출고표[[#This Row],[쇼핑몰구분]]="비닐팩토리",0,ROUND(출고표[[#This Row],[총판매금액(검)]]-출고표[[#This Row],[거래처지급액(검)]]-출고표[[#This Row],[수수료(검)]],0)),0)</f>
        <v>4931</v>
      </c>
      <c r="AT4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0.2767</v>
      </c>
      <c r="AU4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7" s="60">
        <f>IFERROR(IF(D497="스마트스토어",COUNTIFS(출고표[구입일자],"&lt;&gt;"&amp;H497,출고표[구매자명],E497,출고표[구매자연락처],F497),COUNTIFS(출고표[구입일자],"&lt;&gt;"&amp;H497,출고표[구매자명],E497,출고표[구매자연락처],G497)),0)</f>
        <v>1</v>
      </c>
    </row>
    <row r="498" spans="1:48" ht="20.100000000000001" customHeight="1">
      <c r="A498" s="55">
        <v>505</v>
      </c>
      <c r="B498" s="55" t="s">
        <v>560</v>
      </c>
      <c r="C498" s="64" t="s">
        <v>3238</v>
      </c>
      <c r="D498" s="55" t="s">
        <v>559</v>
      </c>
      <c r="E498" s="55" t="s">
        <v>3236</v>
      </c>
      <c r="F498" s="55" t="s">
        <v>3239</v>
      </c>
      <c r="G498" s="55" t="s">
        <v>3240</v>
      </c>
      <c r="H498" s="63">
        <v>45513</v>
      </c>
      <c r="I498" s="63">
        <v>45513</v>
      </c>
      <c r="J498" s="55" t="s">
        <v>561</v>
      </c>
      <c r="K498" s="64" t="s">
        <v>3237</v>
      </c>
      <c r="M498" s="55" t="s">
        <v>3236</v>
      </c>
      <c r="N498" s="55" t="s">
        <v>3240</v>
      </c>
      <c r="P498" s="55" t="s">
        <v>3241</v>
      </c>
      <c r="Q498" s="55" t="s">
        <v>1114</v>
      </c>
      <c r="R498" s="55" t="s">
        <v>34</v>
      </c>
      <c r="S498" s="55" t="s">
        <v>351</v>
      </c>
      <c r="T498" s="60">
        <v>2</v>
      </c>
      <c r="U498" s="60">
        <v>57240</v>
      </c>
      <c r="V498" s="60">
        <v>6360</v>
      </c>
      <c r="W498" s="60">
        <v>0</v>
      </c>
      <c r="X498" s="60">
        <v>0</v>
      </c>
      <c r="Y498" s="60">
        <v>4400</v>
      </c>
      <c r="Z498" s="60">
        <v>1725</v>
      </c>
      <c r="AA498" s="60">
        <v>0</v>
      </c>
      <c r="AB498" s="60">
        <v>30600</v>
      </c>
      <c r="AC498" s="60">
        <v>19800</v>
      </c>
      <c r="AD498" s="60">
        <v>57240</v>
      </c>
      <c r="AE498" s="60">
        <v>45725</v>
      </c>
      <c r="AF498" s="60">
        <v>2358</v>
      </c>
      <c r="AG498" s="60">
        <v>9157</v>
      </c>
      <c r="AH498" s="61">
        <v>0.16</v>
      </c>
      <c r="AL498" s="55" t="s">
        <v>33</v>
      </c>
      <c r="AN498" s="55" t="s">
        <v>785</v>
      </c>
      <c r="AP4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4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4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498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4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4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8" s="60">
        <f>IFERROR(IF(D498="스마트스토어",COUNTIFS(출고표[구입일자],"&lt;&gt;"&amp;H498,출고표[구매자명],E498,출고표[구매자연락처],F498),COUNTIFS(출고표[구입일자],"&lt;&gt;"&amp;H498,출고표[구매자명],E498,출고표[구매자연락처],G498)),0)</f>
        <v>0</v>
      </c>
    </row>
    <row r="499" spans="1:48" ht="20.100000000000001" customHeight="1">
      <c r="A499" s="55">
        <v>506</v>
      </c>
      <c r="B499" s="55" t="s">
        <v>560</v>
      </c>
      <c r="C499" s="64" t="s">
        <v>3243</v>
      </c>
      <c r="D499" s="55" t="s">
        <v>559</v>
      </c>
      <c r="E499" s="55" t="s">
        <v>1472</v>
      </c>
      <c r="F499" s="55" t="s">
        <v>1473</v>
      </c>
      <c r="G499" s="55" t="s">
        <v>1474</v>
      </c>
      <c r="H499" s="63">
        <v>45512</v>
      </c>
      <c r="I499" s="63">
        <v>45512</v>
      </c>
      <c r="J499" s="55" t="s">
        <v>561</v>
      </c>
      <c r="K499" s="64" t="s">
        <v>3242</v>
      </c>
      <c r="M499" s="55" t="s">
        <v>1469</v>
      </c>
      <c r="N499" s="55" t="s">
        <v>1475</v>
      </c>
      <c r="P499" s="55" t="s">
        <v>1476</v>
      </c>
      <c r="R499" s="55" t="s">
        <v>34</v>
      </c>
      <c r="S499" s="55" t="s">
        <v>351</v>
      </c>
      <c r="T499" s="60">
        <v>2</v>
      </c>
      <c r="U499" s="60">
        <v>57240</v>
      </c>
      <c r="V499" s="60">
        <v>6360</v>
      </c>
      <c r="W499" s="60">
        <v>0</v>
      </c>
      <c r="X499" s="60">
        <v>0</v>
      </c>
      <c r="Y499" s="60">
        <v>4400</v>
      </c>
      <c r="Z499" s="60">
        <v>1725</v>
      </c>
      <c r="AA499" s="60">
        <v>0</v>
      </c>
      <c r="AB499" s="60">
        <v>30600</v>
      </c>
      <c r="AC499" s="60">
        <v>19800</v>
      </c>
      <c r="AD499" s="60">
        <v>57240</v>
      </c>
      <c r="AE499" s="60">
        <v>45725</v>
      </c>
      <c r="AF499" s="60">
        <v>2358</v>
      </c>
      <c r="AG499" s="60">
        <v>9157</v>
      </c>
      <c r="AH499" s="61">
        <v>0.16</v>
      </c>
      <c r="AL499" s="55" t="s">
        <v>33</v>
      </c>
      <c r="AM499" s="55" t="s">
        <v>773</v>
      </c>
      <c r="AN499" s="55" t="s">
        <v>785</v>
      </c>
      <c r="AP4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4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4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499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4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4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9" s="60">
        <f>IFERROR(IF(D499="스마트스토어",COUNTIFS(출고표[구입일자],"&lt;&gt;"&amp;H499,출고표[구매자명],E499,출고표[구매자연락처],F499),COUNTIFS(출고표[구입일자],"&lt;&gt;"&amp;H499,출고표[구매자명],E499,출고표[구매자연락처],G499)),0)</f>
        <v>4</v>
      </c>
    </row>
    <row r="500" spans="1:48" ht="20.100000000000001" customHeight="1">
      <c r="A500" s="55">
        <v>507</v>
      </c>
      <c r="B500" s="55" t="s">
        <v>560</v>
      </c>
      <c r="C500" s="64" t="s">
        <v>3245</v>
      </c>
      <c r="D500" s="55" t="s">
        <v>559</v>
      </c>
      <c r="E500" s="55" t="s">
        <v>1269</v>
      </c>
      <c r="F500" s="55" t="s">
        <v>1272</v>
      </c>
      <c r="G500" s="55" t="s">
        <v>1273</v>
      </c>
      <c r="H500" s="63">
        <v>45512</v>
      </c>
      <c r="I500" s="63">
        <v>45513</v>
      </c>
      <c r="J500" s="55" t="s">
        <v>561</v>
      </c>
      <c r="K500" s="64" t="s">
        <v>3244</v>
      </c>
      <c r="M500" s="55" t="s">
        <v>1269</v>
      </c>
      <c r="N500" s="55" t="s">
        <v>1273</v>
      </c>
      <c r="P500" s="55" t="s">
        <v>1274</v>
      </c>
      <c r="R500" s="55" t="s">
        <v>84</v>
      </c>
      <c r="S500" s="55" t="s">
        <v>385</v>
      </c>
      <c r="T500" s="60">
        <v>4</v>
      </c>
      <c r="U500" s="60">
        <v>25680</v>
      </c>
      <c r="V500" s="60">
        <v>0</v>
      </c>
      <c r="W500" s="60">
        <v>3000</v>
      </c>
      <c r="X500" s="60">
        <v>0</v>
      </c>
      <c r="Y500" s="60">
        <v>3000</v>
      </c>
      <c r="Z500" s="60">
        <v>0</v>
      </c>
      <c r="AA500" s="60">
        <v>0</v>
      </c>
      <c r="AB500" s="60">
        <v>5120</v>
      </c>
      <c r="AC500" s="60">
        <v>3410</v>
      </c>
      <c r="AD500" s="60">
        <v>28680</v>
      </c>
      <c r="AE500" s="60">
        <v>16640</v>
      </c>
      <c r="AF500" s="60">
        <v>1161</v>
      </c>
      <c r="AG500" s="60">
        <v>13879</v>
      </c>
      <c r="AH500" s="61">
        <v>0.4839</v>
      </c>
      <c r="AL500" s="55" t="s">
        <v>83</v>
      </c>
      <c r="AM500" s="55" t="s">
        <v>773</v>
      </c>
      <c r="AN500" s="55" t="s">
        <v>785</v>
      </c>
      <c r="AP5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28680</v>
      </c>
      <c r="AQ5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16640</v>
      </c>
      <c r="AR5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1161</v>
      </c>
      <c r="AS500" s="60">
        <f>IFERROR(IF(출고표[[#This Row],[쇼핑몰구분]]="비닐팩토리",0,ROUND(출고표[[#This Row],[총판매금액(검)]]-출고표[[#This Row],[거래처지급액(검)]]-출고표[[#This Row],[수수료(검)]],0)),0)</f>
        <v>10879</v>
      </c>
      <c r="AT5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0.37930000000000003</v>
      </c>
      <c r="AU5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00" s="60">
        <f>IFERROR(IF(D500="스마트스토어",COUNTIFS(출고표[구입일자],"&lt;&gt;"&amp;H500,출고표[구매자명],E500,출고표[구매자연락처],F500),COUNTIFS(출고표[구입일자],"&lt;&gt;"&amp;H500,출고표[구매자명],E500,출고표[구매자연락처],G500)),0)</f>
        <v>4</v>
      </c>
    </row>
    <row r="501" spans="1:48" ht="20.100000000000001" customHeight="1">
      <c r="A501" s="55">
        <v>508</v>
      </c>
      <c r="B501" s="55" t="s">
        <v>560</v>
      </c>
      <c r="C501" s="64" t="s">
        <v>3248</v>
      </c>
      <c r="D501" s="55" t="s">
        <v>559</v>
      </c>
      <c r="E501" s="55" t="s">
        <v>3246</v>
      </c>
      <c r="F501" s="55" t="s">
        <v>3249</v>
      </c>
      <c r="G501" s="55" t="s">
        <v>3250</v>
      </c>
      <c r="H501" s="63">
        <v>45511</v>
      </c>
      <c r="I501" s="63">
        <v>45512</v>
      </c>
      <c r="J501" s="55" t="s">
        <v>561</v>
      </c>
      <c r="K501" s="64" t="s">
        <v>3247</v>
      </c>
      <c r="M501" s="55" t="s">
        <v>3246</v>
      </c>
      <c r="N501" s="55" t="s">
        <v>3250</v>
      </c>
      <c r="P501" s="55" t="s">
        <v>3251</v>
      </c>
      <c r="R501" s="55" t="s">
        <v>18</v>
      </c>
      <c r="S501" s="55" t="s">
        <v>351</v>
      </c>
      <c r="T501" s="60">
        <v>1</v>
      </c>
      <c r="U501" s="60">
        <v>10690</v>
      </c>
      <c r="V501" s="60">
        <v>1190</v>
      </c>
      <c r="W501" s="60">
        <v>3000</v>
      </c>
      <c r="X501" s="60">
        <v>0</v>
      </c>
      <c r="Y501" s="60">
        <v>3000</v>
      </c>
      <c r="Z501" s="60">
        <v>0</v>
      </c>
      <c r="AA501" s="60">
        <v>0</v>
      </c>
      <c r="AB501" s="60">
        <v>11220</v>
      </c>
      <c r="AC501" s="60">
        <v>7260</v>
      </c>
      <c r="AD501" s="60">
        <v>13690</v>
      </c>
      <c r="AE501" s="60">
        <v>10260</v>
      </c>
      <c r="AF501" s="60">
        <v>564</v>
      </c>
      <c r="AG501" s="60">
        <v>5866</v>
      </c>
      <c r="AH501" s="61">
        <v>0.42849999999999999</v>
      </c>
      <c r="AL501" s="55" t="s">
        <v>17</v>
      </c>
      <c r="AN501" s="55" t="s">
        <v>785</v>
      </c>
      <c r="AP5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5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5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501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5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5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01" s="60">
        <f>IFERROR(IF(D501="스마트스토어",COUNTIFS(출고표[구입일자],"&lt;&gt;"&amp;H501,출고표[구매자명],E501,출고표[구매자연락처],F501),COUNTIFS(출고표[구입일자],"&lt;&gt;"&amp;H501,출고표[구매자명],E501,출고표[구매자연락처],G501)),0)</f>
        <v>0</v>
      </c>
    </row>
    <row r="502" spans="1:48" ht="20.100000000000001" customHeight="1">
      <c r="A502" s="55">
        <v>509</v>
      </c>
      <c r="B502" s="55" t="s">
        <v>560</v>
      </c>
      <c r="C502" s="64" t="s">
        <v>3254</v>
      </c>
      <c r="D502" s="55" t="s">
        <v>559</v>
      </c>
      <c r="E502" s="55" t="s">
        <v>3252</v>
      </c>
      <c r="F502" s="55" t="s">
        <v>3255</v>
      </c>
      <c r="G502" s="55" t="s">
        <v>3256</v>
      </c>
      <c r="H502" s="63">
        <v>45511</v>
      </c>
      <c r="I502" s="63">
        <v>45511</v>
      </c>
      <c r="J502" s="55" t="s">
        <v>561</v>
      </c>
      <c r="K502" s="64" t="s">
        <v>3253</v>
      </c>
      <c r="M502" s="55" t="s">
        <v>3252</v>
      </c>
      <c r="N502" s="55" t="s">
        <v>3256</v>
      </c>
      <c r="P502" s="55" t="s">
        <v>3257</v>
      </c>
      <c r="R502" s="55" t="s">
        <v>106</v>
      </c>
      <c r="S502" s="55" t="s">
        <v>351</v>
      </c>
      <c r="T502" s="60">
        <v>13</v>
      </c>
      <c r="U502" s="60">
        <v>35620</v>
      </c>
      <c r="V502" s="60">
        <v>0</v>
      </c>
      <c r="W502" s="60">
        <v>0</v>
      </c>
      <c r="X502" s="60">
        <v>0</v>
      </c>
      <c r="Y502" s="60">
        <v>3500</v>
      </c>
      <c r="Z502" s="60">
        <v>960</v>
      </c>
      <c r="AA502" s="60">
        <v>0</v>
      </c>
      <c r="AB502" s="60">
        <v>1990</v>
      </c>
      <c r="AC502" s="60">
        <v>1287</v>
      </c>
      <c r="AD502" s="60">
        <v>35620</v>
      </c>
      <c r="AE502" s="60">
        <v>21191</v>
      </c>
      <c r="AF502" s="60">
        <v>1498</v>
      </c>
      <c r="AG502" s="60">
        <v>12931</v>
      </c>
      <c r="AH502" s="61">
        <v>0.36299999999999999</v>
      </c>
      <c r="AL502" s="55" t="s">
        <v>2233</v>
      </c>
      <c r="AN502" s="55" t="s">
        <v>785</v>
      </c>
      <c r="AP5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35620</v>
      </c>
      <c r="AQ5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21191</v>
      </c>
      <c r="AR5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1498</v>
      </c>
      <c r="AS502" s="60">
        <f>IFERROR(IF(출고표[[#This Row],[쇼핑몰구분]]="비닐팩토리",0,ROUND(출고표[[#This Row],[총판매금액(검)]]-출고표[[#This Row],[거래처지급액(검)]]-출고표[[#This Row],[수수료(검)]],0)),0)</f>
        <v>12931</v>
      </c>
      <c r="AT50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0.36299999999999999</v>
      </c>
      <c r="AU5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2" s="60">
        <f>IFERROR(IF(D502="스마트스토어",COUNTIFS(출고표[구입일자],"&lt;&gt;"&amp;H502,출고표[구매자명],E502,출고표[구매자연락처],F502),COUNTIFS(출고표[구입일자],"&lt;&gt;"&amp;H502,출고표[구매자명],E502,출고표[구매자연락처],G502)),0)</f>
        <v>0</v>
      </c>
    </row>
    <row r="503" spans="1:48" ht="20.100000000000001" customHeight="1">
      <c r="A503" s="55">
        <v>510</v>
      </c>
      <c r="B503" s="55" t="s">
        <v>560</v>
      </c>
      <c r="C503" s="64" t="s">
        <v>3260</v>
      </c>
      <c r="D503" s="55" t="s">
        <v>559</v>
      </c>
      <c r="E503" s="55" t="s">
        <v>3261</v>
      </c>
      <c r="F503" s="55" t="s">
        <v>3262</v>
      </c>
      <c r="G503" s="55" t="s">
        <v>3263</v>
      </c>
      <c r="H503" s="63">
        <v>45511</v>
      </c>
      <c r="I503" s="63">
        <v>45511</v>
      </c>
      <c r="J503" s="55" t="s">
        <v>561</v>
      </c>
      <c r="K503" s="64" t="s">
        <v>3259</v>
      </c>
      <c r="M503" s="55" t="s">
        <v>3258</v>
      </c>
      <c r="N503" s="55" t="s">
        <v>3264</v>
      </c>
      <c r="O503" s="55" t="s">
        <v>3263</v>
      </c>
      <c r="P503" s="55" t="s">
        <v>3265</v>
      </c>
      <c r="R503" s="55" t="s">
        <v>94</v>
      </c>
      <c r="S503" s="55" t="s">
        <v>351</v>
      </c>
      <c r="T503" s="60">
        <v>2</v>
      </c>
      <c r="U503" s="60">
        <v>19880</v>
      </c>
      <c r="V503" s="60">
        <v>0</v>
      </c>
      <c r="W503" s="60">
        <v>0</v>
      </c>
      <c r="X503" s="60">
        <v>0</v>
      </c>
      <c r="Y503" s="60">
        <v>3500</v>
      </c>
      <c r="Z503" s="60">
        <v>960</v>
      </c>
      <c r="AA503" s="60">
        <v>0</v>
      </c>
      <c r="AB503" s="60">
        <v>6380</v>
      </c>
      <c r="AC503" s="60">
        <v>4125</v>
      </c>
      <c r="AD503" s="60">
        <v>19880</v>
      </c>
      <c r="AE503" s="60">
        <v>12710</v>
      </c>
      <c r="AF503" s="60">
        <v>871</v>
      </c>
      <c r="AG503" s="60">
        <v>6299</v>
      </c>
      <c r="AH503" s="61">
        <v>0.31690000000000002</v>
      </c>
      <c r="AL503" s="55" t="s">
        <v>789</v>
      </c>
      <c r="AN503" s="55" t="s">
        <v>785</v>
      </c>
      <c r="AP5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19880</v>
      </c>
      <c r="AQ5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12710</v>
      </c>
      <c r="AR5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871</v>
      </c>
      <c r="AS503" s="60">
        <f>IFERROR(IF(출고표[[#This Row],[쇼핑몰구분]]="비닐팩토리",0,ROUND(출고표[[#This Row],[총판매금액(검)]]-출고표[[#This Row],[거래처지급액(검)]]-출고표[[#This Row],[수수료(검)]],0)),0)</f>
        <v>6299</v>
      </c>
      <c r="AT5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0.31690000000000002</v>
      </c>
      <c r="AU5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3" s="60">
        <f>IFERROR(IF(D503="스마트스토어",COUNTIFS(출고표[구입일자],"&lt;&gt;"&amp;H503,출고표[구매자명],E503,출고표[구매자연락처],F503),COUNTIFS(출고표[구입일자],"&lt;&gt;"&amp;H503,출고표[구매자명],E503,출고표[구매자연락처],G503)),0)</f>
        <v>0</v>
      </c>
    </row>
    <row r="504" spans="1:48" ht="20.100000000000001" customHeight="1">
      <c r="A504" s="55">
        <v>511</v>
      </c>
      <c r="B504" s="55" t="s">
        <v>560</v>
      </c>
      <c r="C504" s="64" t="s">
        <v>3266</v>
      </c>
      <c r="D504" s="55" t="s">
        <v>559</v>
      </c>
      <c r="E504" s="55" t="s">
        <v>3261</v>
      </c>
      <c r="F504" s="55" t="s">
        <v>3262</v>
      </c>
      <c r="G504" s="55" t="s">
        <v>3263</v>
      </c>
      <c r="H504" s="63">
        <v>45511</v>
      </c>
      <c r="I504" s="63">
        <v>45511</v>
      </c>
      <c r="J504" s="55" t="s">
        <v>561</v>
      </c>
      <c r="K504" s="64" t="s">
        <v>3259</v>
      </c>
      <c r="M504" s="55" t="s">
        <v>3258</v>
      </c>
      <c r="N504" s="55" t="s">
        <v>3264</v>
      </c>
      <c r="O504" s="55" t="s">
        <v>3263</v>
      </c>
      <c r="P504" s="55" t="s">
        <v>3265</v>
      </c>
      <c r="R504" s="55" t="s">
        <v>96</v>
      </c>
      <c r="S504" s="55" t="s">
        <v>351</v>
      </c>
      <c r="T504" s="60">
        <v>2</v>
      </c>
      <c r="U504" s="60">
        <v>15200</v>
      </c>
      <c r="V504" s="60">
        <v>0</v>
      </c>
      <c r="W504" s="60">
        <v>0</v>
      </c>
      <c r="X504" s="60">
        <v>0</v>
      </c>
      <c r="Y504" s="60">
        <v>0</v>
      </c>
      <c r="Z504" s="60">
        <v>0</v>
      </c>
      <c r="AA504" s="60">
        <v>0</v>
      </c>
      <c r="AB504" s="60">
        <v>4680</v>
      </c>
      <c r="AC504" s="60">
        <v>3025</v>
      </c>
      <c r="AD504" s="60">
        <v>15200</v>
      </c>
      <c r="AE504" s="60">
        <v>6050</v>
      </c>
      <c r="AF504" s="60">
        <v>685</v>
      </c>
      <c r="AG504" s="60">
        <v>8465</v>
      </c>
      <c r="AH504" s="61">
        <v>0.55689999999999995</v>
      </c>
      <c r="AL504" s="55" t="s">
        <v>1646</v>
      </c>
      <c r="AM504" s="55" t="s">
        <v>773</v>
      </c>
      <c r="AN504" s="55" t="s">
        <v>785</v>
      </c>
      <c r="AP5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15200</v>
      </c>
      <c r="AQ5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6050</v>
      </c>
      <c r="AR5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685</v>
      </c>
      <c r="AS504" s="60">
        <f>IFERROR(IF(출고표[[#This Row],[쇼핑몰구분]]="비닐팩토리",0,ROUND(출고표[[#This Row],[총판매금액(검)]]-출고표[[#This Row],[거래처지급액(검)]]-출고표[[#This Row],[수수료(검)]],0)),0)</f>
        <v>8465</v>
      </c>
      <c r="AT5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0.55689999999999995</v>
      </c>
      <c r="AU5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4" s="60">
        <f>IFERROR(IF(D504="스마트스토어",COUNTIFS(출고표[구입일자],"&lt;&gt;"&amp;H504,출고표[구매자명],E504,출고표[구매자연락처],F504),COUNTIFS(출고표[구입일자],"&lt;&gt;"&amp;H504,출고표[구매자명],E504,출고표[구매자연락처],G504)),0)</f>
        <v>0</v>
      </c>
    </row>
    <row r="505" spans="1:48" ht="20.100000000000001" customHeight="1">
      <c r="A505" s="55">
        <v>512</v>
      </c>
      <c r="B505" s="55" t="s">
        <v>560</v>
      </c>
      <c r="C505" s="64" t="s">
        <v>3268</v>
      </c>
      <c r="D505" s="55" t="s">
        <v>559</v>
      </c>
      <c r="E505" s="55" t="s">
        <v>3187</v>
      </c>
      <c r="F505" s="55" t="s">
        <v>3188</v>
      </c>
      <c r="G505" s="55" t="s">
        <v>3189</v>
      </c>
      <c r="H505" s="63">
        <v>45510</v>
      </c>
      <c r="I505" s="63">
        <v>45511</v>
      </c>
      <c r="J505" s="55" t="s">
        <v>561</v>
      </c>
      <c r="K505" s="64" t="s">
        <v>3267</v>
      </c>
      <c r="M505" s="55" t="s">
        <v>3185</v>
      </c>
      <c r="N505" s="55" t="s">
        <v>3190</v>
      </c>
      <c r="P505" s="55" t="s">
        <v>3191</v>
      </c>
      <c r="R505" s="55" t="s">
        <v>217</v>
      </c>
      <c r="S505" s="55" t="s">
        <v>351</v>
      </c>
      <c r="T505" s="60">
        <v>60</v>
      </c>
      <c r="U505" s="60">
        <v>157200</v>
      </c>
      <c r="V505" s="60">
        <v>0</v>
      </c>
      <c r="W505" s="60">
        <v>0</v>
      </c>
      <c r="X505" s="60">
        <v>0</v>
      </c>
      <c r="Y505" s="60">
        <v>5500</v>
      </c>
      <c r="Z505" s="60">
        <v>1925</v>
      </c>
      <c r="AA505" s="60">
        <v>0</v>
      </c>
      <c r="AB505" s="60">
        <v>2070</v>
      </c>
      <c r="AC505" s="60">
        <v>1320</v>
      </c>
      <c r="AD505" s="60">
        <v>157200</v>
      </c>
      <c r="AE505" s="60">
        <v>86625</v>
      </c>
      <c r="AF505" s="60">
        <v>6337</v>
      </c>
      <c r="AG505" s="60">
        <v>64238</v>
      </c>
      <c r="AH505" s="61">
        <v>0.40860000000000002</v>
      </c>
      <c r="AL505" s="55" t="s">
        <v>2809</v>
      </c>
      <c r="AM505" s="55" t="s">
        <v>773</v>
      </c>
      <c r="AN505" s="55" t="s">
        <v>785</v>
      </c>
      <c r="AP5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157200</v>
      </c>
      <c r="AQ5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86625</v>
      </c>
      <c r="AR5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6337</v>
      </c>
      <c r="AS505" s="60">
        <f>IFERROR(IF(출고표[[#This Row],[쇼핑몰구분]]="비닐팩토리",0,ROUND(출고표[[#This Row],[총판매금액(검)]]-출고표[[#This Row],[거래처지급액(검)]]-출고표[[#This Row],[수수료(검)]],0)),0)</f>
        <v>64238</v>
      </c>
      <c r="AT5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0.40860000000000002</v>
      </c>
      <c r="AU5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5" s="60">
        <f>IFERROR(IF(D505="스마트스토어",COUNTIFS(출고표[구입일자],"&lt;&gt;"&amp;H505,출고표[구매자명],E505,출고표[구매자연락처],F505),COUNTIFS(출고표[구입일자],"&lt;&gt;"&amp;H505,출고표[구매자명],E505,출고표[구매자연락처],G505)),0)</f>
        <v>3</v>
      </c>
    </row>
    <row r="506" spans="1:48" ht="20.100000000000001" customHeight="1">
      <c r="A506" s="55">
        <v>513</v>
      </c>
      <c r="B506" s="55" t="s">
        <v>560</v>
      </c>
      <c r="C506" s="64" t="s">
        <v>3271</v>
      </c>
      <c r="D506" s="55" t="s">
        <v>559</v>
      </c>
      <c r="E506" s="55" t="s">
        <v>3269</v>
      </c>
      <c r="F506" s="55" t="s">
        <v>3272</v>
      </c>
      <c r="G506" s="55" t="s">
        <v>3273</v>
      </c>
      <c r="H506" s="63">
        <v>45510</v>
      </c>
      <c r="I506" s="63">
        <v>45512</v>
      </c>
      <c r="J506" s="55" t="s">
        <v>561</v>
      </c>
      <c r="K506" s="64" t="s">
        <v>3270</v>
      </c>
      <c r="M506" s="55" t="s">
        <v>3269</v>
      </c>
      <c r="N506" s="55" t="s">
        <v>3273</v>
      </c>
      <c r="P506" s="55" t="s">
        <v>3274</v>
      </c>
      <c r="R506" s="55" t="s">
        <v>34</v>
      </c>
      <c r="S506" s="55" t="s">
        <v>351</v>
      </c>
      <c r="T506" s="60">
        <v>1</v>
      </c>
      <c r="U506" s="60">
        <v>28620</v>
      </c>
      <c r="V506" s="60">
        <v>3180</v>
      </c>
      <c r="W506" s="60">
        <v>3000</v>
      </c>
      <c r="X506" s="60">
        <v>0</v>
      </c>
      <c r="Y506" s="60">
        <v>3500</v>
      </c>
      <c r="Z506" s="60">
        <v>960</v>
      </c>
      <c r="AA506" s="60">
        <v>0</v>
      </c>
      <c r="AB506" s="60">
        <v>30600</v>
      </c>
      <c r="AC506" s="60">
        <v>19800</v>
      </c>
      <c r="AD506" s="60">
        <v>31620</v>
      </c>
      <c r="AE506" s="60">
        <v>24260</v>
      </c>
      <c r="AF506" s="60">
        <v>1278</v>
      </c>
      <c r="AG506" s="60">
        <v>9082</v>
      </c>
      <c r="AH506" s="61">
        <v>0.28720000000000001</v>
      </c>
      <c r="AL506" s="55" t="s">
        <v>33</v>
      </c>
      <c r="AN506" s="55" t="s">
        <v>785</v>
      </c>
      <c r="AP5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5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506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5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5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06" s="60">
        <f>IFERROR(IF(D506="스마트스토어",COUNTIFS(출고표[구입일자],"&lt;&gt;"&amp;H506,출고표[구매자명],E506,출고표[구매자연락처],F506),COUNTIFS(출고표[구입일자],"&lt;&gt;"&amp;H506,출고표[구매자명],E506,출고표[구매자연락처],G506)),0)</f>
        <v>0</v>
      </c>
    </row>
    <row r="507" spans="1:48" ht="20.100000000000001" customHeight="1">
      <c r="A507" s="55">
        <v>514</v>
      </c>
      <c r="B507" s="55" t="s">
        <v>560</v>
      </c>
      <c r="C507" s="64" t="s">
        <v>3277</v>
      </c>
      <c r="D507" s="55" t="s">
        <v>559</v>
      </c>
      <c r="E507" s="55" t="s">
        <v>3275</v>
      </c>
      <c r="F507" s="55" t="s">
        <v>3278</v>
      </c>
      <c r="G507" s="55" t="s">
        <v>3279</v>
      </c>
      <c r="H507" s="63">
        <v>45505</v>
      </c>
      <c r="I507" s="63">
        <v>45512</v>
      </c>
      <c r="J507" s="55" t="s">
        <v>561</v>
      </c>
      <c r="K507" s="64" t="s">
        <v>3276</v>
      </c>
      <c r="M507" s="55" t="s">
        <v>3275</v>
      </c>
      <c r="N507" s="55" t="s">
        <v>3279</v>
      </c>
      <c r="O507" s="55" t="s">
        <v>3279</v>
      </c>
      <c r="P507" s="55" t="s">
        <v>3280</v>
      </c>
      <c r="R507" s="55" t="s">
        <v>34</v>
      </c>
      <c r="S507" s="55" t="s">
        <v>351</v>
      </c>
      <c r="T507" s="60">
        <v>1</v>
      </c>
      <c r="U507" s="60">
        <v>28620</v>
      </c>
      <c r="V507" s="60">
        <v>3180</v>
      </c>
      <c r="W507" s="60">
        <v>3000</v>
      </c>
      <c r="X507" s="60">
        <v>0</v>
      </c>
      <c r="Y507" s="60">
        <v>3500</v>
      </c>
      <c r="Z507" s="60">
        <v>960</v>
      </c>
      <c r="AA507" s="60">
        <v>0</v>
      </c>
      <c r="AB507" s="60">
        <v>30600</v>
      </c>
      <c r="AC507" s="60">
        <v>19800</v>
      </c>
      <c r="AD507" s="60">
        <v>31620</v>
      </c>
      <c r="AE507" s="60">
        <v>24260</v>
      </c>
      <c r="AF507" s="60">
        <v>1278</v>
      </c>
      <c r="AG507" s="60">
        <v>9082</v>
      </c>
      <c r="AH507" s="61">
        <v>0.28720000000000001</v>
      </c>
      <c r="AL507" s="55" t="s">
        <v>33</v>
      </c>
      <c r="AN507" s="55" t="s">
        <v>785</v>
      </c>
      <c r="AP5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5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507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5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5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07" s="60">
        <f>IFERROR(IF(D507="스마트스토어",COUNTIFS(출고표[구입일자],"&lt;&gt;"&amp;H507,출고표[구매자명],E507,출고표[구매자연락처],F507),COUNTIFS(출고표[구입일자],"&lt;&gt;"&amp;H507,출고표[구매자명],E507,출고표[구매자연락처],G507)),0)</f>
        <v>0</v>
      </c>
    </row>
    <row r="508" spans="1:48" ht="20.100000000000001" customHeight="1">
      <c r="A508" s="55">
        <v>515</v>
      </c>
      <c r="B508" s="55" t="s">
        <v>560</v>
      </c>
      <c r="C508" s="64" t="s">
        <v>3283</v>
      </c>
      <c r="D508" s="55" t="s">
        <v>559</v>
      </c>
      <c r="E508" s="55" t="s">
        <v>3281</v>
      </c>
      <c r="F508" s="55" t="s">
        <v>667</v>
      </c>
      <c r="G508" s="55" t="s">
        <v>3284</v>
      </c>
      <c r="H508" s="63">
        <v>45505</v>
      </c>
      <c r="I508" s="63">
        <v>45512</v>
      </c>
      <c r="J508" s="55" t="s">
        <v>561</v>
      </c>
      <c r="K508" s="64" t="s">
        <v>3282</v>
      </c>
      <c r="M508" s="55" t="s">
        <v>3281</v>
      </c>
      <c r="N508" s="55" t="s">
        <v>3284</v>
      </c>
      <c r="P508" s="55" t="s">
        <v>3285</v>
      </c>
      <c r="R508" s="55" t="s">
        <v>34</v>
      </c>
      <c r="S508" s="55" t="s">
        <v>351</v>
      </c>
      <c r="T508" s="60">
        <v>1</v>
      </c>
      <c r="U508" s="60">
        <v>28620</v>
      </c>
      <c r="V508" s="60">
        <v>3180</v>
      </c>
      <c r="W508" s="60">
        <v>3000</v>
      </c>
      <c r="X508" s="60">
        <v>0</v>
      </c>
      <c r="Y508" s="60">
        <v>3500</v>
      </c>
      <c r="Z508" s="60">
        <v>960</v>
      </c>
      <c r="AA508" s="60">
        <v>0</v>
      </c>
      <c r="AB508" s="60">
        <v>30600</v>
      </c>
      <c r="AC508" s="60">
        <v>19800</v>
      </c>
      <c r="AD508" s="60">
        <v>31620</v>
      </c>
      <c r="AE508" s="60">
        <v>24260</v>
      </c>
      <c r="AF508" s="60">
        <v>1278</v>
      </c>
      <c r="AG508" s="60">
        <v>9082</v>
      </c>
      <c r="AH508" s="61">
        <v>0.28720000000000001</v>
      </c>
      <c r="AL508" s="55" t="s">
        <v>33</v>
      </c>
      <c r="AN508" s="55" t="s">
        <v>785</v>
      </c>
      <c r="AP5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5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508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5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5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08" s="60">
        <f>IFERROR(IF(D508="스마트스토어",COUNTIFS(출고표[구입일자],"&lt;&gt;"&amp;H508,출고표[구매자명],E508,출고표[구매자연락처],F508),COUNTIFS(출고표[구입일자],"&lt;&gt;"&amp;H508,출고표[구매자명],E508,출고표[구매자연락처],G508)),0)</f>
        <v>0</v>
      </c>
    </row>
    <row r="509" spans="1:48" ht="20.100000000000001" customHeight="1">
      <c r="A509" s="55">
        <v>516</v>
      </c>
      <c r="B509" s="55" t="s">
        <v>560</v>
      </c>
      <c r="C509" s="64" t="s">
        <v>3288</v>
      </c>
      <c r="D509" s="55" t="s">
        <v>559</v>
      </c>
      <c r="E509" s="55" t="s">
        <v>3289</v>
      </c>
      <c r="F509" s="55" t="s">
        <v>3290</v>
      </c>
      <c r="G509" s="55" t="s">
        <v>3291</v>
      </c>
      <c r="H509" s="63">
        <v>45505</v>
      </c>
      <c r="I509" s="63">
        <v>45512</v>
      </c>
      <c r="J509" s="55" t="s">
        <v>561</v>
      </c>
      <c r="K509" s="64" t="s">
        <v>3287</v>
      </c>
      <c r="M509" s="55" t="s">
        <v>3286</v>
      </c>
      <c r="N509" s="55" t="s">
        <v>3291</v>
      </c>
      <c r="P509" s="55" t="s">
        <v>3292</v>
      </c>
      <c r="R509" s="55" t="s">
        <v>34</v>
      </c>
      <c r="S509" s="55" t="s">
        <v>351</v>
      </c>
      <c r="T509" s="60">
        <v>2</v>
      </c>
      <c r="U509" s="60">
        <v>57240</v>
      </c>
      <c r="V509" s="60">
        <v>6360</v>
      </c>
      <c r="W509" s="60">
        <v>0</v>
      </c>
      <c r="X509" s="60">
        <v>0</v>
      </c>
      <c r="Y509" s="60">
        <v>4400</v>
      </c>
      <c r="Z509" s="60">
        <v>1725</v>
      </c>
      <c r="AA509" s="60">
        <v>0</v>
      </c>
      <c r="AB509" s="60">
        <v>30600</v>
      </c>
      <c r="AC509" s="60">
        <v>19800</v>
      </c>
      <c r="AD509" s="60">
        <v>57240</v>
      </c>
      <c r="AE509" s="60">
        <v>45725</v>
      </c>
      <c r="AF509" s="60">
        <v>2358</v>
      </c>
      <c r="AG509" s="60">
        <v>9157</v>
      </c>
      <c r="AH509" s="61">
        <v>0.16</v>
      </c>
      <c r="AL509" s="55" t="s">
        <v>33</v>
      </c>
      <c r="AN509" s="55" t="s">
        <v>785</v>
      </c>
      <c r="AP5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5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5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509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5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5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9" s="60">
        <f>IFERROR(IF(D509="스마트스토어",COUNTIFS(출고표[구입일자],"&lt;&gt;"&amp;H509,출고표[구매자명],E509,출고표[구매자연락처],F509),COUNTIFS(출고표[구입일자],"&lt;&gt;"&amp;H509,출고표[구매자명],E509,출고표[구매자연락처],G509)),0)</f>
        <v>0</v>
      </c>
    </row>
    <row r="510" spans="1:48" ht="20.100000000000001" customHeight="1">
      <c r="A510" s="55">
        <v>517</v>
      </c>
      <c r="B510" s="55" t="s">
        <v>560</v>
      </c>
      <c r="C510" s="64" t="s">
        <v>3295</v>
      </c>
      <c r="D510" s="55" t="s">
        <v>562</v>
      </c>
      <c r="E510" s="55" t="s">
        <v>3293</v>
      </c>
      <c r="G510" s="55" t="s">
        <v>3296</v>
      </c>
      <c r="H510" s="63">
        <v>45510</v>
      </c>
      <c r="I510" s="63">
        <v>45511</v>
      </c>
      <c r="J510" s="55" t="s">
        <v>561</v>
      </c>
      <c r="K510" s="64" t="s">
        <v>3294</v>
      </c>
      <c r="M510" s="55" t="s">
        <v>3293</v>
      </c>
      <c r="N510" s="55" t="s">
        <v>3296</v>
      </c>
      <c r="P510" s="55" t="s">
        <v>3297</v>
      </c>
      <c r="Q510" s="55" t="s">
        <v>3298</v>
      </c>
      <c r="R510" s="55" t="s">
        <v>98</v>
      </c>
      <c r="S510" s="55" t="s">
        <v>351</v>
      </c>
      <c r="T510" s="60">
        <v>2</v>
      </c>
      <c r="U510" s="60">
        <v>12240</v>
      </c>
      <c r="V510" s="60">
        <v>1360</v>
      </c>
      <c r="W510" s="60">
        <v>0</v>
      </c>
      <c r="X510" s="60">
        <v>0</v>
      </c>
      <c r="Y510" s="60">
        <v>3000</v>
      </c>
      <c r="Z510" s="60">
        <v>0</v>
      </c>
      <c r="AA510" s="60">
        <v>0</v>
      </c>
      <c r="AB510" s="60">
        <v>6430</v>
      </c>
      <c r="AC510" s="60">
        <v>3960</v>
      </c>
      <c r="AD510" s="60">
        <v>12240</v>
      </c>
      <c r="AE510" s="60">
        <v>10920</v>
      </c>
      <c r="AF510" s="60">
        <v>1454</v>
      </c>
      <c r="AG510" s="60">
        <v>-134</v>
      </c>
      <c r="AH510" s="61">
        <v>-1.09E-2</v>
      </c>
      <c r="AL510" s="55" t="s">
        <v>1645</v>
      </c>
      <c r="AN510" s="55" t="s">
        <v>785</v>
      </c>
      <c r="AP5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10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0" s="60">
        <f>IFERROR(IF(D510="스마트스토어",COUNTIFS(출고표[구입일자],"&lt;&gt;"&amp;H510,출고표[구매자명],E510,출고표[구매자연락처],F510),COUNTIFS(출고표[구입일자],"&lt;&gt;"&amp;H510,출고표[구매자명],E510,출고표[구매자연락처],G510)),0)</f>
        <v>0</v>
      </c>
    </row>
    <row r="511" spans="1:48" ht="20.100000000000001" customHeight="1">
      <c r="A511" s="55">
        <v>518</v>
      </c>
      <c r="B511" s="55" t="s">
        <v>560</v>
      </c>
      <c r="C511" s="64" t="s">
        <v>3301</v>
      </c>
      <c r="D511" s="55" t="s">
        <v>562</v>
      </c>
      <c r="E511" s="55" t="s">
        <v>3302</v>
      </c>
      <c r="G511" s="55" t="s">
        <v>3303</v>
      </c>
      <c r="H511" s="63">
        <v>45510</v>
      </c>
      <c r="I511" s="63">
        <v>45511</v>
      </c>
      <c r="J511" s="55" t="s">
        <v>561</v>
      </c>
      <c r="K511" s="64" t="s">
        <v>3300</v>
      </c>
      <c r="M511" s="55" t="s">
        <v>3299</v>
      </c>
      <c r="N511" s="55" t="s">
        <v>3303</v>
      </c>
      <c r="P511" s="55" t="s">
        <v>3304</v>
      </c>
      <c r="Q511" s="55" t="s">
        <v>564</v>
      </c>
      <c r="R511" s="55" t="s">
        <v>104</v>
      </c>
      <c r="S511" s="55" t="s">
        <v>351</v>
      </c>
      <c r="T511" s="60">
        <v>5</v>
      </c>
      <c r="U511" s="60">
        <v>19250</v>
      </c>
      <c r="V511" s="60">
        <v>0</v>
      </c>
      <c r="W511" s="60">
        <v>0</v>
      </c>
      <c r="X511" s="60">
        <v>0</v>
      </c>
      <c r="Y511" s="60">
        <v>4400</v>
      </c>
      <c r="Z511" s="60">
        <v>1725</v>
      </c>
      <c r="AA511" s="60">
        <v>0</v>
      </c>
      <c r="AB511" s="60">
        <v>3570</v>
      </c>
      <c r="AC511" s="60">
        <v>2200</v>
      </c>
      <c r="AD511" s="60">
        <v>19250</v>
      </c>
      <c r="AE511" s="60">
        <v>17125</v>
      </c>
      <c r="AF511" s="60">
        <v>2287</v>
      </c>
      <c r="AG511" s="60">
        <v>-162</v>
      </c>
      <c r="AH511" s="61">
        <v>-8.3999999999999995E-3</v>
      </c>
      <c r="AL511" s="55" t="s">
        <v>1644</v>
      </c>
      <c r="AN511" s="55" t="s">
        <v>785</v>
      </c>
      <c r="AP5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19250</v>
      </c>
      <c r="AQ5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17125</v>
      </c>
      <c r="AR5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2287</v>
      </c>
      <c r="AS511" s="60">
        <f>IFERROR(IF(출고표[[#This Row],[쇼핑몰구분]]="비닐팩토리",0,ROUND(출고표[[#This Row],[총판매금액(검)]]-출고표[[#This Row],[거래처지급액(검)]]-출고표[[#This Row],[수수료(검)]],0)),0)</f>
        <v>-162</v>
      </c>
      <c r="AT5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-8.3999999999999995E-3</v>
      </c>
      <c r="AU5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1" s="60">
        <f>IFERROR(IF(D511="스마트스토어",COUNTIFS(출고표[구입일자],"&lt;&gt;"&amp;H511,출고표[구매자명],E511,출고표[구매자연락처],F511),COUNTIFS(출고표[구입일자],"&lt;&gt;"&amp;H511,출고표[구매자명],E511,출고표[구매자연락처],G511)),0)</f>
        <v>0</v>
      </c>
    </row>
    <row r="512" spans="1:48" ht="20.100000000000001" customHeight="1">
      <c r="A512" s="55">
        <v>519</v>
      </c>
      <c r="B512" s="55" t="s">
        <v>560</v>
      </c>
      <c r="C512" s="64" t="s">
        <v>3301</v>
      </c>
      <c r="D512" s="55" t="s">
        <v>562</v>
      </c>
      <c r="E512" s="55" t="s">
        <v>3302</v>
      </c>
      <c r="G512" s="55" t="s">
        <v>3303</v>
      </c>
      <c r="H512" s="63">
        <v>45510</v>
      </c>
      <c r="I512" s="63">
        <v>45511</v>
      </c>
      <c r="J512" s="55" t="s">
        <v>561</v>
      </c>
      <c r="K512" s="64" t="s">
        <v>3300</v>
      </c>
      <c r="M512" s="55" t="s">
        <v>3299</v>
      </c>
      <c r="N512" s="55" t="s">
        <v>3303</v>
      </c>
      <c r="P512" s="55" t="s">
        <v>3304</v>
      </c>
      <c r="Q512" s="55" t="s">
        <v>564</v>
      </c>
      <c r="R512" s="55" t="s">
        <v>98</v>
      </c>
      <c r="S512" s="55" t="s">
        <v>351</v>
      </c>
      <c r="T512" s="60">
        <v>5</v>
      </c>
      <c r="U512" s="60">
        <v>30600</v>
      </c>
      <c r="V512" s="60">
        <v>3400</v>
      </c>
      <c r="W512" s="60">
        <v>0</v>
      </c>
      <c r="X512" s="60">
        <v>0</v>
      </c>
      <c r="Y512" s="60">
        <v>0</v>
      </c>
      <c r="Z512" s="60">
        <v>0</v>
      </c>
      <c r="AA512" s="60">
        <v>0</v>
      </c>
      <c r="AB512" s="60">
        <v>6430</v>
      </c>
      <c r="AC512" s="60">
        <v>3960</v>
      </c>
      <c r="AD512" s="60">
        <v>30600</v>
      </c>
      <c r="AE512" s="60">
        <v>19800</v>
      </c>
      <c r="AF512" s="60">
        <v>3635</v>
      </c>
      <c r="AG512" s="60">
        <v>7165</v>
      </c>
      <c r="AH512" s="61">
        <v>0.23419999999999999</v>
      </c>
      <c r="AL512" s="55" t="s">
        <v>1645</v>
      </c>
      <c r="AM512" s="55" t="s">
        <v>773</v>
      </c>
      <c r="AN512" s="55" t="s">
        <v>785</v>
      </c>
      <c r="AP5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30600</v>
      </c>
      <c r="AQ5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19800</v>
      </c>
      <c r="AR5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512" s="60">
        <f>IFERROR(IF(출고표[[#This Row],[쇼핑몰구분]]="비닐팩토리",0,ROUND(출고표[[#This Row],[총판매금액(검)]]-출고표[[#This Row],[거래처지급액(검)]]-출고표[[#This Row],[수수료(검)]],0)),0)</f>
        <v>7165</v>
      </c>
      <c r="AT5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2" s="60">
        <f>IFERROR(IF(D512="스마트스토어",COUNTIFS(출고표[구입일자],"&lt;&gt;"&amp;H512,출고표[구매자명],E512,출고표[구매자연락처],F512),COUNTIFS(출고표[구입일자],"&lt;&gt;"&amp;H512,출고표[구매자명],E512,출고표[구매자연락처],G512)),0)</f>
        <v>0</v>
      </c>
    </row>
    <row r="513" spans="1:48" ht="20.100000000000001" customHeight="1">
      <c r="A513" s="55">
        <v>520</v>
      </c>
      <c r="B513" s="55" t="s">
        <v>560</v>
      </c>
      <c r="C513" s="64" t="s">
        <v>3307</v>
      </c>
      <c r="D513" s="55" t="s">
        <v>562</v>
      </c>
      <c r="E513" s="55" t="s">
        <v>3308</v>
      </c>
      <c r="G513" s="55" t="s">
        <v>3309</v>
      </c>
      <c r="H513" s="63">
        <v>45510</v>
      </c>
      <c r="I513" s="63">
        <v>45512</v>
      </c>
      <c r="J513" s="55" t="s">
        <v>561</v>
      </c>
      <c r="K513" s="64" t="s">
        <v>3306</v>
      </c>
      <c r="M513" s="55" t="s">
        <v>3305</v>
      </c>
      <c r="N513" s="55" t="s">
        <v>3309</v>
      </c>
      <c r="P513" s="55" t="s">
        <v>3310</v>
      </c>
      <c r="Q513" s="55" t="s">
        <v>564</v>
      </c>
      <c r="R513" s="55" t="s">
        <v>18</v>
      </c>
      <c r="S513" s="55" t="s">
        <v>351</v>
      </c>
      <c r="T513" s="60">
        <v>1</v>
      </c>
      <c r="U513" s="60">
        <v>12470</v>
      </c>
      <c r="V513" s="60">
        <v>0</v>
      </c>
      <c r="W513" s="60">
        <v>3000</v>
      </c>
      <c r="X513" s="60">
        <v>0</v>
      </c>
      <c r="Y513" s="60">
        <v>3000</v>
      </c>
      <c r="Z513" s="60">
        <v>0</v>
      </c>
      <c r="AA513" s="60">
        <v>0</v>
      </c>
      <c r="AB513" s="60">
        <v>11780</v>
      </c>
      <c r="AC513" s="60">
        <v>7260</v>
      </c>
      <c r="AD513" s="60">
        <v>15470</v>
      </c>
      <c r="AE513" s="60">
        <v>10260</v>
      </c>
      <c r="AF513" s="60">
        <v>1580</v>
      </c>
      <c r="AG513" s="60">
        <v>3630</v>
      </c>
      <c r="AH513" s="61">
        <v>0.2346</v>
      </c>
      <c r="AL513" s="55" t="s">
        <v>17</v>
      </c>
      <c r="AN513" s="55" t="s">
        <v>785</v>
      </c>
      <c r="AP5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5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5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513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5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5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3" s="60">
        <f>IFERROR(IF(D513="스마트스토어",COUNTIFS(출고표[구입일자],"&lt;&gt;"&amp;H513,출고표[구매자명],E513,출고표[구매자연락처],F513),COUNTIFS(출고표[구입일자],"&lt;&gt;"&amp;H513,출고표[구매자명],E513,출고표[구매자연락처],G513)),0)</f>
        <v>0</v>
      </c>
    </row>
    <row r="514" spans="1:48" ht="20.100000000000001" customHeight="1">
      <c r="A514" s="55">
        <v>521</v>
      </c>
      <c r="B514" s="55" t="s">
        <v>560</v>
      </c>
      <c r="C514" s="64" t="s">
        <v>3313</v>
      </c>
      <c r="D514" s="55" t="s">
        <v>562</v>
      </c>
      <c r="E514" s="55" t="s">
        <v>3311</v>
      </c>
      <c r="G514" s="55" t="s">
        <v>3314</v>
      </c>
      <c r="H514" s="63">
        <v>45511</v>
      </c>
      <c r="I514" s="63">
        <v>45511</v>
      </c>
      <c r="J514" s="55" t="s">
        <v>561</v>
      </c>
      <c r="K514" s="64" t="s">
        <v>3312</v>
      </c>
      <c r="M514" s="55" t="s">
        <v>3311</v>
      </c>
      <c r="N514" s="55" t="s">
        <v>3314</v>
      </c>
      <c r="P514" s="55" t="s">
        <v>3315</v>
      </c>
      <c r="Q514" s="55" t="s">
        <v>563</v>
      </c>
      <c r="R514" s="55" t="s">
        <v>24</v>
      </c>
      <c r="S514" s="55" t="s">
        <v>351</v>
      </c>
      <c r="T514" s="60">
        <v>1</v>
      </c>
      <c r="U514" s="60">
        <v>16880</v>
      </c>
      <c r="V514" s="60">
        <v>0</v>
      </c>
      <c r="W514" s="60">
        <v>0</v>
      </c>
      <c r="X514" s="60">
        <v>0</v>
      </c>
      <c r="Y514" s="60">
        <v>3000</v>
      </c>
      <c r="Z514" s="60">
        <v>0</v>
      </c>
      <c r="AA514" s="60">
        <v>0</v>
      </c>
      <c r="AB514" s="60">
        <v>15170</v>
      </c>
      <c r="AC514" s="60">
        <v>9350</v>
      </c>
      <c r="AD514" s="60">
        <v>16880</v>
      </c>
      <c r="AE514" s="60">
        <v>12350</v>
      </c>
      <c r="AF514" s="60">
        <v>2005</v>
      </c>
      <c r="AG514" s="60">
        <v>2525</v>
      </c>
      <c r="AH514" s="61">
        <v>0.14960000000000001</v>
      </c>
      <c r="AL514" s="55" t="s">
        <v>23</v>
      </c>
      <c r="AN514" s="55" t="s">
        <v>785</v>
      </c>
      <c r="AP5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16880</v>
      </c>
      <c r="AQ5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12350</v>
      </c>
      <c r="AR5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2005</v>
      </c>
      <c r="AS514" s="60">
        <f>IFERROR(IF(출고표[[#This Row],[쇼핑몰구분]]="비닐팩토리",0,ROUND(출고표[[#This Row],[총판매금액(검)]]-출고표[[#This Row],[거래처지급액(검)]]-출고표[[#This Row],[수수료(검)]],0)),0)</f>
        <v>2525</v>
      </c>
      <c r="AT5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0.14960000000000001</v>
      </c>
      <c r="AU5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4" s="60">
        <f>IFERROR(IF(D514="스마트스토어",COUNTIFS(출고표[구입일자],"&lt;&gt;"&amp;H514,출고표[구매자명],E514,출고표[구매자연락처],F514),COUNTIFS(출고표[구입일자],"&lt;&gt;"&amp;H514,출고표[구매자명],E514,출고표[구매자연락처],G514)),0)</f>
        <v>0</v>
      </c>
    </row>
    <row r="515" spans="1:48" ht="20.100000000000001" customHeight="1">
      <c r="A515" s="55">
        <v>522</v>
      </c>
      <c r="B515" s="55" t="s">
        <v>560</v>
      </c>
      <c r="C515" s="64" t="s">
        <v>3313</v>
      </c>
      <c r="D515" s="55" t="s">
        <v>562</v>
      </c>
      <c r="E515" s="55" t="s">
        <v>3311</v>
      </c>
      <c r="G515" s="55" t="s">
        <v>3314</v>
      </c>
      <c r="H515" s="63">
        <v>45511</v>
      </c>
      <c r="I515" s="63">
        <v>45511</v>
      </c>
      <c r="J515" s="55" t="s">
        <v>561</v>
      </c>
      <c r="K515" s="64" t="s">
        <v>3312</v>
      </c>
      <c r="M515" s="55" t="s">
        <v>3311</v>
      </c>
      <c r="N515" s="55" t="s">
        <v>3314</v>
      </c>
      <c r="P515" s="55" t="s">
        <v>3315</v>
      </c>
      <c r="Q515" s="55" t="s">
        <v>563</v>
      </c>
      <c r="R515" s="55" t="s">
        <v>22</v>
      </c>
      <c r="S515" s="55" t="s">
        <v>351</v>
      </c>
      <c r="T515" s="60">
        <v>1</v>
      </c>
      <c r="U515" s="60">
        <v>21740</v>
      </c>
      <c r="V515" s="60">
        <v>0</v>
      </c>
      <c r="W515" s="60">
        <v>0</v>
      </c>
      <c r="X515" s="60">
        <v>0</v>
      </c>
      <c r="Y515" s="60">
        <v>0</v>
      </c>
      <c r="Z515" s="60">
        <v>0</v>
      </c>
      <c r="AA515" s="60">
        <v>0</v>
      </c>
      <c r="AB515" s="60">
        <v>20530</v>
      </c>
      <c r="AC515" s="60">
        <v>12650</v>
      </c>
      <c r="AD515" s="60">
        <v>21740</v>
      </c>
      <c r="AE515" s="60">
        <v>12650</v>
      </c>
      <c r="AF515" s="60">
        <v>2583</v>
      </c>
      <c r="AG515" s="60">
        <v>6507</v>
      </c>
      <c r="AH515" s="61">
        <v>0.29930000000000001</v>
      </c>
      <c r="AL515" s="55" t="s">
        <v>21</v>
      </c>
      <c r="AM515" s="55" t="s">
        <v>773</v>
      </c>
      <c r="AN515" s="55" t="s">
        <v>785</v>
      </c>
      <c r="AP5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21740</v>
      </c>
      <c r="AQ5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5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2583</v>
      </c>
      <c r="AS515" s="60">
        <f>IFERROR(IF(출고표[[#This Row],[쇼핑몰구분]]="비닐팩토리",0,ROUND(출고표[[#This Row],[총판매금액(검)]]-출고표[[#This Row],[거래처지급액(검)]]-출고표[[#This Row],[수수료(검)]],0)),0)</f>
        <v>6507</v>
      </c>
      <c r="AT5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0.29930000000000001</v>
      </c>
      <c r="AU5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5" s="60">
        <f>IFERROR(IF(D515="스마트스토어",COUNTIFS(출고표[구입일자],"&lt;&gt;"&amp;H515,출고표[구매자명],E515,출고표[구매자연락처],F515),COUNTIFS(출고표[구입일자],"&lt;&gt;"&amp;H515,출고표[구매자명],E515,출고표[구매자연락처],G515)),0)</f>
        <v>0</v>
      </c>
    </row>
    <row r="516" spans="1:48" ht="20.100000000000001" customHeight="1">
      <c r="A516" s="55">
        <v>523</v>
      </c>
      <c r="B516" s="55" t="s">
        <v>560</v>
      </c>
      <c r="C516" s="64" t="s">
        <v>3318</v>
      </c>
      <c r="D516" s="55" t="s">
        <v>562</v>
      </c>
      <c r="E516" s="55" t="s">
        <v>3316</v>
      </c>
      <c r="G516" s="55" t="s">
        <v>3319</v>
      </c>
      <c r="H516" s="63">
        <v>45511</v>
      </c>
      <c r="I516" s="63">
        <v>45511</v>
      </c>
      <c r="J516" s="55" t="s">
        <v>561</v>
      </c>
      <c r="K516" s="64" t="s">
        <v>3317</v>
      </c>
      <c r="M516" s="55" t="s">
        <v>3316</v>
      </c>
      <c r="N516" s="55" t="s">
        <v>3319</v>
      </c>
      <c r="P516" s="55" t="s">
        <v>3320</v>
      </c>
      <c r="Q516" s="55" t="s">
        <v>564</v>
      </c>
      <c r="R516" s="55" t="s">
        <v>98</v>
      </c>
      <c r="S516" s="55" t="s">
        <v>351</v>
      </c>
      <c r="T516" s="60">
        <v>2</v>
      </c>
      <c r="U516" s="60">
        <v>12240</v>
      </c>
      <c r="V516" s="60">
        <v>1360</v>
      </c>
      <c r="W516" s="60">
        <v>0</v>
      </c>
      <c r="X516" s="60">
        <v>0</v>
      </c>
      <c r="Y516" s="60">
        <v>3000</v>
      </c>
      <c r="Z516" s="60">
        <v>0</v>
      </c>
      <c r="AA516" s="60">
        <v>0</v>
      </c>
      <c r="AB516" s="60">
        <v>6430</v>
      </c>
      <c r="AC516" s="60">
        <v>3960</v>
      </c>
      <c r="AD516" s="60">
        <v>12240</v>
      </c>
      <c r="AE516" s="60">
        <v>10920</v>
      </c>
      <c r="AF516" s="60">
        <v>1454</v>
      </c>
      <c r="AG516" s="60">
        <v>-134</v>
      </c>
      <c r="AH516" s="61">
        <v>-1.09E-2</v>
      </c>
      <c r="AL516" s="55" t="s">
        <v>1645</v>
      </c>
      <c r="AN516" s="55" t="s">
        <v>785</v>
      </c>
      <c r="AP5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16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6" s="60">
        <f>IFERROR(IF(D516="스마트스토어",COUNTIFS(출고표[구입일자],"&lt;&gt;"&amp;H516,출고표[구매자명],E516,출고표[구매자연락처],F516),COUNTIFS(출고표[구입일자],"&lt;&gt;"&amp;H516,출고표[구매자명],E516,출고표[구매자연락처],G516)),0)</f>
        <v>0</v>
      </c>
    </row>
    <row r="517" spans="1:48" ht="20.100000000000001" customHeight="1">
      <c r="A517" s="55">
        <v>524</v>
      </c>
      <c r="B517" s="55" t="s">
        <v>560</v>
      </c>
      <c r="C517" s="64" t="s">
        <v>3323</v>
      </c>
      <c r="D517" s="55" t="s">
        <v>562</v>
      </c>
      <c r="E517" s="55" t="s">
        <v>3321</v>
      </c>
      <c r="G517" s="55" t="s">
        <v>3324</v>
      </c>
      <c r="H517" s="63">
        <v>45511</v>
      </c>
      <c r="I517" s="63">
        <v>45512</v>
      </c>
      <c r="J517" s="55" t="s">
        <v>561</v>
      </c>
      <c r="K517" s="64" t="s">
        <v>3322</v>
      </c>
      <c r="M517" s="55" t="s">
        <v>3321</v>
      </c>
      <c r="N517" s="55" t="s">
        <v>3324</v>
      </c>
      <c r="P517" s="55" t="s">
        <v>3325</v>
      </c>
      <c r="Q517" s="55" t="s">
        <v>564</v>
      </c>
      <c r="R517" s="55" t="s">
        <v>34</v>
      </c>
      <c r="S517" s="55" t="s">
        <v>351</v>
      </c>
      <c r="T517" s="60">
        <v>1</v>
      </c>
      <c r="U517" s="60">
        <v>34020</v>
      </c>
      <c r="V517" s="60">
        <v>0</v>
      </c>
      <c r="W517" s="60">
        <v>3000</v>
      </c>
      <c r="X517" s="60">
        <v>0</v>
      </c>
      <c r="Y517" s="60">
        <v>3500</v>
      </c>
      <c r="Z517" s="60">
        <v>960</v>
      </c>
      <c r="AA517" s="60">
        <v>0</v>
      </c>
      <c r="AB517" s="60">
        <v>32130</v>
      </c>
      <c r="AC517" s="60">
        <v>19800</v>
      </c>
      <c r="AD517" s="60">
        <v>37020</v>
      </c>
      <c r="AE517" s="60">
        <v>24260</v>
      </c>
      <c r="AF517" s="60">
        <v>4141</v>
      </c>
      <c r="AG517" s="60">
        <v>8619</v>
      </c>
      <c r="AH517" s="61">
        <v>0.23280000000000001</v>
      </c>
      <c r="AL517" s="55" t="s">
        <v>33</v>
      </c>
      <c r="AN517" s="55" t="s">
        <v>785</v>
      </c>
      <c r="AP5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1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7" s="60">
        <f>IFERROR(IF(D517="스마트스토어",COUNTIFS(출고표[구입일자],"&lt;&gt;"&amp;H517,출고표[구매자명],E517,출고표[구매자연락처],F517),COUNTIFS(출고표[구입일자],"&lt;&gt;"&amp;H517,출고표[구매자명],E517,출고표[구매자연락처],G517)),0)</f>
        <v>0</v>
      </c>
    </row>
    <row r="518" spans="1:48" ht="20.100000000000001" customHeight="1">
      <c r="A518" s="55">
        <v>525</v>
      </c>
      <c r="B518" s="55" t="s">
        <v>560</v>
      </c>
      <c r="C518" s="64" t="s">
        <v>3328</v>
      </c>
      <c r="D518" s="55" t="s">
        <v>562</v>
      </c>
      <c r="E518" s="55" t="s">
        <v>3329</v>
      </c>
      <c r="G518" s="55" t="s">
        <v>3330</v>
      </c>
      <c r="H518" s="63">
        <v>45511</v>
      </c>
      <c r="I518" s="63">
        <v>45512</v>
      </c>
      <c r="J518" s="55" t="s">
        <v>561</v>
      </c>
      <c r="K518" s="64" t="s">
        <v>3327</v>
      </c>
      <c r="M518" s="55" t="s">
        <v>3326</v>
      </c>
      <c r="N518" s="55" t="s">
        <v>3330</v>
      </c>
      <c r="P518" s="55" t="s">
        <v>3331</v>
      </c>
      <c r="Q518" s="55" t="s">
        <v>564</v>
      </c>
      <c r="R518" s="55" t="s">
        <v>34</v>
      </c>
      <c r="S518" s="55" t="s">
        <v>351</v>
      </c>
      <c r="T518" s="60">
        <v>3</v>
      </c>
      <c r="U518" s="60">
        <v>102060</v>
      </c>
      <c r="V518" s="60">
        <v>0</v>
      </c>
      <c r="W518" s="60">
        <v>0</v>
      </c>
      <c r="X518" s="60">
        <v>0</v>
      </c>
      <c r="Y518" s="60">
        <v>5500</v>
      </c>
      <c r="Z518" s="60">
        <v>1925</v>
      </c>
      <c r="AA518" s="60">
        <v>0</v>
      </c>
      <c r="AB518" s="60">
        <v>32130</v>
      </c>
      <c r="AC518" s="60">
        <v>19800</v>
      </c>
      <c r="AD518" s="60">
        <v>102060</v>
      </c>
      <c r="AE518" s="60">
        <v>66825</v>
      </c>
      <c r="AF518" s="60">
        <v>12125</v>
      </c>
      <c r="AG518" s="60">
        <v>23110</v>
      </c>
      <c r="AH518" s="61">
        <v>0.22639999999999999</v>
      </c>
      <c r="AL518" s="55" t="s">
        <v>33</v>
      </c>
      <c r="AN518" s="55" t="s">
        <v>785</v>
      </c>
      <c r="AP5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102060</v>
      </c>
      <c r="AQ5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66825</v>
      </c>
      <c r="AR5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12125</v>
      </c>
      <c r="AS518" s="60">
        <f>IFERROR(IF(출고표[[#This Row],[쇼핑몰구분]]="비닐팩토리",0,ROUND(출고표[[#This Row],[총판매금액(검)]]-출고표[[#This Row],[거래처지급액(검)]]-출고표[[#This Row],[수수료(검)]],0)),0)</f>
        <v>23110</v>
      </c>
      <c r="AT5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0.22639999999999999</v>
      </c>
      <c r="AU5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8" s="60">
        <f>IFERROR(IF(D518="스마트스토어",COUNTIFS(출고표[구입일자],"&lt;&gt;"&amp;H518,출고표[구매자명],E518,출고표[구매자연락처],F518),COUNTIFS(출고표[구입일자],"&lt;&gt;"&amp;H518,출고표[구매자명],E518,출고표[구매자연락처],G518)),0)</f>
        <v>0</v>
      </c>
    </row>
    <row r="519" spans="1:48" ht="20.100000000000001" customHeight="1">
      <c r="A519" s="55">
        <v>526</v>
      </c>
      <c r="B519" s="55" t="s">
        <v>560</v>
      </c>
      <c r="C519" s="64" t="s">
        <v>3334</v>
      </c>
      <c r="D519" s="55" t="s">
        <v>562</v>
      </c>
      <c r="E519" s="55" t="s">
        <v>3332</v>
      </c>
      <c r="G519" s="55" t="s">
        <v>3335</v>
      </c>
      <c r="H519" s="63">
        <v>45511</v>
      </c>
      <c r="I519" s="63">
        <v>45512</v>
      </c>
      <c r="J519" s="55" t="s">
        <v>561</v>
      </c>
      <c r="K519" s="64" t="s">
        <v>3333</v>
      </c>
      <c r="M519" s="55" t="s">
        <v>3332</v>
      </c>
      <c r="N519" s="55" t="s">
        <v>3335</v>
      </c>
      <c r="P519" s="55" t="s">
        <v>3336</v>
      </c>
      <c r="Q519" s="55" t="s">
        <v>564</v>
      </c>
      <c r="R519" s="55" t="s">
        <v>104</v>
      </c>
      <c r="S519" s="55" t="s">
        <v>351</v>
      </c>
      <c r="T519" s="60">
        <v>1</v>
      </c>
      <c r="U519" s="60">
        <v>3850</v>
      </c>
      <c r="V519" s="60">
        <v>0</v>
      </c>
      <c r="W519" s="60">
        <v>0</v>
      </c>
      <c r="X519" s="60">
        <v>0</v>
      </c>
      <c r="Y519" s="60">
        <v>3000</v>
      </c>
      <c r="Z519" s="60">
        <v>0</v>
      </c>
      <c r="AA519" s="60">
        <v>0</v>
      </c>
      <c r="AB519" s="60">
        <v>3570</v>
      </c>
      <c r="AC519" s="60">
        <v>2200</v>
      </c>
      <c r="AD519" s="60">
        <v>3850</v>
      </c>
      <c r="AE519" s="60">
        <v>5200</v>
      </c>
      <c r="AF519" s="60">
        <v>457</v>
      </c>
      <c r="AG519" s="60">
        <v>-1807</v>
      </c>
      <c r="AH519" s="61">
        <v>-0.46939999999999998</v>
      </c>
      <c r="AL519" s="55" t="s">
        <v>1644</v>
      </c>
      <c r="AN519" s="55" t="s">
        <v>785</v>
      </c>
      <c r="AP5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5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5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519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5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5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9" s="60">
        <f>IFERROR(IF(D519="스마트스토어",COUNTIFS(출고표[구입일자],"&lt;&gt;"&amp;H519,출고표[구매자명],E519,출고표[구매자연락처],F519),COUNTIFS(출고표[구입일자],"&lt;&gt;"&amp;H519,출고표[구매자명],E519,출고표[구매자연락처],G519)),0)</f>
        <v>0</v>
      </c>
    </row>
    <row r="520" spans="1:48" ht="20.100000000000001" customHeight="1">
      <c r="A520" s="55">
        <v>527</v>
      </c>
      <c r="B520" s="55" t="s">
        <v>560</v>
      </c>
      <c r="C520" s="64" t="s">
        <v>3334</v>
      </c>
      <c r="D520" s="55" t="s">
        <v>562</v>
      </c>
      <c r="E520" s="55" t="s">
        <v>3332</v>
      </c>
      <c r="G520" s="55" t="s">
        <v>3335</v>
      </c>
      <c r="H520" s="63">
        <v>45511</v>
      </c>
      <c r="I520" s="63">
        <v>45512</v>
      </c>
      <c r="J520" s="55" t="s">
        <v>561</v>
      </c>
      <c r="K520" s="64" t="s">
        <v>3333</v>
      </c>
      <c r="M520" s="55" t="s">
        <v>3332</v>
      </c>
      <c r="N520" s="55" t="s">
        <v>3335</v>
      </c>
      <c r="P520" s="55" t="s">
        <v>3336</v>
      </c>
      <c r="Q520" s="55" t="s">
        <v>564</v>
      </c>
      <c r="R520" s="55" t="s">
        <v>98</v>
      </c>
      <c r="S520" s="55" t="s">
        <v>351</v>
      </c>
      <c r="T520" s="60">
        <v>1</v>
      </c>
      <c r="U520" s="60">
        <v>6120</v>
      </c>
      <c r="V520" s="60">
        <v>680</v>
      </c>
      <c r="W520" s="60">
        <v>0</v>
      </c>
      <c r="X520" s="60">
        <v>0</v>
      </c>
      <c r="Y520" s="60">
        <v>0</v>
      </c>
      <c r="Z520" s="60">
        <v>0</v>
      </c>
      <c r="AA520" s="60">
        <v>0</v>
      </c>
      <c r="AB520" s="60">
        <v>6430</v>
      </c>
      <c r="AC520" s="60">
        <v>3960</v>
      </c>
      <c r="AD520" s="60">
        <v>6120</v>
      </c>
      <c r="AE520" s="60">
        <v>3960</v>
      </c>
      <c r="AF520" s="60">
        <v>727</v>
      </c>
      <c r="AG520" s="60">
        <v>1433</v>
      </c>
      <c r="AH520" s="61">
        <v>0.23419999999999999</v>
      </c>
      <c r="AL520" s="55" t="s">
        <v>1645</v>
      </c>
      <c r="AM520" s="55" t="s">
        <v>773</v>
      </c>
      <c r="AN520" s="55" t="s">
        <v>785</v>
      </c>
      <c r="AP5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5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5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520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5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0" s="60">
        <f>IFERROR(IF(D520="스마트스토어",COUNTIFS(출고표[구입일자],"&lt;&gt;"&amp;H520,출고표[구매자명],E520,출고표[구매자연락처],F520),COUNTIFS(출고표[구입일자],"&lt;&gt;"&amp;H520,출고표[구매자명],E520,출고표[구매자연락처],G520)),0)</f>
        <v>0</v>
      </c>
    </row>
    <row r="521" spans="1:48" ht="20.100000000000001" customHeight="1">
      <c r="A521" s="55">
        <v>528</v>
      </c>
      <c r="B521" s="55" t="s">
        <v>560</v>
      </c>
      <c r="C521" s="64" t="s">
        <v>3339</v>
      </c>
      <c r="D521" s="55" t="s">
        <v>562</v>
      </c>
      <c r="E521" s="55" t="s">
        <v>3340</v>
      </c>
      <c r="G521" s="55" t="s">
        <v>3341</v>
      </c>
      <c r="H521" s="63">
        <v>45512</v>
      </c>
      <c r="I521" s="63">
        <v>45512</v>
      </c>
      <c r="J521" s="55" t="s">
        <v>561</v>
      </c>
      <c r="K521" s="64" t="s">
        <v>3338</v>
      </c>
      <c r="M521" s="55" t="s">
        <v>3337</v>
      </c>
      <c r="N521" s="55" t="s">
        <v>3341</v>
      </c>
      <c r="P521" s="55" t="s">
        <v>3342</v>
      </c>
      <c r="Q521" s="55" t="s">
        <v>564</v>
      </c>
      <c r="R521" s="55" t="s">
        <v>98</v>
      </c>
      <c r="S521" s="55" t="s">
        <v>351</v>
      </c>
      <c r="T521" s="60">
        <v>2</v>
      </c>
      <c r="U521" s="60">
        <v>13600</v>
      </c>
      <c r="V521" s="60">
        <v>0</v>
      </c>
      <c r="W521" s="60">
        <v>0</v>
      </c>
      <c r="X521" s="60">
        <v>0</v>
      </c>
      <c r="Y521" s="60">
        <v>3000</v>
      </c>
      <c r="Z521" s="60">
        <v>0</v>
      </c>
      <c r="AA521" s="60">
        <v>0</v>
      </c>
      <c r="AB521" s="60">
        <v>6430</v>
      </c>
      <c r="AC521" s="60">
        <v>3960</v>
      </c>
      <c r="AD521" s="60">
        <v>13600</v>
      </c>
      <c r="AE521" s="60">
        <v>10920</v>
      </c>
      <c r="AF521" s="60">
        <v>1616</v>
      </c>
      <c r="AG521" s="60">
        <v>1064</v>
      </c>
      <c r="AH521" s="61">
        <v>7.8200000000000006E-2</v>
      </c>
      <c r="AL521" s="55" t="s">
        <v>1645</v>
      </c>
      <c r="AN521" s="55" t="s">
        <v>785</v>
      </c>
      <c r="AP5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5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521" s="60">
        <f>IFERROR(IF(출고표[[#This Row],[쇼핑몰구분]]="비닐팩토리",0,ROUND(출고표[[#This Row],[총판매금액(검)]]-출고표[[#This Row],[거래처지급액(검)]]-출고표[[#This Row],[수수료(검)]],0)),0)</f>
        <v>1064</v>
      </c>
      <c r="AT5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7.8200000000000006E-2</v>
      </c>
      <c r="AU5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1" s="60">
        <f>IFERROR(IF(D521="스마트스토어",COUNTIFS(출고표[구입일자],"&lt;&gt;"&amp;H521,출고표[구매자명],E521,출고표[구매자연락처],F521),COUNTIFS(출고표[구입일자],"&lt;&gt;"&amp;H521,출고표[구매자명],E521,출고표[구매자연락처],G521)),0)</f>
        <v>0</v>
      </c>
    </row>
    <row r="522" spans="1:48" ht="20.100000000000001" customHeight="1">
      <c r="A522" s="55">
        <v>529</v>
      </c>
      <c r="B522" s="55" t="s">
        <v>560</v>
      </c>
      <c r="C522" s="64" t="s">
        <v>3345</v>
      </c>
      <c r="D522" s="55" t="s">
        <v>562</v>
      </c>
      <c r="E522" s="55" t="s">
        <v>3346</v>
      </c>
      <c r="G522" s="55" t="s">
        <v>3347</v>
      </c>
      <c r="H522" s="63">
        <v>45513</v>
      </c>
      <c r="I522" s="63">
        <v>45513</v>
      </c>
      <c r="J522" s="55" t="s">
        <v>561</v>
      </c>
      <c r="K522" s="64" t="s">
        <v>3344</v>
      </c>
      <c r="M522" s="55" t="s">
        <v>3343</v>
      </c>
      <c r="N522" s="55" t="s">
        <v>3347</v>
      </c>
      <c r="P522" s="55" t="s">
        <v>3348</v>
      </c>
      <c r="Q522" s="55" t="s">
        <v>3349</v>
      </c>
      <c r="R522" s="55" t="s">
        <v>211</v>
      </c>
      <c r="S522" s="55" t="s">
        <v>351</v>
      </c>
      <c r="T522" s="60">
        <v>1</v>
      </c>
      <c r="U522" s="60">
        <v>2500</v>
      </c>
      <c r="V522" s="60">
        <v>0</v>
      </c>
      <c r="W522" s="60">
        <v>0</v>
      </c>
      <c r="X522" s="60">
        <v>0</v>
      </c>
      <c r="Y522" s="60">
        <v>3000</v>
      </c>
      <c r="Z522" s="60">
        <v>0</v>
      </c>
      <c r="AA522" s="60">
        <v>0</v>
      </c>
      <c r="AB522" s="60">
        <v>2300</v>
      </c>
      <c r="AC522" s="60">
        <v>1397</v>
      </c>
      <c r="AD522" s="60">
        <v>2500</v>
      </c>
      <c r="AE522" s="60">
        <v>4397</v>
      </c>
      <c r="AF522" s="60">
        <v>297</v>
      </c>
      <c r="AG522" s="60">
        <v>-2194</v>
      </c>
      <c r="AH522" s="61">
        <v>-0.87760000000000005</v>
      </c>
      <c r="AK522" s="55" t="s">
        <v>4579</v>
      </c>
      <c r="AL522" s="55" t="s">
        <v>828</v>
      </c>
      <c r="AN522" s="55" t="s">
        <v>785</v>
      </c>
      <c r="AP5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6200</v>
      </c>
      <c r="AR5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</v>
      </c>
      <c r="AS522" s="60">
        <f>IFERROR(IF(출고표[[#This Row],[쇼핑몰구분]]="비닐팩토리",0,ROUND(출고표[[#This Row],[총판매금액(검)]]-출고표[[#This Row],[거래처지급액(검)]]-출고표[[#This Row],[수수료(검)]],0)),0)</f>
        <v>-6400</v>
      </c>
      <c r="AT5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반품3</v>
      </c>
      <c r="AV522" s="60">
        <f>IFERROR(IF(D522="스마트스토어",COUNTIFS(출고표[구입일자],"&lt;&gt;"&amp;H522,출고표[구매자명],E522,출고표[구매자연락처],F522),COUNTIFS(출고표[구입일자],"&lt;&gt;"&amp;H522,출고표[구매자명],E522,출고표[구매자연락처],G522)),0)</f>
        <v>0</v>
      </c>
    </row>
    <row r="523" spans="1:48" ht="20.100000000000001" customHeight="1">
      <c r="A523" s="55">
        <v>530</v>
      </c>
      <c r="B523" s="55" t="s">
        <v>560</v>
      </c>
      <c r="C523" s="64" t="s">
        <v>3345</v>
      </c>
      <c r="D523" s="55" t="s">
        <v>562</v>
      </c>
      <c r="E523" s="55" t="s">
        <v>3346</v>
      </c>
      <c r="G523" s="55" t="s">
        <v>3347</v>
      </c>
      <c r="H523" s="63">
        <v>45513</v>
      </c>
      <c r="I523" s="63">
        <v>45513</v>
      </c>
      <c r="J523" s="55" t="s">
        <v>561</v>
      </c>
      <c r="K523" s="64" t="s">
        <v>3344</v>
      </c>
      <c r="M523" s="55" t="s">
        <v>3343</v>
      </c>
      <c r="N523" s="55" t="s">
        <v>3347</v>
      </c>
      <c r="P523" s="55" t="s">
        <v>3348</v>
      </c>
      <c r="Q523" s="55" t="s">
        <v>3349</v>
      </c>
      <c r="R523" s="55" t="s">
        <v>98</v>
      </c>
      <c r="S523" s="55" t="s">
        <v>351</v>
      </c>
      <c r="T523" s="60">
        <v>2</v>
      </c>
      <c r="U523" s="60">
        <v>12240</v>
      </c>
      <c r="V523" s="60">
        <v>1360</v>
      </c>
      <c r="W523" s="60">
        <v>0</v>
      </c>
      <c r="X523" s="60">
        <v>0</v>
      </c>
      <c r="Y523" s="60">
        <v>0</v>
      </c>
      <c r="Z523" s="60">
        <v>0</v>
      </c>
      <c r="AA523" s="60">
        <v>0</v>
      </c>
      <c r="AB523" s="60">
        <v>6430</v>
      </c>
      <c r="AC523" s="60">
        <v>3960</v>
      </c>
      <c r="AD523" s="60">
        <v>12240</v>
      </c>
      <c r="AE523" s="60">
        <v>7920</v>
      </c>
      <c r="AF523" s="60">
        <v>1454</v>
      </c>
      <c r="AG523" s="60">
        <v>2866</v>
      </c>
      <c r="AH523" s="61">
        <v>0.23419999999999999</v>
      </c>
      <c r="AL523" s="55" t="s">
        <v>1645</v>
      </c>
      <c r="AM523" s="55" t="s">
        <v>773</v>
      </c>
      <c r="AN523" s="55" t="s">
        <v>785</v>
      </c>
      <c r="AP5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7920</v>
      </c>
      <c r="AR5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23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5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3" s="60">
        <f>IFERROR(IF(D523="스마트스토어",COUNTIFS(출고표[구입일자],"&lt;&gt;"&amp;H523,출고표[구매자명],E523,출고표[구매자연락처],F523),COUNTIFS(출고표[구입일자],"&lt;&gt;"&amp;H523,출고표[구매자명],E523,출고표[구매자연락처],G523)),0)</f>
        <v>0</v>
      </c>
    </row>
    <row r="524" spans="1:48" ht="20.100000000000001" customHeight="1">
      <c r="A524" s="55">
        <v>531</v>
      </c>
      <c r="B524" s="55" t="s">
        <v>560</v>
      </c>
      <c r="C524" s="64" t="s">
        <v>3352</v>
      </c>
      <c r="D524" s="55" t="s">
        <v>562</v>
      </c>
      <c r="E524" s="55" t="s">
        <v>3350</v>
      </c>
      <c r="G524" s="55" t="s">
        <v>3353</v>
      </c>
      <c r="H524" s="63">
        <v>45513</v>
      </c>
      <c r="I524" s="63">
        <v>45513</v>
      </c>
      <c r="J524" s="55" t="s">
        <v>561</v>
      </c>
      <c r="K524" s="64" t="s">
        <v>3351</v>
      </c>
      <c r="M524" s="55" t="s">
        <v>3350</v>
      </c>
      <c r="N524" s="55" t="s">
        <v>3353</v>
      </c>
      <c r="P524" s="55" t="s">
        <v>3354</v>
      </c>
      <c r="Q524" s="55" t="s">
        <v>564</v>
      </c>
      <c r="R524" s="55" t="s">
        <v>34</v>
      </c>
      <c r="S524" s="55" t="s">
        <v>351</v>
      </c>
      <c r="T524" s="60">
        <v>1</v>
      </c>
      <c r="U524" s="60">
        <v>34020</v>
      </c>
      <c r="V524" s="60">
        <v>0</v>
      </c>
      <c r="W524" s="60">
        <v>3000</v>
      </c>
      <c r="X524" s="60">
        <v>0</v>
      </c>
      <c r="Y524" s="60">
        <v>3500</v>
      </c>
      <c r="Z524" s="60">
        <v>960</v>
      </c>
      <c r="AA524" s="60">
        <v>0</v>
      </c>
      <c r="AB524" s="60">
        <v>32130</v>
      </c>
      <c r="AC524" s="60">
        <v>19800</v>
      </c>
      <c r="AD524" s="60">
        <v>37020</v>
      </c>
      <c r="AE524" s="60">
        <v>24260</v>
      </c>
      <c r="AF524" s="60">
        <v>4141</v>
      </c>
      <c r="AG524" s="60">
        <v>8619</v>
      </c>
      <c r="AH524" s="61">
        <v>0.23280000000000001</v>
      </c>
      <c r="AL524" s="55" t="s">
        <v>33</v>
      </c>
      <c r="AN524" s="55" t="s">
        <v>785</v>
      </c>
      <c r="AP5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24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4" s="60">
        <f>IFERROR(IF(D524="스마트스토어",COUNTIFS(출고표[구입일자],"&lt;&gt;"&amp;H524,출고표[구매자명],E524,출고표[구매자연락처],F524),COUNTIFS(출고표[구입일자],"&lt;&gt;"&amp;H524,출고표[구매자명],E524,출고표[구매자연락처],G524)),0)</f>
        <v>0</v>
      </c>
    </row>
    <row r="525" spans="1:48" ht="20.100000000000001" customHeight="1">
      <c r="A525" s="55">
        <v>532</v>
      </c>
      <c r="B525" s="55" t="s">
        <v>560</v>
      </c>
      <c r="C525" s="64" t="s">
        <v>3357</v>
      </c>
      <c r="D525" s="55" t="s">
        <v>562</v>
      </c>
      <c r="E525" s="55" t="s">
        <v>3355</v>
      </c>
      <c r="G525" s="55" t="s">
        <v>3358</v>
      </c>
      <c r="H525" s="63">
        <v>45513</v>
      </c>
      <c r="I525" s="63">
        <v>45513</v>
      </c>
      <c r="J525" s="55" t="s">
        <v>561</v>
      </c>
      <c r="K525" s="64" t="s">
        <v>3356</v>
      </c>
      <c r="M525" s="55" t="s">
        <v>3355</v>
      </c>
      <c r="N525" s="55" t="s">
        <v>3358</v>
      </c>
      <c r="P525" s="55" t="s">
        <v>3359</v>
      </c>
      <c r="Q525" s="55" t="s">
        <v>564</v>
      </c>
      <c r="R525" s="55" t="s">
        <v>98</v>
      </c>
      <c r="S525" s="55" t="s">
        <v>351</v>
      </c>
      <c r="T525" s="60">
        <v>1</v>
      </c>
      <c r="U525" s="60">
        <v>6800</v>
      </c>
      <c r="V525" s="60">
        <v>0</v>
      </c>
      <c r="W525" s="60">
        <v>3000</v>
      </c>
      <c r="X525" s="60">
        <v>0</v>
      </c>
      <c r="Y525" s="60">
        <v>3000</v>
      </c>
      <c r="Z525" s="60">
        <v>0</v>
      </c>
      <c r="AA525" s="60">
        <v>0</v>
      </c>
      <c r="AB525" s="60">
        <v>6430</v>
      </c>
      <c r="AC525" s="60">
        <v>3960</v>
      </c>
      <c r="AD525" s="60">
        <v>9800</v>
      </c>
      <c r="AE525" s="60">
        <v>6960</v>
      </c>
      <c r="AF525" s="60">
        <v>907</v>
      </c>
      <c r="AG525" s="60">
        <v>1933</v>
      </c>
      <c r="AH525" s="61">
        <v>0.19719999999999999</v>
      </c>
      <c r="AL525" s="55" t="s">
        <v>1645</v>
      </c>
      <c r="AN525" s="55" t="s">
        <v>785</v>
      </c>
      <c r="AP5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9800</v>
      </c>
      <c r="AQ5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907</v>
      </c>
      <c r="AS525" s="60">
        <f>IFERROR(IF(출고표[[#This Row],[쇼핑몰구분]]="비닐팩토리",0,ROUND(출고표[[#This Row],[총판매금액(검)]]-출고표[[#This Row],[거래처지급액(검)]]-출고표[[#This Row],[수수료(검)]],0)),0)</f>
        <v>1933</v>
      </c>
      <c r="AT5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0.19719999999999999</v>
      </c>
      <c r="AU5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5" s="60">
        <f>IFERROR(IF(D525="스마트스토어",COUNTIFS(출고표[구입일자],"&lt;&gt;"&amp;H525,출고표[구매자명],E525,출고표[구매자연락처],F525),COUNTIFS(출고표[구입일자],"&lt;&gt;"&amp;H525,출고표[구매자명],E525,출고표[구매자연락처],G525)),0)</f>
        <v>0</v>
      </c>
    </row>
    <row r="526" spans="1:48" ht="20.100000000000001" customHeight="1">
      <c r="A526" s="55">
        <v>533</v>
      </c>
      <c r="B526" s="55" t="s">
        <v>560</v>
      </c>
      <c r="C526" s="64" t="s">
        <v>3362</v>
      </c>
      <c r="D526" s="55" t="s">
        <v>562</v>
      </c>
      <c r="E526" s="55" t="s">
        <v>3360</v>
      </c>
      <c r="G526" s="55" t="s">
        <v>3363</v>
      </c>
      <c r="H526" s="63">
        <v>45513</v>
      </c>
      <c r="I526" s="63">
        <v>45513</v>
      </c>
      <c r="J526" s="55" t="s">
        <v>561</v>
      </c>
      <c r="K526" s="64" t="s">
        <v>3361</v>
      </c>
      <c r="M526" s="55" t="s">
        <v>3360</v>
      </c>
      <c r="N526" s="55" t="s">
        <v>3363</v>
      </c>
      <c r="P526" s="55" t="s">
        <v>3364</v>
      </c>
      <c r="Q526" s="55" t="s">
        <v>3365</v>
      </c>
      <c r="R526" s="55" t="s">
        <v>204</v>
      </c>
      <c r="S526" s="55" t="s">
        <v>373</v>
      </c>
      <c r="T526" s="60">
        <v>2</v>
      </c>
      <c r="U526" s="60">
        <v>7780</v>
      </c>
      <c r="V526" s="60">
        <v>0</v>
      </c>
      <c r="W526" s="60">
        <v>3000</v>
      </c>
      <c r="X526" s="60">
        <v>0</v>
      </c>
      <c r="Y526" s="60">
        <v>5500</v>
      </c>
      <c r="Z526" s="60">
        <v>1925</v>
      </c>
      <c r="AA526" s="60">
        <v>0</v>
      </c>
      <c r="AB526" s="60">
        <v>3980</v>
      </c>
      <c r="AC526" s="60">
        <v>2420</v>
      </c>
      <c r="AD526" s="60">
        <v>10780</v>
      </c>
      <c r="AE526" s="60">
        <v>12265</v>
      </c>
      <c r="AF526" s="60">
        <v>1023</v>
      </c>
      <c r="AG526" s="60">
        <v>-2508</v>
      </c>
      <c r="AH526" s="61">
        <v>-0.23269999999999999</v>
      </c>
      <c r="AL526" s="55" t="s">
        <v>404</v>
      </c>
      <c r="AN526" s="55" t="s">
        <v>785</v>
      </c>
      <c r="AP5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10780</v>
      </c>
      <c r="AQ5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12265</v>
      </c>
      <c r="AR5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1023</v>
      </c>
      <c r="AS526" s="60">
        <f>IFERROR(IF(출고표[[#This Row],[쇼핑몰구분]]="비닐팩토리",0,ROUND(출고표[[#This Row],[총판매금액(검)]]-출고표[[#This Row],[거래처지급액(검)]]-출고표[[#This Row],[수수료(검)]],0)),0)</f>
        <v>-2508</v>
      </c>
      <c r="AT5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-0.23269999999999999</v>
      </c>
      <c r="AU5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6" s="60">
        <f>IFERROR(IF(D526="스마트스토어",COUNTIFS(출고표[구입일자],"&lt;&gt;"&amp;H526,출고표[구매자명],E526,출고표[구매자연락처],F526),COUNTIFS(출고표[구입일자],"&lt;&gt;"&amp;H526,출고표[구매자명],E526,출고표[구매자연락처],G526)),0)</f>
        <v>0</v>
      </c>
    </row>
    <row r="527" spans="1:48" ht="20.100000000000001" customHeight="1">
      <c r="A527" s="55">
        <v>534</v>
      </c>
      <c r="B527" s="55" t="s">
        <v>560</v>
      </c>
      <c r="C527" s="64" t="s">
        <v>3368</v>
      </c>
      <c r="D527" s="55" t="s">
        <v>562</v>
      </c>
      <c r="E527" s="55" t="s">
        <v>3293</v>
      </c>
      <c r="G527" s="55" t="s">
        <v>3369</v>
      </c>
      <c r="H527" s="63">
        <v>45513</v>
      </c>
      <c r="I527" s="63">
        <v>45516</v>
      </c>
      <c r="J527" s="55" t="s">
        <v>561</v>
      </c>
      <c r="K527" s="64" t="s">
        <v>3367</v>
      </c>
      <c r="M527" s="55" t="s">
        <v>3366</v>
      </c>
      <c r="N527" s="55" t="s">
        <v>3369</v>
      </c>
      <c r="P527" s="55" t="s">
        <v>3370</v>
      </c>
      <c r="Q527" s="55" t="s">
        <v>3371</v>
      </c>
      <c r="R527" s="55" t="s">
        <v>98</v>
      </c>
      <c r="S527" s="55" t="s">
        <v>351</v>
      </c>
      <c r="T527" s="60">
        <v>2</v>
      </c>
      <c r="U527" s="60">
        <v>12240</v>
      </c>
      <c r="V527" s="60">
        <v>1360</v>
      </c>
      <c r="W527" s="60">
        <v>0</v>
      </c>
      <c r="X527" s="60">
        <v>0</v>
      </c>
      <c r="Y527" s="60">
        <v>3000</v>
      </c>
      <c r="Z527" s="60">
        <v>0</v>
      </c>
      <c r="AA527" s="60">
        <v>0</v>
      </c>
      <c r="AB527" s="60">
        <v>6430</v>
      </c>
      <c r="AC527" s="60">
        <v>3960</v>
      </c>
      <c r="AD527" s="60">
        <v>12240</v>
      </c>
      <c r="AE527" s="60">
        <v>10920</v>
      </c>
      <c r="AF527" s="60">
        <v>1454</v>
      </c>
      <c r="AG527" s="60">
        <v>-134</v>
      </c>
      <c r="AH527" s="61">
        <v>-1.09E-2</v>
      </c>
      <c r="AL527" s="55" t="s">
        <v>1645</v>
      </c>
      <c r="AM527" s="55" t="s">
        <v>773</v>
      </c>
      <c r="AN527" s="55" t="s">
        <v>785</v>
      </c>
      <c r="AP5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27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7" s="60">
        <f>IFERROR(IF(D527="스마트스토어",COUNTIFS(출고표[구입일자],"&lt;&gt;"&amp;H527,출고표[구매자명],E527,출고표[구매자연락처],F527),COUNTIFS(출고표[구입일자],"&lt;&gt;"&amp;H527,출고표[구매자명],E527,출고표[구매자연락처],G527)),0)</f>
        <v>0</v>
      </c>
    </row>
    <row r="528" spans="1:48" ht="20.100000000000001" customHeight="1">
      <c r="A528" s="55">
        <v>535</v>
      </c>
      <c r="B528" s="55" t="s">
        <v>560</v>
      </c>
      <c r="C528" s="64" t="s">
        <v>3374</v>
      </c>
      <c r="D528" s="55" t="s">
        <v>562</v>
      </c>
      <c r="E528" s="55" t="s">
        <v>3372</v>
      </c>
      <c r="G528" s="55" t="s">
        <v>3375</v>
      </c>
      <c r="H528" s="63">
        <v>45513</v>
      </c>
      <c r="I528" s="63">
        <v>45516</v>
      </c>
      <c r="J528" s="55" t="s">
        <v>561</v>
      </c>
      <c r="K528" s="64" t="s">
        <v>3373</v>
      </c>
      <c r="M528" s="55" t="s">
        <v>3372</v>
      </c>
      <c r="N528" s="55" t="s">
        <v>3375</v>
      </c>
      <c r="P528" s="55" t="s">
        <v>3376</v>
      </c>
      <c r="Q528" s="55" t="s">
        <v>564</v>
      </c>
      <c r="R528" s="55" t="s">
        <v>98</v>
      </c>
      <c r="S528" s="55" t="s">
        <v>351</v>
      </c>
      <c r="T528" s="60">
        <v>2</v>
      </c>
      <c r="U528" s="60">
        <v>12240</v>
      </c>
      <c r="V528" s="60">
        <v>1360</v>
      </c>
      <c r="W528" s="60">
        <v>0</v>
      </c>
      <c r="X528" s="60">
        <v>0</v>
      </c>
      <c r="Y528" s="60">
        <v>3000</v>
      </c>
      <c r="Z528" s="60">
        <v>0</v>
      </c>
      <c r="AA528" s="60">
        <v>0</v>
      </c>
      <c r="AB528" s="60">
        <v>6430</v>
      </c>
      <c r="AC528" s="60">
        <v>3960</v>
      </c>
      <c r="AD528" s="60">
        <v>12240</v>
      </c>
      <c r="AE528" s="60">
        <v>10920</v>
      </c>
      <c r="AF528" s="60">
        <v>1454</v>
      </c>
      <c r="AG528" s="60">
        <v>-134</v>
      </c>
      <c r="AH528" s="61">
        <v>-1.09E-2</v>
      </c>
      <c r="AL528" s="55" t="s">
        <v>1645</v>
      </c>
      <c r="AN528" s="55" t="s">
        <v>785</v>
      </c>
      <c r="AP5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28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8" s="60">
        <f>IFERROR(IF(D528="스마트스토어",COUNTIFS(출고표[구입일자],"&lt;&gt;"&amp;H528,출고표[구매자명],E528,출고표[구매자연락처],F528),COUNTIFS(출고표[구입일자],"&lt;&gt;"&amp;H528,출고표[구매자명],E528,출고표[구매자연락처],G528)),0)</f>
        <v>0</v>
      </c>
    </row>
    <row r="529" spans="1:48" ht="20.100000000000001" customHeight="1">
      <c r="A529" s="55">
        <v>536</v>
      </c>
      <c r="B529" s="55" t="s">
        <v>560</v>
      </c>
      <c r="C529" s="64" t="s">
        <v>3379</v>
      </c>
      <c r="D529" s="55" t="s">
        <v>562</v>
      </c>
      <c r="E529" s="55" t="s">
        <v>3377</v>
      </c>
      <c r="G529" s="55" t="s">
        <v>3380</v>
      </c>
      <c r="H529" s="63">
        <v>45514</v>
      </c>
      <c r="I529" s="63">
        <v>45516</v>
      </c>
      <c r="J529" s="55" t="s">
        <v>561</v>
      </c>
      <c r="K529" s="64" t="s">
        <v>3378</v>
      </c>
      <c r="M529" s="55" t="s">
        <v>3377</v>
      </c>
      <c r="N529" s="55" t="s">
        <v>3380</v>
      </c>
      <c r="P529" s="55" t="s">
        <v>3381</v>
      </c>
      <c r="Q529" s="55" t="s">
        <v>564</v>
      </c>
      <c r="R529" s="55" t="s">
        <v>104</v>
      </c>
      <c r="S529" s="55" t="s">
        <v>351</v>
      </c>
      <c r="T529" s="60">
        <v>1</v>
      </c>
      <c r="U529" s="60">
        <v>3850</v>
      </c>
      <c r="V529" s="60">
        <v>0</v>
      </c>
      <c r="W529" s="60">
        <v>0</v>
      </c>
      <c r="X529" s="60">
        <v>0</v>
      </c>
      <c r="Y529" s="60">
        <v>3000</v>
      </c>
      <c r="Z529" s="60">
        <v>0</v>
      </c>
      <c r="AA529" s="60">
        <v>0</v>
      </c>
      <c r="AB529" s="60">
        <v>3570</v>
      </c>
      <c r="AC529" s="60">
        <v>2200</v>
      </c>
      <c r="AD529" s="60">
        <v>3850</v>
      </c>
      <c r="AE529" s="60">
        <v>5200</v>
      </c>
      <c r="AF529" s="60">
        <v>457</v>
      </c>
      <c r="AG529" s="60">
        <v>-1807</v>
      </c>
      <c r="AH529" s="61">
        <v>-0.46939999999999998</v>
      </c>
      <c r="AL529" s="55" t="s">
        <v>1644</v>
      </c>
      <c r="AN529" s="55" t="s">
        <v>785</v>
      </c>
      <c r="AP5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5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5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529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5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5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9" s="60">
        <f>IFERROR(IF(D529="스마트스토어",COUNTIFS(출고표[구입일자],"&lt;&gt;"&amp;H529,출고표[구매자명],E529,출고표[구매자연락처],F529),COUNTIFS(출고표[구입일자],"&lt;&gt;"&amp;H529,출고표[구매자명],E529,출고표[구매자연락처],G529)),0)</f>
        <v>0</v>
      </c>
    </row>
    <row r="530" spans="1:48" ht="20.100000000000001" customHeight="1">
      <c r="A530" s="55">
        <v>537</v>
      </c>
      <c r="B530" s="55" t="s">
        <v>560</v>
      </c>
      <c r="C530" s="64" t="s">
        <v>3379</v>
      </c>
      <c r="D530" s="55" t="s">
        <v>562</v>
      </c>
      <c r="E530" s="55" t="s">
        <v>3377</v>
      </c>
      <c r="G530" s="55" t="s">
        <v>3380</v>
      </c>
      <c r="H530" s="63">
        <v>45514</v>
      </c>
      <c r="I530" s="63">
        <v>45516</v>
      </c>
      <c r="J530" s="55" t="s">
        <v>561</v>
      </c>
      <c r="K530" s="64" t="s">
        <v>3378</v>
      </c>
      <c r="M530" s="55" t="s">
        <v>3377</v>
      </c>
      <c r="N530" s="55" t="s">
        <v>3380</v>
      </c>
      <c r="P530" s="55" t="s">
        <v>3381</v>
      </c>
      <c r="Q530" s="55" t="s">
        <v>564</v>
      </c>
      <c r="R530" s="55" t="s">
        <v>98</v>
      </c>
      <c r="S530" s="55" t="s">
        <v>351</v>
      </c>
      <c r="T530" s="60">
        <v>1</v>
      </c>
      <c r="U530" s="60">
        <v>6120</v>
      </c>
      <c r="V530" s="60">
        <v>680</v>
      </c>
      <c r="W530" s="60">
        <v>0</v>
      </c>
      <c r="X530" s="60">
        <v>0</v>
      </c>
      <c r="Y530" s="60">
        <v>0</v>
      </c>
      <c r="Z530" s="60">
        <v>0</v>
      </c>
      <c r="AA530" s="60">
        <v>0</v>
      </c>
      <c r="AB530" s="60">
        <v>6430</v>
      </c>
      <c r="AC530" s="60">
        <v>3960</v>
      </c>
      <c r="AD530" s="60">
        <v>6120</v>
      </c>
      <c r="AE530" s="60">
        <v>3960</v>
      </c>
      <c r="AF530" s="60">
        <v>727</v>
      </c>
      <c r="AG530" s="60">
        <v>1433</v>
      </c>
      <c r="AH530" s="61">
        <v>0.23419999999999999</v>
      </c>
      <c r="AL530" s="55" t="s">
        <v>1645</v>
      </c>
      <c r="AM530" s="55" t="s">
        <v>773</v>
      </c>
      <c r="AN530" s="55" t="s">
        <v>785</v>
      </c>
      <c r="AP5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5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5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530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5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0" s="60">
        <f>IFERROR(IF(D530="스마트스토어",COUNTIFS(출고표[구입일자],"&lt;&gt;"&amp;H530,출고표[구매자명],E530,출고표[구매자연락처],F530),COUNTIFS(출고표[구입일자],"&lt;&gt;"&amp;H530,출고표[구매자명],E530,출고표[구매자연락처],G530)),0)</f>
        <v>0</v>
      </c>
    </row>
    <row r="531" spans="1:48" ht="20.100000000000001" customHeight="1">
      <c r="A531" s="55">
        <v>538</v>
      </c>
      <c r="B531" s="55" t="s">
        <v>560</v>
      </c>
      <c r="C531" s="64" t="s">
        <v>3384</v>
      </c>
      <c r="D531" s="55" t="s">
        <v>562</v>
      </c>
      <c r="E531" s="55" t="s">
        <v>3382</v>
      </c>
      <c r="G531" s="55" t="s">
        <v>3385</v>
      </c>
      <c r="H531" s="63">
        <v>45514</v>
      </c>
      <c r="I531" s="63">
        <v>45516</v>
      </c>
      <c r="J531" s="55" t="s">
        <v>561</v>
      </c>
      <c r="K531" s="64" t="s">
        <v>3383</v>
      </c>
      <c r="M531" s="55" t="s">
        <v>3382</v>
      </c>
      <c r="N531" s="55" t="s">
        <v>3385</v>
      </c>
      <c r="P531" s="55" t="s">
        <v>3386</v>
      </c>
      <c r="Q531" s="55" t="s">
        <v>564</v>
      </c>
      <c r="R531" s="55" t="s">
        <v>118</v>
      </c>
      <c r="S531" s="55" t="s">
        <v>351</v>
      </c>
      <c r="T531" s="60">
        <v>5</v>
      </c>
      <c r="U531" s="60">
        <v>12200</v>
      </c>
      <c r="V531" s="60">
        <v>2200</v>
      </c>
      <c r="W531" s="60">
        <v>0</v>
      </c>
      <c r="X531" s="60">
        <v>0</v>
      </c>
      <c r="Y531" s="60">
        <v>3000</v>
      </c>
      <c r="Z531" s="60">
        <v>0</v>
      </c>
      <c r="AA531" s="60">
        <v>0</v>
      </c>
      <c r="AB531" s="60">
        <v>2680</v>
      </c>
      <c r="AC531" s="60">
        <v>1650</v>
      </c>
      <c r="AD531" s="60">
        <v>12200</v>
      </c>
      <c r="AE531" s="60">
        <v>11250</v>
      </c>
      <c r="AF531" s="60">
        <v>1449</v>
      </c>
      <c r="AG531" s="60">
        <v>-499</v>
      </c>
      <c r="AH531" s="61">
        <v>-4.0899999999999999E-2</v>
      </c>
      <c r="AL531" s="55" t="s">
        <v>117</v>
      </c>
      <c r="AN531" s="55" t="s">
        <v>785</v>
      </c>
      <c r="AP5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12200</v>
      </c>
      <c r="AQ5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11250</v>
      </c>
      <c r="AR5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1449</v>
      </c>
      <c r="AS531" s="60">
        <f>IFERROR(IF(출고표[[#This Row],[쇼핑몰구분]]="비닐팩토리",0,ROUND(출고표[[#This Row],[총판매금액(검)]]-출고표[[#This Row],[거래처지급액(검)]]-출고표[[#This Row],[수수료(검)]],0)),0)</f>
        <v>-499</v>
      </c>
      <c r="AT5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-4.0899999999999999E-2</v>
      </c>
      <c r="AU5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1" s="60">
        <f>IFERROR(IF(D531="스마트스토어",COUNTIFS(출고표[구입일자],"&lt;&gt;"&amp;H531,출고표[구매자명],E531,출고표[구매자연락처],F531),COUNTIFS(출고표[구입일자],"&lt;&gt;"&amp;H531,출고표[구매자명],E531,출고표[구매자연락처],G531)),0)</f>
        <v>0</v>
      </c>
    </row>
    <row r="532" spans="1:48" ht="20.100000000000001" customHeight="1">
      <c r="A532" s="55">
        <v>539</v>
      </c>
      <c r="B532" s="55" t="s">
        <v>560</v>
      </c>
      <c r="C532" s="64" t="s">
        <v>3389</v>
      </c>
      <c r="D532" s="55" t="s">
        <v>562</v>
      </c>
      <c r="E532" s="55" t="s">
        <v>3387</v>
      </c>
      <c r="G532" s="55" t="s">
        <v>3390</v>
      </c>
      <c r="H532" s="63">
        <v>45514</v>
      </c>
      <c r="I532" s="63">
        <v>45516</v>
      </c>
      <c r="J532" s="55" t="s">
        <v>561</v>
      </c>
      <c r="K532" s="64" t="s">
        <v>3388</v>
      </c>
      <c r="M532" s="55" t="s">
        <v>3387</v>
      </c>
      <c r="N532" s="55" t="s">
        <v>3390</v>
      </c>
      <c r="P532" s="55" t="s">
        <v>3391</v>
      </c>
      <c r="Q532" s="55" t="s">
        <v>564</v>
      </c>
      <c r="R532" s="55" t="s">
        <v>98</v>
      </c>
      <c r="S532" s="55" t="s">
        <v>351</v>
      </c>
      <c r="T532" s="60">
        <v>3</v>
      </c>
      <c r="U532" s="60">
        <v>18360</v>
      </c>
      <c r="V532" s="60">
        <v>2040</v>
      </c>
      <c r="W532" s="60">
        <v>0</v>
      </c>
      <c r="X532" s="60">
        <v>0</v>
      </c>
      <c r="Y532" s="60">
        <v>3000</v>
      </c>
      <c r="Z532" s="60">
        <v>0</v>
      </c>
      <c r="AA532" s="60">
        <v>0</v>
      </c>
      <c r="AB532" s="60">
        <v>6430</v>
      </c>
      <c r="AC532" s="60">
        <v>3960</v>
      </c>
      <c r="AD532" s="60">
        <v>18360</v>
      </c>
      <c r="AE532" s="60">
        <v>14880</v>
      </c>
      <c r="AF532" s="60">
        <v>2181</v>
      </c>
      <c r="AG532" s="60">
        <v>1299</v>
      </c>
      <c r="AH532" s="61">
        <v>7.0800000000000002E-2</v>
      </c>
      <c r="AL532" s="55" t="s">
        <v>1645</v>
      </c>
      <c r="AN532" s="55" t="s">
        <v>785</v>
      </c>
      <c r="AP5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5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5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532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5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5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2" s="60">
        <f>IFERROR(IF(D532="스마트스토어",COUNTIFS(출고표[구입일자],"&lt;&gt;"&amp;H532,출고표[구매자명],E532,출고표[구매자연락처],F532),COUNTIFS(출고표[구입일자],"&lt;&gt;"&amp;H532,출고표[구매자명],E532,출고표[구매자연락처],G532)),0)</f>
        <v>0</v>
      </c>
    </row>
    <row r="533" spans="1:48" ht="20.100000000000001" customHeight="1">
      <c r="A533" s="55">
        <v>540</v>
      </c>
      <c r="B533" s="55" t="s">
        <v>560</v>
      </c>
      <c r="C533" s="64" t="s">
        <v>3394</v>
      </c>
      <c r="D533" s="55" t="s">
        <v>562</v>
      </c>
      <c r="E533" s="55" t="s">
        <v>3392</v>
      </c>
      <c r="G533" s="55" t="s">
        <v>3395</v>
      </c>
      <c r="H533" s="63">
        <v>45515</v>
      </c>
      <c r="I533" s="63">
        <v>45516</v>
      </c>
      <c r="J533" s="55" t="s">
        <v>561</v>
      </c>
      <c r="K533" s="64" t="s">
        <v>3393</v>
      </c>
      <c r="M533" s="55" t="s">
        <v>3392</v>
      </c>
      <c r="N533" s="55" t="s">
        <v>3395</v>
      </c>
      <c r="P533" s="55" t="s">
        <v>3396</v>
      </c>
      <c r="Q533" s="55" t="s">
        <v>564</v>
      </c>
      <c r="R533" s="55" t="s">
        <v>98</v>
      </c>
      <c r="S533" s="55" t="s">
        <v>351</v>
      </c>
      <c r="T533" s="60">
        <v>2</v>
      </c>
      <c r="U533" s="60">
        <v>12240</v>
      </c>
      <c r="V533" s="60">
        <v>1360</v>
      </c>
      <c r="W533" s="60">
        <v>0</v>
      </c>
      <c r="X533" s="60">
        <v>0</v>
      </c>
      <c r="Y533" s="60">
        <v>3000</v>
      </c>
      <c r="Z533" s="60">
        <v>0</v>
      </c>
      <c r="AA533" s="60">
        <v>0</v>
      </c>
      <c r="AB533" s="60">
        <v>6430</v>
      </c>
      <c r="AC533" s="60">
        <v>3960</v>
      </c>
      <c r="AD533" s="60">
        <v>12240</v>
      </c>
      <c r="AE533" s="60">
        <v>10920</v>
      </c>
      <c r="AF533" s="60">
        <v>1454</v>
      </c>
      <c r="AG533" s="60">
        <v>-134</v>
      </c>
      <c r="AH533" s="61">
        <v>-1.09E-2</v>
      </c>
      <c r="AL533" s="55" t="s">
        <v>1645</v>
      </c>
      <c r="AN533" s="55" t="s">
        <v>785</v>
      </c>
      <c r="AP5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33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3" s="60">
        <f>IFERROR(IF(D533="스마트스토어",COUNTIFS(출고표[구입일자],"&lt;&gt;"&amp;H533,출고표[구매자명],E533,출고표[구매자연락처],F533),COUNTIFS(출고표[구입일자],"&lt;&gt;"&amp;H533,출고표[구매자명],E533,출고표[구매자연락처],G533)),0)</f>
        <v>0</v>
      </c>
    </row>
    <row r="534" spans="1:48" ht="20.100000000000001" customHeight="1">
      <c r="A534" s="55">
        <v>541</v>
      </c>
      <c r="B534" s="55" t="s">
        <v>560</v>
      </c>
      <c r="C534" s="64" t="s">
        <v>3399</v>
      </c>
      <c r="D534" s="55" t="s">
        <v>562</v>
      </c>
      <c r="E534" s="55" t="s">
        <v>3397</v>
      </c>
      <c r="G534" s="55" t="s">
        <v>3400</v>
      </c>
      <c r="H534" s="63">
        <v>45516</v>
      </c>
      <c r="I534" s="63">
        <v>45516</v>
      </c>
      <c r="J534" s="55" t="s">
        <v>561</v>
      </c>
      <c r="K534" s="64" t="s">
        <v>3398</v>
      </c>
      <c r="M534" s="55" t="s">
        <v>3397</v>
      </c>
      <c r="N534" s="55" t="s">
        <v>3400</v>
      </c>
      <c r="P534" s="55" t="s">
        <v>3401</v>
      </c>
      <c r="Q534" s="55" t="s">
        <v>564</v>
      </c>
      <c r="R534" s="55" t="s">
        <v>211</v>
      </c>
      <c r="S534" s="55" t="s">
        <v>352</v>
      </c>
      <c r="T534" s="60">
        <v>5</v>
      </c>
      <c r="U534" s="60">
        <v>10600</v>
      </c>
      <c r="V534" s="60">
        <v>1900</v>
      </c>
      <c r="W534" s="60">
        <v>0</v>
      </c>
      <c r="X534" s="60">
        <v>0</v>
      </c>
      <c r="Y534" s="60">
        <v>3000</v>
      </c>
      <c r="Z534" s="60">
        <v>0</v>
      </c>
      <c r="AA534" s="60">
        <v>0</v>
      </c>
      <c r="AB534" s="60">
        <v>2300</v>
      </c>
      <c r="AC534" s="60">
        <v>1397</v>
      </c>
      <c r="AD534" s="60">
        <v>10600</v>
      </c>
      <c r="AE534" s="60">
        <v>9985</v>
      </c>
      <c r="AF534" s="60">
        <v>1259</v>
      </c>
      <c r="AG534" s="60">
        <v>-1443</v>
      </c>
      <c r="AH534" s="61">
        <v>-0.1361</v>
      </c>
      <c r="AL534" s="55" t="s">
        <v>828</v>
      </c>
      <c r="AN534" s="55" t="s">
        <v>785</v>
      </c>
      <c r="AP5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10600</v>
      </c>
      <c r="AQ5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9985</v>
      </c>
      <c r="AR5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1259</v>
      </c>
      <c r="AS534" s="60">
        <f>IFERROR(IF(출고표[[#This Row],[쇼핑몰구분]]="비닐팩토리",0,ROUND(출고표[[#This Row],[총판매금액(검)]]-출고표[[#This Row],[거래처지급액(검)]]-출고표[[#This Row],[수수료(검)]],0)),0)</f>
        <v>-644</v>
      </c>
      <c r="AT5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-6.08E-2</v>
      </c>
      <c r="AU5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34" s="60">
        <f>IFERROR(IF(D534="스마트스토어",COUNTIFS(출고표[구입일자],"&lt;&gt;"&amp;H534,출고표[구매자명],E534,출고표[구매자연락처],F534),COUNTIFS(출고표[구입일자],"&lt;&gt;"&amp;H534,출고표[구매자명],E534,출고표[구매자연락처],G534)),0)</f>
        <v>0</v>
      </c>
    </row>
    <row r="535" spans="1:48" ht="20.100000000000001" customHeight="1">
      <c r="A535" s="55">
        <v>542</v>
      </c>
      <c r="B535" s="55" t="s">
        <v>665</v>
      </c>
      <c r="C535" s="64" t="s">
        <v>3403</v>
      </c>
      <c r="D535" s="55" t="s">
        <v>562</v>
      </c>
      <c r="E535" s="55" t="s">
        <v>1979</v>
      </c>
      <c r="G535" s="55" t="s">
        <v>3404</v>
      </c>
      <c r="H535" s="63">
        <v>45515</v>
      </c>
      <c r="I535" s="63">
        <v>45516</v>
      </c>
      <c r="J535" s="55" t="s">
        <v>561</v>
      </c>
      <c r="K535" s="64" t="s">
        <v>3402</v>
      </c>
      <c r="M535" s="55" t="s">
        <v>1979</v>
      </c>
      <c r="N535" s="55" t="s">
        <v>3404</v>
      </c>
      <c r="P535" s="55" t="s">
        <v>1983</v>
      </c>
      <c r="Q535" s="55" t="s">
        <v>564</v>
      </c>
      <c r="R535" s="55" t="s">
        <v>133</v>
      </c>
      <c r="S535" s="55" t="s">
        <v>351</v>
      </c>
      <c r="T535" s="60">
        <v>1</v>
      </c>
      <c r="U535" s="60">
        <v>22600</v>
      </c>
      <c r="V535" s="60">
        <v>0</v>
      </c>
      <c r="W535" s="60">
        <v>0</v>
      </c>
      <c r="X535" s="60">
        <v>0</v>
      </c>
      <c r="Y535" s="60">
        <v>3500</v>
      </c>
      <c r="Z535" s="60">
        <v>960</v>
      </c>
      <c r="AA535" s="60">
        <v>0</v>
      </c>
      <c r="AB535" s="60">
        <v>870</v>
      </c>
      <c r="AC535" s="60">
        <v>550</v>
      </c>
      <c r="AD535" s="60">
        <v>22600</v>
      </c>
      <c r="AE535" s="60">
        <v>0</v>
      </c>
      <c r="AF535" s="60">
        <v>2685</v>
      </c>
      <c r="AG535" s="60">
        <v>0</v>
      </c>
      <c r="AH535" s="61">
        <v>0</v>
      </c>
      <c r="AL535" s="55" t="s">
        <v>132</v>
      </c>
      <c r="AN535" s="55" t="s">
        <v>785</v>
      </c>
      <c r="AP5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22600</v>
      </c>
      <c r="AQ5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2685</v>
      </c>
      <c r="AS5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5" s="60">
        <f>IFERROR(IF(D535="스마트스토어",COUNTIFS(출고표[구입일자],"&lt;&gt;"&amp;H535,출고표[구매자명],E535,출고표[구매자연락처],F535),COUNTIFS(출고표[구입일자],"&lt;&gt;"&amp;H535,출고표[구매자명],E535,출고표[구매자연락처],G535)),0)</f>
        <v>0</v>
      </c>
    </row>
    <row r="536" spans="1:48" ht="20.100000000000001" customHeight="1">
      <c r="A536" s="55">
        <v>543</v>
      </c>
      <c r="B536" s="55" t="s">
        <v>665</v>
      </c>
      <c r="C536" s="64" t="s">
        <v>3403</v>
      </c>
      <c r="D536" s="55" t="s">
        <v>562</v>
      </c>
      <c r="E536" s="55" t="s">
        <v>1979</v>
      </c>
      <c r="G536" s="55" t="s">
        <v>3404</v>
      </c>
      <c r="H536" s="63">
        <v>45515</v>
      </c>
      <c r="I536" s="63">
        <v>45516</v>
      </c>
      <c r="J536" s="55" t="s">
        <v>561</v>
      </c>
      <c r="K536" s="64" t="s">
        <v>3402</v>
      </c>
      <c r="M536" s="55" t="s">
        <v>1979</v>
      </c>
      <c r="N536" s="55" t="s">
        <v>3404</v>
      </c>
      <c r="P536" s="55" t="s">
        <v>1983</v>
      </c>
      <c r="Q536" s="55" t="s">
        <v>564</v>
      </c>
      <c r="R536" s="55" t="s">
        <v>133</v>
      </c>
      <c r="S536" s="55" t="s">
        <v>351</v>
      </c>
      <c r="T536" s="60">
        <v>1</v>
      </c>
      <c r="U536" s="60">
        <v>26800</v>
      </c>
      <c r="V536" s="60">
        <v>0</v>
      </c>
      <c r="W536" s="60">
        <v>0</v>
      </c>
      <c r="X536" s="60">
        <v>0</v>
      </c>
      <c r="Y536" s="60">
        <v>0</v>
      </c>
      <c r="Z536" s="60">
        <v>0</v>
      </c>
      <c r="AA536" s="60">
        <v>0</v>
      </c>
      <c r="AB536" s="60">
        <v>870</v>
      </c>
      <c r="AC536" s="60">
        <v>550</v>
      </c>
      <c r="AD536" s="60">
        <v>26800</v>
      </c>
      <c r="AE536" s="60">
        <v>0</v>
      </c>
      <c r="AF536" s="60">
        <v>3184</v>
      </c>
      <c r="AG536" s="60">
        <v>0</v>
      </c>
      <c r="AH536" s="61">
        <v>0</v>
      </c>
      <c r="AL536" s="55" t="s">
        <v>132</v>
      </c>
      <c r="AM536" s="55" t="s">
        <v>773</v>
      </c>
      <c r="AN536" s="55" t="s">
        <v>785</v>
      </c>
      <c r="AP5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26800</v>
      </c>
      <c r="AQ5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3184</v>
      </c>
      <c r="AS5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6" s="60">
        <f>IFERROR(IF(D536="스마트스토어",COUNTIFS(출고표[구입일자],"&lt;&gt;"&amp;H536,출고표[구매자명],E536,출고표[구매자연락처],F536),COUNTIFS(출고표[구입일자],"&lt;&gt;"&amp;H536,출고표[구매자명],E536,출고표[구매자연락처],G536)),0)</f>
        <v>0</v>
      </c>
    </row>
    <row r="537" spans="1:48" ht="20.100000000000001" customHeight="1">
      <c r="A537" s="55">
        <v>544</v>
      </c>
      <c r="B537" s="55" t="s">
        <v>665</v>
      </c>
      <c r="C537" s="64" t="s">
        <v>3607</v>
      </c>
      <c r="D537" s="55" t="s">
        <v>530</v>
      </c>
      <c r="E537" s="55" t="s">
        <v>3416</v>
      </c>
      <c r="H537" s="63">
        <v>45520</v>
      </c>
      <c r="I537" s="63">
        <v>45520</v>
      </c>
      <c r="J537" s="55" t="s">
        <v>561</v>
      </c>
      <c r="K537" s="64" t="s">
        <v>3417</v>
      </c>
      <c r="M537" s="55" t="s">
        <v>3416</v>
      </c>
      <c r="N537" s="55" t="s">
        <v>3418</v>
      </c>
      <c r="P537" s="55" t="s">
        <v>3419</v>
      </c>
      <c r="R537" s="55" t="s">
        <v>529</v>
      </c>
      <c r="S537" s="55" t="s">
        <v>351</v>
      </c>
      <c r="T537" s="60">
        <v>1</v>
      </c>
      <c r="U537" s="60">
        <v>0</v>
      </c>
      <c r="V537" s="60">
        <v>0</v>
      </c>
      <c r="W537" s="60">
        <v>0</v>
      </c>
      <c r="X537" s="60">
        <v>0</v>
      </c>
      <c r="Y537" s="60">
        <v>5700</v>
      </c>
      <c r="Z537" s="60">
        <v>1725</v>
      </c>
      <c r="AA537" s="60">
        <v>0</v>
      </c>
      <c r="AB537" s="60">
        <v>0</v>
      </c>
      <c r="AC537" s="60">
        <v>0</v>
      </c>
      <c r="AD537" s="60">
        <v>0</v>
      </c>
      <c r="AE537" s="60">
        <v>0</v>
      </c>
      <c r="AF537" s="60">
        <v>0</v>
      </c>
      <c r="AG537" s="60">
        <v>0</v>
      </c>
      <c r="AH537" s="61">
        <v>0</v>
      </c>
      <c r="AL537" s="55" t="s">
        <v>530</v>
      </c>
      <c r="AM537" s="55" t="s">
        <v>773</v>
      </c>
      <c r="AN537" s="55" t="s">
        <v>785</v>
      </c>
      <c r="AP5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7" s="60">
        <f>IFERROR(IF(D537="스마트스토어",COUNTIFS(출고표[구입일자],"&lt;&gt;"&amp;H537,출고표[구매자명],E537,출고표[구매자연락처],F537),COUNTIFS(출고표[구입일자],"&lt;&gt;"&amp;H537,출고표[구매자명],E537,출고표[구매자연락처],G537)),0)</f>
        <v>0</v>
      </c>
    </row>
    <row r="538" spans="1:48" ht="20.100000000000001" customHeight="1">
      <c r="A538" s="55">
        <v>545</v>
      </c>
      <c r="B538" s="55" t="s">
        <v>665</v>
      </c>
      <c r="C538" s="64" t="s">
        <v>3608</v>
      </c>
      <c r="D538" s="55" t="s">
        <v>530</v>
      </c>
      <c r="E538" s="55" t="s">
        <v>3420</v>
      </c>
      <c r="H538" s="63">
        <v>45520</v>
      </c>
      <c r="I538" s="63">
        <v>45520</v>
      </c>
      <c r="J538" s="55" t="s">
        <v>561</v>
      </c>
      <c r="K538" s="64" t="s">
        <v>3421</v>
      </c>
      <c r="M538" s="55" t="s">
        <v>3420</v>
      </c>
      <c r="N538" s="55" t="s">
        <v>3422</v>
      </c>
      <c r="P538" s="55" t="s">
        <v>3423</v>
      </c>
      <c r="R538" s="55" t="s">
        <v>529</v>
      </c>
      <c r="S538" s="55" t="s">
        <v>351</v>
      </c>
      <c r="T538" s="60">
        <v>1</v>
      </c>
      <c r="U538" s="60">
        <v>0</v>
      </c>
      <c r="V538" s="60">
        <v>0</v>
      </c>
      <c r="W538" s="60">
        <v>0</v>
      </c>
      <c r="X538" s="60">
        <v>0</v>
      </c>
      <c r="Y538" s="60">
        <v>3000</v>
      </c>
      <c r="Z538" s="60">
        <v>0</v>
      </c>
      <c r="AA538" s="60">
        <v>0</v>
      </c>
      <c r="AB538" s="60">
        <v>0</v>
      </c>
      <c r="AC538" s="60">
        <v>0</v>
      </c>
      <c r="AD538" s="60">
        <v>0</v>
      </c>
      <c r="AE538" s="60">
        <v>0</v>
      </c>
      <c r="AF538" s="60">
        <v>0</v>
      </c>
      <c r="AG538" s="60">
        <v>0</v>
      </c>
      <c r="AH538" s="61">
        <v>0</v>
      </c>
      <c r="AL538" s="55" t="s">
        <v>530</v>
      </c>
      <c r="AM538" s="55" t="s">
        <v>773</v>
      </c>
      <c r="AN538" s="55" t="s">
        <v>785</v>
      </c>
      <c r="AP5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8" s="60">
        <f>IFERROR(IF(D538="스마트스토어",COUNTIFS(출고표[구입일자],"&lt;&gt;"&amp;H538,출고표[구매자명],E538,출고표[구매자연락처],F538),COUNTIFS(출고표[구입일자],"&lt;&gt;"&amp;H538,출고표[구매자명],E538,출고표[구매자연락처],G538)),0)</f>
        <v>0</v>
      </c>
    </row>
    <row r="539" spans="1:48" ht="20.100000000000001" customHeight="1">
      <c r="A539" s="55">
        <v>546</v>
      </c>
      <c r="B539" s="55" t="s">
        <v>665</v>
      </c>
      <c r="C539" s="64" t="s">
        <v>3609</v>
      </c>
      <c r="D539" s="55" t="s">
        <v>530</v>
      </c>
      <c r="E539" s="55" t="s">
        <v>3424</v>
      </c>
      <c r="H539" s="63">
        <v>45520</v>
      </c>
      <c r="I539" s="63">
        <v>45520</v>
      </c>
      <c r="J539" s="55" t="s">
        <v>561</v>
      </c>
      <c r="K539" s="64" t="s">
        <v>3425</v>
      </c>
      <c r="M539" s="55" t="s">
        <v>3424</v>
      </c>
      <c r="N539" s="55" t="s">
        <v>3426</v>
      </c>
      <c r="P539" s="55" t="s">
        <v>3427</v>
      </c>
      <c r="R539" s="55" t="s">
        <v>529</v>
      </c>
      <c r="S539" s="55" t="s">
        <v>351</v>
      </c>
      <c r="T539" s="60">
        <v>1</v>
      </c>
      <c r="U539" s="60">
        <v>0</v>
      </c>
      <c r="V539" s="60">
        <v>0</v>
      </c>
      <c r="W539" s="60">
        <v>0</v>
      </c>
      <c r="X539" s="60">
        <v>0</v>
      </c>
      <c r="Y539" s="60">
        <v>5500</v>
      </c>
      <c r="Z539" s="60">
        <v>1925</v>
      </c>
      <c r="AA539" s="60">
        <v>0</v>
      </c>
      <c r="AB539" s="60">
        <v>0</v>
      </c>
      <c r="AC539" s="60">
        <v>0</v>
      </c>
      <c r="AD539" s="60">
        <v>0</v>
      </c>
      <c r="AE539" s="60">
        <v>0</v>
      </c>
      <c r="AF539" s="60">
        <v>0</v>
      </c>
      <c r="AG539" s="60">
        <v>0</v>
      </c>
      <c r="AH539" s="61">
        <v>0</v>
      </c>
      <c r="AL539" s="55" t="s">
        <v>530</v>
      </c>
      <c r="AM539" s="55" t="s">
        <v>773</v>
      </c>
      <c r="AN539" s="55" t="s">
        <v>785</v>
      </c>
      <c r="AP5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9" s="60">
        <f>IFERROR(IF(D539="스마트스토어",COUNTIFS(출고표[구입일자],"&lt;&gt;"&amp;H539,출고표[구매자명],E539,출고표[구매자연락처],F539),COUNTIFS(출고표[구입일자],"&lt;&gt;"&amp;H539,출고표[구매자명],E539,출고표[구매자연락처],G539)),0)</f>
        <v>0</v>
      </c>
    </row>
    <row r="540" spans="1:48" ht="20.100000000000001" customHeight="1">
      <c r="A540" s="55">
        <v>547</v>
      </c>
      <c r="B540" s="55" t="s">
        <v>665</v>
      </c>
      <c r="C540" s="64" t="s">
        <v>3610</v>
      </c>
      <c r="D540" s="55" t="s">
        <v>530</v>
      </c>
      <c r="E540" s="55" t="s">
        <v>3424</v>
      </c>
      <c r="H540" s="63">
        <v>45520</v>
      </c>
      <c r="I540" s="63">
        <v>45520</v>
      </c>
      <c r="J540" s="55" t="s">
        <v>561</v>
      </c>
      <c r="K540" s="64" t="s">
        <v>3428</v>
      </c>
      <c r="M540" s="55" t="s">
        <v>3424</v>
      </c>
      <c r="N540" s="55" t="s">
        <v>3426</v>
      </c>
      <c r="P540" s="55" t="s">
        <v>3427</v>
      </c>
      <c r="R540" s="55" t="s">
        <v>529</v>
      </c>
      <c r="S540" s="55" t="s">
        <v>351</v>
      </c>
      <c r="T540" s="60">
        <v>1</v>
      </c>
      <c r="U540" s="60">
        <v>0</v>
      </c>
      <c r="V540" s="60">
        <v>0</v>
      </c>
      <c r="W540" s="60">
        <v>0</v>
      </c>
      <c r="X540" s="60">
        <v>0</v>
      </c>
      <c r="Y540" s="60">
        <v>5500</v>
      </c>
      <c r="Z540" s="60">
        <v>1925</v>
      </c>
      <c r="AA540" s="60">
        <v>0</v>
      </c>
      <c r="AB540" s="60">
        <v>0</v>
      </c>
      <c r="AC540" s="60">
        <v>0</v>
      </c>
      <c r="AD540" s="60">
        <v>0</v>
      </c>
      <c r="AE540" s="60">
        <v>0</v>
      </c>
      <c r="AF540" s="60">
        <v>0</v>
      </c>
      <c r="AG540" s="60">
        <v>0</v>
      </c>
      <c r="AH540" s="61">
        <v>0</v>
      </c>
      <c r="AL540" s="55" t="s">
        <v>530</v>
      </c>
      <c r="AM540" s="55" t="s">
        <v>773</v>
      </c>
      <c r="AN540" s="55" t="s">
        <v>785</v>
      </c>
      <c r="AP5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4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0" s="60">
        <f>IFERROR(IF(D540="스마트스토어",COUNTIFS(출고표[구입일자],"&lt;&gt;"&amp;H540,출고표[구매자명],E540,출고표[구매자연락처],F540),COUNTIFS(출고표[구입일자],"&lt;&gt;"&amp;H540,출고표[구매자명],E540,출고표[구매자연락처],G540)),0)</f>
        <v>0</v>
      </c>
    </row>
    <row r="541" spans="1:48" ht="20.100000000000001" customHeight="1">
      <c r="A541" s="55">
        <v>548</v>
      </c>
      <c r="B541" s="55" t="s">
        <v>665</v>
      </c>
      <c r="C541" s="64" t="s">
        <v>3611</v>
      </c>
      <c r="D541" s="55" t="s">
        <v>530</v>
      </c>
      <c r="E541" s="55" t="s">
        <v>3429</v>
      </c>
      <c r="H541" s="63">
        <v>45517</v>
      </c>
      <c r="I541" s="63">
        <v>45519</v>
      </c>
      <c r="J541" s="55" t="s">
        <v>561</v>
      </c>
      <c r="K541" s="64" t="s">
        <v>3430</v>
      </c>
      <c r="M541" s="55" t="s">
        <v>3429</v>
      </c>
      <c r="N541" s="55" t="s">
        <v>3418</v>
      </c>
      <c r="P541" s="55" t="s">
        <v>3419</v>
      </c>
      <c r="R541" s="55" t="s">
        <v>529</v>
      </c>
      <c r="S541" s="55" t="s">
        <v>351</v>
      </c>
      <c r="T541" s="60">
        <v>1</v>
      </c>
      <c r="U541" s="60">
        <v>0</v>
      </c>
      <c r="V541" s="60">
        <v>0</v>
      </c>
      <c r="W541" s="60">
        <v>0</v>
      </c>
      <c r="X541" s="60">
        <v>0</v>
      </c>
      <c r="Y541" s="60">
        <v>5700</v>
      </c>
      <c r="Z541" s="60">
        <v>1725</v>
      </c>
      <c r="AA541" s="60">
        <v>0</v>
      </c>
      <c r="AB541" s="60">
        <v>0</v>
      </c>
      <c r="AC541" s="60">
        <v>0</v>
      </c>
      <c r="AD541" s="60">
        <v>0</v>
      </c>
      <c r="AE541" s="60">
        <v>0</v>
      </c>
      <c r="AF541" s="60">
        <v>0</v>
      </c>
      <c r="AG541" s="60">
        <v>0</v>
      </c>
      <c r="AH541" s="61">
        <v>0</v>
      </c>
      <c r="AL541" s="55" t="s">
        <v>530</v>
      </c>
      <c r="AM541" s="55" t="s">
        <v>773</v>
      </c>
      <c r="AN541" s="55" t="s">
        <v>785</v>
      </c>
      <c r="AP5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1" s="60">
        <f>IFERROR(IF(D541="스마트스토어",COUNTIFS(출고표[구입일자],"&lt;&gt;"&amp;H541,출고표[구매자명],E541,출고표[구매자연락처],F541),COUNTIFS(출고표[구입일자],"&lt;&gt;"&amp;H541,출고표[구매자명],E541,출고표[구매자연락처],G541)),0)</f>
        <v>0</v>
      </c>
    </row>
    <row r="542" spans="1:48" ht="20.100000000000001" customHeight="1">
      <c r="A542" s="55">
        <v>549</v>
      </c>
      <c r="B542" s="55" t="s">
        <v>665</v>
      </c>
      <c r="C542" s="64" t="s">
        <v>3612</v>
      </c>
      <c r="D542" s="55" t="s">
        <v>530</v>
      </c>
      <c r="E542" s="55" t="s">
        <v>3431</v>
      </c>
      <c r="H542" s="63">
        <v>45517</v>
      </c>
      <c r="I542" s="63">
        <v>45519</v>
      </c>
      <c r="J542" s="55" t="s">
        <v>561</v>
      </c>
      <c r="K542" s="64" t="s">
        <v>3432</v>
      </c>
      <c r="M542" s="55" t="s">
        <v>3431</v>
      </c>
      <c r="N542" s="55" t="s">
        <v>3433</v>
      </c>
      <c r="P542" s="55" t="s">
        <v>3434</v>
      </c>
      <c r="R542" s="55" t="s">
        <v>529</v>
      </c>
      <c r="S542" s="55" t="s">
        <v>351</v>
      </c>
      <c r="T542" s="60">
        <v>1</v>
      </c>
      <c r="U542" s="60">
        <v>0</v>
      </c>
      <c r="V542" s="60">
        <v>0</v>
      </c>
      <c r="W542" s="60">
        <v>0</v>
      </c>
      <c r="X542" s="60">
        <v>0</v>
      </c>
      <c r="Y542" s="60">
        <v>5700</v>
      </c>
      <c r="Z542" s="60">
        <v>1725</v>
      </c>
      <c r="AA542" s="60">
        <v>0</v>
      </c>
      <c r="AB542" s="60">
        <v>0</v>
      </c>
      <c r="AC542" s="60">
        <v>0</v>
      </c>
      <c r="AD542" s="60">
        <v>0</v>
      </c>
      <c r="AE542" s="60">
        <v>0</v>
      </c>
      <c r="AF542" s="60">
        <v>0</v>
      </c>
      <c r="AG542" s="60">
        <v>0</v>
      </c>
      <c r="AH542" s="61">
        <v>0</v>
      </c>
      <c r="AL542" s="55" t="s">
        <v>530</v>
      </c>
      <c r="AM542" s="55" t="s">
        <v>773</v>
      </c>
      <c r="AN542" s="55" t="s">
        <v>785</v>
      </c>
      <c r="AP5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4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2" s="60">
        <f>IFERROR(IF(D542="스마트스토어",COUNTIFS(출고표[구입일자],"&lt;&gt;"&amp;H542,출고표[구매자명],E542,출고표[구매자연락처],F542),COUNTIFS(출고표[구입일자],"&lt;&gt;"&amp;H542,출고표[구매자명],E542,출고표[구매자연락처],G542)),0)</f>
        <v>0</v>
      </c>
    </row>
    <row r="543" spans="1:48" ht="20.100000000000001" customHeight="1">
      <c r="A543" s="55">
        <v>550</v>
      </c>
      <c r="B543" s="55" t="s">
        <v>665</v>
      </c>
      <c r="C543" s="64" t="s">
        <v>3613</v>
      </c>
      <c r="D543" s="55" t="s">
        <v>530</v>
      </c>
      <c r="E543" s="55" t="s">
        <v>3435</v>
      </c>
      <c r="H543" s="63">
        <v>45517</v>
      </c>
      <c r="I543" s="63">
        <v>45519</v>
      </c>
      <c r="J543" s="55" t="s">
        <v>561</v>
      </c>
      <c r="K543" s="64" t="s">
        <v>3436</v>
      </c>
      <c r="M543" s="55" t="s">
        <v>3435</v>
      </c>
      <c r="N543" s="55" t="s">
        <v>3437</v>
      </c>
      <c r="P543" s="55" t="s">
        <v>3438</v>
      </c>
      <c r="R543" s="55" t="s">
        <v>529</v>
      </c>
      <c r="S543" s="55" t="s">
        <v>351</v>
      </c>
      <c r="T543" s="60">
        <v>1</v>
      </c>
      <c r="U543" s="60">
        <v>0</v>
      </c>
      <c r="V543" s="60">
        <v>0</v>
      </c>
      <c r="W543" s="60">
        <v>0</v>
      </c>
      <c r="X543" s="60">
        <v>0</v>
      </c>
      <c r="Y543" s="60">
        <v>5700</v>
      </c>
      <c r="Z543" s="60">
        <v>1725</v>
      </c>
      <c r="AA543" s="60">
        <v>0</v>
      </c>
      <c r="AB543" s="60">
        <v>0</v>
      </c>
      <c r="AC543" s="60">
        <v>0</v>
      </c>
      <c r="AD543" s="60">
        <v>0</v>
      </c>
      <c r="AE543" s="60">
        <v>0</v>
      </c>
      <c r="AF543" s="60">
        <v>0</v>
      </c>
      <c r="AG543" s="60">
        <v>0</v>
      </c>
      <c r="AH543" s="61">
        <v>0</v>
      </c>
      <c r="AL543" s="55" t="s">
        <v>530</v>
      </c>
      <c r="AM543" s="55" t="s">
        <v>773</v>
      </c>
      <c r="AN543" s="55" t="s">
        <v>785</v>
      </c>
      <c r="AP5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5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4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3" s="60">
        <f>IFERROR(IF(D543="스마트스토어",COUNTIFS(출고표[구입일자],"&lt;&gt;"&amp;H543,출고표[구매자명],E543,출고표[구매자연락처],F543),COUNTIFS(출고표[구입일자],"&lt;&gt;"&amp;H543,출고표[구매자명],E543,출고표[구매자연락처],G543)),0)</f>
        <v>0</v>
      </c>
    </row>
    <row r="544" spans="1:48" ht="20.100000000000001" customHeight="1">
      <c r="A544" s="55">
        <v>551</v>
      </c>
      <c r="B544" s="55" t="s">
        <v>665</v>
      </c>
      <c r="C544" s="64" t="s">
        <v>3441</v>
      </c>
      <c r="D544" s="55" t="s">
        <v>559</v>
      </c>
      <c r="E544" s="55" t="s">
        <v>3442</v>
      </c>
      <c r="F544" s="55" t="s">
        <v>3443</v>
      </c>
      <c r="G544" s="55" t="s">
        <v>3444</v>
      </c>
      <c r="H544" s="63">
        <v>45520</v>
      </c>
      <c r="I544" s="63">
        <v>45520</v>
      </c>
      <c r="J544" s="55" t="s">
        <v>561</v>
      </c>
      <c r="K544" s="64" t="s">
        <v>3440</v>
      </c>
      <c r="M544" s="55" t="s">
        <v>3439</v>
      </c>
      <c r="N544" s="55" t="s">
        <v>3444</v>
      </c>
      <c r="P544" s="55" t="s">
        <v>3445</v>
      </c>
      <c r="R544" s="55" t="s">
        <v>42</v>
      </c>
      <c r="S544" s="55" t="s">
        <v>351</v>
      </c>
      <c r="T544" s="60">
        <v>1</v>
      </c>
      <c r="U544" s="60">
        <v>16000</v>
      </c>
      <c r="V544" s="60">
        <v>0</v>
      </c>
      <c r="W544" s="60">
        <v>3000</v>
      </c>
      <c r="X544" s="60">
        <v>0</v>
      </c>
      <c r="Y544" s="60">
        <v>3500</v>
      </c>
      <c r="Z544" s="60">
        <v>960</v>
      </c>
      <c r="AA544" s="60">
        <v>0</v>
      </c>
      <c r="AB544" s="60">
        <v>16000</v>
      </c>
      <c r="AC544" s="60">
        <v>11000</v>
      </c>
      <c r="AD544" s="60">
        <v>19000</v>
      </c>
      <c r="AE544" s="60">
        <v>0</v>
      </c>
      <c r="AF544" s="60">
        <v>973</v>
      </c>
      <c r="AG544" s="60">
        <v>0</v>
      </c>
      <c r="AH544" s="61">
        <v>0</v>
      </c>
      <c r="AL544" s="55" t="s">
        <v>41</v>
      </c>
      <c r="AN544" s="55" t="s">
        <v>785</v>
      </c>
      <c r="AP5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19000</v>
      </c>
      <c r="AQ5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973</v>
      </c>
      <c r="AS54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4" s="60">
        <f>IFERROR(IF(D544="스마트스토어",COUNTIFS(출고표[구입일자],"&lt;&gt;"&amp;H544,출고표[구매자명],E544,출고표[구매자연락처],F544),COUNTIFS(출고표[구입일자],"&lt;&gt;"&amp;H544,출고표[구매자명],E544,출고표[구매자연락처],G544)),0)</f>
        <v>0</v>
      </c>
    </row>
    <row r="545" spans="1:48" ht="20.100000000000001" customHeight="1">
      <c r="A545" s="55">
        <v>552</v>
      </c>
      <c r="B545" s="55" t="s">
        <v>665</v>
      </c>
      <c r="C545" s="64" t="s">
        <v>3448</v>
      </c>
      <c r="D545" s="55" t="s">
        <v>559</v>
      </c>
      <c r="E545" s="55" t="s">
        <v>3446</v>
      </c>
      <c r="F545" s="55" t="s">
        <v>3449</v>
      </c>
      <c r="G545" s="55" t="s">
        <v>3450</v>
      </c>
      <c r="H545" s="63">
        <v>45518</v>
      </c>
      <c r="I545" s="63">
        <v>45520</v>
      </c>
      <c r="J545" s="55" t="s">
        <v>561</v>
      </c>
      <c r="K545" s="64" t="s">
        <v>3447</v>
      </c>
      <c r="M545" s="55" t="s">
        <v>3446</v>
      </c>
      <c r="N545" s="55" t="s">
        <v>3450</v>
      </c>
      <c r="P545" s="55" t="s">
        <v>3451</v>
      </c>
      <c r="R545" s="55" t="s">
        <v>38</v>
      </c>
      <c r="S545" s="55" t="s">
        <v>351</v>
      </c>
      <c r="T545" s="60">
        <v>1</v>
      </c>
      <c r="U545" s="60">
        <v>20800</v>
      </c>
      <c r="V545" s="60">
        <v>0</v>
      </c>
      <c r="W545" s="60">
        <v>3000</v>
      </c>
      <c r="X545" s="60">
        <v>0</v>
      </c>
      <c r="Y545" s="60">
        <v>3500</v>
      </c>
      <c r="Z545" s="60">
        <v>960</v>
      </c>
      <c r="AA545" s="60">
        <v>0</v>
      </c>
      <c r="AB545" s="60">
        <v>20800</v>
      </c>
      <c r="AC545" s="60">
        <v>14300</v>
      </c>
      <c r="AD545" s="60">
        <v>23800</v>
      </c>
      <c r="AE545" s="60">
        <v>0</v>
      </c>
      <c r="AF545" s="60">
        <v>1214</v>
      </c>
      <c r="AG545" s="60">
        <v>0</v>
      </c>
      <c r="AH545" s="61">
        <v>0</v>
      </c>
      <c r="AL545" s="55" t="s">
        <v>37</v>
      </c>
      <c r="AN545" s="55" t="s">
        <v>785</v>
      </c>
      <c r="AP5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5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4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5" s="60">
        <f>IFERROR(IF(D545="스마트스토어",COUNTIFS(출고표[구입일자],"&lt;&gt;"&amp;H545,출고표[구매자명],E545,출고표[구매자연락처],F545),COUNTIFS(출고표[구입일자],"&lt;&gt;"&amp;H545,출고표[구매자명],E545,출고표[구매자연락처],G545)),0)</f>
        <v>1</v>
      </c>
    </row>
    <row r="546" spans="1:48" ht="20.100000000000001" customHeight="1">
      <c r="A546" s="55">
        <v>553</v>
      </c>
      <c r="B546" s="55" t="s">
        <v>665</v>
      </c>
      <c r="C546" s="64" t="s">
        <v>3453</v>
      </c>
      <c r="D546" s="55" t="s">
        <v>559</v>
      </c>
      <c r="E546" s="55" t="s">
        <v>3424</v>
      </c>
      <c r="F546" s="55" t="s">
        <v>3454</v>
      </c>
      <c r="G546" s="55" t="s">
        <v>3426</v>
      </c>
      <c r="H546" s="63">
        <v>45518</v>
      </c>
      <c r="I546" s="63">
        <v>45520</v>
      </c>
      <c r="J546" s="55" t="s">
        <v>561</v>
      </c>
      <c r="K546" s="64" t="s">
        <v>3452</v>
      </c>
      <c r="M546" s="55" t="s">
        <v>3424</v>
      </c>
      <c r="N546" s="55" t="s">
        <v>3426</v>
      </c>
      <c r="P546" s="55" t="s">
        <v>3455</v>
      </c>
      <c r="R546" s="55" t="s">
        <v>42</v>
      </c>
      <c r="S546" s="55" t="s">
        <v>351</v>
      </c>
      <c r="T546" s="60">
        <v>12</v>
      </c>
      <c r="U546" s="60">
        <v>192000</v>
      </c>
      <c r="V546" s="60">
        <v>0</v>
      </c>
      <c r="W546" s="60">
        <v>0</v>
      </c>
      <c r="X546" s="60">
        <v>0</v>
      </c>
      <c r="Y546" s="60">
        <v>5500</v>
      </c>
      <c r="Z546" s="60">
        <v>1925</v>
      </c>
      <c r="AA546" s="60">
        <v>0</v>
      </c>
      <c r="AB546" s="60">
        <v>16000</v>
      </c>
      <c r="AC546" s="60">
        <v>11000</v>
      </c>
      <c r="AD546" s="60">
        <v>192000</v>
      </c>
      <c r="AE546" s="60">
        <v>0</v>
      </c>
      <c r="AF546" s="60">
        <v>9728</v>
      </c>
      <c r="AG546" s="60">
        <v>0</v>
      </c>
      <c r="AH546" s="61">
        <v>0</v>
      </c>
      <c r="AL546" s="55" t="s">
        <v>41</v>
      </c>
      <c r="AN546" s="55" t="s">
        <v>785</v>
      </c>
      <c r="AP5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192000</v>
      </c>
      <c r="AQ5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9728</v>
      </c>
      <c r="AS54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6" s="60">
        <f>IFERROR(IF(D546="스마트스토어",COUNTIFS(출고표[구입일자],"&lt;&gt;"&amp;H546,출고표[구매자명],E546,출고표[구매자연락처],F546),COUNTIFS(출고표[구입일자],"&lt;&gt;"&amp;H546,출고표[구매자명],E546,출고표[구매자연락처],G546)),0)</f>
        <v>0</v>
      </c>
    </row>
    <row r="547" spans="1:48" ht="20.100000000000001" customHeight="1">
      <c r="A547" s="55">
        <v>554</v>
      </c>
      <c r="B547" s="55" t="s">
        <v>665</v>
      </c>
      <c r="C547" s="64" t="s">
        <v>3458</v>
      </c>
      <c r="D547" s="55" t="s">
        <v>559</v>
      </c>
      <c r="E547" s="55" t="s">
        <v>3459</v>
      </c>
      <c r="F547" s="55" t="s">
        <v>3460</v>
      </c>
      <c r="G547" s="55" t="s">
        <v>3461</v>
      </c>
      <c r="H547" s="63">
        <v>45516</v>
      </c>
      <c r="I547" s="63">
        <v>45517</v>
      </c>
      <c r="J547" s="55" t="s">
        <v>561</v>
      </c>
      <c r="K547" s="64" t="s">
        <v>3457</v>
      </c>
      <c r="M547" s="55" t="s">
        <v>3456</v>
      </c>
      <c r="N547" s="55" t="s">
        <v>3462</v>
      </c>
      <c r="P547" s="55" t="s">
        <v>3463</v>
      </c>
      <c r="R547" s="55" t="s">
        <v>38</v>
      </c>
      <c r="S547" s="55" t="s">
        <v>351</v>
      </c>
      <c r="T547" s="60">
        <v>1</v>
      </c>
      <c r="U547" s="60">
        <v>20800</v>
      </c>
      <c r="V547" s="60">
        <v>0</v>
      </c>
      <c r="W547" s="60">
        <v>3000</v>
      </c>
      <c r="X547" s="60">
        <v>0</v>
      </c>
      <c r="Y547" s="60">
        <v>3000</v>
      </c>
      <c r="Z547" s="60">
        <v>0</v>
      </c>
      <c r="AA547" s="60">
        <v>0</v>
      </c>
      <c r="AB547" s="60">
        <v>20800</v>
      </c>
      <c r="AC547" s="60">
        <v>14300</v>
      </c>
      <c r="AD547" s="60">
        <v>23800</v>
      </c>
      <c r="AE547" s="60">
        <v>0</v>
      </c>
      <c r="AF547" s="60">
        <v>1214</v>
      </c>
      <c r="AG547" s="60">
        <v>0</v>
      </c>
      <c r="AH547" s="61">
        <v>0</v>
      </c>
      <c r="AL547" s="55" t="s">
        <v>37</v>
      </c>
      <c r="AN547" s="55" t="s">
        <v>785</v>
      </c>
      <c r="AP5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5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4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4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7" s="60">
        <f>IFERROR(IF(D547="스마트스토어",COUNTIFS(출고표[구입일자],"&lt;&gt;"&amp;H547,출고표[구매자명],E547,출고표[구매자연락처],F547),COUNTIFS(출고표[구입일자],"&lt;&gt;"&amp;H547,출고표[구매자명],E547,출고표[구매자연락처],G547)),0)</f>
        <v>0</v>
      </c>
    </row>
    <row r="548" spans="1:48" ht="20.100000000000001" customHeight="1">
      <c r="A548" s="55">
        <v>555</v>
      </c>
      <c r="B548" s="55" t="s">
        <v>560</v>
      </c>
      <c r="C548" s="64" t="s">
        <v>3465</v>
      </c>
      <c r="D548" s="55" t="s">
        <v>559</v>
      </c>
      <c r="E548" s="55" t="s">
        <v>1258</v>
      </c>
      <c r="F548" s="55" t="s">
        <v>1259</v>
      </c>
      <c r="G548" s="55" t="s">
        <v>1260</v>
      </c>
      <c r="H548" s="63">
        <v>45520</v>
      </c>
      <c r="I548" s="63">
        <v>45520</v>
      </c>
      <c r="J548" s="55" t="s">
        <v>561</v>
      </c>
      <c r="K548" s="64" t="s">
        <v>3464</v>
      </c>
      <c r="M548" s="55" t="s">
        <v>1255</v>
      </c>
      <c r="N548" s="55" t="s">
        <v>1261</v>
      </c>
      <c r="P548" s="55" t="s">
        <v>1262</v>
      </c>
      <c r="R548" s="55" t="s">
        <v>208</v>
      </c>
      <c r="S548" s="55" t="s">
        <v>373</v>
      </c>
      <c r="T548" s="60">
        <v>10</v>
      </c>
      <c r="U548" s="60">
        <v>37800</v>
      </c>
      <c r="V548" s="60">
        <v>0</v>
      </c>
      <c r="W548" s="60">
        <v>0</v>
      </c>
      <c r="X548" s="60">
        <v>0</v>
      </c>
      <c r="Y548" s="60">
        <v>4400</v>
      </c>
      <c r="Z548" s="60">
        <v>1725</v>
      </c>
      <c r="AA548" s="60">
        <v>0</v>
      </c>
      <c r="AB548" s="60">
        <v>3620</v>
      </c>
      <c r="AC548" s="60">
        <v>2310</v>
      </c>
      <c r="AD548" s="60">
        <v>37800</v>
      </c>
      <c r="AE548" s="60">
        <v>29225</v>
      </c>
      <c r="AF548" s="60">
        <v>1584</v>
      </c>
      <c r="AG548" s="60">
        <v>6991</v>
      </c>
      <c r="AH548" s="61">
        <v>0.18490000000000001</v>
      </c>
      <c r="AL548" s="55" t="s">
        <v>400</v>
      </c>
      <c r="AM548" s="55" t="s">
        <v>773</v>
      </c>
      <c r="AN548" s="55" t="s">
        <v>785</v>
      </c>
      <c r="AP5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37800</v>
      </c>
      <c r="AQ5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29225</v>
      </c>
      <c r="AR5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1584</v>
      </c>
      <c r="AS548" s="60">
        <f>IFERROR(IF(출고표[[#This Row],[쇼핑몰구분]]="비닐팩토리",0,ROUND(출고표[[#This Row],[총판매금액(검)]]-출고표[[#This Row],[거래처지급액(검)]]-출고표[[#This Row],[수수료(검)]],0)),0)</f>
        <v>6991</v>
      </c>
      <c r="AT5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0.18490000000000001</v>
      </c>
      <c r="AU5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8" s="60">
        <f>IFERROR(IF(D548="스마트스토어",COUNTIFS(출고표[구입일자],"&lt;&gt;"&amp;H548,출고표[구매자명],E548,출고표[구매자연락처],F548),COUNTIFS(출고표[구입일자],"&lt;&gt;"&amp;H548,출고표[구매자명],E548,출고표[구매자연락처],G548)),0)</f>
        <v>1</v>
      </c>
    </row>
    <row r="549" spans="1:48" ht="20.100000000000001" customHeight="1">
      <c r="A549" s="55">
        <v>556</v>
      </c>
      <c r="B549" s="55" t="s">
        <v>560</v>
      </c>
      <c r="C549" s="64" t="s">
        <v>3468</v>
      </c>
      <c r="D549" s="55" t="s">
        <v>559</v>
      </c>
      <c r="E549" s="55" t="s">
        <v>3466</v>
      </c>
      <c r="F549" s="55" t="s">
        <v>3469</v>
      </c>
      <c r="G549" s="55" t="s">
        <v>3470</v>
      </c>
      <c r="H549" s="63">
        <v>45519</v>
      </c>
      <c r="I549" s="63">
        <v>45520</v>
      </c>
      <c r="J549" s="55" t="s">
        <v>561</v>
      </c>
      <c r="K549" s="64" t="s">
        <v>3467</v>
      </c>
      <c r="M549" s="55" t="s">
        <v>3466</v>
      </c>
      <c r="N549" s="55" t="s">
        <v>3470</v>
      </c>
      <c r="P549" s="55" t="s">
        <v>3471</v>
      </c>
      <c r="R549" s="55" t="s">
        <v>204</v>
      </c>
      <c r="S549" s="55" t="s">
        <v>373</v>
      </c>
      <c r="T549" s="60">
        <v>9</v>
      </c>
      <c r="U549" s="60">
        <v>35640</v>
      </c>
      <c r="V549" s="60">
        <v>0</v>
      </c>
      <c r="W549" s="60">
        <v>0</v>
      </c>
      <c r="X549" s="60">
        <v>0</v>
      </c>
      <c r="Y549" s="60">
        <v>4400</v>
      </c>
      <c r="Z549" s="60">
        <v>1725</v>
      </c>
      <c r="AA549" s="60">
        <v>0</v>
      </c>
      <c r="AB549" s="60">
        <v>3790</v>
      </c>
      <c r="AC549" s="60">
        <v>2420</v>
      </c>
      <c r="AD549" s="60">
        <v>35640</v>
      </c>
      <c r="AE549" s="60">
        <v>27905</v>
      </c>
      <c r="AF549" s="60">
        <v>1498</v>
      </c>
      <c r="AG549" s="60">
        <v>6237</v>
      </c>
      <c r="AH549" s="61">
        <v>0.17499999999999999</v>
      </c>
      <c r="AL549" s="55" t="s">
        <v>404</v>
      </c>
      <c r="AN549" s="55" t="s">
        <v>785</v>
      </c>
      <c r="AP5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35640</v>
      </c>
      <c r="AQ5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27905</v>
      </c>
      <c r="AR5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1498</v>
      </c>
      <c r="AS549" s="60">
        <f>IFERROR(IF(출고표[[#This Row],[쇼핑몰구분]]="비닐팩토리",0,ROUND(출고표[[#This Row],[총판매금액(검)]]-출고표[[#This Row],[거래처지급액(검)]]-출고표[[#This Row],[수수료(검)]],0)),0)</f>
        <v>6237</v>
      </c>
      <c r="AT5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0.17499999999999999</v>
      </c>
      <c r="AU5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49" s="60">
        <f>IFERROR(IF(D549="스마트스토어",COUNTIFS(출고표[구입일자],"&lt;&gt;"&amp;H549,출고표[구매자명],E549,출고표[구매자연락처],F549),COUNTIFS(출고표[구입일자],"&lt;&gt;"&amp;H549,출고표[구매자명],E549,출고표[구매자연락처],G549)),0)</f>
        <v>0</v>
      </c>
    </row>
    <row r="550" spans="1:48" ht="20.100000000000001" customHeight="1">
      <c r="A550" s="55">
        <v>557</v>
      </c>
      <c r="B550" s="55" t="s">
        <v>560</v>
      </c>
      <c r="C550" s="64" t="s">
        <v>3474</v>
      </c>
      <c r="D550" s="55" t="s">
        <v>559</v>
      </c>
      <c r="E550" s="55" t="s">
        <v>3472</v>
      </c>
      <c r="F550" s="55" t="s">
        <v>3475</v>
      </c>
      <c r="G550" s="55" t="s">
        <v>3476</v>
      </c>
      <c r="H550" s="63">
        <v>45518</v>
      </c>
      <c r="I550" s="63">
        <v>45520</v>
      </c>
      <c r="J550" s="55" t="s">
        <v>561</v>
      </c>
      <c r="K550" s="64" t="s">
        <v>3473</v>
      </c>
      <c r="M550" s="55" t="s">
        <v>3472</v>
      </c>
      <c r="N550" s="55" t="s">
        <v>3476</v>
      </c>
      <c r="O550" s="55" t="s">
        <v>3477</v>
      </c>
      <c r="P550" s="55" t="s">
        <v>3478</v>
      </c>
      <c r="R550" s="55" t="s">
        <v>284</v>
      </c>
      <c r="S550" s="55" t="s">
        <v>352</v>
      </c>
      <c r="T550" s="60">
        <v>10</v>
      </c>
      <c r="U550" s="60">
        <v>24200</v>
      </c>
      <c r="V550" s="60">
        <v>0</v>
      </c>
      <c r="W550" s="60">
        <v>0</v>
      </c>
      <c r="X550" s="60">
        <v>0</v>
      </c>
      <c r="Y550" s="60">
        <v>4400</v>
      </c>
      <c r="Z550" s="60">
        <v>1725</v>
      </c>
      <c r="AA550" s="60">
        <v>0</v>
      </c>
      <c r="AB550" s="60">
        <v>1900</v>
      </c>
      <c r="AC550" s="60">
        <v>1210</v>
      </c>
      <c r="AD550" s="60">
        <v>24200</v>
      </c>
      <c r="AE550" s="60">
        <v>18225</v>
      </c>
      <c r="AF550" s="60">
        <v>1043</v>
      </c>
      <c r="AG550" s="60">
        <v>4932</v>
      </c>
      <c r="AH550" s="61">
        <v>0.20380000000000001</v>
      </c>
      <c r="AL550" s="55" t="s">
        <v>1648</v>
      </c>
      <c r="AN550" s="55" t="s">
        <v>785</v>
      </c>
      <c r="AP5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24200</v>
      </c>
      <c r="AQ5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18225</v>
      </c>
      <c r="AR5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1043</v>
      </c>
      <c r="AS550" s="60">
        <f>IFERROR(IF(출고표[[#This Row],[쇼핑몰구분]]="비닐팩토리",0,ROUND(출고표[[#This Row],[총판매금액(검)]]-출고표[[#This Row],[거래처지급액(검)]]-출고표[[#This Row],[수수료(검)]],0)),0)</f>
        <v>4932</v>
      </c>
      <c r="AT5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0.20380000000000001</v>
      </c>
      <c r="AU5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0" s="60">
        <f>IFERROR(IF(D550="스마트스토어",COUNTIFS(출고표[구입일자],"&lt;&gt;"&amp;H550,출고표[구매자명],E550,출고표[구매자연락처],F550),COUNTIFS(출고표[구입일자],"&lt;&gt;"&amp;H550,출고표[구매자명],E550,출고표[구매자연락처],G550)),0)</f>
        <v>0</v>
      </c>
    </row>
    <row r="551" spans="1:48" ht="20.100000000000001" customHeight="1">
      <c r="A551" s="55">
        <v>558</v>
      </c>
      <c r="B551" s="55" t="s">
        <v>560</v>
      </c>
      <c r="C551" s="64" t="s">
        <v>3479</v>
      </c>
      <c r="D551" s="55" t="s">
        <v>559</v>
      </c>
      <c r="E551" s="55" t="s">
        <v>3472</v>
      </c>
      <c r="F551" s="55" t="s">
        <v>3475</v>
      </c>
      <c r="G551" s="55" t="s">
        <v>3476</v>
      </c>
      <c r="H551" s="63">
        <v>45518</v>
      </c>
      <c r="I551" s="63">
        <v>45520</v>
      </c>
      <c r="J551" s="55" t="s">
        <v>561</v>
      </c>
      <c r="K551" s="64" t="s">
        <v>3473</v>
      </c>
      <c r="M551" s="55" t="s">
        <v>3472</v>
      </c>
      <c r="N551" s="55" t="s">
        <v>3476</v>
      </c>
      <c r="O551" s="55" t="s">
        <v>3477</v>
      </c>
      <c r="P551" s="55" t="s">
        <v>3478</v>
      </c>
      <c r="R551" s="55" t="s">
        <v>284</v>
      </c>
      <c r="S551" s="55" t="s">
        <v>351</v>
      </c>
      <c r="T551" s="60">
        <v>10</v>
      </c>
      <c r="U551" s="60">
        <v>24200</v>
      </c>
      <c r="V551" s="60">
        <v>0</v>
      </c>
      <c r="W551" s="60">
        <v>0</v>
      </c>
      <c r="X551" s="60">
        <v>0</v>
      </c>
      <c r="Y551" s="60">
        <v>0</v>
      </c>
      <c r="Z551" s="60">
        <v>0</v>
      </c>
      <c r="AA551" s="60">
        <v>0</v>
      </c>
      <c r="AB551" s="60">
        <v>1900</v>
      </c>
      <c r="AC551" s="60">
        <v>1210</v>
      </c>
      <c r="AD551" s="60">
        <v>24200</v>
      </c>
      <c r="AE551" s="60">
        <v>12100</v>
      </c>
      <c r="AF551" s="60">
        <v>1043</v>
      </c>
      <c r="AG551" s="60">
        <v>11057</v>
      </c>
      <c r="AH551" s="61">
        <v>0.45689999999999997</v>
      </c>
      <c r="AL551" s="55" t="s">
        <v>1648</v>
      </c>
      <c r="AM551" s="55" t="s">
        <v>773</v>
      </c>
      <c r="AN551" s="55" t="s">
        <v>785</v>
      </c>
      <c r="AP5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24200</v>
      </c>
      <c r="AQ5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12100</v>
      </c>
      <c r="AR5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1043</v>
      </c>
      <c r="AS551" s="60">
        <f>IFERROR(IF(출고표[[#This Row],[쇼핑몰구분]]="비닐팩토리",0,ROUND(출고표[[#This Row],[총판매금액(검)]]-출고표[[#This Row],[거래처지급액(검)]]-출고표[[#This Row],[수수료(검)]],0)),0)</f>
        <v>11057</v>
      </c>
      <c r="AT5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0.45689999999999997</v>
      </c>
      <c r="AU5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1" s="60">
        <f>IFERROR(IF(D551="스마트스토어",COUNTIFS(출고표[구입일자],"&lt;&gt;"&amp;H551,출고표[구매자명],E551,출고표[구매자연락처],F551),COUNTIFS(출고표[구입일자],"&lt;&gt;"&amp;H551,출고표[구매자명],E551,출고표[구매자연락처],G551)),0)</f>
        <v>0</v>
      </c>
    </row>
    <row r="552" spans="1:48" ht="20.100000000000001" customHeight="1">
      <c r="A552" s="55">
        <v>559</v>
      </c>
      <c r="B552" s="55" t="s">
        <v>560</v>
      </c>
      <c r="C552" s="64" t="s">
        <v>3482</v>
      </c>
      <c r="D552" s="55" t="s">
        <v>559</v>
      </c>
      <c r="E552" s="55" t="s">
        <v>3480</v>
      </c>
      <c r="F552" s="55" t="s">
        <v>3483</v>
      </c>
      <c r="G552" s="55" t="s">
        <v>3484</v>
      </c>
      <c r="H552" s="63">
        <v>45517</v>
      </c>
      <c r="I552" s="63">
        <v>45520</v>
      </c>
      <c r="J552" s="55" t="s">
        <v>561</v>
      </c>
      <c r="K552" s="64" t="s">
        <v>3481</v>
      </c>
      <c r="M552" s="55" t="s">
        <v>3480</v>
      </c>
      <c r="N552" s="55" t="s">
        <v>3484</v>
      </c>
      <c r="P552" s="55" t="s">
        <v>3485</v>
      </c>
      <c r="R552" s="55" t="s">
        <v>48</v>
      </c>
      <c r="S552" s="55" t="s">
        <v>351</v>
      </c>
      <c r="T552" s="60">
        <v>6</v>
      </c>
      <c r="U552" s="60">
        <v>15180</v>
      </c>
      <c r="V552" s="60">
        <v>4080</v>
      </c>
      <c r="W552" s="60">
        <v>3000</v>
      </c>
      <c r="X552" s="60">
        <v>0</v>
      </c>
      <c r="Y552" s="60">
        <v>3000</v>
      </c>
      <c r="Z552" s="60">
        <v>0</v>
      </c>
      <c r="AA552" s="60">
        <v>0</v>
      </c>
      <c r="AB552" s="60">
        <v>2480</v>
      </c>
      <c r="AC552" s="60">
        <v>1760</v>
      </c>
      <c r="AD552" s="60">
        <v>18180</v>
      </c>
      <c r="AE552" s="60">
        <v>13560</v>
      </c>
      <c r="AF552" s="60">
        <v>743</v>
      </c>
      <c r="AG552" s="60">
        <v>6877</v>
      </c>
      <c r="AH552" s="61">
        <v>0.37830000000000003</v>
      </c>
      <c r="AL552" s="55" t="s">
        <v>47</v>
      </c>
      <c r="AN552" s="55" t="s">
        <v>785</v>
      </c>
      <c r="AP5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18180</v>
      </c>
      <c r="AQ5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13560</v>
      </c>
      <c r="AR5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743</v>
      </c>
      <c r="AS552" s="60">
        <f>IFERROR(IF(출고표[[#This Row],[쇼핑몰구분]]="비닐팩토리",0,ROUND(출고표[[#This Row],[총판매금액(검)]]-출고표[[#This Row],[거래처지급액(검)]]-출고표[[#This Row],[수수료(검)]],0)),0)</f>
        <v>3877</v>
      </c>
      <c r="AT5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0.21329999999999999</v>
      </c>
      <c r="AU5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2" s="60">
        <f>IFERROR(IF(D552="스마트스토어",COUNTIFS(출고표[구입일자],"&lt;&gt;"&amp;H552,출고표[구매자명],E552,출고표[구매자연락처],F552),COUNTIFS(출고표[구입일자],"&lt;&gt;"&amp;H552,출고표[구매자명],E552,출고표[구매자연락처],G552)),0)</f>
        <v>0</v>
      </c>
    </row>
    <row r="553" spans="1:48" ht="20.100000000000001" customHeight="1">
      <c r="A553" s="55">
        <v>560</v>
      </c>
      <c r="B553" s="55" t="s">
        <v>560</v>
      </c>
      <c r="C553" s="64" t="s">
        <v>3488</v>
      </c>
      <c r="D553" s="55" t="s">
        <v>559</v>
      </c>
      <c r="E553" s="55" t="s">
        <v>3486</v>
      </c>
      <c r="F553" s="55" t="s">
        <v>3489</v>
      </c>
      <c r="G553" s="55" t="s">
        <v>3490</v>
      </c>
      <c r="H553" s="63">
        <v>45516</v>
      </c>
      <c r="I553" s="63">
        <v>45517</v>
      </c>
      <c r="J553" s="55" t="s">
        <v>561</v>
      </c>
      <c r="K553" s="64" t="s">
        <v>3487</v>
      </c>
      <c r="M553" s="55" t="s">
        <v>3486</v>
      </c>
      <c r="N553" s="55" t="s">
        <v>3490</v>
      </c>
      <c r="P553" s="55" t="s">
        <v>3491</v>
      </c>
      <c r="R553" s="55" t="s">
        <v>22</v>
      </c>
      <c r="S553" s="55" t="s">
        <v>351</v>
      </c>
      <c r="T553" s="60">
        <v>1</v>
      </c>
      <c r="U553" s="60">
        <v>18630</v>
      </c>
      <c r="V553" s="60">
        <v>2070</v>
      </c>
      <c r="W553" s="60">
        <v>3000</v>
      </c>
      <c r="X553" s="60">
        <v>0</v>
      </c>
      <c r="Y553" s="60">
        <v>3000</v>
      </c>
      <c r="Z553" s="60">
        <v>0</v>
      </c>
      <c r="AA553" s="60">
        <v>0</v>
      </c>
      <c r="AB553" s="60">
        <v>19550</v>
      </c>
      <c r="AC553" s="60">
        <v>12650</v>
      </c>
      <c r="AD553" s="60">
        <v>21630</v>
      </c>
      <c r="AE553" s="60">
        <v>15650</v>
      </c>
      <c r="AF553" s="60">
        <v>880</v>
      </c>
      <c r="AG553" s="60">
        <v>8100</v>
      </c>
      <c r="AH553" s="61">
        <v>0.3745</v>
      </c>
      <c r="AL553" s="55" t="s">
        <v>21</v>
      </c>
      <c r="AN553" s="55" t="s">
        <v>785</v>
      </c>
      <c r="AP5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21630</v>
      </c>
      <c r="AQ5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5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880</v>
      </c>
      <c r="AS553" s="60">
        <f>IFERROR(IF(출고표[[#This Row],[쇼핑몰구분]]="비닐팩토리",0,ROUND(출고표[[#This Row],[총판매금액(검)]]-출고표[[#This Row],[거래처지급액(검)]]-출고표[[#This Row],[수수료(검)]],0)),0)</f>
        <v>5100</v>
      </c>
      <c r="AT5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0.23580000000000001</v>
      </c>
      <c r="AU5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3" s="60">
        <f>IFERROR(IF(D553="스마트스토어",COUNTIFS(출고표[구입일자],"&lt;&gt;"&amp;H553,출고표[구매자명],E553,출고표[구매자연락처],F553),COUNTIFS(출고표[구입일자],"&lt;&gt;"&amp;H553,출고표[구매자명],E553,출고표[구매자연락처],G553)),0)</f>
        <v>0</v>
      </c>
    </row>
    <row r="554" spans="1:48" ht="20.100000000000001" customHeight="1">
      <c r="A554" s="55">
        <v>561</v>
      </c>
      <c r="B554" s="55" t="s">
        <v>560</v>
      </c>
      <c r="C554" s="64" t="s">
        <v>3494</v>
      </c>
      <c r="D554" s="55" t="s">
        <v>559</v>
      </c>
      <c r="E554" s="55" t="s">
        <v>3492</v>
      </c>
      <c r="F554" s="55" t="s">
        <v>3495</v>
      </c>
      <c r="G554" s="55" t="s">
        <v>3496</v>
      </c>
      <c r="H554" s="63">
        <v>45516</v>
      </c>
      <c r="I554" s="63">
        <v>45517</v>
      </c>
      <c r="J554" s="55" t="s">
        <v>561</v>
      </c>
      <c r="K554" s="64" t="s">
        <v>3493</v>
      </c>
      <c r="M554" s="55" t="s">
        <v>3492</v>
      </c>
      <c r="N554" s="55" t="s">
        <v>3496</v>
      </c>
      <c r="P554" s="55" t="s">
        <v>3497</v>
      </c>
      <c r="R554" s="55" t="s">
        <v>106</v>
      </c>
      <c r="S554" s="55" t="s">
        <v>351</v>
      </c>
      <c r="T554" s="60">
        <v>10</v>
      </c>
      <c r="U554" s="60">
        <v>27400</v>
      </c>
      <c r="V554" s="60">
        <v>0</v>
      </c>
      <c r="W554" s="60">
        <v>0</v>
      </c>
      <c r="X554" s="60">
        <v>0</v>
      </c>
      <c r="Y554" s="60">
        <v>4400</v>
      </c>
      <c r="Z554" s="60">
        <v>1725</v>
      </c>
      <c r="AA554" s="60">
        <v>0</v>
      </c>
      <c r="AB554" s="60">
        <v>1990</v>
      </c>
      <c r="AC554" s="60">
        <v>1287</v>
      </c>
      <c r="AD554" s="60">
        <v>27400</v>
      </c>
      <c r="AE554" s="60">
        <v>18995</v>
      </c>
      <c r="AF554" s="60">
        <v>1171</v>
      </c>
      <c r="AG554" s="60">
        <v>7234</v>
      </c>
      <c r="AH554" s="61">
        <v>0.26400000000000001</v>
      </c>
      <c r="AL554" s="55" t="s">
        <v>2233</v>
      </c>
      <c r="AN554" s="55" t="s">
        <v>785</v>
      </c>
      <c r="AP5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27400</v>
      </c>
      <c r="AQ5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18995</v>
      </c>
      <c r="AR5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1171</v>
      </c>
      <c r="AS554" s="60">
        <f>IFERROR(IF(출고표[[#This Row],[쇼핑몰구분]]="비닐팩토리",0,ROUND(출고표[[#This Row],[총판매금액(검)]]-출고표[[#This Row],[거래처지급액(검)]]-출고표[[#This Row],[수수료(검)]],0)),0)</f>
        <v>7234</v>
      </c>
      <c r="AT5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0.26400000000000001</v>
      </c>
      <c r="AU5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4" s="60">
        <f>IFERROR(IF(D554="스마트스토어",COUNTIFS(출고표[구입일자],"&lt;&gt;"&amp;H554,출고표[구매자명],E554,출고표[구매자연락처],F554),COUNTIFS(출고표[구입일자],"&lt;&gt;"&amp;H554,출고표[구매자명],E554,출고표[구매자연락처],G554)),0)</f>
        <v>1</v>
      </c>
    </row>
    <row r="555" spans="1:48" ht="20.100000000000001" customHeight="1">
      <c r="A555" s="55">
        <v>562</v>
      </c>
      <c r="B555" s="55" t="s">
        <v>560</v>
      </c>
      <c r="C555" s="64" t="s">
        <v>3498</v>
      </c>
      <c r="D555" s="55" t="s">
        <v>559</v>
      </c>
      <c r="E555" s="55" t="s">
        <v>3492</v>
      </c>
      <c r="F555" s="55" t="s">
        <v>3495</v>
      </c>
      <c r="G555" s="55" t="s">
        <v>3496</v>
      </c>
      <c r="H555" s="63">
        <v>45516</v>
      </c>
      <c r="I555" s="63">
        <v>45517</v>
      </c>
      <c r="J555" s="55" t="s">
        <v>561</v>
      </c>
      <c r="K555" s="64" t="s">
        <v>3493</v>
      </c>
      <c r="M555" s="55" t="s">
        <v>3492</v>
      </c>
      <c r="N555" s="55" t="s">
        <v>3496</v>
      </c>
      <c r="P555" s="55" t="s">
        <v>3497</v>
      </c>
      <c r="R555" s="55" t="s">
        <v>98</v>
      </c>
      <c r="S555" s="55" t="s">
        <v>351</v>
      </c>
      <c r="T555" s="60">
        <v>5</v>
      </c>
      <c r="U555" s="60">
        <v>42100</v>
      </c>
      <c r="V555" s="60">
        <v>0</v>
      </c>
      <c r="W555" s="60">
        <v>0</v>
      </c>
      <c r="X555" s="60">
        <v>0</v>
      </c>
      <c r="Y555" s="60">
        <v>0</v>
      </c>
      <c r="Z555" s="60">
        <v>0</v>
      </c>
      <c r="AA555" s="60">
        <v>0</v>
      </c>
      <c r="AB555" s="60">
        <v>6120</v>
      </c>
      <c r="AC555" s="60">
        <v>3960</v>
      </c>
      <c r="AD555" s="60">
        <v>42100</v>
      </c>
      <c r="AE555" s="60">
        <v>19800</v>
      </c>
      <c r="AF555" s="60">
        <v>1756</v>
      </c>
      <c r="AG555" s="60">
        <v>20544</v>
      </c>
      <c r="AH555" s="61">
        <v>0.48799999999999999</v>
      </c>
      <c r="AL555" s="55" t="s">
        <v>1645</v>
      </c>
      <c r="AM555" s="55" t="s">
        <v>773</v>
      </c>
      <c r="AN555" s="55" t="s">
        <v>785</v>
      </c>
      <c r="AP5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42100</v>
      </c>
      <c r="AQ5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19800</v>
      </c>
      <c r="AR5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555" s="60">
        <f>IFERROR(IF(출고표[[#This Row],[쇼핑몰구분]]="비닐팩토리",0,ROUND(출고표[[#This Row],[총판매금액(검)]]-출고표[[#This Row],[거래처지급액(검)]]-출고표[[#This Row],[수수료(검)]],0)),0)</f>
        <v>20544</v>
      </c>
      <c r="AT5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0.48799999999999999</v>
      </c>
      <c r="AU5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5" s="60">
        <f>IFERROR(IF(D555="스마트스토어",COUNTIFS(출고표[구입일자],"&lt;&gt;"&amp;H555,출고표[구매자명],E555,출고표[구매자연락처],F555),COUNTIFS(출고표[구입일자],"&lt;&gt;"&amp;H555,출고표[구매자명],E555,출고표[구매자연락처],G555)),0)</f>
        <v>1</v>
      </c>
    </row>
    <row r="556" spans="1:48" ht="20.100000000000001" customHeight="1">
      <c r="A556" s="55">
        <v>563</v>
      </c>
      <c r="B556" s="55" t="s">
        <v>560</v>
      </c>
      <c r="C556" s="64" t="s">
        <v>3501</v>
      </c>
      <c r="D556" s="55" t="s">
        <v>559</v>
      </c>
      <c r="E556" s="55" t="s">
        <v>3499</v>
      </c>
      <c r="F556" s="55" t="s">
        <v>2412</v>
      </c>
      <c r="G556" s="55" t="s">
        <v>3502</v>
      </c>
      <c r="H556" s="63">
        <v>45516</v>
      </c>
      <c r="I556" s="63">
        <v>45517</v>
      </c>
      <c r="J556" s="55" t="s">
        <v>561</v>
      </c>
      <c r="K556" s="64" t="s">
        <v>3500</v>
      </c>
      <c r="M556" s="55" t="s">
        <v>3499</v>
      </c>
      <c r="N556" s="55" t="s">
        <v>3502</v>
      </c>
      <c r="P556" s="55" t="s">
        <v>3503</v>
      </c>
      <c r="R556" s="55" t="s">
        <v>98</v>
      </c>
      <c r="S556" s="55" t="s">
        <v>351</v>
      </c>
      <c r="T556" s="60">
        <v>1</v>
      </c>
      <c r="U556" s="60">
        <v>8420</v>
      </c>
      <c r="V556" s="60">
        <v>0</v>
      </c>
      <c r="W556" s="60">
        <v>3000</v>
      </c>
      <c r="X556" s="60">
        <v>0</v>
      </c>
      <c r="Y556" s="60">
        <v>3000</v>
      </c>
      <c r="Z556" s="60">
        <v>0</v>
      </c>
      <c r="AA556" s="60">
        <v>0</v>
      </c>
      <c r="AB556" s="60">
        <v>6120</v>
      </c>
      <c r="AC556" s="60">
        <v>3960</v>
      </c>
      <c r="AD556" s="60">
        <v>11420</v>
      </c>
      <c r="AE556" s="60">
        <v>6960</v>
      </c>
      <c r="AF556" s="60">
        <v>474</v>
      </c>
      <c r="AG556" s="60">
        <v>3986</v>
      </c>
      <c r="AH556" s="61">
        <v>0.34899999999999998</v>
      </c>
      <c r="AL556" s="55" t="s">
        <v>1645</v>
      </c>
      <c r="AN556" s="55" t="s">
        <v>785</v>
      </c>
      <c r="AP5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11420</v>
      </c>
      <c r="AQ5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474</v>
      </c>
      <c r="AS556" s="60">
        <f>IFERROR(IF(출고표[[#This Row],[쇼핑몰구분]]="비닐팩토리",0,ROUND(출고표[[#This Row],[총판매금액(검)]]-출고표[[#This Row],[거래처지급액(검)]]-출고표[[#This Row],[수수료(검)]],0)),0)</f>
        <v>3986</v>
      </c>
      <c r="AT5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0.34899999999999998</v>
      </c>
      <c r="AU5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6" s="60">
        <f>IFERROR(IF(D556="스마트스토어",COUNTIFS(출고표[구입일자],"&lt;&gt;"&amp;H556,출고표[구매자명],E556,출고표[구매자연락처],F556),COUNTIFS(출고표[구입일자],"&lt;&gt;"&amp;H556,출고표[구매자명],E556,출고표[구매자연락처],G556)),0)</f>
        <v>0</v>
      </c>
    </row>
    <row r="557" spans="1:48" ht="20.100000000000001" customHeight="1">
      <c r="A557" s="55">
        <v>564</v>
      </c>
      <c r="B557" s="55" t="s">
        <v>560</v>
      </c>
      <c r="C557" s="64" t="s">
        <v>3504</v>
      </c>
      <c r="D557" s="55" t="s">
        <v>559</v>
      </c>
      <c r="E557" s="55" t="s">
        <v>3499</v>
      </c>
      <c r="F557" s="55" t="s">
        <v>2412</v>
      </c>
      <c r="G557" s="55" t="s">
        <v>3502</v>
      </c>
      <c r="H557" s="63">
        <v>45516</v>
      </c>
      <c r="I557" s="63">
        <v>45517</v>
      </c>
      <c r="J557" s="55" t="s">
        <v>561</v>
      </c>
      <c r="K557" s="64" t="s">
        <v>3500</v>
      </c>
      <c r="M557" s="55" t="s">
        <v>3499</v>
      </c>
      <c r="N557" s="55" t="s">
        <v>3502</v>
      </c>
      <c r="P557" s="55" t="s">
        <v>3503</v>
      </c>
      <c r="R557" s="55" t="s">
        <v>104</v>
      </c>
      <c r="S557" s="55" t="s">
        <v>351</v>
      </c>
      <c r="T557" s="60">
        <v>1</v>
      </c>
      <c r="U557" s="60">
        <v>4680</v>
      </c>
      <c r="V557" s="60">
        <v>0</v>
      </c>
      <c r="W557" s="60">
        <v>0</v>
      </c>
      <c r="X557" s="60">
        <v>0</v>
      </c>
      <c r="Y557" s="60">
        <v>0</v>
      </c>
      <c r="Z557" s="60">
        <v>0</v>
      </c>
      <c r="AA557" s="60">
        <v>0</v>
      </c>
      <c r="AB557" s="60">
        <v>3400</v>
      </c>
      <c r="AC557" s="60">
        <v>2200</v>
      </c>
      <c r="AD557" s="60">
        <v>4680</v>
      </c>
      <c r="AE557" s="60">
        <v>2200</v>
      </c>
      <c r="AF557" s="60">
        <v>266</v>
      </c>
      <c r="AG557" s="60">
        <v>5214</v>
      </c>
      <c r="AH557" s="61">
        <v>1.1141000000000001</v>
      </c>
      <c r="AL557" s="55" t="s">
        <v>1644</v>
      </c>
      <c r="AM557" s="55" t="s">
        <v>773</v>
      </c>
      <c r="AN557" s="55" t="s">
        <v>785</v>
      </c>
      <c r="AP5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4680</v>
      </c>
      <c r="AQ5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2200</v>
      </c>
      <c r="AR5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266</v>
      </c>
      <c r="AS557" s="60">
        <f>IFERROR(IF(출고표[[#This Row],[쇼핑몰구분]]="비닐팩토리",0,ROUND(출고표[[#This Row],[총판매금액(검)]]-출고표[[#This Row],[거래처지급액(검)]]-출고표[[#This Row],[수수료(검)]],0)),0)</f>
        <v>2214</v>
      </c>
      <c r="AT5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0.47310000000000002</v>
      </c>
      <c r="AU5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7" s="60">
        <f>IFERROR(IF(D557="스마트스토어",COUNTIFS(출고표[구입일자],"&lt;&gt;"&amp;H557,출고표[구매자명],E557,출고표[구매자연락처],F557),COUNTIFS(출고표[구입일자],"&lt;&gt;"&amp;H557,출고표[구매자명],E557,출고표[구매자연락처],G557)),0)</f>
        <v>0</v>
      </c>
    </row>
    <row r="558" spans="1:48" ht="20.100000000000001" customHeight="1">
      <c r="A558" s="55">
        <v>565</v>
      </c>
      <c r="B558" s="55" t="s">
        <v>560</v>
      </c>
      <c r="C558" s="64" t="s">
        <v>3505</v>
      </c>
      <c r="D558" s="55" t="s">
        <v>559</v>
      </c>
      <c r="E558" s="55" t="s">
        <v>3499</v>
      </c>
      <c r="F558" s="55" t="s">
        <v>2412</v>
      </c>
      <c r="G558" s="55" t="s">
        <v>3502</v>
      </c>
      <c r="H558" s="63">
        <v>45516</v>
      </c>
      <c r="I558" s="63">
        <v>45517</v>
      </c>
      <c r="J558" s="55" t="s">
        <v>561</v>
      </c>
      <c r="K558" s="64" t="s">
        <v>3500</v>
      </c>
      <c r="M558" s="55" t="s">
        <v>3499</v>
      </c>
      <c r="N558" s="55" t="s">
        <v>3502</v>
      </c>
      <c r="P558" s="55" t="s">
        <v>3503</v>
      </c>
      <c r="R558" s="55" t="s">
        <v>106</v>
      </c>
      <c r="S558" s="55" t="s">
        <v>351</v>
      </c>
      <c r="T558" s="60">
        <v>1</v>
      </c>
      <c r="U558" s="60">
        <v>2740</v>
      </c>
      <c r="V558" s="60">
        <v>0</v>
      </c>
      <c r="W558" s="60">
        <v>0</v>
      </c>
      <c r="X558" s="60">
        <v>0</v>
      </c>
      <c r="Y558" s="60">
        <v>0</v>
      </c>
      <c r="Z558" s="60">
        <v>0</v>
      </c>
      <c r="AA558" s="60">
        <v>0</v>
      </c>
      <c r="AB558" s="60">
        <v>1990</v>
      </c>
      <c r="AC558" s="60">
        <v>1287</v>
      </c>
      <c r="AD558" s="60">
        <v>2740</v>
      </c>
      <c r="AE558" s="60">
        <v>1287</v>
      </c>
      <c r="AF558" s="60">
        <v>189</v>
      </c>
      <c r="AG558" s="60">
        <v>7264</v>
      </c>
      <c r="AH558" s="61">
        <v>2.6511</v>
      </c>
      <c r="AL558" s="55" t="s">
        <v>2233</v>
      </c>
      <c r="AM558" s="55" t="s">
        <v>773</v>
      </c>
      <c r="AN558" s="55" t="s">
        <v>785</v>
      </c>
      <c r="AP5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2740</v>
      </c>
      <c r="AQ5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1287</v>
      </c>
      <c r="AR5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</v>
      </c>
      <c r="AS558" s="60">
        <f>IFERROR(IF(출고표[[#This Row],[쇼핑몰구분]]="비닐팩토리",0,ROUND(출고표[[#This Row],[총판매금액(검)]]-출고표[[#This Row],[거래처지급액(검)]]-출고표[[#This Row],[수수료(검)]],0)),0)</f>
        <v>1264</v>
      </c>
      <c r="AT55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0.46129999999999999</v>
      </c>
      <c r="AU5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8" s="60">
        <f>IFERROR(IF(D558="스마트스토어",COUNTIFS(출고표[구입일자],"&lt;&gt;"&amp;H558,출고표[구매자명],E558,출고표[구매자연락처],F558),COUNTIFS(출고표[구입일자],"&lt;&gt;"&amp;H558,출고표[구매자명],E558,출고표[구매자연락처],G558)),0)</f>
        <v>0</v>
      </c>
    </row>
    <row r="559" spans="1:48" ht="20.100000000000001" customHeight="1">
      <c r="A559" s="55">
        <v>566</v>
      </c>
      <c r="B559" s="55" t="s">
        <v>560</v>
      </c>
      <c r="C559" s="64" t="s">
        <v>3508</v>
      </c>
      <c r="D559" s="55" t="s">
        <v>559</v>
      </c>
      <c r="E559" s="55" t="s">
        <v>3509</v>
      </c>
      <c r="F559" s="55" t="s">
        <v>3510</v>
      </c>
      <c r="G559" s="55" t="s">
        <v>3511</v>
      </c>
      <c r="H559" s="63">
        <v>45516</v>
      </c>
      <c r="I559" s="63">
        <v>45517</v>
      </c>
      <c r="J559" s="55" t="s">
        <v>561</v>
      </c>
      <c r="K559" s="64" t="s">
        <v>3507</v>
      </c>
      <c r="M559" s="55" t="s">
        <v>3506</v>
      </c>
      <c r="N559" s="55" t="s">
        <v>3511</v>
      </c>
      <c r="P559" s="55" t="s">
        <v>3512</v>
      </c>
      <c r="R559" s="55" t="s">
        <v>22</v>
      </c>
      <c r="S559" s="55" t="s">
        <v>351</v>
      </c>
      <c r="T559" s="60">
        <v>2</v>
      </c>
      <c r="U559" s="60">
        <v>37260</v>
      </c>
      <c r="V559" s="60">
        <v>4140</v>
      </c>
      <c r="W559" s="60">
        <v>0</v>
      </c>
      <c r="X559" s="60">
        <v>0</v>
      </c>
      <c r="Y559" s="60">
        <v>3500</v>
      </c>
      <c r="Z559" s="60">
        <v>960</v>
      </c>
      <c r="AA559" s="60">
        <v>0</v>
      </c>
      <c r="AB559" s="60">
        <v>19550</v>
      </c>
      <c r="AC559" s="60">
        <v>12650</v>
      </c>
      <c r="AD559" s="60">
        <v>37260</v>
      </c>
      <c r="AE559" s="60">
        <v>29760</v>
      </c>
      <c r="AF559" s="60">
        <v>1563</v>
      </c>
      <c r="AG559" s="60">
        <v>5937</v>
      </c>
      <c r="AH559" s="61">
        <v>0.1593</v>
      </c>
      <c r="AL559" s="55" t="s">
        <v>21</v>
      </c>
      <c r="AN559" s="55" t="s">
        <v>785</v>
      </c>
      <c r="AP5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37260</v>
      </c>
      <c r="AQ5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29760</v>
      </c>
      <c r="AR5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1563</v>
      </c>
      <c r="AS559" s="60">
        <f>IFERROR(IF(출고표[[#This Row],[쇼핑몰구분]]="비닐팩토리",0,ROUND(출고표[[#This Row],[총판매금액(검)]]-출고표[[#This Row],[거래처지급액(검)]]-출고표[[#This Row],[수수료(검)]],0)),0)</f>
        <v>5937</v>
      </c>
      <c r="AT5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0.1593</v>
      </c>
      <c r="AU5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59" s="60">
        <f>IFERROR(IF(D559="스마트스토어",COUNTIFS(출고표[구입일자],"&lt;&gt;"&amp;H559,출고표[구매자명],E559,출고표[구매자연락처],F559),COUNTIFS(출고표[구입일자],"&lt;&gt;"&amp;H559,출고표[구매자명],E559,출고표[구매자연락처],G559)),0)</f>
        <v>0</v>
      </c>
    </row>
    <row r="560" spans="1:48" ht="20.100000000000001" customHeight="1">
      <c r="A560" s="55">
        <v>567</v>
      </c>
      <c r="B560" s="55" t="s">
        <v>560</v>
      </c>
      <c r="C560" s="64" t="s">
        <v>3515</v>
      </c>
      <c r="D560" s="55" t="s">
        <v>562</v>
      </c>
      <c r="E560" s="55" t="s">
        <v>3513</v>
      </c>
      <c r="G560" s="55" t="s">
        <v>3516</v>
      </c>
      <c r="H560" s="63">
        <v>45516</v>
      </c>
      <c r="I560" s="63">
        <v>45517</v>
      </c>
      <c r="J560" s="55" t="s">
        <v>561</v>
      </c>
      <c r="K560" s="64" t="s">
        <v>3514</v>
      </c>
      <c r="M560" s="55" t="s">
        <v>3513</v>
      </c>
      <c r="N560" s="55" t="s">
        <v>3516</v>
      </c>
      <c r="P560" s="55" t="s">
        <v>3517</v>
      </c>
      <c r="Q560" s="55" t="s">
        <v>564</v>
      </c>
      <c r="R560" s="55" t="s">
        <v>98</v>
      </c>
      <c r="S560" s="55" t="s">
        <v>351</v>
      </c>
      <c r="T560" s="60">
        <v>10</v>
      </c>
      <c r="U560" s="60">
        <v>61200</v>
      </c>
      <c r="V560" s="60">
        <v>6800</v>
      </c>
      <c r="W560" s="60">
        <v>0</v>
      </c>
      <c r="X560" s="60">
        <v>0</v>
      </c>
      <c r="Y560" s="60">
        <v>4400</v>
      </c>
      <c r="Z560" s="60">
        <v>1725</v>
      </c>
      <c r="AA560" s="60">
        <v>0</v>
      </c>
      <c r="AB560" s="60">
        <v>6430</v>
      </c>
      <c r="AC560" s="60">
        <v>3960</v>
      </c>
      <c r="AD560" s="60">
        <v>61200</v>
      </c>
      <c r="AE560" s="60">
        <v>45725</v>
      </c>
      <c r="AF560" s="60">
        <v>7271</v>
      </c>
      <c r="AG560" s="60">
        <v>8204</v>
      </c>
      <c r="AH560" s="61">
        <v>0.1341</v>
      </c>
      <c r="AL560" s="55" t="s">
        <v>1645</v>
      </c>
      <c r="AN560" s="55" t="s">
        <v>785</v>
      </c>
      <c r="AP5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61200</v>
      </c>
      <c r="AQ5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5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7271</v>
      </c>
      <c r="AS560" s="60">
        <f>IFERROR(IF(출고표[[#This Row],[쇼핑몰구분]]="비닐팩토리",0,ROUND(출고표[[#This Row],[총판매금액(검)]]-출고표[[#This Row],[거래처지급액(검)]]-출고표[[#This Row],[수수료(검)]],0)),0)</f>
        <v>8204</v>
      </c>
      <c r="AT5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0.1341</v>
      </c>
      <c r="AU5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0" s="60">
        <f>IFERROR(IF(D560="스마트스토어",COUNTIFS(출고표[구입일자],"&lt;&gt;"&amp;H560,출고표[구매자명],E560,출고표[구매자연락처],F560),COUNTIFS(출고표[구입일자],"&lt;&gt;"&amp;H560,출고표[구매자명],E560,출고표[구매자연락처],G560)),0)</f>
        <v>0</v>
      </c>
    </row>
    <row r="561" spans="1:48" ht="20.100000000000001" customHeight="1">
      <c r="A561" s="55">
        <v>568</v>
      </c>
      <c r="B561" s="55" t="s">
        <v>560</v>
      </c>
      <c r="C561" s="64" t="s">
        <v>3518</v>
      </c>
      <c r="D561" s="55" t="s">
        <v>562</v>
      </c>
      <c r="E561" s="55" t="s">
        <v>3513</v>
      </c>
      <c r="G561" s="55" t="s">
        <v>3519</v>
      </c>
      <c r="H561" s="63">
        <v>45516</v>
      </c>
      <c r="I561" s="63">
        <v>45517</v>
      </c>
      <c r="J561" s="55" t="s">
        <v>561</v>
      </c>
      <c r="K561" s="64" t="s">
        <v>3514</v>
      </c>
      <c r="M561" s="55" t="s">
        <v>3513</v>
      </c>
      <c r="N561" s="55" t="s">
        <v>3519</v>
      </c>
      <c r="P561" s="55" t="s">
        <v>3517</v>
      </c>
      <c r="Q561" s="55" t="s">
        <v>564</v>
      </c>
      <c r="R561" s="55" t="s">
        <v>104</v>
      </c>
      <c r="S561" s="55" t="s">
        <v>351</v>
      </c>
      <c r="T561" s="60">
        <v>5</v>
      </c>
      <c r="U561" s="60">
        <v>19250</v>
      </c>
      <c r="V561" s="60">
        <v>0</v>
      </c>
      <c r="W561" s="60">
        <v>0</v>
      </c>
      <c r="X561" s="60">
        <v>0</v>
      </c>
      <c r="Y561" s="60">
        <v>0</v>
      </c>
      <c r="Z561" s="60">
        <v>0</v>
      </c>
      <c r="AA561" s="60">
        <v>0</v>
      </c>
      <c r="AB561" s="60">
        <v>3570</v>
      </c>
      <c r="AC561" s="60">
        <v>2200</v>
      </c>
      <c r="AD561" s="60">
        <v>19250</v>
      </c>
      <c r="AE561" s="60">
        <v>11000</v>
      </c>
      <c r="AF561" s="60">
        <v>2287</v>
      </c>
      <c r="AG561" s="60">
        <v>8963</v>
      </c>
      <c r="AH561" s="61">
        <v>0.46560000000000001</v>
      </c>
      <c r="AL561" s="55" t="s">
        <v>1644</v>
      </c>
      <c r="AM561" s="55" t="s">
        <v>773</v>
      </c>
      <c r="AN561" s="55" t="s">
        <v>785</v>
      </c>
      <c r="AP5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19250</v>
      </c>
      <c r="AQ5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11000</v>
      </c>
      <c r="AR5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2287</v>
      </c>
      <c r="AS561" s="60">
        <f>IFERROR(IF(출고표[[#This Row],[쇼핑몰구분]]="비닐팩토리",0,ROUND(출고표[[#This Row],[총판매금액(검)]]-출고표[[#This Row],[거래처지급액(검)]]-출고표[[#This Row],[수수료(검)]],0)),0)</f>
        <v>5963</v>
      </c>
      <c r="AT56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0.30980000000000002</v>
      </c>
      <c r="AU5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61" s="60">
        <f>IFERROR(IF(D561="스마트스토어",COUNTIFS(출고표[구입일자],"&lt;&gt;"&amp;H561,출고표[구매자명],E561,출고표[구매자연락처],F561),COUNTIFS(출고표[구입일자],"&lt;&gt;"&amp;H561,출고표[구매자명],E561,출고표[구매자연락처],G561)),0)</f>
        <v>0</v>
      </c>
    </row>
    <row r="562" spans="1:48" ht="20.100000000000001" customHeight="1">
      <c r="A562" s="55">
        <v>569</v>
      </c>
      <c r="B562" s="55" t="s">
        <v>560</v>
      </c>
      <c r="C562" s="64" t="s">
        <v>3522</v>
      </c>
      <c r="D562" s="55" t="s">
        <v>562</v>
      </c>
      <c r="E562" s="55" t="s">
        <v>3520</v>
      </c>
      <c r="G562" s="55" t="s">
        <v>3523</v>
      </c>
      <c r="H562" s="63">
        <v>45516</v>
      </c>
      <c r="I562" s="63">
        <v>45517</v>
      </c>
      <c r="J562" s="55" t="s">
        <v>561</v>
      </c>
      <c r="K562" s="64" t="s">
        <v>3521</v>
      </c>
      <c r="M562" s="55" t="s">
        <v>3520</v>
      </c>
      <c r="N562" s="55" t="s">
        <v>3523</v>
      </c>
      <c r="P562" s="55" t="s">
        <v>3524</v>
      </c>
      <c r="Q562" s="55" t="s">
        <v>564</v>
      </c>
      <c r="R562" s="55" t="s">
        <v>98</v>
      </c>
      <c r="S562" s="55" t="s">
        <v>351</v>
      </c>
      <c r="T562" s="60">
        <v>2</v>
      </c>
      <c r="U562" s="60">
        <v>13600</v>
      </c>
      <c r="V562" s="60">
        <v>0</v>
      </c>
      <c r="W562" s="60">
        <v>0</v>
      </c>
      <c r="X562" s="60">
        <v>0</v>
      </c>
      <c r="Y562" s="60">
        <v>3000</v>
      </c>
      <c r="Z562" s="60">
        <v>0</v>
      </c>
      <c r="AA562" s="60">
        <v>0</v>
      </c>
      <c r="AB562" s="60">
        <v>6430</v>
      </c>
      <c r="AC562" s="60">
        <v>3960</v>
      </c>
      <c r="AD562" s="60">
        <v>13600</v>
      </c>
      <c r="AE562" s="60">
        <v>10920</v>
      </c>
      <c r="AF562" s="60">
        <v>1616</v>
      </c>
      <c r="AG562" s="60">
        <v>1064</v>
      </c>
      <c r="AH562" s="61">
        <v>7.8200000000000006E-2</v>
      </c>
      <c r="AL562" s="55" t="s">
        <v>1645</v>
      </c>
      <c r="AN562" s="55" t="s">
        <v>785</v>
      </c>
      <c r="AP5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5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562" s="60">
        <f>IFERROR(IF(출고표[[#This Row],[쇼핑몰구분]]="비닐팩토리",0,ROUND(출고표[[#This Row],[총판매금액(검)]]-출고표[[#This Row],[거래처지급액(검)]]-출고표[[#This Row],[수수료(검)]],0)),0)</f>
        <v>1064</v>
      </c>
      <c r="AT5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7.8200000000000006E-2</v>
      </c>
      <c r="AU5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2" s="60">
        <f>IFERROR(IF(D562="스마트스토어",COUNTIFS(출고표[구입일자],"&lt;&gt;"&amp;H562,출고표[구매자명],E562,출고표[구매자연락처],F562),COUNTIFS(출고표[구입일자],"&lt;&gt;"&amp;H562,출고표[구매자명],E562,출고표[구매자연락처],G562)),0)</f>
        <v>0</v>
      </c>
    </row>
    <row r="563" spans="1:48" ht="20.100000000000001" customHeight="1">
      <c r="A563" s="55">
        <v>570</v>
      </c>
      <c r="B563" s="55" t="s">
        <v>560</v>
      </c>
      <c r="C563" s="64" t="s">
        <v>3527</v>
      </c>
      <c r="D563" s="55" t="s">
        <v>562</v>
      </c>
      <c r="E563" s="55" t="s">
        <v>3525</v>
      </c>
      <c r="G563" s="55" t="s">
        <v>3528</v>
      </c>
      <c r="H563" s="63">
        <v>45516</v>
      </c>
      <c r="I563" s="63">
        <v>45517</v>
      </c>
      <c r="J563" s="55" t="s">
        <v>561</v>
      </c>
      <c r="K563" s="64" t="s">
        <v>3526</v>
      </c>
      <c r="M563" s="55" t="s">
        <v>3525</v>
      </c>
      <c r="N563" s="55" t="s">
        <v>3528</v>
      </c>
      <c r="P563" s="55" t="s">
        <v>3529</v>
      </c>
      <c r="Q563" s="55" t="s">
        <v>564</v>
      </c>
      <c r="R563" s="55" t="s">
        <v>22</v>
      </c>
      <c r="S563" s="55" t="s">
        <v>351</v>
      </c>
      <c r="T563" s="60">
        <v>1</v>
      </c>
      <c r="U563" s="60">
        <v>21740</v>
      </c>
      <c r="V563" s="60">
        <v>0</v>
      </c>
      <c r="W563" s="60">
        <v>3000</v>
      </c>
      <c r="X563" s="60">
        <v>0</v>
      </c>
      <c r="Y563" s="60">
        <v>3000</v>
      </c>
      <c r="Z563" s="60">
        <v>0</v>
      </c>
      <c r="AA563" s="60">
        <v>0</v>
      </c>
      <c r="AB563" s="60">
        <v>20530</v>
      </c>
      <c r="AC563" s="60">
        <v>12650</v>
      </c>
      <c r="AD563" s="60">
        <v>24740</v>
      </c>
      <c r="AE563" s="60">
        <v>15650</v>
      </c>
      <c r="AF563" s="60">
        <v>2682</v>
      </c>
      <c r="AG563" s="60">
        <v>6408</v>
      </c>
      <c r="AH563" s="61">
        <v>0.25900000000000001</v>
      </c>
      <c r="AL563" s="55" t="s">
        <v>21</v>
      </c>
      <c r="AN563" s="55" t="s">
        <v>785</v>
      </c>
      <c r="AP5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24740</v>
      </c>
      <c r="AQ5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5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2682</v>
      </c>
      <c r="AS563" s="60">
        <f>IFERROR(IF(출고표[[#This Row],[쇼핑몰구분]]="비닐팩토리",0,ROUND(출고표[[#This Row],[총판매금액(검)]]-출고표[[#This Row],[거래처지급액(검)]]-출고표[[#This Row],[수수료(검)]],0)),0)</f>
        <v>6408</v>
      </c>
      <c r="AT5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0.25900000000000001</v>
      </c>
      <c r="AU5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3" s="60">
        <f>IFERROR(IF(D563="스마트스토어",COUNTIFS(출고표[구입일자],"&lt;&gt;"&amp;H563,출고표[구매자명],E563,출고표[구매자연락처],F563),COUNTIFS(출고표[구입일자],"&lt;&gt;"&amp;H563,출고표[구매자명],E563,출고표[구매자연락처],G563)),0)</f>
        <v>0</v>
      </c>
    </row>
    <row r="564" spans="1:48" ht="20.100000000000001" customHeight="1">
      <c r="A564" s="55">
        <v>571</v>
      </c>
      <c r="B564" s="55" t="s">
        <v>560</v>
      </c>
      <c r="C564" s="64" t="s">
        <v>3532</v>
      </c>
      <c r="D564" s="55" t="s">
        <v>562</v>
      </c>
      <c r="E564" s="55" t="s">
        <v>3530</v>
      </c>
      <c r="G564" s="55" t="s">
        <v>3533</v>
      </c>
      <c r="H564" s="63">
        <v>45516</v>
      </c>
      <c r="I564" s="63">
        <v>45517</v>
      </c>
      <c r="J564" s="55" t="s">
        <v>561</v>
      </c>
      <c r="K564" s="64" t="s">
        <v>3531</v>
      </c>
      <c r="M564" s="55" t="s">
        <v>3530</v>
      </c>
      <c r="N564" s="55" t="s">
        <v>3533</v>
      </c>
      <c r="P564" s="55" t="s">
        <v>3534</v>
      </c>
      <c r="Q564" s="55" t="s">
        <v>564</v>
      </c>
      <c r="R564" s="55" t="s">
        <v>104</v>
      </c>
      <c r="S564" s="55" t="s">
        <v>351</v>
      </c>
      <c r="T564" s="60">
        <v>2</v>
      </c>
      <c r="U564" s="60">
        <v>7700</v>
      </c>
      <c r="V564" s="60">
        <v>0</v>
      </c>
      <c r="W564" s="60">
        <v>0</v>
      </c>
      <c r="X564" s="60">
        <v>0</v>
      </c>
      <c r="Y564" s="60">
        <v>3000</v>
      </c>
      <c r="Z564" s="60">
        <v>0</v>
      </c>
      <c r="AA564" s="60">
        <v>0</v>
      </c>
      <c r="AB564" s="60">
        <v>3570</v>
      </c>
      <c r="AC564" s="60">
        <v>2200</v>
      </c>
      <c r="AD564" s="60">
        <v>7700</v>
      </c>
      <c r="AE564" s="60">
        <v>7400</v>
      </c>
      <c r="AF564" s="60">
        <v>915</v>
      </c>
      <c r="AG564" s="60">
        <v>-615</v>
      </c>
      <c r="AH564" s="61">
        <v>-7.9899999999999999E-2</v>
      </c>
      <c r="AL564" s="55" t="s">
        <v>1644</v>
      </c>
      <c r="AN564" s="55" t="s">
        <v>785</v>
      </c>
      <c r="AP5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7700</v>
      </c>
      <c r="AQ5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5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564" s="60">
        <f>IFERROR(IF(출고표[[#This Row],[쇼핑몰구분]]="비닐팩토리",0,ROUND(출고표[[#This Row],[총판매금액(검)]]-출고표[[#This Row],[거래처지급액(검)]]-출고표[[#This Row],[수수료(검)]],0)),0)</f>
        <v>-615</v>
      </c>
      <c r="AT5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-7.9899999999999999E-2</v>
      </c>
      <c r="AU5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4" s="60">
        <f>IFERROR(IF(D564="스마트스토어",COUNTIFS(출고표[구입일자],"&lt;&gt;"&amp;H564,출고표[구매자명],E564,출고표[구매자연락처],F564),COUNTIFS(출고표[구입일자],"&lt;&gt;"&amp;H564,출고표[구매자명],E564,출고표[구매자연락처],G564)),0)</f>
        <v>0</v>
      </c>
    </row>
    <row r="565" spans="1:48" ht="20.100000000000001" customHeight="1">
      <c r="A565" s="55">
        <v>572</v>
      </c>
      <c r="B565" s="55" t="s">
        <v>560</v>
      </c>
      <c r="C565" s="64" t="s">
        <v>3532</v>
      </c>
      <c r="D565" s="55" t="s">
        <v>562</v>
      </c>
      <c r="E565" s="55" t="s">
        <v>3530</v>
      </c>
      <c r="G565" s="55" t="s">
        <v>3533</v>
      </c>
      <c r="H565" s="63">
        <v>45516</v>
      </c>
      <c r="I565" s="63">
        <v>45517</v>
      </c>
      <c r="J565" s="55" t="s">
        <v>561</v>
      </c>
      <c r="K565" s="64" t="s">
        <v>3531</v>
      </c>
      <c r="M565" s="55" t="s">
        <v>3530</v>
      </c>
      <c r="N565" s="55" t="s">
        <v>3533</v>
      </c>
      <c r="P565" s="55" t="s">
        <v>3534</v>
      </c>
      <c r="Q565" s="55" t="s">
        <v>564</v>
      </c>
      <c r="R565" s="55" t="s">
        <v>98</v>
      </c>
      <c r="S565" s="55" t="s">
        <v>351</v>
      </c>
      <c r="T565" s="60">
        <v>1</v>
      </c>
      <c r="U565" s="60">
        <v>6800</v>
      </c>
      <c r="V565" s="60">
        <v>0</v>
      </c>
      <c r="W565" s="60">
        <v>0</v>
      </c>
      <c r="X565" s="60">
        <v>0</v>
      </c>
      <c r="Y565" s="60">
        <v>0</v>
      </c>
      <c r="Z565" s="60">
        <v>0</v>
      </c>
      <c r="AA565" s="60">
        <v>0</v>
      </c>
      <c r="AB565" s="60">
        <v>6430</v>
      </c>
      <c r="AC565" s="60">
        <v>3960</v>
      </c>
      <c r="AD565" s="60">
        <v>6800</v>
      </c>
      <c r="AE565" s="60">
        <v>3960</v>
      </c>
      <c r="AF565" s="60">
        <v>808</v>
      </c>
      <c r="AG565" s="60">
        <v>2032</v>
      </c>
      <c r="AH565" s="61">
        <v>0.29880000000000001</v>
      </c>
      <c r="AL565" s="55" t="s">
        <v>1645</v>
      </c>
      <c r="AM565" s="55" t="s">
        <v>773</v>
      </c>
      <c r="AN565" s="55" t="s">
        <v>785</v>
      </c>
      <c r="AP5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6800</v>
      </c>
      <c r="AQ5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5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</v>
      </c>
      <c r="AS565" s="60">
        <f>IFERROR(IF(출고표[[#This Row],[쇼핑몰구분]]="비닐팩토리",0,ROUND(출고표[[#This Row],[총판매금액(검)]]-출고표[[#This Row],[거래처지급액(검)]]-출고표[[#This Row],[수수료(검)]],0)),0)</f>
        <v>2032</v>
      </c>
      <c r="AT56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0.29880000000000001</v>
      </c>
      <c r="AU5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5" s="60">
        <f>IFERROR(IF(D565="스마트스토어",COUNTIFS(출고표[구입일자],"&lt;&gt;"&amp;H565,출고표[구매자명],E565,출고표[구매자연락처],F565),COUNTIFS(출고표[구입일자],"&lt;&gt;"&amp;H565,출고표[구매자명],E565,출고표[구매자연락처],G565)),0)</f>
        <v>0</v>
      </c>
    </row>
    <row r="566" spans="1:48" ht="20.100000000000001" customHeight="1">
      <c r="A566" s="55">
        <v>573</v>
      </c>
      <c r="B566" s="55" t="s">
        <v>560</v>
      </c>
      <c r="C566" s="64" t="s">
        <v>3537</v>
      </c>
      <c r="D566" s="55" t="s">
        <v>562</v>
      </c>
      <c r="E566" s="55" t="s">
        <v>3535</v>
      </c>
      <c r="G566" s="55" t="s">
        <v>3538</v>
      </c>
      <c r="H566" s="63">
        <v>45517</v>
      </c>
      <c r="I566" s="63">
        <v>45517</v>
      </c>
      <c r="J566" s="55" t="s">
        <v>561</v>
      </c>
      <c r="K566" s="64" t="s">
        <v>3536</v>
      </c>
      <c r="M566" s="55" t="s">
        <v>3535</v>
      </c>
      <c r="N566" s="55" t="s">
        <v>3538</v>
      </c>
      <c r="P566" s="55" t="s">
        <v>3539</v>
      </c>
      <c r="Q566" s="55" t="s">
        <v>564</v>
      </c>
      <c r="R566" s="55" t="s">
        <v>98</v>
      </c>
      <c r="S566" s="55" t="s">
        <v>351</v>
      </c>
      <c r="T566" s="60">
        <v>1</v>
      </c>
      <c r="U566" s="60">
        <v>6120</v>
      </c>
      <c r="V566" s="60">
        <v>680</v>
      </c>
      <c r="W566" s="60">
        <v>3000</v>
      </c>
      <c r="X566" s="60">
        <v>0</v>
      </c>
      <c r="Y566" s="60">
        <v>3000</v>
      </c>
      <c r="Z566" s="60">
        <v>0</v>
      </c>
      <c r="AA566" s="60">
        <v>0</v>
      </c>
      <c r="AB566" s="60">
        <v>6430</v>
      </c>
      <c r="AC566" s="60">
        <v>3960</v>
      </c>
      <c r="AD566" s="60">
        <v>9120</v>
      </c>
      <c r="AE566" s="60">
        <v>6960</v>
      </c>
      <c r="AF566" s="60">
        <v>826</v>
      </c>
      <c r="AG566" s="60">
        <v>1334</v>
      </c>
      <c r="AH566" s="61">
        <v>0.14630000000000001</v>
      </c>
      <c r="AL566" s="55" t="s">
        <v>1645</v>
      </c>
      <c r="AN566" s="55" t="s">
        <v>785</v>
      </c>
      <c r="AP5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5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566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5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5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6" s="60">
        <f>IFERROR(IF(D566="스마트스토어",COUNTIFS(출고표[구입일자],"&lt;&gt;"&amp;H566,출고표[구매자명],E566,출고표[구매자연락처],F566),COUNTIFS(출고표[구입일자],"&lt;&gt;"&amp;H566,출고표[구매자명],E566,출고표[구매자연락처],G566)),0)</f>
        <v>0</v>
      </c>
    </row>
    <row r="567" spans="1:48" ht="20.100000000000001" customHeight="1">
      <c r="A567" s="55">
        <v>574</v>
      </c>
      <c r="B567" s="55" t="s">
        <v>560</v>
      </c>
      <c r="C567" s="64" t="s">
        <v>3541</v>
      </c>
      <c r="D567" s="55" t="s">
        <v>562</v>
      </c>
      <c r="E567" s="55" t="s">
        <v>941</v>
      </c>
      <c r="G567" s="55" t="s">
        <v>3542</v>
      </c>
      <c r="H567" s="63">
        <v>45517</v>
      </c>
      <c r="I567" s="63">
        <v>45517</v>
      </c>
      <c r="J567" s="55" t="s">
        <v>561</v>
      </c>
      <c r="K567" s="64" t="s">
        <v>3540</v>
      </c>
      <c r="M567" s="55" t="s">
        <v>941</v>
      </c>
      <c r="N567" s="55" t="s">
        <v>3542</v>
      </c>
      <c r="P567" s="55" t="s">
        <v>946</v>
      </c>
      <c r="Q567" s="55" t="s">
        <v>564</v>
      </c>
      <c r="R567" s="55" t="s">
        <v>34</v>
      </c>
      <c r="S567" s="55" t="s">
        <v>351</v>
      </c>
      <c r="T567" s="60">
        <v>1</v>
      </c>
      <c r="U567" s="60">
        <v>34020</v>
      </c>
      <c r="V567" s="60">
        <v>0</v>
      </c>
      <c r="W567" s="60">
        <v>3000</v>
      </c>
      <c r="X567" s="60">
        <v>0</v>
      </c>
      <c r="Y567" s="60">
        <v>3500</v>
      </c>
      <c r="Z567" s="60">
        <v>960</v>
      </c>
      <c r="AA567" s="60">
        <v>0</v>
      </c>
      <c r="AB567" s="60">
        <v>32130</v>
      </c>
      <c r="AC567" s="60">
        <v>19800</v>
      </c>
      <c r="AD567" s="60">
        <v>37020</v>
      </c>
      <c r="AE567" s="60">
        <v>24260</v>
      </c>
      <c r="AF567" s="60">
        <v>4141</v>
      </c>
      <c r="AG567" s="60">
        <v>8619</v>
      </c>
      <c r="AH567" s="61">
        <v>0.23280000000000001</v>
      </c>
      <c r="AL567" s="55" t="s">
        <v>33</v>
      </c>
      <c r="AN567" s="55" t="s">
        <v>785</v>
      </c>
      <c r="AP5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6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7" s="60">
        <f>IFERROR(IF(D567="스마트스토어",COUNTIFS(출고표[구입일자],"&lt;&gt;"&amp;H567,출고표[구매자명],E567,출고표[구매자연락처],F567),COUNTIFS(출고표[구입일자],"&lt;&gt;"&amp;H567,출고표[구매자명],E567,출고표[구매자연락처],G567)),0)</f>
        <v>0</v>
      </c>
    </row>
    <row r="568" spans="1:48" ht="20.100000000000001" customHeight="1">
      <c r="A568" s="55">
        <v>575</v>
      </c>
      <c r="B568" s="55" t="s">
        <v>560</v>
      </c>
      <c r="C568" s="64" t="s">
        <v>3545</v>
      </c>
      <c r="D568" s="55" t="s">
        <v>562</v>
      </c>
      <c r="E568" s="55" t="s">
        <v>3546</v>
      </c>
      <c r="G568" s="55" t="s">
        <v>3547</v>
      </c>
      <c r="H568" s="63">
        <v>45517</v>
      </c>
      <c r="I568" s="63">
        <v>45517</v>
      </c>
      <c r="J568" s="55" t="s">
        <v>561</v>
      </c>
      <c r="K568" s="64" t="s">
        <v>3544</v>
      </c>
      <c r="M568" s="55" t="s">
        <v>3543</v>
      </c>
      <c r="N568" s="55" t="s">
        <v>3547</v>
      </c>
      <c r="P568" s="55" t="s">
        <v>3548</v>
      </c>
      <c r="Q568" s="55" t="s">
        <v>564</v>
      </c>
      <c r="R568" s="55" t="s">
        <v>106</v>
      </c>
      <c r="S568" s="55" t="s">
        <v>351</v>
      </c>
      <c r="T568" s="60">
        <v>10</v>
      </c>
      <c r="U568" s="60">
        <v>22500</v>
      </c>
      <c r="V568" s="60">
        <v>0</v>
      </c>
      <c r="W568" s="60">
        <v>0</v>
      </c>
      <c r="X568" s="60">
        <v>0</v>
      </c>
      <c r="Y568" s="60">
        <v>4400</v>
      </c>
      <c r="Z568" s="60">
        <v>1725</v>
      </c>
      <c r="AA568" s="60">
        <v>0</v>
      </c>
      <c r="AB568" s="60">
        <v>2090</v>
      </c>
      <c r="AC568" s="60">
        <v>1287</v>
      </c>
      <c r="AD568" s="60">
        <v>22500</v>
      </c>
      <c r="AE568" s="60">
        <v>18995</v>
      </c>
      <c r="AF568" s="60">
        <v>2673</v>
      </c>
      <c r="AG568" s="60">
        <v>832</v>
      </c>
      <c r="AH568" s="61">
        <v>3.6999999999999998E-2</v>
      </c>
      <c r="AL568" s="55" t="s">
        <v>2233</v>
      </c>
      <c r="AN568" s="55" t="s">
        <v>785</v>
      </c>
      <c r="AP5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22500</v>
      </c>
      <c r="AQ5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18995</v>
      </c>
      <c r="AR5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2673</v>
      </c>
      <c r="AS568" s="60">
        <f>IFERROR(IF(출고표[[#This Row],[쇼핑몰구분]]="비닐팩토리",0,ROUND(출고표[[#This Row],[총판매금액(검)]]-출고표[[#This Row],[거래처지급액(검)]]-출고표[[#This Row],[수수료(검)]],0)),0)</f>
        <v>832</v>
      </c>
      <c r="AT5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3.6999999999999998E-2</v>
      </c>
      <c r="AU5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8" s="60">
        <f>IFERROR(IF(D568="스마트스토어",COUNTIFS(출고표[구입일자],"&lt;&gt;"&amp;H568,출고표[구매자명],E568,출고표[구매자연락처],F568),COUNTIFS(출고표[구입일자],"&lt;&gt;"&amp;H568,출고표[구매자명],E568,출고표[구매자연락처],G568)),0)</f>
        <v>0</v>
      </c>
    </row>
    <row r="569" spans="1:48" ht="20.100000000000001" customHeight="1">
      <c r="A569" s="55">
        <v>576</v>
      </c>
      <c r="B569" s="55" t="s">
        <v>560</v>
      </c>
      <c r="C569" s="64" t="s">
        <v>3545</v>
      </c>
      <c r="D569" s="55" t="s">
        <v>562</v>
      </c>
      <c r="E569" s="55" t="s">
        <v>3546</v>
      </c>
      <c r="G569" s="55" t="s">
        <v>3547</v>
      </c>
      <c r="H569" s="63">
        <v>45517</v>
      </c>
      <c r="I569" s="63">
        <v>45517</v>
      </c>
      <c r="J569" s="55" t="s">
        <v>561</v>
      </c>
      <c r="K569" s="64" t="s">
        <v>3544</v>
      </c>
      <c r="M569" s="55" t="s">
        <v>3543</v>
      </c>
      <c r="N569" s="55" t="s">
        <v>3547</v>
      </c>
      <c r="P569" s="55" t="s">
        <v>3548</v>
      </c>
      <c r="Q569" s="55" t="s">
        <v>564</v>
      </c>
      <c r="R569" s="55" t="s">
        <v>104</v>
      </c>
      <c r="S569" s="55" t="s">
        <v>351</v>
      </c>
      <c r="T569" s="60">
        <v>10</v>
      </c>
      <c r="U569" s="60">
        <v>38500</v>
      </c>
      <c r="V569" s="60">
        <v>0</v>
      </c>
      <c r="W569" s="60">
        <v>0</v>
      </c>
      <c r="X569" s="60">
        <v>0</v>
      </c>
      <c r="Y569" s="60">
        <v>0</v>
      </c>
      <c r="Z569" s="60">
        <v>0</v>
      </c>
      <c r="AA569" s="60">
        <v>0</v>
      </c>
      <c r="AB569" s="60">
        <v>3570</v>
      </c>
      <c r="AC569" s="60">
        <v>2200</v>
      </c>
      <c r="AD569" s="60">
        <v>38500</v>
      </c>
      <c r="AE569" s="60">
        <v>22000</v>
      </c>
      <c r="AF569" s="60">
        <v>4574</v>
      </c>
      <c r="AG569" s="60">
        <v>11926</v>
      </c>
      <c r="AH569" s="61">
        <v>0.30980000000000002</v>
      </c>
      <c r="AL569" s="55" t="s">
        <v>1644</v>
      </c>
      <c r="AM569" s="55" t="s">
        <v>773</v>
      </c>
      <c r="AN569" s="55" t="s">
        <v>785</v>
      </c>
      <c r="AP5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38500</v>
      </c>
      <c r="AQ5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22000</v>
      </c>
      <c r="AR5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4574</v>
      </c>
      <c r="AS569" s="60">
        <f>IFERROR(IF(출고표[[#This Row],[쇼핑몰구분]]="비닐팩토리",0,ROUND(출고표[[#This Row],[총판매금액(검)]]-출고표[[#This Row],[거래처지급액(검)]]-출고표[[#This Row],[수수료(검)]],0)),0)</f>
        <v>11926</v>
      </c>
      <c r="AT5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0.30980000000000002</v>
      </c>
      <c r="AU5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9" s="60">
        <f>IFERROR(IF(D569="스마트스토어",COUNTIFS(출고표[구입일자],"&lt;&gt;"&amp;H569,출고표[구매자명],E569,출고표[구매자연락처],F569),COUNTIFS(출고표[구입일자],"&lt;&gt;"&amp;H569,출고표[구매자명],E569,출고표[구매자연락처],G569)),0)</f>
        <v>0</v>
      </c>
    </row>
    <row r="570" spans="1:48" ht="20.100000000000001" customHeight="1">
      <c r="A570" s="55">
        <v>577</v>
      </c>
      <c r="B570" s="55" t="s">
        <v>560</v>
      </c>
      <c r="C570" s="64" t="s">
        <v>3551</v>
      </c>
      <c r="D570" s="55" t="s">
        <v>562</v>
      </c>
      <c r="E570" s="55" t="s">
        <v>3549</v>
      </c>
      <c r="G570" s="55" t="s">
        <v>3552</v>
      </c>
      <c r="H570" s="63">
        <v>45517</v>
      </c>
      <c r="I570" s="63">
        <v>45517</v>
      </c>
      <c r="J570" s="55" t="s">
        <v>561</v>
      </c>
      <c r="K570" s="64" t="s">
        <v>3550</v>
      </c>
      <c r="M570" s="55" t="s">
        <v>3549</v>
      </c>
      <c r="N570" s="55" t="s">
        <v>3552</v>
      </c>
      <c r="P570" s="55" t="s">
        <v>3553</v>
      </c>
      <c r="Q570" s="55" t="s">
        <v>564</v>
      </c>
      <c r="R570" s="55" t="s">
        <v>98</v>
      </c>
      <c r="S570" s="55" t="s">
        <v>351</v>
      </c>
      <c r="T570" s="60">
        <v>1</v>
      </c>
      <c r="U570" s="60">
        <v>6120</v>
      </c>
      <c r="V570" s="60">
        <v>680</v>
      </c>
      <c r="W570" s="60">
        <v>3000</v>
      </c>
      <c r="X570" s="60">
        <v>0</v>
      </c>
      <c r="Y570" s="60">
        <v>3000</v>
      </c>
      <c r="Z570" s="60">
        <v>0</v>
      </c>
      <c r="AA570" s="60">
        <v>0</v>
      </c>
      <c r="AB570" s="60">
        <v>6430</v>
      </c>
      <c r="AC570" s="60">
        <v>3960</v>
      </c>
      <c r="AD570" s="60">
        <v>9120</v>
      </c>
      <c r="AE570" s="60">
        <v>6960</v>
      </c>
      <c r="AF570" s="60">
        <v>826</v>
      </c>
      <c r="AG570" s="60">
        <v>1334</v>
      </c>
      <c r="AH570" s="61">
        <v>0.14630000000000001</v>
      </c>
      <c r="AL570" s="55" t="s">
        <v>1645</v>
      </c>
      <c r="AN570" s="55" t="s">
        <v>785</v>
      </c>
      <c r="AP5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5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570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5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5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0" s="60">
        <f>IFERROR(IF(D570="스마트스토어",COUNTIFS(출고표[구입일자],"&lt;&gt;"&amp;H570,출고표[구매자명],E570,출고표[구매자연락처],F570),COUNTIFS(출고표[구입일자],"&lt;&gt;"&amp;H570,출고표[구매자명],E570,출고표[구매자연락처],G570)),0)</f>
        <v>0</v>
      </c>
    </row>
    <row r="571" spans="1:48" ht="20.100000000000001" customHeight="1">
      <c r="A571" s="55">
        <v>578</v>
      </c>
      <c r="B571" s="55" t="s">
        <v>560</v>
      </c>
      <c r="C571" s="64" t="s">
        <v>3556</v>
      </c>
      <c r="D571" s="55" t="s">
        <v>562</v>
      </c>
      <c r="E571" s="55" t="s">
        <v>2026</v>
      </c>
      <c r="G571" s="55" t="s">
        <v>3557</v>
      </c>
      <c r="H571" s="63">
        <v>45517</v>
      </c>
      <c r="I571" s="63">
        <v>45520</v>
      </c>
      <c r="J571" s="55" t="s">
        <v>561</v>
      </c>
      <c r="K571" s="64" t="s">
        <v>3555</v>
      </c>
      <c r="M571" s="55" t="s">
        <v>3554</v>
      </c>
      <c r="N571" s="55" t="s">
        <v>3557</v>
      </c>
      <c r="P571" s="55" t="s">
        <v>3558</v>
      </c>
      <c r="Q571" s="55" t="s">
        <v>564</v>
      </c>
      <c r="R571" s="55" t="s">
        <v>104</v>
      </c>
      <c r="S571" s="55" t="s">
        <v>351</v>
      </c>
      <c r="T571" s="60">
        <v>1</v>
      </c>
      <c r="U571" s="60">
        <v>3850</v>
      </c>
      <c r="V571" s="60">
        <v>0</v>
      </c>
      <c r="W571" s="60">
        <v>0</v>
      </c>
      <c r="X571" s="60">
        <v>0</v>
      </c>
      <c r="Y571" s="60">
        <v>3000</v>
      </c>
      <c r="Z571" s="60">
        <v>0</v>
      </c>
      <c r="AA571" s="60">
        <v>0</v>
      </c>
      <c r="AB571" s="60">
        <v>3570</v>
      </c>
      <c r="AC571" s="60">
        <v>2200</v>
      </c>
      <c r="AD571" s="60">
        <v>3850</v>
      </c>
      <c r="AE571" s="60">
        <v>5200</v>
      </c>
      <c r="AF571" s="60">
        <v>457</v>
      </c>
      <c r="AG571" s="60">
        <v>-1807</v>
      </c>
      <c r="AH571" s="61">
        <v>-0.46939999999999998</v>
      </c>
      <c r="AL571" s="55" t="s">
        <v>1644</v>
      </c>
      <c r="AN571" s="55" t="s">
        <v>785</v>
      </c>
      <c r="AP5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5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5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571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5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5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1" s="60">
        <f>IFERROR(IF(D571="스마트스토어",COUNTIFS(출고표[구입일자],"&lt;&gt;"&amp;H571,출고표[구매자명],E571,출고표[구매자연락처],F571),COUNTIFS(출고표[구입일자],"&lt;&gt;"&amp;H571,출고표[구매자명],E571,출고표[구매자연락처],G571)),0)</f>
        <v>0</v>
      </c>
    </row>
    <row r="572" spans="1:48" ht="20.100000000000001" customHeight="1">
      <c r="A572" s="55">
        <v>579</v>
      </c>
      <c r="B572" s="55" t="s">
        <v>560</v>
      </c>
      <c r="C572" s="64" t="s">
        <v>3556</v>
      </c>
      <c r="D572" s="55" t="s">
        <v>562</v>
      </c>
      <c r="E572" s="55" t="s">
        <v>2026</v>
      </c>
      <c r="G572" s="55" t="s">
        <v>3557</v>
      </c>
      <c r="H572" s="63">
        <v>45517</v>
      </c>
      <c r="I572" s="63">
        <v>45520</v>
      </c>
      <c r="J572" s="55" t="s">
        <v>561</v>
      </c>
      <c r="K572" s="64" t="s">
        <v>3555</v>
      </c>
      <c r="M572" s="55" t="s">
        <v>3554</v>
      </c>
      <c r="N572" s="55" t="s">
        <v>3557</v>
      </c>
      <c r="P572" s="55" t="s">
        <v>3558</v>
      </c>
      <c r="Q572" s="55" t="s">
        <v>564</v>
      </c>
      <c r="R572" s="55" t="s">
        <v>98</v>
      </c>
      <c r="S572" s="55" t="s">
        <v>351</v>
      </c>
      <c r="T572" s="60">
        <v>1</v>
      </c>
      <c r="U572" s="60">
        <v>6120</v>
      </c>
      <c r="V572" s="60">
        <v>680</v>
      </c>
      <c r="W572" s="60">
        <v>0</v>
      </c>
      <c r="X572" s="60">
        <v>0</v>
      </c>
      <c r="Y572" s="60">
        <v>0</v>
      </c>
      <c r="Z572" s="60">
        <v>0</v>
      </c>
      <c r="AA572" s="60">
        <v>0</v>
      </c>
      <c r="AB572" s="60">
        <v>6430</v>
      </c>
      <c r="AC572" s="60">
        <v>3960</v>
      </c>
      <c r="AD572" s="60">
        <v>6120</v>
      </c>
      <c r="AE572" s="60">
        <v>3960</v>
      </c>
      <c r="AF572" s="60">
        <v>727</v>
      </c>
      <c r="AG572" s="60">
        <v>1433</v>
      </c>
      <c r="AH572" s="61">
        <v>0.23419999999999999</v>
      </c>
      <c r="AL572" s="55" t="s">
        <v>1645</v>
      </c>
      <c r="AM572" s="55" t="s">
        <v>773</v>
      </c>
      <c r="AN572" s="55" t="s">
        <v>785</v>
      </c>
      <c r="AP5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5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5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572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5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2" s="60">
        <f>IFERROR(IF(D572="스마트스토어",COUNTIFS(출고표[구입일자],"&lt;&gt;"&amp;H572,출고표[구매자명],E572,출고표[구매자연락처],F572),COUNTIFS(출고표[구입일자],"&lt;&gt;"&amp;H572,출고표[구매자명],E572,출고표[구매자연락처],G572)),0)</f>
        <v>0</v>
      </c>
    </row>
    <row r="573" spans="1:48" ht="20.100000000000001" customHeight="1">
      <c r="A573" s="55">
        <v>580</v>
      </c>
      <c r="B573" s="55" t="s">
        <v>560</v>
      </c>
      <c r="C573" s="64" t="s">
        <v>3561</v>
      </c>
      <c r="D573" s="55" t="s">
        <v>562</v>
      </c>
      <c r="E573" s="55" t="s">
        <v>3559</v>
      </c>
      <c r="G573" s="55" t="s">
        <v>3562</v>
      </c>
      <c r="H573" s="63">
        <v>45517</v>
      </c>
      <c r="I573" s="63">
        <v>45520</v>
      </c>
      <c r="J573" s="55" t="s">
        <v>561</v>
      </c>
      <c r="K573" s="64" t="s">
        <v>3560</v>
      </c>
      <c r="M573" s="55" t="s">
        <v>3559</v>
      </c>
      <c r="N573" s="55" t="s">
        <v>3562</v>
      </c>
      <c r="P573" s="55" t="s">
        <v>3563</v>
      </c>
      <c r="Q573" s="55" t="s">
        <v>3564</v>
      </c>
      <c r="R573" s="55" t="s">
        <v>98</v>
      </c>
      <c r="S573" s="55" t="s">
        <v>351</v>
      </c>
      <c r="T573" s="60">
        <v>3</v>
      </c>
      <c r="U573" s="60">
        <v>18360</v>
      </c>
      <c r="V573" s="60">
        <v>2040</v>
      </c>
      <c r="W573" s="60">
        <v>0</v>
      </c>
      <c r="X573" s="60">
        <v>0</v>
      </c>
      <c r="Y573" s="60">
        <v>3000</v>
      </c>
      <c r="Z573" s="60">
        <v>0</v>
      </c>
      <c r="AA573" s="60">
        <v>0</v>
      </c>
      <c r="AB573" s="60">
        <v>6430</v>
      </c>
      <c r="AC573" s="60">
        <v>3960</v>
      </c>
      <c r="AD573" s="60">
        <v>18360</v>
      </c>
      <c r="AE573" s="60">
        <v>14880</v>
      </c>
      <c r="AF573" s="60">
        <v>2181</v>
      </c>
      <c r="AG573" s="60">
        <v>1299</v>
      </c>
      <c r="AH573" s="61">
        <v>7.0800000000000002E-2</v>
      </c>
      <c r="AL573" s="55" t="s">
        <v>1645</v>
      </c>
      <c r="AN573" s="55" t="s">
        <v>785</v>
      </c>
      <c r="AP5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5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5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573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5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5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3" s="60">
        <f>IFERROR(IF(D573="스마트스토어",COUNTIFS(출고표[구입일자],"&lt;&gt;"&amp;H573,출고표[구매자명],E573,출고표[구매자연락처],F573),COUNTIFS(출고표[구입일자],"&lt;&gt;"&amp;H573,출고표[구매자명],E573,출고표[구매자연락처],G573)),0)</f>
        <v>0</v>
      </c>
    </row>
    <row r="574" spans="1:48" ht="20.100000000000001" customHeight="1">
      <c r="A574" s="55">
        <v>581</v>
      </c>
      <c r="B574" s="55" t="s">
        <v>560</v>
      </c>
      <c r="C574" s="64" t="s">
        <v>3567</v>
      </c>
      <c r="D574" s="55" t="s">
        <v>562</v>
      </c>
      <c r="E574" s="55" t="s">
        <v>3568</v>
      </c>
      <c r="G574" s="55" t="s">
        <v>3569</v>
      </c>
      <c r="H574" s="63">
        <v>45518</v>
      </c>
      <c r="I574" s="63">
        <v>45520</v>
      </c>
      <c r="J574" s="55" t="s">
        <v>561</v>
      </c>
      <c r="K574" s="64" t="s">
        <v>3566</v>
      </c>
      <c r="M574" s="55" t="s">
        <v>3565</v>
      </c>
      <c r="N574" s="55" t="s">
        <v>3569</v>
      </c>
      <c r="P574" s="55" t="s">
        <v>3570</v>
      </c>
      <c r="Q574" s="55" t="s">
        <v>3571</v>
      </c>
      <c r="R574" s="55" t="s">
        <v>98</v>
      </c>
      <c r="S574" s="55" t="s">
        <v>351</v>
      </c>
      <c r="T574" s="60">
        <v>3</v>
      </c>
      <c r="U574" s="60">
        <v>18360</v>
      </c>
      <c r="V574" s="60">
        <v>2040</v>
      </c>
      <c r="W574" s="60">
        <v>0</v>
      </c>
      <c r="X574" s="60">
        <v>0</v>
      </c>
      <c r="Y574" s="60">
        <v>3000</v>
      </c>
      <c r="Z574" s="60">
        <v>0</v>
      </c>
      <c r="AA574" s="60">
        <v>0</v>
      </c>
      <c r="AB574" s="60">
        <v>6430</v>
      </c>
      <c r="AC574" s="60">
        <v>3960</v>
      </c>
      <c r="AD574" s="60">
        <v>18360</v>
      </c>
      <c r="AE574" s="60">
        <v>14880</v>
      </c>
      <c r="AF574" s="60">
        <v>2181</v>
      </c>
      <c r="AG574" s="60">
        <v>1299</v>
      </c>
      <c r="AH574" s="61">
        <v>7.0800000000000002E-2</v>
      </c>
      <c r="AL574" s="55" t="s">
        <v>1645</v>
      </c>
      <c r="AN574" s="55" t="s">
        <v>785</v>
      </c>
      <c r="AP5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18360</v>
      </c>
      <c r="AQ5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14880</v>
      </c>
      <c r="AR5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2181</v>
      </c>
      <c r="AS574" s="60">
        <f>IFERROR(IF(출고표[[#This Row],[쇼핑몰구분]]="비닐팩토리",0,ROUND(출고표[[#This Row],[총판매금액(검)]]-출고표[[#This Row],[거래처지급액(검)]]-출고표[[#This Row],[수수료(검)]],0)),0)</f>
        <v>1299</v>
      </c>
      <c r="AT5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7.0800000000000002E-2</v>
      </c>
      <c r="AU5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4" s="60">
        <f>IFERROR(IF(D574="스마트스토어",COUNTIFS(출고표[구입일자],"&lt;&gt;"&amp;H574,출고표[구매자명],E574,출고표[구매자연락처],F574),COUNTIFS(출고표[구입일자],"&lt;&gt;"&amp;H574,출고표[구매자명],E574,출고표[구매자연락처],G574)),0)</f>
        <v>0</v>
      </c>
    </row>
    <row r="575" spans="1:48" ht="20.100000000000001" customHeight="1">
      <c r="A575" s="55">
        <v>582</v>
      </c>
      <c r="B575" s="55" t="s">
        <v>560</v>
      </c>
      <c r="C575" s="64" t="s">
        <v>3574</v>
      </c>
      <c r="D575" s="55" t="s">
        <v>562</v>
      </c>
      <c r="E575" s="55" t="s">
        <v>3572</v>
      </c>
      <c r="G575" s="55" t="s">
        <v>3575</v>
      </c>
      <c r="H575" s="63">
        <v>45519</v>
      </c>
      <c r="I575" s="63">
        <v>45520</v>
      </c>
      <c r="J575" s="55" t="s">
        <v>561</v>
      </c>
      <c r="K575" s="64" t="s">
        <v>3573</v>
      </c>
      <c r="M575" s="55" t="s">
        <v>3572</v>
      </c>
      <c r="N575" s="55" t="s">
        <v>3575</v>
      </c>
      <c r="P575" s="55" t="s">
        <v>3576</v>
      </c>
      <c r="Q575" s="55" t="s">
        <v>3577</v>
      </c>
      <c r="R575" s="55" t="s">
        <v>104</v>
      </c>
      <c r="S575" s="55" t="s">
        <v>351</v>
      </c>
      <c r="T575" s="60">
        <v>2</v>
      </c>
      <c r="U575" s="60">
        <v>7700</v>
      </c>
      <c r="V575" s="60">
        <v>0</v>
      </c>
      <c r="W575" s="60">
        <v>3000</v>
      </c>
      <c r="X575" s="60">
        <v>0</v>
      </c>
      <c r="Y575" s="60">
        <v>3000</v>
      </c>
      <c r="Z575" s="60">
        <v>0</v>
      </c>
      <c r="AA575" s="60">
        <v>0</v>
      </c>
      <c r="AB575" s="60">
        <v>3570</v>
      </c>
      <c r="AC575" s="60">
        <v>2200</v>
      </c>
      <c r="AD575" s="60">
        <v>10700</v>
      </c>
      <c r="AE575" s="60">
        <v>7400</v>
      </c>
      <c r="AF575" s="60">
        <v>1014</v>
      </c>
      <c r="AG575" s="60">
        <v>2286</v>
      </c>
      <c r="AH575" s="61">
        <v>0.21360000000000001</v>
      </c>
      <c r="AL575" s="55" t="s">
        <v>1644</v>
      </c>
      <c r="AN575" s="55" t="s">
        <v>785</v>
      </c>
      <c r="AP5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10700</v>
      </c>
      <c r="AQ5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5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1014</v>
      </c>
      <c r="AS575" s="60">
        <f>IFERROR(IF(출고표[[#This Row],[쇼핑몰구분]]="비닐팩토리",0,ROUND(출고표[[#This Row],[총판매금액(검)]]-출고표[[#This Row],[거래처지급액(검)]]-출고표[[#This Row],[수수료(검)]],0)),0)</f>
        <v>2286</v>
      </c>
      <c r="AT5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0.21360000000000001</v>
      </c>
      <c r="AU5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5" s="60">
        <f>IFERROR(IF(D575="스마트스토어",COUNTIFS(출고표[구입일자],"&lt;&gt;"&amp;H575,출고표[구매자명],E575,출고표[구매자연락처],F575),COUNTIFS(출고표[구입일자],"&lt;&gt;"&amp;H575,출고표[구매자명],E575,출고표[구매자연락처],G575)),0)</f>
        <v>0</v>
      </c>
    </row>
    <row r="576" spans="1:48" ht="20.100000000000001" customHeight="1">
      <c r="A576" s="55">
        <v>583</v>
      </c>
      <c r="B576" s="55" t="s">
        <v>560</v>
      </c>
      <c r="C576" s="64" t="s">
        <v>3579</v>
      </c>
      <c r="D576" s="55" t="s">
        <v>562</v>
      </c>
      <c r="E576" s="55" t="s">
        <v>1880</v>
      </c>
      <c r="G576" s="55" t="s">
        <v>3580</v>
      </c>
      <c r="H576" s="63">
        <v>45519</v>
      </c>
      <c r="I576" s="63">
        <v>45520</v>
      </c>
      <c r="J576" s="55" t="s">
        <v>561</v>
      </c>
      <c r="K576" s="64" t="s">
        <v>3578</v>
      </c>
      <c r="M576" s="55" t="s">
        <v>1877</v>
      </c>
      <c r="N576" s="55" t="s">
        <v>3580</v>
      </c>
      <c r="P576" s="55" t="s">
        <v>1883</v>
      </c>
      <c r="Q576" s="55" t="s">
        <v>1884</v>
      </c>
      <c r="R576" s="55" t="s">
        <v>74</v>
      </c>
      <c r="S576" s="55" t="s">
        <v>351</v>
      </c>
      <c r="T576" s="60">
        <v>10</v>
      </c>
      <c r="U576" s="60">
        <v>20800</v>
      </c>
      <c r="V576" s="60">
        <v>5200</v>
      </c>
      <c r="W576" s="60">
        <v>0</v>
      </c>
      <c r="X576" s="60">
        <v>0</v>
      </c>
      <c r="Y576" s="60">
        <v>3000</v>
      </c>
      <c r="Z576" s="60">
        <v>0</v>
      </c>
      <c r="AA576" s="60">
        <v>0</v>
      </c>
      <c r="AB576" s="60">
        <v>2280</v>
      </c>
      <c r="AC576" s="60">
        <v>1540</v>
      </c>
      <c r="AD576" s="60">
        <v>20800</v>
      </c>
      <c r="AE576" s="60">
        <v>18400</v>
      </c>
      <c r="AF576" s="60">
        <v>2471</v>
      </c>
      <c r="AG576" s="60">
        <v>-71</v>
      </c>
      <c r="AH576" s="61">
        <v>-3.3999999999999998E-3</v>
      </c>
      <c r="AL576" s="55" t="s">
        <v>73</v>
      </c>
      <c r="AN576" s="55" t="s">
        <v>785</v>
      </c>
      <c r="AP5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20800</v>
      </c>
      <c r="AQ5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18400</v>
      </c>
      <c r="AR5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2471</v>
      </c>
      <c r="AS576" s="60">
        <f>IFERROR(IF(출고표[[#This Row],[쇼핑몰구분]]="비닐팩토리",0,ROUND(출고표[[#This Row],[총판매금액(검)]]-출고표[[#This Row],[거래처지급액(검)]]-출고표[[#This Row],[수수료(검)]],0)),0)</f>
        <v>-71</v>
      </c>
      <c r="AT5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-3.3999999999999998E-3</v>
      </c>
      <c r="AU5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6" s="60">
        <f>IFERROR(IF(D576="스마트스토어",COUNTIFS(출고표[구입일자],"&lt;&gt;"&amp;H576,출고표[구매자명],E576,출고표[구매자연락처],F576),COUNTIFS(출고표[구입일자],"&lt;&gt;"&amp;H576,출고표[구매자명],E576,출고표[구매자연락처],G576)),0)</f>
        <v>0</v>
      </c>
    </row>
    <row r="577" spans="1:48" ht="20.100000000000001" customHeight="1">
      <c r="A577" s="55">
        <v>584</v>
      </c>
      <c r="B577" s="55" t="s">
        <v>560</v>
      </c>
      <c r="C577" s="64" t="s">
        <v>3583</v>
      </c>
      <c r="D577" s="55" t="s">
        <v>562</v>
      </c>
      <c r="E577" s="55" t="s">
        <v>3584</v>
      </c>
      <c r="G577" s="55" t="s">
        <v>3585</v>
      </c>
      <c r="H577" s="63">
        <v>45520</v>
      </c>
      <c r="I577" s="63">
        <v>45520</v>
      </c>
      <c r="J577" s="55" t="s">
        <v>561</v>
      </c>
      <c r="K577" s="64" t="s">
        <v>3582</v>
      </c>
      <c r="M577" s="55" t="s">
        <v>3581</v>
      </c>
      <c r="N577" s="55" t="s">
        <v>3585</v>
      </c>
      <c r="P577" s="55" t="s">
        <v>3586</v>
      </c>
      <c r="Q577" s="55" t="s">
        <v>564</v>
      </c>
      <c r="R577" s="55" t="s">
        <v>34</v>
      </c>
      <c r="S577" s="55" t="s">
        <v>351</v>
      </c>
      <c r="T577" s="60">
        <v>1</v>
      </c>
      <c r="U577" s="60">
        <v>34020</v>
      </c>
      <c r="V577" s="60">
        <v>0</v>
      </c>
      <c r="W577" s="60">
        <v>3000</v>
      </c>
      <c r="X577" s="60">
        <v>0</v>
      </c>
      <c r="Y577" s="60">
        <v>3500</v>
      </c>
      <c r="Z577" s="60">
        <v>960</v>
      </c>
      <c r="AA577" s="60">
        <v>0</v>
      </c>
      <c r="AB577" s="60">
        <v>32130</v>
      </c>
      <c r="AC577" s="60">
        <v>19800</v>
      </c>
      <c r="AD577" s="60">
        <v>37020</v>
      </c>
      <c r="AE577" s="60">
        <v>24260</v>
      </c>
      <c r="AF577" s="60">
        <v>4141</v>
      </c>
      <c r="AG577" s="60">
        <v>8619</v>
      </c>
      <c r="AH577" s="61">
        <v>0.23280000000000001</v>
      </c>
      <c r="AL577" s="55" t="s">
        <v>33</v>
      </c>
      <c r="AN577" s="55" t="s">
        <v>785</v>
      </c>
      <c r="AP5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7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7" s="60">
        <f>IFERROR(IF(D577="스마트스토어",COUNTIFS(출고표[구입일자],"&lt;&gt;"&amp;H577,출고표[구매자명],E577,출고표[구매자연락처],F577),COUNTIFS(출고표[구입일자],"&lt;&gt;"&amp;H577,출고표[구매자명],E577,출고표[구매자연락처],G577)),0)</f>
        <v>0</v>
      </c>
    </row>
    <row r="578" spans="1:48" ht="20.100000000000001" customHeight="1">
      <c r="A578" s="55">
        <v>585</v>
      </c>
      <c r="B578" s="55" t="s">
        <v>560</v>
      </c>
      <c r="C578" s="64" t="s">
        <v>3589</v>
      </c>
      <c r="D578" s="55" t="s">
        <v>562</v>
      </c>
      <c r="E578" s="55" t="s">
        <v>3587</v>
      </c>
      <c r="G578" s="55" t="s">
        <v>3590</v>
      </c>
      <c r="H578" s="63">
        <v>45520</v>
      </c>
      <c r="I578" s="63">
        <v>45520</v>
      </c>
      <c r="J578" s="55" t="s">
        <v>561</v>
      </c>
      <c r="K578" s="64" t="s">
        <v>3588</v>
      </c>
      <c r="M578" s="55" t="s">
        <v>3587</v>
      </c>
      <c r="N578" s="55" t="s">
        <v>3590</v>
      </c>
      <c r="P578" s="55" t="s">
        <v>3591</v>
      </c>
      <c r="Q578" s="55" t="s">
        <v>564</v>
      </c>
      <c r="R578" s="55" t="s">
        <v>34</v>
      </c>
      <c r="S578" s="55" t="s">
        <v>351</v>
      </c>
      <c r="T578" s="60">
        <v>1</v>
      </c>
      <c r="U578" s="60">
        <v>34020</v>
      </c>
      <c r="V578" s="60">
        <v>0</v>
      </c>
      <c r="W578" s="60">
        <v>3000</v>
      </c>
      <c r="X578" s="60">
        <v>3000</v>
      </c>
      <c r="Y578" s="60">
        <v>3500</v>
      </c>
      <c r="Z578" s="60">
        <v>960</v>
      </c>
      <c r="AA578" s="60">
        <v>0</v>
      </c>
      <c r="AB578" s="60">
        <v>32130</v>
      </c>
      <c r="AC578" s="60">
        <v>19800</v>
      </c>
      <c r="AD578" s="60">
        <v>37020</v>
      </c>
      <c r="AE578" s="60">
        <v>24260</v>
      </c>
      <c r="AF578" s="60">
        <v>4141</v>
      </c>
      <c r="AG578" s="60">
        <v>8619</v>
      </c>
      <c r="AH578" s="61">
        <v>0.23280000000000001</v>
      </c>
      <c r="AL578" s="55" t="s">
        <v>33</v>
      </c>
      <c r="AN578" s="55" t="s">
        <v>785</v>
      </c>
      <c r="AP5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40020</v>
      </c>
      <c r="AQ5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27260</v>
      </c>
      <c r="AR5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78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0.21540000000000001</v>
      </c>
      <c r="AU5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78" s="60">
        <f>IFERROR(IF(D578="스마트스토어",COUNTIFS(출고표[구입일자],"&lt;&gt;"&amp;H578,출고표[구매자명],E578,출고표[구매자연락처],F578),COUNTIFS(출고표[구입일자],"&lt;&gt;"&amp;H578,출고표[구매자명],E578,출고표[구매자연락처],G578)),0)</f>
        <v>0</v>
      </c>
    </row>
    <row r="579" spans="1:48" ht="20.100000000000001" customHeight="1">
      <c r="A579" s="55">
        <v>586</v>
      </c>
      <c r="B579" s="55" t="s">
        <v>560</v>
      </c>
      <c r="C579" s="64" t="s">
        <v>3594</v>
      </c>
      <c r="D579" s="55" t="s">
        <v>562</v>
      </c>
      <c r="E579" s="55" t="s">
        <v>3592</v>
      </c>
      <c r="G579" s="55" t="s">
        <v>3595</v>
      </c>
      <c r="H579" s="63">
        <v>45520</v>
      </c>
      <c r="I579" s="63">
        <v>45520</v>
      </c>
      <c r="J579" s="55" t="s">
        <v>561</v>
      </c>
      <c r="K579" s="64" t="s">
        <v>3593</v>
      </c>
      <c r="M579" s="55" t="s">
        <v>3592</v>
      </c>
      <c r="N579" s="55" t="s">
        <v>3595</v>
      </c>
      <c r="P579" s="55" t="s">
        <v>3596</v>
      </c>
      <c r="Q579" s="55" t="s">
        <v>563</v>
      </c>
      <c r="R579" s="55" t="s">
        <v>98</v>
      </c>
      <c r="S579" s="55" t="s">
        <v>351</v>
      </c>
      <c r="T579" s="60">
        <v>1</v>
      </c>
      <c r="U579" s="60">
        <v>6120</v>
      </c>
      <c r="V579" s="60">
        <v>680</v>
      </c>
      <c r="W579" s="60">
        <v>3000</v>
      </c>
      <c r="X579" s="60">
        <v>0</v>
      </c>
      <c r="Y579" s="60">
        <v>3000</v>
      </c>
      <c r="Z579" s="60">
        <v>0</v>
      </c>
      <c r="AA579" s="60">
        <v>0</v>
      </c>
      <c r="AB579" s="60">
        <v>6430</v>
      </c>
      <c r="AC579" s="60">
        <v>3960</v>
      </c>
      <c r="AD579" s="60">
        <v>9120</v>
      </c>
      <c r="AE579" s="60">
        <v>6960</v>
      </c>
      <c r="AF579" s="60">
        <v>826</v>
      </c>
      <c r="AG579" s="60">
        <v>1334</v>
      </c>
      <c r="AH579" s="61">
        <v>0.14630000000000001</v>
      </c>
      <c r="AL579" s="55" t="s">
        <v>1645</v>
      </c>
      <c r="AN579" s="55" t="s">
        <v>785</v>
      </c>
      <c r="AP5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5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579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5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5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9" s="60">
        <f>IFERROR(IF(D579="스마트스토어",COUNTIFS(출고표[구입일자],"&lt;&gt;"&amp;H579,출고표[구매자명],E579,출고표[구매자연락처],F579),COUNTIFS(출고표[구입일자],"&lt;&gt;"&amp;H579,출고표[구매자명],E579,출고표[구매자연락처],G579)),0)</f>
        <v>0</v>
      </c>
    </row>
    <row r="580" spans="1:48" ht="20.100000000000001" customHeight="1">
      <c r="A580" s="55">
        <v>587</v>
      </c>
      <c r="B580" s="55" t="s">
        <v>665</v>
      </c>
      <c r="C580" s="64" t="s">
        <v>3599</v>
      </c>
      <c r="D580" s="55" t="s">
        <v>562</v>
      </c>
      <c r="E580" s="55" t="s">
        <v>3597</v>
      </c>
      <c r="G580" s="55" t="s">
        <v>3600</v>
      </c>
      <c r="H580" s="63">
        <v>45516</v>
      </c>
      <c r="I580" s="63">
        <v>45517</v>
      </c>
      <c r="J580" s="55" t="s">
        <v>561</v>
      </c>
      <c r="K580" s="64" t="s">
        <v>3598</v>
      </c>
      <c r="M580" s="55" t="s">
        <v>3597</v>
      </c>
      <c r="N580" s="55" t="s">
        <v>3600</v>
      </c>
      <c r="P580" s="55" t="s">
        <v>3601</v>
      </c>
      <c r="Q580" s="55" t="s">
        <v>564</v>
      </c>
      <c r="R580" s="55" t="s">
        <v>38</v>
      </c>
      <c r="S580" s="55" t="s">
        <v>351</v>
      </c>
      <c r="T580" s="60">
        <v>1</v>
      </c>
      <c r="U580" s="60">
        <v>21840</v>
      </c>
      <c r="V580" s="60">
        <v>0</v>
      </c>
      <c r="W580" s="60">
        <v>3000</v>
      </c>
      <c r="X580" s="60">
        <v>0</v>
      </c>
      <c r="Y580" s="60">
        <v>3000</v>
      </c>
      <c r="Z580" s="60">
        <v>0</v>
      </c>
      <c r="AA580" s="60">
        <v>0</v>
      </c>
      <c r="AB580" s="60">
        <v>21840</v>
      </c>
      <c r="AC580" s="60">
        <v>14300</v>
      </c>
      <c r="AD580" s="60">
        <v>24840</v>
      </c>
      <c r="AE580" s="60">
        <v>0</v>
      </c>
      <c r="AF580" s="60">
        <v>2694</v>
      </c>
      <c r="AG580" s="60">
        <v>0</v>
      </c>
      <c r="AH580" s="61">
        <v>0</v>
      </c>
      <c r="AL580" s="55" t="s">
        <v>37</v>
      </c>
      <c r="AN580" s="55" t="s">
        <v>785</v>
      </c>
      <c r="AP5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24840</v>
      </c>
      <c r="AQ5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2694</v>
      </c>
      <c r="AS5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0" s="60">
        <f>IFERROR(IF(D580="스마트스토어",COUNTIFS(출고표[구입일자],"&lt;&gt;"&amp;H580,출고표[구매자명],E580,출고표[구매자연락처],F580),COUNTIFS(출고표[구입일자],"&lt;&gt;"&amp;H580,출고표[구매자명],E580,출고표[구매자연락처],G580)),0)</f>
        <v>0</v>
      </c>
    </row>
    <row r="581" spans="1:48" ht="20.100000000000001" customHeight="1">
      <c r="A581" s="55">
        <v>588</v>
      </c>
      <c r="B581" s="55" t="s">
        <v>665</v>
      </c>
      <c r="C581" s="64" t="s">
        <v>3604</v>
      </c>
      <c r="D581" s="55" t="s">
        <v>562</v>
      </c>
      <c r="E581" s="55" t="s">
        <v>3602</v>
      </c>
      <c r="G581" s="55" t="s">
        <v>3605</v>
      </c>
      <c r="H581" s="63">
        <v>45517</v>
      </c>
      <c r="I581" s="63">
        <v>45517</v>
      </c>
      <c r="J581" s="55" t="s">
        <v>561</v>
      </c>
      <c r="K581" s="64" t="s">
        <v>3603</v>
      </c>
      <c r="M581" s="55" t="s">
        <v>3602</v>
      </c>
      <c r="N581" s="55" t="s">
        <v>3605</v>
      </c>
      <c r="P581" s="55" t="s">
        <v>3606</v>
      </c>
      <c r="Q581" s="55" t="s">
        <v>564</v>
      </c>
      <c r="R581" s="55" t="s">
        <v>34</v>
      </c>
      <c r="S581" s="55" t="s">
        <v>351</v>
      </c>
      <c r="T581" s="60">
        <v>1</v>
      </c>
      <c r="U581" s="60">
        <v>30240</v>
      </c>
      <c r="V581" s="60">
        <v>0</v>
      </c>
      <c r="W581" s="60">
        <v>3000</v>
      </c>
      <c r="X581" s="60">
        <v>0</v>
      </c>
      <c r="Y581" s="60">
        <v>3500</v>
      </c>
      <c r="Z581" s="60">
        <v>960</v>
      </c>
      <c r="AA581" s="60">
        <v>0</v>
      </c>
      <c r="AB581" s="60">
        <v>30240</v>
      </c>
      <c r="AC581" s="60">
        <v>19800</v>
      </c>
      <c r="AD581" s="60">
        <v>33240</v>
      </c>
      <c r="AE581" s="60">
        <v>0</v>
      </c>
      <c r="AF581" s="60">
        <v>3692</v>
      </c>
      <c r="AG581" s="60">
        <v>0</v>
      </c>
      <c r="AH581" s="61">
        <v>0</v>
      </c>
      <c r="AL581" s="55" t="s">
        <v>33</v>
      </c>
      <c r="AN581" s="55" t="s">
        <v>785</v>
      </c>
      <c r="AP5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5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5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58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58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5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1" s="60">
        <f>IFERROR(IF(D581="스마트스토어",COUNTIFS(출고표[구입일자],"&lt;&gt;"&amp;H581,출고표[구매자명],E581,출고표[구매자연락처],F581),COUNTIFS(출고표[구입일자],"&lt;&gt;"&amp;H581,출고표[구매자명],E581,출고표[구매자연락처],G581)),0)</f>
        <v>0</v>
      </c>
    </row>
    <row r="582" spans="1:48" ht="20.100000000000001" customHeight="1">
      <c r="A582" s="55">
        <v>589</v>
      </c>
      <c r="B582" s="55" t="s">
        <v>560</v>
      </c>
      <c r="C582" s="64" t="s">
        <v>3616</v>
      </c>
      <c r="D582" s="55" t="s">
        <v>562</v>
      </c>
      <c r="E582" s="55" t="s">
        <v>1369</v>
      </c>
      <c r="G582" s="55" t="s">
        <v>3617</v>
      </c>
      <c r="H582" s="63">
        <v>45521</v>
      </c>
      <c r="I582" s="63">
        <v>45523</v>
      </c>
      <c r="J582" s="55" t="s">
        <v>561</v>
      </c>
      <c r="K582" s="64" t="s">
        <v>3615</v>
      </c>
      <c r="M582" s="55" t="s">
        <v>3614</v>
      </c>
      <c r="N582" s="55" t="s">
        <v>3617</v>
      </c>
      <c r="P582" s="55" t="s">
        <v>3618</v>
      </c>
      <c r="Q582" s="55" t="s">
        <v>564</v>
      </c>
      <c r="R582" s="55" t="s">
        <v>34</v>
      </c>
      <c r="S582" s="55" t="s">
        <v>351</v>
      </c>
      <c r="T582" s="60">
        <v>1</v>
      </c>
      <c r="U582" s="60">
        <v>34020</v>
      </c>
      <c r="V582" s="60">
        <v>0</v>
      </c>
      <c r="W582" s="60">
        <v>3000</v>
      </c>
      <c r="X582" s="60">
        <v>0</v>
      </c>
      <c r="Y582" s="60">
        <v>3500</v>
      </c>
      <c r="Z582" s="60">
        <v>960</v>
      </c>
      <c r="AA582" s="60">
        <v>0</v>
      </c>
      <c r="AB582" s="60">
        <v>32130</v>
      </c>
      <c r="AC582" s="60">
        <v>19800</v>
      </c>
      <c r="AD582" s="60">
        <v>37020</v>
      </c>
      <c r="AE582" s="60">
        <v>24260</v>
      </c>
      <c r="AF582" s="60">
        <v>4141</v>
      </c>
      <c r="AG582" s="60">
        <v>8619</v>
      </c>
      <c r="AH582" s="61">
        <v>0.23280000000000001</v>
      </c>
      <c r="AL582" s="55" t="s">
        <v>33</v>
      </c>
      <c r="AN582" s="55" t="s">
        <v>785</v>
      </c>
      <c r="AP5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82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2" s="60">
        <f>IFERROR(IF(D582="스마트스토어",COUNTIFS(출고표[구입일자],"&lt;&gt;"&amp;H582,출고표[구매자명],E582,출고표[구매자연락처],F582),COUNTIFS(출고표[구입일자],"&lt;&gt;"&amp;H582,출고표[구매자명],E582,출고표[구매자연락처],G582)),0)</f>
        <v>0</v>
      </c>
    </row>
    <row r="583" spans="1:48" ht="20.100000000000001" customHeight="1">
      <c r="A583" s="55">
        <v>590</v>
      </c>
      <c r="B583" s="55" t="s">
        <v>560</v>
      </c>
      <c r="C583" s="64" t="s">
        <v>3621</v>
      </c>
      <c r="D583" s="55" t="s">
        <v>562</v>
      </c>
      <c r="E583" s="55" t="s">
        <v>3619</v>
      </c>
      <c r="G583" s="55" t="s">
        <v>3622</v>
      </c>
      <c r="H583" s="63">
        <v>45521</v>
      </c>
      <c r="I583" s="63">
        <v>45523</v>
      </c>
      <c r="J583" s="55" t="s">
        <v>561</v>
      </c>
      <c r="K583" s="64" t="s">
        <v>3620</v>
      </c>
      <c r="M583" s="55" t="s">
        <v>3619</v>
      </c>
      <c r="N583" s="55" t="s">
        <v>3622</v>
      </c>
      <c r="P583" s="55" t="s">
        <v>3623</v>
      </c>
      <c r="Q583" s="55" t="s">
        <v>564</v>
      </c>
      <c r="R583" s="55" t="s">
        <v>104</v>
      </c>
      <c r="S583" s="55" t="s">
        <v>351</v>
      </c>
      <c r="T583" s="60">
        <v>1</v>
      </c>
      <c r="U583" s="60">
        <v>3850</v>
      </c>
      <c r="V583" s="60">
        <v>0</v>
      </c>
      <c r="W583" s="60">
        <v>0</v>
      </c>
      <c r="X583" s="60">
        <v>0</v>
      </c>
      <c r="Y583" s="60">
        <v>3000</v>
      </c>
      <c r="Z583" s="60">
        <v>0</v>
      </c>
      <c r="AA583" s="60">
        <v>0</v>
      </c>
      <c r="AB583" s="60">
        <v>3570</v>
      </c>
      <c r="AC583" s="60">
        <v>2200</v>
      </c>
      <c r="AD583" s="60">
        <v>3850</v>
      </c>
      <c r="AE583" s="60">
        <v>5200</v>
      </c>
      <c r="AF583" s="60">
        <v>457</v>
      </c>
      <c r="AG583" s="60">
        <v>-1807</v>
      </c>
      <c r="AH583" s="61">
        <v>-0.46939999999999998</v>
      </c>
      <c r="AL583" s="55" t="s">
        <v>1644</v>
      </c>
      <c r="AN583" s="55" t="s">
        <v>785</v>
      </c>
      <c r="AP5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5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5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583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58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5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3" s="60">
        <f>IFERROR(IF(D583="스마트스토어",COUNTIFS(출고표[구입일자],"&lt;&gt;"&amp;H583,출고표[구매자명],E583,출고표[구매자연락처],F583),COUNTIFS(출고표[구입일자],"&lt;&gt;"&amp;H583,출고표[구매자명],E583,출고표[구매자연락처],G583)),0)</f>
        <v>0</v>
      </c>
    </row>
    <row r="584" spans="1:48" ht="20.100000000000001" customHeight="1">
      <c r="A584" s="55">
        <v>591</v>
      </c>
      <c r="B584" s="55" t="s">
        <v>560</v>
      </c>
      <c r="C584" s="64" t="s">
        <v>3621</v>
      </c>
      <c r="D584" s="55" t="s">
        <v>562</v>
      </c>
      <c r="E584" s="55" t="s">
        <v>3619</v>
      </c>
      <c r="G584" s="55" t="s">
        <v>3622</v>
      </c>
      <c r="H584" s="63">
        <v>45521</v>
      </c>
      <c r="I584" s="63">
        <v>45523</v>
      </c>
      <c r="J584" s="55" t="s">
        <v>561</v>
      </c>
      <c r="K584" s="64" t="s">
        <v>3620</v>
      </c>
      <c r="M584" s="55" t="s">
        <v>3619</v>
      </c>
      <c r="N584" s="55" t="s">
        <v>3622</v>
      </c>
      <c r="P584" s="55" t="s">
        <v>3623</v>
      </c>
      <c r="Q584" s="55" t="s">
        <v>564</v>
      </c>
      <c r="R584" s="55" t="s">
        <v>98</v>
      </c>
      <c r="S584" s="55" t="s">
        <v>351</v>
      </c>
      <c r="T584" s="60">
        <v>1</v>
      </c>
      <c r="U584" s="60">
        <v>6120</v>
      </c>
      <c r="V584" s="60">
        <v>680</v>
      </c>
      <c r="W584" s="60">
        <v>0</v>
      </c>
      <c r="X584" s="60">
        <v>0</v>
      </c>
      <c r="Y584" s="60">
        <v>0</v>
      </c>
      <c r="Z584" s="60">
        <v>0</v>
      </c>
      <c r="AA584" s="60">
        <v>0</v>
      </c>
      <c r="AB584" s="60">
        <v>6430</v>
      </c>
      <c r="AC584" s="60">
        <v>3960</v>
      </c>
      <c r="AD584" s="60">
        <v>6120</v>
      </c>
      <c r="AE584" s="60">
        <v>3960</v>
      </c>
      <c r="AF584" s="60">
        <v>727</v>
      </c>
      <c r="AG584" s="60">
        <v>1433</v>
      </c>
      <c r="AH584" s="61">
        <v>0.23419999999999999</v>
      </c>
      <c r="AL584" s="55" t="s">
        <v>1645</v>
      </c>
      <c r="AM584" s="55" t="s">
        <v>773</v>
      </c>
      <c r="AN584" s="55" t="s">
        <v>785</v>
      </c>
      <c r="AP5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5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5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584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58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5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4" s="60">
        <f>IFERROR(IF(D584="스마트스토어",COUNTIFS(출고표[구입일자],"&lt;&gt;"&amp;H584,출고표[구매자명],E584,출고표[구매자연락처],F584),COUNTIFS(출고표[구입일자],"&lt;&gt;"&amp;H584,출고표[구매자명],E584,출고표[구매자연락처],G584)),0)</f>
        <v>0</v>
      </c>
    </row>
    <row r="585" spans="1:48" ht="20.100000000000001" customHeight="1">
      <c r="A585" s="55">
        <v>592</v>
      </c>
      <c r="B585" s="55" t="s">
        <v>560</v>
      </c>
      <c r="C585" s="64" t="s">
        <v>3626</v>
      </c>
      <c r="D585" s="55" t="s">
        <v>562</v>
      </c>
      <c r="E585" s="55" t="s">
        <v>3624</v>
      </c>
      <c r="G585" s="55" t="s">
        <v>3627</v>
      </c>
      <c r="H585" s="63">
        <v>45521</v>
      </c>
      <c r="I585" s="63">
        <v>45523</v>
      </c>
      <c r="J585" s="55" t="s">
        <v>561</v>
      </c>
      <c r="K585" s="64" t="s">
        <v>3625</v>
      </c>
      <c r="M585" s="55" t="s">
        <v>3624</v>
      </c>
      <c r="N585" s="55" t="s">
        <v>3627</v>
      </c>
      <c r="P585" s="55" t="s">
        <v>3628</v>
      </c>
      <c r="Q585" s="55" t="s">
        <v>564</v>
      </c>
      <c r="R585" s="55" t="s">
        <v>98</v>
      </c>
      <c r="S585" s="55" t="s">
        <v>351</v>
      </c>
      <c r="T585" s="60">
        <v>2</v>
      </c>
      <c r="U585" s="60">
        <v>12240</v>
      </c>
      <c r="V585" s="60">
        <v>1360</v>
      </c>
      <c r="W585" s="60">
        <v>0</v>
      </c>
      <c r="X585" s="60">
        <v>0</v>
      </c>
      <c r="Y585" s="60">
        <v>3000</v>
      </c>
      <c r="Z585" s="60">
        <v>0</v>
      </c>
      <c r="AA585" s="60">
        <v>0</v>
      </c>
      <c r="AB585" s="60">
        <v>6430</v>
      </c>
      <c r="AC585" s="60">
        <v>3960</v>
      </c>
      <c r="AD585" s="60">
        <v>12240</v>
      </c>
      <c r="AE585" s="60">
        <v>10920</v>
      </c>
      <c r="AF585" s="60">
        <v>1454</v>
      </c>
      <c r="AG585" s="60">
        <v>-134</v>
      </c>
      <c r="AH585" s="61">
        <v>-1.09E-2</v>
      </c>
      <c r="AL585" s="55" t="s">
        <v>1645</v>
      </c>
      <c r="AN585" s="55" t="s">
        <v>785</v>
      </c>
      <c r="AP5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85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8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5" s="60">
        <f>IFERROR(IF(D585="스마트스토어",COUNTIFS(출고표[구입일자],"&lt;&gt;"&amp;H585,출고표[구매자명],E585,출고표[구매자연락처],F585),COUNTIFS(출고표[구입일자],"&lt;&gt;"&amp;H585,출고표[구매자명],E585,출고표[구매자연락처],G585)),0)</f>
        <v>0</v>
      </c>
    </row>
    <row r="586" spans="1:48" ht="20.100000000000001" customHeight="1">
      <c r="A586" s="55">
        <v>593</v>
      </c>
      <c r="B586" s="55" t="s">
        <v>560</v>
      </c>
      <c r="C586" s="64" t="s">
        <v>3631</v>
      </c>
      <c r="D586" s="55" t="s">
        <v>562</v>
      </c>
      <c r="E586" s="55" t="s">
        <v>3629</v>
      </c>
      <c r="G586" s="55" t="s">
        <v>3632</v>
      </c>
      <c r="H586" s="63">
        <v>45521</v>
      </c>
      <c r="I586" s="63">
        <v>45523</v>
      </c>
      <c r="J586" s="55" t="s">
        <v>561</v>
      </c>
      <c r="K586" s="64" t="s">
        <v>3630</v>
      </c>
      <c r="M586" s="55" t="s">
        <v>3629</v>
      </c>
      <c r="N586" s="55" t="s">
        <v>3632</v>
      </c>
      <c r="P586" s="55" t="s">
        <v>3633</v>
      </c>
      <c r="Q586" s="55" t="s">
        <v>563</v>
      </c>
      <c r="R586" s="55" t="s">
        <v>98</v>
      </c>
      <c r="S586" s="55" t="s">
        <v>351</v>
      </c>
      <c r="T586" s="60">
        <v>2</v>
      </c>
      <c r="U586" s="60">
        <v>12240</v>
      </c>
      <c r="V586" s="60">
        <v>1360</v>
      </c>
      <c r="W586" s="60">
        <v>0</v>
      </c>
      <c r="X586" s="60">
        <v>0</v>
      </c>
      <c r="Y586" s="60">
        <v>3000</v>
      </c>
      <c r="Z586" s="60">
        <v>0</v>
      </c>
      <c r="AA586" s="60">
        <v>0</v>
      </c>
      <c r="AB586" s="60">
        <v>6430</v>
      </c>
      <c r="AC586" s="60">
        <v>3960</v>
      </c>
      <c r="AD586" s="60">
        <v>12240</v>
      </c>
      <c r="AE586" s="60">
        <v>10920</v>
      </c>
      <c r="AF586" s="60">
        <v>1454</v>
      </c>
      <c r="AG586" s="60">
        <v>-134</v>
      </c>
      <c r="AH586" s="61">
        <v>-1.09E-2</v>
      </c>
      <c r="AL586" s="55" t="s">
        <v>1645</v>
      </c>
      <c r="AN586" s="55" t="s">
        <v>785</v>
      </c>
      <c r="AP5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86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8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6" s="60">
        <f>IFERROR(IF(D586="스마트스토어",COUNTIFS(출고표[구입일자],"&lt;&gt;"&amp;H586,출고표[구매자명],E586,출고표[구매자연락처],F586),COUNTIFS(출고표[구입일자],"&lt;&gt;"&amp;H586,출고표[구매자명],E586,출고표[구매자연락처],G586)),0)</f>
        <v>0</v>
      </c>
    </row>
    <row r="587" spans="1:48" ht="20.100000000000001" customHeight="1">
      <c r="A587" s="55">
        <v>594</v>
      </c>
      <c r="B587" s="55" t="s">
        <v>560</v>
      </c>
      <c r="C587" s="64" t="s">
        <v>3636</v>
      </c>
      <c r="D587" s="55" t="s">
        <v>562</v>
      </c>
      <c r="E587" s="55" t="s">
        <v>3634</v>
      </c>
      <c r="G587" s="55" t="s">
        <v>3637</v>
      </c>
      <c r="H587" s="63">
        <v>45521</v>
      </c>
      <c r="I587" s="63">
        <v>45523</v>
      </c>
      <c r="J587" s="55" t="s">
        <v>561</v>
      </c>
      <c r="K587" s="64" t="s">
        <v>3635</v>
      </c>
      <c r="M587" s="55" t="s">
        <v>3634</v>
      </c>
      <c r="N587" s="55" t="s">
        <v>3637</v>
      </c>
      <c r="P587" s="55" t="s">
        <v>3638</v>
      </c>
      <c r="Q587" s="55" t="s">
        <v>563</v>
      </c>
      <c r="R587" s="55" t="s">
        <v>34</v>
      </c>
      <c r="S587" s="55" t="s">
        <v>351</v>
      </c>
      <c r="T587" s="60">
        <v>1</v>
      </c>
      <c r="U587" s="60">
        <v>34020</v>
      </c>
      <c r="V587" s="60">
        <v>0</v>
      </c>
      <c r="W587" s="60">
        <v>3000</v>
      </c>
      <c r="X587" s="60">
        <v>0</v>
      </c>
      <c r="Y587" s="60">
        <v>3500</v>
      </c>
      <c r="Z587" s="60">
        <v>960</v>
      </c>
      <c r="AA587" s="60">
        <v>0</v>
      </c>
      <c r="AB587" s="60">
        <v>32130</v>
      </c>
      <c r="AC587" s="60">
        <v>19800</v>
      </c>
      <c r="AD587" s="60">
        <v>37020</v>
      </c>
      <c r="AE587" s="60">
        <v>24260</v>
      </c>
      <c r="AF587" s="60">
        <v>4141</v>
      </c>
      <c r="AG587" s="60">
        <v>8619</v>
      </c>
      <c r="AH587" s="61">
        <v>0.23280000000000001</v>
      </c>
      <c r="AL587" s="55" t="s">
        <v>33</v>
      </c>
      <c r="AN587" s="55" t="s">
        <v>785</v>
      </c>
      <c r="AP5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8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7" s="60">
        <f>IFERROR(IF(D587="스마트스토어",COUNTIFS(출고표[구입일자],"&lt;&gt;"&amp;H587,출고표[구매자명],E587,출고표[구매자연락처],F587),COUNTIFS(출고표[구입일자],"&lt;&gt;"&amp;H587,출고표[구매자명],E587,출고표[구매자연락처],G587)),0)</f>
        <v>0</v>
      </c>
    </row>
    <row r="588" spans="1:48" ht="20.100000000000001" customHeight="1">
      <c r="A588" s="55">
        <v>595</v>
      </c>
      <c r="B588" s="55" t="s">
        <v>560</v>
      </c>
      <c r="C588" s="64" t="s">
        <v>3640</v>
      </c>
      <c r="D588" s="55" t="s">
        <v>562</v>
      </c>
      <c r="E588" s="55" t="s">
        <v>705</v>
      </c>
      <c r="G588" s="55" t="s">
        <v>3641</v>
      </c>
      <c r="H588" s="63">
        <v>45521</v>
      </c>
      <c r="I588" s="63">
        <v>45523</v>
      </c>
      <c r="J588" s="55" t="s">
        <v>561</v>
      </c>
      <c r="K588" s="64" t="s">
        <v>3639</v>
      </c>
      <c r="M588" s="55" t="s">
        <v>702</v>
      </c>
      <c r="N588" s="55" t="s">
        <v>3641</v>
      </c>
      <c r="P588" s="55" t="s">
        <v>708</v>
      </c>
      <c r="Q588" s="55" t="s">
        <v>563</v>
      </c>
      <c r="R588" s="55" t="s">
        <v>50</v>
      </c>
      <c r="S588" s="55" t="s">
        <v>351</v>
      </c>
      <c r="T588" s="60">
        <v>5</v>
      </c>
      <c r="U588" s="60">
        <v>13400</v>
      </c>
      <c r="V588" s="60">
        <v>0</v>
      </c>
      <c r="W588" s="60">
        <v>3000</v>
      </c>
      <c r="X588" s="60">
        <v>0</v>
      </c>
      <c r="Y588" s="60">
        <v>3000</v>
      </c>
      <c r="Z588" s="60">
        <v>0</v>
      </c>
      <c r="AA588" s="60">
        <v>0</v>
      </c>
      <c r="AB588" s="60">
        <v>1950</v>
      </c>
      <c r="AC588" s="60">
        <v>1320</v>
      </c>
      <c r="AD588" s="60">
        <v>16400</v>
      </c>
      <c r="AE588" s="60">
        <v>9600</v>
      </c>
      <c r="AF588" s="60">
        <v>1691</v>
      </c>
      <c r="AG588" s="60">
        <v>5109</v>
      </c>
      <c r="AH588" s="61">
        <v>0.3115</v>
      </c>
      <c r="AL588" s="55" t="s">
        <v>49</v>
      </c>
      <c r="AN588" s="55" t="s">
        <v>785</v>
      </c>
      <c r="AP5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16400</v>
      </c>
      <c r="AQ5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9600</v>
      </c>
      <c r="AR5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1691</v>
      </c>
      <c r="AS588" s="60">
        <f>IFERROR(IF(출고표[[#This Row],[쇼핑몰구분]]="비닐팩토리",0,ROUND(출고표[[#This Row],[총판매금액(검)]]-출고표[[#This Row],[거래처지급액(검)]]-출고표[[#This Row],[수수료(검)]],0)),0)</f>
        <v>5109</v>
      </c>
      <c r="AT5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0.3115</v>
      </c>
      <c r="AU5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8" s="60">
        <f>IFERROR(IF(D588="스마트스토어",COUNTIFS(출고표[구입일자],"&lt;&gt;"&amp;H588,출고표[구매자명],E588,출고표[구매자연락처],F588),COUNTIFS(출고표[구입일자],"&lt;&gt;"&amp;H588,출고표[구매자명],E588,출고표[구매자연락처],G588)),0)</f>
        <v>0</v>
      </c>
    </row>
    <row r="589" spans="1:48" ht="20.100000000000001" customHeight="1">
      <c r="A589" s="55">
        <v>596</v>
      </c>
      <c r="B589" s="55" t="s">
        <v>560</v>
      </c>
      <c r="C589" s="64" t="s">
        <v>3644</v>
      </c>
      <c r="D589" s="55" t="s">
        <v>562</v>
      </c>
      <c r="E589" s="55" t="s">
        <v>3642</v>
      </c>
      <c r="G589" s="55" t="s">
        <v>3645</v>
      </c>
      <c r="H589" s="63">
        <v>45521</v>
      </c>
      <c r="I589" s="63">
        <v>45523</v>
      </c>
      <c r="J589" s="55" t="s">
        <v>561</v>
      </c>
      <c r="K589" s="64" t="s">
        <v>3643</v>
      </c>
      <c r="M589" s="55" t="s">
        <v>3642</v>
      </c>
      <c r="N589" s="55" t="s">
        <v>3645</v>
      </c>
      <c r="P589" s="55" t="s">
        <v>3646</v>
      </c>
      <c r="Q589" s="55" t="s">
        <v>564</v>
      </c>
      <c r="R589" s="55" t="s">
        <v>38</v>
      </c>
      <c r="S589" s="55" t="s">
        <v>351</v>
      </c>
      <c r="T589" s="60">
        <v>1</v>
      </c>
      <c r="U589" s="60">
        <v>24570</v>
      </c>
      <c r="V589" s="60">
        <v>0</v>
      </c>
      <c r="W589" s="60">
        <v>3000</v>
      </c>
      <c r="X589" s="60">
        <v>0</v>
      </c>
      <c r="Y589" s="60">
        <v>3500</v>
      </c>
      <c r="Z589" s="60">
        <v>960</v>
      </c>
      <c r="AA589" s="60">
        <v>0</v>
      </c>
      <c r="AB589" s="60">
        <v>23210</v>
      </c>
      <c r="AC589" s="60">
        <v>14300</v>
      </c>
      <c r="AD589" s="60">
        <v>27570</v>
      </c>
      <c r="AE589" s="60">
        <v>18760</v>
      </c>
      <c r="AF589" s="60">
        <v>3018</v>
      </c>
      <c r="AG589" s="60">
        <v>5792</v>
      </c>
      <c r="AH589" s="61">
        <v>0.21010000000000001</v>
      </c>
      <c r="AL589" s="55" t="s">
        <v>37</v>
      </c>
      <c r="AN589" s="55" t="s">
        <v>785</v>
      </c>
      <c r="AP5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5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5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589" s="60">
        <f>IFERROR(IF(출고표[[#This Row],[쇼핑몰구분]]="비닐팩토리",0,ROUND(출고표[[#This Row],[총판매금액(검)]]-출고표[[#This Row],[거래처지급액(검)]]-출고표[[#This Row],[수수료(검)]],0)),0)</f>
        <v>5792</v>
      </c>
      <c r="AT5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0.21010000000000001</v>
      </c>
      <c r="AU5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9" s="60">
        <f>IFERROR(IF(D589="스마트스토어",COUNTIFS(출고표[구입일자],"&lt;&gt;"&amp;H589,출고표[구매자명],E589,출고표[구매자연락처],F589),COUNTIFS(출고표[구입일자],"&lt;&gt;"&amp;H589,출고표[구매자명],E589,출고표[구매자연락처],G589)),0)</f>
        <v>0</v>
      </c>
    </row>
    <row r="590" spans="1:48" ht="20.100000000000001" customHeight="1">
      <c r="A590" s="55">
        <v>597</v>
      </c>
      <c r="B590" s="55" t="s">
        <v>560</v>
      </c>
      <c r="C590" s="64" t="s">
        <v>3648</v>
      </c>
      <c r="D590" s="55" t="s">
        <v>562</v>
      </c>
      <c r="E590" s="55" t="s">
        <v>2932</v>
      </c>
      <c r="G590" s="55" t="s">
        <v>3649</v>
      </c>
      <c r="H590" s="63">
        <v>45521</v>
      </c>
      <c r="I590" s="63">
        <v>45523</v>
      </c>
      <c r="J590" s="55" t="s">
        <v>561</v>
      </c>
      <c r="K590" s="64" t="s">
        <v>3647</v>
      </c>
      <c r="M590" s="55" t="s">
        <v>2932</v>
      </c>
      <c r="N590" s="55" t="s">
        <v>3649</v>
      </c>
      <c r="P590" s="55" t="s">
        <v>2936</v>
      </c>
      <c r="Q590" s="55" t="s">
        <v>564</v>
      </c>
      <c r="R590" s="55" t="s">
        <v>104</v>
      </c>
      <c r="S590" s="55" t="s">
        <v>351</v>
      </c>
      <c r="T590" s="60">
        <v>1</v>
      </c>
      <c r="U590" s="60">
        <v>3850</v>
      </c>
      <c r="V590" s="60">
        <v>0</v>
      </c>
      <c r="W590" s="60">
        <v>3000</v>
      </c>
      <c r="X590" s="60">
        <v>0</v>
      </c>
      <c r="Y590" s="60">
        <v>3000</v>
      </c>
      <c r="Z590" s="60">
        <v>0</v>
      </c>
      <c r="AA590" s="60">
        <v>0</v>
      </c>
      <c r="AB590" s="60">
        <v>3570</v>
      </c>
      <c r="AC590" s="60">
        <v>2200</v>
      </c>
      <c r="AD590" s="60">
        <v>6850</v>
      </c>
      <c r="AE590" s="60">
        <v>5200</v>
      </c>
      <c r="AF590" s="60">
        <v>556</v>
      </c>
      <c r="AG590" s="60">
        <v>1094</v>
      </c>
      <c r="AH590" s="61">
        <v>0.15970000000000001</v>
      </c>
      <c r="AL590" s="55" t="s">
        <v>1644</v>
      </c>
      <c r="AN590" s="55" t="s">
        <v>785</v>
      </c>
      <c r="AP5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6850</v>
      </c>
      <c r="AQ5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5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556</v>
      </c>
      <c r="AS590" s="60">
        <f>IFERROR(IF(출고표[[#This Row],[쇼핑몰구분]]="비닐팩토리",0,ROUND(출고표[[#This Row],[총판매금액(검)]]-출고표[[#This Row],[거래처지급액(검)]]-출고표[[#This Row],[수수료(검)]],0)),0)</f>
        <v>1094</v>
      </c>
      <c r="AT5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0.15970000000000001</v>
      </c>
      <c r="AU5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0" s="60">
        <f>IFERROR(IF(D590="스마트스토어",COUNTIFS(출고표[구입일자],"&lt;&gt;"&amp;H590,출고표[구매자명],E590,출고표[구매자연락처],F590),COUNTIFS(출고표[구입일자],"&lt;&gt;"&amp;H590,출고표[구매자명],E590,출고표[구매자연락처],G590)),0)</f>
        <v>0</v>
      </c>
    </row>
    <row r="591" spans="1:48" ht="20.100000000000001" customHeight="1">
      <c r="A591" s="55">
        <v>598</v>
      </c>
      <c r="B591" s="55" t="s">
        <v>560</v>
      </c>
      <c r="C591" s="64" t="s">
        <v>3652</v>
      </c>
      <c r="D591" s="55" t="s">
        <v>562</v>
      </c>
      <c r="E591" s="55" t="s">
        <v>3650</v>
      </c>
      <c r="G591" s="55" t="s">
        <v>3653</v>
      </c>
      <c r="H591" s="63">
        <v>45521</v>
      </c>
      <c r="I591" s="63">
        <v>45523</v>
      </c>
      <c r="J591" s="55" t="s">
        <v>561</v>
      </c>
      <c r="K591" s="64" t="s">
        <v>3651</v>
      </c>
      <c r="M591" s="55" t="s">
        <v>3650</v>
      </c>
      <c r="N591" s="55" t="s">
        <v>3653</v>
      </c>
      <c r="P591" s="55" t="s">
        <v>3654</v>
      </c>
      <c r="Q591" s="55" t="s">
        <v>564</v>
      </c>
      <c r="R591" s="55" t="s">
        <v>98</v>
      </c>
      <c r="S591" s="55" t="s">
        <v>351</v>
      </c>
      <c r="T591" s="60">
        <v>1</v>
      </c>
      <c r="U591" s="60">
        <v>6120</v>
      </c>
      <c r="V591" s="60">
        <v>680</v>
      </c>
      <c r="W591" s="60">
        <v>3000</v>
      </c>
      <c r="X591" s="60">
        <v>0</v>
      </c>
      <c r="Y591" s="60">
        <v>3000</v>
      </c>
      <c r="Z591" s="60">
        <v>0</v>
      </c>
      <c r="AA591" s="60">
        <v>0</v>
      </c>
      <c r="AB591" s="60">
        <v>6430</v>
      </c>
      <c r="AC591" s="60">
        <v>3960</v>
      </c>
      <c r="AD591" s="60">
        <v>9120</v>
      </c>
      <c r="AE591" s="60">
        <v>6960</v>
      </c>
      <c r="AF591" s="60">
        <v>826</v>
      </c>
      <c r="AG591" s="60">
        <v>1334</v>
      </c>
      <c r="AH591" s="61">
        <v>0.14630000000000001</v>
      </c>
      <c r="AL591" s="55" t="s">
        <v>1645</v>
      </c>
      <c r="AN591" s="55" t="s">
        <v>785</v>
      </c>
      <c r="AP5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5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5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591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5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5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1" s="60">
        <f>IFERROR(IF(D591="스마트스토어",COUNTIFS(출고표[구입일자],"&lt;&gt;"&amp;H591,출고표[구매자명],E591,출고표[구매자연락처],F591),COUNTIFS(출고표[구입일자],"&lt;&gt;"&amp;H591,출고표[구매자명],E591,출고표[구매자연락처],G591)),0)</f>
        <v>0</v>
      </c>
    </row>
    <row r="592" spans="1:48" ht="20.100000000000001" customHeight="1">
      <c r="A592" s="55">
        <v>599</v>
      </c>
      <c r="B592" s="55" t="s">
        <v>560</v>
      </c>
      <c r="C592" s="64" t="s">
        <v>3657</v>
      </c>
      <c r="D592" s="55" t="s">
        <v>562</v>
      </c>
      <c r="E592" s="55" t="s">
        <v>3658</v>
      </c>
      <c r="G592" s="55" t="s">
        <v>3659</v>
      </c>
      <c r="H592" s="63">
        <v>45522</v>
      </c>
      <c r="I592" s="63">
        <v>45523</v>
      </c>
      <c r="J592" s="55" t="s">
        <v>561</v>
      </c>
      <c r="K592" s="64" t="s">
        <v>3656</v>
      </c>
      <c r="M592" s="55" t="s">
        <v>3655</v>
      </c>
      <c r="N592" s="55" t="s">
        <v>3659</v>
      </c>
      <c r="P592" s="55" t="s">
        <v>3660</v>
      </c>
      <c r="Q592" s="55" t="s">
        <v>563</v>
      </c>
      <c r="R592" s="55" t="s">
        <v>22</v>
      </c>
      <c r="S592" s="55" t="s">
        <v>351</v>
      </c>
      <c r="T592" s="60">
        <v>1</v>
      </c>
      <c r="U592" s="60">
        <v>21740</v>
      </c>
      <c r="V592" s="60">
        <v>0</v>
      </c>
      <c r="W592" s="60">
        <v>3000</v>
      </c>
      <c r="X592" s="60">
        <v>0</v>
      </c>
      <c r="Y592" s="60">
        <v>3000</v>
      </c>
      <c r="Z592" s="60">
        <v>0</v>
      </c>
      <c r="AA592" s="60">
        <v>0</v>
      </c>
      <c r="AB592" s="60">
        <v>20530</v>
      </c>
      <c r="AC592" s="60">
        <v>12650</v>
      </c>
      <c r="AD592" s="60">
        <v>24740</v>
      </c>
      <c r="AE592" s="60">
        <v>15650</v>
      </c>
      <c r="AF592" s="60">
        <v>2682</v>
      </c>
      <c r="AG592" s="60">
        <v>6408</v>
      </c>
      <c r="AH592" s="61">
        <v>0.25900000000000001</v>
      </c>
      <c r="AL592" s="55" t="s">
        <v>21</v>
      </c>
      <c r="AN592" s="55" t="s">
        <v>785</v>
      </c>
      <c r="AP5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24740</v>
      </c>
      <c r="AQ5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15650</v>
      </c>
      <c r="AR5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2682</v>
      </c>
      <c r="AS592" s="60">
        <f>IFERROR(IF(출고표[[#This Row],[쇼핑몰구분]]="비닐팩토리",0,ROUND(출고표[[#This Row],[총판매금액(검)]]-출고표[[#This Row],[거래처지급액(검)]]-출고표[[#This Row],[수수료(검)]],0)),0)</f>
        <v>6408</v>
      </c>
      <c r="AT5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0.25900000000000001</v>
      </c>
      <c r="AU5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2" s="60">
        <f>IFERROR(IF(D592="스마트스토어",COUNTIFS(출고표[구입일자],"&lt;&gt;"&amp;H592,출고표[구매자명],E592,출고표[구매자연락처],F592),COUNTIFS(출고표[구입일자],"&lt;&gt;"&amp;H592,출고표[구매자명],E592,출고표[구매자연락처],G592)),0)</f>
        <v>0</v>
      </c>
    </row>
    <row r="593" spans="1:48" ht="20.100000000000001" customHeight="1">
      <c r="A593" s="55">
        <v>600</v>
      </c>
      <c r="B593" s="55" t="s">
        <v>560</v>
      </c>
      <c r="C593" s="64" t="s">
        <v>3663</v>
      </c>
      <c r="D593" s="55" t="s">
        <v>562</v>
      </c>
      <c r="E593" s="55" t="s">
        <v>3661</v>
      </c>
      <c r="G593" s="55" t="s">
        <v>3664</v>
      </c>
      <c r="H593" s="63">
        <v>45522</v>
      </c>
      <c r="I593" s="63">
        <v>45523</v>
      </c>
      <c r="J593" s="55" t="s">
        <v>561</v>
      </c>
      <c r="K593" s="64" t="s">
        <v>3662</v>
      </c>
      <c r="M593" s="55" t="s">
        <v>3661</v>
      </c>
      <c r="N593" s="55" t="s">
        <v>3664</v>
      </c>
      <c r="P593" s="55" t="s">
        <v>3665</v>
      </c>
      <c r="Q593" s="55" t="s">
        <v>3666</v>
      </c>
      <c r="R593" s="55" t="s">
        <v>34</v>
      </c>
      <c r="S593" s="55" t="s">
        <v>351</v>
      </c>
      <c r="T593" s="60">
        <v>1</v>
      </c>
      <c r="U593" s="60">
        <v>34020</v>
      </c>
      <c r="V593" s="60">
        <v>0</v>
      </c>
      <c r="W593" s="60">
        <v>3000</v>
      </c>
      <c r="X593" s="60">
        <v>0</v>
      </c>
      <c r="Y593" s="60">
        <v>3500</v>
      </c>
      <c r="Z593" s="60">
        <v>960</v>
      </c>
      <c r="AA593" s="60">
        <v>0</v>
      </c>
      <c r="AB593" s="60">
        <v>32130</v>
      </c>
      <c r="AC593" s="60">
        <v>19800</v>
      </c>
      <c r="AD593" s="60">
        <v>37020</v>
      </c>
      <c r="AE593" s="60">
        <v>24260</v>
      </c>
      <c r="AF593" s="60">
        <v>4141</v>
      </c>
      <c r="AG593" s="60">
        <v>8619</v>
      </c>
      <c r="AH593" s="61">
        <v>0.23280000000000001</v>
      </c>
      <c r="AL593" s="55" t="s">
        <v>33</v>
      </c>
      <c r="AN593" s="55" t="s">
        <v>785</v>
      </c>
      <c r="AP5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93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3" s="60">
        <f>IFERROR(IF(D593="스마트스토어",COUNTIFS(출고표[구입일자],"&lt;&gt;"&amp;H593,출고표[구매자명],E593,출고표[구매자연락처],F593),COUNTIFS(출고표[구입일자],"&lt;&gt;"&amp;H593,출고표[구매자명],E593,출고표[구매자연락처],G593)),0)</f>
        <v>0</v>
      </c>
    </row>
    <row r="594" spans="1:48" ht="20.100000000000001" customHeight="1">
      <c r="A594" s="55">
        <v>601</v>
      </c>
      <c r="B594" s="55" t="s">
        <v>560</v>
      </c>
      <c r="C594" s="64" t="s">
        <v>3669</v>
      </c>
      <c r="D594" s="55" t="s">
        <v>562</v>
      </c>
      <c r="E594" s="55" t="s">
        <v>3670</v>
      </c>
      <c r="G594" s="55" t="s">
        <v>3671</v>
      </c>
      <c r="H594" s="63">
        <v>45522</v>
      </c>
      <c r="I594" s="63">
        <v>45523</v>
      </c>
      <c r="J594" s="55" t="s">
        <v>561</v>
      </c>
      <c r="K594" s="64" t="s">
        <v>3668</v>
      </c>
      <c r="M594" s="55" t="s">
        <v>3667</v>
      </c>
      <c r="N594" s="55" t="s">
        <v>3671</v>
      </c>
      <c r="P594" s="55" t="s">
        <v>3672</v>
      </c>
      <c r="Q594" s="55" t="s">
        <v>564</v>
      </c>
      <c r="R594" s="55" t="s">
        <v>104</v>
      </c>
      <c r="S594" s="55" t="s">
        <v>351</v>
      </c>
      <c r="T594" s="60">
        <v>2</v>
      </c>
      <c r="U594" s="60">
        <v>7700</v>
      </c>
      <c r="V594" s="60">
        <v>0</v>
      </c>
      <c r="W594" s="60">
        <v>3000</v>
      </c>
      <c r="X594" s="60">
        <v>0</v>
      </c>
      <c r="Y594" s="60">
        <v>3000</v>
      </c>
      <c r="Z594" s="60">
        <v>0</v>
      </c>
      <c r="AA594" s="60">
        <v>0</v>
      </c>
      <c r="AB594" s="60">
        <v>3570</v>
      </c>
      <c r="AC594" s="60">
        <v>2200</v>
      </c>
      <c r="AD594" s="60">
        <v>10700</v>
      </c>
      <c r="AE594" s="60">
        <v>7400</v>
      </c>
      <c r="AF594" s="60">
        <v>1014</v>
      </c>
      <c r="AG594" s="60">
        <v>2286</v>
      </c>
      <c r="AH594" s="61">
        <v>0.21360000000000001</v>
      </c>
      <c r="AL594" s="55" t="s">
        <v>1644</v>
      </c>
      <c r="AN594" s="55" t="s">
        <v>785</v>
      </c>
      <c r="AP5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10700</v>
      </c>
      <c r="AQ5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5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1014</v>
      </c>
      <c r="AS594" s="60">
        <f>IFERROR(IF(출고표[[#This Row],[쇼핑몰구분]]="비닐팩토리",0,ROUND(출고표[[#This Row],[총판매금액(검)]]-출고표[[#This Row],[거래처지급액(검)]]-출고표[[#This Row],[수수료(검)]],0)),0)</f>
        <v>2286</v>
      </c>
      <c r="AT5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0.21360000000000001</v>
      </c>
      <c r="AU5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4" s="60">
        <f>IFERROR(IF(D594="스마트스토어",COUNTIFS(출고표[구입일자],"&lt;&gt;"&amp;H594,출고표[구매자명],E594,출고표[구매자연락처],F594),COUNTIFS(출고표[구입일자],"&lt;&gt;"&amp;H594,출고표[구매자명],E594,출고표[구매자연락처],G594)),0)</f>
        <v>0</v>
      </c>
    </row>
    <row r="595" spans="1:48" ht="20.100000000000001" customHeight="1">
      <c r="A595" s="55">
        <v>602</v>
      </c>
      <c r="B595" s="55" t="s">
        <v>560</v>
      </c>
      <c r="C595" s="64" t="s">
        <v>3675</v>
      </c>
      <c r="D595" s="55" t="s">
        <v>562</v>
      </c>
      <c r="E595" s="55" t="s">
        <v>3676</v>
      </c>
      <c r="G595" s="55" t="s">
        <v>3677</v>
      </c>
      <c r="H595" s="63">
        <v>45522</v>
      </c>
      <c r="I595" s="63">
        <v>45523</v>
      </c>
      <c r="J595" s="55" t="s">
        <v>561</v>
      </c>
      <c r="K595" s="64" t="s">
        <v>3674</v>
      </c>
      <c r="M595" s="55" t="s">
        <v>3673</v>
      </c>
      <c r="N595" s="55" t="s">
        <v>3677</v>
      </c>
      <c r="P595" s="55" t="s">
        <v>3678</v>
      </c>
      <c r="Q595" s="55" t="s">
        <v>564</v>
      </c>
      <c r="R595" s="55" t="s">
        <v>98</v>
      </c>
      <c r="S595" s="55" t="s">
        <v>351</v>
      </c>
      <c r="T595" s="60">
        <v>2</v>
      </c>
      <c r="U595" s="60">
        <v>12240</v>
      </c>
      <c r="V595" s="60">
        <v>1360</v>
      </c>
      <c r="W595" s="60">
        <v>0</v>
      </c>
      <c r="X595" s="60">
        <v>0</v>
      </c>
      <c r="Y595" s="60">
        <v>3000</v>
      </c>
      <c r="Z595" s="60">
        <v>0</v>
      </c>
      <c r="AA595" s="60">
        <v>0</v>
      </c>
      <c r="AB595" s="60">
        <v>6430</v>
      </c>
      <c r="AC595" s="60">
        <v>3960</v>
      </c>
      <c r="AD595" s="60">
        <v>12240</v>
      </c>
      <c r="AE595" s="60">
        <v>10920</v>
      </c>
      <c r="AF595" s="60">
        <v>1454</v>
      </c>
      <c r="AG595" s="60">
        <v>-134</v>
      </c>
      <c r="AH595" s="61">
        <v>-1.09E-2</v>
      </c>
      <c r="AL595" s="55" t="s">
        <v>1645</v>
      </c>
      <c r="AN595" s="55" t="s">
        <v>785</v>
      </c>
      <c r="AP5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5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5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595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5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5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5" s="60">
        <f>IFERROR(IF(D595="스마트스토어",COUNTIFS(출고표[구입일자],"&lt;&gt;"&amp;H595,출고표[구매자명],E595,출고표[구매자연락처],F595),COUNTIFS(출고표[구입일자],"&lt;&gt;"&amp;H595,출고표[구매자명],E595,출고표[구매자연락처],G595)),0)</f>
        <v>0</v>
      </c>
    </row>
    <row r="596" spans="1:48" ht="20.100000000000001" customHeight="1">
      <c r="A596" s="55">
        <v>603</v>
      </c>
      <c r="B596" s="55" t="s">
        <v>560</v>
      </c>
      <c r="C596" s="64" t="s">
        <v>3681</v>
      </c>
      <c r="D596" s="55" t="s">
        <v>562</v>
      </c>
      <c r="E596" s="55" t="s">
        <v>3682</v>
      </c>
      <c r="G596" s="55" t="s">
        <v>3683</v>
      </c>
      <c r="H596" s="63">
        <v>45522</v>
      </c>
      <c r="I596" s="63">
        <v>45523</v>
      </c>
      <c r="J596" s="55" t="s">
        <v>561</v>
      </c>
      <c r="K596" s="64" t="s">
        <v>3680</v>
      </c>
      <c r="M596" s="55" t="s">
        <v>3679</v>
      </c>
      <c r="N596" s="55" t="s">
        <v>3683</v>
      </c>
      <c r="P596" s="55" t="s">
        <v>3684</v>
      </c>
      <c r="Q596" s="55" t="s">
        <v>564</v>
      </c>
      <c r="R596" s="55" t="s">
        <v>118</v>
      </c>
      <c r="S596" s="55" t="s">
        <v>351</v>
      </c>
      <c r="T596" s="60">
        <v>2</v>
      </c>
      <c r="U596" s="60">
        <v>4880</v>
      </c>
      <c r="V596" s="60">
        <v>880</v>
      </c>
      <c r="W596" s="60">
        <v>0</v>
      </c>
      <c r="X596" s="60">
        <v>0</v>
      </c>
      <c r="Y596" s="60">
        <v>3000</v>
      </c>
      <c r="Z596" s="60">
        <v>0</v>
      </c>
      <c r="AA596" s="60">
        <v>0</v>
      </c>
      <c r="AB596" s="60">
        <v>2680</v>
      </c>
      <c r="AC596" s="60">
        <v>1650</v>
      </c>
      <c r="AD596" s="60">
        <v>4880</v>
      </c>
      <c r="AE596" s="60">
        <v>6300</v>
      </c>
      <c r="AF596" s="60">
        <v>580</v>
      </c>
      <c r="AG596" s="60">
        <v>-2000</v>
      </c>
      <c r="AH596" s="61">
        <v>-0.4098</v>
      </c>
      <c r="AL596" s="55" t="s">
        <v>117</v>
      </c>
      <c r="AN596" s="55" t="s">
        <v>785</v>
      </c>
      <c r="AP5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4880</v>
      </c>
      <c r="AQ5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5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580</v>
      </c>
      <c r="AS596" s="60">
        <f>IFERROR(IF(출고표[[#This Row],[쇼핑몰구분]]="비닐팩토리",0,ROUND(출고표[[#This Row],[총판매금액(검)]]-출고표[[#This Row],[거래처지급액(검)]]-출고표[[#This Row],[수수료(검)]],0)),0)</f>
        <v>-2000</v>
      </c>
      <c r="AT5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-0.4098</v>
      </c>
      <c r="AU5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6" s="60">
        <f>IFERROR(IF(D596="스마트스토어",COUNTIFS(출고표[구입일자],"&lt;&gt;"&amp;H596,출고표[구매자명],E596,출고표[구매자연락처],F596),COUNTIFS(출고표[구입일자],"&lt;&gt;"&amp;H596,출고표[구매자명],E596,출고표[구매자연락처],G596)),0)</f>
        <v>0</v>
      </c>
    </row>
    <row r="597" spans="1:48" ht="20.100000000000001" customHeight="1">
      <c r="A597" s="55">
        <v>604</v>
      </c>
      <c r="B597" s="55" t="s">
        <v>560</v>
      </c>
      <c r="C597" s="64" t="s">
        <v>3681</v>
      </c>
      <c r="D597" s="55" t="s">
        <v>562</v>
      </c>
      <c r="E597" s="55" t="s">
        <v>3682</v>
      </c>
      <c r="G597" s="55" t="s">
        <v>3683</v>
      </c>
      <c r="H597" s="63">
        <v>45522</v>
      </c>
      <c r="I597" s="63">
        <v>45523</v>
      </c>
      <c r="J597" s="55" t="s">
        <v>561</v>
      </c>
      <c r="K597" s="64" t="s">
        <v>3680</v>
      </c>
      <c r="M597" s="55" t="s">
        <v>3679</v>
      </c>
      <c r="N597" s="55" t="s">
        <v>3683</v>
      </c>
      <c r="P597" s="55" t="s">
        <v>3684</v>
      </c>
      <c r="Q597" s="55" t="s">
        <v>564</v>
      </c>
      <c r="R597" s="55" t="s">
        <v>110</v>
      </c>
      <c r="S597" s="55" t="s">
        <v>351</v>
      </c>
      <c r="T597" s="60">
        <v>5</v>
      </c>
      <c r="U597" s="60">
        <v>6250</v>
      </c>
      <c r="V597" s="60">
        <v>0</v>
      </c>
      <c r="W597" s="60">
        <v>0</v>
      </c>
      <c r="X597" s="60">
        <v>0</v>
      </c>
      <c r="Y597" s="60">
        <v>0</v>
      </c>
      <c r="Z597" s="60">
        <v>0</v>
      </c>
      <c r="AA597" s="60">
        <v>0</v>
      </c>
      <c r="AB597" s="60">
        <v>1170</v>
      </c>
      <c r="AC597" s="60">
        <v>715</v>
      </c>
      <c r="AD597" s="60">
        <v>6250</v>
      </c>
      <c r="AE597" s="60">
        <v>3575</v>
      </c>
      <c r="AF597" s="60">
        <v>743</v>
      </c>
      <c r="AG597" s="60">
        <v>1932</v>
      </c>
      <c r="AH597" s="61">
        <v>0.30909999999999999</v>
      </c>
      <c r="AL597" s="55" t="s">
        <v>1640</v>
      </c>
      <c r="AM597" s="55" t="s">
        <v>773</v>
      </c>
      <c r="AN597" s="55" t="s">
        <v>785</v>
      </c>
      <c r="AP5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6250</v>
      </c>
      <c r="AQ5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3575</v>
      </c>
      <c r="AR5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743</v>
      </c>
      <c r="AS597" s="60">
        <f>IFERROR(IF(출고표[[#This Row],[쇼핑몰구분]]="비닐팩토리",0,ROUND(출고표[[#This Row],[총판매금액(검)]]-출고표[[#This Row],[거래처지급액(검)]]-출고표[[#This Row],[수수료(검)]],0)),0)</f>
        <v>1932</v>
      </c>
      <c r="AT5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0.30909999999999999</v>
      </c>
      <c r="AU5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7" s="60">
        <f>IFERROR(IF(D597="스마트스토어",COUNTIFS(출고표[구입일자],"&lt;&gt;"&amp;H597,출고표[구매자명],E597,출고표[구매자연락처],F597),COUNTIFS(출고표[구입일자],"&lt;&gt;"&amp;H597,출고표[구매자명],E597,출고표[구매자연락처],G597)),0)</f>
        <v>0</v>
      </c>
    </row>
    <row r="598" spans="1:48" ht="20.100000000000001" customHeight="1">
      <c r="A598" s="55">
        <v>605</v>
      </c>
      <c r="B598" s="55" t="s">
        <v>560</v>
      </c>
      <c r="C598" s="64" t="s">
        <v>3687</v>
      </c>
      <c r="D598" s="55" t="s">
        <v>562</v>
      </c>
      <c r="E598" s="55" t="s">
        <v>3685</v>
      </c>
      <c r="G598" s="55" t="s">
        <v>3688</v>
      </c>
      <c r="H598" s="63">
        <v>45523</v>
      </c>
      <c r="I598" s="63">
        <v>45523</v>
      </c>
      <c r="J598" s="55" t="s">
        <v>561</v>
      </c>
      <c r="K598" s="64" t="s">
        <v>3686</v>
      </c>
      <c r="M598" s="55" t="s">
        <v>3685</v>
      </c>
      <c r="N598" s="55" t="s">
        <v>3688</v>
      </c>
      <c r="P598" s="55" t="s">
        <v>3689</v>
      </c>
      <c r="Q598" s="55" t="s">
        <v>564</v>
      </c>
      <c r="R598" s="55" t="s">
        <v>34</v>
      </c>
      <c r="S598" s="55" t="s">
        <v>351</v>
      </c>
      <c r="T598" s="60">
        <v>1</v>
      </c>
      <c r="U598" s="60">
        <v>34020</v>
      </c>
      <c r="V598" s="60">
        <v>0</v>
      </c>
      <c r="W598" s="60">
        <v>3000</v>
      </c>
      <c r="X598" s="60">
        <v>0</v>
      </c>
      <c r="Y598" s="60">
        <v>3500</v>
      </c>
      <c r="Z598" s="60">
        <v>960</v>
      </c>
      <c r="AA598" s="60">
        <v>0</v>
      </c>
      <c r="AB598" s="60">
        <v>32130</v>
      </c>
      <c r="AC598" s="60">
        <v>19800</v>
      </c>
      <c r="AD598" s="60">
        <v>37020</v>
      </c>
      <c r="AE598" s="60">
        <v>24260</v>
      </c>
      <c r="AF598" s="60">
        <v>4141</v>
      </c>
      <c r="AG598" s="60">
        <v>8619</v>
      </c>
      <c r="AH598" s="61">
        <v>0.23280000000000001</v>
      </c>
      <c r="AL598" s="55" t="s">
        <v>33</v>
      </c>
      <c r="AN598" s="55" t="s">
        <v>785</v>
      </c>
      <c r="AP5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98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8" s="60">
        <f>IFERROR(IF(D598="스마트스토어",COUNTIFS(출고표[구입일자],"&lt;&gt;"&amp;H598,출고표[구매자명],E598,출고표[구매자연락처],F598),COUNTIFS(출고표[구입일자],"&lt;&gt;"&amp;H598,출고표[구매자명],E598,출고표[구매자연락처],G598)),0)</f>
        <v>0</v>
      </c>
    </row>
    <row r="599" spans="1:48" ht="20.100000000000001" customHeight="1">
      <c r="A599" s="55">
        <v>606</v>
      </c>
      <c r="B599" s="55" t="s">
        <v>560</v>
      </c>
      <c r="C599" s="64" t="s">
        <v>3692</v>
      </c>
      <c r="D599" s="55" t="s">
        <v>562</v>
      </c>
      <c r="E599" s="55" t="s">
        <v>3690</v>
      </c>
      <c r="G599" s="55" t="s">
        <v>3693</v>
      </c>
      <c r="H599" s="63">
        <v>45523</v>
      </c>
      <c r="I599" s="63">
        <v>45523</v>
      </c>
      <c r="J599" s="55" t="s">
        <v>561</v>
      </c>
      <c r="K599" s="64" t="s">
        <v>3691</v>
      </c>
      <c r="M599" s="55" t="s">
        <v>3690</v>
      </c>
      <c r="N599" s="55" t="s">
        <v>3693</v>
      </c>
      <c r="P599" s="55" t="s">
        <v>3694</v>
      </c>
      <c r="Q599" s="55" t="s">
        <v>564</v>
      </c>
      <c r="R599" s="55" t="s">
        <v>34</v>
      </c>
      <c r="S599" s="55" t="s">
        <v>351</v>
      </c>
      <c r="T599" s="60">
        <v>1</v>
      </c>
      <c r="U599" s="60">
        <v>34020</v>
      </c>
      <c r="V599" s="60">
        <v>0</v>
      </c>
      <c r="W599" s="60">
        <v>3000</v>
      </c>
      <c r="X599" s="60">
        <v>0</v>
      </c>
      <c r="Y599" s="60">
        <v>3500</v>
      </c>
      <c r="Z599" s="60">
        <v>960</v>
      </c>
      <c r="AA599" s="60">
        <v>0</v>
      </c>
      <c r="AB599" s="60">
        <v>32130</v>
      </c>
      <c r="AC599" s="60">
        <v>19800</v>
      </c>
      <c r="AD599" s="60">
        <v>37020</v>
      </c>
      <c r="AE599" s="60">
        <v>24260</v>
      </c>
      <c r="AF599" s="60">
        <v>4141</v>
      </c>
      <c r="AG599" s="60">
        <v>8619</v>
      </c>
      <c r="AH599" s="61">
        <v>0.23280000000000001</v>
      </c>
      <c r="AL599" s="55" t="s">
        <v>33</v>
      </c>
      <c r="AN599" s="55" t="s">
        <v>785</v>
      </c>
      <c r="AP5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5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5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599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5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5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9" s="60">
        <f>IFERROR(IF(D599="스마트스토어",COUNTIFS(출고표[구입일자],"&lt;&gt;"&amp;H599,출고표[구매자명],E599,출고표[구매자연락처],F599),COUNTIFS(출고표[구입일자],"&lt;&gt;"&amp;H599,출고표[구매자명],E599,출고표[구매자연락처],G599)),0)</f>
        <v>0</v>
      </c>
    </row>
    <row r="600" spans="1:48" ht="20.100000000000001" customHeight="1">
      <c r="A600" s="55">
        <v>607</v>
      </c>
      <c r="B600" s="55" t="s">
        <v>560</v>
      </c>
      <c r="C600" s="64" t="s">
        <v>3697</v>
      </c>
      <c r="D600" s="55" t="s">
        <v>562</v>
      </c>
      <c r="E600" s="55" t="s">
        <v>3695</v>
      </c>
      <c r="G600" s="55" t="s">
        <v>3698</v>
      </c>
      <c r="H600" s="63">
        <v>45523</v>
      </c>
      <c r="I600" s="63">
        <v>45523</v>
      </c>
      <c r="J600" s="55" t="s">
        <v>561</v>
      </c>
      <c r="K600" s="64" t="s">
        <v>3696</v>
      </c>
      <c r="M600" s="55" t="s">
        <v>3695</v>
      </c>
      <c r="N600" s="55" t="s">
        <v>3698</v>
      </c>
      <c r="P600" s="55" t="s">
        <v>3699</v>
      </c>
      <c r="Q600" s="55" t="s">
        <v>564</v>
      </c>
      <c r="R600" s="55" t="s">
        <v>98</v>
      </c>
      <c r="S600" s="55" t="s">
        <v>351</v>
      </c>
      <c r="T600" s="60">
        <v>2</v>
      </c>
      <c r="U600" s="60">
        <v>12240</v>
      </c>
      <c r="V600" s="60">
        <v>1360</v>
      </c>
      <c r="W600" s="60">
        <v>0</v>
      </c>
      <c r="X600" s="60">
        <v>0</v>
      </c>
      <c r="Y600" s="60">
        <v>3500</v>
      </c>
      <c r="Z600" s="60">
        <v>0</v>
      </c>
      <c r="AA600" s="60">
        <v>0</v>
      </c>
      <c r="AB600" s="60">
        <v>6430</v>
      </c>
      <c r="AC600" s="60">
        <v>3960</v>
      </c>
      <c r="AD600" s="60">
        <v>12240</v>
      </c>
      <c r="AE600" s="60">
        <v>10920</v>
      </c>
      <c r="AF600" s="60">
        <v>1454</v>
      </c>
      <c r="AG600" s="60">
        <v>-134</v>
      </c>
      <c r="AH600" s="61">
        <v>-1.09E-2</v>
      </c>
      <c r="AL600" s="55" t="s">
        <v>1645</v>
      </c>
      <c r="AN600" s="55" t="s">
        <v>785</v>
      </c>
      <c r="AP6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6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11420</v>
      </c>
      <c r="AR6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600" s="60">
        <f>IFERROR(IF(출고표[[#This Row],[쇼핑몰구분]]="비닐팩토리",0,ROUND(출고표[[#This Row],[총판매금액(검)]]-출고표[[#This Row],[거래처지급액(검)]]-출고표[[#This Row],[수수료(검)]],0)),0)</f>
        <v>-634</v>
      </c>
      <c r="AT6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-5.1799999999999999E-2</v>
      </c>
      <c r="AU6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0" s="60">
        <f>IFERROR(IF(D600="스마트스토어",COUNTIFS(출고표[구입일자],"&lt;&gt;"&amp;H600,출고표[구매자명],E600,출고표[구매자연락처],F600),COUNTIFS(출고표[구입일자],"&lt;&gt;"&amp;H600,출고표[구매자명],E600,출고표[구매자연락처],G600)),0)</f>
        <v>0</v>
      </c>
    </row>
    <row r="601" spans="1:48" ht="20.100000000000001" customHeight="1">
      <c r="A601" s="55">
        <v>608</v>
      </c>
      <c r="B601" s="55" t="s">
        <v>560</v>
      </c>
      <c r="C601" s="64" t="s">
        <v>3702</v>
      </c>
      <c r="D601" s="55" t="s">
        <v>562</v>
      </c>
      <c r="E601" s="55" t="s">
        <v>3703</v>
      </c>
      <c r="G601" s="55" t="s">
        <v>3704</v>
      </c>
      <c r="H601" s="63">
        <v>45523</v>
      </c>
      <c r="I601" s="63">
        <v>45524</v>
      </c>
      <c r="J601" s="55" t="s">
        <v>561</v>
      </c>
      <c r="K601" s="64" t="s">
        <v>3701</v>
      </c>
      <c r="M601" s="55" t="s">
        <v>3700</v>
      </c>
      <c r="N601" s="55" t="s">
        <v>3704</v>
      </c>
      <c r="P601" s="55" t="s">
        <v>3705</v>
      </c>
      <c r="Q601" s="55" t="s">
        <v>563</v>
      </c>
      <c r="R601" s="55" t="s">
        <v>115</v>
      </c>
      <c r="S601" s="55" t="s">
        <v>351</v>
      </c>
      <c r="T601" s="60">
        <v>7</v>
      </c>
      <c r="U601" s="60">
        <v>24780</v>
      </c>
      <c r="V601" s="60">
        <v>0</v>
      </c>
      <c r="W601" s="60">
        <v>0</v>
      </c>
      <c r="X601" s="60">
        <v>0</v>
      </c>
      <c r="Y601" s="60">
        <v>3500</v>
      </c>
      <c r="Z601" s="60">
        <v>1725</v>
      </c>
      <c r="AA601" s="60">
        <v>0</v>
      </c>
      <c r="AB601" s="60">
        <v>3210</v>
      </c>
      <c r="AC601" s="60">
        <v>1980</v>
      </c>
      <c r="AD601" s="60">
        <v>24780</v>
      </c>
      <c r="AE601" s="60">
        <v>19985</v>
      </c>
      <c r="AF601" s="60">
        <v>2944</v>
      </c>
      <c r="AG601" s="60">
        <v>1851</v>
      </c>
      <c r="AH601" s="61">
        <v>7.4700000000000003E-2</v>
      </c>
      <c r="AL601" s="55" t="s">
        <v>114</v>
      </c>
      <c r="AN601" s="55" t="s">
        <v>785</v>
      </c>
      <c r="AP6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24780</v>
      </c>
      <c r="AQ6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19085</v>
      </c>
      <c r="AR6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2944</v>
      </c>
      <c r="AS601" s="60">
        <f>IFERROR(IF(출고표[[#This Row],[쇼핑몰구분]]="비닐팩토리",0,ROUND(출고표[[#This Row],[총판매금액(검)]]-출고표[[#This Row],[거래처지급액(검)]]-출고표[[#This Row],[수수료(검)]],0)),0)</f>
        <v>2751</v>
      </c>
      <c r="AT6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0.111</v>
      </c>
      <c r="AU6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1" s="60">
        <f>IFERROR(IF(D601="스마트스토어",COUNTIFS(출고표[구입일자],"&lt;&gt;"&amp;H601,출고표[구매자명],E601,출고표[구매자연락처],F601),COUNTIFS(출고표[구입일자],"&lt;&gt;"&amp;H601,출고표[구매자명],E601,출고표[구매자연락처],G601)),0)</f>
        <v>0</v>
      </c>
    </row>
    <row r="602" spans="1:48" ht="20.100000000000001" customHeight="1">
      <c r="A602" s="55">
        <v>609</v>
      </c>
      <c r="B602" s="55" t="s">
        <v>560</v>
      </c>
      <c r="C602" s="64" t="s">
        <v>3702</v>
      </c>
      <c r="D602" s="55" t="s">
        <v>562</v>
      </c>
      <c r="E602" s="55" t="s">
        <v>3703</v>
      </c>
      <c r="G602" s="55" t="s">
        <v>3704</v>
      </c>
      <c r="H602" s="63">
        <v>45523</v>
      </c>
      <c r="I602" s="63">
        <v>45524</v>
      </c>
      <c r="J602" s="55" t="s">
        <v>561</v>
      </c>
      <c r="K602" s="64" t="s">
        <v>3701</v>
      </c>
      <c r="M602" s="55" t="s">
        <v>3700</v>
      </c>
      <c r="N602" s="55" t="s">
        <v>3704</v>
      </c>
      <c r="P602" s="55" t="s">
        <v>3705</v>
      </c>
      <c r="Q602" s="55" t="s">
        <v>563</v>
      </c>
      <c r="R602" s="55" t="s">
        <v>74</v>
      </c>
      <c r="S602" s="55" t="s">
        <v>351</v>
      </c>
      <c r="T602" s="60">
        <v>4</v>
      </c>
      <c r="U602" s="60">
        <v>8320</v>
      </c>
      <c r="V602" s="60">
        <v>2080</v>
      </c>
      <c r="W602" s="60">
        <v>0</v>
      </c>
      <c r="X602" s="60">
        <v>0</v>
      </c>
      <c r="Y602" s="60">
        <v>3500</v>
      </c>
      <c r="Z602" s="60">
        <v>0</v>
      </c>
      <c r="AA602" s="60">
        <v>0</v>
      </c>
      <c r="AB602" s="60">
        <v>2280</v>
      </c>
      <c r="AC602" s="60">
        <v>1540</v>
      </c>
      <c r="AD602" s="60">
        <v>8320</v>
      </c>
      <c r="AE602" s="60">
        <v>6160</v>
      </c>
      <c r="AF602" s="60">
        <v>988</v>
      </c>
      <c r="AG602" s="60">
        <v>1172</v>
      </c>
      <c r="AH602" s="61">
        <v>0.1409</v>
      </c>
      <c r="AL602" s="55" t="s">
        <v>73</v>
      </c>
      <c r="AM602" s="55" t="s">
        <v>773</v>
      </c>
      <c r="AN602" s="55" t="s">
        <v>785</v>
      </c>
      <c r="AP6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8320</v>
      </c>
      <c r="AQ6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9660</v>
      </c>
      <c r="AR6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988</v>
      </c>
      <c r="AS602" s="60">
        <f>IFERROR(IF(출고표[[#This Row],[쇼핑몰구분]]="비닐팩토리",0,ROUND(출고표[[#This Row],[총판매금액(검)]]-출고표[[#This Row],[거래처지급액(검)]]-출고표[[#This Row],[수수료(검)]],0)),0)</f>
        <v>-2328</v>
      </c>
      <c r="AT60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-0.27979999999999999</v>
      </c>
      <c r="AU6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2" s="60">
        <f>IFERROR(IF(D602="스마트스토어",COUNTIFS(출고표[구입일자],"&lt;&gt;"&amp;H602,출고표[구매자명],E602,출고표[구매자연락처],F602),COUNTIFS(출고표[구입일자],"&lt;&gt;"&amp;H602,출고표[구매자명],E602,출고표[구매자연락처],G602)),0)</f>
        <v>0</v>
      </c>
    </row>
    <row r="603" spans="1:48" ht="20.100000000000001" customHeight="1">
      <c r="A603" s="55">
        <v>610</v>
      </c>
      <c r="B603" s="55" t="s">
        <v>560</v>
      </c>
      <c r="C603" s="64" t="s">
        <v>3702</v>
      </c>
      <c r="D603" s="55" t="s">
        <v>562</v>
      </c>
      <c r="E603" s="55" t="s">
        <v>3703</v>
      </c>
      <c r="G603" s="55" t="s">
        <v>3704</v>
      </c>
      <c r="H603" s="63">
        <v>45523</v>
      </c>
      <c r="I603" s="63">
        <v>45524</v>
      </c>
      <c r="J603" s="55" t="s">
        <v>561</v>
      </c>
      <c r="K603" s="64" t="s">
        <v>3701</v>
      </c>
      <c r="M603" s="55" t="s">
        <v>3700</v>
      </c>
      <c r="N603" s="55" t="s">
        <v>3704</v>
      </c>
      <c r="P603" s="55" t="s">
        <v>3705</v>
      </c>
      <c r="Q603" s="55" t="s">
        <v>563</v>
      </c>
      <c r="R603" s="55" t="s">
        <v>121</v>
      </c>
      <c r="S603" s="55" t="s">
        <v>351</v>
      </c>
      <c r="T603" s="60">
        <v>3</v>
      </c>
      <c r="U603" s="60">
        <v>8130</v>
      </c>
      <c r="V603" s="60">
        <v>0</v>
      </c>
      <c r="W603" s="60">
        <v>0</v>
      </c>
      <c r="X603" s="60">
        <v>0</v>
      </c>
      <c r="Y603" s="60">
        <v>3500</v>
      </c>
      <c r="Z603" s="60">
        <v>0</v>
      </c>
      <c r="AA603" s="60">
        <v>0</v>
      </c>
      <c r="AB603" s="60">
        <v>2320</v>
      </c>
      <c r="AC603" s="60">
        <v>1430</v>
      </c>
      <c r="AD603" s="60">
        <v>8130</v>
      </c>
      <c r="AE603" s="60">
        <v>4290</v>
      </c>
      <c r="AF603" s="60">
        <v>966</v>
      </c>
      <c r="AG603" s="60">
        <v>2874</v>
      </c>
      <c r="AH603" s="61">
        <v>0.35349999999999998</v>
      </c>
      <c r="AL603" s="55" t="s">
        <v>120</v>
      </c>
      <c r="AM603" s="55" t="s">
        <v>773</v>
      </c>
      <c r="AN603" s="55" t="s">
        <v>785</v>
      </c>
      <c r="AP6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8130</v>
      </c>
      <c r="AQ6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7790</v>
      </c>
      <c r="AR6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966</v>
      </c>
      <c r="AS603" s="60">
        <f>IFERROR(IF(출고표[[#This Row],[쇼핑몰구분]]="비닐팩토리",0,ROUND(출고표[[#This Row],[총판매금액(검)]]-출고표[[#This Row],[거래처지급액(검)]]-출고표[[#This Row],[수수료(검)]],0)),0)</f>
        <v>-626</v>
      </c>
      <c r="AT6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-7.6999999999999999E-2</v>
      </c>
      <c r="AU6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3" s="60">
        <f>IFERROR(IF(D603="스마트스토어",COUNTIFS(출고표[구입일자],"&lt;&gt;"&amp;H603,출고표[구매자명],E603,출고표[구매자연락처],F603),COUNTIFS(출고표[구입일자],"&lt;&gt;"&amp;H603,출고표[구매자명],E603,출고표[구매자연락처],G603)),0)</f>
        <v>0</v>
      </c>
    </row>
    <row r="604" spans="1:48" ht="20.100000000000001" customHeight="1">
      <c r="A604" s="55">
        <v>611</v>
      </c>
      <c r="B604" s="55" t="s">
        <v>560</v>
      </c>
      <c r="C604" s="64" t="s">
        <v>3702</v>
      </c>
      <c r="D604" s="55" t="s">
        <v>562</v>
      </c>
      <c r="E604" s="55" t="s">
        <v>3703</v>
      </c>
      <c r="G604" s="55" t="s">
        <v>3704</v>
      </c>
      <c r="H604" s="63">
        <v>45523</v>
      </c>
      <c r="I604" s="63">
        <v>45524</v>
      </c>
      <c r="J604" s="55" t="s">
        <v>561</v>
      </c>
      <c r="K604" s="64" t="s">
        <v>3701</v>
      </c>
      <c r="M604" s="55" t="s">
        <v>3700</v>
      </c>
      <c r="N604" s="55" t="s">
        <v>3704</v>
      </c>
      <c r="P604" s="55" t="s">
        <v>3705</v>
      </c>
      <c r="Q604" s="55" t="s">
        <v>563</v>
      </c>
      <c r="R604" s="55" t="s">
        <v>68</v>
      </c>
      <c r="S604" s="55" t="s">
        <v>351</v>
      </c>
      <c r="T604" s="60">
        <v>4</v>
      </c>
      <c r="U604" s="60">
        <v>18720</v>
      </c>
      <c r="V604" s="60">
        <v>0</v>
      </c>
      <c r="W604" s="60">
        <v>0</v>
      </c>
      <c r="X604" s="60">
        <v>0</v>
      </c>
      <c r="Y604" s="60">
        <v>3500</v>
      </c>
      <c r="Z604" s="60">
        <v>0</v>
      </c>
      <c r="AA604" s="60">
        <v>0</v>
      </c>
      <c r="AB604" s="60">
        <v>3910</v>
      </c>
      <c r="AC604" s="60">
        <v>2640</v>
      </c>
      <c r="AD604" s="60">
        <v>18720</v>
      </c>
      <c r="AE604" s="60">
        <v>10560</v>
      </c>
      <c r="AF604" s="60">
        <v>2224</v>
      </c>
      <c r="AG604" s="60">
        <v>5936</v>
      </c>
      <c r="AH604" s="61">
        <v>0.31709999999999999</v>
      </c>
      <c r="AL604" s="55" t="s">
        <v>67</v>
      </c>
      <c r="AM604" s="55" t="s">
        <v>773</v>
      </c>
      <c r="AN604" s="55" t="s">
        <v>785</v>
      </c>
      <c r="AP6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18720</v>
      </c>
      <c r="AQ6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14060</v>
      </c>
      <c r="AR6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2224</v>
      </c>
      <c r="AS604" s="60">
        <f>IFERROR(IF(출고표[[#This Row],[쇼핑몰구분]]="비닐팩토리",0,ROUND(출고표[[#This Row],[총판매금액(검)]]-출고표[[#This Row],[거래처지급액(검)]]-출고표[[#This Row],[수수료(검)]],0)),0)</f>
        <v>2436</v>
      </c>
      <c r="AT6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0.13009999999999999</v>
      </c>
      <c r="AU6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4" s="60">
        <f>IFERROR(IF(D604="스마트스토어",COUNTIFS(출고표[구입일자],"&lt;&gt;"&amp;H604,출고표[구매자명],E604,출고표[구매자연락처],F604),COUNTIFS(출고표[구입일자],"&lt;&gt;"&amp;H604,출고표[구매자명],E604,출고표[구매자연락처],G604)),0)</f>
        <v>0</v>
      </c>
    </row>
    <row r="605" spans="1:48" ht="20.100000000000001" customHeight="1">
      <c r="A605" s="55">
        <v>612</v>
      </c>
      <c r="B605" s="55" t="s">
        <v>560</v>
      </c>
      <c r="C605" s="64" t="s">
        <v>3708</v>
      </c>
      <c r="D605" s="55" t="s">
        <v>562</v>
      </c>
      <c r="E605" s="55" t="s">
        <v>3706</v>
      </c>
      <c r="G605" s="55" t="s">
        <v>3709</v>
      </c>
      <c r="H605" s="63">
        <v>45524</v>
      </c>
      <c r="I605" s="63">
        <v>45524</v>
      </c>
      <c r="J605" s="55" t="s">
        <v>561</v>
      </c>
      <c r="K605" s="64" t="s">
        <v>3707</v>
      </c>
      <c r="M605" s="55" t="s">
        <v>3706</v>
      </c>
      <c r="N605" s="55" t="s">
        <v>3709</v>
      </c>
      <c r="P605" s="55" t="s">
        <v>3710</v>
      </c>
      <c r="Q605" s="55" t="s">
        <v>3711</v>
      </c>
      <c r="R605" s="55" t="s">
        <v>284</v>
      </c>
      <c r="S605" s="55" t="s">
        <v>351</v>
      </c>
      <c r="T605" s="60">
        <v>1</v>
      </c>
      <c r="U605" s="60">
        <v>1880</v>
      </c>
      <c r="V605" s="60">
        <v>210</v>
      </c>
      <c r="W605" s="60">
        <v>0</v>
      </c>
      <c r="X605" s="60">
        <v>0</v>
      </c>
      <c r="Y605" s="60">
        <v>3500</v>
      </c>
      <c r="Z605" s="60">
        <v>0</v>
      </c>
      <c r="AA605" s="60">
        <v>0</v>
      </c>
      <c r="AB605" s="60">
        <v>2000</v>
      </c>
      <c r="AC605" s="60">
        <v>1210</v>
      </c>
      <c r="AD605" s="60">
        <v>1880</v>
      </c>
      <c r="AE605" s="60">
        <v>4210</v>
      </c>
      <c r="AF605" s="60">
        <v>223</v>
      </c>
      <c r="AG605" s="60">
        <v>-2553</v>
      </c>
      <c r="AH605" s="61">
        <v>-1.3580000000000001</v>
      </c>
      <c r="AL605" s="55" t="s">
        <v>1648</v>
      </c>
      <c r="AN605" s="55" t="s">
        <v>785</v>
      </c>
      <c r="AP6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1880</v>
      </c>
      <c r="AQ6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4710</v>
      </c>
      <c r="AR6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223</v>
      </c>
      <c r="AS605" s="60">
        <f>IFERROR(IF(출고표[[#This Row],[쇼핑몰구분]]="비닐팩토리",0,ROUND(출고표[[#This Row],[총판매금액(검)]]-출고표[[#This Row],[거래처지급액(검)]]-출고표[[#This Row],[수수료(검)]],0)),0)</f>
        <v>-3053</v>
      </c>
      <c r="AT6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-1.6238999999999999</v>
      </c>
      <c r="AU6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5" s="60">
        <f>IFERROR(IF(D605="스마트스토어",COUNTIFS(출고표[구입일자],"&lt;&gt;"&amp;H605,출고표[구매자명],E605,출고표[구매자연락처],F605),COUNTIFS(출고표[구입일자],"&lt;&gt;"&amp;H605,출고표[구매자명],E605,출고표[구매자연락처],G605)),0)</f>
        <v>0</v>
      </c>
    </row>
    <row r="606" spans="1:48" ht="20.100000000000001" customHeight="1">
      <c r="A606" s="55">
        <v>613</v>
      </c>
      <c r="B606" s="55" t="s">
        <v>560</v>
      </c>
      <c r="C606" s="64" t="s">
        <v>3708</v>
      </c>
      <c r="D606" s="55" t="s">
        <v>562</v>
      </c>
      <c r="E606" s="55" t="s">
        <v>3706</v>
      </c>
      <c r="G606" s="55" t="s">
        <v>3709</v>
      </c>
      <c r="H606" s="63">
        <v>45524</v>
      </c>
      <c r="I606" s="63">
        <v>45524</v>
      </c>
      <c r="J606" s="55" t="s">
        <v>561</v>
      </c>
      <c r="K606" s="64" t="s">
        <v>3707</v>
      </c>
      <c r="M606" s="55" t="s">
        <v>3706</v>
      </c>
      <c r="N606" s="55" t="s">
        <v>3709</v>
      </c>
      <c r="P606" s="55" t="s">
        <v>3710</v>
      </c>
      <c r="Q606" s="55" t="s">
        <v>3711</v>
      </c>
      <c r="R606" s="55" t="s">
        <v>104</v>
      </c>
      <c r="S606" s="55" t="s">
        <v>351</v>
      </c>
      <c r="T606" s="60">
        <v>1</v>
      </c>
      <c r="U606" s="60">
        <v>3850</v>
      </c>
      <c r="V606" s="60">
        <v>0</v>
      </c>
      <c r="W606" s="60">
        <v>0</v>
      </c>
      <c r="X606" s="60">
        <v>0</v>
      </c>
      <c r="Y606" s="60">
        <v>3500</v>
      </c>
      <c r="Z606" s="60">
        <v>0</v>
      </c>
      <c r="AA606" s="60">
        <v>0</v>
      </c>
      <c r="AB606" s="60">
        <v>3570</v>
      </c>
      <c r="AC606" s="60">
        <v>2200</v>
      </c>
      <c r="AD606" s="60">
        <v>3850</v>
      </c>
      <c r="AE606" s="60">
        <v>2200</v>
      </c>
      <c r="AF606" s="60">
        <v>457</v>
      </c>
      <c r="AG606" s="60">
        <v>1193</v>
      </c>
      <c r="AH606" s="61">
        <v>0.30990000000000001</v>
      </c>
      <c r="AL606" s="55" t="s">
        <v>1644</v>
      </c>
      <c r="AM606" s="55" t="s">
        <v>773</v>
      </c>
      <c r="AN606" s="55" t="s">
        <v>785</v>
      </c>
      <c r="AP6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6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5700</v>
      </c>
      <c r="AR6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606" s="60">
        <f>IFERROR(IF(출고표[[#This Row],[쇼핑몰구분]]="비닐팩토리",0,ROUND(출고표[[#This Row],[총판매금액(검)]]-출고표[[#This Row],[거래처지급액(검)]]-출고표[[#This Row],[수수료(검)]],0)),0)</f>
        <v>-2307</v>
      </c>
      <c r="AT6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-0.59919999999999995</v>
      </c>
      <c r="AU6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6" s="60">
        <f>IFERROR(IF(D606="스마트스토어",COUNTIFS(출고표[구입일자],"&lt;&gt;"&amp;H606,출고표[구매자명],E606,출고표[구매자연락처],F606),COUNTIFS(출고표[구입일자],"&lt;&gt;"&amp;H606,출고표[구매자명],E606,출고표[구매자연락처],G606)),0)</f>
        <v>0</v>
      </c>
    </row>
    <row r="607" spans="1:48" ht="20.100000000000001" customHeight="1">
      <c r="A607" s="55">
        <v>614</v>
      </c>
      <c r="B607" s="55" t="s">
        <v>560</v>
      </c>
      <c r="C607" s="64" t="s">
        <v>3708</v>
      </c>
      <c r="D607" s="55" t="s">
        <v>562</v>
      </c>
      <c r="E607" s="55" t="s">
        <v>3706</v>
      </c>
      <c r="G607" s="55" t="s">
        <v>3709</v>
      </c>
      <c r="H607" s="63">
        <v>45524</v>
      </c>
      <c r="I607" s="63">
        <v>45524</v>
      </c>
      <c r="J607" s="55" t="s">
        <v>561</v>
      </c>
      <c r="K607" s="64" t="s">
        <v>3707</v>
      </c>
      <c r="M607" s="55" t="s">
        <v>3706</v>
      </c>
      <c r="N607" s="55" t="s">
        <v>3709</v>
      </c>
      <c r="P607" s="55" t="s">
        <v>3710</v>
      </c>
      <c r="Q607" s="55" t="s">
        <v>3711</v>
      </c>
      <c r="R607" s="55" t="s">
        <v>98</v>
      </c>
      <c r="S607" s="55" t="s">
        <v>351</v>
      </c>
      <c r="T607" s="60">
        <v>1</v>
      </c>
      <c r="U607" s="60">
        <v>6120</v>
      </c>
      <c r="V607" s="60">
        <v>680</v>
      </c>
      <c r="W607" s="60">
        <v>0</v>
      </c>
      <c r="X607" s="60">
        <v>0</v>
      </c>
      <c r="Y607" s="60">
        <v>3500</v>
      </c>
      <c r="Z607" s="60">
        <v>0</v>
      </c>
      <c r="AA607" s="60">
        <v>0</v>
      </c>
      <c r="AB607" s="60">
        <v>6430</v>
      </c>
      <c r="AC607" s="60">
        <v>3960</v>
      </c>
      <c r="AD607" s="60">
        <v>6120</v>
      </c>
      <c r="AE607" s="60">
        <v>3960</v>
      </c>
      <c r="AF607" s="60">
        <v>727</v>
      </c>
      <c r="AG607" s="60">
        <v>1433</v>
      </c>
      <c r="AH607" s="61">
        <v>0.23419999999999999</v>
      </c>
      <c r="AL607" s="55" t="s">
        <v>1645</v>
      </c>
      <c r="AM607" s="55" t="s">
        <v>773</v>
      </c>
      <c r="AN607" s="55" t="s">
        <v>785</v>
      </c>
      <c r="AP6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6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7460</v>
      </c>
      <c r="AR6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607" s="60">
        <f>IFERROR(IF(출고표[[#This Row],[쇼핑몰구분]]="비닐팩토리",0,ROUND(출고표[[#This Row],[총판매금액(검)]]-출고표[[#This Row],[거래처지급액(검)]]-출고표[[#This Row],[수수료(검)]],0)),0)</f>
        <v>-2067</v>
      </c>
      <c r="AT6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-0.3377</v>
      </c>
      <c r="AU6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7" s="60">
        <f>IFERROR(IF(D607="스마트스토어",COUNTIFS(출고표[구입일자],"&lt;&gt;"&amp;H607,출고표[구매자명],E607,출고표[구매자연락처],F607),COUNTIFS(출고표[구입일자],"&lt;&gt;"&amp;H607,출고표[구매자명],E607,출고표[구매자연락처],G607)),0)</f>
        <v>0</v>
      </c>
    </row>
    <row r="608" spans="1:48" ht="20.100000000000001" customHeight="1">
      <c r="A608" s="55">
        <v>615</v>
      </c>
      <c r="B608" s="55" t="s">
        <v>560</v>
      </c>
      <c r="C608" s="64" t="s">
        <v>3714</v>
      </c>
      <c r="D608" s="55" t="s">
        <v>559</v>
      </c>
      <c r="E608" s="55" t="s">
        <v>3712</v>
      </c>
      <c r="F608" s="55" t="s">
        <v>3715</v>
      </c>
      <c r="G608" s="55" t="s">
        <v>3716</v>
      </c>
      <c r="H608" s="63">
        <v>45523</v>
      </c>
      <c r="I608" s="63">
        <v>45524</v>
      </c>
      <c r="J608" s="55" t="s">
        <v>561</v>
      </c>
      <c r="K608" s="64" t="s">
        <v>3713</v>
      </c>
      <c r="M608" s="55" t="s">
        <v>3712</v>
      </c>
      <c r="N608" s="55" t="s">
        <v>3716</v>
      </c>
      <c r="P608" s="55" t="s">
        <v>3717</v>
      </c>
      <c r="R608" s="55" t="s">
        <v>24</v>
      </c>
      <c r="S608" s="55" t="s">
        <v>351</v>
      </c>
      <c r="T608" s="60">
        <v>5</v>
      </c>
      <c r="U608" s="60">
        <v>68850</v>
      </c>
      <c r="V608" s="60">
        <v>7650</v>
      </c>
      <c r="W608" s="60">
        <v>0</v>
      </c>
      <c r="X608" s="60">
        <v>0</v>
      </c>
      <c r="Y608" s="60">
        <v>3500</v>
      </c>
      <c r="Z608" s="60">
        <v>1725</v>
      </c>
      <c r="AA608" s="60">
        <v>0</v>
      </c>
      <c r="AB608" s="60">
        <v>14450</v>
      </c>
      <c r="AC608" s="60">
        <v>9350</v>
      </c>
      <c r="AD608" s="60">
        <v>68850</v>
      </c>
      <c r="AE608" s="60">
        <v>52875</v>
      </c>
      <c r="AF608" s="60">
        <v>2820</v>
      </c>
      <c r="AG608" s="60">
        <v>13155</v>
      </c>
      <c r="AH608" s="61">
        <v>0.19109999999999999</v>
      </c>
      <c r="AL608" s="55" t="s">
        <v>23</v>
      </c>
      <c r="AN608" s="55" t="s">
        <v>785</v>
      </c>
      <c r="AP6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68850</v>
      </c>
      <c r="AQ6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51975</v>
      </c>
      <c r="AR6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2820</v>
      </c>
      <c r="AS608" s="60">
        <f>IFERROR(IF(출고표[[#This Row],[쇼핑몰구분]]="비닐팩토리",0,ROUND(출고표[[#This Row],[총판매금액(검)]]-출고표[[#This Row],[거래처지급액(검)]]-출고표[[#This Row],[수수료(검)]],0)),0)</f>
        <v>14055</v>
      </c>
      <c r="AT6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0.2041</v>
      </c>
      <c r="AU6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8" s="60">
        <f>IFERROR(IF(D608="스마트스토어",COUNTIFS(출고표[구입일자],"&lt;&gt;"&amp;H608,출고표[구매자명],E608,출고표[구매자연락처],F608),COUNTIFS(출고표[구입일자],"&lt;&gt;"&amp;H608,출고표[구매자명],E608,출고표[구매자연락처],G608)),0)</f>
        <v>0</v>
      </c>
    </row>
    <row r="609" spans="1:48" ht="20.100000000000001" customHeight="1">
      <c r="A609" s="55">
        <v>616</v>
      </c>
      <c r="B609" s="55" t="s">
        <v>560</v>
      </c>
      <c r="C609" s="64" t="s">
        <v>3719</v>
      </c>
      <c r="D609" s="55" t="s">
        <v>559</v>
      </c>
      <c r="E609" s="55" t="s">
        <v>2960</v>
      </c>
      <c r="F609" s="55" t="s">
        <v>2963</v>
      </c>
      <c r="G609" s="55" t="s">
        <v>2964</v>
      </c>
      <c r="H609" s="63">
        <v>45523</v>
      </c>
      <c r="I609" s="63">
        <v>45524</v>
      </c>
      <c r="J609" s="55" t="s">
        <v>561</v>
      </c>
      <c r="K609" s="64" t="s">
        <v>3718</v>
      </c>
      <c r="M609" s="55" t="s">
        <v>2960</v>
      </c>
      <c r="N609" s="55" t="s">
        <v>2964</v>
      </c>
      <c r="P609" s="55" t="s">
        <v>2965</v>
      </c>
      <c r="R609" s="55" t="s">
        <v>211</v>
      </c>
      <c r="S609" s="55" t="s">
        <v>351</v>
      </c>
      <c r="T609" s="60">
        <v>25</v>
      </c>
      <c r="U609" s="60">
        <v>57250</v>
      </c>
      <c r="V609" s="60">
        <v>0</v>
      </c>
      <c r="W609" s="60">
        <v>0</v>
      </c>
      <c r="X609" s="60">
        <v>0</v>
      </c>
      <c r="Y609" s="60">
        <v>3500</v>
      </c>
      <c r="Z609" s="60">
        <v>1725</v>
      </c>
      <c r="AA609" s="60">
        <v>0</v>
      </c>
      <c r="AB609" s="60">
        <v>2190</v>
      </c>
      <c r="AC609" s="60">
        <v>1397</v>
      </c>
      <c r="AD609" s="60">
        <v>57250</v>
      </c>
      <c r="AE609" s="60">
        <v>41050</v>
      </c>
      <c r="AF609" s="60">
        <v>2359</v>
      </c>
      <c r="AG609" s="60">
        <v>13841</v>
      </c>
      <c r="AH609" s="61">
        <v>0.24179999999999999</v>
      </c>
      <c r="AL609" s="55" t="s">
        <v>828</v>
      </c>
      <c r="AM609" s="55" t="s">
        <v>773</v>
      </c>
      <c r="AN609" s="55" t="s">
        <v>785</v>
      </c>
      <c r="AP6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57250</v>
      </c>
      <c r="AQ6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40150</v>
      </c>
      <c r="AR6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2359</v>
      </c>
      <c r="AS609" s="60">
        <f>IFERROR(IF(출고표[[#This Row],[쇼핑몰구분]]="비닐팩토리",0,ROUND(출고표[[#This Row],[총판매금액(검)]]-출고표[[#This Row],[거래처지급액(검)]]-출고표[[#This Row],[수수료(검)]],0)),0)</f>
        <v>14741</v>
      </c>
      <c r="AT6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0.25750000000000001</v>
      </c>
      <c r="AU6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09" s="60">
        <f>IFERROR(IF(D609="스마트스토어",COUNTIFS(출고표[구입일자],"&lt;&gt;"&amp;H609,출고표[구매자명],E609,출고표[구매자연락처],F609),COUNTIFS(출고표[구입일자],"&lt;&gt;"&amp;H609,출고표[구매자명],E609,출고표[구매자연락처],G609)),0)</f>
        <v>1</v>
      </c>
    </row>
    <row r="610" spans="1:48" ht="20.100000000000001" customHeight="1">
      <c r="A610" s="55">
        <v>617</v>
      </c>
      <c r="B610" s="55" t="s">
        <v>560</v>
      </c>
      <c r="C610" s="64" t="s">
        <v>3721</v>
      </c>
      <c r="D610" s="55" t="s">
        <v>559</v>
      </c>
      <c r="E610" s="55" t="s">
        <v>3492</v>
      </c>
      <c r="F610" s="55" t="s">
        <v>3495</v>
      </c>
      <c r="G610" s="55" t="s">
        <v>3496</v>
      </c>
      <c r="H610" s="63">
        <v>45521</v>
      </c>
      <c r="I610" s="63">
        <v>45523</v>
      </c>
      <c r="J610" s="55" t="s">
        <v>561</v>
      </c>
      <c r="K610" s="64" t="s">
        <v>3720</v>
      </c>
      <c r="M610" s="55" t="s">
        <v>3492</v>
      </c>
      <c r="N610" s="55" t="s">
        <v>3496</v>
      </c>
      <c r="P610" s="55" t="s">
        <v>3497</v>
      </c>
      <c r="R610" s="55" t="s">
        <v>104</v>
      </c>
      <c r="S610" s="55" t="s">
        <v>351</v>
      </c>
      <c r="T610" s="60">
        <v>8</v>
      </c>
      <c r="U610" s="60">
        <v>37440</v>
      </c>
      <c r="V610" s="60">
        <v>0</v>
      </c>
      <c r="W610" s="60">
        <v>0</v>
      </c>
      <c r="X610" s="60">
        <v>0</v>
      </c>
      <c r="Y610" s="60">
        <v>3500</v>
      </c>
      <c r="Z610" s="60">
        <v>960</v>
      </c>
      <c r="AA610" s="60">
        <v>0</v>
      </c>
      <c r="AB610" s="60">
        <v>3400</v>
      </c>
      <c r="AC610" s="60">
        <v>2200</v>
      </c>
      <c r="AD610" s="60">
        <v>37440</v>
      </c>
      <c r="AE610" s="60">
        <v>22060</v>
      </c>
      <c r="AF610" s="60">
        <v>1570</v>
      </c>
      <c r="AG610" s="60">
        <v>13810</v>
      </c>
      <c r="AH610" s="61">
        <v>0.36890000000000001</v>
      </c>
      <c r="AL610" s="55" t="s">
        <v>1644</v>
      </c>
      <c r="AM610" s="55" t="s">
        <v>773</v>
      </c>
      <c r="AN610" s="55" t="s">
        <v>785</v>
      </c>
      <c r="AP6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37440</v>
      </c>
      <c r="AQ6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22060</v>
      </c>
      <c r="AR6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1570</v>
      </c>
      <c r="AS610" s="60">
        <f>IFERROR(IF(출고표[[#This Row],[쇼핑몰구분]]="비닐팩토리",0,ROUND(출고표[[#This Row],[총판매금액(검)]]-출고표[[#This Row],[거래처지급액(검)]]-출고표[[#This Row],[수수료(검)]],0)),0)</f>
        <v>13810</v>
      </c>
      <c r="AT6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0.36890000000000001</v>
      </c>
      <c r="AU6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0" s="60">
        <f>IFERROR(IF(D610="스마트스토어",COUNTIFS(출고표[구입일자],"&lt;&gt;"&amp;H610,출고표[구매자명],E610,출고표[구매자연락처],F610),COUNTIFS(출고표[구입일자],"&lt;&gt;"&amp;H610,출고표[구매자명],E610,출고표[구매자연락처],G610)),0)</f>
        <v>2</v>
      </c>
    </row>
    <row r="611" spans="1:48" ht="20.100000000000001" customHeight="1">
      <c r="A611" s="55">
        <v>618</v>
      </c>
      <c r="B611" s="55" t="s">
        <v>560</v>
      </c>
      <c r="C611" s="64" t="s">
        <v>3723</v>
      </c>
      <c r="D611" s="55" t="s">
        <v>559</v>
      </c>
      <c r="E611" s="55" t="s">
        <v>2509</v>
      </c>
      <c r="F611" s="55" t="s">
        <v>2512</v>
      </c>
      <c r="G611" s="55" t="s">
        <v>2513</v>
      </c>
      <c r="H611" s="63">
        <v>45521</v>
      </c>
      <c r="I611" s="63">
        <v>45523</v>
      </c>
      <c r="J611" s="55" t="s">
        <v>561</v>
      </c>
      <c r="K611" s="64" t="s">
        <v>3722</v>
      </c>
      <c r="M611" s="55" t="s">
        <v>2509</v>
      </c>
      <c r="N611" s="55" t="s">
        <v>2513</v>
      </c>
      <c r="P611" s="55" t="s">
        <v>2514</v>
      </c>
      <c r="R611" s="55" t="s">
        <v>80</v>
      </c>
      <c r="S611" s="55" t="s">
        <v>385</v>
      </c>
      <c r="T611" s="60">
        <v>5</v>
      </c>
      <c r="U611" s="60">
        <v>34500</v>
      </c>
      <c r="V611" s="60">
        <v>0</v>
      </c>
      <c r="W611" s="60">
        <v>3000</v>
      </c>
      <c r="X611" s="60">
        <v>0</v>
      </c>
      <c r="Y611" s="60">
        <v>3500</v>
      </c>
      <c r="Z611" s="60">
        <v>1725</v>
      </c>
      <c r="AA611" s="60">
        <v>0</v>
      </c>
      <c r="AB611" s="60">
        <v>5120</v>
      </c>
      <c r="AC611" s="60">
        <v>3410</v>
      </c>
      <c r="AD611" s="60">
        <v>37500</v>
      </c>
      <c r="AE611" s="60">
        <v>23175</v>
      </c>
      <c r="AF611" s="60">
        <v>1512</v>
      </c>
      <c r="AG611" s="60">
        <v>15813</v>
      </c>
      <c r="AH611" s="61">
        <v>0.42170000000000002</v>
      </c>
      <c r="AL611" s="55" t="s">
        <v>79</v>
      </c>
      <c r="AM611" s="55" t="s">
        <v>773</v>
      </c>
      <c r="AN611" s="55" t="s">
        <v>785</v>
      </c>
      <c r="AP6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37500</v>
      </c>
      <c r="AQ6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22275</v>
      </c>
      <c r="AR6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1512</v>
      </c>
      <c r="AS611" s="60">
        <f>IFERROR(IF(출고표[[#This Row],[쇼핑몰구분]]="비닐팩토리",0,ROUND(출고표[[#This Row],[총판매금액(검)]]-출고표[[#This Row],[거래처지급액(검)]]-출고표[[#This Row],[수수료(검)]],0)),0)</f>
        <v>13713</v>
      </c>
      <c r="AT6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0.36570000000000003</v>
      </c>
      <c r="AU6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11" s="60">
        <f>IFERROR(IF(D611="스마트스토어",COUNTIFS(출고표[구입일자],"&lt;&gt;"&amp;H611,출고표[구매자명],E611,출고표[구매자연락처],F611),COUNTIFS(출고표[구입일자],"&lt;&gt;"&amp;H611,출고표[구매자명],E611,출고표[구매자연락처],G611)),0)</f>
        <v>2</v>
      </c>
    </row>
    <row r="612" spans="1:48" ht="20.100000000000001" customHeight="1">
      <c r="A612" s="55">
        <v>619</v>
      </c>
      <c r="B612" s="55" t="s">
        <v>560</v>
      </c>
      <c r="C612" s="64" t="s">
        <v>3726</v>
      </c>
      <c r="D612" s="55" t="s">
        <v>1135</v>
      </c>
      <c r="H612" s="63">
        <v>45523</v>
      </c>
      <c r="I612" s="63">
        <v>45523</v>
      </c>
      <c r="J612" s="55" t="s">
        <v>561</v>
      </c>
      <c r="K612" s="64" t="s">
        <v>3725</v>
      </c>
      <c r="M612" s="55" t="s">
        <v>3724</v>
      </c>
      <c r="N612" s="55" t="s">
        <v>3727</v>
      </c>
      <c r="P612" s="55" t="s">
        <v>3728</v>
      </c>
      <c r="R612" s="55" t="s">
        <v>84</v>
      </c>
      <c r="S612" s="55" t="s">
        <v>351</v>
      </c>
      <c r="T612" s="60">
        <v>1</v>
      </c>
      <c r="U612" s="60">
        <v>0</v>
      </c>
      <c r="V612" s="60">
        <v>0</v>
      </c>
      <c r="W612" s="60">
        <v>0</v>
      </c>
      <c r="X612" s="60">
        <v>0</v>
      </c>
      <c r="Y612" s="60">
        <v>3500</v>
      </c>
      <c r="Z612" s="60">
        <v>0</v>
      </c>
      <c r="AA612" s="60">
        <v>0</v>
      </c>
      <c r="AB612" s="60">
        <v>5250</v>
      </c>
      <c r="AC612" s="60">
        <v>3410</v>
      </c>
      <c r="AD612" s="60">
        <v>0</v>
      </c>
      <c r="AE612" s="60">
        <v>0</v>
      </c>
      <c r="AF612" s="60">
        <v>0</v>
      </c>
      <c r="AG612" s="60">
        <v>0</v>
      </c>
      <c r="AH612" s="61">
        <v>0</v>
      </c>
      <c r="AL612" s="55" t="s">
        <v>83</v>
      </c>
      <c r="AM612" s="55" t="s">
        <v>773</v>
      </c>
      <c r="AN612" s="55" t="s">
        <v>788</v>
      </c>
      <c r="AP6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6910</v>
      </c>
      <c r="AR6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612" s="60">
        <f>IFERROR(IF(출고표[[#This Row],[쇼핑몰구분]]="비닐팩토리",0,ROUND(출고표[[#This Row],[총판매금액(검)]]-출고표[[#This Row],[거래처지급액(검)]]-출고표[[#This Row],[수수료(검)]],0)),0)</f>
        <v>-6990</v>
      </c>
      <c r="AT6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6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12" s="60">
        <f>IFERROR(IF(D612="스마트스토어",COUNTIFS(출고표[구입일자],"&lt;&gt;"&amp;H612,출고표[구매자명],E612,출고표[구매자연락처],F612),COUNTIFS(출고표[구입일자],"&lt;&gt;"&amp;H612,출고표[구매자명],E612,출고표[구매자연락처],G612)),0)</f>
        <v>0</v>
      </c>
    </row>
    <row r="613" spans="1:48" ht="20.100000000000001" customHeight="1">
      <c r="A613" s="55">
        <v>620</v>
      </c>
      <c r="B613" s="55" t="s">
        <v>665</v>
      </c>
      <c r="C613" s="64" t="s">
        <v>3731</v>
      </c>
      <c r="D613" s="55" t="s">
        <v>562</v>
      </c>
      <c r="E613" s="55" t="s">
        <v>3729</v>
      </c>
      <c r="G613" s="55" t="s">
        <v>3732</v>
      </c>
      <c r="H613" s="63">
        <v>45520</v>
      </c>
      <c r="I613" s="63">
        <v>45523</v>
      </c>
      <c r="J613" s="55" t="s">
        <v>561</v>
      </c>
      <c r="K613" s="64" t="s">
        <v>3730</v>
      </c>
      <c r="M613" s="55" t="s">
        <v>3729</v>
      </c>
      <c r="N613" s="55" t="s">
        <v>3732</v>
      </c>
      <c r="P613" s="55" t="s">
        <v>3733</v>
      </c>
      <c r="Q613" s="55" t="s">
        <v>564</v>
      </c>
      <c r="R613" s="55" t="s">
        <v>40</v>
      </c>
      <c r="S613" s="55" t="s">
        <v>351</v>
      </c>
      <c r="T613" s="60">
        <v>1</v>
      </c>
      <c r="U613" s="60">
        <v>18480</v>
      </c>
      <c r="V613" s="60">
        <v>0</v>
      </c>
      <c r="W613" s="60">
        <v>3000</v>
      </c>
      <c r="X613" s="60">
        <v>0</v>
      </c>
      <c r="Y613" s="60">
        <v>3500</v>
      </c>
      <c r="Z613" s="60">
        <v>960</v>
      </c>
      <c r="AA613" s="60">
        <v>0</v>
      </c>
      <c r="AB613" s="60">
        <v>18480</v>
      </c>
      <c r="AC613" s="60">
        <v>12100</v>
      </c>
      <c r="AD613" s="60">
        <v>21480</v>
      </c>
      <c r="AE613" s="60">
        <v>0</v>
      </c>
      <c r="AF613" s="60">
        <v>2294</v>
      </c>
      <c r="AG613" s="60">
        <v>0</v>
      </c>
      <c r="AH613" s="61">
        <v>0</v>
      </c>
      <c r="AL613" s="55" t="s">
        <v>39</v>
      </c>
      <c r="AN613" s="55" t="s">
        <v>785</v>
      </c>
      <c r="AP6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21480</v>
      </c>
      <c r="AQ6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2294</v>
      </c>
      <c r="AS6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3" s="60">
        <f>IFERROR(IF(D613="스마트스토어",COUNTIFS(출고표[구입일자],"&lt;&gt;"&amp;H613,출고표[구매자명],E613,출고표[구매자연락처],F613),COUNTIFS(출고표[구입일자],"&lt;&gt;"&amp;H613,출고표[구매자명],E613,출고표[구매자연락처],G613)),0)</f>
        <v>0</v>
      </c>
    </row>
    <row r="614" spans="1:48" ht="20.100000000000001" customHeight="1">
      <c r="A614" s="55">
        <v>621</v>
      </c>
      <c r="B614" s="55" t="s">
        <v>665</v>
      </c>
      <c r="C614" s="64" t="s">
        <v>3736</v>
      </c>
      <c r="D614" s="55" t="s">
        <v>562</v>
      </c>
      <c r="E614" s="55" t="s">
        <v>3734</v>
      </c>
      <c r="G614" s="55" t="s">
        <v>3737</v>
      </c>
      <c r="H614" s="63">
        <v>45522</v>
      </c>
      <c r="I614" s="63">
        <v>45523</v>
      </c>
      <c r="J614" s="55" t="s">
        <v>561</v>
      </c>
      <c r="K614" s="64" t="s">
        <v>3735</v>
      </c>
      <c r="M614" s="55" t="s">
        <v>3734</v>
      </c>
      <c r="N614" s="55" t="s">
        <v>3737</v>
      </c>
      <c r="P614" s="55" t="s">
        <v>3738</v>
      </c>
      <c r="Q614" s="55" t="s">
        <v>564</v>
      </c>
      <c r="R614" s="55" t="s">
        <v>34</v>
      </c>
      <c r="S614" s="55" t="s">
        <v>351</v>
      </c>
      <c r="T614" s="60">
        <v>1</v>
      </c>
      <c r="U614" s="60">
        <v>30240</v>
      </c>
      <c r="V614" s="60">
        <v>0</v>
      </c>
      <c r="W614" s="60">
        <v>3000</v>
      </c>
      <c r="X614" s="60">
        <v>0</v>
      </c>
      <c r="Y614" s="60">
        <v>3500</v>
      </c>
      <c r="Z614" s="60">
        <v>960</v>
      </c>
      <c r="AA614" s="60">
        <v>0</v>
      </c>
      <c r="AB614" s="60">
        <v>30240</v>
      </c>
      <c r="AC614" s="60">
        <v>19800</v>
      </c>
      <c r="AD614" s="60">
        <v>33240</v>
      </c>
      <c r="AE614" s="60">
        <v>0</v>
      </c>
      <c r="AF614" s="60">
        <v>3692</v>
      </c>
      <c r="AG614" s="60">
        <v>0</v>
      </c>
      <c r="AH614" s="61">
        <v>0</v>
      </c>
      <c r="AL614" s="55" t="s">
        <v>33</v>
      </c>
      <c r="AN614" s="55" t="s">
        <v>785</v>
      </c>
      <c r="AP6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6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61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4" s="60">
        <f>IFERROR(IF(D614="스마트스토어",COUNTIFS(출고표[구입일자],"&lt;&gt;"&amp;H614,출고표[구매자명],E614,출고표[구매자연락처],F614),COUNTIFS(출고표[구입일자],"&lt;&gt;"&amp;H614,출고표[구매자명],E614,출고표[구매자연락처],G614)),0)</f>
        <v>0</v>
      </c>
    </row>
    <row r="615" spans="1:48" ht="20.100000000000001" customHeight="1">
      <c r="A615" s="55">
        <v>622</v>
      </c>
      <c r="B615" s="55" t="s">
        <v>665</v>
      </c>
      <c r="C615" s="64" t="s">
        <v>3741</v>
      </c>
      <c r="D615" s="55" t="s">
        <v>562</v>
      </c>
      <c r="E615" s="55" t="s">
        <v>3739</v>
      </c>
      <c r="G615" s="55" t="s">
        <v>3742</v>
      </c>
      <c r="H615" s="63">
        <v>45522</v>
      </c>
      <c r="I615" s="63">
        <v>45523</v>
      </c>
      <c r="J615" s="55" t="s">
        <v>561</v>
      </c>
      <c r="K615" s="64" t="s">
        <v>3740</v>
      </c>
      <c r="M615" s="55" t="s">
        <v>3739</v>
      </c>
      <c r="N615" s="55" t="s">
        <v>3742</v>
      </c>
      <c r="P615" s="55" t="s">
        <v>3743</v>
      </c>
      <c r="Q615" s="55" t="s">
        <v>564</v>
      </c>
      <c r="R615" s="55" t="s">
        <v>44</v>
      </c>
      <c r="S615" s="55" t="s">
        <v>351</v>
      </c>
      <c r="T615" s="60">
        <v>1</v>
      </c>
      <c r="U615" s="60">
        <v>15120</v>
      </c>
      <c r="V615" s="60">
        <v>0</v>
      </c>
      <c r="W615" s="60">
        <v>3000</v>
      </c>
      <c r="X615" s="60">
        <v>0</v>
      </c>
      <c r="Y615" s="60">
        <v>3500</v>
      </c>
      <c r="Z615" s="60">
        <v>960</v>
      </c>
      <c r="AA615" s="60">
        <v>0</v>
      </c>
      <c r="AB615" s="60">
        <v>15120</v>
      </c>
      <c r="AC615" s="60">
        <v>9900</v>
      </c>
      <c r="AD615" s="60">
        <v>18120</v>
      </c>
      <c r="AE615" s="60">
        <v>0</v>
      </c>
      <c r="AF615" s="60">
        <v>1895</v>
      </c>
      <c r="AG615" s="60">
        <v>0</v>
      </c>
      <c r="AH615" s="61">
        <v>0</v>
      </c>
      <c r="AL615" s="55" t="s">
        <v>43</v>
      </c>
      <c r="AN615" s="55" t="s">
        <v>785</v>
      </c>
      <c r="AP6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18120</v>
      </c>
      <c r="AQ6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61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5" s="60">
        <f>IFERROR(IF(D615="스마트스토어",COUNTIFS(출고표[구입일자],"&lt;&gt;"&amp;H615,출고표[구매자명],E615,출고표[구매자연락처],F615),COUNTIFS(출고표[구입일자],"&lt;&gt;"&amp;H615,출고표[구매자명],E615,출고표[구매자연락처],G615)),0)</f>
        <v>0</v>
      </c>
    </row>
    <row r="616" spans="1:48" ht="20.100000000000001" customHeight="1">
      <c r="A616" s="55">
        <v>623</v>
      </c>
      <c r="B616" s="55" t="s">
        <v>665</v>
      </c>
      <c r="C616" s="64" t="s">
        <v>3746</v>
      </c>
      <c r="D616" s="55" t="s">
        <v>562</v>
      </c>
      <c r="E616" s="55" t="s">
        <v>3744</v>
      </c>
      <c r="G616" s="55" t="s">
        <v>3747</v>
      </c>
      <c r="H616" s="63">
        <v>45523</v>
      </c>
      <c r="I616" s="63">
        <v>45524</v>
      </c>
      <c r="J616" s="55" t="s">
        <v>561</v>
      </c>
      <c r="K616" s="64" t="s">
        <v>3745</v>
      </c>
      <c r="M616" s="55" t="s">
        <v>3744</v>
      </c>
      <c r="N616" s="55" t="s">
        <v>3747</v>
      </c>
      <c r="P616" s="55" t="s">
        <v>3748</v>
      </c>
      <c r="Q616" s="55" t="s">
        <v>564</v>
      </c>
      <c r="R616" s="55" t="s">
        <v>42</v>
      </c>
      <c r="S616" s="55" t="s">
        <v>351</v>
      </c>
      <c r="T616" s="60">
        <v>1</v>
      </c>
      <c r="U616" s="60">
        <v>16800</v>
      </c>
      <c r="V616" s="60">
        <v>0</v>
      </c>
      <c r="W616" s="60">
        <v>3000</v>
      </c>
      <c r="X616" s="60">
        <v>0</v>
      </c>
      <c r="Y616" s="60">
        <v>3500</v>
      </c>
      <c r="Z616" s="60">
        <v>960</v>
      </c>
      <c r="AA616" s="60">
        <v>0</v>
      </c>
      <c r="AB616" s="60">
        <v>16800</v>
      </c>
      <c r="AC616" s="60">
        <v>11000</v>
      </c>
      <c r="AD616" s="60">
        <v>19800</v>
      </c>
      <c r="AE616" s="60">
        <v>0</v>
      </c>
      <c r="AF616" s="60">
        <v>2095</v>
      </c>
      <c r="AG616" s="60">
        <v>0</v>
      </c>
      <c r="AH616" s="61">
        <v>0</v>
      </c>
      <c r="AL616" s="55" t="s">
        <v>41</v>
      </c>
      <c r="AN616" s="55" t="s">
        <v>785</v>
      </c>
      <c r="AP6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19800</v>
      </c>
      <c r="AQ6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2095</v>
      </c>
      <c r="AS61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6" s="60">
        <f>IFERROR(IF(D616="스마트스토어",COUNTIFS(출고표[구입일자],"&lt;&gt;"&amp;H616,출고표[구매자명],E616,출고표[구매자연락처],F616),COUNTIFS(출고표[구입일자],"&lt;&gt;"&amp;H616,출고표[구매자명],E616,출고표[구매자연락처],G616)),0)</f>
        <v>0</v>
      </c>
    </row>
    <row r="617" spans="1:48" ht="20.100000000000001" customHeight="1">
      <c r="A617" s="55">
        <v>624</v>
      </c>
      <c r="B617" s="55" t="s">
        <v>665</v>
      </c>
      <c r="C617" s="64" t="s">
        <v>3788</v>
      </c>
      <c r="D617" s="55" t="s">
        <v>530</v>
      </c>
      <c r="E617" s="55" t="s">
        <v>3749</v>
      </c>
      <c r="H617" s="63">
        <v>45523</v>
      </c>
      <c r="I617" s="63">
        <v>45523</v>
      </c>
      <c r="J617" s="55" t="s">
        <v>561</v>
      </c>
      <c r="K617" s="64" t="s">
        <v>3750</v>
      </c>
      <c r="M617" s="55" t="s">
        <v>3749</v>
      </c>
      <c r="N617" s="55" t="s">
        <v>3751</v>
      </c>
      <c r="P617" s="55" t="s">
        <v>3752</v>
      </c>
      <c r="R617" s="55" t="s">
        <v>529</v>
      </c>
      <c r="S617" s="55" t="s">
        <v>351</v>
      </c>
      <c r="T617" s="60">
        <v>1</v>
      </c>
      <c r="U617" s="60">
        <v>0</v>
      </c>
      <c r="V617" s="60">
        <v>0</v>
      </c>
      <c r="W617" s="60">
        <v>0</v>
      </c>
      <c r="X617" s="60">
        <v>0</v>
      </c>
      <c r="Y617" s="60">
        <v>3500</v>
      </c>
      <c r="Z617" s="60">
        <v>0</v>
      </c>
      <c r="AA617" s="60">
        <v>0</v>
      </c>
      <c r="AB617" s="60">
        <v>0</v>
      </c>
      <c r="AC617" s="60">
        <v>0</v>
      </c>
      <c r="AD617" s="60">
        <v>0</v>
      </c>
      <c r="AE617" s="60">
        <v>0</v>
      </c>
      <c r="AF617" s="60">
        <v>0</v>
      </c>
      <c r="AG617" s="60">
        <v>0</v>
      </c>
      <c r="AH617" s="61">
        <v>0</v>
      </c>
      <c r="AL617" s="55" t="s">
        <v>530</v>
      </c>
      <c r="AM617" s="55" t="s">
        <v>773</v>
      </c>
      <c r="AN617" s="55" t="s">
        <v>785</v>
      </c>
      <c r="AP6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1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7" s="60">
        <f>IFERROR(IF(D617="스마트스토어",COUNTIFS(출고표[구입일자],"&lt;&gt;"&amp;H617,출고표[구매자명],E617,출고표[구매자연락처],F617),COUNTIFS(출고표[구입일자],"&lt;&gt;"&amp;H617,출고표[구매자명],E617,출고표[구매자연락처],G617)),0)</f>
        <v>0</v>
      </c>
    </row>
    <row r="618" spans="1:48" ht="20.100000000000001" customHeight="1">
      <c r="A618" s="55">
        <v>625</v>
      </c>
      <c r="B618" s="55" t="s">
        <v>665</v>
      </c>
      <c r="C618" s="64" t="s">
        <v>3755</v>
      </c>
      <c r="D618" s="55" t="s">
        <v>559</v>
      </c>
      <c r="E618" s="55" t="s">
        <v>3756</v>
      </c>
      <c r="F618" s="55" t="s">
        <v>3757</v>
      </c>
      <c r="G618" s="55" t="s">
        <v>3758</v>
      </c>
      <c r="H618" s="63">
        <v>45523</v>
      </c>
      <c r="I618" s="63">
        <v>45523</v>
      </c>
      <c r="J618" s="55" t="s">
        <v>561</v>
      </c>
      <c r="K618" s="64" t="s">
        <v>3754</v>
      </c>
      <c r="M618" s="55" t="s">
        <v>3753</v>
      </c>
      <c r="N618" s="55" t="s">
        <v>3759</v>
      </c>
      <c r="P618" s="55" t="s">
        <v>3760</v>
      </c>
      <c r="R618" s="55" t="s">
        <v>44</v>
      </c>
      <c r="S618" s="55" t="s">
        <v>351</v>
      </c>
      <c r="T618" s="60">
        <v>1</v>
      </c>
      <c r="U618" s="60">
        <v>14400</v>
      </c>
      <c r="V618" s="60">
        <v>0</v>
      </c>
      <c r="W618" s="60">
        <v>3000</v>
      </c>
      <c r="X618" s="60">
        <v>0</v>
      </c>
      <c r="Y618" s="60">
        <v>3500</v>
      </c>
      <c r="Z618" s="60">
        <v>960</v>
      </c>
      <c r="AA618" s="60">
        <v>0</v>
      </c>
      <c r="AB618" s="60">
        <v>14400</v>
      </c>
      <c r="AC618" s="60">
        <v>9900</v>
      </c>
      <c r="AD618" s="60">
        <v>17400</v>
      </c>
      <c r="AE618" s="60">
        <v>0</v>
      </c>
      <c r="AF618" s="60">
        <v>893</v>
      </c>
      <c r="AG618" s="60">
        <v>0</v>
      </c>
      <c r="AH618" s="61">
        <v>0</v>
      </c>
      <c r="AL618" s="55" t="s">
        <v>43</v>
      </c>
      <c r="AN618" s="55" t="s">
        <v>785</v>
      </c>
      <c r="AP6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17400</v>
      </c>
      <c r="AQ6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893</v>
      </c>
      <c r="AS61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8" s="60">
        <f>IFERROR(IF(D618="스마트스토어",COUNTIFS(출고표[구입일자],"&lt;&gt;"&amp;H618,출고표[구매자명],E618,출고표[구매자연락처],F618),COUNTIFS(출고표[구입일자],"&lt;&gt;"&amp;H618,출고표[구매자명],E618,출고표[구매자연락처],G618)),0)</f>
        <v>0</v>
      </c>
    </row>
    <row r="619" spans="1:48" ht="20.100000000000001" customHeight="1">
      <c r="A619" s="55">
        <v>626</v>
      </c>
      <c r="B619" s="55" t="s">
        <v>665</v>
      </c>
      <c r="C619" s="64" t="s">
        <v>3763</v>
      </c>
      <c r="D619" s="55" t="s">
        <v>559</v>
      </c>
      <c r="E619" s="55" t="s">
        <v>3761</v>
      </c>
      <c r="F619" s="55" t="s">
        <v>3764</v>
      </c>
      <c r="G619" s="55" t="s">
        <v>3765</v>
      </c>
      <c r="H619" s="63">
        <v>45523</v>
      </c>
      <c r="I619" s="63">
        <v>45524</v>
      </c>
      <c r="J619" s="55" t="s">
        <v>561</v>
      </c>
      <c r="K619" s="64" t="s">
        <v>3762</v>
      </c>
      <c r="M619" s="55" t="s">
        <v>3761</v>
      </c>
      <c r="N619" s="55" t="s">
        <v>3765</v>
      </c>
      <c r="O619" s="55" t="s">
        <v>3765</v>
      </c>
      <c r="P619" s="55" t="s">
        <v>3766</v>
      </c>
      <c r="R619" s="55" t="s">
        <v>40</v>
      </c>
      <c r="S619" s="55" t="s">
        <v>351</v>
      </c>
      <c r="T619" s="60">
        <v>1</v>
      </c>
      <c r="U619" s="60">
        <v>17600</v>
      </c>
      <c r="V619" s="60">
        <v>0</v>
      </c>
      <c r="W619" s="60">
        <v>3000</v>
      </c>
      <c r="X619" s="60">
        <v>0</v>
      </c>
      <c r="Y619" s="60">
        <v>3500</v>
      </c>
      <c r="Z619" s="60">
        <v>960</v>
      </c>
      <c r="AA619" s="60">
        <v>0</v>
      </c>
      <c r="AB619" s="60">
        <v>17600</v>
      </c>
      <c r="AC619" s="60">
        <v>12100</v>
      </c>
      <c r="AD619" s="60">
        <v>20600</v>
      </c>
      <c r="AE619" s="60">
        <v>0</v>
      </c>
      <c r="AF619" s="60">
        <v>1053</v>
      </c>
      <c r="AG619" s="60">
        <v>0</v>
      </c>
      <c r="AH619" s="61">
        <v>0</v>
      </c>
      <c r="AL619" s="55" t="s">
        <v>39</v>
      </c>
      <c r="AN619" s="55" t="s">
        <v>785</v>
      </c>
      <c r="AP6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6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61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1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9" s="60">
        <f>IFERROR(IF(D619="스마트스토어",COUNTIFS(출고표[구입일자],"&lt;&gt;"&amp;H619,출고표[구매자명],E619,출고표[구매자연락처],F619),COUNTIFS(출고표[구입일자],"&lt;&gt;"&amp;H619,출고표[구매자명],E619,출고표[구매자연락처],G619)),0)</f>
        <v>0</v>
      </c>
    </row>
    <row r="620" spans="1:48" ht="20.100000000000001" customHeight="1">
      <c r="A620" s="55">
        <v>627</v>
      </c>
      <c r="B620" s="55" t="s">
        <v>665</v>
      </c>
      <c r="C620" s="64" t="s">
        <v>3769</v>
      </c>
      <c r="D620" s="55" t="s">
        <v>559</v>
      </c>
      <c r="E620" s="55" t="s">
        <v>3767</v>
      </c>
      <c r="F620" s="55" t="s">
        <v>3770</v>
      </c>
      <c r="G620" s="55" t="s">
        <v>3771</v>
      </c>
      <c r="H620" s="63">
        <v>45523</v>
      </c>
      <c r="I620" s="63">
        <v>45523</v>
      </c>
      <c r="J620" s="55" t="s">
        <v>561</v>
      </c>
      <c r="K620" s="64" t="s">
        <v>3768</v>
      </c>
      <c r="M620" s="55" t="s">
        <v>3767</v>
      </c>
      <c r="N620" s="55" t="s">
        <v>3771</v>
      </c>
      <c r="P620" s="55" t="s">
        <v>3772</v>
      </c>
      <c r="R620" s="55" t="s">
        <v>20</v>
      </c>
      <c r="S620" s="55" t="s">
        <v>351</v>
      </c>
      <c r="T620" s="60">
        <v>2</v>
      </c>
      <c r="U620" s="60">
        <v>28160</v>
      </c>
      <c r="V620" s="60">
        <v>0</v>
      </c>
      <c r="W620" s="60">
        <v>3000</v>
      </c>
      <c r="X620" s="60">
        <v>0</v>
      </c>
      <c r="Y620" s="60">
        <v>3500</v>
      </c>
      <c r="Z620" s="60">
        <v>0</v>
      </c>
      <c r="AA620" s="60">
        <v>0</v>
      </c>
      <c r="AB620" s="60">
        <v>14080</v>
      </c>
      <c r="AC620" s="60">
        <v>9680</v>
      </c>
      <c r="AD620" s="60">
        <v>31160</v>
      </c>
      <c r="AE620" s="60">
        <v>0</v>
      </c>
      <c r="AF620" s="60">
        <v>1584</v>
      </c>
      <c r="AG620" s="60">
        <v>0</v>
      </c>
      <c r="AH620" s="61">
        <v>0</v>
      </c>
      <c r="AL620" s="55" t="s">
        <v>19</v>
      </c>
      <c r="AN620" s="55" t="s">
        <v>785</v>
      </c>
      <c r="AP6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31160</v>
      </c>
      <c r="AQ6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1584</v>
      </c>
      <c r="AS62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2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0" s="60">
        <f>IFERROR(IF(D620="스마트스토어",COUNTIFS(출고표[구입일자],"&lt;&gt;"&amp;H620,출고표[구매자명],E620,출고표[구매자연락처],F620),COUNTIFS(출고표[구입일자],"&lt;&gt;"&amp;H620,출고표[구매자명],E620,출고표[구매자연락처],G620)),0)</f>
        <v>0</v>
      </c>
    </row>
    <row r="621" spans="1:48" ht="20.100000000000001" customHeight="1">
      <c r="A621" s="55">
        <v>628</v>
      </c>
      <c r="B621" s="55" t="s">
        <v>665</v>
      </c>
      <c r="C621" s="64" t="s">
        <v>3775</v>
      </c>
      <c r="D621" s="55" t="s">
        <v>559</v>
      </c>
      <c r="E621" s="55" t="s">
        <v>3773</v>
      </c>
      <c r="F621" s="55" t="s">
        <v>3776</v>
      </c>
      <c r="G621" s="55" t="s">
        <v>3777</v>
      </c>
      <c r="H621" s="63">
        <v>45522</v>
      </c>
      <c r="I621" s="63">
        <v>45523</v>
      </c>
      <c r="J621" s="55" t="s">
        <v>561</v>
      </c>
      <c r="K621" s="64" t="s">
        <v>3774</v>
      </c>
      <c r="M621" s="55" t="s">
        <v>3773</v>
      </c>
      <c r="N621" s="55" t="s">
        <v>3777</v>
      </c>
      <c r="P621" s="55" t="s">
        <v>3778</v>
      </c>
      <c r="R621" s="55" t="s">
        <v>38</v>
      </c>
      <c r="S621" s="55" t="s">
        <v>351</v>
      </c>
      <c r="T621" s="60">
        <v>1</v>
      </c>
      <c r="U621" s="60">
        <v>20800</v>
      </c>
      <c r="V621" s="60">
        <v>0</v>
      </c>
      <c r="W621" s="60">
        <v>3000</v>
      </c>
      <c r="X621" s="60">
        <v>0</v>
      </c>
      <c r="Y621" s="60">
        <v>3500</v>
      </c>
      <c r="Z621" s="60">
        <v>960</v>
      </c>
      <c r="AA621" s="60">
        <v>0</v>
      </c>
      <c r="AB621" s="60">
        <v>20800</v>
      </c>
      <c r="AC621" s="60">
        <v>14300</v>
      </c>
      <c r="AD621" s="60">
        <v>23800</v>
      </c>
      <c r="AE621" s="60">
        <v>0</v>
      </c>
      <c r="AF621" s="60">
        <v>1214</v>
      </c>
      <c r="AG621" s="60">
        <v>0</v>
      </c>
      <c r="AH621" s="61">
        <v>0</v>
      </c>
      <c r="AL621" s="55" t="s">
        <v>37</v>
      </c>
      <c r="AN621" s="55" t="s">
        <v>785</v>
      </c>
      <c r="AP6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6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2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2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1" s="60">
        <f>IFERROR(IF(D621="스마트스토어",COUNTIFS(출고표[구입일자],"&lt;&gt;"&amp;H621,출고표[구매자명],E621,출고표[구매자연락처],F621),COUNTIFS(출고표[구입일자],"&lt;&gt;"&amp;H621,출고표[구매자명],E621,출고표[구매자연락처],G621)),0)</f>
        <v>0</v>
      </c>
    </row>
    <row r="622" spans="1:48" ht="20.100000000000001" customHeight="1">
      <c r="A622" s="55">
        <v>629</v>
      </c>
      <c r="B622" s="55" t="s">
        <v>665</v>
      </c>
      <c r="C622" s="64" t="s">
        <v>3781</v>
      </c>
      <c r="D622" s="55" t="s">
        <v>559</v>
      </c>
      <c r="E622" s="55" t="s">
        <v>3779</v>
      </c>
      <c r="F622" s="55" t="s">
        <v>3782</v>
      </c>
      <c r="G622" s="55" t="s">
        <v>3783</v>
      </c>
      <c r="H622" s="63">
        <v>45522</v>
      </c>
      <c r="I622" s="63">
        <v>45523</v>
      </c>
      <c r="J622" s="55" t="s">
        <v>561</v>
      </c>
      <c r="K622" s="64" t="s">
        <v>3780</v>
      </c>
      <c r="M622" s="55" t="s">
        <v>3779</v>
      </c>
      <c r="N622" s="55" t="s">
        <v>3783</v>
      </c>
      <c r="P622" s="55" t="s">
        <v>3784</v>
      </c>
      <c r="Q622" s="55" t="s">
        <v>3785</v>
      </c>
      <c r="R622" s="55" t="s">
        <v>26</v>
      </c>
      <c r="S622" s="55" t="s">
        <v>351</v>
      </c>
      <c r="T622" s="60">
        <v>1</v>
      </c>
      <c r="U622" s="60">
        <v>21920</v>
      </c>
      <c r="V622" s="60">
        <v>0</v>
      </c>
      <c r="W622" s="60">
        <v>3000</v>
      </c>
      <c r="X622" s="60">
        <v>0</v>
      </c>
      <c r="Y622" s="60">
        <v>3500</v>
      </c>
      <c r="Z622" s="60">
        <v>0</v>
      </c>
      <c r="AA622" s="60">
        <v>0</v>
      </c>
      <c r="AB622" s="60">
        <v>21920</v>
      </c>
      <c r="AC622" s="60">
        <v>15070</v>
      </c>
      <c r="AD622" s="60">
        <v>24920</v>
      </c>
      <c r="AE622" s="60">
        <v>0</v>
      </c>
      <c r="AF622" s="60">
        <v>1270</v>
      </c>
      <c r="AG622" s="60">
        <v>0</v>
      </c>
      <c r="AH622" s="61">
        <v>0</v>
      </c>
      <c r="AL622" s="55" t="s">
        <v>25</v>
      </c>
      <c r="AN622" s="55" t="s">
        <v>785</v>
      </c>
      <c r="AP6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6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62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2" s="60">
        <f>IFERROR(IF(D622="스마트스토어",COUNTIFS(출고표[구입일자],"&lt;&gt;"&amp;H622,출고표[구매자명],E622,출고표[구매자연락처],F622),COUNTIFS(출고표[구입일자],"&lt;&gt;"&amp;H622,출고표[구매자명],E622,출고표[구매자연락처],G622)),0)</f>
        <v>0</v>
      </c>
    </row>
    <row r="623" spans="1:48" ht="20.100000000000001" customHeight="1">
      <c r="A623" s="55">
        <v>630</v>
      </c>
      <c r="B623" s="55" t="s">
        <v>665</v>
      </c>
      <c r="C623" s="64" t="s">
        <v>3787</v>
      </c>
      <c r="D623" s="55" t="s">
        <v>559</v>
      </c>
      <c r="E623" s="55" t="s">
        <v>1015</v>
      </c>
      <c r="F623" s="55" t="s">
        <v>1016</v>
      </c>
      <c r="G623" s="55" t="s">
        <v>1017</v>
      </c>
      <c r="H623" s="63">
        <v>45521</v>
      </c>
      <c r="I623" s="63">
        <v>45523</v>
      </c>
      <c r="J623" s="55" t="s">
        <v>561</v>
      </c>
      <c r="K623" s="64" t="s">
        <v>3786</v>
      </c>
      <c r="M623" s="55" t="s">
        <v>1012</v>
      </c>
      <c r="N623" s="55" t="s">
        <v>1017</v>
      </c>
      <c r="P623" s="55" t="s">
        <v>1018</v>
      </c>
      <c r="R623" s="55" t="s">
        <v>24</v>
      </c>
      <c r="S623" s="55" t="s">
        <v>351</v>
      </c>
      <c r="T623" s="60">
        <v>1</v>
      </c>
      <c r="U623" s="60">
        <v>13600</v>
      </c>
      <c r="V623" s="60">
        <v>0</v>
      </c>
      <c r="W623" s="60">
        <v>3000</v>
      </c>
      <c r="X623" s="60">
        <v>0</v>
      </c>
      <c r="Y623" s="60">
        <v>3500</v>
      </c>
      <c r="Z623" s="60">
        <v>0</v>
      </c>
      <c r="AA623" s="60">
        <v>0</v>
      </c>
      <c r="AB623" s="60">
        <v>13600</v>
      </c>
      <c r="AC623" s="60">
        <v>9350</v>
      </c>
      <c r="AD623" s="60">
        <v>16600</v>
      </c>
      <c r="AE623" s="60">
        <v>0</v>
      </c>
      <c r="AF623" s="60">
        <v>852</v>
      </c>
      <c r="AG623" s="60">
        <v>0</v>
      </c>
      <c r="AH623" s="61">
        <v>0</v>
      </c>
      <c r="AL623" s="55" t="s">
        <v>23</v>
      </c>
      <c r="AM623" s="55" t="s">
        <v>773</v>
      </c>
      <c r="AN623" s="55" t="s">
        <v>785</v>
      </c>
      <c r="AP6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6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62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2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3" s="60">
        <f>IFERROR(IF(D623="스마트스토어",COUNTIFS(출고표[구입일자],"&lt;&gt;"&amp;H623,출고표[구매자명],E623,출고표[구매자연락처],F623),COUNTIFS(출고표[구입일자],"&lt;&gt;"&amp;H623,출고표[구매자명],E623,출고표[구매자연락처],G623)),0)</f>
        <v>4</v>
      </c>
    </row>
    <row r="624" spans="1:48" ht="20.100000000000001" customHeight="1">
      <c r="A624" s="55">
        <v>631</v>
      </c>
      <c r="B624" s="55" t="s">
        <v>665</v>
      </c>
      <c r="C624" s="64" t="s">
        <v>3861</v>
      </c>
      <c r="D624" s="55" t="s">
        <v>530</v>
      </c>
      <c r="E624" s="55" t="s">
        <v>3789</v>
      </c>
      <c r="H624" s="63">
        <v>45525</v>
      </c>
      <c r="I624" s="63">
        <v>45525</v>
      </c>
      <c r="J624" s="55" t="s">
        <v>561</v>
      </c>
      <c r="K624" s="64" t="s">
        <v>3790</v>
      </c>
      <c r="M624" s="55" t="s">
        <v>3789</v>
      </c>
      <c r="N624" s="55" t="s">
        <v>3791</v>
      </c>
      <c r="P624" s="55" t="s">
        <v>3792</v>
      </c>
      <c r="R624" s="55" t="s">
        <v>529</v>
      </c>
      <c r="S624" s="55" t="s">
        <v>351</v>
      </c>
      <c r="T624" s="60">
        <v>1</v>
      </c>
      <c r="U624" s="60">
        <v>0</v>
      </c>
      <c r="V624" s="60">
        <v>0</v>
      </c>
      <c r="W624" s="60">
        <v>0</v>
      </c>
      <c r="X624" s="60">
        <v>0</v>
      </c>
      <c r="Y624" s="60">
        <v>5500</v>
      </c>
      <c r="Z624" s="60">
        <v>1925</v>
      </c>
      <c r="AA624" s="60">
        <v>0</v>
      </c>
      <c r="AB624" s="60">
        <v>0</v>
      </c>
      <c r="AC624" s="60">
        <v>0</v>
      </c>
      <c r="AD624" s="60">
        <v>0</v>
      </c>
      <c r="AE624" s="60">
        <v>0</v>
      </c>
      <c r="AF624" s="60">
        <v>0</v>
      </c>
      <c r="AG624" s="60">
        <v>0</v>
      </c>
      <c r="AH624" s="61">
        <v>0</v>
      </c>
      <c r="AL624" s="55" t="s">
        <v>530</v>
      </c>
      <c r="AM624" s="55" t="s">
        <v>773</v>
      </c>
      <c r="AN624" s="55" t="s">
        <v>785</v>
      </c>
      <c r="AP6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2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2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4" s="60">
        <f>IFERROR(IF(D624="스마트스토어",COUNTIFS(출고표[구입일자],"&lt;&gt;"&amp;H624,출고표[구매자명],E624,출고표[구매자연락처],F624),COUNTIFS(출고표[구입일자],"&lt;&gt;"&amp;H624,출고표[구매자명],E624,출고표[구매자연락처],G624)),0)</f>
        <v>0</v>
      </c>
    </row>
    <row r="625" spans="1:48" ht="20.100000000000001" customHeight="1">
      <c r="A625" s="55">
        <v>632</v>
      </c>
      <c r="B625" s="55" t="s">
        <v>560</v>
      </c>
      <c r="C625" s="64" t="s">
        <v>3862</v>
      </c>
      <c r="D625" s="55" t="s">
        <v>559</v>
      </c>
      <c r="H625" s="63">
        <v>45525</v>
      </c>
      <c r="I625" s="63">
        <v>45525</v>
      </c>
      <c r="J625" s="55" t="s">
        <v>561</v>
      </c>
      <c r="K625" s="64" t="s">
        <v>3793</v>
      </c>
      <c r="M625" s="55" t="s">
        <v>3185</v>
      </c>
      <c r="N625" s="55" t="s">
        <v>3190</v>
      </c>
      <c r="P625" s="55" t="s">
        <v>3794</v>
      </c>
      <c r="R625" s="55" t="s">
        <v>217</v>
      </c>
      <c r="S625" s="55" t="s">
        <v>351</v>
      </c>
      <c r="T625" s="60">
        <v>1</v>
      </c>
      <c r="U625" s="60">
        <v>0</v>
      </c>
      <c r="V625" s="60">
        <v>0</v>
      </c>
      <c r="W625" s="60">
        <v>0</v>
      </c>
      <c r="X625" s="60">
        <v>0</v>
      </c>
      <c r="Y625" s="60">
        <v>4400</v>
      </c>
      <c r="Z625" s="60">
        <v>1725</v>
      </c>
      <c r="AA625" s="60">
        <v>0</v>
      </c>
      <c r="AB625" s="60">
        <v>2070</v>
      </c>
      <c r="AC625" s="60">
        <v>1320</v>
      </c>
      <c r="AD625" s="60">
        <v>0</v>
      </c>
      <c r="AE625" s="60">
        <v>7445</v>
      </c>
      <c r="AF625" s="60">
        <v>80</v>
      </c>
      <c r="AG625" s="60">
        <v>-7525</v>
      </c>
      <c r="AH625" s="61"/>
      <c r="AL625" s="55" t="s">
        <v>2809</v>
      </c>
      <c r="AM625" s="55" t="s">
        <v>773</v>
      </c>
      <c r="AN625" s="55" t="s">
        <v>785</v>
      </c>
      <c r="AP6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7445</v>
      </c>
      <c r="AR6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625" s="60">
        <f>IFERROR(IF(출고표[[#This Row],[쇼핑몰구분]]="비닐팩토리",0,ROUND(출고표[[#This Row],[총판매금액(검)]]-출고표[[#This Row],[거래처지급액(검)]]-출고표[[#This Row],[수수료(검)]],0)),0)</f>
        <v>-7525</v>
      </c>
      <c r="AT6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6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5" s="60">
        <f>IFERROR(IF(D625="스마트스토어",COUNTIFS(출고표[구입일자],"&lt;&gt;"&amp;H625,출고표[구매자명],E625,출고표[구매자연락처],F625),COUNTIFS(출고표[구입일자],"&lt;&gt;"&amp;H625,출고표[구매자명],E625,출고표[구매자연락처],G625)),0)</f>
        <v>0</v>
      </c>
    </row>
    <row r="626" spans="1:48" ht="20.100000000000001" customHeight="1">
      <c r="A626" s="55">
        <v>633</v>
      </c>
      <c r="B626" s="55" t="s">
        <v>560</v>
      </c>
      <c r="C626" s="64" t="s">
        <v>3797</v>
      </c>
      <c r="D626" s="55" t="s">
        <v>559</v>
      </c>
      <c r="E626" s="55" t="s">
        <v>3795</v>
      </c>
      <c r="F626" s="55" t="s">
        <v>3798</v>
      </c>
      <c r="G626" s="55" t="s">
        <v>3799</v>
      </c>
      <c r="H626" s="63">
        <v>45525</v>
      </c>
      <c r="I626" s="63">
        <v>45525</v>
      </c>
      <c r="J626" s="55" t="s">
        <v>561</v>
      </c>
      <c r="K626" s="64" t="s">
        <v>3796</v>
      </c>
      <c r="M626" s="55" t="s">
        <v>3795</v>
      </c>
      <c r="N626" s="55" t="s">
        <v>3799</v>
      </c>
      <c r="P626" s="55" t="s">
        <v>3800</v>
      </c>
      <c r="R626" s="55" t="s">
        <v>34</v>
      </c>
      <c r="S626" s="55" t="s">
        <v>351</v>
      </c>
      <c r="T626" s="60">
        <v>1</v>
      </c>
      <c r="U626" s="60">
        <v>28620</v>
      </c>
      <c r="V626" s="60">
        <v>3180</v>
      </c>
      <c r="W626" s="60">
        <v>3000</v>
      </c>
      <c r="X626" s="60">
        <v>0</v>
      </c>
      <c r="Y626" s="60">
        <v>3500</v>
      </c>
      <c r="Z626" s="60">
        <v>960</v>
      </c>
      <c r="AA626" s="60">
        <v>0</v>
      </c>
      <c r="AB626" s="60">
        <v>30600</v>
      </c>
      <c r="AC626" s="60">
        <v>19800</v>
      </c>
      <c r="AD626" s="60">
        <v>31620</v>
      </c>
      <c r="AE626" s="60">
        <v>24260</v>
      </c>
      <c r="AF626" s="60">
        <v>1278</v>
      </c>
      <c r="AG626" s="60">
        <v>9082</v>
      </c>
      <c r="AH626" s="61">
        <v>0.28720000000000001</v>
      </c>
      <c r="AL626" s="55" t="s">
        <v>33</v>
      </c>
      <c r="AM626" s="55" t="s">
        <v>773</v>
      </c>
      <c r="AN626" s="55" t="s">
        <v>785</v>
      </c>
      <c r="AP6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6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6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26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6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6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26" s="60">
        <f>IFERROR(IF(D626="스마트스토어",COUNTIFS(출고표[구입일자],"&lt;&gt;"&amp;H626,출고표[구매자명],E626,출고표[구매자연락처],F626),COUNTIFS(출고표[구입일자],"&lt;&gt;"&amp;H626,출고표[구매자명],E626,출고표[구매자연락처],G626)),0)</f>
        <v>0</v>
      </c>
    </row>
    <row r="627" spans="1:48" ht="20.100000000000001" customHeight="1">
      <c r="A627" s="55">
        <v>634</v>
      </c>
      <c r="B627" s="55" t="s">
        <v>560</v>
      </c>
      <c r="C627" s="64" t="s">
        <v>3803</v>
      </c>
      <c r="D627" s="55" t="s">
        <v>559</v>
      </c>
      <c r="E627" s="55" t="s">
        <v>3804</v>
      </c>
      <c r="F627" s="55" t="s">
        <v>3805</v>
      </c>
      <c r="G627" s="55" t="s">
        <v>3806</v>
      </c>
      <c r="H627" s="63">
        <v>45525</v>
      </c>
      <c r="I627" s="63">
        <v>45525</v>
      </c>
      <c r="J627" s="55" t="s">
        <v>561</v>
      </c>
      <c r="K627" s="64" t="s">
        <v>3802</v>
      </c>
      <c r="M627" s="55" t="s">
        <v>3801</v>
      </c>
      <c r="N627" s="55" t="s">
        <v>3806</v>
      </c>
      <c r="P627" s="55" t="s">
        <v>3807</v>
      </c>
      <c r="R627" s="55" t="s">
        <v>34</v>
      </c>
      <c r="S627" s="55" t="s">
        <v>351</v>
      </c>
      <c r="T627" s="60">
        <v>1</v>
      </c>
      <c r="U627" s="60">
        <v>28620</v>
      </c>
      <c r="V627" s="60">
        <v>3180</v>
      </c>
      <c r="W627" s="60">
        <v>3000</v>
      </c>
      <c r="X627" s="60">
        <v>0</v>
      </c>
      <c r="Y627" s="60">
        <v>3500</v>
      </c>
      <c r="Z627" s="60">
        <v>960</v>
      </c>
      <c r="AA627" s="60">
        <v>0</v>
      </c>
      <c r="AB627" s="60">
        <v>30600</v>
      </c>
      <c r="AC627" s="60">
        <v>19800</v>
      </c>
      <c r="AD627" s="60">
        <v>31620</v>
      </c>
      <c r="AE627" s="60">
        <v>24260</v>
      </c>
      <c r="AF627" s="60">
        <v>1278</v>
      </c>
      <c r="AG627" s="60">
        <v>9082</v>
      </c>
      <c r="AH627" s="61">
        <v>0.28720000000000001</v>
      </c>
      <c r="AL627" s="55" t="s">
        <v>33</v>
      </c>
      <c r="AM627" s="55" t="s">
        <v>773</v>
      </c>
      <c r="AN627" s="55" t="s">
        <v>785</v>
      </c>
      <c r="AP6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6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6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27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6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6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27" s="60">
        <f>IFERROR(IF(D627="스마트스토어",COUNTIFS(출고표[구입일자],"&lt;&gt;"&amp;H627,출고표[구매자명],E627,출고표[구매자연락처],F627),COUNTIFS(출고표[구입일자],"&lt;&gt;"&amp;H627,출고표[구매자명],E627,출고표[구매자연락처],G627)),0)</f>
        <v>0</v>
      </c>
    </row>
    <row r="628" spans="1:48" ht="20.100000000000001" customHeight="1">
      <c r="A628" s="55">
        <v>635</v>
      </c>
      <c r="B628" s="55" t="s">
        <v>560</v>
      </c>
      <c r="C628" s="64" t="s">
        <v>3809</v>
      </c>
      <c r="D628" s="55" t="s">
        <v>559</v>
      </c>
      <c r="E628" s="55" t="s">
        <v>3187</v>
      </c>
      <c r="F628" s="55" t="s">
        <v>3188</v>
      </c>
      <c r="G628" s="55" t="s">
        <v>3189</v>
      </c>
      <c r="H628" s="63">
        <v>45524</v>
      </c>
      <c r="I628" s="63">
        <v>45525</v>
      </c>
      <c r="J628" s="55" t="s">
        <v>561</v>
      </c>
      <c r="K628" s="64" t="s">
        <v>3808</v>
      </c>
      <c r="M628" s="55" t="s">
        <v>3185</v>
      </c>
      <c r="N628" s="55" t="s">
        <v>3190</v>
      </c>
      <c r="P628" s="55" t="s">
        <v>3191</v>
      </c>
      <c r="R628" s="55" t="s">
        <v>217</v>
      </c>
      <c r="S628" s="55" t="s">
        <v>351</v>
      </c>
      <c r="T628" s="60">
        <v>100</v>
      </c>
      <c r="U628" s="60">
        <v>262000</v>
      </c>
      <c r="V628" s="60">
        <v>0</v>
      </c>
      <c r="W628" s="60">
        <v>0</v>
      </c>
      <c r="X628" s="60">
        <v>0</v>
      </c>
      <c r="Y628" s="60">
        <v>5700</v>
      </c>
      <c r="Z628" s="60">
        <v>1725</v>
      </c>
      <c r="AA628" s="60">
        <v>0</v>
      </c>
      <c r="AB628" s="60">
        <v>2070</v>
      </c>
      <c r="AC628" s="60">
        <v>1320</v>
      </c>
      <c r="AD628" s="60">
        <v>262000</v>
      </c>
      <c r="AE628" s="60">
        <v>139425</v>
      </c>
      <c r="AF628" s="60">
        <v>10508</v>
      </c>
      <c r="AG628" s="60">
        <v>112067</v>
      </c>
      <c r="AH628" s="61">
        <v>0.42770000000000002</v>
      </c>
      <c r="AL628" s="55" t="s">
        <v>2809</v>
      </c>
      <c r="AM628" s="55" t="s">
        <v>773</v>
      </c>
      <c r="AN628" s="55" t="s">
        <v>785</v>
      </c>
      <c r="AP6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262000</v>
      </c>
      <c r="AQ6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139425</v>
      </c>
      <c r="AR6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10508</v>
      </c>
      <c r="AS628" s="60">
        <f>IFERROR(IF(출고표[[#This Row],[쇼핑몰구분]]="비닐팩토리",0,ROUND(출고표[[#This Row],[총판매금액(검)]]-출고표[[#This Row],[거래처지급액(검)]]-출고표[[#This Row],[수수료(검)]],0)),0)</f>
        <v>112067</v>
      </c>
      <c r="AT6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0.42770000000000002</v>
      </c>
      <c r="AU6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8" s="60">
        <f>IFERROR(IF(D628="스마트스토어",COUNTIFS(출고표[구입일자],"&lt;&gt;"&amp;H628,출고표[구매자명],E628,출고표[구매자연락처],F628),COUNTIFS(출고표[구입일자],"&lt;&gt;"&amp;H628,출고표[구매자명],E628,출고표[구매자연락처],G628)),0)</f>
        <v>3</v>
      </c>
    </row>
    <row r="629" spans="1:48" ht="20.100000000000001" customHeight="1">
      <c r="A629" s="55">
        <v>636</v>
      </c>
      <c r="B629" s="55" t="s">
        <v>560</v>
      </c>
      <c r="C629" s="64" t="s">
        <v>3812</v>
      </c>
      <c r="D629" s="55" t="s">
        <v>559</v>
      </c>
      <c r="E629" s="55" t="s">
        <v>3810</v>
      </c>
      <c r="F629" s="55" t="s">
        <v>3813</v>
      </c>
      <c r="G629" s="55" t="s">
        <v>3814</v>
      </c>
      <c r="H629" s="63">
        <v>45524</v>
      </c>
      <c r="I629" s="63">
        <v>45525</v>
      </c>
      <c r="J629" s="55" t="s">
        <v>561</v>
      </c>
      <c r="K629" s="64" t="s">
        <v>3811</v>
      </c>
      <c r="M629" s="55" t="s">
        <v>3810</v>
      </c>
      <c r="N629" s="55" t="s">
        <v>3814</v>
      </c>
      <c r="P629" s="55" t="s">
        <v>3815</v>
      </c>
      <c r="Q629" s="55" t="s">
        <v>1181</v>
      </c>
      <c r="R629" s="55" t="s">
        <v>274</v>
      </c>
      <c r="S629" s="55" t="s">
        <v>352</v>
      </c>
      <c r="T629" s="60">
        <v>5</v>
      </c>
      <c r="U629" s="60">
        <v>11700</v>
      </c>
      <c r="V629" s="60">
        <v>0</v>
      </c>
      <c r="W629" s="60">
        <v>3000</v>
      </c>
      <c r="X629" s="60">
        <v>0</v>
      </c>
      <c r="Y629" s="60">
        <v>3000</v>
      </c>
      <c r="Z629" s="60">
        <v>0</v>
      </c>
      <c r="AA629" s="60">
        <v>0</v>
      </c>
      <c r="AB629" s="60">
        <v>2240</v>
      </c>
      <c r="AC629" s="60">
        <v>1430</v>
      </c>
      <c r="AD629" s="60">
        <v>14700</v>
      </c>
      <c r="AE629" s="60">
        <v>10150</v>
      </c>
      <c r="AF629" s="60">
        <v>605</v>
      </c>
      <c r="AG629" s="60">
        <v>6945</v>
      </c>
      <c r="AH629" s="61">
        <v>0.47239999999999999</v>
      </c>
      <c r="AL629" s="55" t="s">
        <v>3860</v>
      </c>
      <c r="AM629" s="55" t="s">
        <v>773</v>
      </c>
      <c r="AN629" s="55" t="s">
        <v>785</v>
      </c>
      <c r="AP6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14700</v>
      </c>
      <c r="AQ6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10150</v>
      </c>
      <c r="AR6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605</v>
      </c>
      <c r="AS629" s="60">
        <f>IFERROR(IF(출고표[[#This Row],[쇼핑몰구분]]="비닐팩토리",0,ROUND(출고표[[#This Row],[총판매금액(검)]]-출고표[[#This Row],[거래처지급액(검)]]-출고표[[#This Row],[수수료(검)]],0)),0)</f>
        <v>3945</v>
      </c>
      <c r="AT6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0.26840000000000003</v>
      </c>
      <c r="AU6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29" s="60">
        <f>IFERROR(IF(D629="스마트스토어",COUNTIFS(출고표[구입일자],"&lt;&gt;"&amp;H629,출고표[구매자명],E629,출고표[구매자연락처],F629),COUNTIFS(출고표[구입일자],"&lt;&gt;"&amp;H629,출고표[구매자명],E629,출고표[구매자연락처],G629)),0)</f>
        <v>0</v>
      </c>
    </row>
    <row r="630" spans="1:48" ht="20.100000000000001" customHeight="1">
      <c r="A630" s="55">
        <v>637</v>
      </c>
      <c r="B630" s="55" t="s">
        <v>665</v>
      </c>
      <c r="C630" s="64" t="s">
        <v>3818</v>
      </c>
      <c r="D630" s="55" t="s">
        <v>562</v>
      </c>
      <c r="E630" s="55" t="s">
        <v>3816</v>
      </c>
      <c r="G630" s="55" t="s">
        <v>3819</v>
      </c>
      <c r="H630" s="63">
        <v>45524</v>
      </c>
      <c r="I630" s="63">
        <v>45525</v>
      </c>
      <c r="J630" s="55" t="s">
        <v>561</v>
      </c>
      <c r="K630" s="64" t="s">
        <v>3817</v>
      </c>
      <c r="M630" s="55" t="s">
        <v>3816</v>
      </c>
      <c r="N630" s="55" t="s">
        <v>3819</v>
      </c>
      <c r="P630" s="55" t="s">
        <v>3820</v>
      </c>
      <c r="Q630" s="55" t="s">
        <v>564</v>
      </c>
      <c r="R630" s="55" t="s">
        <v>36</v>
      </c>
      <c r="S630" s="55" t="s">
        <v>351</v>
      </c>
      <c r="T630" s="60">
        <v>1</v>
      </c>
      <c r="U630" s="60">
        <v>25200</v>
      </c>
      <c r="V630" s="60">
        <v>0</v>
      </c>
      <c r="W630" s="60">
        <v>3000</v>
      </c>
      <c r="X630" s="60">
        <v>0</v>
      </c>
      <c r="Y630" s="60">
        <v>3500</v>
      </c>
      <c r="Z630" s="60">
        <v>960</v>
      </c>
      <c r="AA630" s="60">
        <v>0</v>
      </c>
      <c r="AB630" s="60">
        <v>25200</v>
      </c>
      <c r="AC630" s="60">
        <v>16500</v>
      </c>
      <c r="AD630" s="60">
        <v>28200</v>
      </c>
      <c r="AE630" s="60">
        <v>0</v>
      </c>
      <c r="AF630" s="60">
        <v>3093</v>
      </c>
      <c r="AG630" s="60">
        <v>0</v>
      </c>
      <c r="AH630" s="61">
        <v>0</v>
      </c>
      <c r="AL630" s="55" t="s">
        <v>35</v>
      </c>
      <c r="AM630" s="55" t="s">
        <v>773</v>
      </c>
      <c r="AN630" s="55" t="s">
        <v>785</v>
      </c>
      <c r="AP6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6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63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0" s="60">
        <f>IFERROR(IF(D630="스마트스토어",COUNTIFS(출고표[구입일자],"&lt;&gt;"&amp;H630,출고표[구매자명],E630,출고표[구매자연락처],F630),COUNTIFS(출고표[구입일자],"&lt;&gt;"&amp;H630,출고표[구매자명],E630,출고표[구매자연락처],G630)),0)</f>
        <v>0</v>
      </c>
    </row>
    <row r="631" spans="1:48" ht="20.100000000000001" customHeight="1">
      <c r="A631" s="55">
        <v>638</v>
      </c>
      <c r="B631" s="55" t="s">
        <v>665</v>
      </c>
      <c r="C631" s="64" t="s">
        <v>3822</v>
      </c>
      <c r="D631" s="55" t="s">
        <v>562</v>
      </c>
      <c r="E631" s="55" t="s">
        <v>911</v>
      </c>
      <c r="G631" s="55" t="s">
        <v>3823</v>
      </c>
      <c r="H631" s="63">
        <v>45525</v>
      </c>
      <c r="I631" s="63">
        <v>45525</v>
      </c>
      <c r="J631" s="55" t="s">
        <v>561</v>
      </c>
      <c r="K631" s="64" t="s">
        <v>3821</v>
      </c>
      <c r="M631" s="55" t="s">
        <v>911</v>
      </c>
      <c r="N631" s="55" t="s">
        <v>3823</v>
      </c>
      <c r="P631" s="55" t="s">
        <v>914</v>
      </c>
      <c r="Q631" s="55" t="s">
        <v>563</v>
      </c>
      <c r="R631" s="55" t="s">
        <v>34</v>
      </c>
      <c r="S631" s="55" t="s">
        <v>351</v>
      </c>
      <c r="T631" s="60">
        <v>2</v>
      </c>
      <c r="U631" s="60">
        <v>60480</v>
      </c>
      <c r="V631" s="60">
        <v>0</v>
      </c>
      <c r="W631" s="60">
        <v>0</v>
      </c>
      <c r="X631" s="60">
        <v>0</v>
      </c>
      <c r="Y631" s="60">
        <v>4400</v>
      </c>
      <c r="Z631" s="60">
        <v>1725</v>
      </c>
      <c r="AA631" s="60">
        <v>0</v>
      </c>
      <c r="AB631" s="60">
        <v>30240</v>
      </c>
      <c r="AC631" s="60">
        <v>19800</v>
      </c>
      <c r="AD631" s="60">
        <v>60480</v>
      </c>
      <c r="AE631" s="60">
        <v>0</v>
      </c>
      <c r="AF631" s="60">
        <v>7185</v>
      </c>
      <c r="AG631" s="60">
        <v>0</v>
      </c>
      <c r="AH631" s="61">
        <v>0</v>
      </c>
      <c r="AL631" s="55" t="s">
        <v>33</v>
      </c>
      <c r="AM631" s="55" t="s">
        <v>773</v>
      </c>
      <c r="AN631" s="55" t="s">
        <v>785</v>
      </c>
      <c r="AP6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60480</v>
      </c>
      <c r="AQ6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63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1" s="60">
        <f>IFERROR(IF(D631="스마트스토어",COUNTIFS(출고표[구입일자],"&lt;&gt;"&amp;H631,출고표[구매자명],E631,출고표[구매자연락처],F631),COUNTIFS(출고표[구입일자],"&lt;&gt;"&amp;H631,출고표[구매자명],E631,출고표[구매자연락처],G631)),0)</f>
        <v>0</v>
      </c>
    </row>
    <row r="632" spans="1:48" ht="20.100000000000001" customHeight="1">
      <c r="A632" s="55">
        <v>639</v>
      </c>
      <c r="B632" s="55" t="s">
        <v>560</v>
      </c>
      <c r="C632" s="64" t="s">
        <v>3826</v>
      </c>
      <c r="D632" s="55" t="s">
        <v>1135</v>
      </c>
      <c r="H632" s="63">
        <v>45525</v>
      </c>
      <c r="I632" s="63">
        <v>45525</v>
      </c>
      <c r="J632" s="55" t="s">
        <v>561</v>
      </c>
      <c r="K632" s="64" t="s">
        <v>3825</v>
      </c>
      <c r="M632" s="55" t="s">
        <v>3824</v>
      </c>
      <c r="N632" s="55" t="s">
        <v>3827</v>
      </c>
      <c r="P632" s="55" t="s">
        <v>3828</v>
      </c>
      <c r="R632" s="55" t="s">
        <v>86</v>
      </c>
      <c r="S632" s="55" t="s">
        <v>351</v>
      </c>
      <c r="T632" s="60">
        <v>1</v>
      </c>
      <c r="U632" s="60">
        <v>0</v>
      </c>
      <c r="V632" s="60">
        <v>0</v>
      </c>
      <c r="W632" s="60">
        <v>0</v>
      </c>
      <c r="X632" s="60">
        <v>0</v>
      </c>
      <c r="Y632" s="60">
        <v>3000</v>
      </c>
      <c r="Z632" s="60">
        <v>0</v>
      </c>
      <c r="AA632" s="60">
        <v>0</v>
      </c>
      <c r="AB632" s="60">
        <v>6770</v>
      </c>
      <c r="AC632" s="60">
        <v>4400</v>
      </c>
      <c r="AD632" s="60">
        <v>0</v>
      </c>
      <c r="AE632" s="60">
        <v>0</v>
      </c>
      <c r="AF632" s="60">
        <v>0</v>
      </c>
      <c r="AG632" s="60">
        <v>0</v>
      </c>
      <c r="AH632" s="61">
        <v>0</v>
      </c>
      <c r="AL632" s="55" t="s">
        <v>85</v>
      </c>
      <c r="AM632" s="55" t="s">
        <v>773</v>
      </c>
      <c r="AN632" s="55" t="s">
        <v>788</v>
      </c>
      <c r="AP6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6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632" s="60">
        <f>IFERROR(IF(출고표[[#This Row],[쇼핑몰구분]]="비닐팩토리",0,ROUND(출고표[[#This Row],[총판매금액(검)]]-출고표[[#This Row],[거래처지급액(검)]]-출고표[[#This Row],[수수료(검)]],0)),0)</f>
        <v>-7480</v>
      </c>
      <c r="AT6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6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32" s="60">
        <f>IFERROR(IF(D632="스마트스토어",COUNTIFS(출고표[구입일자],"&lt;&gt;"&amp;H632,출고표[구매자명],E632,출고표[구매자연락처],F632),COUNTIFS(출고표[구입일자],"&lt;&gt;"&amp;H632,출고표[구매자명],E632,출고표[구매자연락처],G632)),0)</f>
        <v>0</v>
      </c>
    </row>
    <row r="633" spans="1:48" ht="20.100000000000001" customHeight="1">
      <c r="A633" s="55">
        <v>640</v>
      </c>
      <c r="B633" s="55" t="s">
        <v>560</v>
      </c>
      <c r="C633" s="64" t="s">
        <v>3863</v>
      </c>
      <c r="D633" s="55" t="s">
        <v>871</v>
      </c>
      <c r="H633" s="63">
        <v>45525</v>
      </c>
      <c r="I633" s="63">
        <v>45525</v>
      </c>
      <c r="J633" s="55" t="s">
        <v>561</v>
      </c>
      <c r="K633" s="64" t="s">
        <v>3830</v>
      </c>
      <c r="M633" s="55" t="s">
        <v>3829</v>
      </c>
      <c r="N633" s="55" t="s">
        <v>3831</v>
      </c>
      <c r="P633" s="55" t="s">
        <v>3832</v>
      </c>
      <c r="R633" s="55" t="s">
        <v>529</v>
      </c>
      <c r="S633" s="55" t="s">
        <v>351</v>
      </c>
      <c r="T633" s="60">
        <v>1</v>
      </c>
      <c r="U633" s="60">
        <v>0</v>
      </c>
      <c r="V633" s="60">
        <v>0</v>
      </c>
      <c r="W633" s="60">
        <v>0</v>
      </c>
      <c r="X633" s="60">
        <v>0</v>
      </c>
      <c r="Y633" s="60">
        <v>4400</v>
      </c>
      <c r="Z633" s="60">
        <v>1725</v>
      </c>
      <c r="AA633" s="60">
        <v>0</v>
      </c>
      <c r="AB633" s="60">
        <v>0</v>
      </c>
      <c r="AC633" s="60">
        <v>0</v>
      </c>
      <c r="AD633" s="60">
        <v>0</v>
      </c>
      <c r="AE633" s="60">
        <v>0</v>
      </c>
      <c r="AF633" s="60">
        <v>0</v>
      </c>
      <c r="AG633" s="60">
        <v>0</v>
      </c>
      <c r="AH633" s="61">
        <v>0</v>
      </c>
      <c r="AL633" s="55" t="s">
        <v>530</v>
      </c>
      <c r="AM633" s="55" t="s">
        <v>773</v>
      </c>
      <c r="AN633" s="55" t="s">
        <v>788</v>
      </c>
      <c r="AP6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6125</v>
      </c>
      <c r="AR6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33" s="60">
        <f>IFERROR(IF(출고표[[#This Row],[쇼핑몰구분]]="비닐팩토리",0,ROUND(출고표[[#This Row],[총판매금액(검)]]-출고표[[#This Row],[거래처지급액(검)]]-출고표[[#This Row],[수수료(검)]],0)),0)</f>
        <v>-6125</v>
      </c>
      <c r="AT6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6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33" s="60">
        <f>IFERROR(IF(D633="스마트스토어",COUNTIFS(출고표[구입일자],"&lt;&gt;"&amp;H633,출고표[구매자명],E633,출고표[구매자연락처],F633),COUNTIFS(출고표[구입일자],"&lt;&gt;"&amp;H633,출고표[구매자명],E633,출고표[구매자연락처],G633)),0)</f>
        <v>0</v>
      </c>
    </row>
    <row r="634" spans="1:48" ht="20.100000000000001" customHeight="1">
      <c r="A634" s="55">
        <v>641</v>
      </c>
      <c r="B634" s="55" t="s">
        <v>665</v>
      </c>
      <c r="C634" s="64" t="s">
        <v>3834</v>
      </c>
      <c r="D634" s="55" t="s">
        <v>559</v>
      </c>
      <c r="E634" s="55" t="s">
        <v>1574</v>
      </c>
      <c r="F634" s="55" t="s">
        <v>1575</v>
      </c>
      <c r="G634" s="55" t="s">
        <v>1576</v>
      </c>
      <c r="H634" s="63">
        <v>45525</v>
      </c>
      <c r="I634" s="63">
        <v>45525</v>
      </c>
      <c r="J634" s="55" t="s">
        <v>561</v>
      </c>
      <c r="K634" s="64" t="s">
        <v>3833</v>
      </c>
      <c r="M634" s="55" t="s">
        <v>1571</v>
      </c>
      <c r="N634" s="55" t="s">
        <v>1576</v>
      </c>
      <c r="O634" s="55" t="s">
        <v>1577</v>
      </c>
      <c r="P634" s="55" t="s">
        <v>1578</v>
      </c>
      <c r="R634" s="55" t="s">
        <v>22</v>
      </c>
      <c r="S634" s="55" t="s">
        <v>351</v>
      </c>
      <c r="T634" s="60">
        <v>3</v>
      </c>
      <c r="U634" s="60">
        <v>55200</v>
      </c>
      <c r="V634" s="60">
        <v>0</v>
      </c>
      <c r="W634" s="60">
        <v>0</v>
      </c>
      <c r="X634" s="60">
        <v>0</v>
      </c>
      <c r="Y634" s="60">
        <v>4400</v>
      </c>
      <c r="Z634" s="60">
        <v>1725</v>
      </c>
      <c r="AA634" s="60">
        <v>0</v>
      </c>
      <c r="AB634" s="60">
        <v>18400</v>
      </c>
      <c r="AC634" s="60">
        <v>12650</v>
      </c>
      <c r="AD634" s="60">
        <v>55200</v>
      </c>
      <c r="AE634" s="60">
        <v>0</v>
      </c>
      <c r="AF634" s="60">
        <v>2854</v>
      </c>
      <c r="AG634" s="60">
        <v>0</v>
      </c>
      <c r="AH634" s="61">
        <v>0</v>
      </c>
      <c r="AL634" s="55" t="s">
        <v>21</v>
      </c>
      <c r="AM634" s="55" t="s">
        <v>773</v>
      </c>
      <c r="AN634" s="55" t="s">
        <v>785</v>
      </c>
      <c r="AP6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55200</v>
      </c>
      <c r="AQ6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2854</v>
      </c>
      <c r="AS63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4" s="60">
        <f>IFERROR(IF(D634="스마트스토어",COUNTIFS(출고표[구입일자],"&lt;&gt;"&amp;H634,출고표[구매자명],E634,출고표[구매자연락처],F634),COUNTIFS(출고표[구입일자],"&lt;&gt;"&amp;H634,출고표[구매자명],E634,출고표[구매자연락처],G634)),0)</f>
        <v>3</v>
      </c>
    </row>
    <row r="635" spans="1:48" ht="20.100000000000001" customHeight="1">
      <c r="A635" s="55">
        <v>642</v>
      </c>
      <c r="B635" s="55" t="s">
        <v>665</v>
      </c>
      <c r="C635" s="64" t="s">
        <v>3835</v>
      </c>
      <c r="D635" s="55" t="s">
        <v>559</v>
      </c>
      <c r="E635" s="55" t="s">
        <v>1574</v>
      </c>
      <c r="F635" s="55" t="s">
        <v>1575</v>
      </c>
      <c r="G635" s="55" t="s">
        <v>1576</v>
      </c>
      <c r="H635" s="63">
        <v>45525</v>
      </c>
      <c r="I635" s="63">
        <v>45525</v>
      </c>
      <c r="J635" s="55" t="s">
        <v>561</v>
      </c>
      <c r="K635" s="64" t="s">
        <v>3833</v>
      </c>
      <c r="M635" s="55" t="s">
        <v>1571</v>
      </c>
      <c r="N635" s="55" t="s">
        <v>1576</v>
      </c>
      <c r="O635" s="55" t="s">
        <v>1577</v>
      </c>
      <c r="P635" s="55" t="s">
        <v>1578</v>
      </c>
      <c r="R635" s="55" t="s">
        <v>26</v>
      </c>
      <c r="S635" s="55" t="s">
        <v>351</v>
      </c>
      <c r="T635" s="60">
        <v>1</v>
      </c>
      <c r="U635" s="60">
        <v>21920</v>
      </c>
      <c r="V635" s="60">
        <v>0</v>
      </c>
      <c r="W635" s="60">
        <v>0</v>
      </c>
      <c r="X635" s="60">
        <v>0</v>
      </c>
      <c r="Y635" s="60">
        <v>0</v>
      </c>
      <c r="Z635" s="60">
        <v>0</v>
      </c>
      <c r="AA635" s="60">
        <v>0</v>
      </c>
      <c r="AB635" s="60">
        <v>21920</v>
      </c>
      <c r="AC635" s="60">
        <v>15070</v>
      </c>
      <c r="AD635" s="60">
        <v>21920</v>
      </c>
      <c r="AE635" s="60">
        <v>0</v>
      </c>
      <c r="AF635" s="60">
        <v>1181</v>
      </c>
      <c r="AG635" s="60">
        <v>0</v>
      </c>
      <c r="AH635" s="61">
        <v>0</v>
      </c>
      <c r="AL635" s="55" t="s">
        <v>25</v>
      </c>
      <c r="AM635" s="55" t="s">
        <v>773</v>
      </c>
      <c r="AN635" s="55" t="s">
        <v>785</v>
      </c>
      <c r="AP6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21920</v>
      </c>
      <c r="AQ6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1181</v>
      </c>
      <c r="AS6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5" s="60">
        <f>IFERROR(IF(D635="스마트스토어",COUNTIFS(출고표[구입일자],"&lt;&gt;"&amp;H635,출고표[구매자명],E635,출고표[구매자연락처],F635),COUNTIFS(출고표[구입일자],"&lt;&gt;"&amp;H635,출고표[구매자명],E635,출고표[구매자연락처],G635)),0)</f>
        <v>3</v>
      </c>
    </row>
    <row r="636" spans="1:48" ht="20.100000000000001" customHeight="1">
      <c r="A636" s="55">
        <v>643</v>
      </c>
      <c r="B636" s="55" t="s">
        <v>665</v>
      </c>
      <c r="C636" s="64" t="s">
        <v>3838</v>
      </c>
      <c r="D636" s="55" t="s">
        <v>559</v>
      </c>
      <c r="E636" s="55" t="s">
        <v>3839</v>
      </c>
      <c r="F636" s="55" t="s">
        <v>3840</v>
      </c>
      <c r="G636" s="55" t="s">
        <v>3841</v>
      </c>
      <c r="H636" s="63">
        <v>45524</v>
      </c>
      <c r="I636" s="63">
        <v>45525</v>
      </c>
      <c r="J636" s="55" t="s">
        <v>561</v>
      </c>
      <c r="K636" s="64" t="s">
        <v>3837</v>
      </c>
      <c r="M636" s="55" t="s">
        <v>3836</v>
      </c>
      <c r="N636" s="55" t="s">
        <v>3841</v>
      </c>
      <c r="P636" s="55" t="s">
        <v>3842</v>
      </c>
      <c r="R636" s="55" t="s">
        <v>34</v>
      </c>
      <c r="S636" s="55" t="s">
        <v>351</v>
      </c>
      <c r="T636" s="60">
        <v>1</v>
      </c>
      <c r="U636" s="60">
        <v>28400</v>
      </c>
      <c r="V636" s="60">
        <v>0</v>
      </c>
      <c r="W636" s="60">
        <v>3000</v>
      </c>
      <c r="X636" s="60">
        <v>0</v>
      </c>
      <c r="Y636" s="60">
        <v>3000</v>
      </c>
      <c r="Z636" s="60">
        <v>0</v>
      </c>
      <c r="AA636" s="60">
        <v>0</v>
      </c>
      <c r="AB636" s="60">
        <v>28800</v>
      </c>
      <c r="AC636" s="60">
        <v>19800</v>
      </c>
      <c r="AD636" s="60">
        <v>31400</v>
      </c>
      <c r="AE636" s="60">
        <v>0</v>
      </c>
      <c r="AF636" s="60">
        <v>1596</v>
      </c>
      <c r="AG636" s="60">
        <v>0</v>
      </c>
      <c r="AH636" s="61">
        <v>0</v>
      </c>
      <c r="AL636" s="55" t="s">
        <v>33</v>
      </c>
      <c r="AM636" s="55" t="s">
        <v>773</v>
      </c>
      <c r="AN636" s="55" t="s">
        <v>785</v>
      </c>
      <c r="AP6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6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6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6" s="60">
        <f>IFERROR(IF(D636="스마트스토어",COUNTIFS(출고표[구입일자],"&lt;&gt;"&amp;H636,출고표[구매자명],E636,출고표[구매자연락처],F636),COUNTIFS(출고표[구입일자],"&lt;&gt;"&amp;H636,출고표[구매자명],E636,출고표[구매자연락처],G636)),0)</f>
        <v>0</v>
      </c>
    </row>
    <row r="637" spans="1:48" ht="20.100000000000001" customHeight="1">
      <c r="A637" s="55">
        <v>644</v>
      </c>
      <c r="B637" s="55" t="s">
        <v>665</v>
      </c>
      <c r="C637" s="64" t="s">
        <v>3845</v>
      </c>
      <c r="D637" s="55" t="s">
        <v>559</v>
      </c>
      <c r="E637" s="55" t="s">
        <v>3843</v>
      </c>
      <c r="F637" s="55" t="s">
        <v>3846</v>
      </c>
      <c r="G637" s="55" t="s">
        <v>3847</v>
      </c>
      <c r="H637" s="63">
        <v>45524</v>
      </c>
      <c r="I637" s="63">
        <v>45525</v>
      </c>
      <c r="J637" s="55" t="s">
        <v>561</v>
      </c>
      <c r="K637" s="64" t="s">
        <v>3844</v>
      </c>
      <c r="M637" s="55" t="s">
        <v>3843</v>
      </c>
      <c r="N637" s="55" t="s">
        <v>3847</v>
      </c>
      <c r="P637" s="55" t="s">
        <v>3848</v>
      </c>
      <c r="R637" s="55" t="s">
        <v>242</v>
      </c>
      <c r="S637" s="55" t="s">
        <v>352</v>
      </c>
      <c r="T637" s="60">
        <v>16</v>
      </c>
      <c r="U637" s="60">
        <v>22880</v>
      </c>
      <c r="V637" s="60">
        <v>23040</v>
      </c>
      <c r="W637" s="60">
        <v>0</v>
      </c>
      <c r="X637" s="60">
        <v>0</v>
      </c>
      <c r="Y637" s="60">
        <v>4400</v>
      </c>
      <c r="Z637" s="60">
        <v>1725</v>
      </c>
      <c r="AA637" s="60">
        <v>0</v>
      </c>
      <c r="AB637" s="60">
        <v>1430</v>
      </c>
      <c r="AC637" s="60">
        <v>1045</v>
      </c>
      <c r="AD637" s="60">
        <v>22880</v>
      </c>
      <c r="AE637" s="60">
        <v>0</v>
      </c>
      <c r="AF637" s="60">
        <v>1230</v>
      </c>
      <c r="AG637" s="60">
        <v>0</v>
      </c>
      <c r="AH637" s="61">
        <v>0</v>
      </c>
      <c r="AL637" s="55" t="s">
        <v>388</v>
      </c>
      <c r="AM637" s="55" t="s">
        <v>773</v>
      </c>
      <c r="AN637" s="55" t="s">
        <v>785</v>
      </c>
      <c r="AP6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22880</v>
      </c>
      <c r="AQ6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1230</v>
      </c>
      <c r="AS6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7" s="60">
        <f>IFERROR(IF(D637="스마트스토어",COUNTIFS(출고표[구입일자],"&lt;&gt;"&amp;H637,출고표[구매자명],E637,출고표[구매자연락처],F637),COUNTIFS(출고표[구입일자],"&lt;&gt;"&amp;H637,출고표[구매자명],E637,출고표[구매자연락처],G637)),0)</f>
        <v>0</v>
      </c>
    </row>
    <row r="638" spans="1:48" ht="20.100000000000001" customHeight="1">
      <c r="A638" s="55">
        <v>645</v>
      </c>
      <c r="B638" s="55" t="s">
        <v>665</v>
      </c>
      <c r="C638" s="64" t="s">
        <v>3849</v>
      </c>
      <c r="D638" s="55" t="s">
        <v>559</v>
      </c>
      <c r="E638" s="55" t="s">
        <v>3843</v>
      </c>
      <c r="F638" s="55" t="s">
        <v>3846</v>
      </c>
      <c r="G638" s="55" t="s">
        <v>3847</v>
      </c>
      <c r="H638" s="63">
        <v>45524</v>
      </c>
      <c r="I638" s="63">
        <v>45525</v>
      </c>
      <c r="J638" s="55" t="s">
        <v>561</v>
      </c>
      <c r="K638" s="64" t="s">
        <v>3844</v>
      </c>
      <c r="M638" s="55" t="s">
        <v>3843</v>
      </c>
      <c r="N638" s="55" t="s">
        <v>3847</v>
      </c>
      <c r="P638" s="55" t="s">
        <v>3848</v>
      </c>
      <c r="R638" s="55" t="s">
        <v>208</v>
      </c>
      <c r="S638" s="55" t="s">
        <v>352</v>
      </c>
      <c r="T638" s="60">
        <v>4</v>
      </c>
      <c r="U638" s="60">
        <v>12600</v>
      </c>
      <c r="V638" s="60">
        <v>5760</v>
      </c>
      <c r="W638" s="60">
        <v>0</v>
      </c>
      <c r="X638" s="60">
        <v>0</v>
      </c>
      <c r="Y638" s="60">
        <v>0</v>
      </c>
      <c r="Z638" s="60">
        <v>0</v>
      </c>
      <c r="AA638" s="60">
        <v>0</v>
      </c>
      <c r="AB638" s="60">
        <v>3150</v>
      </c>
      <c r="AC638" s="60">
        <v>2310</v>
      </c>
      <c r="AD638" s="60">
        <v>12600</v>
      </c>
      <c r="AE638" s="60">
        <v>0</v>
      </c>
      <c r="AF638" s="60">
        <v>713</v>
      </c>
      <c r="AG638" s="60">
        <v>0</v>
      </c>
      <c r="AH638" s="61">
        <v>0</v>
      </c>
      <c r="AL638" s="55" t="s">
        <v>400</v>
      </c>
      <c r="AM638" s="55" t="s">
        <v>773</v>
      </c>
      <c r="AN638" s="55" t="s">
        <v>785</v>
      </c>
      <c r="AP6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12600</v>
      </c>
      <c r="AQ6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713</v>
      </c>
      <c r="AS6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8" s="60">
        <f>IFERROR(IF(D638="스마트스토어",COUNTIFS(출고표[구입일자],"&lt;&gt;"&amp;H638,출고표[구매자명],E638,출고표[구매자연락처],F638),COUNTIFS(출고표[구입일자],"&lt;&gt;"&amp;H638,출고표[구매자명],E638,출고표[구매자연락처],G638)),0)</f>
        <v>0</v>
      </c>
    </row>
    <row r="639" spans="1:48" ht="20.100000000000001" customHeight="1">
      <c r="A639" s="55">
        <v>646</v>
      </c>
      <c r="B639" s="55" t="s">
        <v>560</v>
      </c>
      <c r="C639" s="64" t="s">
        <v>3852</v>
      </c>
      <c r="D639" s="55" t="s">
        <v>562</v>
      </c>
      <c r="E639" s="55" t="s">
        <v>3850</v>
      </c>
      <c r="G639" s="55" t="s">
        <v>3853</v>
      </c>
      <c r="H639" s="63">
        <v>45524</v>
      </c>
      <c r="I639" s="63">
        <v>45525</v>
      </c>
      <c r="J639" s="55" t="s">
        <v>561</v>
      </c>
      <c r="K639" s="64" t="s">
        <v>3851</v>
      </c>
      <c r="M639" s="55" t="s">
        <v>3850</v>
      </c>
      <c r="N639" s="55" t="s">
        <v>3853</v>
      </c>
      <c r="P639" s="55" t="s">
        <v>3854</v>
      </c>
      <c r="Q639" s="55" t="s">
        <v>563</v>
      </c>
      <c r="R639" s="55" t="s">
        <v>74</v>
      </c>
      <c r="S639" s="55" t="s">
        <v>351</v>
      </c>
      <c r="T639" s="60">
        <v>3</v>
      </c>
      <c r="U639" s="60">
        <v>6240</v>
      </c>
      <c r="V639" s="60">
        <v>1560</v>
      </c>
      <c r="W639" s="60">
        <v>3000</v>
      </c>
      <c r="X639" s="60">
        <v>0</v>
      </c>
      <c r="Y639" s="60">
        <v>3000</v>
      </c>
      <c r="Z639" s="60">
        <v>0</v>
      </c>
      <c r="AA639" s="60">
        <v>0</v>
      </c>
      <c r="AB639" s="60">
        <v>2280</v>
      </c>
      <c r="AC639" s="60">
        <v>1540</v>
      </c>
      <c r="AD639" s="60">
        <v>9240</v>
      </c>
      <c r="AE639" s="60">
        <v>7620</v>
      </c>
      <c r="AF639" s="60">
        <v>840</v>
      </c>
      <c r="AG639" s="60">
        <v>780</v>
      </c>
      <c r="AH639" s="61">
        <v>8.4400000000000003E-2</v>
      </c>
      <c r="AL639" s="55" t="s">
        <v>73</v>
      </c>
      <c r="AM639" s="55" t="s">
        <v>773</v>
      </c>
      <c r="AN639" s="55" t="s">
        <v>785</v>
      </c>
      <c r="AP6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9240</v>
      </c>
      <c r="AQ6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7620</v>
      </c>
      <c r="AR6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840</v>
      </c>
      <c r="AS639" s="60">
        <f>IFERROR(IF(출고표[[#This Row],[쇼핑몰구분]]="비닐팩토리",0,ROUND(출고표[[#This Row],[총판매금액(검)]]-출고표[[#This Row],[거래처지급액(검)]]-출고표[[#This Row],[수수료(검)]],0)),0)</f>
        <v>780</v>
      </c>
      <c r="AT63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8.4400000000000003E-2</v>
      </c>
      <c r="AU6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9" s="60">
        <f>IFERROR(IF(D639="스마트스토어",COUNTIFS(출고표[구입일자],"&lt;&gt;"&amp;H639,출고표[구매자명],E639,출고표[구매자연락처],F639),COUNTIFS(출고표[구입일자],"&lt;&gt;"&amp;H639,출고표[구매자명],E639,출고표[구매자연락처],G639)),0)</f>
        <v>0</v>
      </c>
    </row>
    <row r="640" spans="1:48" ht="20.100000000000001" customHeight="1">
      <c r="A640" s="55">
        <v>647</v>
      </c>
      <c r="B640" s="55" t="s">
        <v>560</v>
      </c>
      <c r="C640" s="64" t="s">
        <v>3857</v>
      </c>
      <c r="D640" s="55" t="s">
        <v>562</v>
      </c>
      <c r="E640" s="55" t="s">
        <v>3855</v>
      </c>
      <c r="G640" s="55" t="s">
        <v>3858</v>
      </c>
      <c r="H640" s="63">
        <v>45525</v>
      </c>
      <c r="I640" s="63">
        <v>45525</v>
      </c>
      <c r="J640" s="55" t="s">
        <v>561</v>
      </c>
      <c r="K640" s="64" t="s">
        <v>3856</v>
      </c>
      <c r="M640" s="55" t="s">
        <v>3855</v>
      </c>
      <c r="N640" s="55" t="s">
        <v>3858</v>
      </c>
      <c r="P640" s="55" t="s">
        <v>3859</v>
      </c>
      <c r="Q640" s="55" t="s">
        <v>564</v>
      </c>
      <c r="R640" s="55" t="s">
        <v>98</v>
      </c>
      <c r="S640" s="55" t="s">
        <v>351</v>
      </c>
      <c r="T640" s="60">
        <v>1</v>
      </c>
      <c r="U640" s="60">
        <v>6120</v>
      </c>
      <c r="V640" s="60">
        <v>680</v>
      </c>
      <c r="W640" s="60">
        <v>3000</v>
      </c>
      <c r="X640" s="60">
        <v>0</v>
      </c>
      <c r="Y640" s="60">
        <v>3000</v>
      </c>
      <c r="Z640" s="60">
        <v>0</v>
      </c>
      <c r="AA640" s="60">
        <v>0</v>
      </c>
      <c r="AB640" s="60">
        <v>6430</v>
      </c>
      <c r="AC640" s="60">
        <v>3960</v>
      </c>
      <c r="AD640" s="60">
        <v>9120</v>
      </c>
      <c r="AE640" s="60">
        <v>6960</v>
      </c>
      <c r="AF640" s="60">
        <v>826</v>
      </c>
      <c r="AG640" s="60">
        <v>1334</v>
      </c>
      <c r="AH640" s="61">
        <v>0.14630000000000001</v>
      </c>
      <c r="AL640" s="55" t="s">
        <v>1645</v>
      </c>
      <c r="AM640" s="55" t="s">
        <v>773</v>
      </c>
      <c r="AN640" s="55" t="s">
        <v>785</v>
      </c>
      <c r="AP6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6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6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640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6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6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0" s="60">
        <f>IFERROR(IF(D640="스마트스토어",COUNTIFS(출고표[구입일자],"&lt;&gt;"&amp;H640,출고표[구매자명],E640,출고표[구매자연락처],F640),COUNTIFS(출고표[구입일자],"&lt;&gt;"&amp;H640,출고표[구매자명],E640,출고표[구매자연락처],G640)),0)</f>
        <v>0</v>
      </c>
    </row>
    <row r="641" spans="1:48" ht="20.100000000000001" customHeight="1">
      <c r="A641" s="55">
        <v>648</v>
      </c>
      <c r="B641" s="55" t="s">
        <v>665</v>
      </c>
      <c r="C641" s="64" t="s">
        <v>3917</v>
      </c>
      <c r="D641" s="55" t="s">
        <v>530</v>
      </c>
      <c r="E641" s="55" t="s">
        <v>3864</v>
      </c>
      <c r="H641" s="63">
        <v>45526</v>
      </c>
      <c r="I641" s="63">
        <v>45526</v>
      </c>
      <c r="J641" s="55" t="s">
        <v>561</v>
      </c>
      <c r="K641" s="64" t="s">
        <v>3865</v>
      </c>
      <c r="M641" s="55" t="s">
        <v>3864</v>
      </c>
      <c r="N641" s="55" t="s">
        <v>3866</v>
      </c>
      <c r="P641" s="55" t="s">
        <v>3867</v>
      </c>
      <c r="R641" s="55" t="s">
        <v>529</v>
      </c>
      <c r="S641" s="55" t="s">
        <v>351</v>
      </c>
      <c r="T641" s="60">
        <v>1</v>
      </c>
      <c r="U641" s="60">
        <v>0</v>
      </c>
      <c r="V641" s="60">
        <v>0</v>
      </c>
      <c r="W641" s="60">
        <v>0</v>
      </c>
      <c r="X641" s="60">
        <v>0</v>
      </c>
      <c r="Y641" s="60">
        <v>3000</v>
      </c>
      <c r="Z641" s="60">
        <v>0</v>
      </c>
      <c r="AA641" s="60">
        <v>0</v>
      </c>
      <c r="AB641" s="60">
        <v>0</v>
      </c>
      <c r="AC641" s="60">
        <v>0</v>
      </c>
      <c r="AD641" s="60">
        <v>0</v>
      </c>
      <c r="AE641" s="60">
        <v>0</v>
      </c>
      <c r="AF641" s="60">
        <v>0</v>
      </c>
      <c r="AG641" s="60">
        <v>0</v>
      </c>
      <c r="AH641" s="61">
        <v>0</v>
      </c>
      <c r="AL641" s="55" t="s">
        <v>530</v>
      </c>
      <c r="AM641" s="55" t="s">
        <v>773</v>
      </c>
      <c r="AN641" s="55" t="s">
        <v>785</v>
      </c>
      <c r="AP6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1" s="60">
        <f>IFERROR(IF(D641="스마트스토어",COUNTIFS(출고표[구입일자],"&lt;&gt;"&amp;H641,출고표[구매자명],E641,출고표[구매자연락처],F641),COUNTIFS(출고표[구입일자],"&lt;&gt;"&amp;H641,출고표[구매자명],E641,출고표[구매자연락처],G641)),0)</f>
        <v>0</v>
      </c>
    </row>
    <row r="642" spans="1:48" ht="20.100000000000001" customHeight="1">
      <c r="A642" s="55">
        <v>649</v>
      </c>
      <c r="B642" s="55" t="s">
        <v>665</v>
      </c>
      <c r="C642" s="64" t="s">
        <v>3870</v>
      </c>
      <c r="D642" s="55" t="s">
        <v>559</v>
      </c>
      <c r="E642" s="55" t="s">
        <v>3868</v>
      </c>
      <c r="F642" s="55" t="s">
        <v>3871</v>
      </c>
      <c r="G642" s="55" t="s">
        <v>3872</v>
      </c>
      <c r="H642" s="63">
        <v>45526</v>
      </c>
      <c r="I642" s="63">
        <v>45526</v>
      </c>
      <c r="J642" s="55" t="s">
        <v>561</v>
      </c>
      <c r="K642" s="64" t="s">
        <v>3869</v>
      </c>
      <c r="M642" s="55" t="s">
        <v>3868</v>
      </c>
      <c r="N642" s="55" t="s">
        <v>3872</v>
      </c>
      <c r="P642" s="55" t="s">
        <v>3873</v>
      </c>
      <c r="Q642" s="55" t="s">
        <v>3874</v>
      </c>
      <c r="R642" s="55" t="s">
        <v>38</v>
      </c>
      <c r="S642" s="55" t="s">
        <v>351</v>
      </c>
      <c r="T642" s="60">
        <v>1</v>
      </c>
      <c r="U642" s="60">
        <v>20800</v>
      </c>
      <c r="V642" s="60">
        <v>0</v>
      </c>
      <c r="W642" s="60">
        <v>3000</v>
      </c>
      <c r="X642" s="60">
        <v>0</v>
      </c>
      <c r="Y642" s="60">
        <v>3500</v>
      </c>
      <c r="Z642" s="60">
        <v>0</v>
      </c>
      <c r="AA642" s="60">
        <v>960</v>
      </c>
      <c r="AB642" s="60">
        <v>20800</v>
      </c>
      <c r="AC642" s="60">
        <v>14300</v>
      </c>
      <c r="AD642" s="60">
        <v>23800</v>
      </c>
      <c r="AE642" s="60">
        <v>0</v>
      </c>
      <c r="AF642" s="60">
        <v>1214</v>
      </c>
      <c r="AG642" s="60">
        <v>0</v>
      </c>
      <c r="AH642" s="61">
        <v>0</v>
      </c>
      <c r="AL642" s="55" t="s">
        <v>37</v>
      </c>
      <c r="AN642" s="55" t="s">
        <v>785</v>
      </c>
      <c r="AP6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6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4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4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2" s="60">
        <f>IFERROR(IF(D642="스마트스토어",COUNTIFS(출고표[구입일자],"&lt;&gt;"&amp;H642,출고표[구매자명],E642,출고표[구매자연락처],F642),COUNTIFS(출고표[구입일자],"&lt;&gt;"&amp;H642,출고표[구매자명],E642,출고표[구매자연락처],G642)),0)</f>
        <v>0</v>
      </c>
    </row>
    <row r="643" spans="1:48" ht="20.100000000000001" customHeight="1">
      <c r="A643" s="55">
        <v>650</v>
      </c>
      <c r="B643" s="55" t="s">
        <v>665</v>
      </c>
      <c r="C643" s="64" t="s">
        <v>3877</v>
      </c>
      <c r="D643" s="55" t="s">
        <v>559</v>
      </c>
      <c r="E643" s="55" t="s">
        <v>3875</v>
      </c>
      <c r="F643" s="55" t="s">
        <v>3878</v>
      </c>
      <c r="G643" s="55" t="s">
        <v>3879</v>
      </c>
      <c r="H643" s="63">
        <v>45525</v>
      </c>
      <c r="I643" s="63">
        <v>45526</v>
      </c>
      <c r="J643" s="55" t="s">
        <v>561</v>
      </c>
      <c r="K643" s="64" t="s">
        <v>3876</v>
      </c>
      <c r="M643" s="55" t="s">
        <v>3875</v>
      </c>
      <c r="N643" s="55" t="s">
        <v>3879</v>
      </c>
      <c r="P643" s="55" t="s">
        <v>3880</v>
      </c>
      <c r="R643" s="55" t="s">
        <v>38</v>
      </c>
      <c r="S643" s="55" t="s">
        <v>351</v>
      </c>
      <c r="T643" s="60">
        <v>1</v>
      </c>
      <c r="U643" s="60">
        <v>20800</v>
      </c>
      <c r="V643" s="60">
        <v>0</v>
      </c>
      <c r="W643" s="60">
        <v>3000</v>
      </c>
      <c r="X643" s="60">
        <v>0</v>
      </c>
      <c r="Y643" s="60">
        <v>3500</v>
      </c>
      <c r="Z643" s="60">
        <v>0</v>
      </c>
      <c r="AA643" s="60">
        <v>960</v>
      </c>
      <c r="AB643" s="60">
        <v>20800</v>
      </c>
      <c r="AC643" s="60">
        <v>14300</v>
      </c>
      <c r="AD643" s="60">
        <v>23800</v>
      </c>
      <c r="AE643" s="60">
        <v>0</v>
      </c>
      <c r="AF643" s="60">
        <v>1214</v>
      </c>
      <c r="AG643" s="60">
        <v>0</v>
      </c>
      <c r="AH643" s="61">
        <v>0</v>
      </c>
      <c r="AL643" s="55" t="s">
        <v>37</v>
      </c>
      <c r="AN643" s="55" t="s">
        <v>785</v>
      </c>
      <c r="AP6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6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4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4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3" s="60">
        <f>IFERROR(IF(D643="스마트스토어",COUNTIFS(출고표[구입일자],"&lt;&gt;"&amp;H643,출고표[구매자명],E643,출고표[구매자연락처],F643),COUNTIFS(출고표[구입일자],"&lt;&gt;"&amp;H643,출고표[구매자명],E643,출고표[구매자연락처],G643)),0)</f>
        <v>0</v>
      </c>
    </row>
    <row r="644" spans="1:48" ht="20.100000000000001" customHeight="1">
      <c r="A644" s="55">
        <v>651</v>
      </c>
      <c r="B644" s="55" t="s">
        <v>560</v>
      </c>
      <c r="C644" s="64" t="s">
        <v>3882</v>
      </c>
      <c r="D644" s="55" t="s">
        <v>562</v>
      </c>
      <c r="E644" s="55" t="s">
        <v>2200</v>
      </c>
      <c r="G644" s="55" t="s">
        <v>3883</v>
      </c>
      <c r="H644" s="63">
        <v>45525</v>
      </c>
      <c r="I644" s="63">
        <v>45526</v>
      </c>
      <c r="J644" s="55" t="s">
        <v>561</v>
      </c>
      <c r="K644" s="64" t="s">
        <v>3881</v>
      </c>
      <c r="M644" s="55" t="s">
        <v>2200</v>
      </c>
      <c r="N644" s="55" t="s">
        <v>3883</v>
      </c>
      <c r="P644" s="55" t="s">
        <v>2205</v>
      </c>
      <c r="Q644" s="55" t="s">
        <v>564</v>
      </c>
      <c r="R644" s="55" t="s">
        <v>121</v>
      </c>
      <c r="S644" s="55" t="s">
        <v>351</v>
      </c>
      <c r="T644" s="60">
        <v>5</v>
      </c>
      <c r="U644" s="60">
        <v>13550</v>
      </c>
      <c r="V644" s="60">
        <v>0</v>
      </c>
      <c r="W644" s="60">
        <v>3000</v>
      </c>
      <c r="X644" s="60">
        <v>0</v>
      </c>
      <c r="Y644" s="60">
        <v>3000</v>
      </c>
      <c r="Z644" s="60">
        <v>0</v>
      </c>
      <c r="AA644" s="60">
        <v>0</v>
      </c>
      <c r="AB644" s="60">
        <v>2320</v>
      </c>
      <c r="AC644" s="60">
        <v>1430</v>
      </c>
      <c r="AD644" s="60">
        <v>16550</v>
      </c>
      <c r="AE644" s="60">
        <v>10150</v>
      </c>
      <c r="AF644" s="60">
        <v>1709</v>
      </c>
      <c r="AG644" s="60">
        <v>4691</v>
      </c>
      <c r="AH644" s="61">
        <v>0.28339999999999999</v>
      </c>
      <c r="AL644" s="55" t="s">
        <v>120</v>
      </c>
      <c r="AN644" s="55" t="s">
        <v>785</v>
      </c>
      <c r="AP6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16550</v>
      </c>
      <c r="AQ6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10150</v>
      </c>
      <c r="AR6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1709</v>
      </c>
      <c r="AS644" s="60">
        <f>IFERROR(IF(출고표[[#This Row],[쇼핑몰구분]]="비닐팩토리",0,ROUND(출고표[[#This Row],[총판매금액(검)]]-출고표[[#This Row],[거래처지급액(검)]]-출고표[[#This Row],[수수료(검)]],0)),0)</f>
        <v>4691</v>
      </c>
      <c r="AT6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0.28339999999999999</v>
      </c>
      <c r="AU6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4" s="60">
        <f>IFERROR(IF(D644="스마트스토어",COUNTIFS(출고표[구입일자],"&lt;&gt;"&amp;H644,출고표[구매자명],E644,출고표[구매자연락처],F644),COUNTIFS(출고표[구입일자],"&lt;&gt;"&amp;H644,출고표[구매자명],E644,출고표[구매자연락처],G644)),0)</f>
        <v>0</v>
      </c>
    </row>
    <row r="645" spans="1:48" ht="20.100000000000001" customHeight="1">
      <c r="A645" s="55">
        <v>652</v>
      </c>
      <c r="B645" s="55" t="s">
        <v>560</v>
      </c>
      <c r="C645" s="64" t="s">
        <v>3886</v>
      </c>
      <c r="D645" s="55" t="s">
        <v>562</v>
      </c>
      <c r="E645" s="55" t="s">
        <v>3887</v>
      </c>
      <c r="G645" s="55" t="s">
        <v>3888</v>
      </c>
      <c r="H645" s="63">
        <v>45525</v>
      </c>
      <c r="I645" s="63">
        <v>45526</v>
      </c>
      <c r="J645" s="55" t="s">
        <v>561</v>
      </c>
      <c r="K645" s="64" t="s">
        <v>3885</v>
      </c>
      <c r="M645" s="55" t="s">
        <v>3884</v>
      </c>
      <c r="N645" s="55" t="s">
        <v>3888</v>
      </c>
      <c r="P645" s="55" t="s">
        <v>3889</v>
      </c>
      <c r="Q645" s="55" t="s">
        <v>3890</v>
      </c>
      <c r="R645" s="55" t="s">
        <v>98</v>
      </c>
      <c r="S645" s="55" t="s">
        <v>351</v>
      </c>
      <c r="T645" s="60">
        <v>5</v>
      </c>
      <c r="U645" s="60">
        <v>30600</v>
      </c>
      <c r="V645" s="60">
        <v>3400</v>
      </c>
      <c r="W645" s="60">
        <v>0</v>
      </c>
      <c r="X645" s="60">
        <v>0</v>
      </c>
      <c r="Y645" s="60">
        <v>3500</v>
      </c>
      <c r="Z645" s="60">
        <v>0</v>
      </c>
      <c r="AA645" s="60">
        <v>960</v>
      </c>
      <c r="AB645" s="60">
        <v>6430</v>
      </c>
      <c r="AC645" s="60">
        <v>3960</v>
      </c>
      <c r="AD645" s="60">
        <v>30600</v>
      </c>
      <c r="AE645" s="60">
        <v>23300</v>
      </c>
      <c r="AF645" s="60">
        <v>3635</v>
      </c>
      <c r="AG645" s="60">
        <v>3665</v>
      </c>
      <c r="AH645" s="61">
        <v>0.1198</v>
      </c>
      <c r="AL645" s="55" t="s">
        <v>1645</v>
      </c>
      <c r="AN645" s="55" t="s">
        <v>785</v>
      </c>
      <c r="AP6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30600</v>
      </c>
      <c r="AQ6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6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645" s="60">
        <f>IFERROR(IF(출고표[[#This Row],[쇼핑몰구분]]="비닐팩토리",0,ROUND(출고표[[#This Row],[총판매금액(검)]]-출고표[[#This Row],[거래처지급액(검)]]-출고표[[#This Row],[수수료(검)]],0)),0)</f>
        <v>3665</v>
      </c>
      <c r="AT6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0.1198</v>
      </c>
      <c r="AU6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5" s="60">
        <f>IFERROR(IF(D645="스마트스토어",COUNTIFS(출고표[구입일자],"&lt;&gt;"&amp;H645,출고표[구매자명],E645,출고표[구매자연락처],F645),COUNTIFS(출고표[구입일자],"&lt;&gt;"&amp;H645,출고표[구매자명],E645,출고표[구매자연락처],G645)),0)</f>
        <v>0</v>
      </c>
    </row>
    <row r="646" spans="1:48" ht="20.100000000000001" customHeight="1">
      <c r="A646" s="55">
        <v>653</v>
      </c>
      <c r="B646" s="55" t="s">
        <v>560</v>
      </c>
      <c r="C646" s="64" t="s">
        <v>3893</v>
      </c>
      <c r="D646" s="55" t="s">
        <v>562</v>
      </c>
      <c r="E646" s="55" t="s">
        <v>3887</v>
      </c>
      <c r="G646" s="55" t="s">
        <v>3894</v>
      </c>
      <c r="H646" s="63">
        <v>45525</v>
      </c>
      <c r="I646" s="63">
        <v>45526</v>
      </c>
      <c r="J646" s="55" t="s">
        <v>561</v>
      </c>
      <c r="K646" s="64" t="s">
        <v>3892</v>
      </c>
      <c r="M646" s="55" t="s">
        <v>3891</v>
      </c>
      <c r="N646" s="55" t="s">
        <v>3894</v>
      </c>
      <c r="P646" s="55" t="s">
        <v>3895</v>
      </c>
      <c r="Q646" s="55" t="s">
        <v>564</v>
      </c>
      <c r="R646" s="55" t="s">
        <v>98</v>
      </c>
      <c r="S646" s="55" t="s">
        <v>351</v>
      </c>
      <c r="T646" s="60">
        <v>5</v>
      </c>
      <c r="U646" s="60">
        <v>30600</v>
      </c>
      <c r="V646" s="60">
        <v>3400</v>
      </c>
      <c r="W646" s="60">
        <v>0</v>
      </c>
      <c r="X646" s="60">
        <v>0</v>
      </c>
      <c r="Y646" s="60">
        <v>3500</v>
      </c>
      <c r="Z646" s="60">
        <v>0</v>
      </c>
      <c r="AA646" s="60">
        <v>960</v>
      </c>
      <c r="AB646" s="60">
        <v>6430</v>
      </c>
      <c r="AC646" s="60">
        <v>3960</v>
      </c>
      <c r="AD646" s="60">
        <v>30600</v>
      </c>
      <c r="AE646" s="60">
        <v>23300</v>
      </c>
      <c r="AF646" s="60">
        <v>3635</v>
      </c>
      <c r="AG646" s="60">
        <v>3665</v>
      </c>
      <c r="AH646" s="61">
        <v>0.1198</v>
      </c>
      <c r="AL646" s="55" t="s">
        <v>1645</v>
      </c>
      <c r="AM646" s="55" t="s">
        <v>773</v>
      </c>
      <c r="AN646" s="55" t="s">
        <v>785</v>
      </c>
      <c r="AP6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30600</v>
      </c>
      <c r="AQ6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6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646" s="60">
        <f>IFERROR(IF(출고표[[#This Row],[쇼핑몰구분]]="비닐팩토리",0,ROUND(출고표[[#This Row],[총판매금액(검)]]-출고표[[#This Row],[거래처지급액(검)]]-출고표[[#This Row],[수수료(검)]],0)),0)</f>
        <v>3665</v>
      </c>
      <c r="AT6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0.1198</v>
      </c>
      <c r="AU6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6" s="60">
        <f>IFERROR(IF(D646="스마트스토어",COUNTIFS(출고표[구입일자],"&lt;&gt;"&amp;H646,출고표[구매자명],E646,출고표[구매자연락처],F646),COUNTIFS(출고표[구입일자],"&lt;&gt;"&amp;H646,출고표[구매자명],E646,출고표[구매자연락처],G646)),0)</f>
        <v>0</v>
      </c>
    </row>
    <row r="647" spans="1:48" ht="20.100000000000001" customHeight="1">
      <c r="A647" s="55">
        <v>654</v>
      </c>
      <c r="B647" s="55" t="s">
        <v>560</v>
      </c>
      <c r="C647" s="64" t="s">
        <v>3898</v>
      </c>
      <c r="D647" s="55" t="s">
        <v>562</v>
      </c>
      <c r="E647" s="55" t="s">
        <v>3899</v>
      </c>
      <c r="G647" s="55" t="s">
        <v>3900</v>
      </c>
      <c r="H647" s="63">
        <v>45525</v>
      </c>
      <c r="I647" s="63">
        <v>45526</v>
      </c>
      <c r="J647" s="55" t="s">
        <v>561</v>
      </c>
      <c r="K647" s="64" t="s">
        <v>3897</v>
      </c>
      <c r="M647" s="55" t="s">
        <v>3896</v>
      </c>
      <c r="N647" s="55" t="s">
        <v>3900</v>
      </c>
      <c r="P647" s="55" t="s">
        <v>3901</v>
      </c>
      <c r="Q647" s="55" t="s">
        <v>564</v>
      </c>
      <c r="R647" s="55" t="s">
        <v>34</v>
      </c>
      <c r="S647" s="55" t="s">
        <v>351</v>
      </c>
      <c r="T647" s="60">
        <v>1</v>
      </c>
      <c r="U647" s="60">
        <v>34020</v>
      </c>
      <c r="V647" s="60">
        <v>0</v>
      </c>
      <c r="W647" s="60">
        <v>3000</v>
      </c>
      <c r="X647" s="60">
        <v>0</v>
      </c>
      <c r="Y647" s="60">
        <v>3500</v>
      </c>
      <c r="Z647" s="60">
        <v>0</v>
      </c>
      <c r="AA647" s="60">
        <v>960</v>
      </c>
      <c r="AB647" s="60">
        <v>32130</v>
      </c>
      <c r="AC647" s="60">
        <v>19800</v>
      </c>
      <c r="AD647" s="60">
        <v>37020</v>
      </c>
      <c r="AE647" s="60">
        <v>23300</v>
      </c>
      <c r="AF647" s="60">
        <v>4141</v>
      </c>
      <c r="AG647" s="60">
        <v>9579</v>
      </c>
      <c r="AH647" s="61">
        <v>0.25879999999999997</v>
      </c>
      <c r="AL647" s="55" t="s">
        <v>33</v>
      </c>
      <c r="AN647" s="55" t="s">
        <v>785</v>
      </c>
      <c r="AP6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6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23300</v>
      </c>
      <c r="AR6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647" s="60">
        <f>IFERROR(IF(출고표[[#This Row],[쇼핑몰구분]]="비닐팩토리",0,ROUND(출고표[[#This Row],[총판매금액(검)]]-출고표[[#This Row],[거래처지급액(검)]]-출고표[[#This Row],[수수료(검)]],0)),0)</f>
        <v>9579</v>
      </c>
      <c r="AT6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0.25879999999999997</v>
      </c>
      <c r="AU6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7" s="60">
        <f>IFERROR(IF(D647="스마트스토어",COUNTIFS(출고표[구입일자],"&lt;&gt;"&amp;H647,출고표[구매자명],E647,출고표[구매자연락처],F647),COUNTIFS(출고표[구입일자],"&lt;&gt;"&amp;H647,출고표[구매자명],E647,출고표[구매자연락처],G647)),0)</f>
        <v>0</v>
      </c>
    </row>
    <row r="648" spans="1:48" ht="20.100000000000001" customHeight="1">
      <c r="A648" s="55">
        <v>655</v>
      </c>
      <c r="B648" s="55" t="s">
        <v>560</v>
      </c>
      <c r="C648" s="64" t="s">
        <v>3904</v>
      </c>
      <c r="D648" s="55" t="s">
        <v>562</v>
      </c>
      <c r="E648" s="55" t="s">
        <v>3902</v>
      </c>
      <c r="G648" s="55" t="s">
        <v>3905</v>
      </c>
      <c r="H648" s="63">
        <v>45525</v>
      </c>
      <c r="I648" s="63">
        <v>45526</v>
      </c>
      <c r="J648" s="55" t="s">
        <v>561</v>
      </c>
      <c r="K648" s="64" t="s">
        <v>3903</v>
      </c>
      <c r="M648" s="55" t="s">
        <v>3902</v>
      </c>
      <c r="N648" s="55" t="s">
        <v>3905</v>
      </c>
      <c r="P648" s="55" t="s">
        <v>3906</v>
      </c>
      <c r="Q648" s="55" t="s">
        <v>564</v>
      </c>
      <c r="R648" s="55" t="s">
        <v>98</v>
      </c>
      <c r="S648" s="55" t="s">
        <v>351</v>
      </c>
      <c r="T648" s="60">
        <v>1</v>
      </c>
      <c r="U648" s="60">
        <v>6120</v>
      </c>
      <c r="V648" s="60">
        <v>680</v>
      </c>
      <c r="W648" s="60">
        <v>3000</v>
      </c>
      <c r="X648" s="60">
        <v>0</v>
      </c>
      <c r="Y648" s="60">
        <v>3000</v>
      </c>
      <c r="Z648" s="60">
        <v>0</v>
      </c>
      <c r="AA648" s="60">
        <v>0</v>
      </c>
      <c r="AB648" s="60">
        <v>6430</v>
      </c>
      <c r="AC648" s="60">
        <v>3960</v>
      </c>
      <c r="AD648" s="60">
        <v>9120</v>
      </c>
      <c r="AE648" s="60">
        <v>6960</v>
      </c>
      <c r="AF648" s="60">
        <v>826</v>
      </c>
      <c r="AG648" s="60">
        <v>1334</v>
      </c>
      <c r="AH648" s="61">
        <v>0.14630000000000001</v>
      </c>
      <c r="AL648" s="55" t="s">
        <v>1645</v>
      </c>
      <c r="AN648" s="55" t="s">
        <v>785</v>
      </c>
      <c r="AP6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6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6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648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6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6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8" s="60">
        <f>IFERROR(IF(D648="스마트스토어",COUNTIFS(출고표[구입일자],"&lt;&gt;"&amp;H648,출고표[구매자명],E648,출고표[구매자연락처],F648),COUNTIFS(출고표[구입일자],"&lt;&gt;"&amp;H648,출고표[구매자명],E648,출고표[구매자연락처],G648)),0)</f>
        <v>0</v>
      </c>
    </row>
    <row r="649" spans="1:48" ht="20.100000000000001" customHeight="1">
      <c r="A649" s="55">
        <v>656</v>
      </c>
      <c r="B649" s="55" t="s">
        <v>560</v>
      </c>
      <c r="C649" s="64" t="s">
        <v>3909</v>
      </c>
      <c r="D649" s="55" t="s">
        <v>562</v>
      </c>
      <c r="E649" s="55" t="s">
        <v>3907</v>
      </c>
      <c r="G649" s="55" t="s">
        <v>3910</v>
      </c>
      <c r="H649" s="63">
        <v>45525</v>
      </c>
      <c r="I649" s="63">
        <v>45526</v>
      </c>
      <c r="J649" s="55" t="s">
        <v>561</v>
      </c>
      <c r="K649" s="64" t="s">
        <v>3908</v>
      </c>
      <c r="M649" s="55" t="s">
        <v>3907</v>
      </c>
      <c r="N649" s="55" t="s">
        <v>3910</v>
      </c>
      <c r="P649" s="55" t="s">
        <v>3911</v>
      </c>
      <c r="Q649" s="55" t="s">
        <v>564</v>
      </c>
      <c r="R649" s="55" t="s">
        <v>98</v>
      </c>
      <c r="S649" s="55" t="s">
        <v>351</v>
      </c>
      <c r="T649" s="60">
        <v>2</v>
      </c>
      <c r="U649" s="60">
        <v>13600</v>
      </c>
      <c r="V649" s="60">
        <v>0</v>
      </c>
      <c r="W649" s="60">
        <v>0</v>
      </c>
      <c r="X649" s="60">
        <v>0</v>
      </c>
      <c r="Y649" s="60">
        <v>3000</v>
      </c>
      <c r="Z649" s="60">
        <v>0</v>
      </c>
      <c r="AA649" s="60">
        <v>0</v>
      </c>
      <c r="AB649" s="60">
        <v>6430</v>
      </c>
      <c r="AC649" s="60">
        <v>3960</v>
      </c>
      <c r="AD649" s="60">
        <v>13600</v>
      </c>
      <c r="AE649" s="60">
        <v>10920</v>
      </c>
      <c r="AF649" s="60">
        <v>1616</v>
      </c>
      <c r="AG649" s="60">
        <v>1064</v>
      </c>
      <c r="AH649" s="61">
        <v>7.8200000000000006E-2</v>
      </c>
      <c r="AL649" s="55" t="s">
        <v>1645</v>
      </c>
      <c r="AN649" s="55" t="s">
        <v>785</v>
      </c>
      <c r="AP6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6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6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649" s="60">
        <f>IFERROR(IF(출고표[[#This Row],[쇼핑몰구분]]="비닐팩토리",0,ROUND(출고표[[#This Row],[총판매금액(검)]]-출고표[[#This Row],[거래처지급액(검)]]-출고표[[#This Row],[수수료(검)]],0)),0)</f>
        <v>1064</v>
      </c>
      <c r="AT6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7.8200000000000006E-2</v>
      </c>
      <c r="AU6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9" s="60">
        <f>IFERROR(IF(D649="스마트스토어",COUNTIFS(출고표[구입일자],"&lt;&gt;"&amp;H649,출고표[구매자명],E649,출고표[구매자연락처],F649),COUNTIFS(출고표[구입일자],"&lt;&gt;"&amp;H649,출고표[구매자명],E649,출고표[구매자연락처],G649)),0)</f>
        <v>0</v>
      </c>
    </row>
    <row r="650" spans="1:48" ht="20.100000000000001" customHeight="1">
      <c r="A650" s="55">
        <v>657</v>
      </c>
      <c r="B650" s="55" t="s">
        <v>560</v>
      </c>
      <c r="C650" s="64" t="s">
        <v>3914</v>
      </c>
      <c r="D650" s="55" t="s">
        <v>562</v>
      </c>
      <c r="E650" s="55" t="s">
        <v>3912</v>
      </c>
      <c r="G650" s="55" t="s">
        <v>3915</v>
      </c>
      <c r="H650" s="63">
        <v>45526</v>
      </c>
      <c r="I650" s="63">
        <v>45526</v>
      </c>
      <c r="J650" s="55" t="s">
        <v>561</v>
      </c>
      <c r="K650" s="64" t="s">
        <v>3913</v>
      </c>
      <c r="M650" s="55" t="s">
        <v>3912</v>
      </c>
      <c r="N650" s="55" t="s">
        <v>3915</v>
      </c>
      <c r="P650" s="55" t="s">
        <v>3916</v>
      </c>
      <c r="Q650" s="55" t="s">
        <v>564</v>
      </c>
      <c r="R650" s="55" t="s">
        <v>98</v>
      </c>
      <c r="S650" s="55" t="s">
        <v>351</v>
      </c>
      <c r="T650" s="60">
        <v>2</v>
      </c>
      <c r="U650" s="60">
        <v>12240</v>
      </c>
      <c r="V650" s="60">
        <v>1360</v>
      </c>
      <c r="W650" s="60">
        <v>0</v>
      </c>
      <c r="X650" s="60">
        <v>0</v>
      </c>
      <c r="Y650" s="60">
        <v>3000</v>
      </c>
      <c r="Z650" s="60">
        <v>0</v>
      </c>
      <c r="AA650" s="60">
        <v>0</v>
      </c>
      <c r="AB650" s="60">
        <v>6430</v>
      </c>
      <c r="AC650" s="60">
        <v>3960</v>
      </c>
      <c r="AD650" s="60">
        <v>12240</v>
      </c>
      <c r="AE650" s="60">
        <v>10920</v>
      </c>
      <c r="AF650" s="60">
        <v>1454</v>
      </c>
      <c r="AG650" s="60">
        <v>-134</v>
      </c>
      <c r="AH650" s="61">
        <v>-1.09E-2</v>
      </c>
      <c r="AL650" s="55" t="s">
        <v>1645</v>
      </c>
      <c r="AN650" s="55" t="s">
        <v>785</v>
      </c>
      <c r="AP6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6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6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650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6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6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0" s="60">
        <f>IFERROR(IF(D650="스마트스토어",COUNTIFS(출고표[구입일자],"&lt;&gt;"&amp;H650,출고표[구매자명],E650,출고표[구매자연락처],F650),COUNTIFS(출고표[구입일자],"&lt;&gt;"&amp;H650,출고표[구매자명],E650,출고표[구매자연락처],G650)),0)</f>
        <v>0</v>
      </c>
    </row>
    <row r="651" spans="1:48" ht="20.100000000000001" customHeight="1">
      <c r="A651" s="55">
        <v>658</v>
      </c>
      <c r="B651" s="55" t="s">
        <v>665</v>
      </c>
      <c r="C651" s="64" t="s">
        <v>3919</v>
      </c>
      <c r="D651" s="55" t="s">
        <v>562</v>
      </c>
      <c r="E651" s="55" t="s">
        <v>1211</v>
      </c>
      <c r="G651" s="55" t="s">
        <v>3920</v>
      </c>
      <c r="H651" s="63">
        <v>45526</v>
      </c>
      <c r="I651" s="63">
        <v>45527</v>
      </c>
      <c r="J651" s="55" t="s">
        <v>561</v>
      </c>
      <c r="K651" s="64" t="s">
        <v>3918</v>
      </c>
      <c r="M651" s="55" t="s">
        <v>1208</v>
      </c>
      <c r="N651" s="55" t="s">
        <v>3920</v>
      </c>
      <c r="P651" s="55" t="s">
        <v>1214</v>
      </c>
      <c r="Q651" s="55" t="s">
        <v>564</v>
      </c>
      <c r="R651" s="55" t="s">
        <v>24</v>
      </c>
      <c r="S651" s="55" t="s">
        <v>351</v>
      </c>
      <c r="T651" s="60">
        <v>10</v>
      </c>
      <c r="U651" s="60">
        <v>142800</v>
      </c>
      <c r="V651" s="60">
        <v>0</v>
      </c>
      <c r="W651" s="60">
        <v>0</v>
      </c>
      <c r="X651" s="60">
        <v>0</v>
      </c>
      <c r="Y651" s="60">
        <v>3000</v>
      </c>
      <c r="Z651" s="60">
        <v>0</v>
      </c>
      <c r="AA651" s="60">
        <v>0</v>
      </c>
      <c r="AB651" s="60">
        <v>14280</v>
      </c>
      <c r="AC651" s="60">
        <v>9350</v>
      </c>
      <c r="AD651" s="60">
        <v>142800</v>
      </c>
      <c r="AE651" s="60">
        <v>0</v>
      </c>
      <c r="AF651" s="60">
        <v>16965</v>
      </c>
      <c r="AG651" s="60">
        <v>0</v>
      </c>
      <c r="AH651" s="61">
        <v>0</v>
      </c>
      <c r="AL651" s="55" t="s">
        <v>23</v>
      </c>
      <c r="AN651" s="55" t="s">
        <v>785</v>
      </c>
      <c r="AP6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142800</v>
      </c>
      <c r="AQ6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16965</v>
      </c>
      <c r="AS65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5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1" s="60">
        <f>IFERROR(IF(D651="스마트스토어",COUNTIFS(출고표[구입일자],"&lt;&gt;"&amp;H651,출고표[구매자명],E651,출고표[구매자연락처],F651),COUNTIFS(출고표[구입일자],"&lt;&gt;"&amp;H651,출고표[구매자명],E651,출고표[구매자연락처],G651)),0)</f>
        <v>0</v>
      </c>
    </row>
    <row r="652" spans="1:48" ht="20.100000000000001" customHeight="1">
      <c r="A652" s="55">
        <v>659</v>
      </c>
      <c r="B652" s="55" t="s">
        <v>665</v>
      </c>
      <c r="C652" s="64" t="s">
        <v>3923</v>
      </c>
      <c r="D652" s="55" t="s">
        <v>562</v>
      </c>
      <c r="E652" s="55" t="s">
        <v>3921</v>
      </c>
      <c r="G652" s="55" t="s">
        <v>3924</v>
      </c>
      <c r="H652" s="63">
        <v>45527</v>
      </c>
      <c r="I652" s="63">
        <v>45527</v>
      </c>
      <c r="J652" s="55" t="s">
        <v>561</v>
      </c>
      <c r="K652" s="64" t="s">
        <v>3922</v>
      </c>
      <c r="M652" s="55" t="s">
        <v>3921</v>
      </c>
      <c r="N652" s="55" t="s">
        <v>3924</v>
      </c>
      <c r="P652" s="55" t="s">
        <v>3925</v>
      </c>
      <c r="Q652" s="55" t="s">
        <v>563</v>
      </c>
      <c r="R652" s="55" t="s">
        <v>36</v>
      </c>
      <c r="S652" s="55" t="s">
        <v>351</v>
      </c>
      <c r="T652" s="60">
        <v>1</v>
      </c>
      <c r="U652" s="60">
        <v>25200</v>
      </c>
      <c r="V652" s="60">
        <v>0</v>
      </c>
      <c r="W652" s="60">
        <v>3000</v>
      </c>
      <c r="X652" s="60">
        <v>0</v>
      </c>
      <c r="Y652" s="60">
        <v>3500</v>
      </c>
      <c r="Z652" s="60">
        <v>960</v>
      </c>
      <c r="AA652" s="60">
        <v>0</v>
      </c>
      <c r="AB652" s="60">
        <v>25200</v>
      </c>
      <c r="AC652" s="60">
        <v>16500</v>
      </c>
      <c r="AD652" s="60">
        <v>28200</v>
      </c>
      <c r="AE652" s="60">
        <v>0</v>
      </c>
      <c r="AF652" s="60">
        <v>3093</v>
      </c>
      <c r="AG652" s="60">
        <v>0</v>
      </c>
      <c r="AH652" s="61">
        <v>0</v>
      </c>
      <c r="AL652" s="55" t="s">
        <v>35</v>
      </c>
      <c r="AN652" s="55" t="s">
        <v>785</v>
      </c>
      <c r="AP6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6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65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5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2" s="60">
        <f>IFERROR(IF(D652="스마트스토어",COUNTIFS(출고표[구입일자],"&lt;&gt;"&amp;H652,출고표[구매자명],E652,출고표[구매자연락처],F652),COUNTIFS(출고표[구입일자],"&lt;&gt;"&amp;H652,출고표[구매자명],E652,출고표[구매자연락처],G652)),0)</f>
        <v>0</v>
      </c>
    </row>
    <row r="653" spans="1:48" ht="20.100000000000001" customHeight="1">
      <c r="A653" s="55">
        <v>660</v>
      </c>
      <c r="B653" s="55" t="s">
        <v>560</v>
      </c>
      <c r="C653" s="64" t="s">
        <v>3928</v>
      </c>
      <c r="D653" s="55" t="s">
        <v>562</v>
      </c>
      <c r="E653" s="55" t="s">
        <v>3926</v>
      </c>
      <c r="G653" s="55" t="s">
        <v>3929</v>
      </c>
      <c r="H653" s="63">
        <v>45526</v>
      </c>
      <c r="I653" s="63">
        <v>45527</v>
      </c>
      <c r="J653" s="55" t="s">
        <v>561</v>
      </c>
      <c r="K653" s="64" t="s">
        <v>3927</v>
      </c>
      <c r="M653" s="55" t="s">
        <v>3926</v>
      </c>
      <c r="N653" s="55" t="s">
        <v>3929</v>
      </c>
      <c r="P653" s="55" t="s">
        <v>3930</v>
      </c>
      <c r="Q653" s="55" t="s">
        <v>3931</v>
      </c>
      <c r="R653" s="55" t="s">
        <v>34</v>
      </c>
      <c r="S653" s="55" t="s">
        <v>351</v>
      </c>
      <c r="T653" s="60">
        <v>1</v>
      </c>
      <c r="U653" s="60">
        <v>34020</v>
      </c>
      <c r="V653" s="60">
        <v>0</v>
      </c>
      <c r="W653" s="60">
        <v>3000</v>
      </c>
      <c r="X653" s="60">
        <v>0</v>
      </c>
      <c r="Y653" s="60">
        <v>3500</v>
      </c>
      <c r="Z653" s="60">
        <v>960</v>
      </c>
      <c r="AA653" s="60">
        <v>0</v>
      </c>
      <c r="AB653" s="60">
        <v>32130</v>
      </c>
      <c r="AC653" s="60">
        <v>19800</v>
      </c>
      <c r="AD653" s="60">
        <v>37020</v>
      </c>
      <c r="AE653" s="60">
        <v>24260</v>
      </c>
      <c r="AF653" s="60">
        <v>4141</v>
      </c>
      <c r="AG653" s="60">
        <v>8619</v>
      </c>
      <c r="AH653" s="61">
        <v>0.23280000000000001</v>
      </c>
      <c r="AL653" s="55" t="s">
        <v>33</v>
      </c>
      <c r="AN653" s="55" t="s">
        <v>785</v>
      </c>
      <c r="AP6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6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6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653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6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6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3" s="60">
        <f>IFERROR(IF(D653="스마트스토어",COUNTIFS(출고표[구입일자],"&lt;&gt;"&amp;H653,출고표[구매자명],E653,출고표[구매자연락처],F653),COUNTIFS(출고표[구입일자],"&lt;&gt;"&amp;H653,출고표[구매자명],E653,출고표[구매자연락처],G653)),0)</f>
        <v>0</v>
      </c>
    </row>
    <row r="654" spans="1:48" ht="20.100000000000001" customHeight="1">
      <c r="A654" s="55">
        <v>661</v>
      </c>
      <c r="B654" s="55" t="s">
        <v>560</v>
      </c>
      <c r="C654" s="64" t="s">
        <v>3934</v>
      </c>
      <c r="D654" s="55" t="s">
        <v>562</v>
      </c>
      <c r="E654" s="55" t="s">
        <v>3935</v>
      </c>
      <c r="G654" s="55" t="s">
        <v>3936</v>
      </c>
      <c r="H654" s="63">
        <v>45526</v>
      </c>
      <c r="I654" s="63">
        <v>45527</v>
      </c>
      <c r="J654" s="55" t="s">
        <v>561</v>
      </c>
      <c r="K654" s="64" t="s">
        <v>3933</v>
      </c>
      <c r="M654" s="55" t="s">
        <v>3932</v>
      </c>
      <c r="N654" s="55" t="s">
        <v>3936</v>
      </c>
      <c r="P654" s="55" t="s">
        <v>3937</v>
      </c>
      <c r="Q654" s="55" t="s">
        <v>564</v>
      </c>
      <c r="R654" s="55" t="s">
        <v>94</v>
      </c>
      <c r="S654" s="55" t="s">
        <v>351</v>
      </c>
      <c r="T654" s="60">
        <v>2</v>
      </c>
      <c r="U654" s="60">
        <v>14440</v>
      </c>
      <c r="V654" s="60">
        <v>0</v>
      </c>
      <c r="W654" s="60">
        <v>3000</v>
      </c>
      <c r="X654" s="60">
        <v>0</v>
      </c>
      <c r="Y654" s="60">
        <v>3000</v>
      </c>
      <c r="Z654" s="60">
        <v>0</v>
      </c>
      <c r="AA654" s="60">
        <v>0</v>
      </c>
      <c r="AB654" s="60">
        <v>6700</v>
      </c>
      <c r="AC654" s="60">
        <v>4125</v>
      </c>
      <c r="AD654" s="60">
        <v>17440</v>
      </c>
      <c r="AE654" s="60">
        <v>11250</v>
      </c>
      <c r="AF654" s="60">
        <v>1814</v>
      </c>
      <c r="AG654" s="60">
        <v>4376</v>
      </c>
      <c r="AH654" s="61">
        <v>0.25090000000000001</v>
      </c>
      <c r="AL654" s="55" t="s">
        <v>789</v>
      </c>
      <c r="AN654" s="55" t="s">
        <v>785</v>
      </c>
      <c r="AP6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17440</v>
      </c>
      <c r="AQ6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11250</v>
      </c>
      <c r="AR6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1814</v>
      </c>
      <c r="AS654" s="60">
        <f>IFERROR(IF(출고표[[#This Row],[쇼핑몰구분]]="비닐팩토리",0,ROUND(출고표[[#This Row],[총판매금액(검)]]-출고표[[#This Row],[거래처지급액(검)]]-출고표[[#This Row],[수수료(검)]],0)),0)</f>
        <v>4376</v>
      </c>
      <c r="AT6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0.25090000000000001</v>
      </c>
      <c r="AU6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4" s="60">
        <f>IFERROR(IF(D654="스마트스토어",COUNTIFS(출고표[구입일자],"&lt;&gt;"&amp;H654,출고표[구매자명],E654,출고표[구매자연락처],F654),COUNTIFS(출고표[구입일자],"&lt;&gt;"&amp;H654,출고표[구매자명],E654,출고표[구매자연락처],G654)),0)</f>
        <v>0</v>
      </c>
    </row>
    <row r="655" spans="1:48" ht="20.100000000000001" customHeight="1">
      <c r="A655" s="55">
        <v>662</v>
      </c>
      <c r="B655" s="55" t="s">
        <v>560</v>
      </c>
      <c r="C655" s="64" t="s">
        <v>3940</v>
      </c>
      <c r="D655" s="55" t="s">
        <v>562</v>
      </c>
      <c r="E655" s="55" t="s">
        <v>3938</v>
      </c>
      <c r="G655" s="55" t="s">
        <v>3941</v>
      </c>
      <c r="H655" s="63">
        <v>45526</v>
      </c>
      <c r="I655" s="63">
        <v>45527</v>
      </c>
      <c r="J655" s="55" t="s">
        <v>561</v>
      </c>
      <c r="K655" s="64" t="s">
        <v>3939</v>
      </c>
      <c r="M655" s="55" t="s">
        <v>3938</v>
      </c>
      <c r="N655" s="55" t="s">
        <v>3941</v>
      </c>
      <c r="P655" s="55" t="s">
        <v>3942</v>
      </c>
      <c r="Q655" s="55" t="s">
        <v>564</v>
      </c>
      <c r="R655" s="55" t="s">
        <v>34</v>
      </c>
      <c r="S655" s="55" t="s">
        <v>351</v>
      </c>
      <c r="T655" s="60">
        <v>1</v>
      </c>
      <c r="U655" s="60">
        <v>0</v>
      </c>
      <c r="V655" s="60">
        <v>0</v>
      </c>
      <c r="W655" s="60">
        <v>3000</v>
      </c>
      <c r="X655" s="60">
        <v>0</v>
      </c>
      <c r="Y655" s="60">
        <v>3500</v>
      </c>
      <c r="Z655" s="60">
        <v>960</v>
      </c>
      <c r="AA655" s="60">
        <v>0</v>
      </c>
      <c r="AB655" s="60">
        <v>32130</v>
      </c>
      <c r="AC655" s="60">
        <v>19800</v>
      </c>
      <c r="AD655" s="60">
        <v>3000</v>
      </c>
      <c r="AE655" s="60">
        <v>4660</v>
      </c>
      <c r="AF655" s="60">
        <v>299</v>
      </c>
      <c r="AG655" s="60">
        <v>-1959</v>
      </c>
      <c r="AH655" s="61">
        <v>0.23280000000000001</v>
      </c>
      <c r="AK655" s="55" t="s">
        <v>191</v>
      </c>
      <c r="AL655" s="55" t="s">
        <v>33</v>
      </c>
      <c r="AN655" s="55" t="s">
        <v>785</v>
      </c>
      <c r="AP6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3000</v>
      </c>
      <c r="AQ6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4660</v>
      </c>
      <c r="AR6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299</v>
      </c>
      <c r="AS655" s="60">
        <f>IFERROR(IF(출고표[[#This Row],[쇼핑몰구분]]="비닐팩토리",0,ROUND(출고표[[#This Row],[총판매금액(검)]]-출고표[[#This Row],[거래처지급액(검)]]-출고표[[#This Row],[수수료(검)]],0)),0)</f>
        <v>-1959</v>
      </c>
      <c r="AT65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반품</v>
      </c>
      <c r="AV655" s="60">
        <f>IFERROR(IF(D655="스마트스토어",COUNTIFS(출고표[구입일자],"&lt;&gt;"&amp;H655,출고표[구매자명],E655,출고표[구매자연락처],F655),COUNTIFS(출고표[구입일자],"&lt;&gt;"&amp;H655,출고표[구매자명],E655,출고표[구매자연락처],G655)),0)</f>
        <v>0</v>
      </c>
    </row>
    <row r="656" spans="1:48" ht="20.100000000000001" customHeight="1">
      <c r="A656" s="55">
        <v>663</v>
      </c>
      <c r="B656" s="55" t="s">
        <v>560</v>
      </c>
      <c r="C656" s="64" t="s">
        <v>3945</v>
      </c>
      <c r="D656" s="55" t="s">
        <v>562</v>
      </c>
      <c r="E656" s="55" t="s">
        <v>3943</v>
      </c>
      <c r="G656" s="55" t="s">
        <v>3946</v>
      </c>
      <c r="H656" s="63">
        <v>45527</v>
      </c>
      <c r="I656" s="63">
        <v>45527</v>
      </c>
      <c r="J656" s="55" t="s">
        <v>561</v>
      </c>
      <c r="K656" s="64" t="s">
        <v>3944</v>
      </c>
      <c r="M656" s="55" t="s">
        <v>3943</v>
      </c>
      <c r="N656" s="55" t="s">
        <v>3946</v>
      </c>
      <c r="P656" s="55" t="s">
        <v>3947</v>
      </c>
      <c r="Q656" s="55" t="s">
        <v>564</v>
      </c>
      <c r="R656" s="55" t="s">
        <v>24</v>
      </c>
      <c r="S656" s="55" t="s">
        <v>351</v>
      </c>
      <c r="T656" s="60">
        <v>1</v>
      </c>
      <c r="U656" s="60">
        <v>16880</v>
      </c>
      <c r="V656" s="60">
        <v>0</v>
      </c>
      <c r="W656" s="60">
        <v>3000</v>
      </c>
      <c r="X656" s="60">
        <v>0</v>
      </c>
      <c r="Y656" s="60">
        <v>3000</v>
      </c>
      <c r="Z656" s="60">
        <v>0</v>
      </c>
      <c r="AA656" s="60">
        <v>0</v>
      </c>
      <c r="AB656" s="60">
        <v>15170</v>
      </c>
      <c r="AC656" s="60">
        <v>9350</v>
      </c>
      <c r="AD656" s="60">
        <v>19880</v>
      </c>
      <c r="AE656" s="60">
        <v>12350</v>
      </c>
      <c r="AF656" s="60">
        <v>2104</v>
      </c>
      <c r="AG656" s="60">
        <v>5426</v>
      </c>
      <c r="AH656" s="61">
        <v>0.27289999999999998</v>
      </c>
      <c r="AL656" s="55" t="s">
        <v>23</v>
      </c>
      <c r="AN656" s="55" t="s">
        <v>785</v>
      </c>
      <c r="AP6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19880</v>
      </c>
      <c r="AQ6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12350</v>
      </c>
      <c r="AR6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2104</v>
      </c>
      <c r="AS656" s="60">
        <f>IFERROR(IF(출고표[[#This Row],[쇼핑몰구분]]="비닐팩토리",0,ROUND(출고표[[#This Row],[총판매금액(검)]]-출고표[[#This Row],[거래처지급액(검)]]-출고표[[#This Row],[수수료(검)]],0)),0)</f>
        <v>5426</v>
      </c>
      <c r="AT6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0.27289999999999998</v>
      </c>
      <c r="AU6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6" s="60">
        <f>IFERROR(IF(D656="스마트스토어",COUNTIFS(출고표[구입일자],"&lt;&gt;"&amp;H656,출고표[구매자명],E656,출고표[구매자연락처],F656),COUNTIFS(출고표[구입일자],"&lt;&gt;"&amp;H656,출고표[구매자명],E656,출고표[구매자연락처],G656)),0)</f>
        <v>0</v>
      </c>
    </row>
    <row r="657" spans="1:48" ht="20.100000000000001" customHeight="1">
      <c r="A657" s="55">
        <v>664</v>
      </c>
      <c r="B657" s="55" t="s">
        <v>560</v>
      </c>
      <c r="C657" s="64" t="s">
        <v>3949</v>
      </c>
      <c r="D657" s="55" t="s">
        <v>562</v>
      </c>
      <c r="E657" s="55" t="s">
        <v>2932</v>
      </c>
      <c r="G657" s="55" t="s">
        <v>3950</v>
      </c>
      <c r="H657" s="63">
        <v>45527</v>
      </c>
      <c r="I657" s="63">
        <v>45527</v>
      </c>
      <c r="J657" s="55" t="s">
        <v>561</v>
      </c>
      <c r="K657" s="64" t="s">
        <v>3948</v>
      </c>
      <c r="M657" s="55" t="s">
        <v>2932</v>
      </c>
      <c r="N657" s="55" t="s">
        <v>3950</v>
      </c>
      <c r="P657" s="55" t="s">
        <v>2936</v>
      </c>
      <c r="Q657" s="55" t="s">
        <v>564</v>
      </c>
      <c r="R657" s="55" t="s">
        <v>98</v>
      </c>
      <c r="S657" s="55" t="s">
        <v>351</v>
      </c>
      <c r="T657" s="60">
        <v>1</v>
      </c>
      <c r="U657" s="60">
        <v>6120</v>
      </c>
      <c r="V657" s="60">
        <v>680</v>
      </c>
      <c r="W657" s="60">
        <v>3000</v>
      </c>
      <c r="X657" s="60">
        <v>0</v>
      </c>
      <c r="Y657" s="60">
        <v>3000</v>
      </c>
      <c r="Z657" s="60">
        <v>0</v>
      </c>
      <c r="AA657" s="60">
        <v>0</v>
      </c>
      <c r="AB657" s="60">
        <v>6430</v>
      </c>
      <c r="AC657" s="60">
        <v>3960</v>
      </c>
      <c r="AD657" s="60">
        <v>9120</v>
      </c>
      <c r="AE657" s="60">
        <v>6960</v>
      </c>
      <c r="AF657" s="60">
        <v>826</v>
      </c>
      <c r="AG657" s="60">
        <v>1334</v>
      </c>
      <c r="AH657" s="61">
        <v>0.14630000000000001</v>
      </c>
      <c r="AL657" s="55" t="s">
        <v>1645</v>
      </c>
      <c r="AM657" s="55" t="s">
        <v>773</v>
      </c>
      <c r="AN657" s="55" t="s">
        <v>785</v>
      </c>
      <c r="AP6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6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6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657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6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6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7" s="60">
        <f>IFERROR(IF(D657="스마트스토어",COUNTIFS(출고표[구입일자],"&lt;&gt;"&amp;H657,출고표[구매자명],E657,출고표[구매자연락처],F657),COUNTIFS(출고표[구입일자],"&lt;&gt;"&amp;H657,출고표[구매자명],E657,출고표[구매자연락처],G657)),0)</f>
        <v>0</v>
      </c>
    </row>
    <row r="658" spans="1:48" ht="20.100000000000001" customHeight="1">
      <c r="A658" s="55">
        <v>665</v>
      </c>
      <c r="B658" s="55" t="s">
        <v>560</v>
      </c>
      <c r="C658" s="64" t="s">
        <v>3953</v>
      </c>
      <c r="D658" s="55" t="s">
        <v>562</v>
      </c>
      <c r="E658" s="55" t="s">
        <v>3954</v>
      </c>
      <c r="G658" s="55" t="s">
        <v>3955</v>
      </c>
      <c r="H658" s="63">
        <v>45527</v>
      </c>
      <c r="I658" s="63">
        <v>45527</v>
      </c>
      <c r="J658" s="55" t="s">
        <v>561</v>
      </c>
      <c r="K658" s="64" t="s">
        <v>3952</v>
      </c>
      <c r="M658" s="55" t="s">
        <v>3951</v>
      </c>
      <c r="N658" s="55" t="s">
        <v>3955</v>
      </c>
      <c r="P658" s="55" t="s">
        <v>3956</v>
      </c>
      <c r="Q658" s="55" t="s">
        <v>564</v>
      </c>
      <c r="R658" s="55" t="s">
        <v>104</v>
      </c>
      <c r="S658" s="55" t="s">
        <v>351</v>
      </c>
      <c r="T658" s="60">
        <v>2</v>
      </c>
      <c r="U658" s="60">
        <v>7700</v>
      </c>
      <c r="V658" s="60">
        <v>0</v>
      </c>
      <c r="W658" s="60">
        <v>0</v>
      </c>
      <c r="X658" s="60">
        <v>0</v>
      </c>
      <c r="Y658" s="60">
        <v>3000</v>
      </c>
      <c r="Z658" s="60">
        <v>0</v>
      </c>
      <c r="AA658" s="60">
        <v>0</v>
      </c>
      <c r="AB658" s="60">
        <v>3570</v>
      </c>
      <c r="AC658" s="60">
        <v>2200</v>
      </c>
      <c r="AD658" s="60">
        <v>7700</v>
      </c>
      <c r="AE658" s="60">
        <v>7400</v>
      </c>
      <c r="AF658" s="60">
        <v>915</v>
      </c>
      <c r="AG658" s="60">
        <v>-615</v>
      </c>
      <c r="AH658" s="61">
        <v>-7.9899999999999999E-2</v>
      </c>
      <c r="AL658" s="55" t="s">
        <v>1644</v>
      </c>
      <c r="AN658" s="55" t="s">
        <v>785</v>
      </c>
      <c r="AP6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7700</v>
      </c>
      <c r="AQ6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6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658" s="60">
        <f>IFERROR(IF(출고표[[#This Row],[쇼핑몰구분]]="비닐팩토리",0,ROUND(출고표[[#This Row],[총판매금액(검)]]-출고표[[#This Row],[거래처지급액(검)]]-출고표[[#This Row],[수수료(검)]],0)),0)</f>
        <v>-615</v>
      </c>
      <c r="AT65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-7.9899999999999999E-2</v>
      </c>
      <c r="AU6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8" s="60">
        <f>IFERROR(IF(D658="스마트스토어",COUNTIFS(출고표[구입일자],"&lt;&gt;"&amp;H658,출고표[구매자명],E658,출고표[구매자연락처],F658),COUNTIFS(출고표[구입일자],"&lt;&gt;"&amp;H658,출고표[구매자명],E658,출고표[구매자연락처],G658)),0)</f>
        <v>0</v>
      </c>
    </row>
    <row r="659" spans="1:48" ht="20.100000000000001" customHeight="1">
      <c r="A659" s="55">
        <v>666</v>
      </c>
      <c r="B659" s="55" t="s">
        <v>560</v>
      </c>
      <c r="C659" s="64" t="s">
        <v>3953</v>
      </c>
      <c r="D659" s="55" t="s">
        <v>562</v>
      </c>
      <c r="E659" s="55" t="s">
        <v>3954</v>
      </c>
      <c r="G659" s="55" t="s">
        <v>3955</v>
      </c>
      <c r="H659" s="63">
        <v>45527</v>
      </c>
      <c r="I659" s="63">
        <v>45527</v>
      </c>
      <c r="J659" s="55" t="s">
        <v>561</v>
      </c>
      <c r="K659" s="64" t="s">
        <v>3952</v>
      </c>
      <c r="M659" s="55" t="s">
        <v>3951</v>
      </c>
      <c r="N659" s="55" t="s">
        <v>3955</v>
      </c>
      <c r="P659" s="55" t="s">
        <v>3956</v>
      </c>
      <c r="Q659" s="55" t="s">
        <v>564</v>
      </c>
      <c r="R659" s="55" t="s">
        <v>98</v>
      </c>
      <c r="S659" s="55" t="s">
        <v>351</v>
      </c>
      <c r="T659" s="60">
        <v>1</v>
      </c>
      <c r="U659" s="60">
        <v>6120</v>
      </c>
      <c r="V659" s="60">
        <v>680</v>
      </c>
      <c r="W659" s="60">
        <v>0</v>
      </c>
      <c r="X659" s="60">
        <v>0</v>
      </c>
      <c r="Y659" s="60">
        <v>0</v>
      </c>
      <c r="Z659" s="60">
        <v>0</v>
      </c>
      <c r="AA659" s="60">
        <v>0</v>
      </c>
      <c r="AB659" s="60">
        <v>6430</v>
      </c>
      <c r="AC659" s="60">
        <v>3960</v>
      </c>
      <c r="AD659" s="60">
        <v>6120</v>
      </c>
      <c r="AE659" s="60">
        <v>3960</v>
      </c>
      <c r="AF659" s="60">
        <v>727</v>
      </c>
      <c r="AG659" s="60">
        <v>1433</v>
      </c>
      <c r="AH659" s="61">
        <v>0.23419999999999999</v>
      </c>
      <c r="AL659" s="55" t="s">
        <v>1645</v>
      </c>
      <c r="AM659" s="55" t="s">
        <v>773</v>
      </c>
      <c r="AN659" s="55" t="s">
        <v>785</v>
      </c>
      <c r="AP6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6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6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659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6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6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9" s="60">
        <f>IFERROR(IF(D659="스마트스토어",COUNTIFS(출고표[구입일자],"&lt;&gt;"&amp;H659,출고표[구매자명],E659,출고표[구매자연락처],F659),COUNTIFS(출고표[구입일자],"&lt;&gt;"&amp;H659,출고표[구매자명],E659,출고표[구매자연락처],G659)),0)</f>
        <v>0</v>
      </c>
    </row>
    <row r="660" spans="1:48" ht="20.100000000000001" customHeight="1">
      <c r="A660" s="55">
        <v>667</v>
      </c>
      <c r="B660" s="55" t="s">
        <v>560</v>
      </c>
      <c r="C660" s="64" t="s">
        <v>3959</v>
      </c>
      <c r="D660" s="55" t="s">
        <v>562</v>
      </c>
      <c r="E660" s="55" t="s">
        <v>3960</v>
      </c>
      <c r="G660" s="55" t="s">
        <v>3961</v>
      </c>
      <c r="H660" s="63">
        <v>45527</v>
      </c>
      <c r="I660" s="63">
        <v>45527</v>
      </c>
      <c r="J660" s="55" t="s">
        <v>561</v>
      </c>
      <c r="K660" s="64" t="s">
        <v>3958</v>
      </c>
      <c r="M660" s="55" t="s">
        <v>3957</v>
      </c>
      <c r="N660" s="55" t="s">
        <v>3961</v>
      </c>
      <c r="P660" s="55" t="s">
        <v>3962</v>
      </c>
      <c r="Q660" s="55" t="s">
        <v>3963</v>
      </c>
      <c r="R660" s="55" t="s">
        <v>98</v>
      </c>
      <c r="S660" s="55" t="s">
        <v>351</v>
      </c>
      <c r="T660" s="60">
        <v>2</v>
      </c>
      <c r="U660" s="60">
        <v>12240</v>
      </c>
      <c r="V660" s="60">
        <v>1360</v>
      </c>
      <c r="W660" s="60">
        <v>0</v>
      </c>
      <c r="X660" s="60">
        <v>0</v>
      </c>
      <c r="Y660" s="60">
        <v>3000</v>
      </c>
      <c r="Z660" s="60">
        <v>0</v>
      </c>
      <c r="AA660" s="60">
        <v>0</v>
      </c>
      <c r="AB660" s="60">
        <v>6430</v>
      </c>
      <c r="AC660" s="60">
        <v>3960</v>
      </c>
      <c r="AD660" s="60">
        <v>12240</v>
      </c>
      <c r="AE660" s="60">
        <v>10920</v>
      </c>
      <c r="AF660" s="60">
        <v>1454</v>
      </c>
      <c r="AG660" s="60">
        <v>-134</v>
      </c>
      <c r="AH660" s="61">
        <v>-1.09E-2</v>
      </c>
      <c r="AL660" s="55" t="s">
        <v>1645</v>
      </c>
      <c r="AN660" s="55" t="s">
        <v>785</v>
      </c>
      <c r="AP6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6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6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660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6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6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0" s="60">
        <f>IFERROR(IF(D660="스마트스토어",COUNTIFS(출고표[구입일자],"&lt;&gt;"&amp;H660,출고표[구매자명],E660,출고표[구매자연락처],F660),COUNTIFS(출고표[구입일자],"&lt;&gt;"&amp;H660,출고표[구매자명],E660,출고표[구매자연락처],G660)),0)</f>
        <v>0</v>
      </c>
    </row>
    <row r="661" spans="1:48" ht="20.100000000000001" customHeight="1">
      <c r="A661" s="55">
        <v>668</v>
      </c>
      <c r="B661" s="55" t="s">
        <v>665</v>
      </c>
      <c r="C661" s="64" t="s">
        <v>3965</v>
      </c>
      <c r="D661" s="55" t="s">
        <v>559</v>
      </c>
      <c r="E661" s="55" t="s">
        <v>1920</v>
      </c>
      <c r="F661" s="55" t="s">
        <v>3966</v>
      </c>
      <c r="G661" s="55" t="s">
        <v>3967</v>
      </c>
      <c r="H661" s="63">
        <v>45527</v>
      </c>
      <c r="I661" s="63">
        <v>45527</v>
      </c>
      <c r="J661" s="55" t="s">
        <v>561</v>
      </c>
      <c r="K661" s="64" t="s">
        <v>3964</v>
      </c>
      <c r="M661" s="55" t="s">
        <v>1920</v>
      </c>
      <c r="N661" s="55" t="s">
        <v>3968</v>
      </c>
      <c r="O661" s="55" t="s">
        <v>3969</v>
      </c>
      <c r="P661" s="55" t="s">
        <v>3970</v>
      </c>
      <c r="R661" s="55" t="s">
        <v>36</v>
      </c>
      <c r="S661" s="55" t="s">
        <v>351</v>
      </c>
      <c r="T661" s="60">
        <v>1</v>
      </c>
      <c r="U661" s="60">
        <v>24000</v>
      </c>
      <c r="V661" s="60">
        <v>0</v>
      </c>
      <c r="W661" s="60">
        <v>3000</v>
      </c>
      <c r="X661" s="60">
        <v>0</v>
      </c>
      <c r="Y661" s="60">
        <v>3500</v>
      </c>
      <c r="Z661" s="60">
        <v>960</v>
      </c>
      <c r="AA661" s="60">
        <v>0</v>
      </c>
      <c r="AB661" s="60">
        <v>24000</v>
      </c>
      <c r="AC661" s="60">
        <v>16500</v>
      </c>
      <c r="AD661" s="60">
        <v>27000</v>
      </c>
      <c r="AE661" s="60">
        <v>0</v>
      </c>
      <c r="AF661" s="60">
        <v>1375</v>
      </c>
      <c r="AG661" s="60">
        <v>0</v>
      </c>
      <c r="AH661" s="61">
        <v>0</v>
      </c>
      <c r="AL661" s="55" t="s">
        <v>35</v>
      </c>
      <c r="AN661" s="55" t="s">
        <v>785</v>
      </c>
      <c r="AP6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6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66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6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1" s="60">
        <f>IFERROR(IF(D661="스마트스토어",COUNTIFS(출고표[구입일자],"&lt;&gt;"&amp;H661,출고표[구매자명],E661,출고표[구매자연락처],F661),COUNTIFS(출고표[구입일자],"&lt;&gt;"&amp;H661,출고표[구매자명],E661,출고표[구매자연락처],G661)),0)</f>
        <v>0</v>
      </c>
    </row>
    <row r="662" spans="1:48" ht="20.100000000000001" customHeight="1">
      <c r="A662" s="55">
        <v>669</v>
      </c>
      <c r="B662" s="55" t="s">
        <v>665</v>
      </c>
      <c r="C662" s="64" t="s">
        <v>3973</v>
      </c>
      <c r="D662" s="55" t="s">
        <v>559</v>
      </c>
      <c r="E662" s="55" t="s">
        <v>3974</v>
      </c>
      <c r="F662" s="55" t="s">
        <v>3975</v>
      </c>
      <c r="G662" s="55" t="s">
        <v>3976</v>
      </c>
      <c r="H662" s="63">
        <v>45527</v>
      </c>
      <c r="I662" s="63">
        <v>45527</v>
      </c>
      <c r="J662" s="55" t="s">
        <v>561</v>
      </c>
      <c r="K662" s="64" t="s">
        <v>3972</v>
      </c>
      <c r="M662" s="55" t="s">
        <v>3971</v>
      </c>
      <c r="N662" s="55" t="s">
        <v>3977</v>
      </c>
      <c r="P662" s="55" t="s">
        <v>3978</v>
      </c>
      <c r="R662" s="55" t="s">
        <v>34</v>
      </c>
      <c r="S662" s="55" t="s">
        <v>351</v>
      </c>
      <c r="T662" s="60">
        <v>2</v>
      </c>
      <c r="U662" s="60">
        <v>56800</v>
      </c>
      <c r="V662" s="60">
        <v>0</v>
      </c>
      <c r="W662" s="60">
        <v>0</v>
      </c>
      <c r="X662" s="60">
        <v>0</v>
      </c>
      <c r="Y662" s="60">
        <v>4400</v>
      </c>
      <c r="Z662" s="60">
        <v>1725</v>
      </c>
      <c r="AA662" s="60">
        <v>0</v>
      </c>
      <c r="AB662" s="60">
        <v>28800</v>
      </c>
      <c r="AC662" s="60">
        <v>19800</v>
      </c>
      <c r="AD662" s="60">
        <v>56800</v>
      </c>
      <c r="AE662" s="60">
        <v>0</v>
      </c>
      <c r="AF662" s="60">
        <v>2934</v>
      </c>
      <c r="AG662" s="60">
        <v>0</v>
      </c>
      <c r="AH662" s="61">
        <v>0</v>
      </c>
      <c r="AL662" s="55" t="s">
        <v>33</v>
      </c>
      <c r="AN662" s="55" t="s">
        <v>785</v>
      </c>
      <c r="AP6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6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66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6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2" s="60">
        <f>IFERROR(IF(D662="스마트스토어",COUNTIFS(출고표[구입일자],"&lt;&gt;"&amp;H662,출고표[구매자명],E662,출고표[구매자연락처],F662),COUNTIFS(출고표[구입일자],"&lt;&gt;"&amp;H662,출고표[구매자명],E662,출고표[구매자연락처],G662)),0)</f>
        <v>0</v>
      </c>
    </row>
    <row r="663" spans="1:48" ht="20.100000000000001" customHeight="1">
      <c r="A663" s="55">
        <v>670</v>
      </c>
      <c r="B663" s="55" t="s">
        <v>665</v>
      </c>
      <c r="C663" s="64" t="s">
        <v>3981</v>
      </c>
      <c r="D663" s="55" t="s">
        <v>559</v>
      </c>
      <c r="E663" s="55" t="s">
        <v>3979</v>
      </c>
      <c r="F663" s="55" t="s">
        <v>3982</v>
      </c>
      <c r="G663" s="55" t="s">
        <v>3983</v>
      </c>
      <c r="H663" s="63">
        <v>45527</v>
      </c>
      <c r="I663" s="63">
        <v>45527</v>
      </c>
      <c r="J663" s="55" t="s">
        <v>561</v>
      </c>
      <c r="K663" s="64" t="s">
        <v>3980</v>
      </c>
      <c r="M663" s="55" t="s">
        <v>3979</v>
      </c>
      <c r="N663" s="55" t="s">
        <v>3983</v>
      </c>
      <c r="O663" s="55" t="s">
        <v>3984</v>
      </c>
      <c r="P663" s="55" t="s">
        <v>3985</v>
      </c>
      <c r="R663" s="55" t="s">
        <v>18</v>
      </c>
      <c r="S663" s="55" t="s">
        <v>351</v>
      </c>
      <c r="T663" s="60">
        <v>1</v>
      </c>
      <c r="U663" s="60">
        <v>10560</v>
      </c>
      <c r="V663" s="60">
        <v>0</v>
      </c>
      <c r="W663" s="60">
        <v>3000</v>
      </c>
      <c r="X663" s="60">
        <v>0</v>
      </c>
      <c r="Y663" s="60">
        <v>3000</v>
      </c>
      <c r="Z663" s="60">
        <v>0</v>
      </c>
      <c r="AA663" s="60">
        <v>0</v>
      </c>
      <c r="AB663" s="60">
        <v>10560</v>
      </c>
      <c r="AC663" s="60">
        <v>7260</v>
      </c>
      <c r="AD663" s="60">
        <v>13560</v>
      </c>
      <c r="AE663" s="60">
        <v>0</v>
      </c>
      <c r="AF663" s="60">
        <v>700</v>
      </c>
      <c r="AG663" s="60">
        <v>0</v>
      </c>
      <c r="AH663" s="61">
        <v>0</v>
      </c>
      <c r="AL663" s="55" t="s">
        <v>17</v>
      </c>
      <c r="AN663" s="55" t="s">
        <v>785</v>
      </c>
      <c r="AP6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6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66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6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3" s="60">
        <f>IFERROR(IF(D663="스마트스토어",COUNTIFS(출고표[구입일자],"&lt;&gt;"&amp;H663,출고표[구매자명],E663,출고표[구매자연락처],F663),COUNTIFS(출고표[구입일자],"&lt;&gt;"&amp;H663,출고표[구매자명],E663,출고표[구매자연락처],G663)),0)</f>
        <v>0</v>
      </c>
    </row>
    <row r="664" spans="1:48" ht="20.100000000000001" customHeight="1">
      <c r="A664" s="55">
        <v>671</v>
      </c>
      <c r="B664" s="55" t="s">
        <v>665</v>
      </c>
      <c r="C664" s="64" t="s">
        <v>3988</v>
      </c>
      <c r="D664" s="55" t="s">
        <v>559</v>
      </c>
      <c r="E664" s="55" t="s">
        <v>3986</v>
      </c>
      <c r="F664" s="55" t="s">
        <v>3989</v>
      </c>
      <c r="G664" s="55" t="s">
        <v>3990</v>
      </c>
      <c r="H664" s="63">
        <v>45527</v>
      </c>
      <c r="I664" s="63">
        <v>45527</v>
      </c>
      <c r="J664" s="55" t="s">
        <v>561</v>
      </c>
      <c r="K664" s="64" t="s">
        <v>3987</v>
      </c>
      <c r="M664" s="55" t="s">
        <v>3986</v>
      </c>
      <c r="N664" s="55" t="s">
        <v>3990</v>
      </c>
      <c r="P664" s="55" t="s">
        <v>3991</v>
      </c>
      <c r="Q664" s="55" t="s">
        <v>3992</v>
      </c>
      <c r="R664" s="55" t="s">
        <v>34</v>
      </c>
      <c r="S664" s="55" t="s">
        <v>351</v>
      </c>
      <c r="T664" s="60">
        <v>1</v>
      </c>
      <c r="U664" s="60">
        <v>28400</v>
      </c>
      <c r="V664" s="60">
        <v>0</v>
      </c>
      <c r="W664" s="60">
        <v>3000</v>
      </c>
      <c r="X664" s="60">
        <v>0</v>
      </c>
      <c r="Y664" s="60">
        <v>3500</v>
      </c>
      <c r="Z664" s="60">
        <v>960</v>
      </c>
      <c r="AA664" s="60">
        <v>0</v>
      </c>
      <c r="AB664" s="60">
        <v>28800</v>
      </c>
      <c r="AC664" s="60">
        <v>19800</v>
      </c>
      <c r="AD664" s="60">
        <v>31400</v>
      </c>
      <c r="AE664" s="60">
        <v>0</v>
      </c>
      <c r="AF664" s="60">
        <v>1596</v>
      </c>
      <c r="AG664" s="60">
        <v>0</v>
      </c>
      <c r="AH664" s="61">
        <v>0</v>
      </c>
      <c r="AL664" s="55" t="s">
        <v>33</v>
      </c>
      <c r="AN664" s="55" t="s">
        <v>785</v>
      </c>
      <c r="AP6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6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66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6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4" s="60">
        <f>IFERROR(IF(D664="스마트스토어",COUNTIFS(출고표[구입일자],"&lt;&gt;"&amp;H664,출고표[구매자명],E664,출고표[구매자연락처],F664),COUNTIFS(출고표[구입일자],"&lt;&gt;"&amp;H664,출고표[구매자명],E664,출고표[구매자연락처],G664)),0)</f>
        <v>0</v>
      </c>
    </row>
    <row r="665" spans="1:48" ht="20.100000000000001" customHeight="1">
      <c r="A665" s="55">
        <v>672</v>
      </c>
      <c r="B665" s="55" t="s">
        <v>560</v>
      </c>
      <c r="C665" s="64" t="s">
        <v>3995</v>
      </c>
      <c r="D665" s="55" t="s">
        <v>559</v>
      </c>
      <c r="E665" s="55" t="s">
        <v>3993</v>
      </c>
      <c r="F665" s="55" t="s">
        <v>3996</v>
      </c>
      <c r="G665" s="55" t="s">
        <v>3997</v>
      </c>
      <c r="H665" s="63">
        <v>45527</v>
      </c>
      <c r="I665" s="63">
        <v>45527</v>
      </c>
      <c r="J665" s="55" t="s">
        <v>561</v>
      </c>
      <c r="K665" s="64" t="s">
        <v>3994</v>
      </c>
      <c r="M665" s="55" t="s">
        <v>3993</v>
      </c>
      <c r="N665" s="55" t="s">
        <v>3997</v>
      </c>
      <c r="O665" s="55" t="s">
        <v>3998</v>
      </c>
      <c r="P665" s="55" t="s">
        <v>3999</v>
      </c>
      <c r="R665" s="55" t="s">
        <v>82</v>
      </c>
      <c r="S665" s="55" t="s">
        <v>351</v>
      </c>
      <c r="T665" s="60">
        <v>1</v>
      </c>
      <c r="U665" s="60">
        <v>6910</v>
      </c>
      <c r="V665" s="60">
        <v>0</v>
      </c>
      <c r="W665" s="60">
        <v>0</v>
      </c>
      <c r="X665" s="60">
        <v>0</v>
      </c>
      <c r="Y665" s="60">
        <v>4400</v>
      </c>
      <c r="Z665" s="60">
        <v>1725</v>
      </c>
      <c r="AA665" s="60">
        <v>0</v>
      </c>
      <c r="AB665" s="60">
        <v>5610</v>
      </c>
      <c r="AC665" s="60">
        <v>3740</v>
      </c>
      <c r="AD665" s="60">
        <v>6910</v>
      </c>
      <c r="AE665" s="60">
        <v>9865</v>
      </c>
      <c r="AF665" s="60">
        <v>355</v>
      </c>
      <c r="AG665" s="60">
        <v>-3310</v>
      </c>
      <c r="AH665" s="61">
        <v>-0.47899999999999998</v>
      </c>
      <c r="AL665" s="55" t="s">
        <v>81</v>
      </c>
      <c r="AN665" s="55" t="s">
        <v>785</v>
      </c>
      <c r="AP6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6910</v>
      </c>
      <c r="AQ6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9865</v>
      </c>
      <c r="AR6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355</v>
      </c>
      <c r="AS665" s="60">
        <f>IFERROR(IF(출고표[[#This Row],[쇼핑몰구분]]="비닐팩토리",0,ROUND(출고표[[#This Row],[총판매금액(검)]]-출고표[[#This Row],[거래처지급액(검)]]-출고표[[#This Row],[수수료(검)]],0)),0)</f>
        <v>-3310</v>
      </c>
      <c r="AT66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-0.47899999999999998</v>
      </c>
      <c r="AU6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5" s="60">
        <f>IFERROR(IF(D665="스마트스토어",COUNTIFS(출고표[구입일자],"&lt;&gt;"&amp;H665,출고표[구매자명],E665,출고표[구매자연락처],F665),COUNTIFS(출고표[구입일자],"&lt;&gt;"&amp;H665,출고표[구매자명],E665,출고표[구매자연락처],G665)),0)</f>
        <v>0</v>
      </c>
    </row>
    <row r="666" spans="1:48" ht="20.100000000000001" customHeight="1">
      <c r="A666" s="55">
        <v>673</v>
      </c>
      <c r="B666" s="55" t="s">
        <v>560</v>
      </c>
      <c r="C666" s="64" t="s">
        <v>4000</v>
      </c>
      <c r="D666" s="55" t="s">
        <v>559</v>
      </c>
      <c r="E666" s="55" t="s">
        <v>3993</v>
      </c>
      <c r="F666" s="55" t="s">
        <v>3996</v>
      </c>
      <c r="G666" s="55" t="s">
        <v>3997</v>
      </c>
      <c r="H666" s="63">
        <v>45527</v>
      </c>
      <c r="I666" s="63">
        <v>45527</v>
      </c>
      <c r="J666" s="55" t="s">
        <v>561</v>
      </c>
      <c r="K666" s="64" t="s">
        <v>3994</v>
      </c>
      <c r="M666" s="55" t="s">
        <v>3993</v>
      </c>
      <c r="N666" s="55" t="s">
        <v>3997</v>
      </c>
      <c r="O666" s="55" t="s">
        <v>3998</v>
      </c>
      <c r="P666" s="55" t="s">
        <v>3999</v>
      </c>
      <c r="R666" s="55" t="s">
        <v>78</v>
      </c>
      <c r="S666" s="55" t="s">
        <v>385</v>
      </c>
      <c r="T666" s="60">
        <v>1</v>
      </c>
      <c r="U666" s="60">
        <v>6910</v>
      </c>
      <c r="V666" s="60">
        <v>0</v>
      </c>
      <c r="W666" s="60">
        <v>0</v>
      </c>
      <c r="X666" s="60">
        <v>0</v>
      </c>
      <c r="Y666" s="60">
        <v>0</v>
      </c>
      <c r="Z666" s="60">
        <v>0</v>
      </c>
      <c r="AA666" s="60">
        <v>0</v>
      </c>
      <c r="AB666" s="60">
        <v>5610</v>
      </c>
      <c r="AC666" s="60">
        <v>3740</v>
      </c>
      <c r="AD666" s="60">
        <v>6910</v>
      </c>
      <c r="AE666" s="60">
        <v>3740</v>
      </c>
      <c r="AF666" s="60">
        <v>355</v>
      </c>
      <c r="AG666" s="60">
        <v>2815</v>
      </c>
      <c r="AH666" s="61">
        <v>0.40739999999999998</v>
      </c>
      <c r="AL666" s="55" t="s">
        <v>77</v>
      </c>
      <c r="AM666" s="55" t="s">
        <v>773</v>
      </c>
      <c r="AN666" s="55" t="s">
        <v>785</v>
      </c>
      <c r="AP6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6910</v>
      </c>
      <c r="AQ6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3740</v>
      </c>
      <c r="AR6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355</v>
      </c>
      <c r="AS666" s="60">
        <f>IFERROR(IF(출고표[[#This Row],[쇼핑몰구분]]="비닐팩토리",0,ROUND(출고표[[#This Row],[총판매금액(검)]]-출고표[[#This Row],[거래처지급액(검)]]-출고표[[#This Row],[수수료(검)]],0)),0)</f>
        <v>2815</v>
      </c>
      <c r="AT6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0.40739999999999998</v>
      </c>
      <c r="AU6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6" s="60">
        <f>IFERROR(IF(D666="스마트스토어",COUNTIFS(출고표[구입일자],"&lt;&gt;"&amp;H666,출고표[구매자명],E666,출고표[구매자연락처],F666),COUNTIFS(출고표[구입일자],"&lt;&gt;"&amp;H666,출고표[구매자명],E666,출고표[구매자연락처],G666)),0)</f>
        <v>0</v>
      </c>
    </row>
    <row r="667" spans="1:48" ht="20.100000000000001" customHeight="1">
      <c r="A667" s="55">
        <v>674</v>
      </c>
      <c r="B667" s="55" t="s">
        <v>560</v>
      </c>
      <c r="C667" s="64" t="s">
        <v>4001</v>
      </c>
      <c r="D667" s="55" t="s">
        <v>559</v>
      </c>
      <c r="E667" s="55" t="s">
        <v>3993</v>
      </c>
      <c r="F667" s="55" t="s">
        <v>3996</v>
      </c>
      <c r="G667" s="55" t="s">
        <v>3997</v>
      </c>
      <c r="H667" s="63">
        <v>45527</v>
      </c>
      <c r="I667" s="63">
        <v>45527</v>
      </c>
      <c r="J667" s="55" t="s">
        <v>561</v>
      </c>
      <c r="K667" s="64" t="s">
        <v>3994</v>
      </c>
      <c r="M667" s="55" t="s">
        <v>3993</v>
      </c>
      <c r="N667" s="55" t="s">
        <v>3997</v>
      </c>
      <c r="O667" s="55" t="s">
        <v>3998</v>
      </c>
      <c r="P667" s="55" t="s">
        <v>3999</v>
      </c>
      <c r="R667" s="55" t="s">
        <v>78</v>
      </c>
      <c r="S667" s="55" t="s">
        <v>351</v>
      </c>
      <c r="T667" s="60">
        <v>3</v>
      </c>
      <c r="U667" s="60">
        <v>20730</v>
      </c>
      <c r="V667" s="60">
        <v>0</v>
      </c>
      <c r="W667" s="60">
        <v>0</v>
      </c>
      <c r="X667" s="60">
        <v>0</v>
      </c>
      <c r="Y667" s="60">
        <v>0</v>
      </c>
      <c r="Z667" s="60">
        <v>0</v>
      </c>
      <c r="AA667" s="60">
        <v>0</v>
      </c>
      <c r="AB667" s="60">
        <v>5610</v>
      </c>
      <c r="AC667" s="60">
        <v>3740</v>
      </c>
      <c r="AD667" s="60">
        <v>20730</v>
      </c>
      <c r="AE667" s="60">
        <v>11220</v>
      </c>
      <c r="AF667" s="60">
        <v>905</v>
      </c>
      <c r="AG667" s="60">
        <v>8605</v>
      </c>
      <c r="AH667" s="61">
        <v>0.41510000000000002</v>
      </c>
      <c r="AL667" s="55" t="s">
        <v>77</v>
      </c>
      <c r="AM667" s="55" t="s">
        <v>773</v>
      </c>
      <c r="AN667" s="55" t="s">
        <v>785</v>
      </c>
      <c r="AP6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20730</v>
      </c>
      <c r="AQ6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11220</v>
      </c>
      <c r="AR6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905</v>
      </c>
      <c r="AS667" s="60">
        <f>IFERROR(IF(출고표[[#This Row],[쇼핑몰구분]]="비닐팩토리",0,ROUND(출고표[[#This Row],[총판매금액(검)]]-출고표[[#This Row],[거래처지급액(검)]]-출고표[[#This Row],[수수료(검)]],0)),0)</f>
        <v>8605</v>
      </c>
      <c r="AT6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0.41510000000000002</v>
      </c>
      <c r="AU6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7" s="60">
        <f>IFERROR(IF(D667="스마트스토어",COUNTIFS(출고표[구입일자],"&lt;&gt;"&amp;H667,출고표[구매자명],E667,출고표[구매자연락처],F667),COUNTIFS(출고표[구입일자],"&lt;&gt;"&amp;H667,출고표[구매자명],E667,출고표[구매자연락처],G667)),0)</f>
        <v>0</v>
      </c>
    </row>
    <row r="668" spans="1:48" ht="20.100000000000001" customHeight="1">
      <c r="A668" s="55">
        <v>675</v>
      </c>
      <c r="B668" s="55" t="s">
        <v>560</v>
      </c>
      <c r="C668" s="64" t="s">
        <v>4002</v>
      </c>
      <c r="D668" s="55" t="s">
        <v>559</v>
      </c>
      <c r="E668" s="55" t="s">
        <v>3993</v>
      </c>
      <c r="F668" s="55" t="s">
        <v>3996</v>
      </c>
      <c r="G668" s="55" t="s">
        <v>3997</v>
      </c>
      <c r="H668" s="63">
        <v>45527</v>
      </c>
      <c r="I668" s="63">
        <v>45527</v>
      </c>
      <c r="J668" s="55" t="s">
        <v>561</v>
      </c>
      <c r="K668" s="64" t="s">
        <v>3994</v>
      </c>
      <c r="M668" s="55" t="s">
        <v>3993</v>
      </c>
      <c r="N668" s="55" t="s">
        <v>3997</v>
      </c>
      <c r="O668" s="55" t="s">
        <v>3998</v>
      </c>
      <c r="P668" s="55" t="s">
        <v>3999</v>
      </c>
      <c r="R668" s="55" t="s">
        <v>242</v>
      </c>
      <c r="S668" s="55" t="s">
        <v>373</v>
      </c>
      <c r="T668" s="60">
        <v>1</v>
      </c>
      <c r="U668" s="60">
        <v>1700</v>
      </c>
      <c r="V668" s="60">
        <v>0</v>
      </c>
      <c r="W668" s="60">
        <v>0</v>
      </c>
      <c r="X668" s="60">
        <v>0</v>
      </c>
      <c r="Y668" s="60">
        <v>0</v>
      </c>
      <c r="Z668" s="60">
        <v>0</v>
      </c>
      <c r="AA668" s="60">
        <v>0</v>
      </c>
      <c r="AB668" s="60">
        <v>1640</v>
      </c>
      <c r="AC668" s="60">
        <v>1045</v>
      </c>
      <c r="AD668" s="60">
        <v>1700</v>
      </c>
      <c r="AE668" s="60">
        <v>1045</v>
      </c>
      <c r="AF668" s="60">
        <v>148</v>
      </c>
      <c r="AG668" s="60">
        <v>507</v>
      </c>
      <c r="AH668" s="61">
        <v>0.29820000000000002</v>
      </c>
      <c r="AL668" s="55" t="s">
        <v>388</v>
      </c>
      <c r="AM668" s="55" t="s">
        <v>773</v>
      </c>
      <c r="AN668" s="55" t="s">
        <v>785</v>
      </c>
      <c r="AP6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1700</v>
      </c>
      <c r="AQ6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1045</v>
      </c>
      <c r="AR6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</v>
      </c>
      <c r="AS668" s="60">
        <f>IFERROR(IF(출고표[[#This Row],[쇼핑몰구분]]="비닐팩토리",0,ROUND(출고표[[#This Row],[총판매금액(검)]]-출고표[[#This Row],[거래처지급액(검)]]-출고표[[#This Row],[수수료(검)]],0)),0)</f>
        <v>507</v>
      </c>
      <c r="AT6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0.29820000000000002</v>
      </c>
      <c r="AU6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8" s="60">
        <f>IFERROR(IF(D668="스마트스토어",COUNTIFS(출고표[구입일자],"&lt;&gt;"&amp;H668,출고표[구매자명],E668,출고표[구매자연락처],F668),COUNTIFS(출고표[구입일자],"&lt;&gt;"&amp;H668,출고표[구매자명],E668,출고표[구매자연락처],G668)),0)</f>
        <v>0</v>
      </c>
    </row>
    <row r="669" spans="1:48" ht="20.100000000000001" customHeight="1">
      <c r="A669" s="55">
        <v>676</v>
      </c>
      <c r="B669" s="55" t="s">
        <v>560</v>
      </c>
      <c r="C669" s="64" t="s">
        <v>4005</v>
      </c>
      <c r="D669" s="55" t="s">
        <v>559</v>
      </c>
      <c r="E669" s="55" t="s">
        <v>4006</v>
      </c>
      <c r="F669" s="55" t="s">
        <v>4007</v>
      </c>
      <c r="G669" s="55" t="s">
        <v>4008</v>
      </c>
      <c r="H669" s="63">
        <v>45526</v>
      </c>
      <c r="I669" s="63">
        <v>45527</v>
      </c>
      <c r="J669" s="55" t="s">
        <v>561</v>
      </c>
      <c r="K669" s="64" t="s">
        <v>4004</v>
      </c>
      <c r="M669" s="55" t="s">
        <v>4003</v>
      </c>
      <c r="N669" s="55" t="s">
        <v>4009</v>
      </c>
      <c r="P669" s="55" t="s">
        <v>4010</v>
      </c>
      <c r="R669" s="55" t="s">
        <v>242</v>
      </c>
      <c r="S669" s="55" t="s">
        <v>352</v>
      </c>
      <c r="T669" s="60">
        <v>1</v>
      </c>
      <c r="U669" s="60">
        <v>1700</v>
      </c>
      <c r="V669" s="60">
        <v>0</v>
      </c>
      <c r="W669" s="60">
        <v>3000</v>
      </c>
      <c r="X669" s="60">
        <v>0</v>
      </c>
      <c r="Y669" s="60">
        <v>3000</v>
      </c>
      <c r="Z669" s="60">
        <v>0</v>
      </c>
      <c r="AA669" s="60">
        <v>0</v>
      </c>
      <c r="AB669" s="60">
        <v>1640</v>
      </c>
      <c r="AC669" s="60">
        <v>1045</v>
      </c>
      <c r="AD669" s="60">
        <v>4700</v>
      </c>
      <c r="AE669" s="60">
        <v>4045</v>
      </c>
      <c r="AF669" s="60">
        <v>207</v>
      </c>
      <c r="AG669" s="60">
        <v>3448</v>
      </c>
      <c r="AH669" s="61">
        <v>0.73360000000000003</v>
      </c>
      <c r="AL669" s="55" t="s">
        <v>388</v>
      </c>
      <c r="AN669" s="55" t="s">
        <v>785</v>
      </c>
      <c r="AP6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4700</v>
      </c>
      <c r="AQ6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4045</v>
      </c>
      <c r="AR6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</v>
      </c>
      <c r="AS669" s="60">
        <f>IFERROR(IF(출고표[[#This Row],[쇼핑몰구분]]="비닐팩토리",0,ROUND(출고표[[#This Row],[총판매금액(검)]]-출고표[[#This Row],[거래처지급액(검)]]-출고표[[#This Row],[수수료(검)]],0)),0)</f>
        <v>448</v>
      </c>
      <c r="AT6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9.5299999999999996E-2</v>
      </c>
      <c r="AU6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69" s="60">
        <f>IFERROR(IF(D669="스마트스토어",COUNTIFS(출고표[구입일자],"&lt;&gt;"&amp;H669,출고표[구매자명],E669,출고표[구매자연락처],F669),COUNTIFS(출고표[구입일자],"&lt;&gt;"&amp;H669,출고표[구매자명],E669,출고표[구매자연락처],G669)),0)</f>
        <v>0</v>
      </c>
    </row>
    <row r="670" spans="1:48" ht="20.100000000000001" customHeight="1">
      <c r="A670" s="55">
        <v>677</v>
      </c>
      <c r="C670" s="64" t="s">
        <v>4011</v>
      </c>
      <c r="K670" s="64" t="s">
        <v>558</v>
      </c>
      <c r="R670" s="55" t="s">
        <v>529</v>
      </c>
      <c r="S670" s="55" t="s">
        <v>351</v>
      </c>
      <c r="V670" s="60">
        <v>0</v>
      </c>
      <c r="W670" s="60">
        <v>0</v>
      </c>
      <c r="Y670" s="60">
        <v>0</v>
      </c>
      <c r="Z670" s="60">
        <v>0</v>
      </c>
      <c r="AA670" s="60">
        <v>0</v>
      </c>
      <c r="AB670" s="60" t="s">
        <v>527</v>
      </c>
      <c r="AC670" s="60" t="s">
        <v>347</v>
      </c>
      <c r="AD670" s="60">
        <v>0</v>
      </c>
      <c r="AE670" s="60">
        <v>0</v>
      </c>
      <c r="AF670" s="60">
        <v>0</v>
      </c>
      <c r="AG670" s="60">
        <v>0</v>
      </c>
      <c r="AH670" s="61">
        <v>0</v>
      </c>
      <c r="AL670" s="55" t="s">
        <v>530</v>
      </c>
      <c r="AM670" s="55" t="s">
        <v>773</v>
      </c>
      <c r="AN670" s="55" t="s">
        <v>785</v>
      </c>
      <c r="AP6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7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6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0" s="60">
        <f>IFERROR(IF(D670="스마트스토어",COUNTIFS(출고표[구입일자],"&lt;&gt;"&amp;H670,출고표[구매자명],E670,출고표[구매자연락처],F670),COUNTIFS(출고표[구입일자],"&lt;&gt;"&amp;H670,출고표[구매자명],E670,출고표[구매자연락처],G670)),0)</f>
        <v>0</v>
      </c>
    </row>
    <row r="671" spans="1:48" ht="20.100000000000001" customHeight="1">
      <c r="A671" s="55">
        <v>678</v>
      </c>
      <c r="B671" s="55" t="s">
        <v>665</v>
      </c>
      <c r="C671" s="64" t="s">
        <v>4122</v>
      </c>
      <c r="D671" s="55" t="s">
        <v>530</v>
      </c>
      <c r="E671" s="55" t="s">
        <v>4012</v>
      </c>
      <c r="H671" s="63">
        <v>45530</v>
      </c>
      <c r="I671" s="63">
        <v>45530</v>
      </c>
      <c r="J671" s="55" t="s">
        <v>561</v>
      </c>
      <c r="K671" s="64" t="s">
        <v>4013</v>
      </c>
      <c r="M671" s="55" t="s">
        <v>4012</v>
      </c>
      <c r="N671" s="55" t="s">
        <v>4014</v>
      </c>
      <c r="P671" s="55" t="s">
        <v>4015</v>
      </c>
      <c r="R671" s="55" t="s">
        <v>529</v>
      </c>
      <c r="S671" s="55" t="s">
        <v>351</v>
      </c>
      <c r="T671" s="60">
        <v>1</v>
      </c>
      <c r="U671" s="60">
        <v>0</v>
      </c>
      <c r="V671" s="60">
        <v>0</v>
      </c>
      <c r="W671" s="60">
        <v>0</v>
      </c>
      <c r="X671" s="60">
        <v>0</v>
      </c>
      <c r="Y671" s="60">
        <v>3500</v>
      </c>
      <c r="Z671" s="60">
        <v>960</v>
      </c>
      <c r="AA671" s="60">
        <v>0</v>
      </c>
      <c r="AB671" s="60">
        <v>0</v>
      </c>
      <c r="AC671" s="60">
        <v>0</v>
      </c>
      <c r="AD671" s="60">
        <v>0</v>
      </c>
      <c r="AE671" s="60">
        <v>0</v>
      </c>
      <c r="AF671" s="60">
        <v>0</v>
      </c>
      <c r="AG671" s="60">
        <v>0</v>
      </c>
      <c r="AH671" s="61">
        <v>0</v>
      </c>
      <c r="AL671" s="55" t="s">
        <v>530</v>
      </c>
      <c r="AM671" s="55" t="s">
        <v>773</v>
      </c>
      <c r="AN671" s="55" t="s">
        <v>785</v>
      </c>
      <c r="AP6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7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1" s="60">
        <f>IFERROR(IF(D671="스마트스토어",COUNTIFS(출고표[구입일자],"&lt;&gt;"&amp;H671,출고표[구매자명],E671,출고표[구매자연락처],F671),COUNTIFS(출고표[구입일자],"&lt;&gt;"&amp;H671,출고표[구매자명],E671,출고표[구매자연락처],G671)),0)</f>
        <v>0</v>
      </c>
    </row>
    <row r="672" spans="1:48" ht="20.100000000000001" customHeight="1">
      <c r="A672" s="55">
        <v>679</v>
      </c>
      <c r="B672" s="55" t="s">
        <v>665</v>
      </c>
      <c r="C672" s="64" t="s">
        <v>4018</v>
      </c>
      <c r="D672" s="55" t="s">
        <v>559</v>
      </c>
      <c r="E672" s="55" t="s">
        <v>4019</v>
      </c>
      <c r="F672" s="55" t="s">
        <v>4020</v>
      </c>
      <c r="G672" s="55" t="s">
        <v>4021</v>
      </c>
      <c r="H672" s="63">
        <v>45530</v>
      </c>
      <c r="I672" s="63">
        <v>45530</v>
      </c>
      <c r="J672" s="55" t="s">
        <v>561</v>
      </c>
      <c r="K672" s="64" t="s">
        <v>4017</v>
      </c>
      <c r="M672" s="55" t="s">
        <v>4016</v>
      </c>
      <c r="N672" s="55" t="s">
        <v>4021</v>
      </c>
      <c r="P672" s="55" t="s">
        <v>4022</v>
      </c>
      <c r="R672" s="55" t="s">
        <v>40</v>
      </c>
      <c r="S672" s="55" t="s">
        <v>351</v>
      </c>
      <c r="T672" s="60">
        <v>1</v>
      </c>
      <c r="U672" s="60">
        <v>17600</v>
      </c>
      <c r="V672" s="60">
        <v>0</v>
      </c>
      <c r="W672" s="60">
        <v>3000</v>
      </c>
      <c r="X672" s="60">
        <v>0</v>
      </c>
      <c r="Y672" s="60">
        <v>3500</v>
      </c>
      <c r="Z672" s="60">
        <v>960</v>
      </c>
      <c r="AA672" s="60">
        <v>0</v>
      </c>
      <c r="AB672" s="60">
        <v>17600</v>
      </c>
      <c r="AC672" s="60">
        <v>12100</v>
      </c>
      <c r="AD672" s="60">
        <v>20600</v>
      </c>
      <c r="AE672" s="60">
        <v>0</v>
      </c>
      <c r="AF672" s="60">
        <v>1053</v>
      </c>
      <c r="AG672" s="60">
        <v>0</v>
      </c>
      <c r="AH672" s="61">
        <v>0</v>
      </c>
      <c r="AL672" s="55" t="s">
        <v>39</v>
      </c>
      <c r="AN672" s="55" t="s">
        <v>785</v>
      </c>
      <c r="AP6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6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67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2" s="60">
        <f>IFERROR(IF(D672="스마트스토어",COUNTIFS(출고표[구입일자],"&lt;&gt;"&amp;H672,출고표[구매자명],E672,출고표[구매자연락처],F672),COUNTIFS(출고표[구입일자],"&lt;&gt;"&amp;H672,출고표[구매자명],E672,출고표[구매자연락처],G672)),0)</f>
        <v>0</v>
      </c>
    </row>
    <row r="673" spans="1:48" ht="20.100000000000001" customHeight="1">
      <c r="A673" s="55">
        <v>680</v>
      </c>
      <c r="B673" s="55" t="s">
        <v>665</v>
      </c>
      <c r="C673" s="64" t="s">
        <v>4025</v>
      </c>
      <c r="D673" s="55" t="s">
        <v>559</v>
      </c>
      <c r="E673" s="55" t="s">
        <v>4026</v>
      </c>
      <c r="F673" s="55" t="s">
        <v>4027</v>
      </c>
      <c r="G673" s="55" t="s">
        <v>4028</v>
      </c>
      <c r="H673" s="63">
        <v>45530</v>
      </c>
      <c r="I673" s="63">
        <v>45530</v>
      </c>
      <c r="J673" s="55" t="s">
        <v>561</v>
      </c>
      <c r="K673" s="64" t="s">
        <v>4024</v>
      </c>
      <c r="M673" s="55" t="s">
        <v>4023</v>
      </c>
      <c r="N673" s="55" t="s">
        <v>4029</v>
      </c>
      <c r="P673" s="55" t="s">
        <v>4030</v>
      </c>
      <c r="R673" s="55" t="s">
        <v>40</v>
      </c>
      <c r="S673" s="55" t="s">
        <v>351</v>
      </c>
      <c r="T673" s="60">
        <v>1</v>
      </c>
      <c r="U673" s="60">
        <v>17600</v>
      </c>
      <c r="V673" s="60">
        <v>0</v>
      </c>
      <c r="W673" s="60">
        <v>3000</v>
      </c>
      <c r="X673" s="60">
        <v>0</v>
      </c>
      <c r="Y673" s="60">
        <v>3500</v>
      </c>
      <c r="Z673" s="60">
        <v>960</v>
      </c>
      <c r="AA673" s="60">
        <v>0</v>
      </c>
      <c r="AB673" s="60">
        <v>17600</v>
      </c>
      <c r="AC673" s="60">
        <v>12100</v>
      </c>
      <c r="AD673" s="60">
        <v>20600</v>
      </c>
      <c r="AE673" s="60">
        <v>0</v>
      </c>
      <c r="AF673" s="60">
        <v>1053</v>
      </c>
      <c r="AG673" s="60">
        <v>0</v>
      </c>
      <c r="AH673" s="61">
        <v>0</v>
      </c>
      <c r="AL673" s="55" t="s">
        <v>39</v>
      </c>
      <c r="AN673" s="55" t="s">
        <v>785</v>
      </c>
      <c r="AP6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6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67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3" s="60">
        <f>IFERROR(IF(D673="스마트스토어",COUNTIFS(출고표[구입일자],"&lt;&gt;"&amp;H673,출고표[구매자명],E673,출고표[구매자연락처],F673),COUNTIFS(출고표[구입일자],"&lt;&gt;"&amp;H673,출고표[구매자명],E673,출고표[구매자연락처],G673)),0)</f>
        <v>0</v>
      </c>
    </row>
    <row r="674" spans="1:48" ht="20.100000000000001" customHeight="1">
      <c r="A674" s="55">
        <v>681</v>
      </c>
      <c r="B674" s="55" t="s">
        <v>665</v>
      </c>
      <c r="C674" s="64" t="s">
        <v>4031</v>
      </c>
      <c r="D674" s="55" t="s">
        <v>559</v>
      </c>
      <c r="E674" s="55" t="s">
        <v>4026</v>
      </c>
      <c r="F674" s="55" t="s">
        <v>4027</v>
      </c>
      <c r="G674" s="55" t="s">
        <v>4028</v>
      </c>
      <c r="H674" s="63">
        <v>45530</v>
      </c>
      <c r="I674" s="63">
        <v>45530</v>
      </c>
      <c r="J674" s="55" t="s">
        <v>561</v>
      </c>
      <c r="K674" s="64" t="s">
        <v>4024</v>
      </c>
      <c r="M674" s="55" t="s">
        <v>4023</v>
      </c>
      <c r="N674" s="55" t="s">
        <v>4029</v>
      </c>
      <c r="P674" s="55" t="s">
        <v>4030</v>
      </c>
      <c r="R674" s="55" t="s">
        <v>84</v>
      </c>
      <c r="S674" s="55" t="s">
        <v>351</v>
      </c>
      <c r="T674" s="60">
        <v>2</v>
      </c>
      <c r="U674" s="60">
        <v>8380</v>
      </c>
      <c r="V674" s="60">
        <v>0</v>
      </c>
      <c r="W674" s="60">
        <v>0</v>
      </c>
      <c r="X674" s="60">
        <v>0</v>
      </c>
      <c r="Y674" s="60">
        <v>0</v>
      </c>
      <c r="Z674" s="60">
        <v>0</v>
      </c>
      <c r="AA674" s="60">
        <v>0</v>
      </c>
      <c r="AB674" s="60">
        <v>5120</v>
      </c>
      <c r="AC674" s="60">
        <v>3410</v>
      </c>
      <c r="AD674" s="60">
        <v>8380</v>
      </c>
      <c r="AE674" s="60">
        <v>0</v>
      </c>
      <c r="AF674" s="60">
        <v>501</v>
      </c>
      <c r="AG674" s="60">
        <v>0</v>
      </c>
      <c r="AH674" s="61">
        <v>0</v>
      </c>
      <c r="AL674" s="55" t="s">
        <v>83</v>
      </c>
      <c r="AM674" s="55" t="s">
        <v>773</v>
      </c>
      <c r="AN674" s="55" t="s">
        <v>785</v>
      </c>
      <c r="AP6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8380</v>
      </c>
      <c r="AQ6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501</v>
      </c>
      <c r="AS67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4" s="60">
        <f>IFERROR(IF(D674="스마트스토어",COUNTIFS(출고표[구입일자],"&lt;&gt;"&amp;H674,출고표[구매자명],E674,출고표[구매자연락처],F674),COUNTIFS(출고표[구입일자],"&lt;&gt;"&amp;H674,출고표[구매자명],E674,출고표[구매자연락처],G674)),0)</f>
        <v>0</v>
      </c>
    </row>
    <row r="675" spans="1:48" ht="20.100000000000001" customHeight="1">
      <c r="A675" s="55">
        <v>682</v>
      </c>
      <c r="B675" s="55" t="s">
        <v>665</v>
      </c>
      <c r="C675" s="64" t="s">
        <v>4034</v>
      </c>
      <c r="D675" s="55" t="s">
        <v>559</v>
      </c>
      <c r="E675" s="55" t="s">
        <v>4032</v>
      </c>
      <c r="F675" s="55" t="s">
        <v>4035</v>
      </c>
      <c r="G675" s="55" t="s">
        <v>4036</v>
      </c>
      <c r="H675" s="63">
        <v>45530</v>
      </c>
      <c r="I675" s="63">
        <v>45530</v>
      </c>
      <c r="J675" s="55" t="s">
        <v>561</v>
      </c>
      <c r="K675" s="64" t="s">
        <v>4033</v>
      </c>
      <c r="M675" s="55" t="s">
        <v>4032</v>
      </c>
      <c r="N675" s="55" t="s">
        <v>4036</v>
      </c>
      <c r="P675" s="55" t="s">
        <v>4037</v>
      </c>
      <c r="R675" s="55" t="s">
        <v>36</v>
      </c>
      <c r="S675" s="55" t="s">
        <v>351</v>
      </c>
      <c r="T675" s="60">
        <v>1</v>
      </c>
      <c r="U675" s="60">
        <v>24000</v>
      </c>
      <c r="V675" s="60">
        <v>0</v>
      </c>
      <c r="W675" s="60">
        <v>3000</v>
      </c>
      <c r="X675" s="60">
        <v>0</v>
      </c>
      <c r="Y675" s="60">
        <v>3500</v>
      </c>
      <c r="Z675" s="60">
        <v>960</v>
      </c>
      <c r="AA675" s="60">
        <v>0</v>
      </c>
      <c r="AB675" s="60">
        <v>24000</v>
      </c>
      <c r="AC675" s="60">
        <v>16500</v>
      </c>
      <c r="AD675" s="60">
        <v>27000</v>
      </c>
      <c r="AE675" s="60">
        <v>0</v>
      </c>
      <c r="AF675" s="60">
        <v>1375</v>
      </c>
      <c r="AG675" s="60">
        <v>0</v>
      </c>
      <c r="AH675" s="61">
        <v>0</v>
      </c>
      <c r="AL675" s="55" t="s">
        <v>35</v>
      </c>
      <c r="AN675" s="55" t="s">
        <v>785</v>
      </c>
      <c r="AP6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6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67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5" s="60">
        <f>IFERROR(IF(D675="스마트스토어",COUNTIFS(출고표[구입일자],"&lt;&gt;"&amp;H675,출고표[구매자명],E675,출고표[구매자연락처],F675),COUNTIFS(출고표[구입일자],"&lt;&gt;"&amp;H675,출고표[구매자명],E675,출고표[구매자연락처],G675)),0)</f>
        <v>0</v>
      </c>
    </row>
    <row r="676" spans="1:48" ht="20.100000000000001" customHeight="1">
      <c r="A676" s="55">
        <v>683</v>
      </c>
      <c r="B676" s="55" t="s">
        <v>665</v>
      </c>
      <c r="C676" s="64" t="s">
        <v>4040</v>
      </c>
      <c r="D676" s="55" t="s">
        <v>559</v>
      </c>
      <c r="E676" s="55" t="s">
        <v>4038</v>
      </c>
      <c r="F676" s="55" t="s">
        <v>4041</v>
      </c>
      <c r="G676" s="55" t="s">
        <v>4042</v>
      </c>
      <c r="H676" s="63">
        <v>45529</v>
      </c>
      <c r="I676" s="63">
        <v>45530</v>
      </c>
      <c r="J676" s="55" t="s">
        <v>561</v>
      </c>
      <c r="K676" s="64" t="s">
        <v>4039</v>
      </c>
      <c r="M676" s="55" t="s">
        <v>4038</v>
      </c>
      <c r="N676" s="55" t="s">
        <v>4043</v>
      </c>
      <c r="P676" s="55" t="s">
        <v>4044</v>
      </c>
      <c r="R676" s="55" t="s">
        <v>36</v>
      </c>
      <c r="S676" s="55" t="s">
        <v>351</v>
      </c>
      <c r="T676" s="60">
        <v>1</v>
      </c>
      <c r="U676" s="60">
        <v>24000</v>
      </c>
      <c r="V676" s="60">
        <v>0</v>
      </c>
      <c r="W676" s="60">
        <v>0</v>
      </c>
      <c r="X676" s="60">
        <v>0</v>
      </c>
      <c r="Y676" s="60">
        <v>4400</v>
      </c>
      <c r="Z676" s="60">
        <v>1725</v>
      </c>
      <c r="AA676" s="60">
        <v>0</v>
      </c>
      <c r="AB676" s="60">
        <v>24000</v>
      </c>
      <c r="AC676" s="60">
        <v>16500</v>
      </c>
      <c r="AD676" s="60">
        <v>24000</v>
      </c>
      <c r="AE676" s="60">
        <v>0</v>
      </c>
      <c r="AF676" s="60">
        <v>1286</v>
      </c>
      <c r="AG676" s="60">
        <v>0</v>
      </c>
      <c r="AH676" s="61">
        <v>0</v>
      </c>
      <c r="AL676" s="55" t="s">
        <v>35</v>
      </c>
      <c r="AN676" s="55" t="s">
        <v>785</v>
      </c>
      <c r="AP6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24000</v>
      </c>
      <c r="AQ6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1286</v>
      </c>
      <c r="AS67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6" s="60">
        <f>IFERROR(IF(D676="스마트스토어",COUNTIFS(출고표[구입일자],"&lt;&gt;"&amp;H676,출고표[구매자명],E676,출고표[구매자연락처],F676),COUNTIFS(출고표[구입일자],"&lt;&gt;"&amp;H676,출고표[구매자명],E676,출고표[구매자연락처],G676)),0)</f>
        <v>3</v>
      </c>
    </row>
    <row r="677" spans="1:48" ht="20.100000000000001" customHeight="1">
      <c r="A677" s="55">
        <v>684</v>
      </c>
      <c r="B677" s="55" t="s">
        <v>665</v>
      </c>
      <c r="C677" s="64" t="s">
        <v>4045</v>
      </c>
      <c r="D677" s="55" t="s">
        <v>559</v>
      </c>
      <c r="E677" s="55" t="s">
        <v>4038</v>
      </c>
      <c r="F677" s="55" t="s">
        <v>4041</v>
      </c>
      <c r="G677" s="55" t="s">
        <v>4042</v>
      </c>
      <c r="H677" s="63">
        <v>45529</v>
      </c>
      <c r="I677" s="63">
        <v>45530</v>
      </c>
      <c r="J677" s="55" t="s">
        <v>561</v>
      </c>
      <c r="K677" s="64" t="s">
        <v>4039</v>
      </c>
      <c r="M677" s="55" t="s">
        <v>4038</v>
      </c>
      <c r="N677" s="55" t="s">
        <v>4043</v>
      </c>
      <c r="P677" s="55" t="s">
        <v>4044</v>
      </c>
      <c r="R677" s="55" t="s">
        <v>242</v>
      </c>
      <c r="S677" s="55" t="s">
        <v>373</v>
      </c>
      <c r="T677" s="60">
        <v>5</v>
      </c>
      <c r="U677" s="60">
        <v>7150</v>
      </c>
      <c r="V677" s="60">
        <v>7200</v>
      </c>
      <c r="W677" s="60">
        <v>0</v>
      </c>
      <c r="X677" s="60">
        <v>0</v>
      </c>
      <c r="Y677" s="60">
        <v>0</v>
      </c>
      <c r="Z677" s="60">
        <v>0</v>
      </c>
      <c r="AA677" s="60">
        <v>0</v>
      </c>
      <c r="AB677" s="60">
        <v>1430</v>
      </c>
      <c r="AC677" s="60">
        <v>1045</v>
      </c>
      <c r="AD677" s="60">
        <v>7150</v>
      </c>
      <c r="AE677" s="60">
        <v>0</v>
      </c>
      <c r="AF677" s="60">
        <v>439</v>
      </c>
      <c r="AG677" s="60">
        <v>0</v>
      </c>
      <c r="AH677" s="61">
        <v>0</v>
      </c>
      <c r="AL677" s="55" t="s">
        <v>388</v>
      </c>
      <c r="AM677" s="55" t="s">
        <v>773</v>
      </c>
      <c r="AN677" s="55" t="s">
        <v>785</v>
      </c>
      <c r="AP6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7150</v>
      </c>
      <c r="AQ6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67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7" s="60">
        <f>IFERROR(IF(D677="스마트스토어",COUNTIFS(출고표[구입일자],"&lt;&gt;"&amp;H677,출고표[구매자명],E677,출고표[구매자연락처],F677),COUNTIFS(출고표[구입일자],"&lt;&gt;"&amp;H677,출고표[구매자명],E677,출고표[구매자연락처],G677)),0)</f>
        <v>3</v>
      </c>
    </row>
    <row r="678" spans="1:48" ht="20.100000000000001" customHeight="1">
      <c r="A678" s="55">
        <v>685</v>
      </c>
      <c r="B678" s="55" t="s">
        <v>665</v>
      </c>
      <c r="C678" s="64" t="s">
        <v>4046</v>
      </c>
      <c r="D678" s="55" t="s">
        <v>559</v>
      </c>
      <c r="E678" s="55" t="s">
        <v>4038</v>
      </c>
      <c r="F678" s="55" t="s">
        <v>4041</v>
      </c>
      <c r="G678" s="55" t="s">
        <v>4042</v>
      </c>
      <c r="H678" s="63">
        <v>45529</v>
      </c>
      <c r="I678" s="63">
        <v>45530</v>
      </c>
      <c r="J678" s="55" t="s">
        <v>561</v>
      </c>
      <c r="K678" s="64" t="s">
        <v>4039</v>
      </c>
      <c r="M678" s="55" t="s">
        <v>4038</v>
      </c>
      <c r="N678" s="55" t="s">
        <v>4043</v>
      </c>
      <c r="P678" s="55" t="s">
        <v>4044</v>
      </c>
      <c r="R678" s="55" t="s">
        <v>68</v>
      </c>
      <c r="S678" s="55" t="s">
        <v>351</v>
      </c>
      <c r="T678" s="60">
        <v>3</v>
      </c>
      <c r="U678" s="60">
        <v>10800</v>
      </c>
      <c r="V678" s="60">
        <v>0</v>
      </c>
      <c r="W678" s="60">
        <v>0</v>
      </c>
      <c r="X678" s="60">
        <v>0</v>
      </c>
      <c r="Y678" s="60">
        <v>0</v>
      </c>
      <c r="Z678" s="60">
        <v>0</v>
      </c>
      <c r="AA678" s="60">
        <v>0</v>
      </c>
      <c r="AB678" s="60">
        <v>3600</v>
      </c>
      <c r="AC678" s="60">
        <v>2640</v>
      </c>
      <c r="AD678" s="60">
        <v>10800</v>
      </c>
      <c r="AE678" s="60">
        <v>0</v>
      </c>
      <c r="AF678" s="60">
        <v>623</v>
      </c>
      <c r="AG678" s="60">
        <v>0</v>
      </c>
      <c r="AH678" s="61">
        <v>0</v>
      </c>
      <c r="AL678" s="55" t="s">
        <v>67</v>
      </c>
      <c r="AM678" s="55" t="s">
        <v>773</v>
      </c>
      <c r="AN678" s="55" t="s">
        <v>785</v>
      </c>
      <c r="AP6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10800</v>
      </c>
      <c r="AQ6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623</v>
      </c>
      <c r="AS67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8" s="60">
        <f>IFERROR(IF(D678="스마트스토어",COUNTIFS(출고표[구입일자],"&lt;&gt;"&amp;H678,출고표[구매자명],E678,출고표[구매자연락처],F678),COUNTIFS(출고표[구입일자],"&lt;&gt;"&amp;H678,출고표[구매자명],E678,출고표[구매자연락처],G678)),0)</f>
        <v>3</v>
      </c>
    </row>
    <row r="679" spans="1:48" ht="20.100000000000001" customHeight="1">
      <c r="A679" s="55">
        <v>686</v>
      </c>
      <c r="B679" s="55" t="s">
        <v>665</v>
      </c>
      <c r="C679" s="64" t="s">
        <v>4049</v>
      </c>
      <c r="D679" s="55" t="s">
        <v>559</v>
      </c>
      <c r="E679" s="55" t="s">
        <v>4047</v>
      </c>
      <c r="F679" s="55" t="s">
        <v>4050</v>
      </c>
      <c r="G679" s="55" t="s">
        <v>4051</v>
      </c>
      <c r="H679" s="63">
        <v>45528</v>
      </c>
      <c r="I679" s="63">
        <v>45530</v>
      </c>
      <c r="J679" s="55" t="s">
        <v>561</v>
      </c>
      <c r="K679" s="64" t="s">
        <v>4048</v>
      </c>
      <c r="M679" s="55" t="s">
        <v>4047</v>
      </c>
      <c r="N679" s="55" t="s">
        <v>4051</v>
      </c>
      <c r="P679" s="55" t="s">
        <v>4052</v>
      </c>
      <c r="R679" s="55" t="s">
        <v>38</v>
      </c>
      <c r="S679" s="55" t="s">
        <v>351</v>
      </c>
      <c r="T679" s="60">
        <v>1</v>
      </c>
      <c r="U679" s="60">
        <v>20800</v>
      </c>
      <c r="V679" s="60">
        <v>0</v>
      </c>
      <c r="W679" s="60">
        <v>3000</v>
      </c>
      <c r="X679" s="60">
        <v>0</v>
      </c>
      <c r="Y679" s="60">
        <v>3500</v>
      </c>
      <c r="Z679" s="60">
        <v>960</v>
      </c>
      <c r="AA679" s="60">
        <v>0</v>
      </c>
      <c r="AB679" s="60">
        <v>20800</v>
      </c>
      <c r="AC679" s="60">
        <v>14300</v>
      </c>
      <c r="AD679" s="60">
        <v>23800</v>
      </c>
      <c r="AE679" s="60">
        <v>0</v>
      </c>
      <c r="AF679" s="60">
        <v>1214</v>
      </c>
      <c r="AG679" s="60">
        <v>0</v>
      </c>
      <c r="AH679" s="61">
        <v>0</v>
      </c>
      <c r="AL679" s="55" t="s">
        <v>37</v>
      </c>
      <c r="AN679" s="55" t="s">
        <v>785</v>
      </c>
      <c r="AP6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6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7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7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9" s="60">
        <f>IFERROR(IF(D679="스마트스토어",COUNTIFS(출고표[구입일자],"&lt;&gt;"&amp;H679,출고표[구매자명],E679,출고표[구매자연락처],F679),COUNTIFS(출고표[구입일자],"&lt;&gt;"&amp;H679,출고표[구매자명],E679,출고표[구매자연락처],G679)),0)</f>
        <v>0</v>
      </c>
    </row>
    <row r="680" spans="1:48" ht="20.100000000000001" customHeight="1">
      <c r="A680" s="55">
        <v>687</v>
      </c>
      <c r="B680" s="55" t="s">
        <v>665</v>
      </c>
      <c r="C680" s="64" t="s">
        <v>4055</v>
      </c>
      <c r="D680" s="55" t="s">
        <v>559</v>
      </c>
      <c r="E680" s="55" t="s">
        <v>4056</v>
      </c>
      <c r="F680" s="55" t="s">
        <v>4057</v>
      </c>
      <c r="G680" s="55" t="s">
        <v>4058</v>
      </c>
      <c r="H680" s="63">
        <v>45528</v>
      </c>
      <c r="I680" s="63">
        <v>45530</v>
      </c>
      <c r="J680" s="55" t="s">
        <v>561</v>
      </c>
      <c r="K680" s="64" t="s">
        <v>4054</v>
      </c>
      <c r="M680" s="55" t="s">
        <v>4053</v>
      </c>
      <c r="N680" s="55" t="s">
        <v>4059</v>
      </c>
      <c r="P680" s="55" t="s">
        <v>4060</v>
      </c>
      <c r="R680" s="55" t="s">
        <v>22</v>
      </c>
      <c r="S680" s="55" t="s">
        <v>351</v>
      </c>
      <c r="T680" s="60">
        <v>1</v>
      </c>
      <c r="U680" s="60">
        <v>18400</v>
      </c>
      <c r="V680" s="60">
        <v>0</v>
      </c>
      <c r="W680" s="60">
        <v>3000</v>
      </c>
      <c r="X680" s="60">
        <v>0</v>
      </c>
      <c r="Y680" s="60">
        <v>3500</v>
      </c>
      <c r="Z680" s="60">
        <v>960</v>
      </c>
      <c r="AA680" s="60">
        <v>0</v>
      </c>
      <c r="AB680" s="60">
        <v>18400</v>
      </c>
      <c r="AC680" s="60">
        <v>12650</v>
      </c>
      <c r="AD680" s="60">
        <v>21400</v>
      </c>
      <c r="AE680" s="60">
        <v>0</v>
      </c>
      <c r="AF680" s="60">
        <v>1094</v>
      </c>
      <c r="AG680" s="60">
        <v>0</v>
      </c>
      <c r="AH680" s="61">
        <v>0</v>
      </c>
      <c r="AL680" s="55" t="s">
        <v>21</v>
      </c>
      <c r="AN680" s="55" t="s">
        <v>785</v>
      </c>
      <c r="AP6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6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6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0" s="60">
        <f>IFERROR(IF(D680="스마트스토어",COUNTIFS(출고표[구입일자],"&lt;&gt;"&amp;H680,출고표[구매자명],E680,출고표[구매자연락처],F680),COUNTIFS(출고표[구입일자],"&lt;&gt;"&amp;H680,출고표[구매자명],E680,출고표[구매자연락처],G680)),0)</f>
        <v>0</v>
      </c>
    </row>
    <row r="681" spans="1:48" ht="20.100000000000001" customHeight="1">
      <c r="A681" s="55">
        <v>688</v>
      </c>
      <c r="B681" s="55" t="s">
        <v>560</v>
      </c>
      <c r="C681" s="64" t="s">
        <v>4063</v>
      </c>
      <c r="D681" s="55" t="s">
        <v>562</v>
      </c>
      <c r="E681" s="55" t="s">
        <v>4061</v>
      </c>
      <c r="G681" s="55" t="s">
        <v>4064</v>
      </c>
      <c r="H681" s="63">
        <v>45528</v>
      </c>
      <c r="I681" s="63">
        <v>45530</v>
      </c>
      <c r="J681" s="55" t="s">
        <v>561</v>
      </c>
      <c r="K681" s="64" t="s">
        <v>4062</v>
      </c>
      <c r="M681" s="55" t="s">
        <v>4061</v>
      </c>
      <c r="N681" s="55" t="s">
        <v>4064</v>
      </c>
      <c r="P681" s="55" t="s">
        <v>4065</v>
      </c>
      <c r="Q681" s="55" t="s">
        <v>564</v>
      </c>
      <c r="R681" s="55" t="s">
        <v>38</v>
      </c>
      <c r="S681" s="55" t="s">
        <v>351</v>
      </c>
      <c r="T681" s="60">
        <v>1</v>
      </c>
      <c r="U681" s="60">
        <v>24570</v>
      </c>
      <c r="V681" s="60">
        <v>0</v>
      </c>
      <c r="W681" s="60">
        <v>3000</v>
      </c>
      <c r="X681" s="60">
        <v>0</v>
      </c>
      <c r="Y681" s="60">
        <v>3500</v>
      </c>
      <c r="Z681" s="60">
        <v>960</v>
      </c>
      <c r="AA681" s="60">
        <v>0</v>
      </c>
      <c r="AB681" s="60">
        <v>23210</v>
      </c>
      <c r="AC681" s="60">
        <v>14300</v>
      </c>
      <c r="AD681" s="60">
        <v>27570</v>
      </c>
      <c r="AE681" s="60">
        <v>18760</v>
      </c>
      <c r="AF681" s="60">
        <v>3018</v>
      </c>
      <c r="AG681" s="60">
        <v>5792</v>
      </c>
      <c r="AH681" s="61">
        <v>0.21010000000000001</v>
      </c>
      <c r="AL681" s="55" t="s">
        <v>37</v>
      </c>
      <c r="AN681" s="55" t="s">
        <v>785</v>
      </c>
      <c r="AP6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6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6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681" s="60">
        <f>IFERROR(IF(출고표[[#This Row],[쇼핑몰구분]]="비닐팩토리",0,ROUND(출고표[[#This Row],[총판매금액(검)]]-출고표[[#This Row],[거래처지급액(검)]]-출고표[[#This Row],[수수료(검)]],0)),0)</f>
        <v>5792</v>
      </c>
      <c r="AT68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0.21010000000000001</v>
      </c>
      <c r="AU6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1" s="60">
        <f>IFERROR(IF(D681="스마트스토어",COUNTIFS(출고표[구입일자],"&lt;&gt;"&amp;H681,출고표[구매자명],E681,출고표[구매자연락처],F681),COUNTIFS(출고표[구입일자],"&lt;&gt;"&amp;H681,출고표[구매자명],E681,출고표[구매자연락처],G681)),0)</f>
        <v>0</v>
      </c>
    </row>
    <row r="682" spans="1:48" ht="20.100000000000001" customHeight="1">
      <c r="A682" s="55">
        <v>689</v>
      </c>
      <c r="B682" s="55" t="s">
        <v>560</v>
      </c>
      <c r="C682" s="64" t="s">
        <v>4068</v>
      </c>
      <c r="D682" s="55" t="s">
        <v>562</v>
      </c>
      <c r="E682" s="55" t="s">
        <v>4066</v>
      </c>
      <c r="G682" s="55" t="s">
        <v>4069</v>
      </c>
      <c r="H682" s="63">
        <v>45528</v>
      </c>
      <c r="I682" s="63">
        <v>45530</v>
      </c>
      <c r="J682" s="55" t="s">
        <v>561</v>
      </c>
      <c r="K682" s="64" t="s">
        <v>4067</v>
      </c>
      <c r="M682" s="55" t="s">
        <v>4066</v>
      </c>
      <c r="N682" s="55" t="s">
        <v>4069</v>
      </c>
      <c r="P682" s="55" t="s">
        <v>4070</v>
      </c>
      <c r="Q682" s="55" t="s">
        <v>564</v>
      </c>
      <c r="R682" s="55" t="s">
        <v>98</v>
      </c>
      <c r="S682" s="55" t="s">
        <v>351</v>
      </c>
      <c r="T682" s="60">
        <v>1</v>
      </c>
      <c r="U682" s="60">
        <v>6120</v>
      </c>
      <c r="V682" s="60">
        <v>680</v>
      </c>
      <c r="W682" s="60">
        <v>3000</v>
      </c>
      <c r="X682" s="60">
        <v>0</v>
      </c>
      <c r="Y682" s="60">
        <v>3000</v>
      </c>
      <c r="Z682" s="60">
        <v>0</v>
      </c>
      <c r="AA682" s="60">
        <v>0</v>
      </c>
      <c r="AB682" s="60">
        <v>6430</v>
      </c>
      <c r="AC682" s="60">
        <v>3960</v>
      </c>
      <c r="AD682" s="60">
        <v>9120</v>
      </c>
      <c r="AE682" s="60">
        <v>6960</v>
      </c>
      <c r="AF682" s="60">
        <v>826</v>
      </c>
      <c r="AG682" s="60">
        <v>1334</v>
      </c>
      <c r="AH682" s="61">
        <v>0.14630000000000001</v>
      </c>
      <c r="AL682" s="55" t="s">
        <v>1645</v>
      </c>
      <c r="AN682" s="55" t="s">
        <v>785</v>
      </c>
      <c r="AP6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6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6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682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6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6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2" s="60">
        <f>IFERROR(IF(D682="스마트스토어",COUNTIFS(출고표[구입일자],"&lt;&gt;"&amp;H682,출고표[구매자명],E682,출고표[구매자연락처],F682),COUNTIFS(출고표[구입일자],"&lt;&gt;"&amp;H682,출고표[구매자명],E682,출고표[구매자연락처],G682)),0)</f>
        <v>0</v>
      </c>
    </row>
    <row r="683" spans="1:48" ht="20.100000000000001" customHeight="1">
      <c r="A683" s="55">
        <v>690</v>
      </c>
      <c r="B683" s="55" t="s">
        <v>560</v>
      </c>
      <c r="C683" s="64" t="s">
        <v>4073</v>
      </c>
      <c r="D683" s="55" t="s">
        <v>562</v>
      </c>
      <c r="E683" s="55" t="s">
        <v>4071</v>
      </c>
      <c r="G683" s="55" t="s">
        <v>4074</v>
      </c>
      <c r="H683" s="63">
        <v>45530</v>
      </c>
      <c r="I683" s="63">
        <v>45530</v>
      </c>
      <c r="J683" s="55" t="s">
        <v>561</v>
      </c>
      <c r="K683" s="64" t="s">
        <v>4072</v>
      </c>
      <c r="M683" s="55" t="s">
        <v>4071</v>
      </c>
      <c r="N683" s="55" t="s">
        <v>4074</v>
      </c>
      <c r="P683" s="55" t="s">
        <v>4075</v>
      </c>
      <c r="Q683" s="55" t="s">
        <v>4076</v>
      </c>
      <c r="R683" s="55" t="s">
        <v>34</v>
      </c>
      <c r="S683" s="55" t="s">
        <v>351</v>
      </c>
      <c r="T683" s="60">
        <v>1</v>
      </c>
      <c r="U683" s="60">
        <v>34020</v>
      </c>
      <c r="V683" s="60">
        <v>0</v>
      </c>
      <c r="W683" s="60">
        <v>3000</v>
      </c>
      <c r="X683" s="60">
        <v>3000</v>
      </c>
      <c r="Y683" s="60">
        <v>3500</v>
      </c>
      <c r="Z683" s="60">
        <v>960</v>
      </c>
      <c r="AA683" s="60">
        <v>0</v>
      </c>
      <c r="AB683" s="60">
        <v>32130</v>
      </c>
      <c r="AC683" s="60">
        <v>19800</v>
      </c>
      <c r="AD683" s="60">
        <v>37020</v>
      </c>
      <c r="AE683" s="60">
        <v>24260</v>
      </c>
      <c r="AF683" s="60">
        <v>4141</v>
      </c>
      <c r="AG683" s="60">
        <v>7619</v>
      </c>
      <c r="AH683" s="61">
        <v>0.20580000000000001</v>
      </c>
      <c r="AL683" s="55" t="s">
        <v>33</v>
      </c>
      <c r="AN683" s="55" t="s">
        <v>785</v>
      </c>
      <c r="AP6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40020</v>
      </c>
      <c r="AQ6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27260</v>
      </c>
      <c r="AR6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683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68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0.21540000000000001</v>
      </c>
      <c r="AU6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83" s="60">
        <f>IFERROR(IF(D683="스마트스토어",COUNTIFS(출고표[구입일자],"&lt;&gt;"&amp;H683,출고표[구매자명],E683,출고표[구매자연락처],F683),COUNTIFS(출고표[구입일자],"&lt;&gt;"&amp;H683,출고표[구매자명],E683,출고표[구매자연락처],G683)),0)</f>
        <v>0</v>
      </c>
    </row>
    <row r="684" spans="1:48" ht="20.100000000000001" customHeight="1">
      <c r="A684" s="55">
        <v>691</v>
      </c>
      <c r="B684" s="55" t="s">
        <v>560</v>
      </c>
      <c r="C684" s="64" t="s">
        <v>4079</v>
      </c>
      <c r="D684" s="55" t="s">
        <v>562</v>
      </c>
      <c r="E684" s="55" t="s">
        <v>4080</v>
      </c>
      <c r="G684" s="55" t="s">
        <v>4081</v>
      </c>
      <c r="H684" s="63">
        <v>45530</v>
      </c>
      <c r="I684" s="63">
        <v>45530</v>
      </c>
      <c r="J684" s="55" t="s">
        <v>561</v>
      </c>
      <c r="K684" s="64" t="s">
        <v>4078</v>
      </c>
      <c r="M684" s="55" t="s">
        <v>4077</v>
      </c>
      <c r="N684" s="55" t="s">
        <v>4081</v>
      </c>
      <c r="P684" s="55" t="s">
        <v>4082</v>
      </c>
      <c r="Q684" s="55" t="s">
        <v>4083</v>
      </c>
      <c r="R684" s="55" t="s">
        <v>98</v>
      </c>
      <c r="S684" s="55" t="s">
        <v>351</v>
      </c>
      <c r="T684" s="60">
        <v>2</v>
      </c>
      <c r="U684" s="60">
        <v>12240</v>
      </c>
      <c r="V684" s="60">
        <v>1360</v>
      </c>
      <c r="W684" s="60">
        <v>0</v>
      </c>
      <c r="X684" s="60">
        <v>0</v>
      </c>
      <c r="Y684" s="60">
        <v>3000</v>
      </c>
      <c r="Z684" s="60">
        <v>0</v>
      </c>
      <c r="AA684" s="60">
        <v>0</v>
      </c>
      <c r="AB684" s="60">
        <v>6430</v>
      </c>
      <c r="AC684" s="60">
        <v>3960</v>
      </c>
      <c r="AD684" s="60">
        <v>12240</v>
      </c>
      <c r="AE684" s="60">
        <v>10920</v>
      </c>
      <c r="AF684" s="60">
        <v>1454</v>
      </c>
      <c r="AG684" s="60">
        <v>-134</v>
      </c>
      <c r="AH684" s="61">
        <v>-1.09E-2</v>
      </c>
      <c r="AL684" s="55" t="s">
        <v>1645</v>
      </c>
      <c r="AN684" s="55" t="s">
        <v>785</v>
      </c>
      <c r="AP6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6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6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684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68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6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4" s="60">
        <f>IFERROR(IF(D684="스마트스토어",COUNTIFS(출고표[구입일자],"&lt;&gt;"&amp;H684,출고표[구매자명],E684,출고표[구매자연락처],F684),COUNTIFS(출고표[구입일자],"&lt;&gt;"&amp;H684,출고표[구매자명],E684,출고표[구매자연락처],G684)),0)</f>
        <v>0</v>
      </c>
    </row>
    <row r="685" spans="1:48" ht="20.100000000000001" customHeight="1">
      <c r="A685" s="55">
        <v>692</v>
      </c>
      <c r="B685" s="55" t="s">
        <v>665</v>
      </c>
      <c r="C685" s="64" t="s">
        <v>4086</v>
      </c>
      <c r="D685" s="55" t="s">
        <v>562</v>
      </c>
      <c r="E685" s="55" t="s">
        <v>4087</v>
      </c>
      <c r="G685" s="55" t="s">
        <v>4088</v>
      </c>
      <c r="H685" s="63">
        <v>45528</v>
      </c>
      <c r="I685" s="63">
        <v>45530</v>
      </c>
      <c r="J685" s="55" t="s">
        <v>561</v>
      </c>
      <c r="K685" s="64" t="s">
        <v>4085</v>
      </c>
      <c r="M685" s="55" t="s">
        <v>4084</v>
      </c>
      <c r="N685" s="55" t="s">
        <v>4088</v>
      </c>
      <c r="P685" s="55" t="s">
        <v>4089</v>
      </c>
      <c r="Q685" s="55" t="s">
        <v>4090</v>
      </c>
      <c r="R685" s="55" t="s">
        <v>38</v>
      </c>
      <c r="S685" s="55" t="s">
        <v>351</v>
      </c>
      <c r="T685" s="60">
        <v>1</v>
      </c>
      <c r="U685" s="60">
        <v>21840</v>
      </c>
      <c r="V685" s="60">
        <v>0</v>
      </c>
      <c r="W685" s="60">
        <v>3000</v>
      </c>
      <c r="X685" s="60">
        <v>0</v>
      </c>
      <c r="Y685" s="60">
        <v>3500</v>
      </c>
      <c r="Z685" s="60">
        <v>960</v>
      </c>
      <c r="AA685" s="60">
        <v>0</v>
      </c>
      <c r="AB685" s="60">
        <v>21840</v>
      </c>
      <c r="AC685" s="60">
        <v>14300</v>
      </c>
      <c r="AD685" s="60">
        <v>24840</v>
      </c>
      <c r="AE685" s="60">
        <v>0</v>
      </c>
      <c r="AF685" s="60">
        <v>2694</v>
      </c>
      <c r="AG685" s="60">
        <v>0</v>
      </c>
      <c r="AH685" s="61">
        <v>0</v>
      </c>
      <c r="AL685" s="55" t="s">
        <v>37</v>
      </c>
      <c r="AN685" s="55" t="s">
        <v>785</v>
      </c>
      <c r="AP6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24840</v>
      </c>
      <c r="AQ6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2694</v>
      </c>
      <c r="AS6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5" s="60">
        <f>IFERROR(IF(D685="스마트스토어",COUNTIFS(출고표[구입일자],"&lt;&gt;"&amp;H685,출고표[구매자명],E685,출고표[구매자연락처],F685),COUNTIFS(출고표[구입일자],"&lt;&gt;"&amp;H685,출고표[구매자명],E685,출고표[구매자연락처],G685)),0)</f>
        <v>0</v>
      </c>
    </row>
    <row r="686" spans="1:48" ht="20.100000000000001" customHeight="1">
      <c r="A686" s="55">
        <v>693</v>
      </c>
      <c r="B686" s="55" t="s">
        <v>665</v>
      </c>
      <c r="C686" s="64" t="s">
        <v>4093</v>
      </c>
      <c r="D686" s="55" t="s">
        <v>562</v>
      </c>
      <c r="E686" s="55" t="s">
        <v>4091</v>
      </c>
      <c r="G686" s="55" t="s">
        <v>4094</v>
      </c>
      <c r="H686" s="63">
        <v>45530</v>
      </c>
      <c r="I686" s="63">
        <v>45530</v>
      </c>
      <c r="J686" s="55" t="s">
        <v>561</v>
      </c>
      <c r="K686" s="64" t="s">
        <v>4092</v>
      </c>
      <c r="M686" s="55" t="s">
        <v>4091</v>
      </c>
      <c r="N686" s="55" t="s">
        <v>4094</v>
      </c>
      <c r="P686" s="55" t="s">
        <v>4095</v>
      </c>
      <c r="Q686" s="55" t="s">
        <v>564</v>
      </c>
      <c r="R686" s="55" t="s">
        <v>121</v>
      </c>
      <c r="S686" s="55" t="s">
        <v>351</v>
      </c>
      <c r="T686" s="60">
        <v>4</v>
      </c>
      <c r="U686" s="60">
        <v>9840</v>
      </c>
      <c r="V686" s="60">
        <v>0</v>
      </c>
      <c r="W686" s="60">
        <v>0</v>
      </c>
      <c r="X686" s="60">
        <v>0</v>
      </c>
      <c r="Y686" s="60">
        <v>3500</v>
      </c>
      <c r="Z686" s="60">
        <v>960</v>
      </c>
      <c r="AA686" s="60">
        <v>0</v>
      </c>
      <c r="AB686" s="60">
        <v>2260</v>
      </c>
      <c r="AC686" s="60">
        <v>1430</v>
      </c>
      <c r="AD686" s="60">
        <v>9840</v>
      </c>
      <c r="AE686" s="60">
        <v>0</v>
      </c>
      <c r="AF686" s="60">
        <v>1169</v>
      </c>
      <c r="AG686" s="60">
        <v>0</v>
      </c>
      <c r="AH686" s="61">
        <v>0</v>
      </c>
      <c r="AL686" s="55" t="s">
        <v>120</v>
      </c>
      <c r="AN686" s="55" t="s">
        <v>785</v>
      </c>
      <c r="AP6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9840</v>
      </c>
      <c r="AQ6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1169</v>
      </c>
      <c r="AS68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6" s="60">
        <f>IFERROR(IF(D686="스마트스토어",COUNTIFS(출고표[구입일자],"&lt;&gt;"&amp;H686,출고표[구매자명],E686,출고표[구매자연락처],F686),COUNTIFS(출고표[구입일자],"&lt;&gt;"&amp;H686,출고표[구매자명],E686,출고표[구매자연락처],G686)),0)</f>
        <v>0</v>
      </c>
    </row>
    <row r="687" spans="1:48" ht="20.100000000000001" customHeight="1">
      <c r="A687" s="55">
        <v>694</v>
      </c>
      <c r="B687" s="55" t="s">
        <v>665</v>
      </c>
      <c r="C687" s="64" t="s">
        <v>4093</v>
      </c>
      <c r="D687" s="55" t="s">
        <v>562</v>
      </c>
      <c r="E687" s="55" t="s">
        <v>4091</v>
      </c>
      <c r="G687" s="55" t="s">
        <v>4094</v>
      </c>
      <c r="H687" s="63">
        <v>45530</v>
      </c>
      <c r="I687" s="63">
        <v>45530</v>
      </c>
      <c r="J687" s="55" t="s">
        <v>561</v>
      </c>
      <c r="K687" s="64" t="s">
        <v>4092</v>
      </c>
      <c r="M687" s="55" t="s">
        <v>4091</v>
      </c>
      <c r="N687" s="55" t="s">
        <v>4094</v>
      </c>
      <c r="P687" s="55" t="s">
        <v>4095</v>
      </c>
      <c r="Q687" s="55" t="s">
        <v>564</v>
      </c>
      <c r="R687" s="55" t="s">
        <v>115</v>
      </c>
      <c r="S687" s="55" t="s">
        <v>351</v>
      </c>
      <c r="T687" s="60">
        <v>4</v>
      </c>
      <c r="U687" s="60">
        <v>13600</v>
      </c>
      <c r="V687" s="60">
        <v>0</v>
      </c>
      <c r="W687" s="60">
        <v>0</v>
      </c>
      <c r="X687" s="60">
        <v>0</v>
      </c>
      <c r="Y687" s="60">
        <v>0</v>
      </c>
      <c r="Z687" s="60">
        <v>0</v>
      </c>
      <c r="AA687" s="60">
        <v>0</v>
      </c>
      <c r="AB687" s="60">
        <v>3120</v>
      </c>
      <c r="AC687" s="60">
        <v>1980</v>
      </c>
      <c r="AD687" s="60">
        <v>13600</v>
      </c>
      <c r="AE687" s="60">
        <v>0</v>
      </c>
      <c r="AF687" s="60">
        <v>1616</v>
      </c>
      <c r="AG687" s="60">
        <v>0</v>
      </c>
      <c r="AH687" s="61">
        <v>0</v>
      </c>
      <c r="AL687" s="55" t="s">
        <v>114</v>
      </c>
      <c r="AM687" s="55" t="s">
        <v>773</v>
      </c>
      <c r="AN687" s="55" t="s">
        <v>785</v>
      </c>
      <c r="AP6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6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68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7" s="60">
        <f>IFERROR(IF(D687="스마트스토어",COUNTIFS(출고표[구입일자],"&lt;&gt;"&amp;H687,출고표[구매자명],E687,출고표[구매자연락처],F687),COUNTIFS(출고표[구입일자],"&lt;&gt;"&amp;H687,출고표[구매자명],E687,출고표[구매자연락처],G687)),0)</f>
        <v>0</v>
      </c>
    </row>
    <row r="688" spans="1:48" ht="20.100000000000001" customHeight="1">
      <c r="A688" s="55">
        <v>695</v>
      </c>
      <c r="B688" s="55" t="s">
        <v>665</v>
      </c>
      <c r="C688" s="64" t="s">
        <v>4093</v>
      </c>
      <c r="D688" s="55" t="s">
        <v>562</v>
      </c>
      <c r="E688" s="55" t="s">
        <v>4091</v>
      </c>
      <c r="G688" s="55" t="s">
        <v>4094</v>
      </c>
      <c r="H688" s="63">
        <v>45530</v>
      </c>
      <c r="I688" s="63">
        <v>45530</v>
      </c>
      <c r="J688" s="55" t="s">
        <v>561</v>
      </c>
      <c r="K688" s="64" t="s">
        <v>4092</v>
      </c>
      <c r="M688" s="55" t="s">
        <v>4091</v>
      </c>
      <c r="N688" s="55" t="s">
        <v>4094</v>
      </c>
      <c r="P688" s="55" t="s">
        <v>4095</v>
      </c>
      <c r="Q688" s="55" t="s">
        <v>564</v>
      </c>
      <c r="R688" s="55" t="s">
        <v>118</v>
      </c>
      <c r="S688" s="55" t="s">
        <v>351</v>
      </c>
      <c r="T688" s="60">
        <v>4</v>
      </c>
      <c r="U688" s="60">
        <v>11680</v>
      </c>
      <c r="V688" s="60">
        <v>0</v>
      </c>
      <c r="W688" s="60">
        <v>0</v>
      </c>
      <c r="X688" s="60">
        <v>0</v>
      </c>
      <c r="Y688" s="60">
        <v>0</v>
      </c>
      <c r="Z688" s="60">
        <v>0</v>
      </c>
      <c r="AA688" s="60">
        <v>0</v>
      </c>
      <c r="AB688" s="60">
        <v>2680</v>
      </c>
      <c r="AC688" s="60">
        <v>1650</v>
      </c>
      <c r="AD688" s="60">
        <v>11680</v>
      </c>
      <c r="AE688" s="60">
        <v>0</v>
      </c>
      <c r="AF688" s="60">
        <v>1388</v>
      </c>
      <c r="AG688" s="60">
        <v>0</v>
      </c>
      <c r="AH688" s="61">
        <v>0</v>
      </c>
      <c r="AL688" s="55" t="s">
        <v>117</v>
      </c>
      <c r="AM688" s="55" t="s">
        <v>773</v>
      </c>
      <c r="AN688" s="55" t="s">
        <v>785</v>
      </c>
      <c r="AP6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11680</v>
      </c>
      <c r="AQ6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1388</v>
      </c>
      <c r="AS68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8" s="60">
        <f>IFERROR(IF(D688="스마트스토어",COUNTIFS(출고표[구입일자],"&lt;&gt;"&amp;H688,출고표[구매자명],E688,출고표[구매자연락처],F688),COUNTIFS(출고표[구입일자],"&lt;&gt;"&amp;H688,출고표[구매자명],E688,출고표[구매자연락처],G688)),0)</f>
        <v>0</v>
      </c>
    </row>
    <row r="689" spans="1:48" ht="20.100000000000001" customHeight="1">
      <c r="A689" s="55">
        <v>696</v>
      </c>
      <c r="B689" s="55" t="s">
        <v>665</v>
      </c>
      <c r="C689" s="64" t="s">
        <v>4098</v>
      </c>
      <c r="D689" s="55" t="s">
        <v>562</v>
      </c>
      <c r="E689" s="55" t="s">
        <v>4096</v>
      </c>
      <c r="G689" s="55" t="s">
        <v>4099</v>
      </c>
      <c r="H689" s="63">
        <v>45530</v>
      </c>
      <c r="I689" s="63">
        <v>45530</v>
      </c>
      <c r="J689" s="55" t="s">
        <v>561</v>
      </c>
      <c r="K689" s="64" t="s">
        <v>4097</v>
      </c>
      <c r="M689" s="55" t="s">
        <v>4096</v>
      </c>
      <c r="N689" s="55" t="s">
        <v>4099</v>
      </c>
      <c r="P689" s="55" t="s">
        <v>4100</v>
      </c>
      <c r="Q689" s="55" t="s">
        <v>563</v>
      </c>
      <c r="R689" s="55" t="s">
        <v>20</v>
      </c>
      <c r="S689" s="55" t="s">
        <v>351</v>
      </c>
      <c r="T689" s="60">
        <v>1</v>
      </c>
      <c r="U689" s="60">
        <v>14780</v>
      </c>
      <c r="V689" s="60">
        <v>0</v>
      </c>
      <c r="W689" s="60">
        <v>3000</v>
      </c>
      <c r="X689" s="60">
        <v>0</v>
      </c>
      <c r="Y689" s="60">
        <v>3000</v>
      </c>
      <c r="Z689" s="60">
        <v>0</v>
      </c>
      <c r="AA689" s="60">
        <v>0</v>
      </c>
      <c r="AB689" s="60">
        <v>14780</v>
      </c>
      <c r="AC689" s="60">
        <v>9680</v>
      </c>
      <c r="AD689" s="60">
        <v>17780</v>
      </c>
      <c r="AE689" s="60">
        <v>0</v>
      </c>
      <c r="AF689" s="60">
        <v>1855</v>
      </c>
      <c r="AG689" s="60">
        <v>0</v>
      </c>
      <c r="AH689" s="61">
        <v>0</v>
      </c>
      <c r="AL689" s="55" t="s">
        <v>19</v>
      </c>
      <c r="AN689" s="55" t="s">
        <v>785</v>
      </c>
      <c r="AP6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17780</v>
      </c>
      <c r="AQ6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1855</v>
      </c>
      <c r="AS68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8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9" s="60">
        <f>IFERROR(IF(D689="스마트스토어",COUNTIFS(출고표[구입일자],"&lt;&gt;"&amp;H689,출고표[구매자명],E689,출고표[구매자연락처],F689),COUNTIFS(출고표[구입일자],"&lt;&gt;"&amp;H689,출고표[구매자명],E689,출고표[구매자연락처],G689)),0)</f>
        <v>0</v>
      </c>
    </row>
    <row r="690" spans="1:48" ht="20.100000000000001" customHeight="1">
      <c r="A690" s="55">
        <v>697</v>
      </c>
      <c r="B690" s="55" t="s">
        <v>560</v>
      </c>
      <c r="C690" s="64" t="s">
        <v>4103</v>
      </c>
      <c r="D690" s="55" t="s">
        <v>559</v>
      </c>
      <c r="E690" s="55" t="s">
        <v>4101</v>
      </c>
      <c r="F690" s="55" t="s">
        <v>4104</v>
      </c>
      <c r="G690" s="55" t="s">
        <v>4105</v>
      </c>
      <c r="H690" s="63">
        <v>45529</v>
      </c>
      <c r="I690" s="63">
        <v>45530</v>
      </c>
      <c r="J690" s="55" t="s">
        <v>561</v>
      </c>
      <c r="K690" s="64" t="s">
        <v>4102</v>
      </c>
      <c r="M690" s="55" t="s">
        <v>4101</v>
      </c>
      <c r="N690" s="55" t="s">
        <v>4105</v>
      </c>
      <c r="P690" s="55" t="s">
        <v>4106</v>
      </c>
      <c r="Q690" s="55" t="s">
        <v>3874</v>
      </c>
      <c r="R690" s="55" t="s">
        <v>24</v>
      </c>
      <c r="S690" s="55" t="s">
        <v>351</v>
      </c>
      <c r="T690" s="60">
        <v>1</v>
      </c>
      <c r="U690" s="60">
        <v>13770</v>
      </c>
      <c r="V690" s="60">
        <v>1530</v>
      </c>
      <c r="W690" s="60">
        <v>0</v>
      </c>
      <c r="X690" s="60">
        <v>0</v>
      </c>
      <c r="Y690" s="60">
        <v>3500</v>
      </c>
      <c r="Z690" s="60">
        <v>960</v>
      </c>
      <c r="AA690" s="60">
        <v>0</v>
      </c>
      <c r="AB690" s="60">
        <v>14450</v>
      </c>
      <c r="AC690" s="60">
        <v>9350</v>
      </c>
      <c r="AD690" s="60">
        <v>13770</v>
      </c>
      <c r="AE690" s="60">
        <v>13810</v>
      </c>
      <c r="AF690" s="60">
        <v>628</v>
      </c>
      <c r="AG690" s="60">
        <v>-668</v>
      </c>
      <c r="AH690" s="61">
        <v>-4.8500000000000001E-2</v>
      </c>
      <c r="AL690" s="55" t="s">
        <v>23</v>
      </c>
      <c r="AN690" s="55" t="s">
        <v>785</v>
      </c>
      <c r="AP6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13770</v>
      </c>
      <c r="AQ6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13810</v>
      </c>
      <c r="AR6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690" s="60">
        <f>IFERROR(IF(출고표[[#This Row],[쇼핑몰구분]]="비닐팩토리",0,ROUND(출고표[[#This Row],[총판매금액(검)]]-출고표[[#This Row],[거래처지급액(검)]]-출고표[[#This Row],[수수료(검)]],0)),0)</f>
        <v>-668</v>
      </c>
      <c r="AT6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-4.8500000000000001E-2</v>
      </c>
      <c r="AU6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0" s="60">
        <f>IFERROR(IF(D690="스마트스토어",COUNTIFS(출고표[구입일자],"&lt;&gt;"&amp;H690,출고표[구매자명],E690,출고표[구매자연락처],F690),COUNTIFS(출고표[구입일자],"&lt;&gt;"&amp;H690,출고표[구매자명],E690,출고표[구매자연락처],G690)),0)</f>
        <v>1</v>
      </c>
    </row>
    <row r="691" spans="1:48" ht="20.100000000000001" customHeight="1">
      <c r="A691" s="55">
        <v>698</v>
      </c>
      <c r="B691" s="55" t="s">
        <v>560</v>
      </c>
      <c r="C691" s="64" t="s">
        <v>4107</v>
      </c>
      <c r="D691" s="55" t="s">
        <v>559</v>
      </c>
      <c r="E691" s="55" t="s">
        <v>4101</v>
      </c>
      <c r="F691" s="55" t="s">
        <v>4104</v>
      </c>
      <c r="G691" s="55" t="s">
        <v>4105</v>
      </c>
      <c r="H691" s="63">
        <v>45529</v>
      </c>
      <c r="I691" s="63">
        <v>45530</v>
      </c>
      <c r="J691" s="55" t="s">
        <v>561</v>
      </c>
      <c r="K691" s="64" t="s">
        <v>4102</v>
      </c>
      <c r="M691" s="55" t="s">
        <v>4101</v>
      </c>
      <c r="N691" s="55" t="s">
        <v>4105</v>
      </c>
      <c r="P691" s="55" t="s">
        <v>4106</v>
      </c>
      <c r="Q691" s="55" t="s">
        <v>3874</v>
      </c>
      <c r="R691" s="55" t="s">
        <v>22</v>
      </c>
      <c r="S691" s="55" t="s">
        <v>351</v>
      </c>
      <c r="T691" s="60">
        <v>1</v>
      </c>
      <c r="U691" s="60">
        <v>18630</v>
      </c>
      <c r="V691" s="60">
        <v>2070</v>
      </c>
      <c r="W691" s="60">
        <v>0</v>
      </c>
      <c r="X691" s="60">
        <v>0</v>
      </c>
      <c r="Y691" s="60">
        <v>0</v>
      </c>
      <c r="Z691" s="60">
        <v>0</v>
      </c>
      <c r="AA691" s="60">
        <v>0</v>
      </c>
      <c r="AB691" s="60">
        <v>19550</v>
      </c>
      <c r="AC691" s="60">
        <v>12650</v>
      </c>
      <c r="AD691" s="60">
        <v>18630</v>
      </c>
      <c r="AE691" s="60">
        <v>12650</v>
      </c>
      <c r="AF691" s="60">
        <v>821</v>
      </c>
      <c r="AG691" s="60">
        <v>5159</v>
      </c>
      <c r="AH691" s="61">
        <v>0.27689999999999998</v>
      </c>
      <c r="AL691" s="55" t="s">
        <v>21</v>
      </c>
      <c r="AM691" s="55" t="s">
        <v>773</v>
      </c>
      <c r="AN691" s="55" t="s">
        <v>785</v>
      </c>
      <c r="AP6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6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6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691" s="60">
        <f>IFERROR(IF(출고표[[#This Row],[쇼핑몰구분]]="비닐팩토리",0,ROUND(출고표[[#This Row],[총판매금액(검)]]-출고표[[#This Row],[거래처지급액(검)]]-출고표[[#This Row],[수수료(검)]],0)),0)</f>
        <v>5159</v>
      </c>
      <c r="AT6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0.27689999999999998</v>
      </c>
      <c r="AU6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1" s="60">
        <f>IFERROR(IF(D691="스마트스토어",COUNTIFS(출고표[구입일자],"&lt;&gt;"&amp;H691,출고표[구매자명],E691,출고표[구매자연락처],F691),COUNTIFS(출고표[구입일자],"&lt;&gt;"&amp;H691,출고표[구매자명],E691,출고표[구매자연락처],G691)),0)</f>
        <v>1</v>
      </c>
    </row>
    <row r="692" spans="1:48" ht="20.100000000000001" customHeight="1">
      <c r="A692" s="55">
        <v>699</v>
      </c>
      <c r="B692" s="55" t="s">
        <v>560</v>
      </c>
      <c r="C692" s="64" t="s">
        <v>4110</v>
      </c>
      <c r="D692" s="55" t="s">
        <v>559</v>
      </c>
      <c r="E692" s="55" t="s">
        <v>4108</v>
      </c>
      <c r="F692" s="55" t="s">
        <v>4111</v>
      </c>
      <c r="G692" s="55" t="s">
        <v>4112</v>
      </c>
      <c r="H692" s="63">
        <v>45528</v>
      </c>
      <c r="I692" s="63">
        <v>45530</v>
      </c>
      <c r="J692" s="55" t="s">
        <v>561</v>
      </c>
      <c r="K692" s="64" t="s">
        <v>4109</v>
      </c>
      <c r="M692" s="55" t="s">
        <v>4108</v>
      </c>
      <c r="N692" s="55" t="s">
        <v>4112</v>
      </c>
      <c r="P692" s="55" t="s">
        <v>4113</v>
      </c>
      <c r="R692" s="55" t="s">
        <v>24</v>
      </c>
      <c r="S692" s="55" t="s">
        <v>351</v>
      </c>
      <c r="T692" s="60">
        <v>2</v>
      </c>
      <c r="U692" s="60">
        <v>27540</v>
      </c>
      <c r="V692" s="60">
        <v>3060</v>
      </c>
      <c r="W692" s="60">
        <v>3000</v>
      </c>
      <c r="X692" s="60">
        <v>0</v>
      </c>
      <c r="Y692" s="60">
        <v>3500</v>
      </c>
      <c r="Z692" s="60">
        <v>960</v>
      </c>
      <c r="AA692" s="60">
        <v>0</v>
      </c>
      <c r="AB692" s="60">
        <v>14450</v>
      </c>
      <c r="AC692" s="60">
        <v>9350</v>
      </c>
      <c r="AD692" s="60">
        <v>30540</v>
      </c>
      <c r="AE692" s="60">
        <v>23160</v>
      </c>
      <c r="AF692" s="60">
        <v>1235</v>
      </c>
      <c r="AG692" s="60">
        <v>9145</v>
      </c>
      <c r="AH692" s="61">
        <v>0.2994</v>
      </c>
      <c r="AL692" s="55" t="s">
        <v>23</v>
      </c>
      <c r="AN692" s="55" t="s">
        <v>785</v>
      </c>
      <c r="AP6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30540</v>
      </c>
      <c r="AQ6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23160</v>
      </c>
      <c r="AR6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1235</v>
      </c>
      <c r="AS692" s="60">
        <f>IFERROR(IF(출고표[[#This Row],[쇼핑몰구분]]="비닐팩토리",0,ROUND(출고표[[#This Row],[총판매금액(검)]]-출고표[[#This Row],[거래처지급액(검)]]-출고표[[#This Row],[수수료(검)]],0)),0)</f>
        <v>6145</v>
      </c>
      <c r="AT6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0.20119999999999999</v>
      </c>
      <c r="AU6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92" s="60">
        <f>IFERROR(IF(D692="스마트스토어",COUNTIFS(출고표[구입일자],"&lt;&gt;"&amp;H692,출고표[구매자명],E692,출고표[구매자연락처],F692),COUNTIFS(출고표[구입일자],"&lt;&gt;"&amp;H692,출고표[구매자명],E692,출고표[구매자연락처],G692)),0)</f>
        <v>0</v>
      </c>
    </row>
    <row r="693" spans="1:48" ht="20.100000000000001" customHeight="1">
      <c r="A693" s="55">
        <v>700</v>
      </c>
      <c r="B693" s="55" t="s">
        <v>560</v>
      </c>
      <c r="C693" s="64" t="s">
        <v>4116</v>
      </c>
      <c r="D693" s="55" t="s">
        <v>559</v>
      </c>
      <c r="E693" s="55" t="s">
        <v>4114</v>
      </c>
      <c r="F693" s="55" t="s">
        <v>4117</v>
      </c>
      <c r="G693" s="55" t="s">
        <v>4118</v>
      </c>
      <c r="H693" s="63">
        <v>45527</v>
      </c>
      <c r="I693" s="63">
        <v>45530</v>
      </c>
      <c r="J693" s="55" t="s">
        <v>561</v>
      </c>
      <c r="K693" s="64" t="s">
        <v>4115</v>
      </c>
      <c r="M693" s="55" t="s">
        <v>4114</v>
      </c>
      <c r="N693" s="55" t="s">
        <v>4118</v>
      </c>
      <c r="P693" s="55" t="s">
        <v>4119</v>
      </c>
      <c r="Q693" s="55" t="s">
        <v>4120</v>
      </c>
      <c r="R693" s="55" t="s">
        <v>242</v>
      </c>
      <c r="S693" s="55" t="s">
        <v>378</v>
      </c>
      <c r="T693" s="60">
        <v>6</v>
      </c>
      <c r="U693" s="60">
        <v>10200</v>
      </c>
      <c r="V693" s="60">
        <v>0</v>
      </c>
      <c r="W693" s="60">
        <v>3000</v>
      </c>
      <c r="X693" s="60">
        <v>0</v>
      </c>
      <c r="Y693" s="60">
        <v>3500</v>
      </c>
      <c r="Z693" s="60">
        <v>960</v>
      </c>
      <c r="AA693" s="60">
        <v>0</v>
      </c>
      <c r="AB693" s="60">
        <v>1640</v>
      </c>
      <c r="AC693" s="60">
        <v>1045</v>
      </c>
      <c r="AD693" s="60">
        <v>13200</v>
      </c>
      <c r="AE693" s="60">
        <v>10730</v>
      </c>
      <c r="AF693" s="60">
        <v>545</v>
      </c>
      <c r="AG693" s="60">
        <v>1925</v>
      </c>
      <c r="AH693" s="61">
        <v>0.14580000000000001</v>
      </c>
      <c r="AL693" s="55" t="s">
        <v>388</v>
      </c>
      <c r="AN693" s="55" t="s">
        <v>785</v>
      </c>
      <c r="AP6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13200</v>
      </c>
      <c r="AQ6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10730</v>
      </c>
      <c r="AR6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</v>
      </c>
      <c r="AS693" s="60">
        <f>IFERROR(IF(출고표[[#This Row],[쇼핑몰구분]]="비닐팩토리",0,ROUND(출고표[[#This Row],[총판매금액(검)]]-출고표[[#This Row],[거래처지급액(검)]]-출고표[[#This Row],[수수료(검)]],0)),0)</f>
        <v>1925</v>
      </c>
      <c r="AT6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0.14580000000000001</v>
      </c>
      <c r="AU6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3" s="60">
        <f>IFERROR(IF(D693="스마트스토어",COUNTIFS(출고표[구입일자],"&lt;&gt;"&amp;H693,출고표[구매자명],E693,출고표[구매자연락처],F693),COUNTIFS(출고표[구입일자],"&lt;&gt;"&amp;H693,출고표[구매자명],E693,출고표[구매자연락처],G693)),0)</f>
        <v>0</v>
      </c>
    </row>
    <row r="694" spans="1:48" ht="20.100000000000001" customHeight="1">
      <c r="A694" s="55">
        <v>701</v>
      </c>
      <c r="B694" s="55" t="s">
        <v>560</v>
      </c>
      <c r="C694" s="64" t="s">
        <v>4121</v>
      </c>
      <c r="D694" s="55" t="s">
        <v>559</v>
      </c>
      <c r="E694" s="55" t="s">
        <v>4114</v>
      </c>
      <c r="F694" s="55" t="s">
        <v>4117</v>
      </c>
      <c r="G694" s="55" t="s">
        <v>4118</v>
      </c>
      <c r="H694" s="63">
        <v>45527</v>
      </c>
      <c r="I694" s="63">
        <v>45530</v>
      </c>
      <c r="J694" s="55" t="s">
        <v>561</v>
      </c>
      <c r="K694" s="64" t="s">
        <v>4115</v>
      </c>
      <c r="M694" s="55" t="s">
        <v>4114</v>
      </c>
      <c r="N694" s="55" t="s">
        <v>4118</v>
      </c>
      <c r="P694" s="55" t="s">
        <v>4119</v>
      </c>
      <c r="Q694" s="55" t="s">
        <v>4120</v>
      </c>
      <c r="R694" s="55" t="s">
        <v>270</v>
      </c>
      <c r="S694" s="55" t="s">
        <v>374</v>
      </c>
      <c r="T694" s="60">
        <v>6</v>
      </c>
      <c r="U694" s="60">
        <v>7020</v>
      </c>
      <c r="V694" s="60">
        <v>0</v>
      </c>
      <c r="W694" s="60">
        <v>0</v>
      </c>
      <c r="X694" s="60">
        <v>0</v>
      </c>
      <c r="Y694" s="60">
        <v>0</v>
      </c>
      <c r="Z694" s="60">
        <v>0</v>
      </c>
      <c r="AA694" s="60">
        <v>0</v>
      </c>
      <c r="AB694" s="60">
        <v>1120</v>
      </c>
      <c r="AC694" s="60">
        <v>715</v>
      </c>
      <c r="AD694" s="60">
        <v>7020</v>
      </c>
      <c r="AE694" s="60">
        <v>4290</v>
      </c>
      <c r="AF694" s="60">
        <v>359</v>
      </c>
      <c r="AG694" s="60">
        <v>8371</v>
      </c>
      <c r="AH694" s="61">
        <v>1.1924999999999999</v>
      </c>
      <c r="AL694" s="55" t="s">
        <v>370</v>
      </c>
      <c r="AM694" s="55" t="s">
        <v>773</v>
      </c>
      <c r="AN694" s="55" t="s">
        <v>785</v>
      </c>
      <c r="AP6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7020</v>
      </c>
      <c r="AQ6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4290</v>
      </c>
      <c r="AR6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359</v>
      </c>
      <c r="AS694" s="60">
        <f>IFERROR(IF(출고표[[#This Row],[쇼핑몰구분]]="비닐팩토리",0,ROUND(출고표[[#This Row],[총판매금액(검)]]-출고표[[#This Row],[거래처지급액(검)]]-출고표[[#This Row],[수수료(검)]],0)),0)</f>
        <v>2371</v>
      </c>
      <c r="AT6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0.3377</v>
      </c>
      <c r="AU6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694" s="60">
        <f>IFERROR(IF(D694="스마트스토어",COUNTIFS(출고표[구입일자],"&lt;&gt;"&amp;H694,출고표[구매자명],E694,출고표[구매자연락처],F694),COUNTIFS(출고표[구입일자],"&lt;&gt;"&amp;H694,출고표[구매자명],E694,출고표[구매자연락처],G694)),0)</f>
        <v>0</v>
      </c>
    </row>
    <row r="695" spans="1:48" ht="20.100000000000001" customHeight="1">
      <c r="A695" s="55">
        <v>703</v>
      </c>
      <c r="B695" s="55" t="s">
        <v>665</v>
      </c>
      <c r="C695" s="64" t="s">
        <v>4123</v>
      </c>
      <c r="D695" s="55" t="s">
        <v>530</v>
      </c>
      <c r="E695" s="55" t="s">
        <v>4012</v>
      </c>
      <c r="H695" s="63">
        <v>45530</v>
      </c>
      <c r="I695" s="63">
        <v>45530</v>
      </c>
      <c r="J695" s="55" t="s">
        <v>561</v>
      </c>
      <c r="K695" s="64" t="s">
        <v>4013</v>
      </c>
      <c r="M695" s="55" t="s">
        <v>4012</v>
      </c>
      <c r="N695" s="55" t="s">
        <v>4014</v>
      </c>
      <c r="P695" s="55" t="s">
        <v>4015</v>
      </c>
      <c r="R695" s="55" t="s">
        <v>529</v>
      </c>
      <c r="S695" s="55" t="s">
        <v>351</v>
      </c>
      <c r="T695" s="60">
        <v>1</v>
      </c>
      <c r="U695" s="60">
        <v>0</v>
      </c>
      <c r="V695" s="60">
        <v>0</v>
      </c>
      <c r="W695" s="60">
        <v>0</v>
      </c>
      <c r="X695" s="60">
        <v>0</v>
      </c>
      <c r="Y695" s="60">
        <v>3500</v>
      </c>
      <c r="Z695" s="60">
        <v>960</v>
      </c>
      <c r="AA695" s="60">
        <v>0</v>
      </c>
      <c r="AB695" s="60">
        <v>0</v>
      </c>
      <c r="AC695" s="60">
        <v>0</v>
      </c>
      <c r="AD695" s="60">
        <v>0</v>
      </c>
      <c r="AE695" s="60">
        <v>0</v>
      </c>
      <c r="AF695" s="60">
        <v>0</v>
      </c>
      <c r="AG695" s="60">
        <v>0</v>
      </c>
      <c r="AH695" s="61">
        <v>0</v>
      </c>
      <c r="AL695" s="55" t="s">
        <v>530</v>
      </c>
      <c r="AM695" s="55" t="s">
        <v>773</v>
      </c>
      <c r="AN695" s="55" t="s">
        <v>785</v>
      </c>
      <c r="AP6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6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9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9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5" s="60">
        <f>IFERROR(IF(D695="스마트스토어",COUNTIFS(출고표[구입일자],"&lt;&gt;"&amp;H695,출고표[구매자명],E695,출고표[구매자연락처],F695),COUNTIFS(출고표[구입일자],"&lt;&gt;"&amp;H695,출고표[구매자명],E695,출고표[구매자연락처],G695)),0)</f>
        <v>0</v>
      </c>
    </row>
    <row r="696" spans="1:48" ht="20.100000000000001" customHeight="1">
      <c r="A696" s="55">
        <v>704</v>
      </c>
      <c r="B696" s="55" t="s">
        <v>665</v>
      </c>
      <c r="C696" s="64" t="s">
        <v>4018</v>
      </c>
      <c r="D696" s="55" t="s">
        <v>559</v>
      </c>
      <c r="E696" s="55" t="s">
        <v>4019</v>
      </c>
      <c r="F696" s="55" t="s">
        <v>4020</v>
      </c>
      <c r="G696" s="55" t="s">
        <v>4021</v>
      </c>
      <c r="H696" s="63">
        <v>45530</v>
      </c>
      <c r="I696" s="63">
        <v>45530</v>
      </c>
      <c r="J696" s="55" t="s">
        <v>561</v>
      </c>
      <c r="K696" s="64" t="s">
        <v>4017</v>
      </c>
      <c r="M696" s="55" t="s">
        <v>4016</v>
      </c>
      <c r="N696" s="55" t="s">
        <v>4021</v>
      </c>
      <c r="P696" s="55" t="s">
        <v>4022</v>
      </c>
      <c r="R696" s="55" t="s">
        <v>40</v>
      </c>
      <c r="S696" s="55" t="s">
        <v>351</v>
      </c>
      <c r="T696" s="60">
        <v>1</v>
      </c>
      <c r="U696" s="60">
        <v>17600</v>
      </c>
      <c r="V696" s="60">
        <v>0</v>
      </c>
      <c r="W696" s="60">
        <v>3000</v>
      </c>
      <c r="X696" s="60">
        <v>0</v>
      </c>
      <c r="Y696" s="60">
        <v>3500</v>
      </c>
      <c r="Z696" s="60">
        <v>960</v>
      </c>
      <c r="AA696" s="60">
        <v>0</v>
      </c>
      <c r="AB696" s="60">
        <v>17600</v>
      </c>
      <c r="AC696" s="60">
        <v>12100</v>
      </c>
      <c r="AD696" s="60">
        <v>20600</v>
      </c>
      <c r="AE696" s="60">
        <v>0</v>
      </c>
      <c r="AF696" s="60">
        <v>1053</v>
      </c>
      <c r="AG696" s="60">
        <v>0</v>
      </c>
      <c r="AH696" s="61">
        <v>0</v>
      </c>
      <c r="AL696" s="55" t="s">
        <v>39</v>
      </c>
      <c r="AM696" s="55" t="s">
        <v>773</v>
      </c>
      <c r="AN696" s="55" t="s">
        <v>785</v>
      </c>
      <c r="AP6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6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69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9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6" s="60">
        <f>IFERROR(IF(D696="스마트스토어",COUNTIFS(출고표[구입일자],"&lt;&gt;"&amp;H696,출고표[구매자명],E696,출고표[구매자연락처],F696),COUNTIFS(출고표[구입일자],"&lt;&gt;"&amp;H696,출고표[구매자명],E696,출고표[구매자연락처],G696)),0)</f>
        <v>0</v>
      </c>
    </row>
    <row r="697" spans="1:48" ht="20.100000000000001" customHeight="1">
      <c r="A697" s="55">
        <v>705</v>
      </c>
      <c r="B697" s="55" t="s">
        <v>665</v>
      </c>
      <c r="C697" s="64" t="s">
        <v>4025</v>
      </c>
      <c r="D697" s="55" t="s">
        <v>559</v>
      </c>
      <c r="E697" s="55" t="s">
        <v>4026</v>
      </c>
      <c r="F697" s="55" t="s">
        <v>4027</v>
      </c>
      <c r="G697" s="55" t="s">
        <v>4028</v>
      </c>
      <c r="H697" s="63">
        <v>45530</v>
      </c>
      <c r="I697" s="63">
        <v>45530</v>
      </c>
      <c r="J697" s="55" t="s">
        <v>561</v>
      </c>
      <c r="K697" s="64" t="s">
        <v>4024</v>
      </c>
      <c r="M697" s="55" t="s">
        <v>4023</v>
      </c>
      <c r="N697" s="55" t="s">
        <v>4029</v>
      </c>
      <c r="P697" s="55" t="s">
        <v>4030</v>
      </c>
      <c r="R697" s="55" t="s">
        <v>40</v>
      </c>
      <c r="S697" s="55" t="s">
        <v>351</v>
      </c>
      <c r="T697" s="60">
        <v>1</v>
      </c>
      <c r="U697" s="60">
        <v>17600</v>
      </c>
      <c r="V697" s="60">
        <v>0</v>
      </c>
      <c r="W697" s="60">
        <v>3000</v>
      </c>
      <c r="X697" s="60">
        <v>0</v>
      </c>
      <c r="Y697" s="60">
        <v>3500</v>
      </c>
      <c r="Z697" s="60">
        <v>960</v>
      </c>
      <c r="AA697" s="60">
        <v>0</v>
      </c>
      <c r="AB697" s="60">
        <v>17600</v>
      </c>
      <c r="AC697" s="60">
        <v>12100</v>
      </c>
      <c r="AD697" s="60">
        <v>20600</v>
      </c>
      <c r="AE697" s="60">
        <v>0</v>
      </c>
      <c r="AF697" s="60">
        <v>1053</v>
      </c>
      <c r="AG697" s="60">
        <v>0</v>
      </c>
      <c r="AH697" s="61">
        <v>0</v>
      </c>
      <c r="AL697" s="55" t="s">
        <v>39</v>
      </c>
      <c r="AM697" s="55" t="s">
        <v>773</v>
      </c>
      <c r="AN697" s="55" t="s">
        <v>785</v>
      </c>
      <c r="AP6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6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69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9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7" s="60">
        <f>IFERROR(IF(D697="스마트스토어",COUNTIFS(출고표[구입일자],"&lt;&gt;"&amp;H697,출고표[구매자명],E697,출고표[구매자연락처],F697),COUNTIFS(출고표[구입일자],"&lt;&gt;"&amp;H697,출고표[구매자명],E697,출고표[구매자연락처],G697)),0)</f>
        <v>0</v>
      </c>
    </row>
    <row r="698" spans="1:48" ht="20.100000000000001" customHeight="1">
      <c r="A698" s="55">
        <v>706</v>
      </c>
      <c r="B698" s="55" t="s">
        <v>665</v>
      </c>
      <c r="C698" s="64" t="s">
        <v>4031</v>
      </c>
      <c r="D698" s="55" t="s">
        <v>559</v>
      </c>
      <c r="E698" s="55" t="s">
        <v>4026</v>
      </c>
      <c r="F698" s="55" t="s">
        <v>4027</v>
      </c>
      <c r="G698" s="55" t="s">
        <v>4028</v>
      </c>
      <c r="H698" s="63">
        <v>45530</v>
      </c>
      <c r="I698" s="63">
        <v>45530</v>
      </c>
      <c r="J698" s="55" t="s">
        <v>561</v>
      </c>
      <c r="K698" s="64" t="s">
        <v>4024</v>
      </c>
      <c r="M698" s="55" t="s">
        <v>4023</v>
      </c>
      <c r="N698" s="55" t="s">
        <v>4029</v>
      </c>
      <c r="P698" s="55" t="s">
        <v>4030</v>
      </c>
      <c r="R698" s="55" t="s">
        <v>84</v>
      </c>
      <c r="S698" s="55" t="s">
        <v>351</v>
      </c>
      <c r="T698" s="60">
        <v>2</v>
      </c>
      <c r="U698" s="60">
        <v>8380</v>
      </c>
      <c r="V698" s="60">
        <v>0</v>
      </c>
      <c r="W698" s="60">
        <v>0</v>
      </c>
      <c r="X698" s="60">
        <v>0</v>
      </c>
      <c r="Y698" s="60">
        <v>0</v>
      </c>
      <c r="Z698" s="60">
        <v>0</v>
      </c>
      <c r="AA698" s="60">
        <v>0</v>
      </c>
      <c r="AB698" s="60">
        <v>5120</v>
      </c>
      <c r="AC698" s="60">
        <v>3410</v>
      </c>
      <c r="AD698" s="60">
        <v>8380</v>
      </c>
      <c r="AE698" s="60">
        <v>0</v>
      </c>
      <c r="AF698" s="60">
        <v>501</v>
      </c>
      <c r="AG698" s="60">
        <v>0</v>
      </c>
      <c r="AH698" s="61">
        <v>0</v>
      </c>
      <c r="AL698" s="55" t="s">
        <v>83</v>
      </c>
      <c r="AM698" s="55" t="s">
        <v>773</v>
      </c>
      <c r="AN698" s="55" t="s">
        <v>785</v>
      </c>
      <c r="AP6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8380</v>
      </c>
      <c r="AQ6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501</v>
      </c>
      <c r="AS69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9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8" s="60">
        <f>IFERROR(IF(D698="스마트스토어",COUNTIFS(출고표[구입일자],"&lt;&gt;"&amp;H698,출고표[구매자명],E698,출고표[구매자연락처],F698),COUNTIFS(출고표[구입일자],"&lt;&gt;"&amp;H698,출고표[구매자명],E698,출고표[구매자연락처],G698)),0)</f>
        <v>0</v>
      </c>
    </row>
    <row r="699" spans="1:48" ht="20.100000000000001" customHeight="1">
      <c r="A699" s="55">
        <v>707</v>
      </c>
      <c r="B699" s="55" t="s">
        <v>665</v>
      </c>
      <c r="C699" s="64" t="s">
        <v>4034</v>
      </c>
      <c r="D699" s="55" t="s">
        <v>559</v>
      </c>
      <c r="E699" s="55" t="s">
        <v>4032</v>
      </c>
      <c r="F699" s="55" t="s">
        <v>4035</v>
      </c>
      <c r="G699" s="55" t="s">
        <v>4036</v>
      </c>
      <c r="H699" s="63">
        <v>45530</v>
      </c>
      <c r="I699" s="63">
        <v>45530</v>
      </c>
      <c r="J699" s="55" t="s">
        <v>561</v>
      </c>
      <c r="K699" s="64" t="s">
        <v>4033</v>
      </c>
      <c r="M699" s="55" t="s">
        <v>4032</v>
      </c>
      <c r="N699" s="55" t="s">
        <v>4036</v>
      </c>
      <c r="P699" s="55" t="s">
        <v>4037</v>
      </c>
      <c r="R699" s="55" t="s">
        <v>36</v>
      </c>
      <c r="S699" s="55" t="s">
        <v>351</v>
      </c>
      <c r="T699" s="60">
        <v>1</v>
      </c>
      <c r="U699" s="60">
        <v>24000</v>
      </c>
      <c r="V699" s="60">
        <v>0</v>
      </c>
      <c r="W699" s="60">
        <v>3000</v>
      </c>
      <c r="X699" s="60">
        <v>0</v>
      </c>
      <c r="Y699" s="60">
        <v>3500</v>
      </c>
      <c r="Z699" s="60">
        <v>960</v>
      </c>
      <c r="AA699" s="60">
        <v>0</v>
      </c>
      <c r="AB699" s="60">
        <v>24000</v>
      </c>
      <c r="AC699" s="60">
        <v>16500</v>
      </c>
      <c r="AD699" s="60">
        <v>27000</v>
      </c>
      <c r="AE699" s="60">
        <v>0</v>
      </c>
      <c r="AF699" s="60">
        <v>1375</v>
      </c>
      <c r="AG699" s="60">
        <v>0</v>
      </c>
      <c r="AH699" s="61">
        <v>0</v>
      </c>
      <c r="AL699" s="55" t="s">
        <v>35</v>
      </c>
      <c r="AM699" s="55" t="s">
        <v>773</v>
      </c>
      <c r="AN699" s="55" t="s">
        <v>785</v>
      </c>
      <c r="AP6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6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6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69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69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6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9" s="60">
        <f>IFERROR(IF(D699="스마트스토어",COUNTIFS(출고표[구입일자],"&lt;&gt;"&amp;H699,출고표[구매자명],E699,출고표[구매자연락처],F699),COUNTIFS(출고표[구입일자],"&lt;&gt;"&amp;H699,출고표[구매자명],E699,출고표[구매자연락처],G699)),0)</f>
        <v>0</v>
      </c>
    </row>
    <row r="700" spans="1:48" ht="20.100000000000001" customHeight="1">
      <c r="A700" s="55">
        <v>708</v>
      </c>
      <c r="B700" s="55" t="s">
        <v>665</v>
      </c>
      <c r="C700" s="64" t="s">
        <v>4040</v>
      </c>
      <c r="D700" s="55" t="s">
        <v>559</v>
      </c>
      <c r="E700" s="55" t="s">
        <v>4038</v>
      </c>
      <c r="F700" s="55" t="s">
        <v>4041</v>
      </c>
      <c r="G700" s="55" t="s">
        <v>4042</v>
      </c>
      <c r="H700" s="63">
        <v>45529</v>
      </c>
      <c r="I700" s="63">
        <v>45530</v>
      </c>
      <c r="J700" s="55" t="s">
        <v>561</v>
      </c>
      <c r="K700" s="64" t="s">
        <v>4039</v>
      </c>
      <c r="M700" s="55" t="s">
        <v>4038</v>
      </c>
      <c r="N700" s="55" t="s">
        <v>4043</v>
      </c>
      <c r="P700" s="55" t="s">
        <v>4044</v>
      </c>
      <c r="R700" s="55" t="s">
        <v>36</v>
      </c>
      <c r="S700" s="55" t="s">
        <v>351</v>
      </c>
      <c r="T700" s="60">
        <v>1</v>
      </c>
      <c r="U700" s="60">
        <v>24000</v>
      </c>
      <c r="V700" s="60">
        <v>0</v>
      </c>
      <c r="W700" s="60">
        <v>0</v>
      </c>
      <c r="X700" s="60">
        <v>0</v>
      </c>
      <c r="Y700" s="60">
        <v>4400</v>
      </c>
      <c r="Z700" s="60">
        <v>1725</v>
      </c>
      <c r="AA700" s="60">
        <v>0</v>
      </c>
      <c r="AB700" s="60">
        <v>24000</v>
      </c>
      <c r="AC700" s="60">
        <v>16500</v>
      </c>
      <c r="AD700" s="60">
        <v>24000</v>
      </c>
      <c r="AE700" s="60">
        <v>0</v>
      </c>
      <c r="AF700" s="60">
        <v>1286</v>
      </c>
      <c r="AG700" s="60">
        <v>0</v>
      </c>
      <c r="AH700" s="61">
        <v>0</v>
      </c>
      <c r="AL700" s="55" t="s">
        <v>35</v>
      </c>
      <c r="AM700" s="55" t="s">
        <v>773</v>
      </c>
      <c r="AN700" s="55" t="s">
        <v>785</v>
      </c>
      <c r="AP7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24000</v>
      </c>
      <c r="AQ7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1286</v>
      </c>
      <c r="AS70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0" s="60">
        <f>IFERROR(IF(D700="스마트스토어",COUNTIFS(출고표[구입일자],"&lt;&gt;"&amp;H700,출고표[구매자명],E700,출고표[구매자연락처],F700),COUNTIFS(출고표[구입일자],"&lt;&gt;"&amp;H700,출고표[구매자명],E700,출고표[구매자연락처],G700)),0)</f>
        <v>3</v>
      </c>
    </row>
    <row r="701" spans="1:48" ht="20.100000000000001" customHeight="1">
      <c r="A701" s="55">
        <v>709</v>
      </c>
      <c r="B701" s="55" t="s">
        <v>665</v>
      </c>
      <c r="C701" s="64" t="s">
        <v>4045</v>
      </c>
      <c r="D701" s="55" t="s">
        <v>559</v>
      </c>
      <c r="E701" s="55" t="s">
        <v>4038</v>
      </c>
      <c r="F701" s="55" t="s">
        <v>4041</v>
      </c>
      <c r="G701" s="55" t="s">
        <v>4042</v>
      </c>
      <c r="H701" s="63">
        <v>45529</v>
      </c>
      <c r="I701" s="63">
        <v>45530</v>
      </c>
      <c r="J701" s="55" t="s">
        <v>561</v>
      </c>
      <c r="K701" s="64" t="s">
        <v>4039</v>
      </c>
      <c r="M701" s="55" t="s">
        <v>4038</v>
      </c>
      <c r="N701" s="55" t="s">
        <v>4043</v>
      </c>
      <c r="P701" s="55" t="s">
        <v>4044</v>
      </c>
      <c r="R701" s="55" t="s">
        <v>242</v>
      </c>
      <c r="S701" s="55" t="s">
        <v>373</v>
      </c>
      <c r="T701" s="60">
        <v>5</v>
      </c>
      <c r="U701" s="60">
        <v>7150</v>
      </c>
      <c r="V701" s="60">
        <v>7200</v>
      </c>
      <c r="W701" s="60">
        <v>0</v>
      </c>
      <c r="X701" s="60">
        <v>0</v>
      </c>
      <c r="Y701" s="60">
        <v>0</v>
      </c>
      <c r="Z701" s="60">
        <v>0</v>
      </c>
      <c r="AA701" s="60">
        <v>0</v>
      </c>
      <c r="AB701" s="60">
        <v>1430</v>
      </c>
      <c r="AC701" s="60">
        <v>1045</v>
      </c>
      <c r="AD701" s="60">
        <v>7150</v>
      </c>
      <c r="AE701" s="60">
        <v>0</v>
      </c>
      <c r="AF701" s="60">
        <v>439</v>
      </c>
      <c r="AG701" s="60">
        <v>0</v>
      </c>
      <c r="AH701" s="61">
        <v>0</v>
      </c>
      <c r="AL701" s="55" t="s">
        <v>388</v>
      </c>
      <c r="AM701" s="55" t="s">
        <v>773</v>
      </c>
      <c r="AN701" s="55" t="s">
        <v>785</v>
      </c>
      <c r="AP7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7150</v>
      </c>
      <c r="AQ7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70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1" s="60">
        <f>IFERROR(IF(D701="스마트스토어",COUNTIFS(출고표[구입일자],"&lt;&gt;"&amp;H701,출고표[구매자명],E701,출고표[구매자연락처],F701),COUNTIFS(출고표[구입일자],"&lt;&gt;"&amp;H701,출고표[구매자명],E701,출고표[구매자연락처],G701)),0)</f>
        <v>3</v>
      </c>
    </row>
    <row r="702" spans="1:48" ht="20.100000000000001" customHeight="1">
      <c r="A702" s="55">
        <v>710</v>
      </c>
      <c r="B702" s="55" t="s">
        <v>665</v>
      </c>
      <c r="C702" s="64" t="s">
        <v>4046</v>
      </c>
      <c r="D702" s="55" t="s">
        <v>559</v>
      </c>
      <c r="E702" s="55" t="s">
        <v>4038</v>
      </c>
      <c r="F702" s="55" t="s">
        <v>4041</v>
      </c>
      <c r="G702" s="55" t="s">
        <v>4042</v>
      </c>
      <c r="H702" s="63">
        <v>45529</v>
      </c>
      <c r="I702" s="63">
        <v>45530</v>
      </c>
      <c r="J702" s="55" t="s">
        <v>561</v>
      </c>
      <c r="K702" s="64" t="s">
        <v>4039</v>
      </c>
      <c r="M702" s="55" t="s">
        <v>4038</v>
      </c>
      <c r="N702" s="55" t="s">
        <v>4043</v>
      </c>
      <c r="P702" s="55" t="s">
        <v>4044</v>
      </c>
      <c r="R702" s="55" t="s">
        <v>68</v>
      </c>
      <c r="S702" s="55" t="s">
        <v>351</v>
      </c>
      <c r="T702" s="60">
        <v>3</v>
      </c>
      <c r="U702" s="60">
        <v>10800</v>
      </c>
      <c r="V702" s="60">
        <v>0</v>
      </c>
      <c r="W702" s="60">
        <v>0</v>
      </c>
      <c r="X702" s="60">
        <v>0</v>
      </c>
      <c r="Y702" s="60">
        <v>0</v>
      </c>
      <c r="Z702" s="60">
        <v>0</v>
      </c>
      <c r="AA702" s="60">
        <v>0</v>
      </c>
      <c r="AB702" s="60">
        <v>3600</v>
      </c>
      <c r="AC702" s="60">
        <v>2640</v>
      </c>
      <c r="AD702" s="60">
        <v>10800</v>
      </c>
      <c r="AE702" s="60">
        <v>0</v>
      </c>
      <c r="AF702" s="60">
        <v>623</v>
      </c>
      <c r="AG702" s="60">
        <v>0</v>
      </c>
      <c r="AH702" s="61">
        <v>0</v>
      </c>
      <c r="AL702" s="55" t="s">
        <v>67</v>
      </c>
      <c r="AM702" s="55" t="s">
        <v>773</v>
      </c>
      <c r="AN702" s="55" t="s">
        <v>785</v>
      </c>
      <c r="AP7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10800</v>
      </c>
      <c r="AQ7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623</v>
      </c>
      <c r="AS70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2" s="60">
        <f>IFERROR(IF(D702="스마트스토어",COUNTIFS(출고표[구입일자],"&lt;&gt;"&amp;H702,출고표[구매자명],E702,출고표[구매자연락처],F702),COUNTIFS(출고표[구입일자],"&lt;&gt;"&amp;H702,출고표[구매자명],E702,출고표[구매자연락처],G702)),0)</f>
        <v>3</v>
      </c>
    </row>
    <row r="703" spans="1:48" ht="20.100000000000001" customHeight="1">
      <c r="A703" s="55">
        <v>711</v>
      </c>
      <c r="B703" s="55" t="s">
        <v>665</v>
      </c>
      <c r="C703" s="64" t="s">
        <v>4049</v>
      </c>
      <c r="D703" s="55" t="s">
        <v>559</v>
      </c>
      <c r="E703" s="55" t="s">
        <v>4047</v>
      </c>
      <c r="F703" s="55" t="s">
        <v>4050</v>
      </c>
      <c r="G703" s="55" t="s">
        <v>4051</v>
      </c>
      <c r="H703" s="63">
        <v>45528</v>
      </c>
      <c r="I703" s="63">
        <v>45530</v>
      </c>
      <c r="J703" s="55" t="s">
        <v>561</v>
      </c>
      <c r="K703" s="64" t="s">
        <v>4048</v>
      </c>
      <c r="M703" s="55" t="s">
        <v>4047</v>
      </c>
      <c r="N703" s="55" t="s">
        <v>4051</v>
      </c>
      <c r="P703" s="55" t="s">
        <v>4052</v>
      </c>
      <c r="R703" s="55" t="s">
        <v>38</v>
      </c>
      <c r="S703" s="55" t="s">
        <v>351</v>
      </c>
      <c r="T703" s="60">
        <v>1</v>
      </c>
      <c r="U703" s="60">
        <v>20800</v>
      </c>
      <c r="V703" s="60">
        <v>0</v>
      </c>
      <c r="W703" s="60">
        <v>3000</v>
      </c>
      <c r="X703" s="60">
        <v>0</v>
      </c>
      <c r="Y703" s="60">
        <v>3500</v>
      </c>
      <c r="Z703" s="60">
        <v>960</v>
      </c>
      <c r="AA703" s="60">
        <v>0</v>
      </c>
      <c r="AB703" s="60">
        <v>20800</v>
      </c>
      <c r="AC703" s="60">
        <v>14300</v>
      </c>
      <c r="AD703" s="60">
        <v>23800</v>
      </c>
      <c r="AE703" s="60">
        <v>0</v>
      </c>
      <c r="AF703" s="60">
        <v>1214</v>
      </c>
      <c r="AG703" s="60">
        <v>0</v>
      </c>
      <c r="AH703" s="61">
        <v>0</v>
      </c>
      <c r="AL703" s="55" t="s">
        <v>37</v>
      </c>
      <c r="AM703" s="55" t="s">
        <v>773</v>
      </c>
      <c r="AN703" s="55" t="s">
        <v>785</v>
      </c>
      <c r="AP7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7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70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3" s="60">
        <f>IFERROR(IF(D703="스마트스토어",COUNTIFS(출고표[구입일자],"&lt;&gt;"&amp;H703,출고표[구매자명],E703,출고표[구매자연락처],F703),COUNTIFS(출고표[구입일자],"&lt;&gt;"&amp;H703,출고표[구매자명],E703,출고표[구매자연락처],G703)),0)</f>
        <v>0</v>
      </c>
    </row>
    <row r="704" spans="1:48" ht="20.100000000000001" customHeight="1">
      <c r="A704" s="55">
        <v>712</v>
      </c>
      <c r="B704" s="55" t="s">
        <v>665</v>
      </c>
      <c r="C704" s="64" t="s">
        <v>4055</v>
      </c>
      <c r="D704" s="55" t="s">
        <v>559</v>
      </c>
      <c r="E704" s="55" t="s">
        <v>4056</v>
      </c>
      <c r="F704" s="55" t="s">
        <v>4057</v>
      </c>
      <c r="G704" s="55" t="s">
        <v>4058</v>
      </c>
      <c r="H704" s="63">
        <v>45528</v>
      </c>
      <c r="I704" s="63">
        <v>45530</v>
      </c>
      <c r="J704" s="55" t="s">
        <v>561</v>
      </c>
      <c r="K704" s="64" t="s">
        <v>4054</v>
      </c>
      <c r="M704" s="55" t="s">
        <v>4053</v>
      </c>
      <c r="N704" s="55" t="s">
        <v>4059</v>
      </c>
      <c r="P704" s="55" t="s">
        <v>4060</v>
      </c>
      <c r="R704" s="55" t="s">
        <v>22</v>
      </c>
      <c r="S704" s="55" t="s">
        <v>351</v>
      </c>
      <c r="T704" s="60">
        <v>1</v>
      </c>
      <c r="U704" s="60">
        <v>18400</v>
      </c>
      <c r="V704" s="60">
        <v>0</v>
      </c>
      <c r="W704" s="60">
        <v>3000</v>
      </c>
      <c r="X704" s="60">
        <v>0</v>
      </c>
      <c r="Y704" s="60">
        <v>3500</v>
      </c>
      <c r="Z704" s="60">
        <v>960</v>
      </c>
      <c r="AA704" s="60">
        <v>0</v>
      </c>
      <c r="AB704" s="60">
        <v>18400</v>
      </c>
      <c r="AC704" s="60">
        <v>12650</v>
      </c>
      <c r="AD704" s="60">
        <v>21400</v>
      </c>
      <c r="AE704" s="60">
        <v>0</v>
      </c>
      <c r="AF704" s="60">
        <v>1094</v>
      </c>
      <c r="AG704" s="60">
        <v>0</v>
      </c>
      <c r="AH704" s="61">
        <v>0</v>
      </c>
      <c r="AL704" s="55" t="s">
        <v>21</v>
      </c>
      <c r="AM704" s="55" t="s">
        <v>773</v>
      </c>
      <c r="AN704" s="55" t="s">
        <v>785</v>
      </c>
      <c r="AP7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7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70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4" s="60">
        <f>IFERROR(IF(D704="스마트스토어",COUNTIFS(출고표[구입일자],"&lt;&gt;"&amp;H704,출고표[구매자명],E704,출고표[구매자연락처],F704),COUNTIFS(출고표[구입일자],"&lt;&gt;"&amp;H704,출고표[구매자명],E704,출고표[구매자연락처],G704)),0)</f>
        <v>0</v>
      </c>
    </row>
    <row r="705" spans="1:48" ht="20.100000000000001" customHeight="1">
      <c r="A705" s="55">
        <v>713</v>
      </c>
      <c r="B705" s="55" t="s">
        <v>560</v>
      </c>
      <c r="C705" s="64" t="s">
        <v>4063</v>
      </c>
      <c r="D705" s="55" t="s">
        <v>562</v>
      </c>
      <c r="E705" s="55" t="s">
        <v>4061</v>
      </c>
      <c r="G705" s="55" t="s">
        <v>4064</v>
      </c>
      <c r="H705" s="63">
        <v>45528</v>
      </c>
      <c r="I705" s="63">
        <v>45530</v>
      </c>
      <c r="J705" s="55" t="s">
        <v>561</v>
      </c>
      <c r="K705" s="64" t="s">
        <v>4062</v>
      </c>
      <c r="M705" s="55" t="s">
        <v>4061</v>
      </c>
      <c r="N705" s="55" t="s">
        <v>4064</v>
      </c>
      <c r="P705" s="55" t="s">
        <v>4065</v>
      </c>
      <c r="Q705" s="55" t="s">
        <v>564</v>
      </c>
      <c r="R705" s="55" t="s">
        <v>38</v>
      </c>
      <c r="S705" s="55" t="s">
        <v>351</v>
      </c>
      <c r="T705" s="60">
        <v>1</v>
      </c>
      <c r="U705" s="60">
        <v>24570</v>
      </c>
      <c r="V705" s="60">
        <v>0</v>
      </c>
      <c r="W705" s="60">
        <v>3000</v>
      </c>
      <c r="X705" s="60">
        <v>0</v>
      </c>
      <c r="Y705" s="60">
        <v>3500</v>
      </c>
      <c r="Z705" s="60">
        <v>960</v>
      </c>
      <c r="AA705" s="60">
        <v>0</v>
      </c>
      <c r="AB705" s="60">
        <v>23210</v>
      </c>
      <c r="AC705" s="60">
        <v>14300</v>
      </c>
      <c r="AD705" s="60">
        <v>27570</v>
      </c>
      <c r="AE705" s="60">
        <v>18760</v>
      </c>
      <c r="AF705" s="60">
        <v>3018</v>
      </c>
      <c r="AG705" s="60">
        <v>5792</v>
      </c>
      <c r="AH705" s="61">
        <v>0.21010000000000001</v>
      </c>
      <c r="AL705" s="55" t="s">
        <v>37</v>
      </c>
      <c r="AM705" s="55" t="s">
        <v>773</v>
      </c>
      <c r="AN705" s="55" t="s">
        <v>785</v>
      </c>
      <c r="AP7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7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7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705" s="60">
        <f>IFERROR(IF(출고표[[#This Row],[쇼핑몰구분]]="비닐팩토리",0,ROUND(출고표[[#This Row],[총판매금액(검)]]-출고표[[#This Row],[거래처지급액(검)]]-출고표[[#This Row],[수수료(검)]],0)),0)</f>
        <v>5792</v>
      </c>
      <c r="AT7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0.21010000000000001</v>
      </c>
      <c r="AU7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5" s="60">
        <f>IFERROR(IF(D705="스마트스토어",COUNTIFS(출고표[구입일자],"&lt;&gt;"&amp;H705,출고표[구매자명],E705,출고표[구매자연락처],F705),COUNTIFS(출고표[구입일자],"&lt;&gt;"&amp;H705,출고표[구매자명],E705,출고표[구매자연락처],G705)),0)</f>
        <v>0</v>
      </c>
    </row>
    <row r="706" spans="1:48" ht="20.100000000000001" customHeight="1">
      <c r="A706" s="55">
        <v>714</v>
      </c>
      <c r="B706" s="55" t="s">
        <v>560</v>
      </c>
      <c r="C706" s="64" t="s">
        <v>4068</v>
      </c>
      <c r="D706" s="55" t="s">
        <v>562</v>
      </c>
      <c r="E706" s="55" t="s">
        <v>4066</v>
      </c>
      <c r="G706" s="55" t="s">
        <v>4069</v>
      </c>
      <c r="H706" s="63">
        <v>45528</v>
      </c>
      <c r="I706" s="63">
        <v>45530</v>
      </c>
      <c r="J706" s="55" t="s">
        <v>561</v>
      </c>
      <c r="K706" s="64" t="s">
        <v>4067</v>
      </c>
      <c r="M706" s="55" t="s">
        <v>4066</v>
      </c>
      <c r="N706" s="55" t="s">
        <v>4069</v>
      </c>
      <c r="P706" s="55" t="s">
        <v>4070</v>
      </c>
      <c r="Q706" s="55" t="s">
        <v>564</v>
      </c>
      <c r="R706" s="55" t="s">
        <v>98</v>
      </c>
      <c r="S706" s="55" t="s">
        <v>351</v>
      </c>
      <c r="T706" s="60">
        <v>1</v>
      </c>
      <c r="U706" s="60">
        <v>6120</v>
      </c>
      <c r="V706" s="60">
        <v>680</v>
      </c>
      <c r="W706" s="60">
        <v>3000</v>
      </c>
      <c r="X706" s="60">
        <v>0</v>
      </c>
      <c r="Y706" s="60">
        <v>3000</v>
      </c>
      <c r="Z706" s="60">
        <v>0</v>
      </c>
      <c r="AA706" s="60">
        <v>0</v>
      </c>
      <c r="AB706" s="60">
        <v>6430</v>
      </c>
      <c r="AC706" s="60">
        <v>3960</v>
      </c>
      <c r="AD706" s="60">
        <v>9120</v>
      </c>
      <c r="AE706" s="60">
        <v>6960</v>
      </c>
      <c r="AF706" s="60">
        <v>826</v>
      </c>
      <c r="AG706" s="60">
        <v>1334</v>
      </c>
      <c r="AH706" s="61">
        <v>0.14630000000000001</v>
      </c>
      <c r="AL706" s="55" t="s">
        <v>1645</v>
      </c>
      <c r="AM706" s="55" t="s">
        <v>773</v>
      </c>
      <c r="AN706" s="55" t="s">
        <v>785</v>
      </c>
      <c r="AP7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7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7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706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7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7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6" s="60">
        <f>IFERROR(IF(D706="스마트스토어",COUNTIFS(출고표[구입일자],"&lt;&gt;"&amp;H706,출고표[구매자명],E706,출고표[구매자연락처],F706),COUNTIFS(출고표[구입일자],"&lt;&gt;"&amp;H706,출고표[구매자명],E706,출고표[구매자연락처],G706)),0)</f>
        <v>0</v>
      </c>
    </row>
    <row r="707" spans="1:48" ht="20.100000000000001" customHeight="1">
      <c r="A707" s="55">
        <v>715</v>
      </c>
      <c r="B707" s="55" t="s">
        <v>560</v>
      </c>
      <c r="C707" s="64" t="s">
        <v>4073</v>
      </c>
      <c r="D707" s="55" t="s">
        <v>562</v>
      </c>
      <c r="E707" s="55" t="s">
        <v>4071</v>
      </c>
      <c r="G707" s="55" t="s">
        <v>4074</v>
      </c>
      <c r="H707" s="63">
        <v>45530</v>
      </c>
      <c r="I707" s="63">
        <v>45530</v>
      </c>
      <c r="J707" s="55" t="s">
        <v>561</v>
      </c>
      <c r="K707" s="64" t="s">
        <v>4072</v>
      </c>
      <c r="M707" s="55" t="s">
        <v>4071</v>
      </c>
      <c r="N707" s="55" t="s">
        <v>4074</v>
      </c>
      <c r="P707" s="55" t="s">
        <v>4075</v>
      </c>
      <c r="Q707" s="55" t="s">
        <v>4076</v>
      </c>
      <c r="R707" s="55" t="s">
        <v>34</v>
      </c>
      <c r="S707" s="55" t="s">
        <v>351</v>
      </c>
      <c r="T707" s="60">
        <v>1</v>
      </c>
      <c r="U707" s="60">
        <v>34020</v>
      </c>
      <c r="V707" s="60">
        <v>0</v>
      </c>
      <c r="W707" s="60">
        <v>3000</v>
      </c>
      <c r="X707" s="60">
        <v>3000</v>
      </c>
      <c r="Y707" s="60">
        <v>3500</v>
      </c>
      <c r="Z707" s="60">
        <v>960</v>
      </c>
      <c r="AA707" s="60">
        <v>0</v>
      </c>
      <c r="AB707" s="60">
        <v>32130</v>
      </c>
      <c r="AC707" s="60">
        <v>19800</v>
      </c>
      <c r="AD707" s="60">
        <v>37020</v>
      </c>
      <c r="AE707" s="60">
        <v>24260</v>
      </c>
      <c r="AF707" s="60">
        <v>4141</v>
      </c>
      <c r="AG707" s="60">
        <v>7619</v>
      </c>
      <c r="AH707" s="61">
        <v>0.20580000000000001</v>
      </c>
      <c r="AL707" s="55" t="s">
        <v>33</v>
      </c>
      <c r="AM707" s="55" t="s">
        <v>773</v>
      </c>
      <c r="AN707" s="55" t="s">
        <v>785</v>
      </c>
      <c r="AP7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40020</v>
      </c>
      <c r="AQ7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27260</v>
      </c>
      <c r="AR7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0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0.21540000000000001</v>
      </c>
      <c r="AU7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07" s="60">
        <f>IFERROR(IF(D707="스마트스토어",COUNTIFS(출고표[구입일자],"&lt;&gt;"&amp;H707,출고표[구매자명],E707,출고표[구매자연락처],F707),COUNTIFS(출고표[구입일자],"&lt;&gt;"&amp;H707,출고표[구매자명],E707,출고표[구매자연락처],G707)),0)</f>
        <v>0</v>
      </c>
    </row>
    <row r="708" spans="1:48" ht="20.100000000000001" customHeight="1">
      <c r="A708" s="55">
        <v>716</v>
      </c>
      <c r="B708" s="55" t="s">
        <v>560</v>
      </c>
      <c r="C708" s="64" t="s">
        <v>4079</v>
      </c>
      <c r="D708" s="55" t="s">
        <v>562</v>
      </c>
      <c r="E708" s="55" t="s">
        <v>4080</v>
      </c>
      <c r="G708" s="55" t="s">
        <v>4081</v>
      </c>
      <c r="H708" s="63">
        <v>45530</v>
      </c>
      <c r="I708" s="63">
        <v>45530</v>
      </c>
      <c r="J708" s="55" t="s">
        <v>561</v>
      </c>
      <c r="K708" s="64" t="s">
        <v>4078</v>
      </c>
      <c r="M708" s="55" t="s">
        <v>4077</v>
      </c>
      <c r="N708" s="55" t="s">
        <v>4081</v>
      </c>
      <c r="P708" s="55" t="s">
        <v>4082</v>
      </c>
      <c r="Q708" s="55" t="s">
        <v>4083</v>
      </c>
      <c r="R708" s="55" t="s">
        <v>98</v>
      </c>
      <c r="S708" s="55" t="s">
        <v>351</v>
      </c>
      <c r="T708" s="60">
        <v>2</v>
      </c>
      <c r="U708" s="60">
        <v>12240</v>
      </c>
      <c r="V708" s="60">
        <v>1360</v>
      </c>
      <c r="W708" s="60">
        <v>0</v>
      </c>
      <c r="X708" s="60">
        <v>0</v>
      </c>
      <c r="Y708" s="60">
        <v>3000</v>
      </c>
      <c r="Z708" s="60">
        <v>0</v>
      </c>
      <c r="AA708" s="60">
        <v>0</v>
      </c>
      <c r="AB708" s="60">
        <v>6430</v>
      </c>
      <c r="AC708" s="60">
        <v>3960</v>
      </c>
      <c r="AD708" s="60">
        <v>12240</v>
      </c>
      <c r="AE708" s="60">
        <v>10920</v>
      </c>
      <c r="AF708" s="60">
        <v>1454</v>
      </c>
      <c r="AG708" s="60">
        <v>-134</v>
      </c>
      <c r="AH708" s="61">
        <v>-1.09E-2</v>
      </c>
      <c r="AL708" s="55" t="s">
        <v>1645</v>
      </c>
      <c r="AM708" s="55" t="s">
        <v>773</v>
      </c>
      <c r="AN708" s="55" t="s">
        <v>785</v>
      </c>
      <c r="AP7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7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7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708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7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7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8" s="60">
        <f>IFERROR(IF(D708="스마트스토어",COUNTIFS(출고표[구입일자],"&lt;&gt;"&amp;H708,출고표[구매자명],E708,출고표[구매자연락처],F708),COUNTIFS(출고표[구입일자],"&lt;&gt;"&amp;H708,출고표[구매자명],E708,출고표[구매자연락처],G708)),0)</f>
        <v>0</v>
      </c>
    </row>
    <row r="709" spans="1:48" ht="20.100000000000001" customHeight="1">
      <c r="A709" s="55">
        <v>717</v>
      </c>
      <c r="B709" s="55" t="s">
        <v>665</v>
      </c>
      <c r="C709" s="64" t="s">
        <v>4086</v>
      </c>
      <c r="D709" s="55" t="s">
        <v>562</v>
      </c>
      <c r="E709" s="55" t="s">
        <v>4087</v>
      </c>
      <c r="G709" s="55" t="s">
        <v>4088</v>
      </c>
      <c r="H709" s="63">
        <v>45528</v>
      </c>
      <c r="I709" s="63">
        <v>45530</v>
      </c>
      <c r="J709" s="55" t="s">
        <v>561</v>
      </c>
      <c r="K709" s="64" t="s">
        <v>4085</v>
      </c>
      <c r="M709" s="55" t="s">
        <v>4084</v>
      </c>
      <c r="N709" s="55" t="s">
        <v>4088</v>
      </c>
      <c r="P709" s="55" t="s">
        <v>4089</v>
      </c>
      <c r="Q709" s="55" t="s">
        <v>4090</v>
      </c>
      <c r="R709" s="55" t="s">
        <v>38</v>
      </c>
      <c r="S709" s="55" t="s">
        <v>351</v>
      </c>
      <c r="T709" s="60">
        <v>1</v>
      </c>
      <c r="U709" s="60">
        <v>21840</v>
      </c>
      <c r="V709" s="60">
        <v>0</v>
      </c>
      <c r="W709" s="60">
        <v>3000</v>
      </c>
      <c r="X709" s="60">
        <v>0</v>
      </c>
      <c r="Y709" s="60">
        <v>3500</v>
      </c>
      <c r="Z709" s="60">
        <v>960</v>
      </c>
      <c r="AA709" s="60">
        <v>0</v>
      </c>
      <c r="AB709" s="60">
        <v>21840</v>
      </c>
      <c r="AC709" s="60">
        <v>14300</v>
      </c>
      <c r="AD709" s="60">
        <v>24840</v>
      </c>
      <c r="AE709" s="60">
        <v>0</v>
      </c>
      <c r="AF709" s="60">
        <v>2694</v>
      </c>
      <c r="AG709" s="60">
        <v>0</v>
      </c>
      <c r="AH709" s="61">
        <v>0</v>
      </c>
      <c r="AL709" s="55" t="s">
        <v>37</v>
      </c>
      <c r="AM709" s="55" t="s">
        <v>773</v>
      </c>
      <c r="AN709" s="55" t="s">
        <v>785</v>
      </c>
      <c r="AP7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24840</v>
      </c>
      <c r="AQ7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2694</v>
      </c>
      <c r="AS70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0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9" s="60">
        <f>IFERROR(IF(D709="스마트스토어",COUNTIFS(출고표[구입일자],"&lt;&gt;"&amp;H709,출고표[구매자명],E709,출고표[구매자연락처],F709),COUNTIFS(출고표[구입일자],"&lt;&gt;"&amp;H709,출고표[구매자명],E709,출고표[구매자연락처],G709)),0)</f>
        <v>0</v>
      </c>
    </row>
    <row r="710" spans="1:48" ht="20.100000000000001" customHeight="1">
      <c r="A710" s="55">
        <v>718</v>
      </c>
      <c r="B710" s="55" t="s">
        <v>665</v>
      </c>
      <c r="C710" s="64" t="s">
        <v>4093</v>
      </c>
      <c r="D710" s="55" t="s">
        <v>562</v>
      </c>
      <c r="E710" s="55" t="s">
        <v>4091</v>
      </c>
      <c r="G710" s="55" t="s">
        <v>4094</v>
      </c>
      <c r="H710" s="63">
        <v>45530</v>
      </c>
      <c r="I710" s="63">
        <v>45530</v>
      </c>
      <c r="J710" s="55" t="s">
        <v>561</v>
      </c>
      <c r="K710" s="64" t="s">
        <v>4092</v>
      </c>
      <c r="M710" s="55" t="s">
        <v>4091</v>
      </c>
      <c r="N710" s="55" t="s">
        <v>4094</v>
      </c>
      <c r="P710" s="55" t="s">
        <v>4095</v>
      </c>
      <c r="Q710" s="55" t="s">
        <v>564</v>
      </c>
      <c r="R710" s="55" t="s">
        <v>121</v>
      </c>
      <c r="S710" s="55" t="s">
        <v>351</v>
      </c>
      <c r="T710" s="60">
        <v>4</v>
      </c>
      <c r="U710" s="60">
        <v>9840</v>
      </c>
      <c r="V710" s="60">
        <v>0</v>
      </c>
      <c r="W710" s="60">
        <v>0</v>
      </c>
      <c r="X710" s="60">
        <v>0</v>
      </c>
      <c r="Y710" s="60">
        <v>3500</v>
      </c>
      <c r="Z710" s="60">
        <v>960</v>
      </c>
      <c r="AA710" s="60">
        <v>0</v>
      </c>
      <c r="AB710" s="60">
        <v>2260</v>
      </c>
      <c r="AC710" s="60">
        <v>1430</v>
      </c>
      <c r="AD710" s="60">
        <v>9840</v>
      </c>
      <c r="AE710" s="60">
        <v>0</v>
      </c>
      <c r="AF710" s="60">
        <v>1169</v>
      </c>
      <c r="AG710" s="60">
        <v>0</v>
      </c>
      <c r="AH710" s="61">
        <v>0</v>
      </c>
      <c r="AL710" s="55" t="s">
        <v>120</v>
      </c>
      <c r="AM710" s="55" t="s">
        <v>773</v>
      </c>
      <c r="AN710" s="55" t="s">
        <v>785</v>
      </c>
      <c r="AP7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9840</v>
      </c>
      <c r="AQ7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1169</v>
      </c>
      <c r="AS71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0" s="60">
        <f>IFERROR(IF(D710="스마트스토어",COUNTIFS(출고표[구입일자],"&lt;&gt;"&amp;H710,출고표[구매자명],E710,출고표[구매자연락처],F710),COUNTIFS(출고표[구입일자],"&lt;&gt;"&amp;H710,출고표[구매자명],E710,출고표[구매자연락처],G710)),0)</f>
        <v>0</v>
      </c>
    </row>
    <row r="711" spans="1:48" ht="20.100000000000001" customHeight="1">
      <c r="A711" s="55">
        <v>719</v>
      </c>
      <c r="B711" s="55" t="s">
        <v>665</v>
      </c>
      <c r="C711" s="64" t="s">
        <v>4093</v>
      </c>
      <c r="D711" s="55" t="s">
        <v>562</v>
      </c>
      <c r="E711" s="55" t="s">
        <v>4091</v>
      </c>
      <c r="G711" s="55" t="s">
        <v>4094</v>
      </c>
      <c r="H711" s="63">
        <v>45530</v>
      </c>
      <c r="I711" s="63">
        <v>45530</v>
      </c>
      <c r="J711" s="55" t="s">
        <v>561</v>
      </c>
      <c r="K711" s="64" t="s">
        <v>4092</v>
      </c>
      <c r="M711" s="55" t="s">
        <v>4091</v>
      </c>
      <c r="N711" s="55" t="s">
        <v>4094</v>
      </c>
      <c r="P711" s="55" t="s">
        <v>4095</v>
      </c>
      <c r="Q711" s="55" t="s">
        <v>564</v>
      </c>
      <c r="R711" s="55" t="s">
        <v>115</v>
      </c>
      <c r="S711" s="55" t="s">
        <v>351</v>
      </c>
      <c r="T711" s="60">
        <v>4</v>
      </c>
      <c r="U711" s="60">
        <v>13600</v>
      </c>
      <c r="V711" s="60">
        <v>0</v>
      </c>
      <c r="W711" s="60">
        <v>0</v>
      </c>
      <c r="X711" s="60">
        <v>0</v>
      </c>
      <c r="Y711" s="60">
        <v>0</v>
      </c>
      <c r="Z711" s="60">
        <v>0</v>
      </c>
      <c r="AA711" s="60">
        <v>0</v>
      </c>
      <c r="AB711" s="60">
        <v>3120</v>
      </c>
      <c r="AC711" s="60">
        <v>1980</v>
      </c>
      <c r="AD711" s="60">
        <v>13600</v>
      </c>
      <c r="AE711" s="60">
        <v>0</v>
      </c>
      <c r="AF711" s="60">
        <v>1616</v>
      </c>
      <c r="AG711" s="60">
        <v>0</v>
      </c>
      <c r="AH711" s="61">
        <v>0</v>
      </c>
      <c r="AL711" s="55" t="s">
        <v>114</v>
      </c>
      <c r="AM711" s="55" t="s">
        <v>773</v>
      </c>
      <c r="AN711" s="55" t="s">
        <v>785</v>
      </c>
      <c r="AP7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7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71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1" s="60">
        <f>IFERROR(IF(D711="스마트스토어",COUNTIFS(출고표[구입일자],"&lt;&gt;"&amp;H711,출고표[구매자명],E711,출고표[구매자연락처],F711),COUNTIFS(출고표[구입일자],"&lt;&gt;"&amp;H711,출고표[구매자명],E711,출고표[구매자연락처],G711)),0)</f>
        <v>0</v>
      </c>
    </row>
    <row r="712" spans="1:48" ht="20.100000000000001" customHeight="1">
      <c r="A712" s="55">
        <v>720</v>
      </c>
      <c r="B712" s="55" t="s">
        <v>665</v>
      </c>
      <c r="C712" s="64" t="s">
        <v>4093</v>
      </c>
      <c r="D712" s="55" t="s">
        <v>562</v>
      </c>
      <c r="E712" s="55" t="s">
        <v>4091</v>
      </c>
      <c r="G712" s="55" t="s">
        <v>4094</v>
      </c>
      <c r="H712" s="63">
        <v>45530</v>
      </c>
      <c r="I712" s="63">
        <v>45530</v>
      </c>
      <c r="J712" s="55" t="s">
        <v>561</v>
      </c>
      <c r="K712" s="64" t="s">
        <v>4092</v>
      </c>
      <c r="M712" s="55" t="s">
        <v>4091</v>
      </c>
      <c r="N712" s="55" t="s">
        <v>4094</v>
      </c>
      <c r="P712" s="55" t="s">
        <v>4095</v>
      </c>
      <c r="Q712" s="55" t="s">
        <v>564</v>
      </c>
      <c r="R712" s="55" t="s">
        <v>118</v>
      </c>
      <c r="S712" s="55" t="s">
        <v>351</v>
      </c>
      <c r="T712" s="60">
        <v>4</v>
      </c>
      <c r="U712" s="60">
        <v>11680</v>
      </c>
      <c r="V712" s="60">
        <v>0</v>
      </c>
      <c r="W712" s="60">
        <v>0</v>
      </c>
      <c r="X712" s="60">
        <v>0</v>
      </c>
      <c r="Y712" s="60">
        <v>0</v>
      </c>
      <c r="Z712" s="60">
        <v>0</v>
      </c>
      <c r="AA712" s="60">
        <v>0</v>
      </c>
      <c r="AB712" s="60">
        <v>2680</v>
      </c>
      <c r="AC712" s="60">
        <v>1650</v>
      </c>
      <c r="AD712" s="60">
        <v>11680</v>
      </c>
      <c r="AE712" s="60">
        <v>0</v>
      </c>
      <c r="AF712" s="60">
        <v>1388</v>
      </c>
      <c r="AG712" s="60">
        <v>0</v>
      </c>
      <c r="AH712" s="61">
        <v>0</v>
      </c>
      <c r="AL712" s="55" t="s">
        <v>117</v>
      </c>
      <c r="AM712" s="55" t="s">
        <v>773</v>
      </c>
      <c r="AN712" s="55" t="s">
        <v>785</v>
      </c>
      <c r="AP7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11680</v>
      </c>
      <c r="AQ7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1388</v>
      </c>
      <c r="AS71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2" s="60">
        <f>IFERROR(IF(D712="스마트스토어",COUNTIFS(출고표[구입일자],"&lt;&gt;"&amp;H712,출고표[구매자명],E712,출고표[구매자연락처],F712),COUNTIFS(출고표[구입일자],"&lt;&gt;"&amp;H712,출고표[구매자명],E712,출고표[구매자연락처],G712)),0)</f>
        <v>0</v>
      </c>
    </row>
    <row r="713" spans="1:48" ht="20.100000000000001" customHeight="1">
      <c r="A713" s="55">
        <v>721</v>
      </c>
      <c r="B713" s="55" t="s">
        <v>665</v>
      </c>
      <c r="C713" s="64" t="s">
        <v>4098</v>
      </c>
      <c r="D713" s="55" t="s">
        <v>562</v>
      </c>
      <c r="E713" s="55" t="s">
        <v>4096</v>
      </c>
      <c r="G713" s="55" t="s">
        <v>4099</v>
      </c>
      <c r="H713" s="63">
        <v>45530</v>
      </c>
      <c r="I713" s="63">
        <v>45530</v>
      </c>
      <c r="J713" s="55" t="s">
        <v>561</v>
      </c>
      <c r="K713" s="64" t="s">
        <v>4097</v>
      </c>
      <c r="M713" s="55" t="s">
        <v>4096</v>
      </c>
      <c r="N713" s="55" t="s">
        <v>4099</v>
      </c>
      <c r="P713" s="55" t="s">
        <v>4100</v>
      </c>
      <c r="Q713" s="55" t="s">
        <v>563</v>
      </c>
      <c r="R713" s="55" t="s">
        <v>20</v>
      </c>
      <c r="S713" s="55" t="s">
        <v>351</v>
      </c>
      <c r="T713" s="60">
        <v>1</v>
      </c>
      <c r="U713" s="60">
        <v>14780</v>
      </c>
      <c r="V713" s="60">
        <v>0</v>
      </c>
      <c r="W713" s="60">
        <v>3000</v>
      </c>
      <c r="X713" s="60">
        <v>0</v>
      </c>
      <c r="Y713" s="60">
        <v>3000</v>
      </c>
      <c r="Z713" s="60">
        <v>0</v>
      </c>
      <c r="AA713" s="60">
        <v>0</v>
      </c>
      <c r="AB713" s="60">
        <v>14780</v>
      </c>
      <c r="AC713" s="60">
        <v>9680</v>
      </c>
      <c r="AD713" s="60">
        <v>17780</v>
      </c>
      <c r="AE713" s="60">
        <v>0</v>
      </c>
      <c r="AF713" s="60">
        <v>1855</v>
      </c>
      <c r="AG713" s="60">
        <v>0</v>
      </c>
      <c r="AH713" s="61">
        <v>0</v>
      </c>
      <c r="AL713" s="55" t="s">
        <v>19</v>
      </c>
      <c r="AM713" s="55" t="s">
        <v>773</v>
      </c>
      <c r="AN713" s="55" t="s">
        <v>785</v>
      </c>
      <c r="AP7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17780</v>
      </c>
      <c r="AQ7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1855</v>
      </c>
      <c r="AS7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3" s="60">
        <f>IFERROR(IF(D713="스마트스토어",COUNTIFS(출고표[구입일자],"&lt;&gt;"&amp;H713,출고표[구매자명],E713,출고표[구매자연락처],F713),COUNTIFS(출고표[구입일자],"&lt;&gt;"&amp;H713,출고표[구매자명],E713,출고표[구매자연락처],G713)),0)</f>
        <v>0</v>
      </c>
    </row>
    <row r="714" spans="1:48" ht="20.100000000000001" customHeight="1">
      <c r="A714" s="55">
        <v>722</v>
      </c>
      <c r="B714" s="55" t="s">
        <v>560</v>
      </c>
      <c r="C714" s="64" t="s">
        <v>4103</v>
      </c>
      <c r="D714" s="55" t="s">
        <v>559</v>
      </c>
      <c r="E714" s="55" t="s">
        <v>4101</v>
      </c>
      <c r="F714" s="55" t="s">
        <v>4104</v>
      </c>
      <c r="G714" s="55" t="s">
        <v>4105</v>
      </c>
      <c r="H714" s="63">
        <v>45529</v>
      </c>
      <c r="I714" s="63">
        <v>45530</v>
      </c>
      <c r="J714" s="55" t="s">
        <v>561</v>
      </c>
      <c r="K714" s="64" t="s">
        <v>4102</v>
      </c>
      <c r="M714" s="55" t="s">
        <v>4101</v>
      </c>
      <c r="N714" s="55" t="s">
        <v>4105</v>
      </c>
      <c r="P714" s="55" t="s">
        <v>4106</v>
      </c>
      <c r="Q714" s="55" t="s">
        <v>3874</v>
      </c>
      <c r="R714" s="55" t="s">
        <v>24</v>
      </c>
      <c r="S714" s="55" t="s">
        <v>351</v>
      </c>
      <c r="T714" s="60">
        <v>1</v>
      </c>
      <c r="U714" s="60">
        <v>13770</v>
      </c>
      <c r="V714" s="60">
        <v>1530</v>
      </c>
      <c r="W714" s="60">
        <v>0</v>
      </c>
      <c r="X714" s="60">
        <v>0</v>
      </c>
      <c r="Y714" s="60">
        <v>3500</v>
      </c>
      <c r="Z714" s="60">
        <v>960</v>
      </c>
      <c r="AA714" s="60">
        <v>0</v>
      </c>
      <c r="AB714" s="60">
        <v>14450</v>
      </c>
      <c r="AC714" s="60">
        <v>9350</v>
      </c>
      <c r="AD714" s="60">
        <v>13770</v>
      </c>
      <c r="AE714" s="60">
        <v>13810</v>
      </c>
      <c r="AF714" s="60">
        <v>628</v>
      </c>
      <c r="AG714" s="60">
        <v>-668</v>
      </c>
      <c r="AH714" s="61">
        <v>-4.8500000000000001E-2</v>
      </c>
      <c r="AL714" s="55" t="s">
        <v>23</v>
      </c>
      <c r="AM714" s="55" t="s">
        <v>773</v>
      </c>
      <c r="AN714" s="55" t="s">
        <v>785</v>
      </c>
      <c r="AP7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13770</v>
      </c>
      <c r="AQ7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13810</v>
      </c>
      <c r="AR7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714" s="60">
        <f>IFERROR(IF(출고표[[#This Row],[쇼핑몰구분]]="비닐팩토리",0,ROUND(출고표[[#This Row],[총판매금액(검)]]-출고표[[#This Row],[거래처지급액(검)]]-출고표[[#This Row],[수수료(검)]],0)),0)</f>
        <v>-668</v>
      </c>
      <c r="AT7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-4.8500000000000001E-2</v>
      </c>
      <c r="AU7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4" s="60">
        <f>IFERROR(IF(D714="스마트스토어",COUNTIFS(출고표[구입일자],"&lt;&gt;"&amp;H714,출고표[구매자명],E714,출고표[구매자연락처],F714),COUNTIFS(출고표[구입일자],"&lt;&gt;"&amp;H714,출고표[구매자명],E714,출고표[구매자연락처],G714)),0)</f>
        <v>1</v>
      </c>
    </row>
    <row r="715" spans="1:48" ht="20.100000000000001" customHeight="1">
      <c r="A715" s="55">
        <v>723</v>
      </c>
      <c r="B715" s="55" t="s">
        <v>560</v>
      </c>
      <c r="C715" s="64" t="s">
        <v>4107</v>
      </c>
      <c r="D715" s="55" t="s">
        <v>559</v>
      </c>
      <c r="E715" s="55" t="s">
        <v>4101</v>
      </c>
      <c r="F715" s="55" t="s">
        <v>4104</v>
      </c>
      <c r="G715" s="55" t="s">
        <v>4105</v>
      </c>
      <c r="H715" s="63">
        <v>45529</v>
      </c>
      <c r="I715" s="63">
        <v>45530</v>
      </c>
      <c r="J715" s="55" t="s">
        <v>561</v>
      </c>
      <c r="K715" s="64" t="s">
        <v>4102</v>
      </c>
      <c r="M715" s="55" t="s">
        <v>4101</v>
      </c>
      <c r="N715" s="55" t="s">
        <v>4105</v>
      </c>
      <c r="P715" s="55" t="s">
        <v>4106</v>
      </c>
      <c r="Q715" s="55" t="s">
        <v>3874</v>
      </c>
      <c r="R715" s="55" t="s">
        <v>22</v>
      </c>
      <c r="S715" s="55" t="s">
        <v>351</v>
      </c>
      <c r="T715" s="60">
        <v>1</v>
      </c>
      <c r="U715" s="60">
        <v>18630</v>
      </c>
      <c r="V715" s="60">
        <v>2070</v>
      </c>
      <c r="W715" s="60">
        <v>0</v>
      </c>
      <c r="X715" s="60">
        <v>0</v>
      </c>
      <c r="Y715" s="60">
        <v>0</v>
      </c>
      <c r="Z715" s="60">
        <v>0</v>
      </c>
      <c r="AA715" s="60">
        <v>0</v>
      </c>
      <c r="AB715" s="60">
        <v>19550</v>
      </c>
      <c r="AC715" s="60">
        <v>12650</v>
      </c>
      <c r="AD715" s="60">
        <v>18630</v>
      </c>
      <c r="AE715" s="60">
        <v>12650</v>
      </c>
      <c r="AF715" s="60">
        <v>821</v>
      </c>
      <c r="AG715" s="60">
        <v>5159</v>
      </c>
      <c r="AH715" s="61">
        <v>0.27689999999999998</v>
      </c>
      <c r="AL715" s="55" t="s">
        <v>21</v>
      </c>
      <c r="AM715" s="55" t="s">
        <v>773</v>
      </c>
      <c r="AN715" s="55" t="s">
        <v>785</v>
      </c>
      <c r="AP7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7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12650</v>
      </c>
      <c r="AR7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715" s="60">
        <f>IFERROR(IF(출고표[[#This Row],[쇼핑몰구분]]="비닐팩토리",0,ROUND(출고표[[#This Row],[총판매금액(검)]]-출고표[[#This Row],[거래처지급액(검)]]-출고표[[#This Row],[수수료(검)]],0)),0)</f>
        <v>5159</v>
      </c>
      <c r="AT7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0.27689999999999998</v>
      </c>
      <c r="AU7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5" s="60">
        <f>IFERROR(IF(D715="스마트스토어",COUNTIFS(출고표[구입일자],"&lt;&gt;"&amp;H715,출고표[구매자명],E715,출고표[구매자연락처],F715),COUNTIFS(출고표[구입일자],"&lt;&gt;"&amp;H715,출고표[구매자명],E715,출고표[구매자연락처],G715)),0)</f>
        <v>1</v>
      </c>
    </row>
    <row r="716" spans="1:48" ht="20.100000000000001" customHeight="1">
      <c r="A716" s="55">
        <v>724</v>
      </c>
      <c r="B716" s="55" t="s">
        <v>560</v>
      </c>
      <c r="C716" s="64" t="s">
        <v>4110</v>
      </c>
      <c r="D716" s="55" t="s">
        <v>559</v>
      </c>
      <c r="E716" s="55" t="s">
        <v>4108</v>
      </c>
      <c r="F716" s="55" t="s">
        <v>4111</v>
      </c>
      <c r="G716" s="55" t="s">
        <v>4112</v>
      </c>
      <c r="H716" s="63">
        <v>45528</v>
      </c>
      <c r="I716" s="63">
        <v>45530</v>
      </c>
      <c r="J716" s="55" t="s">
        <v>561</v>
      </c>
      <c r="K716" s="64" t="s">
        <v>4109</v>
      </c>
      <c r="M716" s="55" t="s">
        <v>4108</v>
      </c>
      <c r="N716" s="55" t="s">
        <v>4112</v>
      </c>
      <c r="P716" s="55" t="s">
        <v>4113</v>
      </c>
      <c r="R716" s="55" t="s">
        <v>24</v>
      </c>
      <c r="S716" s="55" t="s">
        <v>351</v>
      </c>
      <c r="T716" s="60">
        <v>2</v>
      </c>
      <c r="U716" s="60">
        <v>27540</v>
      </c>
      <c r="V716" s="60">
        <v>3060</v>
      </c>
      <c r="W716" s="60">
        <v>3000</v>
      </c>
      <c r="X716" s="60">
        <v>0</v>
      </c>
      <c r="Y716" s="60">
        <v>3500</v>
      </c>
      <c r="Z716" s="60">
        <v>960</v>
      </c>
      <c r="AA716" s="60">
        <v>0</v>
      </c>
      <c r="AB716" s="60">
        <v>14450</v>
      </c>
      <c r="AC716" s="60">
        <v>9350</v>
      </c>
      <c r="AD716" s="60">
        <v>30540</v>
      </c>
      <c r="AE716" s="60">
        <v>23160</v>
      </c>
      <c r="AF716" s="60">
        <v>1235</v>
      </c>
      <c r="AG716" s="60">
        <v>9145</v>
      </c>
      <c r="AH716" s="61">
        <v>0.2994</v>
      </c>
      <c r="AL716" s="55" t="s">
        <v>23</v>
      </c>
      <c r="AM716" s="55" t="s">
        <v>773</v>
      </c>
      <c r="AN716" s="55" t="s">
        <v>785</v>
      </c>
      <c r="AP7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30540</v>
      </c>
      <c r="AQ7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23160</v>
      </c>
      <c r="AR7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1235</v>
      </c>
      <c r="AS716" s="60">
        <f>IFERROR(IF(출고표[[#This Row],[쇼핑몰구분]]="비닐팩토리",0,ROUND(출고표[[#This Row],[총판매금액(검)]]-출고표[[#This Row],[거래처지급액(검)]]-출고표[[#This Row],[수수료(검)]],0)),0)</f>
        <v>6145</v>
      </c>
      <c r="AT7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0.20119999999999999</v>
      </c>
      <c r="AU7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16" s="60">
        <f>IFERROR(IF(D716="스마트스토어",COUNTIFS(출고표[구입일자],"&lt;&gt;"&amp;H716,출고표[구매자명],E716,출고표[구매자연락처],F716),COUNTIFS(출고표[구입일자],"&lt;&gt;"&amp;H716,출고표[구매자명],E716,출고표[구매자연락처],G716)),0)</f>
        <v>0</v>
      </c>
    </row>
    <row r="717" spans="1:48" ht="20.100000000000001" customHeight="1">
      <c r="A717" s="55">
        <v>725</v>
      </c>
      <c r="B717" s="55" t="s">
        <v>560</v>
      </c>
      <c r="C717" s="64" t="s">
        <v>4116</v>
      </c>
      <c r="D717" s="55" t="s">
        <v>559</v>
      </c>
      <c r="E717" s="55" t="s">
        <v>4114</v>
      </c>
      <c r="F717" s="55" t="s">
        <v>4117</v>
      </c>
      <c r="G717" s="55" t="s">
        <v>4118</v>
      </c>
      <c r="H717" s="63">
        <v>45527</v>
      </c>
      <c r="I717" s="63">
        <v>45530</v>
      </c>
      <c r="J717" s="55" t="s">
        <v>561</v>
      </c>
      <c r="K717" s="64" t="s">
        <v>4115</v>
      </c>
      <c r="M717" s="55" t="s">
        <v>4114</v>
      </c>
      <c r="N717" s="55" t="s">
        <v>4118</v>
      </c>
      <c r="P717" s="55" t="s">
        <v>4119</v>
      </c>
      <c r="Q717" s="55" t="s">
        <v>4120</v>
      </c>
      <c r="R717" s="55" t="s">
        <v>242</v>
      </c>
      <c r="S717" s="55" t="s">
        <v>378</v>
      </c>
      <c r="T717" s="60">
        <v>6</v>
      </c>
      <c r="U717" s="60">
        <v>10200</v>
      </c>
      <c r="V717" s="60">
        <v>0</v>
      </c>
      <c r="W717" s="60">
        <v>3000</v>
      </c>
      <c r="X717" s="60">
        <v>0</v>
      </c>
      <c r="Y717" s="60">
        <v>3500</v>
      </c>
      <c r="Z717" s="60">
        <v>960</v>
      </c>
      <c r="AA717" s="60">
        <v>0</v>
      </c>
      <c r="AB717" s="60">
        <v>1640</v>
      </c>
      <c r="AC717" s="60">
        <v>1045</v>
      </c>
      <c r="AD717" s="60">
        <v>13200</v>
      </c>
      <c r="AE717" s="60">
        <v>10730</v>
      </c>
      <c r="AF717" s="60">
        <v>545</v>
      </c>
      <c r="AG717" s="60">
        <v>1925</v>
      </c>
      <c r="AH717" s="61">
        <v>0.14580000000000001</v>
      </c>
      <c r="AL717" s="55" t="s">
        <v>388</v>
      </c>
      <c r="AM717" s="55" t="s">
        <v>773</v>
      </c>
      <c r="AN717" s="55" t="s">
        <v>785</v>
      </c>
      <c r="AP7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13200</v>
      </c>
      <c r="AQ7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10730</v>
      </c>
      <c r="AR7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</v>
      </c>
      <c r="AS717" s="60">
        <f>IFERROR(IF(출고표[[#This Row],[쇼핑몰구분]]="비닐팩토리",0,ROUND(출고표[[#This Row],[총판매금액(검)]]-출고표[[#This Row],[거래처지급액(검)]]-출고표[[#This Row],[수수료(검)]],0)),0)</f>
        <v>1925</v>
      </c>
      <c r="AT7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0.14580000000000001</v>
      </c>
      <c r="AU7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7" s="60">
        <f>IFERROR(IF(D717="스마트스토어",COUNTIFS(출고표[구입일자],"&lt;&gt;"&amp;H717,출고표[구매자명],E717,출고표[구매자연락처],F717),COUNTIFS(출고표[구입일자],"&lt;&gt;"&amp;H717,출고표[구매자명],E717,출고표[구매자연락처],G717)),0)</f>
        <v>0</v>
      </c>
    </row>
    <row r="718" spans="1:48" ht="20.100000000000001" customHeight="1">
      <c r="A718" s="55">
        <v>726</v>
      </c>
      <c r="B718" s="55" t="s">
        <v>560</v>
      </c>
      <c r="C718" s="64" t="s">
        <v>4121</v>
      </c>
      <c r="D718" s="55" t="s">
        <v>559</v>
      </c>
      <c r="E718" s="55" t="s">
        <v>4114</v>
      </c>
      <c r="F718" s="55" t="s">
        <v>4117</v>
      </c>
      <c r="G718" s="55" t="s">
        <v>4118</v>
      </c>
      <c r="H718" s="63">
        <v>45527</v>
      </c>
      <c r="I718" s="63">
        <v>45530</v>
      </c>
      <c r="J718" s="55" t="s">
        <v>561</v>
      </c>
      <c r="K718" s="64" t="s">
        <v>4115</v>
      </c>
      <c r="M718" s="55" t="s">
        <v>4114</v>
      </c>
      <c r="N718" s="55" t="s">
        <v>4118</v>
      </c>
      <c r="P718" s="55" t="s">
        <v>4119</v>
      </c>
      <c r="Q718" s="55" t="s">
        <v>4120</v>
      </c>
      <c r="R718" s="55" t="s">
        <v>270</v>
      </c>
      <c r="S718" s="55" t="s">
        <v>374</v>
      </c>
      <c r="T718" s="60">
        <v>6</v>
      </c>
      <c r="U718" s="60">
        <v>7020</v>
      </c>
      <c r="V718" s="60">
        <v>0</v>
      </c>
      <c r="W718" s="60">
        <v>0</v>
      </c>
      <c r="X718" s="60">
        <v>0</v>
      </c>
      <c r="Y718" s="60">
        <v>0</v>
      </c>
      <c r="Z718" s="60">
        <v>0</v>
      </c>
      <c r="AA718" s="60">
        <v>0</v>
      </c>
      <c r="AB718" s="60">
        <v>1120</v>
      </c>
      <c r="AC718" s="60">
        <v>715</v>
      </c>
      <c r="AD718" s="60">
        <v>7020</v>
      </c>
      <c r="AE718" s="60">
        <v>4290</v>
      </c>
      <c r="AF718" s="60">
        <v>359</v>
      </c>
      <c r="AG718" s="60">
        <v>8371</v>
      </c>
      <c r="AH718" s="61">
        <v>1.1924999999999999</v>
      </c>
      <c r="AL718" s="55" t="s">
        <v>370</v>
      </c>
      <c r="AM718" s="55" t="s">
        <v>773</v>
      </c>
      <c r="AN718" s="55" t="s">
        <v>785</v>
      </c>
      <c r="AP7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7020</v>
      </c>
      <c r="AQ7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4290</v>
      </c>
      <c r="AR7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359</v>
      </c>
      <c r="AS718" s="60">
        <f>IFERROR(IF(출고표[[#This Row],[쇼핑몰구분]]="비닐팩토리",0,ROUND(출고표[[#This Row],[총판매금액(검)]]-출고표[[#This Row],[거래처지급액(검)]]-출고표[[#This Row],[수수료(검)]],0)),0)</f>
        <v>2371</v>
      </c>
      <c r="AT7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0.3377</v>
      </c>
      <c r="AU7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18" s="60">
        <f>IFERROR(IF(D718="스마트스토어",COUNTIFS(출고표[구입일자],"&lt;&gt;"&amp;H718,출고표[구매자명],E718,출고표[구매자연락처],F718),COUNTIFS(출고표[구입일자],"&lt;&gt;"&amp;H718,출고표[구매자명],E718,출고표[구매자연락처],G718)),0)</f>
        <v>0</v>
      </c>
    </row>
    <row r="719" spans="1:48" ht="20.100000000000001" customHeight="1">
      <c r="A719" s="55">
        <v>728</v>
      </c>
      <c r="B719" s="55" t="s">
        <v>665</v>
      </c>
      <c r="C719" s="64" t="s">
        <v>4160</v>
      </c>
      <c r="D719" s="55" t="s">
        <v>530</v>
      </c>
      <c r="E719" s="55" t="s">
        <v>1157</v>
      </c>
      <c r="H719" s="63">
        <v>45531</v>
      </c>
      <c r="I719" s="63">
        <v>45531</v>
      </c>
      <c r="J719" s="55" t="s">
        <v>561</v>
      </c>
      <c r="K719" s="64" t="s">
        <v>4124</v>
      </c>
      <c r="M719" s="55" t="s">
        <v>1157</v>
      </c>
      <c r="N719" s="55" t="s">
        <v>1159</v>
      </c>
      <c r="P719" s="55" t="s">
        <v>1160</v>
      </c>
      <c r="R719" s="55" t="s">
        <v>529</v>
      </c>
      <c r="S719" s="55" t="s">
        <v>351</v>
      </c>
      <c r="T719" s="60">
        <v>1</v>
      </c>
      <c r="U719" s="60">
        <v>0</v>
      </c>
      <c r="V719" s="60">
        <v>0</v>
      </c>
      <c r="W719" s="60">
        <v>0</v>
      </c>
      <c r="X719" s="60">
        <v>0</v>
      </c>
      <c r="Y719" s="60">
        <v>4400</v>
      </c>
      <c r="Z719" s="60">
        <v>1725</v>
      </c>
      <c r="AA719" s="60">
        <v>0</v>
      </c>
      <c r="AB719" s="60">
        <v>0</v>
      </c>
      <c r="AC719" s="60">
        <v>0</v>
      </c>
      <c r="AD719" s="60">
        <v>0</v>
      </c>
      <c r="AE719" s="60">
        <v>0</v>
      </c>
      <c r="AF719" s="60">
        <v>0</v>
      </c>
      <c r="AG719" s="60">
        <v>0</v>
      </c>
      <c r="AH719" s="61">
        <v>0</v>
      </c>
      <c r="AL719" s="55" t="s">
        <v>530</v>
      </c>
      <c r="AM719" s="55" t="s">
        <v>773</v>
      </c>
      <c r="AN719" s="55" t="s">
        <v>785</v>
      </c>
      <c r="AP7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1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1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9" s="60">
        <f>IFERROR(IF(D719="스마트스토어",COUNTIFS(출고표[구입일자],"&lt;&gt;"&amp;H719,출고표[구매자명],E719,출고표[구매자연락처],F719),COUNTIFS(출고표[구입일자],"&lt;&gt;"&amp;H719,출고표[구매자명],E719,출고표[구매자연락처],G719)),0)</f>
        <v>0</v>
      </c>
    </row>
    <row r="720" spans="1:48" ht="20.100000000000001" customHeight="1">
      <c r="A720" s="55">
        <v>729</v>
      </c>
      <c r="B720" s="55" t="s">
        <v>560</v>
      </c>
      <c r="C720" s="64" t="s">
        <v>4127</v>
      </c>
      <c r="D720" s="55" t="s">
        <v>562</v>
      </c>
      <c r="E720" s="55" t="s">
        <v>4125</v>
      </c>
      <c r="G720" s="55" t="s">
        <v>4128</v>
      </c>
      <c r="H720" s="63">
        <v>45530</v>
      </c>
      <c r="I720" s="63">
        <v>45531</v>
      </c>
      <c r="J720" s="55" t="s">
        <v>561</v>
      </c>
      <c r="K720" s="64" t="s">
        <v>4126</v>
      </c>
      <c r="M720" s="55" t="s">
        <v>4125</v>
      </c>
      <c r="N720" s="55" t="s">
        <v>4128</v>
      </c>
      <c r="P720" s="55" t="s">
        <v>4129</v>
      </c>
      <c r="Q720" s="55" t="s">
        <v>563</v>
      </c>
      <c r="R720" s="55" t="s">
        <v>22</v>
      </c>
      <c r="S720" s="55" t="s">
        <v>351</v>
      </c>
      <c r="T720" s="60">
        <v>1</v>
      </c>
      <c r="U720" s="60">
        <v>21740</v>
      </c>
      <c r="V720" s="60">
        <v>0</v>
      </c>
      <c r="W720" s="60">
        <v>3000</v>
      </c>
      <c r="X720" s="60">
        <v>0</v>
      </c>
      <c r="Y720" s="60">
        <v>3500</v>
      </c>
      <c r="Z720" s="60">
        <v>960</v>
      </c>
      <c r="AA720" s="60">
        <v>0</v>
      </c>
      <c r="AB720" s="60">
        <v>20530</v>
      </c>
      <c r="AC720" s="60">
        <v>12650</v>
      </c>
      <c r="AD720" s="60">
        <v>24740</v>
      </c>
      <c r="AE720" s="60">
        <v>17110</v>
      </c>
      <c r="AF720" s="60">
        <v>2682</v>
      </c>
      <c r="AG720" s="60">
        <v>4948</v>
      </c>
      <c r="AH720" s="61">
        <v>0.2</v>
      </c>
      <c r="AL720" s="55" t="s">
        <v>21</v>
      </c>
      <c r="AN720" s="55" t="s">
        <v>785</v>
      </c>
      <c r="AP7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24740</v>
      </c>
      <c r="AQ7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17110</v>
      </c>
      <c r="AR7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2682</v>
      </c>
      <c r="AS720" s="60">
        <f>IFERROR(IF(출고표[[#This Row],[쇼핑몰구분]]="비닐팩토리",0,ROUND(출고표[[#This Row],[총판매금액(검)]]-출고표[[#This Row],[거래처지급액(검)]]-출고표[[#This Row],[수수료(검)]],0)),0)</f>
        <v>4948</v>
      </c>
      <c r="AT7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</v>
      </c>
      <c r="AU7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0" s="60">
        <f>IFERROR(IF(D720="스마트스토어",COUNTIFS(출고표[구입일자],"&lt;&gt;"&amp;H720,출고표[구매자명],E720,출고표[구매자연락처],F720),COUNTIFS(출고표[구입일자],"&lt;&gt;"&amp;H720,출고표[구매자명],E720,출고표[구매자연락처],G720)),0)</f>
        <v>0</v>
      </c>
    </row>
    <row r="721" spans="1:48" ht="20.100000000000001" customHeight="1">
      <c r="A721" s="55">
        <v>730</v>
      </c>
      <c r="B721" s="55" t="s">
        <v>560</v>
      </c>
      <c r="C721" s="64" t="s">
        <v>4132</v>
      </c>
      <c r="D721" s="55" t="s">
        <v>562</v>
      </c>
      <c r="E721" s="55" t="s">
        <v>4130</v>
      </c>
      <c r="G721" s="55" t="s">
        <v>4133</v>
      </c>
      <c r="H721" s="63">
        <v>45530</v>
      </c>
      <c r="I721" s="63">
        <v>45531</v>
      </c>
      <c r="J721" s="55" t="s">
        <v>561</v>
      </c>
      <c r="K721" s="64" t="s">
        <v>4131</v>
      </c>
      <c r="M721" s="55" t="s">
        <v>4130</v>
      </c>
      <c r="N721" s="55" t="s">
        <v>4133</v>
      </c>
      <c r="P721" s="55" t="s">
        <v>4134</v>
      </c>
      <c r="Q721" s="55" t="s">
        <v>564</v>
      </c>
      <c r="R721" s="55" t="s">
        <v>104</v>
      </c>
      <c r="S721" s="55" t="s">
        <v>351</v>
      </c>
      <c r="T721" s="60">
        <v>1</v>
      </c>
      <c r="U721" s="60">
        <v>3850</v>
      </c>
      <c r="V721" s="60">
        <v>0</v>
      </c>
      <c r="W721" s="60">
        <v>0</v>
      </c>
      <c r="X721" s="60">
        <v>0</v>
      </c>
      <c r="Y721" s="60">
        <v>3000</v>
      </c>
      <c r="Z721" s="60">
        <v>0</v>
      </c>
      <c r="AA721" s="60">
        <v>0</v>
      </c>
      <c r="AB721" s="60">
        <v>3570</v>
      </c>
      <c r="AC721" s="60">
        <v>2200</v>
      </c>
      <c r="AD721" s="60">
        <v>3850</v>
      </c>
      <c r="AE721" s="60">
        <v>5200</v>
      </c>
      <c r="AF721" s="60">
        <v>457</v>
      </c>
      <c r="AG721" s="60">
        <v>-1807</v>
      </c>
      <c r="AH721" s="61">
        <v>-0.46939999999999998</v>
      </c>
      <c r="AL721" s="55" t="s">
        <v>1644</v>
      </c>
      <c r="AN721" s="55" t="s">
        <v>785</v>
      </c>
      <c r="AP7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3850</v>
      </c>
      <c r="AQ7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7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457</v>
      </c>
      <c r="AS721" s="60">
        <f>IFERROR(IF(출고표[[#This Row],[쇼핑몰구분]]="비닐팩토리",0,ROUND(출고표[[#This Row],[총판매금액(검)]]-출고표[[#This Row],[거래처지급액(검)]]-출고표[[#This Row],[수수료(검)]],0)),0)</f>
        <v>-1807</v>
      </c>
      <c r="AT7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-0.46939999999999998</v>
      </c>
      <c r="AU7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1" s="60">
        <f>IFERROR(IF(D721="스마트스토어",COUNTIFS(출고표[구입일자],"&lt;&gt;"&amp;H721,출고표[구매자명],E721,출고표[구매자연락처],F721),COUNTIFS(출고표[구입일자],"&lt;&gt;"&amp;H721,출고표[구매자명],E721,출고표[구매자연락처],G721)),0)</f>
        <v>0</v>
      </c>
    </row>
    <row r="722" spans="1:48" ht="20.100000000000001" customHeight="1">
      <c r="A722" s="55">
        <v>731</v>
      </c>
      <c r="B722" s="55" t="s">
        <v>560</v>
      </c>
      <c r="C722" s="64" t="s">
        <v>4132</v>
      </c>
      <c r="D722" s="55" t="s">
        <v>562</v>
      </c>
      <c r="E722" s="55" t="s">
        <v>4130</v>
      </c>
      <c r="G722" s="55" t="s">
        <v>4133</v>
      </c>
      <c r="H722" s="63">
        <v>45530</v>
      </c>
      <c r="I722" s="63">
        <v>45531</v>
      </c>
      <c r="J722" s="55" t="s">
        <v>561</v>
      </c>
      <c r="K722" s="64" t="s">
        <v>4131</v>
      </c>
      <c r="M722" s="55" t="s">
        <v>4130</v>
      </c>
      <c r="N722" s="55" t="s">
        <v>4133</v>
      </c>
      <c r="P722" s="55" t="s">
        <v>4134</v>
      </c>
      <c r="Q722" s="55" t="s">
        <v>564</v>
      </c>
      <c r="R722" s="55" t="s">
        <v>98</v>
      </c>
      <c r="S722" s="55" t="s">
        <v>351</v>
      </c>
      <c r="T722" s="60">
        <v>1</v>
      </c>
      <c r="U722" s="60">
        <v>6120</v>
      </c>
      <c r="V722" s="60">
        <v>680</v>
      </c>
      <c r="W722" s="60">
        <v>0</v>
      </c>
      <c r="X722" s="60">
        <v>0</v>
      </c>
      <c r="Y722" s="60">
        <v>0</v>
      </c>
      <c r="Z722" s="60">
        <v>0</v>
      </c>
      <c r="AA722" s="60">
        <v>0</v>
      </c>
      <c r="AB722" s="60">
        <v>6430</v>
      </c>
      <c r="AC722" s="60">
        <v>3960</v>
      </c>
      <c r="AD722" s="60">
        <v>6120</v>
      </c>
      <c r="AE722" s="60">
        <v>3960</v>
      </c>
      <c r="AF722" s="60">
        <v>727</v>
      </c>
      <c r="AG722" s="60">
        <v>1433</v>
      </c>
      <c r="AH722" s="61">
        <v>0.23419999999999999</v>
      </c>
      <c r="AL722" s="55" t="s">
        <v>1645</v>
      </c>
      <c r="AM722" s="55" t="s">
        <v>773</v>
      </c>
      <c r="AN722" s="55" t="s">
        <v>785</v>
      </c>
      <c r="AP7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</v>
      </c>
      <c r="AQ7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3960</v>
      </c>
      <c r="AR7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</v>
      </c>
      <c r="AS722" s="60">
        <f>IFERROR(IF(출고표[[#This Row],[쇼핑몰구분]]="비닐팩토리",0,ROUND(출고표[[#This Row],[총판매금액(검)]]-출고표[[#This Row],[거래처지급액(검)]]-출고표[[#This Row],[수수료(검)]],0)),0)</f>
        <v>1433</v>
      </c>
      <c r="AT72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0.23419999999999999</v>
      </c>
      <c r="AU7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2" s="60">
        <f>IFERROR(IF(D722="스마트스토어",COUNTIFS(출고표[구입일자],"&lt;&gt;"&amp;H722,출고표[구매자명],E722,출고표[구매자연락처],F722),COUNTIFS(출고표[구입일자],"&lt;&gt;"&amp;H722,출고표[구매자명],E722,출고표[구매자연락처],G722)),0)</f>
        <v>0</v>
      </c>
    </row>
    <row r="723" spans="1:48" ht="20.100000000000001" customHeight="1">
      <c r="A723" s="55">
        <v>732</v>
      </c>
      <c r="B723" s="55" t="s">
        <v>560</v>
      </c>
      <c r="C723" s="64" t="s">
        <v>4136</v>
      </c>
      <c r="D723" s="55" t="s">
        <v>562</v>
      </c>
      <c r="E723" s="55" t="s">
        <v>721</v>
      </c>
      <c r="G723" s="55" t="s">
        <v>4137</v>
      </c>
      <c r="H723" s="63">
        <v>45531</v>
      </c>
      <c r="I723" s="63">
        <v>45531</v>
      </c>
      <c r="J723" s="55" t="s">
        <v>561</v>
      </c>
      <c r="K723" s="64" t="s">
        <v>4135</v>
      </c>
      <c r="M723" s="55" t="s">
        <v>721</v>
      </c>
      <c r="N723" s="55" t="s">
        <v>4137</v>
      </c>
      <c r="P723" s="55" t="s">
        <v>726</v>
      </c>
      <c r="Q723" s="55" t="s">
        <v>564</v>
      </c>
      <c r="R723" s="55" t="s">
        <v>34</v>
      </c>
      <c r="S723" s="55" t="s">
        <v>351</v>
      </c>
      <c r="T723" s="60">
        <v>2</v>
      </c>
      <c r="U723" s="60">
        <v>68040</v>
      </c>
      <c r="V723" s="60">
        <v>0</v>
      </c>
      <c r="W723" s="60">
        <v>0</v>
      </c>
      <c r="X723" s="60">
        <v>0</v>
      </c>
      <c r="Y723" s="60">
        <v>4400</v>
      </c>
      <c r="Z723" s="60">
        <v>1725</v>
      </c>
      <c r="AA723" s="60">
        <v>0</v>
      </c>
      <c r="AB723" s="60">
        <v>32130</v>
      </c>
      <c r="AC723" s="60">
        <v>19800</v>
      </c>
      <c r="AD723" s="60">
        <v>68040</v>
      </c>
      <c r="AE723" s="60">
        <v>45725</v>
      </c>
      <c r="AF723" s="60">
        <v>8083</v>
      </c>
      <c r="AG723" s="60">
        <v>14232</v>
      </c>
      <c r="AH723" s="61">
        <v>0.2092</v>
      </c>
      <c r="AL723" s="55" t="s">
        <v>33</v>
      </c>
      <c r="AN723" s="55" t="s">
        <v>785</v>
      </c>
      <c r="AP7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7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7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723" s="60">
        <f>IFERROR(IF(출고표[[#This Row],[쇼핑몰구분]]="비닐팩토리",0,ROUND(출고표[[#This Row],[총판매금액(검)]]-출고표[[#This Row],[거래처지급액(검)]]-출고표[[#This Row],[수수료(검)]],0)),0)</f>
        <v>14232</v>
      </c>
      <c r="AT7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7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3" s="60">
        <f>IFERROR(IF(D723="스마트스토어",COUNTIFS(출고표[구입일자],"&lt;&gt;"&amp;H723,출고표[구매자명],E723,출고표[구매자연락처],F723),COUNTIFS(출고표[구입일자],"&lt;&gt;"&amp;H723,출고표[구매자명],E723,출고표[구매자연락처],G723)),0)</f>
        <v>0</v>
      </c>
    </row>
    <row r="724" spans="1:48" ht="20.100000000000001" customHeight="1">
      <c r="A724" s="55">
        <v>733</v>
      </c>
      <c r="B724" s="55" t="s">
        <v>560</v>
      </c>
      <c r="C724" s="64" t="s">
        <v>4140</v>
      </c>
      <c r="D724" s="55" t="s">
        <v>562</v>
      </c>
      <c r="E724" s="55" t="s">
        <v>4138</v>
      </c>
      <c r="G724" s="55" t="s">
        <v>4141</v>
      </c>
      <c r="H724" s="63">
        <v>45531</v>
      </c>
      <c r="I724" s="63">
        <v>45531</v>
      </c>
      <c r="J724" s="55" t="s">
        <v>561</v>
      </c>
      <c r="K724" s="64" t="s">
        <v>4139</v>
      </c>
      <c r="M724" s="55" t="s">
        <v>4138</v>
      </c>
      <c r="N724" s="55" t="s">
        <v>4141</v>
      </c>
      <c r="P724" s="55" t="s">
        <v>4142</v>
      </c>
      <c r="Q724" s="55" t="s">
        <v>564</v>
      </c>
      <c r="R724" s="55" t="s">
        <v>98</v>
      </c>
      <c r="S724" s="55" t="s">
        <v>351</v>
      </c>
      <c r="T724" s="60">
        <v>2</v>
      </c>
      <c r="U724" s="60">
        <v>12240</v>
      </c>
      <c r="V724" s="60">
        <v>1360</v>
      </c>
      <c r="W724" s="60">
        <v>0</v>
      </c>
      <c r="X724" s="60">
        <v>0</v>
      </c>
      <c r="Y724" s="60">
        <v>3000</v>
      </c>
      <c r="Z724" s="60">
        <v>0</v>
      </c>
      <c r="AA724" s="60">
        <v>0</v>
      </c>
      <c r="AB724" s="60">
        <v>6430</v>
      </c>
      <c r="AC724" s="60">
        <v>3960</v>
      </c>
      <c r="AD724" s="60">
        <v>12240</v>
      </c>
      <c r="AE724" s="60">
        <v>10920</v>
      </c>
      <c r="AF724" s="60">
        <v>1454</v>
      </c>
      <c r="AG724" s="60">
        <v>-134</v>
      </c>
      <c r="AH724" s="61">
        <v>-1.09E-2</v>
      </c>
      <c r="AL724" s="55" t="s">
        <v>1645</v>
      </c>
      <c r="AN724" s="55" t="s">
        <v>785</v>
      </c>
      <c r="AP7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7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7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724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7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7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4" s="60">
        <f>IFERROR(IF(D724="스마트스토어",COUNTIFS(출고표[구입일자],"&lt;&gt;"&amp;H724,출고표[구매자명],E724,출고표[구매자연락처],F724),COUNTIFS(출고표[구입일자],"&lt;&gt;"&amp;H724,출고표[구매자명],E724,출고표[구매자연락처],G724)),0)</f>
        <v>0</v>
      </c>
    </row>
    <row r="725" spans="1:48" ht="20.100000000000001" customHeight="1">
      <c r="A725" s="55">
        <v>734</v>
      </c>
      <c r="B725" s="55" t="s">
        <v>560</v>
      </c>
      <c r="C725" s="64" t="s">
        <v>4145</v>
      </c>
      <c r="D725" s="55" t="s">
        <v>562</v>
      </c>
      <c r="E725" s="55" t="s">
        <v>4146</v>
      </c>
      <c r="G725" s="55" t="s">
        <v>4147</v>
      </c>
      <c r="H725" s="63">
        <v>45531</v>
      </c>
      <c r="I725" s="63">
        <v>45531</v>
      </c>
      <c r="J725" s="55" t="s">
        <v>561</v>
      </c>
      <c r="K725" s="64" t="s">
        <v>4144</v>
      </c>
      <c r="M725" s="55" t="s">
        <v>4143</v>
      </c>
      <c r="N725" s="55" t="s">
        <v>4147</v>
      </c>
      <c r="P725" s="55" t="s">
        <v>4148</v>
      </c>
      <c r="Q725" s="55" t="s">
        <v>564</v>
      </c>
      <c r="R725" s="55" t="s">
        <v>34</v>
      </c>
      <c r="S725" s="55" t="s">
        <v>351</v>
      </c>
      <c r="T725" s="60">
        <v>1</v>
      </c>
      <c r="U725" s="60">
        <v>34020</v>
      </c>
      <c r="V725" s="60">
        <v>0</v>
      </c>
      <c r="W725" s="60">
        <v>3000</v>
      </c>
      <c r="X725" s="60">
        <v>0</v>
      </c>
      <c r="Y725" s="60">
        <v>3500</v>
      </c>
      <c r="Z725" s="60">
        <v>960</v>
      </c>
      <c r="AA725" s="60">
        <v>0</v>
      </c>
      <c r="AB725" s="60">
        <v>32130</v>
      </c>
      <c r="AC725" s="60">
        <v>19800</v>
      </c>
      <c r="AD725" s="60">
        <v>37020</v>
      </c>
      <c r="AE725" s="60">
        <v>24260</v>
      </c>
      <c r="AF725" s="60">
        <v>4141</v>
      </c>
      <c r="AG725" s="60">
        <v>8619</v>
      </c>
      <c r="AH725" s="61">
        <v>0.23280000000000001</v>
      </c>
      <c r="AL725" s="55" t="s">
        <v>33</v>
      </c>
      <c r="AN725" s="55" t="s">
        <v>785</v>
      </c>
      <c r="AP7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7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25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7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5" s="60">
        <f>IFERROR(IF(D725="스마트스토어",COUNTIFS(출고표[구입일자],"&lt;&gt;"&amp;H725,출고표[구매자명],E725,출고표[구매자연락처],F725),COUNTIFS(출고표[구입일자],"&lt;&gt;"&amp;H725,출고표[구매자명],E725,출고표[구매자연락처],G725)),0)</f>
        <v>0</v>
      </c>
    </row>
    <row r="726" spans="1:48" ht="20.100000000000001" customHeight="1">
      <c r="A726" s="55">
        <v>735</v>
      </c>
      <c r="B726" s="55" t="s">
        <v>665</v>
      </c>
      <c r="C726" s="64" t="s">
        <v>4150</v>
      </c>
      <c r="D726" s="55" t="s">
        <v>559</v>
      </c>
      <c r="E726" s="55" t="s">
        <v>3086</v>
      </c>
      <c r="F726" s="55" t="s">
        <v>3087</v>
      </c>
      <c r="G726" s="55" t="s">
        <v>3088</v>
      </c>
      <c r="H726" s="63">
        <v>45531</v>
      </c>
      <c r="I726" s="63">
        <v>45531</v>
      </c>
      <c r="J726" s="55" t="s">
        <v>561</v>
      </c>
      <c r="K726" s="64" t="s">
        <v>4149</v>
      </c>
      <c r="M726" s="55" t="s">
        <v>3083</v>
      </c>
      <c r="N726" s="55" t="s">
        <v>3088</v>
      </c>
      <c r="P726" s="55" t="s">
        <v>3089</v>
      </c>
      <c r="Q726" s="55" t="s">
        <v>1114</v>
      </c>
      <c r="R726" s="55" t="s">
        <v>82</v>
      </c>
      <c r="S726" s="55" t="s">
        <v>351</v>
      </c>
      <c r="T726" s="60">
        <v>7</v>
      </c>
      <c r="U726" s="60">
        <v>36330</v>
      </c>
      <c r="V726" s="60">
        <v>0</v>
      </c>
      <c r="W726" s="60">
        <v>0</v>
      </c>
      <c r="X726" s="60">
        <v>0</v>
      </c>
      <c r="Y726" s="60">
        <v>4400</v>
      </c>
      <c r="Z726" s="60">
        <v>1725</v>
      </c>
      <c r="AA726" s="60">
        <v>0</v>
      </c>
      <c r="AB726" s="60">
        <v>5610</v>
      </c>
      <c r="AC726" s="60">
        <v>3740</v>
      </c>
      <c r="AD726" s="60">
        <v>36330</v>
      </c>
      <c r="AE726" s="60">
        <v>0</v>
      </c>
      <c r="AF726" s="60">
        <v>1906</v>
      </c>
      <c r="AG726" s="60">
        <v>0</v>
      </c>
      <c r="AH726" s="61">
        <v>0</v>
      </c>
      <c r="AL726" s="55" t="s">
        <v>81</v>
      </c>
      <c r="AM726" s="55" t="s">
        <v>773</v>
      </c>
      <c r="AN726" s="55" t="s">
        <v>785</v>
      </c>
      <c r="AP7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36330</v>
      </c>
      <c r="AQ7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1906</v>
      </c>
      <c r="AS72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2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6" s="60">
        <f>IFERROR(IF(D726="스마트스토어",COUNTIFS(출고표[구입일자],"&lt;&gt;"&amp;H726,출고표[구매자명],E726,출고표[구매자연락처],F726),COUNTIFS(출고표[구입일자],"&lt;&gt;"&amp;H726,출고표[구매자명],E726,출고표[구매자연락처],G726)),0)</f>
        <v>1</v>
      </c>
    </row>
    <row r="727" spans="1:48" ht="20.100000000000001" customHeight="1">
      <c r="A727" s="55">
        <v>736</v>
      </c>
      <c r="B727" s="55" t="s">
        <v>665</v>
      </c>
      <c r="C727" s="64" t="s">
        <v>4152</v>
      </c>
      <c r="D727" s="55" t="s">
        <v>559</v>
      </c>
      <c r="E727" s="55" t="s">
        <v>4101</v>
      </c>
      <c r="F727" s="55" t="s">
        <v>4104</v>
      </c>
      <c r="G727" s="55" t="s">
        <v>4105</v>
      </c>
      <c r="H727" s="63">
        <v>45531</v>
      </c>
      <c r="I727" s="63">
        <v>45531</v>
      </c>
      <c r="J727" s="55" t="s">
        <v>561</v>
      </c>
      <c r="K727" s="64" t="s">
        <v>4151</v>
      </c>
      <c r="M727" s="55" t="s">
        <v>4101</v>
      </c>
      <c r="N727" s="55" t="s">
        <v>4105</v>
      </c>
      <c r="P727" s="55" t="s">
        <v>4106</v>
      </c>
      <c r="Q727" s="55" t="s">
        <v>3874</v>
      </c>
      <c r="R727" s="55" t="s">
        <v>22</v>
      </c>
      <c r="S727" s="55" t="s">
        <v>351</v>
      </c>
      <c r="T727" s="60">
        <v>1</v>
      </c>
      <c r="U727" s="60">
        <v>18400</v>
      </c>
      <c r="V727" s="60">
        <v>0</v>
      </c>
      <c r="W727" s="60">
        <v>3000</v>
      </c>
      <c r="X727" s="60">
        <v>0</v>
      </c>
      <c r="Y727" s="60">
        <v>3500</v>
      </c>
      <c r="Z727" s="60">
        <v>960</v>
      </c>
      <c r="AA727" s="60">
        <v>0</v>
      </c>
      <c r="AB727" s="60">
        <v>18400</v>
      </c>
      <c r="AC727" s="60">
        <v>12650</v>
      </c>
      <c r="AD727" s="60">
        <v>21400</v>
      </c>
      <c r="AE727" s="60">
        <v>0</v>
      </c>
      <c r="AF727" s="60">
        <v>1094</v>
      </c>
      <c r="AG727" s="60">
        <v>0</v>
      </c>
      <c r="AH727" s="61">
        <v>0</v>
      </c>
      <c r="AL727" s="55" t="s">
        <v>21</v>
      </c>
      <c r="AM727" s="55" t="s">
        <v>773</v>
      </c>
      <c r="AN727" s="55" t="s">
        <v>785</v>
      </c>
      <c r="AP7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7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72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2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7" s="60">
        <f>IFERROR(IF(D727="스마트스토어",COUNTIFS(출고표[구입일자],"&lt;&gt;"&amp;H727,출고표[구매자명],E727,출고표[구매자연락처],F727),COUNTIFS(출고표[구입일자],"&lt;&gt;"&amp;H727,출고표[구매자명],E727,출고표[구매자연락처],G727)),0)</f>
        <v>4</v>
      </c>
    </row>
    <row r="728" spans="1:48" ht="20.100000000000001" customHeight="1">
      <c r="A728" s="55">
        <v>737</v>
      </c>
      <c r="B728" s="55" t="s">
        <v>560</v>
      </c>
      <c r="C728" s="64" t="s">
        <v>4155</v>
      </c>
      <c r="D728" s="55" t="s">
        <v>559</v>
      </c>
      <c r="E728" s="55" t="s">
        <v>4156</v>
      </c>
      <c r="F728" s="55" t="s">
        <v>4157</v>
      </c>
      <c r="G728" s="55" t="s">
        <v>4158</v>
      </c>
      <c r="H728" s="63">
        <v>45531</v>
      </c>
      <c r="I728" s="63">
        <v>45531</v>
      </c>
      <c r="J728" s="55" t="s">
        <v>561</v>
      </c>
      <c r="K728" s="64" t="s">
        <v>4154</v>
      </c>
      <c r="M728" s="55" t="s">
        <v>4153</v>
      </c>
      <c r="N728" s="55" t="s">
        <v>4158</v>
      </c>
      <c r="P728" s="55" t="s">
        <v>4159</v>
      </c>
      <c r="R728" s="55" t="s">
        <v>22</v>
      </c>
      <c r="S728" s="55" t="s">
        <v>351</v>
      </c>
      <c r="T728" s="60">
        <v>2</v>
      </c>
      <c r="U728" s="60">
        <v>37260</v>
      </c>
      <c r="V728" s="60">
        <v>4140</v>
      </c>
      <c r="W728" s="60">
        <v>0</v>
      </c>
      <c r="X728" s="60">
        <v>0</v>
      </c>
      <c r="Y728" s="60">
        <v>4400</v>
      </c>
      <c r="Z728" s="60">
        <v>1725</v>
      </c>
      <c r="AA728" s="60">
        <v>0</v>
      </c>
      <c r="AB728" s="60">
        <v>19550</v>
      </c>
      <c r="AC728" s="60">
        <v>12650</v>
      </c>
      <c r="AD728" s="60">
        <v>37260</v>
      </c>
      <c r="AE728" s="60">
        <v>31425</v>
      </c>
      <c r="AF728" s="60">
        <v>1563</v>
      </c>
      <c r="AG728" s="60">
        <v>4272</v>
      </c>
      <c r="AH728" s="61">
        <v>0.1147</v>
      </c>
      <c r="AL728" s="55" t="s">
        <v>21</v>
      </c>
      <c r="AN728" s="55" t="s">
        <v>785</v>
      </c>
      <c r="AP7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37260</v>
      </c>
      <c r="AQ7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31425</v>
      </c>
      <c r="AR7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1563</v>
      </c>
      <c r="AS728" s="60">
        <f>IFERROR(IF(출고표[[#This Row],[쇼핑몰구분]]="비닐팩토리",0,ROUND(출고표[[#This Row],[총판매금액(검)]]-출고표[[#This Row],[거래처지급액(검)]]-출고표[[#This Row],[수수료(검)]],0)),0)</f>
        <v>4272</v>
      </c>
      <c r="AT7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0.1147</v>
      </c>
      <c r="AU7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8" s="60">
        <f>IFERROR(IF(D728="스마트스토어",COUNTIFS(출고표[구입일자],"&lt;&gt;"&amp;H728,출고표[구매자명],E728,출고표[구매자연락처],F728),COUNTIFS(출고표[구입일자],"&lt;&gt;"&amp;H728,출고표[구매자명],E728,출고표[구매자연락처],G728)),0)</f>
        <v>0</v>
      </c>
    </row>
    <row r="729" spans="1:48" ht="20.100000000000001" customHeight="1">
      <c r="A729" s="55">
        <v>738</v>
      </c>
      <c r="B729" s="55" t="s">
        <v>665</v>
      </c>
      <c r="C729" s="64" t="s">
        <v>4163</v>
      </c>
      <c r="D729" s="55" t="s">
        <v>562</v>
      </c>
      <c r="E729" s="55" t="s">
        <v>4161</v>
      </c>
      <c r="G729" s="55" t="s">
        <v>4164</v>
      </c>
      <c r="H729" s="63">
        <v>45532</v>
      </c>
      <c r="I729" s="63">
        <v>45532</v>
      </c>
      <c r="J729" s="55" t="s">
        <v>561</v>
      </c>
      <c r="K729" s="64" t="s">
        <v>4162</v>
      </c>
      <c r="M729" s="55" t="s">
        <v>4161</v>
      </c>
      <c r="N729" s="55" t="s">
        <v>4164</v>
      </c>
      <c r="P729" s="55" t="s">
        <v>4165</v>
      </c>
      <c r="Q729" s="55" t="s">
        <v>563</v>
      </c>
      <c r="R729" s="55" t="s">
        <v>38</v>
      </c>
      <c r="S729" s="55" t="s">
        <v>351</v>
      </c>
      <c r="T729" s="60">
        <v>1</v>
      </c>
      <c r="U729" s="60">
        <v>21840</v>
      </c>
      <c r="V729" s="60">
        <v>0</v>
      </c>
      <c r="W729" s="60">
        <v>3000</v>
      </c>
      <c r="X729" s="60">
        <v>0</v>
      </c>
      <c r="Y729" s="60">
        <v>3500</v>
      </c>
      <c r="Z729" s="60">
        <v>960</v>
      </c>
      <c r="AA729" s="60">
        <v>0</v>
      </c>
      <c r="AB729" s="60">
        <v>21840</v>
      </c>
      <c r="AC729" s="60">
        <v>14300</v>
      </c>
      <c r="AD729" s="60">
        <v>24840</v>
      </c>
      <c r="AE729" s="60">
        <v>0</v>
      </c>
      <c r="AF729" s="60">
        <v>2694</v>
      </c>
      <c r="AG729" s="60">
        <v>0</v>
      </c>
      <c r="AH729" s="61">
        <v>0</v>
      </c>
      <c r="AL729" s="55" t="s">
        <v>37</v>
      </c>
      <c r="AN729" s="55" t="s">
        <v>785</v>
      </c>
      <c r="AP7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24840</v>
      </c>
      <c r="AQ7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2694</v>
      </c>
      <c r="AS72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2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9" s="60">
        <f>IFERROR(IF(D729="스마트스토어",COUNTIFS(출고표[구입일자],"&lt;&gt;"&amp;H729,출고표[구매자명],E729,출고표[구매자연락처],F729),COUNTIFS(출고표[구입일자],"&lt;&gt;"&amp;H729,출고표[구매자명],E729,출고표[구매자연락처],G729)),0)</f>
        <v>0</v>
      </c>
    </row>
    <row r="730" spans="1:48" ht="20.100000000000001" customHeight="1">
      <c r="A730" s="55">
        <v>739</v>
      </c>
      <c r="B730" s="55" t="s">
        <v>665</v>
      </c>
      <c r="C730" s="64" t="s">
        <v>4187</v>
      </c>
      <c r="D730" s="55" t="s">
        <v>559</v>
      </c>
      <c r="H730" s="63">
        <v>45532</v>
      </c>
      <c r="I730" s="63">
        <v>45532</v>
      </c>
      <c r="J730" s="55" t="s">
        <v>561</v>
      </c>
      <c r="K730" s="64" t="s">
        <v>4167</v>
      </c>
      <c r="M730" s="55" t="s">
        <v>4166</v>
      </c>
      <c r="N730" s="55" t="s">
        <v>4168</v>
      </c>
      <c r="P730" s="55" t="s">
        <v>4169</v>
      </c>
      <c r="R730" s="55" t="s">
        <v>36</v>
      </c>
      <c r="S730" s="55" t="s">
        <v>351</v>
      </c>
      <c r="T730" s="60">
        <v>2</v>
      </c>
      <c r="U730" s="60">
        <v>0</v>
      </c>
      <c r="V730" s="60">
        <v>0</v>
      </c>
      <c r="W730" s="60">
        <v>0</v>
      </c>
      <c r="X730" s="60">
        <v>0</v>
      </c>
      <c r="Y730" s="60">
        <v>4400</v>
      </c>
      <c r="Z730" s="60">
        <v>1725</v>
      </c>
      <c r="AA730" s="60">
        <v>0</v>
      </c>
      <c r="AB730" s="60">
        <v>24000</v>
      </c>
      <c r="AC730" s="60">
        <v>16500</v>
      </c>
      <c r="AD730" s="60">
        <v>0</v>
      </c>
      <c r="AE730" s="60">
        <v>0</v>
      </c>
      <c r="AF730" s="60">
        <v>80</v>
      </c>
      <c r="AG730" s="60">
        <v>0</v>
      </c>
      <c r="AH730" s="61">
        <v>0</v>
      </c>
      <c r="AL730" s="55" t="s">
        <v>35</v>
      </c>
      <c r="AM730" s="55" t="s">
        <v>773</v>
      </c>
      <c r="AN730" s="55" t="s">
        <v>785</v>
      </c>
      <c r="AP7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73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0" s="60">
        <f>IFERROR(IF(D730="스마트스토어",COUNTIFS(출고표[구입일자],"&lt;&gt;"&amp;H730,출고표[구매자명],E730,출고표[구매자연락처],F730),COUNTIFS(출고표[구입일자],"&lt;&gt;"&amp;H730,출고표[구매자명],E730,출고표[구매자연락처],G730)),0)</f>
        <v>0</v>
      </c>
    </row>
    <row r="731" spans="1:48" ht="20.100000000000001" customHeight="1">
      <c r="A731" s="55">
        <v>740</v>
      </c>
      <c r="B731" s="55" t="s">
        <v>665</v>
      </c>
      <c r="C731" s="64" t="s">
        <v>4172</v>
      </c>
      <c r="D731" s="55" t="s">
        <v>559</v>
      </c>
      <c r="E731" s="55" t="s">
        <v>4170</v>
      </c>
      <c r="F731" s="55" t="s">
        <v>4173</v>
      </c>
      <c r="G731" s="55" t="s">
        <v>4168</v>
      </c>
      <c r="H731" s="63">
        <v>45532</v>
      </c>
      <c r="I731" s="63">
        <v>45532</v>
      </c>
      <c r="J731" s="55" t="s">
        <v>561</v>
      </c>
      <c r="K731" s="64" t="s">
        <v>4171</v>
      </c>
      <c r="M731" s="55" t="s">
        <v>4170</v>
      </c>
      <c r="N731" s="55" t="s">
        <v>4168</v>
      </c>
      <c r="P731" s="55" t="s">
        <v>4174</v>
      </c>
      <c r="Q731" s="55" t="s">
        <v>4175</v>
      </c>
      <c r="R731" s="55" t="s">
        <v>36</v>
      </c>
      <c r="S731" s="55" t="s">
        <v>351</v>
      </c>
      <c r="T731" s="60">
        <v>2</v>
      </c>
      <c r="U731" s="60">
        <v>96000</v>
      </c>
      <c r="V731" s="60">
        <v>0</v>
      </c>
      <c r="W731" s="60">
        <v>0</v>
      </c>
      <c r="X731" s="60">
        <v>0</v>
      </c>
      <c r="Y731" s="60">
        <v>4400</v>
      </c>
      <c r="Z731" s="60">
        <v>1725</v>
      </c>
      <c r="AA731" s="60">
        <v>0</v>
      </c>
      <c r="AB731" s="60">
        <v>24000</v>
      </c>
      <c r="AC731" s="60">
        <v>16500</v>
      </c>
      <c r="AD731" s="60">
        <v>96000</v>
      </c>
      <c r="AE731" s="60">
        <v>0</v>
      </c>
      <c r="AF731" s="60">
        <v>4904</v>
      </c>
      <c r="AG731" s="60">
        <v>0</v>
      </c>
      <c r="AH731" s="61">
        <v>0</v>
      </c>
      <c r="AL731" s="55" t="s">
        <v>35</v>
      </c>
      <c r="AN731" s="55" t="s">
        <v>785</v>
      </c>
      <c r="AP7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96000</v>
      </c>
      <c r="AQ7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4904</v>
      </c>
      <c r="AS73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1" s="60">
        <f>IFERROR(IF(D731="스마트스토어",COUNTIFS(출고표[구입일자],"&lt;&gt;"&amp;H731,출고표[구매자명],E731,출고표[구매자연락처],F731),COUNTIFS(출고표[구입일자],"&lt;&gt;"&amp;H731,출고표[구매자명],E731,출고표[구매자연락처],G731)),0)</f>
        <v>0</v>
      </c>
    </row>
    <row r="732" spans="1:48" ht="20.100000000000001" customHeight="1">
      <c r="A732" s="55">
        <v>741</v>
      </c>
      <c r="B732" s="55" t="s">
        <v>560</v>
      </c>
      <c r="C732" s="64" t="s">
        <v>4178</v>
      </c>
      <c r="D732" s="55" t="s">
        <v>559</v>
      </c>
      <c r="E732" s="55" t="s">
        <v>4176</v>
      </c>
      <c r="F732" s="55" t="s">
        <v>4179</v>
      </c>
      <c r="G732" s="55" t="s">
        <v>4180</v>
      </c>
      <c r="H732" s="63">
        <v>45532</v>
      </c>
      <c r="I732" s="63">
        <v>45532</v>
      </c>
      <c r="J732" s="55" t="s">
        <v>561</v>
      </c>
      <c r="K732" s="64" t="s">
        <v>4177</v>
      </c>
      <c r="M732" s="55" t="s">
        <v>4176</v>
      </c>
      <c r="N732" s="55" t="s">
        <v>4180</v>
      </c>
      <c r="P732" s="55" t="s">
        <v>4181</v>
      </c>
      <c r="Q732" s="55" t="s">
        <v>4175</v>
      </c>
      <c r="R732" s="55" t="s">
        <v>34</v>
      </c>
      <c r="S732" s="55" t="s">
        <v>351</v>
      </c>
      <c r="T732" s="60">
        <v>1</v>
      </c>
      <c r="U732" s="60">
        <v>28620</v>
      </c>
      <c r="V732" s="60">
        <v>3180</v>
      </c>
      <c r="W732" s="60">
        <v>3000</v>
      </c>
      <c r="X732" s="60">
        <v>0</v>
      </c>
      <c r="Y732" s="60">
        <v>3500</v>
      </c>
      <c r="Z732" s="60">
        <v>960</v>
      </c>
      <c r="AA732" s="60">
        <v>0</v>
      </c>
      <c r="AB732" s="60">
        <v>30600</v>
      </c>
      <c r="AC732" s="60">
        <v>19800</v>
      </c>
      <c r="AD732" s="60">
        <v>31620</v>
      </c>
      <c r="AE732" s="60">
        <v>24260</v>
      </c>
      <c r="AF732" s="60">
        <v>1278</v>
      </c>
      <c r="AG732" s="60">
        <v>9082</v>
      </c>
      <c r="AH732" s="61">
        <v>0.28720000000000001</v>
      </c>
      <c r="AL732" s="55" t="s">
        <v>33</v>
      </c>
      <c r="AN732" s="55" t="s">
        <v>785</v>
      </c>
      <c r="AP7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32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7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7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32" s="60">
        <f>IFERROR(IF(D732="스마트스토어",COUNTIFS(출고표[구입일자],"&lt;&gt;"&amp;H732,출고표[구매자명],E732,출고표[구매자연락처],F732),COUNTIFS(출고표[구입일자],"&lt;&gt;"&amp;H732,출고표[구매자명],E732,출고표[구매자연락처],G732)),0)</f>
        <v>0</v>
      </c>
    </row>
    <row r="733" spans="1:48" ht="20.100000000000001" customHeight="1">
      <c r="A733" s="55">
        <v>742</v>
      </c>
      <c r="B733" s="55" t="s">
        <v>560</v>
      </c>
      <c r="C733" s="64" t="s">
        <v>4184</v>
      </c>
      <c r="D733" s="55" t="s">
        <v>562</v>
      </c>
      <c r="E733" s="55" t="s">
        <v>4182</v>
      </c>
      <c r="G733" s="55" t="s">
        <v>4185</v>
      </c>
      <c r="H733" s="63">
        <v>45531</v>
      </c>
      <c r="I733" s="63">
        <v>45532</v>
      </c>
      <c r="J733" s="55" t="s">
        <v>561</v>
      </c>
      <c r="K733" s="64" t="s">
        <v>4183</v>
      </c>
      <c r="M733" s="55" t="s">
        <v>4182</v>
      </c>
      <c r="N733" s="55" t="s">
        <v>4185</v>
      </c>
      <c r="P733" s="55" t="s">
        <v>4186</v>
      </c>
      <c r="Q733" s="55" t="s">
        <v>564</v>
      </c>
      <c r="R733" s="55" t="s">
        <v>22</v>
      </c>
      <c r="S733" s="55" t="s">
        <v>351</v>
      </c>
      <c r="T733" s="60">
        <v>1</v>
      </c>
      <c r="U733" s="60">
        <v>21740</v>
      </c>
      <c r="V733" s="60">
        <v>0</v>
      </c>
      <c r="W733" s="60">
        <v>3000</v>
      </c>
      <c r="X733" s="60">
        <v>0</v>
      </c>
      <c r="Y733" s="60">
        <v>3500</v>
      </c>
      <c r="Z733" s="60">
        <v>960</v>
      </c>
      <c r="AA733" s="60">
        <v>0</v>
      </c>
      <c r="AB733" s="60">
        <v>20530</v>
      </c>
      <c r="AC733" s="60">
        <v>12650</v>
      </c>
      <c r="AD733" s="60">
        <v>24740</v>
      </c>
      <c r="AE733" s="60">
        <v>17110</v>
      </c>
      <c r="AF733" s="60">
        <v>2682</v>
      </c>
      <c r="AG733" s="60">
        <v>4948</v>
      </c>
      <c r="AH733" s="61">
        <v>0.2</v>
      </c>
      <c r="AL733" s="55" t="s">
        <v>21</v>
      </c>
      <c r="AN733" s="55" t="s">
        <v>785</v>
      </c>
      <c r="AP7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24740</v>
      </c>
      <c r="AQ7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17110</v>
      </c>
      <c r="AR7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2682</v>
      </c>
      <c r="AS733" s="60">
        <f>IFERROR(IF(출고표[[#This Row],[쇼핑몰구분]]="비닐팩토리",0,ROUND(출고표[[#This Row],[총판매금액(검)]]-출고표[[#This Row],[거래처지급액(검)]]-출고표[[#This Row],[수수료(검)]],0)),0)</f>
        <v>4948</v>
      </c>
      <c r="AT7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</v>
      </c>
      <c r="AU7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3" s="60">
        <f>IFERROR(IF(D733="스마트스토어",COUNTIFS(출고표[구입일자],"&lt;&gt;"&amp;H733,출고표[구매자명],E733,출고표[구매자연락처],F733),COUNTIFS(출고표[구입일자],"&lt;&gt;"&amp;H733,출고표[구매자명],E733,출고표[구매자연락처],G733)),0)</f>
        <v>0</v>
      </c>
    </row>
    <row r="734" spans="1:48" ht="20.100000000000001" customHeight="1">
      <c r="A734" s="55">
        <v>743</v>
      </c>
      <c r="C734" s="64" t="s">
        <v>4188</v>
      </c>
      <c r="K734" s="64" t="s">
        <v>558</v>
      </c>
      <c r="R734" s="55" t="s">
        <v>529</v>
      </c>
      <c r="S734" s="55" t="s">
        <v>351</v>
      </c>
      <c r="V734" s="60">
        <v>0</v>
      </c>
      <c r="W734" s="60">
        <v>0</v>
      </c>
      <c r="Y734" s="60">
        <v>0</v>
      </c>
      <c r="Z734" s="60">
        <v>960</v>
      </c>
      <c r="AA734" s="60">
        <v>0</v>
      </c>
      <c r="AB734" s="60" t="s">
        <v>527</v>
      </c>
      <c r="AC734" s="60" t="s">
        <v>347</v>
      </c>
      <c r="AD734" s="60">
        <v>0</v>
      </c>
      <c r="AE734" s="60">
        <v>0</v>
      </c>
      <c r="AF734" s="60">
        <v>0</v>
      </c>
      <c r="AG734" s="60">
        <v>0</v>
      </c>
      <c r="AH734" s="61">
        <v>0</v>
      </c>
      <c r="AL734" s="55" t="s">
        <v>530</v>
      </c>
      <c r="AM734" s="55" t="s">
        <v>773</v>
      </c>
      <c r="AN734" s="55" t="s">
        <v>785</v>
      </c>
      <c r="AP7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7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4" s="60">
        <f>IFERROR(IF(D734="스마트스토어",COUNTIFS(출고표[구입일자],"&lt;&gt;"&amp;H734,출고표[구매자명],E734,출고표[구매자연락처],F734),COUNTIFS(출고표[구입일자],"&lt;&gt;"&amp;H734,출고표[구매자명],E734,출고표[구매자연락처],G734)),0)</f>
        <v>0</v>
      </c>
    </row>
    <row r="735" spans="1:48" ht="20.100000000000001" customHeight="1">
      <c r="A735" s="55">
        <v>744</v>
      </c>
      <c r="B735" s="55" t="s">
        <v>665</v>
      </c>
      <c r="C735" s="64" t="s">
        <v>4191</v>
      </c>
      <c r="D735" s="55" t="s">
        <v>559</v>
      </c>
      <c r="E735" s="55" t="s">
        <v>4192</v>
      </c>
      <c r="F735" s="55" t="s">
        <v>4193</v>
      </c>
      <c r="G735" s="55" t="s">
        <v>4194</v>
      </c>
      <c r="H735" s="63">
        <v>45533</v>
      </c>
      <c r="I735" s="63">
        <v>45533</v>
      </c>
      <c r="J735" s="55" t="s">
        <v>561</v>
      </c>
      <c r="K735" s="64" t="s">
        <v>4190</v>
      </c>
      <c r="M735" s="55" t="s">
        <v>4189</v>
      </c>
      <c r="N735" s="55" t="s">
        <v>4194</v>
      </c>
      <c r="P735" s="55" t="s">
        <v>4195</v>
      </c>
      <c r="R735" s="55" t="s">
        <v>44</v>
      </c>
      <c r="S735" s="55" t="s">
        <v>351</v>
      </c>
      <c r="T735" s="60">
        <v>1</v>
      </c>
      <c r="U735" s="60">
        <v>14400</v>
      </c>
      <c r="V735" s="60">
        <v>0</v>
      </c>
      <c r="W735" s="60">
        <v>3000</v>
      </c>
      <c r="X735" s="60">
        <v>0</v>
      </c>
      <c r="Y735" s="60">
        <v>3500</v>
      </c>
      <c r="Z735" s="60">
        <v>960</v>
      </c>
      <c r="AA735" s="60">
        <v>0</v>
      </c>
      <c r="AB735" s="60">
        <v>14400</v>
      </c>
      <c r="AC735" s="60">
        <v>9900</v>
      </c>
      <c r="AD735" s="60">
        <v>17400</v>
      </c>
      <c r="AE735" s="60">
        <v>0</v>
      </c>
      <c r="AF735" s="60">
        <v>893</v>
      </c>
      <c r="AG735" s="60">
        <v>0</v>
      </c>
      <c r="AH735" s="61">
        <v>0</v>
      </c>
      <c r="AL735" s="55" t="s">
        <v>43</v>
      </c>
      <c r="AN735" s="55" t="s">
        <v>785</v>
      </c>
      <c r="AP7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17400</v>
      </c>
      <c r="AQ7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893</v>
      </c>
      <c r="AS7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5" s="60">
        <f>IFERROR(IF(D735="스마트스토어",COUNTIFS(출고표[구입일자],"&lt;&gt;"&amp;H735,출고표[구매자명],E735,출고표[구매자연락처],F735),COUNTIFS(출고표[구입일자],"&lt;&gt;"&amp;H735,출고표[구매자명],E735,출고표[구매자연락처],G735)),0)</f>
        <v>0</v>
      </c>
    </row>
    <row r="736" spans="1:48" ht="20.100000000000001" customHeight="1">
      <c r="A736" s="55">
        <v>745</v>
      </c>
      <c r="B736" s="55" t="s">
        <v>665</v>
      </c>
      <c r="C736" s="64" t="s">
        <v>4198</v>
      </c>
      <c r="D736" s="55" t="s">
        <v>559</v>
      </c>
      <c r="E736" s="55" t="s">
        <v>4199</v>
      </c>
      <c r="F736" s="55" t="s">
        <v>4200</v>
      </c>
      <c r="G736" s="55" t="s">
        <v>4201</v>
      </c>
      <c r="H736" s="63">
        <v>45533</v>
      </c>
      <c r="I736" s="63">
        <v>45533</v>
      </c>
      <c r="J736" s="55" t="s">
        <v>561</v>
      </c>
      <c r="K736" s="64" t="s">
        <v>4197</v>
      </c>
      <c r="M736" s="55" t="s">
        <v>4196</v>
      </c>
      <c r="N736" s="55" t="s">
        <v>4202</v>
      </c>
      <c r="P736" s="55" t="s">
        <v>4203</v>
      </c>
      <c r="Q736" s="55" t="s">
        <v>4204</v>
      </c>
      <c r="R736" s="55" t="s">
        <v>18</v>
      </c>
      <c r="S736" s="55" t="s">
        <v>351</v>
      </c>
      <c r="T736" s="60">
        <v>1</v>
      </c>
      <c r="U736" s="60">
        <v>10560</v>
      </c>
      <c r="V736" s="60">
        <v>0</v>
      </c>
      <c r="W736" s="60">
        <v>3000</v>
      </c>
      <c r="X736" s="60">
        <v>0</v>
      </c>
      <c r="Y736" s="60">
        <v>3000</v>
      </c>
      <c r="Z736" s="60">
        <v>0</v>
      </c>
      <c r="AA736" s="60">
        <v>0</v>
      </c>
      <c r="AB736" s="60">
        <v>10560</v>
      </c>
      <c r="AC736" s="60">
        <v>7260</v>
      </c>
      <c r="AD736" s="60">
        <v>13560</v>
      </c>
      <c r="AE736" s="60">
        <v>0</v>
      </c>
      <c r="AF736" s="60">
        <v>700</v>
      </c>
      <c r="AG736" s="60">
        <v>0</v>
      </c>
      <c r="AH736" s="61">
        <v>0</v>
      </c>
      <c r="AL736" s="55" t="s">
        <v>17</v>
      </c>
      <c r="AN736" s="55" t="s">
        <v>785</v>
      </c>
      <c r="AP7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7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7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6" s="60">
        <f>IFERROR(IF(D736="스마트스토어",COUNTIFS(출고표[구입일자],"&lt;&gt;"&amp;H736,출고표[구매자명],E736,출고표[구매자연락처],F736),COUNTIFS(출고표[구입일자],"&lt;&gt;"&amp;H736,출고표[구매자명],E736,출고표[구매자연락처],G736)),0)</f>
        <v>0</v>
      </c>
    </row>
    <row r="737" spans="1:48" ht="20.100000000000001" customHeight="1">
      <c r="A737" s="55">
        <v>746</v>
      </c>
      <c r="B737" s="55" t="s">
        <v>665</v>
      </c>
      <c r="C737" s="64" t="s">
        <v>4207</v>
      </c>
      <c r="D737" s="55" t="s">
        <v>559</v>
      </c>
      <c r="E737" s="55" t="s">
        <v>4205</v>
      </c>
      <c r="F737" s="55" t="s">
        <v>4208</v>
      </c>
      <c r="G737" s="55" t="s">
        <v>4209</v>
      </c>
      <c r="H737" s="63">
        <v>45533</v>
      </c>
      <c r="I737" s="63">
        <v>45533</v>
      </c>
      <c r="J737" s="55" t="s">
        <v>561</v>
      </c>
      <c r="K737" s="64" t="s">
        <v>4206</v>
      </c>
      <c r="M737" s="55" t="s">
        <v>4205</v>
      </c>
      <c r="N737" s="55" t="s">
        <v>4209</v>
      </c>
      <c r="P737" s="55" t="s">
        <v>4210</v>
      </c>
      <c r="R737" s="55" t="s">
        <v>94</v>
      </c>
      <c r="S737" s="55" t="s">
        <v>351</v>
      </c>
      <c r="T737" s="60">
        <v>3</v>
      </c>
      <c r="U737" s="60">
        <v>18570</v>
      </c>
      <c r="V737" s="60">
        <v>4680</v>
      </c>
      <c r="W737" s="60">
        <v>3000</v>
      </c>
      <c r="X737" s="60">
        <v>0</v>
      </c>
      <c r="Y737" s="60">
        <v>3500</v>
      </c>
      <c r="Z737" s="60">
        <v>960</v>
      </c>
      <c r="AA737" s="60">
        <v>0</v>
      </c>
      <c r="AB737" s="60">
        <v>6190</v>
      </c>
      <c r="AC737" s="60">
        <v>4125</v>
      </c>
      <c r="AD737" s="60">
        <v>21570</v>
      </c>
      <c r="AE737" s="60">
        <v>0</v>
      </c>
      <c r="AF737" s="60">
        <v>1102</v>
      </c>
      <c r="AG737" s="60">
        <v>0</v>
      </c>
      <c r="AH737" s="61">
        <v>0</v>
      </c>
      <c r="AL737" s="55" t="s">
        <v>789</v>
      </c>
      <c r="AN737" s="55" t="s">
        <v>785</v>
      </c>
      <c r="AP7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21570</v>
      </c>
      <c r="AQ7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1102</v>
      </c>
      <c r="AS7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7" s="60">
        <f>IFERROR(IF(D737="스마트스토어",COUNTIFS(출고표[구입일자],"&lt;&gt;"&amp;H737,출고표[구매자명],E737,출고표[구매자연락처],F737),COUNTIFS(출고표[구입일자],"&lt;&gt;"&amp;H737,출고표[구매자명],E737,출고표[구매자연락처],G737)),0)</f>
        <v>0</v>
      </c>
    </row>
    <row r="738" spans="1:48" ht="20.100000000000001" customHeight="1">
      <c r="A738" s="55">
        <v>747</v>
      </c>
      <c r="B738" s="55" t="s">
        <v>665</v>
      </c>
      <c r="C738" s="64" t="s">
        <v>4240</v>
      </c>
      <c r="D738" s="55" t="s">
        <v>530</v>
      </c>
      <c r="E738" s="55" t="s">
        <v>1435</v>
      </c>
      <c r="H738" s="63">
        <v>45533</v>
      </c>
      <c r="I738" s="63">
        <v>45533</v>
      </c>
      <c r="J738" s="55" t="s">
        <v>561</v>
      </c>
      <c r="K738" s="64" t="s">
        <v>4211</v>
      </c>
      <c r="M738" s="55" t="s">
        <v>1435</v>
      </c>
      <c r="N738" s="55" t="s">
        <v>1437</v>
      </c>
      <c r="P738" s="55" t="s">
        <v>4212</v>
      </c>
      <c r="R738" s="55" t="s">
        <v>529</v>
      </c>
      <c r="S738" s="55" t="s">
        <v>351</v>
      </c>
      <c r="T738" s="60">
        <v>1</v>
      </c>
      <c r="U738" s="60">
        <v>0</v>
      </c>
      <c r="V738" s="60">
        <v>0</v>
      </c>
      <c r="W738" s="60">
        <v>0</v>
      </c>
      <c r="X738" s="60">
        <v>0</v>
      </c>
      <c r="Y738" s="60">
        <v>5700</v>
      </c>
      <c r="Z738" s="60">
        <v>1725</v>
      </c>
      <c r="AA738" s="60">
        <v>0</v>
      </c>
      <c r="AB738" s="60">
        <v>0</v>
      </c>
      <c r="AC738" s="60">
        <v>0</v>
      </c>
      <c r="AD738" s="60">
        <v>0</v>
      </c>
      <c r="AE738" s="60">
        <v>0</v>
      </c>
      <c r="AF738" s="60">
        <v>0</v>
      </c>
      <c r="AG738" s="60">
        <v>0</v>
      </c>
      <c r="AH738" s="61">
        <v>0</v>
      </c>
      <c r="AL738" s="55" t="s">
        <v>530</v>
      </c>
      <c r="AM738" s="55" t="s">
        <v>773</v>
      </c>
      <c r="AN738" s="55" t="s">
        <v>785</v>
      </c>
      <c r="AP7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8" s="60">
        <f>IFERROR(IF(D738="스마트스토어",COUNTIFS(출고표[구입일자],"&lt;&gt;"&amp;H738,출고표[구매자명],E738,출고표[구매자연락처],F738),COUNTIFS(출고표[구입일자],"&lt;&gt;"&amp;H738,출고표[구매자명],E738,출고표[구매자연락처],G738)),0)</f>
        <v>0</v>
      </c>
    </row>
    <row r="739" spans="1:48" ht="20.100000000000001" customHeight="1">
      <c r="A739" s="55">
        <v>748</v>
      </c>
      <c r="B739" s="55" t="s">
        <v>665</v>
      </c>
      <c r="C739" s="64" t="s">
        <v>4241</v>
      </c>
      <c r="D739" s="55" t="s">
        <v>530</v>
      </c>
      <c r="E739" s="55" t="s">
        <v>1435</v>
      </c>
      <c r="H739" s="63">
        <v>45533</v>
      </c>
      <c r="I739" s="63">
        <v>45533</v>
      </c>
      <c r="J739" s="55" t="s">
        <v>561</v>
      </c>
      <c r="K739" s="64" t="s">
        <v>4213</v>
      </c>
      <c r="M739" s="55" t="s">
        <v>1435</v>
      </c>
      <c r="N739" s="55" t="s">
        <v>1437</v>
      </c>
      <c r="P739" s="55" t="s">
        <v>4214</v>
      </c>
      <c r="R739" s="55" t="s">
        <v>529</v>
      </c>
      <c r="S739" s="55" t="s">
        <v>351</v>
      </c>
      <c r="T739" s="60">
        <v>1</v>
      </c>
      <c r="U739" s="60">
        <v>0</v>
      </c>
      <c r="V739" s="60">
        <v>0</v>
      </c>
      <c r="W739" s="60">
        <v>0</v>
      </c>
      <c r="X739" s="60">
        <v>0</v>
      </c>
      <c r="Y739" s="60">
        <v>5500</v>
      </c>
      <c r="Z739" s="60">
        <v>1925</v>
      </c>
      <c r="AA739" s="60">
        <v>0</v>
      </c>
      <c r="AB739" s="60">
        <v>0</v>
      </c>
      <c r="AC739" s="60">
        <v>0</v>
      </c>
      <c r="AD739" s="60">
        <v>0</v>
      </c>
      <c r="AE739" s="60">
        <v>0</v>
      </c>
      <c r="AF739" s="60">
        <v>0</v>
      </c>
      <c r="AG739" s="60">
        <v>0</v>
      </c>
      <c r="AH739" s="61">
        <v>0</v>
      </c>
      <c r="AL739" s="55" t="s">
        <v>530</v>
      </c>
      <c r="AM739" s="55" t="s">
        <v>773</v>
      </c>
      <c r="AN739" s="55" t="s">
        <v>785</v>
      </c>
      <c r="AP7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9" s="60">
        <f>IFERROR(IF(D739="스마트스토어",COUNTIFS(출고표[구입일자],"&lt;&gt;"&amp;H739,출고표[구매자명],E739,출고표[구매자연락처],F739),COUNTIFS(출고표[구입일자],"&lt;&gt;"&amp;H739,출고표[구매자명],E739,출고표[구매자연락처],G739)),0)</f>
        <v>0</v>
      </c>
    </row>
    <row r="740" spans="1:48" ht="20.100000000000001" customHeight="1">
      <c r="A740" s="55">
        <v>749</v>
      </c>
      <c r="B740" s="55" t="s">
        <v>665</v>
      </c>
      <c r="C740" s="64" t="s">
        <v>4242</v>
      </c>
      <c r="D740" s="55" t="s">
        <v>530</v>
      </c>
      <c r="E740" s="55" t="s">
        <v>4215</v>
      </c>
      <c r="H740" s="63">
        <v>45533</v>
      </c>
      <c r="I740" s="63">
        <v>45533</v>
      </c>
      <c r="J740" s="55" t="s">
        <v>561</v>
      </c>
      <c r="K740" s="64" t="s">
        <v>4216</v>
      </c>
      <c r="M740" s="55" t="s">
        <v>4215</v>
      </c>
      <c r="N740" s="55" t="s">
        <v>4217</v>
      </c>
      <c r="P740" s="55" t="s">
        <v>4218</v>
      </c>
      <c r="R740" s="55" t="s">
        <v>529</v>
      </c>
      <c r="S740" s="55" t="s">
        <v>351</v>
      </c>
      <c r="T740" s="60">
        <v>1</v>
      </c>
      <c r="U740" s="60">
        <v>0</v>
      </c>
      <c r="V740" s="60">
        <v>0</v>
      </c>
      <c r="W740" s="60">
        <v>0</v>
      </c>
      <c r="X740" s="60">
        <v>0</v>
      </c>
      <c r="Y740" s="60">
        <v>3500</v>
      </c>
      <c r="Z740" s="60">
        <v>960</v>
      </c>
      <c r="AA740" s="60">
        <v>0</v>
      </c>
      <c r="AB740" s="60">
        <v>0</v>
      </c>
      <c r="AC740" s="60">
        <v>0</v>
      </c>
      <c r="AD740" s="60">
        <v>0</v>
      </c>
      <c r="AE740" s="60">
        <v>0</v>
      </c>
      <c r="AF740" s="60">
        <v>0</v>
      </c>
      <c r="AG740" s="60">
        <v>0</v>
      </c>
      <c r="AH740" s="61">
        <v>0</v>
      </c>
      <c r="AL740" s="55" t="s">
        <v>530</v>
      </c>
      <c r="AM740" s="55" t="s">
        <v>773</v>
      </c>
      <c r="AN740" s="55" t="s">
        <v>785</v>
      </c>
      <c r="AP7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4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0" s="60">
        <f>IFERROR(IF(D740="스마트스토어",COUNTIFS(출고표[구입일자],"&lt;&gt;"&amp;H740,출고표[구매자명],E740,출고표[구매자연락처],F740),COUNTIFS(출고표[구입일자],"&lt;&gt;"&amp;H740,출고표[구매자명],E740,출고표[구매자연락처],G740)),0)</f>
        <v>0</v>
      </c>
    </row>
    <row r="741" spans="1:48" ht="20.100000000000001" customHeight="1">
      <c r="A741" s="55">
        <v>750</v>
      </c>
      <c r="B741" s="55" t="s">
        <v>665</v>
      </c>
      <c r="C741" s="64" t="s">
        <v>4243</v>
      </c>
      <c r="D741" s="55" t="s">
        <v>530</v>
      </c>
      <c r="E741" s="55" t="s">
        <v>4153</v>
      </c>
      <c r="H741" s="63">
        <v>45533</v>
      </c>
      <c r="I741" s="63">
        <v>45533</v>
      </c>
      <c r="J741" s="55" t="s">
        <v>561</v>
      </c>
      <c r="K741" s="64" t="s">
        <v>4219</v>
      </c>
      <c r="M741" s="55" t="s">
        <v>4153</v>
      </c>
      <c r="N741" s="55" t="s">
        <v>4158</v>
      </c>
      <c r="P741" s="55" t="s">
        <v>4220</v>
      </c>
      <c r="R741" s="55" t="s">
        <v>529</v>
      </c>
      <c r="S741" s="55" t="s">
        <v>351</v>
      </c>
      <c r="T741" s="60">
        <v>1</v>
      </c>
      <c r="U741" s="60">
        <v>0</v>
      </c>
      <c r="V741" s="60">
        <v>0</v>
      </c>
      <c r="W741" s="60">
        <v>0</v>
      </c>
      <c r="X741" s="60">
        <v>0</v>
      </c>
      <c r="Y741" s="60">
        <v>3500</v>
      </c>
      <c r="Z741" s="60">
        <v>960</v>
      </c>
      <c r="AA741" s="60">
        <v>0</v>
      </c>
      <c r="AB741" s="60">
        <v>0</v>
      </c>
      <c r="AC741" s="60">
        <v>0</v>
      </c>
      <c r="AD741" s="60">
        <v>0</v>
      </c>
      <c r="AE741" s="60">
        <v>0</v>
      </c>
      <c r="AF741" s="60">
        <v>0</v>
      </c>
      <c r="AG741" s="60">
        <v>0</v>
      </c>
      <c r="AH741" s="61">
        <v>0</v>
      </c>
      <c r="AL741" s="55" t="s">
        <v>530</v>
      </c>
      <c r="AM741" s="55" t="s">
        <v>773</v>
      </c>
      <c r="AN741" s="55" t="s">
        <v>785</v>
      </c>
      <c r="AP7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1" s="60">
        <f>IFERROR(IF(D741="스마트스토어",COUNTIFS(출고표[구입일자],"&lt;&gt;"&amp;H741,출고표[구매자명],E741,출고표[구매자연락처],F741),COUNTIFS(출고표[구입일자],"&lt;&gt;"&amp;H741,출고표[구매자명],E741,출고표[구매자연락처],G741)),0)</f>
        <v>0</v>
      </c>
    </row>
    <row r="742" spans="1:48" ht="20.100000000000001" customHeight="1">
      <c r="A742" s="55">
        <v>751</v>
      </c>
      <c r="B742" s="55" t="s">
        <v>560</v>
      </c>
      <c r="C742" s="64" t="s">
        <v>4222</v>
      </c>
      <c r="D742" s="55" t="s">
        <v>559</v>
      </c>
      <c r="E742" s="55" t="s">
        <v>3192</v>
      </c>
      <c r="F742" s="55" t="s">
        <v>3195</v>
      </c>
      <c r="G742" s="55" t="s">
        <v>3196</v>
      </c>
      <c r="H742" s="63">
        <v>45533</v>
      </c>
      <c r="I742" s="63">
        <v>45533</v>
      </c>
      <c r="J742" s="55" t="s">
        <v>561</v>
      </c>
      <c r="K742" s="64" t="s">
        <v>4221</v>
      </c>
      <c r="M742" s="55" t="s">
        <v>3192</v>
      </c>
      <c r="N742" s="55" t="s">
        <v>3196</v>
      </c>
      <c r="P742" s="55" t="s">
        <v>3197</v>
      </c>
      <c r="R742" s="55" t="s">
        <v>211</v>
      </c>
      <c r="S742" s="55" t="s">
        <v>351</v>
      </c>
      <c r="T742" s="60">
        <v>20</v>
      </c>
      <c r="U742" s="60">
        <v>45800</v>
      </c>
      <c r="V742" s="60">
        <v>0</v>
      </c>
      <c r="W742" s="60">
        <v>0</v>
      </c>
      <c r="X742" s="60">
        <v>0</v>
      </c>
      <c r="Y742" s="60">
        <v>5700</v>
      </c>
      <c r="Z742" s="60">
        <v>1725</v>
      </c>
      <c r="AA742" s="60">
        <v>0</v>
      </c>
      <c r="AB742" s="60">
        <v>2190</v>
      </c>
      <c r="AC742" s="60">
        <v>1397</v>
      </c>
      <c r="AD742" s="60">
        <v>45800</v>
      </c>
      <c r="AE742" s="60">
        <v>35365</v>
      </c>
      <c r="AF742" s="60">
        <v>1903</v>
      </c>
      <c r="AG742" s="60">
        <v>8532</v>
      </c>
      <c r="AH742" s="61">
        <v>0.18629999999999999</v>
      </c>
      <c r="AL742" s="55" t="s">
        <v>828</v>
      </c>
      <c r="AM742" s="55" t="s">
        <v>773</v>
      </c>
      <c r="AN742" s="55" t="s">
        <v>785</v>
      </c>
      <c r="AP7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45800</v>
      </c>
      <c r="AQ7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35365</v>
      </c>
      <c r="AR7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1903</v>
      </c>
      <c r="AS742" s="60">
        <f>IFERROR(IF(출고표[[#This Row],[쇼핑몰구분]]="비닐팩토리",0,ROUND(출고표[[#This Row],[총판매금액(검)]]-출고표[[#This Row],[거래처지급액(검)]]-출고표[[#This Row],[수수료(검)]],0)),0)</f>
        <v>8532</v>
      </c>
      <c r="AT7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0.18629999999999999</v>
      </c>
      <c r="AU7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2" s="60">
        <f>IFERROR(IF(D742="스마트스토어",COUNTIFS(출고표[구입일자],"&lt;&gt;"&amp;H742,출고표[구매자명],E742,출고표[구매자연락처],F742),COUNTIFS(출고표[구입일자],"&lt;&gt;"&amp;H742,출고표[구매자명],E742,출고표[구매자연락처],G742)),0)</f>
        <v>4</v>
      </c>
    </row>
    <row r="743" spans="1:48" ht="20.100000000000001" customHeight="1">
      <c r="A743" s="55">
        <v>752</v>
      </c>
      <c r="B743" s="55" t="s">
        <v>560</v>
      </c>
      <c r="C743" s="64" t="s">
        <v>4223</v>
      </c>
      <c r="D743" s="55" t="s">
        <v>559</v>
      </c>
      <c r="E743" s="55" t="s">
        <v>3192</v>
      </c>
      <c r="F743" s="55" t="s">
        <v>3195</v>
      </c>
      <c r="G743" s="55" t="s">
        <v>3196</v>
      </c>
      <c r="H743" s="63">
        <v>45533</v>
      </c>
      <c r="I743" s="63">
        <v>45533</v>
      </c>
      <c r="J743" s="55" t="s">
        <v>561</v>
      </c>
      <c r="K743" s="64" t="s">
        <v>4221</v>
      </c>
      <c r="M743" s="55" t="s">
        <v>3192</v>
      </c>
      <c r="N743" s="55" t="s">
        <v>3196</v>
      </c>
      <c r="P743" s="55" t="s">
        <v>3197</v>
      </c>
      <c r="R743" s="55" t="s">
        <v>204</v>
      </c>
      <c r="S743" s="55" t="s">
        <v>361</v>
      </c>
      <c r="T743" s="60">
        <v>10</v>
      </c>
      <c r="U743" s="60">
        <v>39600</v>
      </c>
      <c r="V743" s="60">
        <v>0</v>
      </c>
      <c r="W743" s="60">
        <v>0</v>
      </c>
      <c r="X743" s="60">
        <v>0</v>
      </c>
      <c r="Y743" s="60">
        <v>0</v>
      </c>
      <c r="Z743" s="60">
        <v>0</v>
      </c>
      <c r="AA743" s="60">
        <v>0</v>
      </c>
      <c r="AB743" s="60">
        <v>3790</v>
      </c>
      <c r="AC743" s="60">
        <v>2420</v>
      </c>
      <c r="AD743" s="60">
        <v>39600</v>
      </c>
      <c r="AE743" s="60">
        <v>24200</v>
      </c>
      <c r="AF743" s="60">
        <v>1656</v>
      </c>
      <c r="AG743" s="60">
        <v>13744</v>
      </c>
      <c r="AH743" s="61">
        <v>0.34710000000000002</v>
      </c>
      <c r="AL743" s="55" t="s">
        <v>404</v>
      </c>
      <c r="AM743" s="55" t="s">
        <v>773</v>
      </c>
      <c r="AN743" s="55" t="s">
        <v>785</v>
      </c>
      <c r="AP7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39600</v>
      </c>
      <c r="AQ7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24200</v>
      </c>
      <c r="AR7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1656</v>
      </c>
      <c r="AS743" s="60">
        <f>IFERROR(IF(출고표[[#This Row],[쇼핑몰구분]]="비닐팩토리",0,ROUND(출고표[[#This Row],[총판매금액(검)]]-출고표[[#This Row],[거래처지급액(검)]]-출고표[[#This Row],[수수료(검)]],0)),0)</f>
        <v>13744</v>
      </c>
      <c r="AT7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0.34710000000000002</v>
      </c>
      <c r="AU7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3" s="60">
        <f>IFERROR(IF(D743="스마트스토어",COUNTIFS(출고표[구입일자],"&lt;&gt;"&amp;H743,출고표[구매자명],E743,출고표[구매자연락처],F743),COUNTIFS(출고표[구입일자],"&lt;&gt;"&amp;H743,출고표[구매자명],E743,출고표[구매자연락처],G743)),0)</f>
        <v>4</v>
      </c>
    </row>
    <row r="744" spans="1:48" ht="20.100000000000001" customHeight="1">
      <c r="A744" s="55">
        <v>753</v>
      </c>
      <c r="B744" s="55" t="s">
        <v>560</v>
      </c>
      <c r="C744" s="64" t="s">
        <v>4225</v>
      </c>
      <c r="D744" s="55" t="s">
        <v>559</v>
      </c>
      <c r="E744" s="55" t="s">
        <v>754</v>
      </c>
      <c r="F744" s="55" t="s">
        <v>757</v>
      </c>
      <c r="G744" s="55" t="s">
        <v>758</v>
      </c>
      <c r="H744" s="63">
        <v>45532</v>
      </c>
      <c r="I744" s="63">
        <v>45533</v>
      </c>
      <c r="J744" s="55" t="s">
        <v>561</v>
      </c>
      <c r="K744" s="64" t="s">
        <v>4224</v>
      </c>
      <c r="M744" s="55" t="s">
        <v>754</v>
      </c>
      <c r="N744" s="55" t="s">
        <v>758</v>
      </c>
      <c r="P744" s="55" t="s">
        <v>759</v>
      </c>
      <c r="R744" s="55" t="s">
        <v>42</v>
      </c>
      <c r="S744" s="55" t="s">
        <v>351</v>
      </c>
      <c r="T744" s="60">
        <v>1</v>
      </c>
      <c r="U744" s="60">
        <v>16200</v>
      </c>
      <c r="V744" s="60">
        <v>1800</v>
      </c>
      <c r="W744" s="60">
        <v>3000</v>
      </c>
      <c r="X744" s="60">
        <v>0</v>
      </c>
      <c r="Y744" s="60">
        <v>3500</v>
      </c>
      <c r="Z744" s="60">
        <v>960</v>
      </c>
      <c r="AA744" s="60">
        <v>0</v>
      </c>
      <c r="AB744" s="60">
        <v>17000</v>
      </c>
      <c r="AC744" s="60">
        <v>11000</v>
      </c>
      <c r="AD744" s="60">
        <v>19200</v>
      </c>
      <c r="AE744" s="60">
        <v>15460</v>
      </c>
      <c r="AF744" s="60">
        <v>784</v>
      </c>
      <c r="AG744" s="60">
        <v>5956</v>
      </c>
      <c r="AH744" s="61">
        <v>0.31019999999999998</v>
      </c>
      <c r="AL744" s="55" t="s">
        <v>41</v>
      </c>
      <c r="AM744" s="55" t="s">
        <v>773</v>
      </c>
      <c r="AN744" s="55" t="s">
        <v>785</v>
      </c>
      <c r="AP7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19200</v>
      </c>
      <c r="AQ7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15460</v>
      </c>
      <c r="AR7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744" s="60">
        <f>IFERROR(IF(출고표[[#This Row],[쇼핑몰구분]]="비닐팩토리",0,ROUND(출고표[[#This Row],[총판매금액(검)]]-출고표[[#This Row],[거래처지급액(검)]]-출고표[[#This Row],[수수료(검)]],0)),0)</f>
        <v>2956</v>
      </c>
      <c r="AT7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0.154</v>
      </c>
      <c r="AU7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44" s="60">
        <f>IFERROR(IF(D744="스마트스토어",COUNTIFS(출고표[구입일자],"&lt;&gt;"&amp;H744,출고표[구매자명],E744,출고표[구매자연락처],F744),COUNTIFS(출고표[구입일자],"&lt;&gt;"&amp;H744,출고표[구매자명],E744,출고표[구매자연락처],G744)),0)</f>
        <v>2</v>
      </c>
    </row>
    <row r="745" spans="1:48" ht="20.100000000000001" customHeight="1">
      <c r="A745" s="55">
        <v>754</v>
      </c>
      <c r="B745" s="55" t="s">
        <v>560</v>
      </c>
      <c r="C745" s="64" t="s">
        <v>4228</v>
      </c>
      <c r="D745" s="55" t="s">
        <v>562</v>
      </c>
      <c r="E745" s="55" t="s">
        <v>4226</v>
      </c>
      <c r="G745" s="55" t="s">
        <v>4229</v>
      </c>
      <c r="H745" s="63">
        <v>45533</v>
      </c>
      <c r="I745" s="63">
        <v>45533</v>
      </c>
      <c r="J745" s="55" t="s">
        <v>561</v>
      </c>
      <c r="K745" s="64" t="s">
        <v>4227</v>
      </c>
      <c r="M745" s="55" t="s">
        <v>4226</v>
      </c>
      <c r="N745" s="55" t="s">
        <v>4229</v>
      </c>
      <c r="P745" s="55" t="s">
        <v>4230</v>
      </c>
      <c r="Q745" s="55" t="s">
        <v>564</v>
      </c>
      <c r="R745" s="55" t="s">
        <v>38</v>
      </c>
      <c r="S745" s="55" t="s">
        <v>351</v>
      </c>
      <c r="T745" s="60">
        <v>1</v>
      </c>
      <c r="U745" s="60">
        <v>24570</v>
      </c>
      <c r="V745" s="60">
        <v>0</v>
      </c>
      <c r="W745" s="60">
        <v>3000</v>
      </c>
      <c r="X745" s="60">
        <v>0</v>
      </c>
      <c r="Y745" s="60">
        <v>3500</v>
      </c>
      <c r="Z745" s="60">
        <v>960</v>
      </c>
      <c r="AA745" s="60">
        <v>0</v>
      </c>
      <c r="AB745" s="60">
        <v>23210</v>
      </c>
      <c r="AC745" s="60">
        <v>14300</v>
      </c>
      <c r="AD745" s="60">
        <v>27570</v>
      </c>
      <c r="AE745" s="60">
        <v>18760</v>
      </c>
      <c r="AF745" s="60">
        <v>3018</v>
      </c>
      <c r="AG745" s="60">
        <v>5792</v>
      </c>
      <c r="AH745" s="61">
        <v>0.21010000000000001</v>
      </c>
      <c r="AL745" s="55" t="s">
        <v>37</v>
      </c>
      <c r="AN745" s="55" t="s">
        <v>785</v>
      </c>
      <c r="AP7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7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7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745" s="60">
        <f>IFERROR(IF(출고표[[#This Row],[쇼핑몰구분]]="비닐팩토리",0,ROUND(출고표[[#This Row],[총판매금액(검)]]-출고표[[#This Row],[거래처지급액(검)]]-출고표[[#This Row],[수수료(검)]],0)),0)</f>
        <v>5792</v>
      </c>
      <c r="AT7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0.21010000000000001</v>
      </c>
      <c r="AU7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5" s="60">
        <f>IFERROR(IF(D745="스마트스토어",COUNTIFS(출고표[구입일자],"&lt;&gt;"&amp;H745,출고표[구매자명],E745,출고표[구매자연락처],F745),COUNTIFS(출고표[구입일자],"&lt;&gt;"&amp;H745,출고표[구매자명],E745,출고표[구매자연락처],G745)),0)</f>
        <v>0</v>
      </c>
    </row>
    <row r="746" spans="1:48" ht="20.100000000000001" customHeight="1">
      <c r="A746" s="55">
        <v>755</v>
      </c>
      <c r="B746" s="55" t="s">
        <v>560</v>
      </c>
      <c r="C746" s="64" t="s">
        <v>4232</v>
      </c>
      <c r="D746" s="55" t="s">
        <v>562</v>
      </c>
      <c r="E746" s="55" t="s">
        <v>3572</v>
      </c>
      <c r="G746" s="55" t="s">
        <v>4233</v>
      </c>
      <c r="H746" s="63">
        <v>45533</v>
      </c>
      <c r="I746" s="63">
        <v>45533</v>
      </c>
      <c r="J746" s="55" t="s">
        <v>561</v>
      </c>
      <c r="K746" s="64" t="s">
        <v>4231</v>
      </c>
      <c r="M746" s="55" t="s">
        <v>3572</v>
      </c>
      <c r="N746" s="55" t="s">
        <v>4233</v>
      </c>
      <c r="P746" s="55" t="s">
        <v>3576</v>
      </c>
      <c r="Q746" s="55" t="s">
        <v>3577</v>
      </c>
      <c r="R746" s="55" t="s">
        <v>104</v>
      </c>
      <c r="S746" s="55" t="s">
        <v>351</v>
      </c>
      <c r="T746" s="60">
        <v>2</v>
      </c>
      <c r="U746" s="60">
        <v>7700</v>
      </c>
      <c r="V746" s="60">
        <v>0</v>
      </c>
      <c r="W746" s="60">
        <v>3000</v>
      </c>
      <c r="X746" s="60">
        <v>0</v>
      </c>
      <c r="Y746" s="60">
        <v>3000</v>
      </c>
      <c r="Z746" s="60">
        <v>0</v>
      </c>
      <c r="AA746" s="60">
        <v>0</v>
      </c>
      <c r="AB746" s="60">
        <v>3570</v>
      </c>
      <c r="AC746" s="60">
        <v>2200</v>
      </c>
      <c r="AD746" s="60">
        <v>10700</v>
      </c>
      <c r="AE746" s="60">
        <v>7400</v>
      </c>
      <c r="AF746" s="60">
        <v>1014</v>
      </c>
      <c r="AG746" s="60">
        <v>2286</v>
      </c>
      <c r="AH746" s="61">
        <v>0.21360000000000001</v>
      </c>
      <c r="AL746" s="55" t="s">
        <v>1644</v>
      </c>
      <c r="AM746" s="55" t="s">
        <v>773</v>
      </c>
      <c r="AN746" s="55" t="s">
        <v>785</v>
      </c>
      <c r="AP7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10700</v>
      </c>
      <c r="AQ7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7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1014</v>
      </c>
      <c r="AS746" s="60">
        <f>IFERROR(IF(출고표[[#This Row],[쇼핑몰구분]]="비닐팩토리",0,ROUND(출고표[[#This Row],[총판매금액(검)]]-출고표[[#This Row],[거래처지급액(검)]]-출고표[[#This Row],[수수료(검)]],0)),0)</f>
        <v>2286</v>
      </c>
      <c r="AT7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0.21360000000000001</v>
      </c>
      <c r="AU7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6" s="60">
        <f>IFERROR(IF(D746="스마트스토어",COUNTIFS(출고표[구입일자],"&lt;&gt;"&amp;H746,출고표[구매자명],E746,출고표[구매자연락처],F746),COUNTIFS(출고표[구입일자],"&lt;&gt;"&amp;H746,출고표[구매자명],E746,출고표[구매자연락처],G746)),0)</f>
        <v>0</v>
      </c>
    </row>
    <row r="747" spans="1:48" ht="20.100000000000001" customHeight="1">
      <c r="A747" s="55">
        <v>756</v>
      </c>
      <c r="B747" s="55" t="s">
        <v>665</v>
      </c>
      <c r="C747" s="64" t="s">
        <v>4238</v>
      </c>
      <c r="D747" s="55" t="s">
        <v>559</v>
      </c>
      <c r="E747" s="55" t="s">
        <v>4236</v>
      </c>
      <c r="G747" s="55">
        <v>1076304860</v>
      </c>
      <c r="H747" s="63">
        <v>45533</v>
      </c>
      <c r="J747" s="55" t="s">
        <v>561</v>
      </c>
      <c r="K747" s="64" t="s">
        <v>4235</v>
      </c>
      <c r="M747" s="55" t="s">
        <v>4234</v>
      </c>
      <c r="N747" s="55" t="s">
        <v>4239</v>
      </c>
      <c r="P747" s="55" t="s">
        <v>4237</v>
      </c>
      <c r="Q747" s="55" t="s">
        <v>1114</v>
      </c>
      <c r="R747" s="55" t="s">
        <v>18</v>
      </c>
      <c r="S747" s="55" t="s">
        <v>351</v>
      </c>
      <c r="T747" s="60">
        <v>1</v>
      </c>
      <c r="U747" s="60">
        <v>10560</v>
      </c>
      <c r="V747" s="60">
        <v>0</v>
      </c>
      <c r="W747" s="60">
        <v>3000</v>
      </c>
      <c r="X747" s="60">
        <v>0</v>
      </c>
      <c r="Y747" s="60">
        <v>3000</v>
      </c>
      <c r="Z747" s="60">
        <v>0</v>
      </c>
      <c r="AA747" s="60">
        <v>0</v>
      </c>
      <c r="AB747" s="60">
        <v>10560</v>
      </c>
      <c r="AC747" s="60">
        <v>7260</v>
      </c>
      <c r="AD747" s="60">
        <v>13560</v>
      </c>
      <c r="AE747" s="60">
        <v>0</v>
      </c>
      <c r="AF747" s="60">
        <v>700</v>
      </c>
      <c r="AG747" s="60">
        <v>0</v>
      </c>
      <c r="AH747" s="61">
        <v>0</v>
      </c>
      <c r="AL747" s="55" t="s">
        <v>17</v>
      </c>
      <c r="AN747" s="55" t="s">
        <v>785</v>
      </c>
      <c r="AP7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7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74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7" s="60">
        <f>IFERROR(IF(D747="스마트스토어",COUNTIFS(출고표[구입일자],"&lt;&gt;"&amp;H747,출고표[구매자명],E747,출고표[구매자연락처],F747),COUNTIFS(출고표[구입일자],"&lt;&gt;"&amp;H747,출고표[구매자명],E747,출고표[구매자연락처],G747)),0)</f>
        <v>0</v>
      </c>
    </row>
    <row r="748" spans="1:48" ht="20.100000000000001" customHeight="1">
      <c r="A748" s="55">
        <v>757</v>
      </c>
      <c r="B748" s="55" t="s">
        <v>665</v>
      </c>
      <c r="C748" s="64" t="s">
        <v>4247</v>
      </c>
      <c r="D748" s="55" t="s">
        <v>559</v>
      </c>
      <c r="E748" s="55" t="s">
        <v>4245</v>
      </c>
      <c r="F748" s="55" t="s">
        <v>4248</v>
      </c>
      <c r="G748" s="55" t="s">
        <v>4249</v>
      </c>
      <c r="H748" s="63">
        <v>45534</v>
      </c>
      <c r="I748" s="63">
        <v>45534</v>
      </c>
      <c r="J748" s="55" t="s">
        <v>561</v>
      </c>
      <c r="K748" s="64" t="s">
        <v>4246</v>
      </c>
      <c r="M748" s="55" t="s">
        <v>4245</v>
      </c>
      <c r="N748" s="55" t="s">
        <v>4249</v>
      </c>
      <c r="P748" s="55" t="s">
        <v>4250</v>
      </c>
      <c r="R748" s="55" t="s">
        <v>64</v>
      </c>
      <c r="S748" s="55" t="s">
        <v>351</v>
      </c>
      <c r="T748" s="60">
        <v>6</v>
      </c>
      <c r="U748" s="60">
        <v>18000</v>
      </c>
      <c r="V748" s="60">
        <v>0</v>
      </c>
      <c r="W748" s="60">
        <v>3000</v>
      </c>
      <c r="X748" s="60">
        <v>0</v>
      </c>
      <c r="Y748" s="60">
        <v>3000</v>
      </c>
      <c r="Z748" s="60">
        <v>0</v>
      </c>
      <c r="AA748" s="60">
        <v>0</v>
      </c>
      <c r="AB748" s="60">
        <v>3000</v>
      </c>
      <c r="AC748" s="60">
        <v>2200</v>
      </c>
      <c r="AD748" s="60">
        <v>21000</v>
      </c>
      <c r="AE748" s="60">
        <v>0</v>
      </c>
      <c r="AF748" s="60">
        <v>1074</v>
      </c>
      <c r="AG748" s="60">
        <v>0</v>
      </c>
      <c r="AH748" s="61">
        <v>0</v>
      </c>
      <c r="AL748" s="55" t="s">
        <v>4321</v>
      </c>
      <c r="AN748" s="55" t="s">
        <v>785</v>
      </c>
      <c r="AP7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21000</v>
      </c>
      <c r="AQ7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1074</v>
      </c>
      <c r="AS74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8" s="60">
        <f>IFERROR(IF(D748="스마트스토어",COUNTIFS(출고표[구입일자],"&lt;&gt;"&amp;H748,출고표[구매자명],E748,출고표[구매자연락처],F748),COUNTIFS(출고표[구입일자],"&lt;&gt;"&amp;H748,출고표[구매자명],E748,출고표[구매자연락처],G748)),0)</f>
        <v>0</v>
      </c>
    </row>
    <row r="749" spans="1:48" ht="20.100000000000001" customHeight="1">
      <c r="A749" s="55">
        <v>758</v>
      </c>
      <c r="B749" s="55" t="s">
        <v>665</v>
      </c>
      <c r="C749" s="64" t="s">
        <v>4253</v>
      </c>
      <c r="D749" s="55" t="s">
        <v>559</v>
      </c>
      <c r="E749" s="55" t="s">
        <v>4251</v>
      </c>
      <c r="F749" s="55" t="s">
        <v>4254</v>
      </c>
      <c r="G749" s="55" t="s">
        <v>4255</v>
      </c>
      <c r="H749" s="63">
        <v>45534</v>
      </c>
      <c r="I749" s="63">
        <v>45534</v>
      </c>
      <c r="J749" s="55" t="s">
        <v>561</v>
      </c>
      <c r="K749" s="64" t="s">
        <v>4252</v>
      </c>
      <c r="M749" s="55" t="s">
        <v>4251</v>
      </c>
      <c r="N749" s="55" t="s">
        <v>4255</v>
      </c>
      <c r="P749" s="55" t="s">
        <v>4256</v>
      </c>
      <c r="Q749" s="55" t="s">
        <v>4257</v>
      </c>
      <c r="R749" s="55" t="s">
        <v>22</v>
      </c>
      <c r="S749" s="55" t="s">
        <v>351</v>
      </c>
      <c r="T749" s="60">
        <v>1</v>
      </c>
      <c r="U749" s="60">
        <v>18400</v>
      </c>
      <c r="V749" s="60">
        <v>0</v>
      </c>
      <c r="W749" s="60">
        <v>3000</v>
      </c>
      <c r="X749" s="60">
        <v>0</v>
      </c>
      <c r="Y749" s="60">
        <v>3000</v>
      </c>
      <c r="Z749" s="60">
        <v>0</v>
      </c>
      <c r="AA749" s="60">
        <v>0</v>
      </c>
      <c r="AB749" s="60">
        <v>18400</v>
      </c>
      <c r="AC749" s="60">
        <v>12650</v>
      </c>
      <c r="AD749" s="60">
        <v>21400</v>
      </c>
      <c r="AE749" s="60">
        <v>0</v>
      </c>
      <c r="AF749" s="60">
        <v>1094</v>
      </c>
      <c r="AG749" s="60">
        <v>0</v>
      </c>
      <c r="AH749" s="61">
        <v>0</v>
      </c>
      <c r="AL749" s="55" t="s">
        <v>21</v>
      </c>
      <c r="AN749" s="55" t="s">
        <v>785</v>
      </c>
      <c r="AP7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7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74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4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9" s="60">
        <f>IFERROR(IF(D749="스마트스토어",COUNTIFS(출고표[구입일자],"&lt;&gt;"&amp;H749,출고표[구매자명],E749,출고표[구매자연락처],F749),COUNTIFS(출고표[구입일자],"&lt;&gt;"&amp;H749,출고표[구매자명],E749,출고표[구매자연락처],G749)),0)</f>
        <v>0</v>
      </c>
    </row>
    <row r="750" spans="1:48" ht="20.100000000000001" customHeight="1">
      <c r="A750" s="55">
        <v>759</v>
      </c>
      <c r="B750" s="55" t="s">
        <v>665</v>
      </c>
      <c r="C750" s="64" t="s">
        <v>4260</v>
      </c>
      <c r="D750" s="55" t="s">
        <v>559</v>
      </c>
      <c r="E750" s="55" t="s">
        <v>1057</v>
      </c>
      <c r="F750" s="55" t="s">
        <v>4261</v>
      </c>
      <c r="G750" s="55" t="s">
        <v>4262</v>
      </c>
      <c r="H750" s="63">
        <v>45533</v>
      </c>
      <c r="I750" s="63">
        <v>45534</v>
      </c>
      <c r="J750" s="55" t="s">
        <v>561</v>
      </c>
      <c r="K750" s="64" t="s">
        <v>4259</v>
      </c>
      <c r="M750" s="55" t="s">
        <v>4258</v>
      </c>
      <c r="N750" s="55" t="s">
        <v>4262</v>
      </c>
      <c r="O750" s="55" t="s">
        <v>4263</v>
      </c>
      <c r="P750" s="55" t="s">
        <v>4264</v>
      </c>
      <c r="R750" s="55" t="s">
        <v>44</v>
      </c>
      <c r="S750" s="55" t="s">
        <v>351</v>
      </c>
      <c r="T750" s="60">
        <v>3</v>
      </c>
      <c r="U750" s="60">
        <v>43200</v>
      </c>
      <c r="V750" s="60">
        <v>0</v>
      </c>
      <c r="W750" s="60">
        <v>0</v>
      </c>
      <c r="X750" s="60">
        <v>0</v>
      </c>
      <c r="Y750" s="60">
        <v>5500</v>
      </c>
      <c r="Z750" s="60">
        <v>1925</v>
      </c>
      <c r="AA750" s="60">
        <v>0</v>
      </c>
      <c r="AB750" s="60">
        <v>14400</v>
      </c>
      <c r="AC750" s="60">
        <v>9900</v>
      </c>
      <c r="AD750" s="60">
        <v>43200</v>
      </c>
      <c r="AE750" s="60">
        <v>0</v>
      </c>
      <c r="AF750" s="60">
        <v>2251</v>
      </c>
      <c r="AG750" s="60">
        <v>0</v>
      </c>
      <c r="AH750" s="61">
        <v>0</v>
      </c>
      <c r="AL750" s="55" t="s">
        <v>43</v>
      </c>
      <c r="AN750" s="55" t="s">
        <v>785</v>
      </c>
      <c r="AP7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43200</v>
      </c>
      <c r="AQ7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2251</v>
      </c>
      <c r="AS75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5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0" s="60">
        <f>IFERROR(IF(D750="스마트스토어",COUNTIFS(출고표[구입일자],"&lt;&gt;"&amp;H750,출고표[구매자명],E750,출고표[구매자연락처],F750),COUNTIFS(출고표[구입일자],"&lt;&gt;"&amp;H750,출고표[구매자명],E750,출고표[구매자연락처],G750)),0)</f>
        <v>0</v>
      </c>
    </row>
    <row r="751" spans="1:48" ht="20.100000000000001" customHeight="1">
      <c r="A751" s="55">
        <v>760</v>
      </c>
      <c r="B751" s="55" t="s">
        <v>560</v>
      </c>
      <c r="C751" s="64" t="s">
        <v>4267</v>
      </c>
      <c r="D751" s="55" t="s">
        <v>559</v>
      </c>
      <c r="E751" s="55" t="s">
        <v>4268</v>
      </c>
      <c r="F751" s="55" t="s">
        <v>4269</v>
      </c>
      <c r="G751" s="55" t="s">
        <v>4270</v>
      </c>
      <c r="H751" s="63">
        <v>45534</v>
      </c>
      <c r="I751" s="63">
        <v>45534</v>
      </c>
      <c r="J751" s="55" t="s">
        <v>561</v>
      </c>
      <c r="K751" s="64" t="s">
        <v>4266</v>
      </c>
      <c r="M751" s="55" t="s">
        <v>4265</v>
      </c>
      <c r="N751" s="55" t="s">
        <v>4270</v>
      </c>
      <c r="P751" s="55" t="s">
        <v>4271</v>
      </c>
      <c r="R751" s="55" t="s">
        <v>36</v>
      </c>
      <c r="S751" s="55" t="s">
        <v>351</v>
      </c>
      <c r="T751" s="60">
        <v>1</v>
      </c>
      <c r="U751" s="60">
        <v>24300</v>
      </c>
      <c r="V751" s="60">
        <v>2700</v>
      </c>
      <c r="W751" s="60">
        <v>3000</v>
      </c>
      <c r="X751" s="60">
        <v>0</v>
      </c>
      <c r="Y751" s="60">
        <v>3500</v>
      </c>
      <c r="Z751" s="60">
        <v>960</v>
      </c>
      <c r="AA751" s="60">
        <v>0</v>
      </c>
      <c r="AB751" s="60">
        <v>25500</v>
      </c>
      <c r="AC751" s="60">
        <v>16500</v>
      </c>
      <c r="AD751" s="60">
        <v>27300</v>
      </c>
      <c r="AE751" s="60">
        <v>20960</v>
      </c>
      <c r="AF751" s="60">
        <v>1106</v>
      </c>
      <c r="AG751" s="60">
        <v>8234</v>
      </c>
      <c r="AH751" s="61">
        <v>0.30159999999999998</v>
      </c>
      <c r="AL751" s="55" t="s">
        <v>35</v>
      </c>
      <c r="AN751" s="55" t="s">
        <v>785</v>
      </c>
      <c r="AP7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27300</v>
      </c>
      <c r="AQ7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7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1106</v>
      </c>
      <c r="AS751" s="60">
        <f>IFERROR(IF(출고표[[#This Row],[쇼핑몰구분]]="비닐팩토리",0,ROUND(출고표[[#This Row],[총판매금액(검)]]-출고표[[#This Row],[거래처지급액(검)]]-출고표[[#This Row],[수수료(검)]],0)),0)</f>
        <v>5234</v>
      </c>
      <c r="AT7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0.19170000000000001</v>
      </c>
      <c r="AU7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51" s="60">
        <f>IFERROR(IF(D751="스마트스토어",COUNTIFS(출고표[구입일자],"&lt;&gt;"&amp;H751,출고표[구매자명],E751,출고표[구매자연락처],F751),COUNTIFS(출고표[구입일자],"&lt;&gt;"&amp;H751,출고표[구매자명],E751,출고표[구매자연락처],G751)),0)</f>
        <v>0</v>
      </c>
    </row>
    <row r="752" spans="1:48" ht="20.100000000000001" customHeight="1">
      <c r="A752" s="55">
        <v>761</v>
      </c>
      <c r="B752" s="55" t="s">
        <v>560</v>
      </c>
      <c r="C752" s="64" t="s">
        <v>4274</v>
      </c>
      <c r="D752" s="55" t="s">
        <v>559</v>
      </c>
      <c r="E752" s="55" t="s">
        <v>4272</v>
      </c>
      <c r="F752" s="55" t="s">
        <v>4275</v>
      </c>
      <c r="G752" s="55" t="s">
        <v>4276</v>
      </c>
      <c r="H752" s="63">
        <v>45534</v>
      </c>
      <c r="I752" s="63">
        <v>45534</v>
      </c>
      <c r="J752" s="55" t="s">
        <v>561</v>
      </c>
      <c r="K752" s="64" t="s">
        <v>4273</v>
      </c>
      <c r="M752" s="55" t="s">
        <v>4272</v>
      </c>
      <c r="N752" s="55" t="s">
        <v>4277</v>
      </c>
      <c r="P752" s="55" t="s">
        <v>4278</v>
      </c>
      <c r="R752" s="55" t="s">
        <v>38</v>
      </c>
      <c r="S752" s="55" t="s">
        <v>351</v>
      </c>
      <c r="T752" s="60">
        <v>1</v>
      </c>
      <c r="U752" s="60">
        <v>21060</v>
      </c>
      <c r="V752" s="60">
        <v>2340</v>
      </c>
      <c r="W752" s="60">
        <v>3000</v>
      </c>
      <c r="X752" s="60">
        <v>0</v>
      </c>
      <c r="Y752" s="60">
        <v>3500</v>
      </c>
      <c r="Z752" s="60">
        <v>960</v>
      </c>
      <c r="AA752" s="60">
        <v>0</v>
      </c>
      <c r="AB752" s="60">
        <v>22100</v>
      </c>
      <c r="AC752" s="60">
        <v>14300</v>
      </c>
      <c r="AD752" s="60">
        <v>24060</v>
      </c>
      <c r="AE752" s="60">
        <v>18760</v>
      </c>
      <c r="AF752" s="60">
        <v>977</v>
      </c>
      <c r="AG752" s="60">
        <v>7323</v>
      </c>
      <c r="AH752" s="61">
        <v>0.3044</v>
      </c>
      <c r="AL752" s="55" t="s">
        <v>37</v>
      </c>
      <c r="AN752" s="55" t="s">
        <v>785</v>
      </c>
      <c r="AP7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7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7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752" s="60">
        <f>IFERROR(IF(출고표[[#This Row],[쇼핑몰구분]]="비닐팩토리",0,ROUND(출고표[[#This Row],[총판매금액(검)]]-출고표[[#This Row],[거래처지급액(검)]]-출고표[[#This Row],[수수료(검)]],0)),0)</f>
        <v>4323</v>
      </c>
      <c r="AT7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0.1797</v>
      </c>
      <c r="AU7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52" s="60">
        <f>IFERROR(IF(D752="스마트스토어",COUNTIFS(출고표[구입일자],"&lt;&gt;"&amp;H752,출고표[구매자명],E752,출고표[구매자연락처],F752),COUNTIFS(출고표[구입일자],"&lt;&gt;"&amp;H752,출고표[구매자명],E752,출고표[구매자연락처],G752)),0)</f>
        <v>0</v>
      </c>
    </row>
    <row r="753" spans="1:48" ht="20.100000000000001" customHeight="1">
      <c r="A753" s="55">
        <v>762</v>
      </c>
      <c r="B753" s="55" t="s">
        <v>560</v>
      </c>
      <c r="C753" s="64" t="s">
        <v>4281</v>
      </c>
      <c r="D753" s="55" t="s">
        <v>559</v>
      </c>
      <c r="E753" s="55" t="s">
        <v>4279</v>
      </c>
      <c r="F753" s="55" t="s">
        <v>4282</v>
      </c>
      <c r="G753" s="55" t="s">
        <v>4283</v>
      </c>
      <c r="H753" s="63">
        <v>45534</v>
      </c>
      <c r="I753" s="63">
        <v>45534</v>
      </c>
      <c r="J753" s="55" t="s">
        <v>561</v>
      </c>
      <c r="K753" s="64" t="s">
        <v>4280</v>
      </c>
      <c r="M753" s="55" t="s">
        <v>4279</v>
      </c>
      <c r="N753" s="55" t="s">
        <v>4283</v>
      </c>
      <c r="P753" s="55" t="s">
        <v>4284</v>
      </c>
      <c r="R753" s="55" t="s">
        <v>22</v>
      </c>
      <c r="S753" s="55" t="s">
        <v>351</v>
      </c>
      <c r="T753" s="60">
        <v>4</v>
      </c>
      <c r="U753" s="60">
        <v>74520</v>
      </c>
      <c r="V753" s="60">
        <v>8280</v>
      </c>
      <c r="W753" s="60">
        <v>0</v>
      </c>
      <c r="X753" s="60">
        <v>0</v>
      </c>
      <c r="Y753" s="60">
        <v>5500</v>
      </c>
      <c r="Z753" s="60">
        <v>1925</v>
      </c>
      <c r="AA753" s="60">
        <v>0</v>
      </c>
      <c r="AB753" s="60">
        <v>19550</v>
      </c>
      <c r="AC753" s="60">
        <v>12650</v>
      </c>
      <c r="AD753" s="60">
        <v>74520</v>
      </c>
      <c r="AE753" s="60">
        <v>58025</v>
      </c>
      <c r="AF753" s="60">
        <v>3046</v>
      </c>
      <c r="AG753" s="60">
        <v>13449</v>
      </c>
      <c r="AH753" s="61">
        <v>0.18049999999999999</v>
      </c>
      <c r="AL753" s="55" t="s">
        <v>21</v>
      </c>
      <c r="AN753" s="55" t="s">
        <v>785</v>
      </c>
      <c r="AP7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74520</v>
      </c>
      <c r="AQ7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58025</v>
      </c>
      <c r="AR7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3046</v>
      </c>
      <c r="AS753" s="60">
        <f>IFERROR(IF(출고표[[#This Row],[쇼핑몰구분]]="비닐팩토리",0,ROUND(출고표[[#This Row],[총판매금액(검)]]-출고표[[#This Row],[거래처지급액(검)]]-출고표[[#This Row],[수수료(검)]],0)),0)</f>
        <v>13449</v>
      </c>
      <c r="AT75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0.18049999999999999</v>
      </c>
      <c r="AU7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3" s="60">
        <f>IFERROR(IF(D753="스마트스토어",COUNTIFS(출고표[구입일자],"&lt;&gt;"&amp;H753,출고표[구매자명],E753,출고표[구매자연락처],F753),COUNTIFS(출고표[구입일자],"&lt;&gt;"&amp;H753,출고표[구매자명],E753,출고표[구매자연락처],G753)),0)</f>
        <v>0</v>
      </c>
    </row>
    <row r="754" spans="1:48" ht="20.100000000000001" customHeight="1">
      <c r="A754" s="55">
        <v>763</v>
      </c>
      <c r="B754" s="55" t="s">
        <v>560</v>
      </c>
      <c r="C754" s="64" t="s">
        <v>4287</v>
      </c>
      <c r="D754" s="55" t="s">
        <v>559</v>
      </c>
      <c r="E754" s="55" t="s">
        <v>4288</v>
      </c>
      <c r="F754" s="55" t="s">
        <v>4289</v>
      </c>
      <c r="G754" s="55" t="s">
        <v>4290</v>
      </c>
      <c r="H754" s="63">
        <v>45534</v>
      </c>
      <c r="I754" s="63">
        <v>45534</v>
      </c>
      <c r="J754" s="55" t="s">
        <v>561</v>
      </c>
      <c r="K754" s="64" t="s">
        <v>4286</v>
      </c>
      <c r="M754" s="55" t="s">
        <v>4285</v>
      </c>
      <c r="N754" s="55" t="s">
        <v>4290</v>
      </c>
      <c r="P754" s="55" t="s">
        <v>4291</v>
      </c>
      <c r="R754" s="55" t="s">
        <v>34</v>
      </c>
      <c r="S754" s="55" t="s">
        <v>351</v>
      </c>
      <c r="T754" s="60">
        <v>1</v>
      </c>
      <c r="U754" s="60">
        <v>28620</v>
      </c>
      <c r="V754" s="60">
        <v>3180</v>
      </c>
      <c r="W754" s="60">
        <v>3000</v>
      </c>
      <c r="X754" s="60">
        <v>0</v>
      </c>
      <c r="Y754" s="60">
        <v>3500</v>
      </c>
      <c r="Z754" s="60">
        <v>960</v>
      </c>
      <c r="AA754" s="60">
        <v>0</v>
      </c>
      <c r="AB754" s="60">
        <v>30600</v>
      </c>
      <c r="AC754" s="60">
        <v>19800</v>
      </c>
      <c r="AD754" s="60">
        <v>31620</v>
      </c>
      <c r="AE754" s="60">
        <v>24260</v>
      </c>
      <c r="AF754" s="60">
        <v>1278</v>
      </c>
      <c r="AG754" s="60">
        <v>9082</v>
      </c>
      <c r="AH754" s="61">
        <v>0.28720000000000001</v>
      </c>
      <c r="AL754" s="55" t="s">
        <v>33</v>
      </c>
      <c r="AN754" s="55" t="s">
        <v>785</v>
      </c>
      <c r="AP7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54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75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7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54" s="60">
        <f>IFERROR(IF(D754="스마트스토어",COUNTIFS(출고표[구입일자],"&lt;&gt;"&amp;H754,출고표[구매자명],E754,출고표[구매자연락처],F754),COUNTIFS(출고표[구입일자],"&lt;&gt;"&amp;H754,출고표[구매자명],E754,출고표[구매자연락처],G754)),0)</f>
        <v>0</v>
      </c>
    </row>
    <row r="755" spans="1:48" ht="20.100000000000001" customHeight="1">
      <c r="A755" s="55">
        <v>764</v>
      </c>
      <c r="B755" s="55" t="s">
        <v>560</v>
      </c>
      <c r="C755" s="64" t="s">
        <v>4294</v>
      </c>
      <c r="D755" s="55" t="s">
        <v>559</v>
      </c>
      <c r="E755" s="55" t="s">
        <v>4292</v>
      </c>
      <c r="F755" s="55" t="s">
        <v>4295</v>
      </c>
      <c r="G755" s="55" t="s">
        <v>4296</v>
      </c>
      <c r="H755" s="63">
        <v>45533</v>
      </c>
      <c r="I755" s="63">
        <v>45534</v>
      </c>
      <c r="J755" s="55" t="s">
        <v>561</v>
      </c>
      <c r="K755" s="64" t="s">
        <v>4293</v>
      </c>
      <c r="M755" s="55" t="s">
        <v>4292</v>
      </c>
      <c r="N755" s="55" t="s">
        <v>4296</v>
      </c>
      <c r="P755" s="55" t="s">
        <v>4297</v>
      </c>
      <c r="Q755" s="55" t="s">
        <v>1114</v>
      </c>
      <c r="R755" s="55" t="s">
        <v>195</v>
      </c>
      <c r="S755" s="55" t="s">
        <v>351</v>
      </c>
      <c r="T755" s="60">
        <v>5</v>
      </c>
      <c r="U755" s="60">
        <v>13500</v>
      </c>
      <c r="V755" s="60">
        <v>0</v>
      </c>
      <c r="W755" s="60">
        <v>3000</v>
      </c>
      <c r="X755" s="60">
        <v>0</v>
      </c>
      <c r="Y755" s="60">
        <v>3000</v>
      </c>
      <c r="Z755" s="60">
        <v>0</v>
      </c>
      <c r="AA755" s="60">
        <v>0</v>
      </c>
      <c r="AB755" s="60">
        <v>2760</v>
      </c>
      <c r="AC755" s="60">
        <v>1760</v>
      </c>
      <c r="AD755" s="60">
        <v>16500</v>
      </c>
      <c r="AE755" s="60">
        <v>11800</v>
      </c>
      <c r="AF755" s="60">
        <v>676</v>
      </c>
      <c r="AG755" s="60">
        <v>7024</v>
      </c>
      <c r="AH755" s="61">
        <v>0.42570000000000002</v>
      </c>
      <c r="AL755" s="55" t="s">
        <v>406</v>
      </c>
      <c r="AN755" s="55" t="s">
        <v>785</v>
      </c>
      <c r="AP7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16500</v>
      </c>
      <c r="AQ7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11800</v>
      </c>
      <c r="AR7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676</v>
      </c>
      <c r="AS755" s="60">
        <f>IFERROR(IF(출고표[[#This Row],[쇼핑몰구분]]="비닐팩토리",0,ROUND(출고표[[#This Row],[총판매금액(검)]]-출고표[[#This Row],[거래처지급액(검)]]-출고표[[#This Row],[수수료(검)]],0)),0)</f>
        <v>4024</v>
      </c>
      <c r="AT7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0.24390000000000001</v>
      </c>
      <c r="AU7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55" s="60">
        <f>IFERROR(IF(D755="스마트스토어",COUNTIFS(출고표[구입일자],"&lt;&gt;"&amp;H755,출고표[구매자명],E755,출고표[구매자연락처],F755),COUNTIFS(출고표[구입일자],"&lt;&gt;"&amp;H755,출고표[구매자명],E755,출고표[구매자연락처],G755)),0)</f>
        <v>0</v>
      </c>
    </row>
    <row r="756" spans="1:48" ht="20.100000000000001" customHeight="1">
      <c r="A756" s="55">
        <v>765</v>
      </c>
      <c r="B756" s="55" t="s">
        <v>560</v>
      </c>
      <c r="C756" s="64" t="s">
        <v>4300</v>
      </c>
      <c r="D756" s="55" t="s">
        <v>562</v>
      </c>
      <c r="E756" s="55" t="s">
        <v>4301</v>
      </c>
      <c r="G756" s="55" t="s">
        <v>4302</v>
      </c>
      <c r="H756" s="63">
        <v>45534</v>
      </c>
      <c r="I756" s="63">
        <v>45534</v>
      </c>
      <c r="J756" s="55" t="s">
        <v>561</v>
      </c>
      <c r="K756" s="64" t="s">
        <v>4299</v>
      </c>
      <c r="M756" s="55" t="s">
        <v>4298</v>
      </c>
      <c r="N756" s="55" t="s">
        <v>4302</v>
      </c>
      <c r="P756" s="55" t="s">
        <v>4303</v>
      </c>
      <c r="Q756" s="55" t="s">
        <v>564</v>
      </c>
      <c r="R756" s="55" t="s">
        <v>34</v>
      </c>
      <c r="S756" s="55" t="s">
        <v>351</v>
      </c>
      <c r="T756" s="60">
        <v>1</v>
      </c>
      <c r="U756" s="60">
        <v>34020</v>
      </c>
      <c r="V756" s="60">
        <v>0</v>
      </c>
      <c r="W756" s="60">
        <v>3000</v>
      </c>
      <c r="X756" s="60">
        <v>0</v>
      </c>
      <c r="Y756" s="60">
        <v>3500</v>
      </c>
      <c r="Z756" s="60">
        <v>960</v>
      </c>
      <c r="AA756" s="60">
        <v>0</v>
      </c>
      <c r="AB756" s="60">
        <v>32130</v>
      </c>
      <c r="AC756" s="60">
        <v>19800</v>
      </c>
      <c r="AD756" s="60">
        <v>37020</v>
      </c>
      <c r="AE756" s="60">
        <v>24260</v>
      </c>
      <c r="AF756" s="60">
        <v>4141</v>
      </c>
      <c r="AG756" s="60">
        <v>8619</v>
      </c>
      <c r="AH756" s="61">
        <v>0.23280000000000001</v>
      </c>
      <c r="AL756" s="55" t="s">
        <v>33</v>
      </c>
      <c r="AN756" s="55" t="s">
        <v>785</v>
      </c>
      <c r="AP7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7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56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7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6" s="60">
        <f>IFERROR(IF(D756="스마트스토어",COUNTIFS(출고표[구입일자],"&lt;&gt;"&amp;H756,출고표[구매자명],E756,출고표[구매자연락처],F756),COUNTIFS(출고표[구입일자],"&lt;&gt;"&amp;H756,출고표[구매자명],E756,출고표[구매자연락처],G756)),0)</f>
        <v>0</v>
      </c>
    </row>
    <row r="757" spans="1:48" ht="20.100000000000001" customHeight="1">
      <c r="A757" s="55">
        <v>766</v>
      </c>
      <c r="B757" s="55" t="s">
        <v>560</v>
      </c>
      <c r="C757" s="64" t="s">
        <v>4305</v>
      </c>
      <c r="D757" s="55" t="s">
        <v>562</v>
      </c>
      <c r="E757" s="55" t="s">
        <v>3525</v>
      </c>
      <c r="G757" s="55" t="s">
        <v>4306</v>
      </c>
      <c r="H757" s="63">
        <v>45534</v>
      </c>
      <c r="I757" s="63">
        <v>45534</v>
      </c>
      <c r="J757" s="55" t="s">
        <v>561</v>
      </c>
      <c r="K757" s="64" t="s">
        <v>4304</v>
      </c>
      <c r="M757" s="55" t="s">
        <v>3525</v>
      </c>
      <c r="N757" s="55" t="s">
        <v>4306</v>
      </c>
      <c r="P757" s="55" t="s">
        <v>3529</v>
      </c>
      <c r="Q757" s="55" t="s">
        <v>564</v>
      </c>
      <c r="R757" s="55" t="s">
        <v>26</v>
      </c>
      <c r="S757" s="55" t="s">
        <v>351</v>
      </c>
      <c r="T757" s="60">
        <v>1</v>
      </c>
      <c r="U757" s="60">
        <v>25890</v>
      </c>
      <c r="V757" s="60">
        <v>0</v>
      </c>
      <c r="W757" s="60">
        <v>3000</v>
      </c>
      <c r="X757" s="60">
        <v>0</v>
      </c>
      <c r="Y757" s="60">
        <v>3500</v>
      </c>
      <c r="Z757" s="60">
        <v>960</v>
      </c>
      <c r="AA757" s="60">
        <v>0</v>
      </c>
      <c r="AB757" s="60">
        <v>24450</v>
      </c>
      <c r="AC757" s="60">
        <v>15070</v>
      </c>
      <c r="AD757" s="60">
        <v>28890</v>
      </c>
      <c r="AE757" s="60">
        <v>19530</v>
      </c>
      <c r="AF757" s="60">
        <v>3175</v>
      </c>
      <c r="AG757" s="60">
        <v>6185</v>
      </c>
      <c r="AH757" s="61">
        <v>0.21410000000000001</v>
      </c>
      <c r="AL757" s="55" t="s">
        <v>25</v>
      </c>
      <c r="AM757" s="55" t="s">
        <v>773</v>
      </c>
      <c r="AN757" s="55" t="s">
        <v>785</v>
      </c>
      <c r="AP7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28890</v>
      </c>
      <c r="AQ7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19530</v>
      </c>
      <c r="AR7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3175</v>
      </c>
      <c r="AS757" s="60">
        <f>IFERROR(IF(출고표[[#This Row],[쇼핑몰구분]]="비닐팩토리",0,ROUND(출고표[[#This Row],[총판매금액(검)]]-출고표[[#This Row],[거래처지급액(검)]]-출고표[[#This Row],[수수료(검)]],0)),0)</f>
        <v>6185</v>
      </c>
      <c r="AT7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0.21410000000000001</v>
      </c>
      <c r="AU7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7" s="60">
        <f>IFERROR(IF(D757="스마트스토어",COUNTIFS(출고표[구입일자],"&lt;&gt;"&amp;H757,출고표[구매자명],E757,출고표[구매자연락처],F757),COUNTIFS(출고표[구입일자],"&lt;&gt;"&amp;H757,출고표[구매자명],E757,출고표[구매자연락처],G757)),0)</f>
        <v>0</v>
      </c>
    </row>
    <row r="758" spans="1:48" ht="20.100000000000001" customHeight="1">
      <c r="A758" s="55">
        <v>767</v>
      </c>
      <c r="B758" s="55" t="s">
        <v>560</v>
      </c>
      <c r="C758" s="64" t="s">
        <v>4309</v>
      </c>
      <c r="D758" s="55" t="s">
        <v>562</v>
      </c>
      <c r="E758" s="55" t="s">
        <v>4310</v>
      </c>
      <c r="G758" s="55" t="s">
        <v>4311</v>
      </c>
      <c r="H758" s="63">
        <v>45534</v>
      </c>
      <c r="I758" s="63">
        <v>45534</v>
      </c>
      <c r="J758" s="55" t="s">
        <v>561</v>
      </c>
      <c r="K758" s="64" t="s">
        <v>4308</v>
      </c>
      <c r="M758" s="55" t="s">
        <v>4307</v>
      </c>
      <c r="N758" s="55" t="s">
        <v>4311</v>
      </c>
      <c r="P758" s="55" t="s">
        <v>4312</v>
      </c>
      <c r="Q758" s="55" t="s">
        <v>564</v>
      </c>
      <c r="R758" s="55" t="s">
        <v>115</v>
      </c>
      <c r="S758" s="55" t="s">
        <v>351</v>
      </c>
      <c r="T758" s="60">
        <v>1</v>
      </c>
      <c r="U758" s="60">
        <v>3540</v>
      </c>
      <c r="V758" s="60">
        <v>0</v>
      </c>
      <c r="W758" s="60">
        <v>0</v>
      </c>
      <c r="X758" s="60">
        <v>0</v>
      </c>
      <c r="Y758" s="60">
        <v>3000</v>
      </c>
      <c r="Z758" s="60">
        <v>0</v>
      </c>
      <c r="AA758" s="60">
        <v>0</v>
      </c>
      <c r="AB758" s="60">
        <v>3210</v>
      </c>
      <c r="AC758" s="60">
        <v>1980</v>
      </c>
      <c r="AD758" s="60">
        <v>3540</v>
      </c>
      <c r="AE758" s="60">
        <v>4980</v>
      </c>
      <c r="AF758" s="60">
        <v>421</v>
      </c>
      <c r="AG758" s="60">
        <v>-1861</v>
      </c>
      <c r="AH758" s="61">
        <v>-0.52569999999999995</v>
      </c>
      <c r="AL758" s="55" t="s">
        <v>114</v>
      </c>
      <c r="AN758" s="55" t="s">
        <v>785</v>
      </c>
      <c r="AP7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3540</v>
      </c>
      <c r="AQ7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4980</v>
      </c>
      <c r="AR7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421</v>
      </c>
      <c r="AS758" s="60">
        <f>IFERROR(IF(출고표[[#This Row],[쇼핑몰구분]]="비닐팩토리",0,ROUND(출고표[[#This Row],[총판매금액(검)]]-출고표[[#This Row],[거래처지급액(검)]]-출고표[[#This Row],[수수료(검)]],0)),0)</f>
        <v>-1861</v>
      </c>
      <c r="AT75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-0.52569999999999995</v>
      </c>
      <c r="AU7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8" s="60">
        <f>IFERROR(IF(D758="스마트스토어",COUNTIFS(출고표[구입일자],"&lt;&gt;"&amp;H758,출고표[구매자명],E758,출고표[구매자연락처],F758),COUNTIFS(출고표[구입일자],"&lt;&gt;"&amp;H758,출고표[구매자명],E758,출고표[구매자연락처],G758)),0)</f>
        <v>0</v>
      </c>
    </row>
    <row r="759" spans="1:48" ht="20.100000000000001" customHeight="1">
      <c r="A759" s="55">
        <v>768</v>
      </c>
      <c r="B759" s="55" t="s">
        <v>560</v>
      </c>
      <c r="C759" s="64" t="s">
        <v>4309</v>
      </c>
      <c r="D759" s="55" t="s">
        <v>562</v>
      </c>
      <c r="E759" s="55" t="s">
        <v>4310</v>
      </c>
      <c r="G759" s="55" t="s">
        <v>4311</v>
      </c>
      <c r="H759" s="63">
        <v>45534</v>
      </c>
      <c r="I759" s="63">
        <v>45534</v>
      </c>
      <c r="J759" s="55" t="s">
        <v>561</v>
      </c>
      <c r="K759" s="64" t="s">
        <v>4308</v>
      </c>
      <c r="M759" s="55" t="s">
        <v>4307</v>
      </c>
      <c r="N759" s="55" t="s">
        <v>4311</v>
      </c>
      <c r="P759" s="55" t="s">
        <v>4312</v>
      </c>
      <c r="Q759" s="55" t="s">
        <v>564</v>
      </c>
      <c r="R759" s="55" t="s">
        <v>118</v>
      </c>
      <c r="S759" s="55" t="s">
        <v>351</v>
      </c>
      <c r="T759" s="60">
        <v>2</v>
      </c>
      <c r="U759" s="60">
        <v>4880</v>
      </c>
      <c r="V759" s="60">
        <v>880</v>
      </c>
      <c r="W759" s="60">
        <v>0</v>
      </c>
      <c r="X759" s="60">
        <v>0</v>
      </c>
      <c r="Y759" s="60">
        <v>0</v>
      </c>
      <c r="Z759" s="60">
        <v>0</v>
      </c>
      <c r="AA759" s="60">
        <v>0</v>
      </c>
      <c r="AB759" s="60">
        <v>2680</v>
      </c>
      <c r="AC759" s="60">
        <v>1650</v>
      </c>
      <c r="AD759" s="60">
        <v>4880</v>
      </c>
      <c r="AE759" s="60">
        <v>3300</v>
      </c>
      <c r="AF759" s="60">
        <v>580</v>
      </c>
      <c r="AG759" s="60">
        <v>1000</v>
      </c>
      <c r="AH759" s="61">
        <v>0.2049</v>
      </c>
      <c r="AL759" s="55" t="s">
        <v>117</v>
      </c>
      <c r="AM759" s="55" t="s">
        <v>773</v>
      </c>
      <c r="AN759" s="55" t="s">
        <v>785</v>
      </c>
      <c r="AP7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4880</v>
      </c>
      <c r="AQ7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7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580</v>
      </c>
      <c r="AS759" s="60">
        <f>IFERROR(IF(출고표[[#This Row],[쇼핑몰구분]]="비닐팩토리",0,ROUND(출고표[[#This Row],[총판매금액(검)]]-출고표[[#This Row],[거래처지급액(검)]]-출고표[[#This Row],[수수료(검)]],0)),0)</f>
        <v>1000</v>
      </c>
      <c r="AT7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0.2049</v>
      </c>
      <c r="AU7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9" s="60">
        <f>IFERROR(IF(D759="스마트스토어",COUNTIFS(출고표[구입일자],"&lt;&gt;"&amp;H759,출고표[구매자명],E759,출고표[구매자연락처],F759),COUNTIFS(출고표[구입일자],"&lt;&gt;"&amp;H759,출고표[구매자명],E759,출고표[구매자연락처],G759)),0)</f>
        <v>0</v>
      </c>
    </row>
    <row r="760" spans="1:48" ht="20.100000000000001" customHeight="1">
      <c r="A760" s="55">
        <v>769</v>
      </c>
      <c r="B760" s="55" t="s">
        <v>560</v>
      </c>
      <c r="C760" s="64" t="s">
        <v>4309</v>
      </c>
      <c r="D760" s="55" t="s">
        <v>562</v>
      </c>
      <c r="E760" s="55" t="s">
        <v>4310</v>
      </c>
      <c r="G760" s="55" t="s">
        <v>4311</v>
      </c>
      <c r="H760" s="63">
        <v>45534</v>
      </c>
      <c r="I760" s="63">
        <v>45534</v>
      </c>
      <c r="J760" s="55" t="s">
        <v>561</v>
      </c>
      <c r="K760" s="64" t="s">
        <v>4308</v>
      </c>
      <c r="M760" s="55" t="s">
        <v>4307</v>
      </c>
      <c r="N760" s="55" t="s">
        <v>4311</v>
      </c>
      <c r="P760" s="55" t="s">
        <v>4312</v>
      </c>
      <c r="Q760" s="55" t="s">
        <v>564</v>
      </c>
      <c r="R760" s="55" t="s">
        <v>121</v>
      </c>
      <c r="S760" s="55" t="s">
        <v>351</v>
      </c>
      <c r="T760" s="60">
        <v>1</v>
      </c>
      <c r="U760" s="60">
        <v>2710</v>
      </c>
      <c r="V760" s="60">
        <v>0</v>
      </c>
      <c r="W760" s="60">
        <v>0</v>
      </c>
      <c r="X760" s="60">
        <v>0</v>
      </c>
      <c r="Y760" s="60">
        <v>0</v>
      </c>
      <c r="Z760" s="60">
        <v>0</v>
      </c>
      <c r="AA760" s="60">
        <v>0</v>
      </c>
      <c r="AB760" s="60">
        <v>2320</v>
      </c>
      <c r="AC760" s="60">
        <v>1430</v>
      </c>
      <c r="AD760" s="60">
        <v>2710</v>
      </c>
      <c r="AE760" s="60">
        <v>1430</v>
      </c>
      <c r="AF760" s="60">
        <v>322</v>
      </c>
      <c r="AG760" s="60">
        <v>958</v>
      </c>
      <c r="AH760" s="61">
        <v>0.35349999999999998</v>
      </c>
      <c r="AL760" s="55" t="s">
        <v>120</v>
      </c>
      <c r="AM760" s="55" t="s">
        <v>773</v>
      </c>
      <c r="AN760" s="55" t="s">
        <v>785</v>
      </c>
      <c r="AP7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2710</v>
      </c>
      <c r="AQ7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1430</v>
      </c>
      <c r="AR7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322</v>
      </c>
      <c r="AS760" s="60">
        <f>IFERROR(IF(출고표[[#This Row],[쇼핑몰구분]]="비닐팩토리",0,ROUND(출고표[[#This Row],[총판매금액(검)]]-출고표[[#This Row],[거래처지급액(검)]]-출고표[[#This Row],[수수료(검)]],0)),0)</f>
        <v>958</v>
      </c>
      <c r="AT7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0.35349999999999998</v>
      </c>
      <c r="AU7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0" s="60">
        <f>IFERROR(IF(D760="스마트스토어",COUNTIFS(출고표[구입일자],"&lt;&gt;"&amp;H760,출고표[구매자명],E760,출고표[구매자연락처],F760),COUNTIFS(출고표[구입일자],"&lt;&gt;"&amp;H760,출고표[구매자명],E760,출고표[구매자연락처],G760)),0)</f>
        <v>0</v>
      </c>
    </row>
    <row r="761" spans="1:48" ht="20.100000000000001" customHeight="1">
      <c r="A761" s="55">
        <v>770</v>
      </c>
      <c r="B761" s="55" t="s">
        <v>665</v>
      </c>
      <c r="C761" s="64" t="s">
        <v>4315</v>
      </c>
      <c r="D761" s="55" t="s">
        <v>559</v>
      </c>
      <c r="E761" s="55" t="s">
        <v>4313</v>
      </c>
      <c r="F761" s="55" t="s">
        <v>4316</v>
      </c>
      <c r="G761" s="55" t="s">
        <v>4317</v>
      </c>
      <c r="H761" s="63">
        <v>45534</v>
      </c>
      <c r="I761" s="63">
        <v>45534</v>
      </c>
      <c r="J761" s="55" t="s">
        <v>561</v>
      </c>
      <c r="K761" s="64" t="s">
        <v>4314</v>
      </c>
      <c r="M761" s="55" t="s">
        <v>4313</v>
      </c>
      <c r="N761" s="55" t="s">
        <v>4318</v>
      </c>
      <c r="P761" s="56" t="s">
        <v>4319</v>
      </c>
      <c r="Q761" s="55" t="s">
        <v>4320</v>
      </c>
      <c r="R761" s="55" t="s">
        <v>36</v>
      </c>
      <c r="S761" s="55" t="s">
        <v>351</v>
      </c>
      <c r="T761" s="60">
        <v>1</v>
      </c>
      <c r="U761" s="60">
        <v>24000</v>
      </c>
      <c r="V761" s="60">
        <v>0</v>
      </c>
      <c r="W761" s="60">
        <v>3000</v>
      </c>
      <c r="X761" s="60">
        <v>0</v>
      </c>
      <c r="Y761" s="60">
        <v>3500</v>
      </c>
      <c r="Z761" s="60">
        <v>960</v>
      </c>
      <c r="AA761" s="60">
        <v>0</v>
      </c>
      <c r="AB761" s="60">
        <v>24000</v>
      </c>
      <c r="AC761" s="60">
        <v>16500</v>
      </c>
      <c r="AD761" s="60">
        <v>27000</v>
      </c>
      <c r="AE761" s="60">
        <v>0</v>
      </c>
      <c r="AF761" s="60">
        <v>1375</v>
      </c>
      <c r="AG761" s="60">
        <v>0</v>
      </c>
      <c r="AH761" s="61">
        <v>0</v>
      </c>
      <c r="AL761" s="55" t="s">
        <v>35</v>
      </c>
      <c r="AN761" s="55" t="s">
        <v>785</v>
      </c>
      <c r="AP7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7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76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6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1" s="60">
        <f>IFERROR(IF(D761="스마트스토어",COUNTIFS(출고표[구입일자],"&lt;&gt;"&amp;H761,출고표[구매자명],E761,출고표[구매자연락처],F761),COUNTIFS(출고표[구입일자],"&lt;&gt;"&amp;H761,출고표[구매자명],E761,출고표[구매자연락처],G761)),0)</f>
        <v>0</v>
      </c>
    </row>
    <row r="762" spans="1:48" ht="20.100000000000001" customHeight="1">
      <c r="A762" s="55">
        <v>771</v>
      </c>
      <c r="B762" s="55" t="s">
        <v>560</v>
      </c>
      <c r="C762" s="64" t="s">
        <v>4324</v>
      </c>
      <c r="D762" s="55" t="s">
        <v>559</v>
      </c>
      <c r="E762" s="55" t="s">
        <v>3836</v>
      </c>
      <c r="F762" s="55" t="s">
        <v>4325</v>
      </c>
      <c r="G762" s="55" t="s">
        <v>4326</v>
      </c>
      <c r="H762" s="63">
        <v>45537</v>
      </c>
      <c r="I762" s="63">
        <v>45537</v>
      </c>
      <c r="J762" s="55" t="s">
        <v>561</v>
      </c>
      <c r="K762" s="64" t="s">
        <v>4323</v>
      </c>
      <c r="M762" s="55" t="s">
        <v>3836</v>
      </c>
      <c r="N762" s="55" t="s">
        <v>4326</v>
      </c>
      <c r="P762" s="55" t="s">
        <v>4327</v>
      </c>
      <c r="R762" s="55" t="s">
        <v>257</v>
      </c>
      <c r="S762" s="55" t="s">
        <v>351</v>
      </c>
      <c r="T762" s="60">
        <v>1</v>
      </c>
      <c r="U762" s="60">
        <v>1890</v>
      </c>
      <c r="V762" s="60">
        <v>0</v>
      </c>
      <c r="W762" s="60">
        <v>3000</v>
      </c>
      <c r="X762" s="60">
        <v>0</v>
      </c>
      <c r="Y762" s="60">
        <v>3000</v>
      </c>
      <c r="Z762" s="60">
        <v>0</v>
      </c>
      <c r="AA762" s="60">
        <v>0</v>
      </c>
      <c r="AB762" s="60">
        <v>1810</v>
      </c>
      <c r="AC762" s="60">
        <v>1155</v>
      </c>
      <c r="AD762" s="60">
        <v>4890</v>
      </c>
      <c r="AE762" s="60">
        <v>4155</v>
      </c>
      <c r="AF762" s="60">
        <v>214</v>
      </c>
      <c r="AG762" s="60">
        <v>521</v>
      </c>
      <c r="AH762" s="61">
        <v>0.1065</v>
      </c>
      <c r="AL762" s="55" t="s">
        <v>256</v>
      </c>
      <c r="AN762" s="55" t="s">
        <v>785</v>
      </c>
      <c r="AP7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4890</v>
      </c>
      <c r="AQ7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4155</v>
      </c>
      <c r="AR7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214</v>
      </c>
      <c r="AS762" s="60">
        <f>IFERROR(IF(출고표[[#This Row],[쇼핑몰구분]]="비닐팩토리",0,ROUND(출고표[[#This Row],[총판매금액(검)]]-출고표[[#This Row],[거래처지급액(검)]]-출고표[[#This Row],[수수료(검)]],0)),0)</f>
        <v>521</v>
      </c>
      <c r="AT76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0.1065</v>
      </c>
      <c r="AU7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2" s="60">
        <f>IFERROR(IF(D762="스마트스토어",COUNTIFS(출고표[구입일자],"&lt;&gt;"&amp;H762,출고표[구매자명],E762,출고표[구매자연락처],F762),COUNTIFS(출고표[구입일자],"&lt;&gt;"&amp;H762,출고표[구매자명],E762,출고표[구매자연락처],G762)),0)</f>
        <v>0</v>
      </c>
    </row>
    <row r="763" spans="1:48" ht="20.100000000000001" customHeight="1">
      <c r="A763" s="55">
        <v>772</v>
      </c>
      <c r="B763" s="55" t="s">
        <v>560</v>
      </c>
      <c r="C763" s="64" t="s">
        <v>4328</v>
      </c>
      <c r="D763" s="55" t="s">
        <v>559</v>
      </c>
      <c r="E763" s="55" t="s">
        <v>3836</v>
      </c>
      <c r="F763" s="55" t="s">
        <v>4325</v>
      </c>
      <c r="G763" s="55" t="s">
        <v>4326</v>
      </c>
      <c r="H763" s="63">
        <v>45537</v>
      </c>
      <c r="I763" s="63">
        <v>45537</v>
      </c>
      <c r="J763" s="55" t="s">
        <v>561</v>
      </c>
      <c r="K763" s="64" t="s">
        <v>4323</v>
      </c>
      <c r="M763" s="55" t="s">
        <v>3836</v>
      </c>
      <c r="N763" s="55" t="s">
        <v>4326</v>
      </c>
      <c r="P763" s="55" t="s">
        <v>4327</v>
      </c>
      <c r="R763" s="55" t="s">
        <v>204</v>
      </c>
      <c r="S763" s="55" t="s">
        <v>361</v>
      </c>
      <c r="T763" s="60">
        <v>1</v>
      </c>
      <c r="U763" s="60">
        <v>3960</v>
      </c>
      <c r="V763" s="60">
        <v>0</v>
      </c>
      <c r="W763" s="60">
        <v>0</v>
      </c>
      <c r="X763" s="60">
        <v>0</v>
      </c>
      <c r="Y763" s="60">
        <v>0</v>
      </c>
      <c r="Z763" s="60">
        <v>0</v>
      </c>
      <c r="AA763" s="60">
        <v>0</v>
      </c>
      <c r="AB763" s="60">
        <v>3790</v>
      </c>
      <c r="AC763" s="60">
        <v>2420</v>
      </c>
      <c r="AD763" s="60">
        <v>3960</v>
      </c>
      <c r="AE763" s="60">
        <v>2420</v>
      </c>
      <c r="AF763" s="60">
        <v>238</v>
      </c>
      <c r="AG763" s="60">
        <v>7302</v>
      </c>
      <c r="AH763" s="61">
        <v>1.8439000000000001</v>
      </c>
      <c r="AL763" s="55" t="s">
        <v>404</v>
      </c>
      <c r="AM763" s="55" t="s">
        <v>773</v>
      </c>
      <c r="AN763" s="55" t="s">
        <v>785</v>
      </c>
      <c r="AP7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3960</v>
      </c>
      <c r="AQ7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2420</v>
      </c>
      <c r="AR7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238</v>
      </c>
      <c r="AS763" s="60">
        <f>IFERROR(IF(출고표[[#This Row],[쇼핑몰구분]]="비닐팩토리",0,ROUND(출고표[[#This Row],[총판매금액(검)]]-출고표[[#This Row],[거래처지급액(검)]]-출고표[[#This Row],[수수료(검)]],0)),0)</f>
        <v>1302</v>
      </c>
      <c r="AT76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0.32879999999999998</v>
      </c>
      <c r="AU7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63" s="60">
        <f>IFERROR(IF(D763="스마트스토어",COUNTIFS(출고표[구입일자],"&lt;&gt;"&amp;H763,출고표[구매자명],E763,출고표[구매자연락처],F763),COUNTIFS(출고표[구입일자],"&lt;&gt;"&amp;H763,출고표[구매자명],E763,출고표[구매자연락처],G763)),0)</f>
        <v>0</v>
      </c>
    </row>
    <row r="764" spans="1:48" ht="20.100000000000001" customHeight="1">
      <c r="A764" s="55">
        <v>773</v>
      </c>
      <c r="B764" s="55" t="s">
        <v>560</v>
      </c>
      <c r="C764" s="64" t="s">
        <v>4331</v>
      </c>
      <c r="D764" s="55" t="s">
        <v>559</v>
      </c>
      <c r="E764" s="55" t="s">
        <v>4329</v>
      </c>
      <c r="F764" s="55" t="s">
        <v>4332</v>
      </c>
      <c r="G764" s="55" t="s">
        <v>4333</v>
      </c>
      <c r="H764" s="63">
        <v>45537</v>
      </c>
      <c r="I764" s="63">
        <v>45537</v>
      </c>
      <c r="J764" s="55" t="s">
        <v>561</v>
      </c>
      <c r="K764" s="64" t="s">
        <v>4330</v>
      </c>
      <c r="M764" s="55" t="s">
        <v>4329</v>
      </c>
      <c r="N764" s="55" t="s">
        <v>4333</v>
      </c>
      <c r="O764" s="55" t="s">
        <v>4333</v>
      </c>
      <c r="P764" s="55" t="s">
        <v>4334</v>
      </c>
      <c r="R764" s="55" t="s">
        <v>224</v>
      </c>
      <c r="S764" s="55" t="s">
        <v>352</v>
      </c>
      <c r="T764" s="60">
        <v>5</v>
      </c>
      <c r="U764" s="60">
        <v>10600</v>
      </c>
      <c r="V764" s="60">
        <v>0</v>
      </c>
      <c r="W764" s="60">
        <v>3000</v>
      </c>
      <c r="X764" s="60">
        <v>0</v>
      </c>
      <c r="Y764" s="60">
        <v>3000</v>
      </c>
      <c r="Z764" s="60">
        <v>0</v>
      </c>
      <c r="AA764" s="60">
        <v>0</v>
      </c>
      <c r="AB764" s="60">
        <v>2030</v>
      </c>
      <c r="AC764" s="60">
        <v>1293</v>
      </c>
      <c r="AD764" s="60">
        <v>13600</v>
      </c>
      <c r="AE764" s="60">
        <v>9465</v>
      </c>
      <c r="AF764" s="60">
        <v>561</v>
      </c>
      <c r="AG764" s="60">
        <v>6574</v>
      </c>
      <c r="AH764" s="61">
        <v>0.4834</v>
      </c>
      <c r="AL764" s="55" t="s">
        <v>1639</v>
      </c>
      <c r="AN764" s="55" t="s">
        <v>785</v>
      </c>
      <c r="AP7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7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9465</v>
      </c>
      <c r="AR7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561</v>
      </c>
      <c r="AS764" s="60">
        <f>IFERROR(IF(출고표[[#This Row],[쇼핑몰구분]]="비닐팩토리",0,ROUND(출고표[[#This Row],[총판매금액(검)]]-출고표[[#This Row],[거래처지급액(검)]]-출고표[[#This Row],[수수료(검)]],0)),0)</f>
        <v>3574</v>
      </c>
      <c r="AT76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0.26279999999999998</v>
      </c>
      <c r="AU7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64" s="60">
        <f>IFERROR(IF(D764="스마트스토어",COUNTIFS(출고표[구입일자],"&lt;&gt;"&amp;H764,출고표[구매자명],E764,출고표[구매자연락처],F764),COUNTIFS(출고표[구입일자],"&lt;&gt;"&amp;H764,출고표[구매자명],E764,출고표[구매자연락처],G764)),0)</f>
        <v>0</v>
      </c>
    </row>
    <row r="765" spans="1:48" ht="20.100000000000001" customHeight="1">
      <c r="A765" s="55">
        <v>774</v>
      </c>
      <c r="B765" s="55" t="s">
        <v>560</v>
      </c>
      <c r="C765" s="64" t="s">
        <v>4337</v>
      </c>
      <c r="D765" s="55" t="s">
        <v>559</v>
      </c>
      <c r="E765" s="55" t="s">
        <v>4338</v>
      </c>
      <c r="F765" s="55" t="s">
        <v>4339</v>
      </c>
      <c r="G765" s="55" t="s">
        <v>4340</v>
      </c>
      <c r="H765" s="63">
        <v>45537</v>
      </c>
      <c r="I765" s="63">
        <v>45537</v>
      </c>
      <c r="J765" s="55" t="s">
        <v>561</v>
      </c>
      <c r="K765" s="64" t="s">
        <v>4336</v>
      </c>
      <c r="M765" s="55" t="s">
        <v>4335</v>
      </c>
      <c r="N765" s="55" t="s">
        <v>4341</v>
      </c>
      <c r="P765" s="55" t="s">
        <v>4342</v>
      </c>
      <c r="Q765" s="55" t="s">
        <v>4343</v>
      </c>
      <c r="R765" s="55" t="s">
        <v>36</v>
      </c>
      <c r="S765" s="55" t="s">
        <v>351</v>
      </c>
      <c r="T765" s="60">
        <v>2</v>
      </c>
      <c r="U765" s="60">
        <v>48600</v>
      </c>
      <c r="V765" s="60">
        <v>5400</v>
      </c>
      <c r="W765" s="60">
        <v>0</v>
      </c>
      <c r="X765" s="60">
        <v>0</v>
      </c>
      <c r="Y765" s="60">
        <v>4400</v>
      </c>
      <c r="Z765" s="60">
        <v>1725</v>
      </c>
      <c r="AA765" s="60">
        <v>0</v>
      </c>
      <c r="AB765" s="60">
        <v>25500</v>
      </c>
      <c r="AC765" s="60">
        <v>16500</v>
      </c>
      <c r="AD765" s="60">
        <v>48600</v>
      </c>
      <c r="AE765" s="60">
        <v>39125</v>
      </c>
      <c r="AF765" s="60">
        <v>2014</v>
      </c>
      <c r="AG765" s="60">
        <v>7461</v>
      </c>
      <c r="AH765" s="61">
        <v>0.1535</v>
      </c>
      <c r="AL765" s="55" t="s">
        <v>35</v>
      </c>
      <c r="AN765" s="55" t="s">
        <v>785</v>
      </c>
      <c r="AP7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48600</v>
      </c>
      <c r="AQ7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39125</v>
      </c>
      <c r="AR7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2014</v>
      </c>
      <c r="AS765" s="60">
        <f>IFERROR(IF(출고표[[#This Row],[쇼핑몰구분]]="비닐팩토리",0,ROUND(출고표[[#This Row],[총판매금액(검)]]-출고표[[#This Row],[거래처지급액(검)]]-출고표[[#This Row],[수수료(검)]],0)),0)</f>
        <v>7461</v>
      </c>
      <c r="AT76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0.1535</v>
      </c>
      <c r="AU7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5" s="60">
        <f>IFERROR(IF(D765="스마트스토어",COUNTIFS(출고표[구입일자],"&lt;&gt;"&amp;H765,출고표[구매자명],E765,출고표[구매자연락처],F765),COUNTIFS(출고표[구입일자],"&lt;&gt;"&amp;H765,출고표[구매자명],E765,출고표[구매자연락처],G765)),0)</f>
        <v>0</v>
      </c>
    </row>
    <row r="766" spans="1:48" ht="20.100000000000001" customHeight="1">
      <c r="A766" s="55">
        <v>775</v>
      </c>
      <c r="B766" s="55" t="s">
        <v>560</v>
      </c>
      <c r="C766" s="64" t="s">
        <v>4346</v>
      </c>
      <c r="D766" s="55" t="s">
        <v>559</v>
      </c>
      <c r="E766" s="55" t="s">
        <v>4347</v>
      </c>
      <c r="F766" s="55" t="s">
        <v>4348</v>
      </c>
      <c r="G766" s="55" t="s">
        <v>4349</v>
      </c>
      <c r="H766" s="63">
        <v>45537</v>
      </c>
      <c r="I766" s="63">
        <v>45537</v>
      </c>
      <c r="J766" s="55" t="s">
        <v>561</v>
      </c>
      <c r="K766" s="64" t="s">
        <v>4345</v>
      </c>
      <c r="M766" s="55" t="s">
        <v>4344</v>
      </c>
      <c r="N766" s="55" t="s">
        <v>4350</v>
      </c>
      <c r="P766" s="55" t="s">
        <v>4351</v>
      </c>
      <c r="Q766" s="55" t="s">
        <v>4352</v>
      </c>
      <c r="R766" s="55" t="s">
        <v>34</v>
      </c>
      <c r="S766" s="55" t="s">
        <v>351</v>
      </c>
      <c r="T766" s="60">
        <v>1</v>
      </c>
      <c r="U766" s="60">
        <v>28620</v>
      </c>
      <c r="V766" s="60">
        <v>3180</v>
      </c>
      <c r="W766" s="60">
        <v>3000</v>
      </c>
      <c r="X766" s="60">
        <v>0</v>
      </c>
      <c r="Y766" s="60">
        <v>3500</v>
      </c>
      <c r="Z766" s="60">
        <v>960</v>
      </c>
      <c r="AA766" s="60">
        <v>0</v>
      </c>
      <c r="AB766" s="60">
        <v>30600</v>
      </c>
      <c r="AC766" s="60">
        <v>19800</v>
      </c>
      <c r="AD766" s="60">
        <v>31620</v>
      </c>
      <c r="AE766" s="60">
        <v>24260</v>
      </c>
      <c r="AF766" s="60">
        <v>1278</v>
      </c>
      <c r="AG766" s="60">
        <v>9082</v>
      </c>
      <c r="AH766" s="61">
        <v>0.28720000000000001</v>
      </c>
      <c r="AL766" s="55" t="s">
        <v>33</v>
      </c>
      <c r="AN766" s="55" t="s">
        <v>785</v>
      </c>
      <c r="AP7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66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7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7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66" s="60">
        <f>IFERROR(IF(D766="스마트스토어",COUNTIFS(출고표[구입일자],"&lt;&gt;"&amp;H766,출고표[구매자명],E766,출고표[구매자연락처],F766),COUNTIFS(출고표[구입일자],"&lt;&gt;"&amp;H766,출고표[구매자명],E766,출고표[구매자연락처],G766)),0)</f>
        <v>0</v>
      </c>
    </row>
    <row r="767" spans="1:48" ht="20.100000000000001" customHeight="1">
      <c r="A767" s="55">
        <v>776</v>
      </c>
      <c r="B767" s="55" t="s">
        <v>560</v>
      </c>
      <c r="C767" s="64" t="s">
        <v>4355</v>
      </c>
      <c r="D767" s="55" t="s">
        <v>559</v>
      </c>
      <c r="E767" s="55" t="s">
        <v>4353</v>
      </c>
      <c r="F767" s="55" t="s">
        <v>4356</v>
      </c>
      <c r="G767" s="55" t="s">
        <v>4357</v>
      </c>
      <c r="H767" s="63">
        <v>45537</v>
      </c>
      <c r="I767" s="63">
        <v>45537</v>
      </c>
      <c r="J767" s="55" t="s">
        <v>561</v>
      </c>
      <c r="K767" s="64" t="s">
        <v>4354</v>
      </c>
      <c r="M767" s="55" t="s">
        <v>4353</v>
      </c>
      <c r="N767" s="55" t="s">
        <v>4357</v>
      </c>
      <c r="O767" s="55" t="s">
        <v>4357</v>
      </c>
      <c r="P767" s="55" t="s">
        <v>4358</v>
      </c>
      <c r="R767" s="55" t="s">
        <v>34</v>
      </c>
      <c r="S767" s="55" t="s">
        <v>351</v>
      </c>
      <c r="T767" s="60">
        <v>1</v>
      </c>
      <c r="U767" s="60">
        <v>28620</v>
      </c>
      <c r="V767" s="60">
        <v>3180</v>
      </c>
      <c r="W767" s="60">
        <v>3000</v>
      </c>
      <c r="X767" s="60">
        <v>0</v>
      </c>
      <c r="Y767" s="60">
        <v>3500</v>
      </c>
      <c r="Z767" s="60">
        <v>960</v>
      </c>
      <c r="AA767" s="60">
        <v>0</v>
      </c>
      <c r="AB767" s="60">
        <v>30600</v>
      </c>
      <c r="AC767" s="60">
        <v>19800</v>
      </c>
      <c r="AD767" s="60">
        <v>31620</v>
      </c>
      <c r="AE767" s="60">
        <v>24260</v>
      </c>
      <c r="AF767" s="60">
        <v>1278</v>
      </c>
      <c r="AG767" s="60">
        <v>9082</v>
      </c>
      <c r="AH767" s="61">
        <v>0.28720000000000001</v>
      </c>
      <c r="AL767" s="55" t="s">
        <v>33</v>
      </c>
      <c r="AN767" s="55" t="s">
        <v>785</v>
      </c>
      <c r="AP7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67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7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7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67" s="60">
        <f>IFERROR(IF(D767="스마트스토어",COUNTIFS(출고표[구입일자],"&lt;&gt;"&amp;H767,출고표[구매자명],E767,출고표[구매자연락처],F767),COUNTIFS(출고표[구입일자],"&lt;&gt;"&amp;H767,출고표[구매자명],E767,출고표[구매자연락처],G767)),0)</f>
        <v>0</v>
      </c>
    </row>
    <row r="768" spans="1:48" ht="20.100000000000001" customHeight="1">
      <c r="A768" s="55">
        <v>777</v>
      </c>
      <c r="B768" s="55" t="s">
        <v>560</v>
      </c>
      <c r="C768" s="64" t="s">
        <v>4361</v>
      </c>
      <c r="D768" s="55" t="s">
        <v>559</v>
      </c>
      <c r="E768" s="55" t="s">
        <v>4359</v>
      </c>
      <c r="F768" s="55" t="s">
        <v>4362</v>
      </c>
      <c r="G768" s="55" t="s">
        <v>4363</v>
      </c>
      <c r="H768" s="63">
        <v>45537</v>
      </c>
      <c r="I768" s="63">
        <v>45537</v>
      </c>
      <c r="J768" s="55" t="s">
        <v>561</v>
      </c>
      <c r="K768" s="64" t="s">
        <v>4360</v>
      </c>
      <c r="M768" s="55" t="s">
        <v>4359</v>
      </c>
      <c r="N768" s="55" t="s">
        <v>4363</v>
      </c>
      <c r="P768" s="55" t="s">
        <v>4364</v>
      </c>
      <c r="R768" s="55" t="s">
        <v>20</v>
      </c>
      <c r="S768" s="55" t="s">
        <v>351</v>
      </c>
      <c r="T768" s="60">
        <v>1</v>
      </c>
      <c r="U768" s="60">
        <v>14250</v>
      </c>
      <c r="V768" s="60">
        <v>1590</v>
      </c>
      <c r="W768" s="60">
        <v>3000</v>
      </c>
      <c r="X768" s="60">
        <v>0</v>
      </c>
      <c r="Y768" s="60">
        <v>3000</v>
      </c>
      <c r="Z768" s="60">
        <v>0</v>
      </c>
      <c r="AA768" s="60">
        <v>0</v>
      </c>
      <c r="AB768" s="60">
        <v>14960</v>
      </c>
      <c r="AC768" s="60">
        <v>9680</v>
      </c>
      <c r="AD768" s="60">
        <v>17250</v>
      </c>
      <c r="AE768" s="60">
        <v>12680</v>
      </c>
      <c r="AF768" s="60">
        <v>706</v>
      </c>
      <c r="AG768" s="60">
        <v>6864</v>
      </c>
      <c r="AH768" s="61">
        <v>0.39789999999999998</v>
      </c>
      <c r="AL768" s="55" t="s">
        <v>19</v>
      </c>
      <c r="AN768" s="55" t="s">
        <v>785</v>
      </c>
      <c r="AP7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17250</v>
      </c>
      <c r="AQ7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12680</v>
      </c>
      <c r="AR7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706</v>
      </c>
      <c r="AS768" s="60">
        <f>IFERROR(IF(출고표[[#This Row],[쇼핑몰구분]]="비닐팩토리",0,ROUND(출고표[[#This Row],[총판매금액(검)]]-출고표[[#This Row],[거래처지급액(검)]]-출고표[[#This Row],[수수료(검)]],0)),0)</f>
        <v>3864</v>
      </c>
      <c r="AT7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0.224</v>
      </c>
      <c r="AU7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68" s="60">
        <f>IFERROR(IF(D768="스마트스토어",COUNTIFS(출고표[구입일자],"&lt;&gt;"&amp;H768,출고표[구매자명],E768,출고표[구매자연락처],F768),COUNTIFS(출고표[구입일자],"&lt;&gt;"&amp;H768,출고표[구매자명],E768,출고표[구매자연락처],G768)),0)</f>
        <v>0</v>
      </c>
    </row>
    <row r="769" spans="1:48" ht="20.100000000000001" customHeight="1">
      <c r="A769" s="55">
        <v>778</v>
      </c>
      <c r="B769" s="55" t="s">
        <v>560</v>
      </c>
      <c r="C769" s="64" t="s">
        <v>4367</v>
      </c>
      <c r="D769" s="55" t="s">
        <v>559</v>
      </c>
      <c r="E769" s="55" t="s">
        <v>4365</v>
      </c>
      <c r="F769" s="55" t="s">
        <v>4368</v>
      </c>
      <c r="G769" s="55" t="s">
        <v>4369</v>
      </c>
      <c r="H769" s="63">
        <v>45536</v>
      </c>
      <c r="I769" s="63">
        <v>45537</v>
      </c>
      <c r="J769" s="55" t="s">
        <v>561</v>
      </c>
      <c r="K769" s="64" t="s">
        <v>4366</v>
      </c>
      <c r="M769" s="55" t="s">
        <v>4365</v>
      </c>
      <c r="N769" s="55" t="s">
        <v>4369</v>
      </c>
      <c r="O769" s="55" t="s">
        <v>4370</v>
      </c>
      <c r="P769" s="55" t="s">
        <v>4371</v>
      </c>
      <c r="R769" s="55" t="s">
        <v>211</v>
      </c>
      <c r="S769" s="55" t="s">
        <v>351</v>
      </c>
      <c r="T769" s="60">
        <v>16</v>
      </c>
      <c r="U769" s="60">
        <v>36640</v>
      </c>
      <c r="V769" s="60">
        <v>0</v>
      </c>
      <c r="W769" s="60">
        <v>0</v>
      </c>
      <c r="X769" s="60">
        <v>0</v>
      </c>
      <c r="Y769" s="60">
        <v>4400</v>
      </c>
      <c r="Z769" s="60">
        <v>1725</v>
      </c>
      <c r="AA769" s="60">
        <v>0</v>
      </c>
      <c r="AB769" s="60">
        <v>2190</v>
      </c>
      <c r="AC769" s="60">
        <v>1397</v>
      </c>
      <c r="AD769" s="60">
        <v>36640</v>
      </c>
      <c r="AE769" s="60">
        <v>28477</v>
      </c>
      <c r="AF769" s="60">
        <v>1538</v>
      </c>
      <c r="AG769" s="60">
        <v>6625</v>
      </c>
      <c r="AH769" s="61">
        <v>0.18079999999999999</v>
      </c>
      <c r="AL769" s="55" t="s">
        <v>828</v>
      </c>
      <c r="AN769" s="55" t="s">
        <v>785</v>
      </c>
      <c r="AP7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36640</v>
      </c>
      <c r="AQ7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28477</v>
      </c>
      <c r="AR7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1538</v>
      </c>
      <c r="AS769" s="60">
        <f>IFERROR(IF(출고표[[#This Row],[쇼핑몰구분]]="비닐팩토리",0,ROUND(출고표[[#This Row],[총판매금액(검)]]-출고표[[#This Row],[거래처지급액(검)]]-출고표[[#This Row],[수수료(검)]],0)),0)</f>
        <v>6625</v>
      </c>
      <c r="AT7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0.18079999999999999</v>
      </c>
      <c r="AU7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9" s="60">
        <f>IFERROR(IF(D769="스마트스토어",COUNTIFS(출고표[구입일자],"&lt;&gt;"&amp;H769,출고표[구매자명],E769,출고표[구매자연락처],F769),COUNTIFS(출고표[구입일자],"&lt;&gt;"&amp;H769,출고표[구매자명],E769,출고표[구매자연락처],G769)),0)</f>
        <v>0</v>
      </c>
    </row>
    <row r="770" spans="1:48" ht="20.100000000000001" customHeight="1">
      <c r="A770" s="55">
        <v>779</v>
      </c>
      <c r="B770" s="55" t="s">
        <v>560</v>
      </c>
      <c r="C770" s="64" t="s">
        <v>4373</v>
      </c>
      <c r="D770" s="55" t="s">
        <v>559</v>
      </c>
      <c r="E770" s="55" t="s">
        <v>2297</v>
      </c>
      <c r="F770" s="55" t="s">
        <v>2300</v>
      </c>
      <c r="G770" s="55" t="s">
        <v>2301</v>
      </c>
      <c r="H770" s="63">
        <v>45535</v>
      </c>
      <c r="I770" s="63">
        <v>45537</v>
      </c>
      <c r="J770" s="55" t="s">
        <v>561</v>
      </c>
      <c r="K770" s="64" t="s">
        <v>4372</v>
      </c>
      <c r="M770" s="55" t="s">
        <v>2297</v>
      </c>
      <c r="N770" s="55" t="s">
        <v>2301</v>
      </c>
      <c r="P770" s="55" t="s">
        <v>2302</v>
      </c>
      <c r="R770" s="55" t="s">
        <v>22</v>
      </c>
      <c r="S770" s="55" t="s">
        <v>351</v>
      </c>
      <c r="T770" s="60">
        <v>2</v>
      </c>
      <c r="U770" s="60">
        <v>37260</v>
      </c>
      <c r="V770" s="60">
        <v>4140</v>
      </c>
      <c r="W770" s="60">
        <v>0</v>
      </c>
      <c r="X770" s="60">
        <v>0</v>
      </c>
      <c r="Y770" s="60">
        <v>3500</v>
      </c>
      <c r="Z770" s="60">
        <v>960</v>
      </c>
      <c r="AA770" s="60">
        <v>0</v>
      </c>
      <c r="AB770" s="60">
        <v>19550</v>
      </c>
      <c r="AC770" s="60">
        <v>12650</v>
      </c>
      <c r="AD770" s="60">
        <v>37260</v>
      </c>
      <c r="AE770" s="60">
        <v>29760</v>
      </c>
      <c r="AF770" s="60">
        <v>1563</v>
      </c>
      <c r="AG770" s="60">
        <v>5937</v>
      </c>
      <c r="AH770" s="61">
        <v>0.1593</v>
      </c>
      <c r="AL770" s="55" t="s">
        <v>21</v>
      </c>
      <c r="AM770" s="55" t="s">
        <v>773</v>
      </c>
      <c r="AN770" s="55" t="s">
        <v>785</v>
      </c>
      <c r="AP7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37260</v>
      </c>
      <c r="AQ7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29760</v>
      </c>
      <c r="AR7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1563</v>
      </c>
      <c r="AS770" s="60">
        <f>IFERROR(IF(출고표[[#This Row],[쇼핑몰구분]]="비닐팩토리",0,ROUND(출고표[[#This Row],[총판매금액(검)]]-출고표[[#This Row],[거래처지급액(검)]]-출고표[[#This Row],[수수료(검)]],0)),0)</f>
        <v>5937</v>
      </c>
      <c r="AT7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0.1593</v>
      </c>
      <c r="AU7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0" s="60">
        <f>IFERROR(IF(D770="스마트스토어",COUNTIFS(출고표[구입일자],"&lt;&gt;"&amp;H770,출고표[구매자명],E770,출고표[구매자연락처],F770),COUNTIFS(출고표[구입일자],"&lt;&gt;"&amp;H770,출고표[구매자명],E770,출고표[구매자연락처],G770)),0)</f>
        <v>1</v>
      </c>
    </row>
    <row r="771" spans="1:48" ht="20.100000000000001" customHeight="1">
      <c r="A771" s="55">
        <v>780</v>
      </c>
      <c r="B771" s="55" t="s">
        <v>665</v>
      </c>
      <c r="C771" s="64" t="s">
        <v>4376</v>
      </c>
      <c r="D771" s="55" t="s">
        <v>559</v>
      </c>
      <c r="E771" s="55" t="s">
        <v>4374</v>
      </c>
      <c r="F771" s="55" t="s">
        <v>4377</v>
      </c>
      <c r="G771" s="55" t="s">
        <v>4378</v>
      </c>
      <c r="H771" s="63">
        <v>45537</v>
      </c>
      <c r="I771" s="63">
        <v>45537</v>
      </c>
      <c r="J771" s="55" t="s">
        <v>561</v>
      </c>
      <c r="K771" s="64" t="s">
        <v>4375</v>
      </c>
      <c r="M771" s="55" t="s">
        <v>4374</v>
      </c>
      <c r="N771" s="55" t="s">
        <v>4378</v>
      </c>
      <c r="O771" s="55" t="s">
        <v>4379</v>
      </c>
      <c r="P771" s="55" t="s">
        <v>4380</v>
      </c>
      <c r="R771" s="55" t="s">
        <v>34</v>
      </c>
      <c r="S771" s="55" t="s">
        <v>351</v>
      </c>
      <c r="T771" s="60">
        <v>2</v>
      </c>
      <c r="U771" s="60">
        <v>56800</v>
      </c>
      <c r="V771" s="60">
        <v>0</v>
      </c>
      <c r="W771" s="60">
        <v>0</v>
      </c>
      <c r="X771" s="60">
        <v>0</v>
      </c>
      <c r="Y771" s="60">
        <v>4400</v>
      </c>
      <c r="Z771" s="60">
        <v>1725</v>
      </c>
      <c r="AA771" s="60">
        <v>0</v>
      </c>
      <c r="AB771" s="60">
        <v>28800</v>
      </c>
      <c r="AC771" s="60">
        <v>19800</v>
      </c>
      <c r="AD771" s="60">
        <v>56800</v>
      </c>
      <c r="AE771" s="60">
        <v>0</v>
      </c>
      <c r="AF771" s="60">
        <v>2934</v>
      </c>
      <c r="AG771" s="60">
        <v>0</v>
      </c>
      <c r="AH771" s="61">
        <v>0</v>
      </c>
      <c r="AL771" s="55" t="s">
        <v>33</v>
      </c>
      <c r="AN771" s="55" t="s">
        <v>785</v>
      </c>
      <c r="AP7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7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77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1" s="60">
        <f>IFERROR(IF(D771="스마트스토어",COUNTIFS(출고표[구입일자],"&lt;&gt;"&amp;H771,출고표[구매자명],E771,출고표[구매자연락처],F771),COUNTIFS(출고표[구입일자],"&lt;&gt;"&amp;H771,출고표[구매자명],E771,출고표[구매자연락처],G771)),0)</f>
        <v>2</v>
      </c>
    </row>
    <row r="772" spans="1:48" ht="20.100000000000001" customHeight="1">
      <c r="A772" s="55">
        <v>781</v>
      </c>
      <c r="B772" s="55" t="s">
        <v>665</v>
      </c>
      <c r="C772" s="64" t="s">
        <v>4383</v>
      </c>
      <c r="D772" s="55" t="s">
        <v>559</v>
      </c>
      <c r="E772" s="55" t="s">
        <v>4381</v>
      </c>
      <c r="F772" s="55" t="s">
        <v>2237</v>
      </c>
      <c r="G772" s="55" t="s">
        <v>4384</v>
      </c>
      <c r="H772" s="63">
        <v>45537</v>
      </c>
      <c r="I772" s="63">
        <v>45537</v>
      </c>
      <c r="J772" s="55" t="s">
        <v>561</v>
      </c>
      <c r="K772" s="64" t="s">
        <v>4382</v>
      </c>
      <c r="M772" s="55" t="s">
        <v>4381</v>
      </c>
      <c r="N772" s="55" t="s">
        <v>4384</v>
      </c>
      <c r="P772" s="55" t="s">
        <v>4385</v>
      </c>
      <c r="R772" s="55" t="s">
        <v>42</v>
      </c>
      <c r="S772" s="55" t="s">
        <v>351</v>
      </c>
      <c r="T772" s="60">
        <v>1</v>
      </c>
      <c r="U772" s="60">
        <v>16000</v>
      </c>
      <c r="V772" s="60">
        <v>0</v>
      </c>
      <c r="W772" s="60">
        <v>3000</v>
      </c>
      <c r="X772" s="60">
        <v>0</v>
      </c>
      <c r="Y772" s="60">
        <v>3500</v>
      </c>
      <c r="Z772" s="60">
        <v>960</v>
      </c>
      <c r="AA772" s="60">
        <v>0</v>
      </c>
      <c r="AB772" s="60">
        <v>16000</v>
      </c>
      <c r="AC772" s="60">
        <v>11000</v>
      </c>
      <c r="AD772" s="60">
        <v>19000</v>
      </c>
      <c r="AE772" s="60">
        <v>0</v>
      </c>
      <c r="AF772" s="60">
        <v>973</v>
      </c>
      <c r="AG772" s="60">
        <v>0</v>
      </c>
      <c r="AH772" s="61">
        <v>0</v>
      </c>
      <c r="AL772" s="55" t="s">
        <v>41</v>
      </c>
      <c r="AN772" s="55" t="s">
        <v>785</v>
      </c>
      <c r="AP7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19000</v>
      </c>
      <c r="AQ7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973</v>
      </c>
      <c r="AS77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2" s="60">
        <f>IFERROR(IF(D772="스마트스토어",COUNTIFS(출고표[구입일자],"&lt;&gt;"&amp;H772,출고표[구매자명],E772,출고표[구매자연락처],F772),COUNTIFS(출고표[구입일자],"&lt;&gt;"&amp;H772,출고표[구매자명],E772,출고표[구매자연락처],G772)),0)</f>
        <v>0</v>
      </c>
    </row>
    <row r="773" spans="1:48" ht="20.100000000000001" customHeight="1">
      <c r="A773" s="55">
        <v>782</v>
      </c>
      <c r="B773" s="55" t="s">
        <v>665</v>
      </c>
      <c r="C773" s="64" t="s">
        <v>4388</v>
      </c>
      <c r="D773" s="55" t="s">
        <v>559</v>
      </c>
      <c r="E773" s="55" t="s">
        <v>4386</v>
      </c>
      <c r="F773" s="55" t="s">
        <v>4389</v>
      </c>
      <c r="G773" s="55" t="s">
        <v>4390</v>
      </c>
      <c r="H773" s="63">
        <v>45537</v>
      </c>
      <c r="I773" s="63">
        <v>45537</v>
      </c>
      <c r="J773" s="55" t="s">
        <v>561</v>
      </c>
      <c r="K773" s="64" t="s">
        <v>4387</v>
      </c>
      <c r="M773" s="55" t="s">
        <v>4386</v>
      </c>
      <c r="N773" s="55" t="s">
        <v>4390</v>
      </c>
      <c r="P773" s="55" t="s">
        <v>4391</v>
      </c>
      <c r="R773" s="55" t="s">
        <v>42</v>
      </c>
      <c r="S773" s="55" t="s">
        <v>351</v>
      </c>
      <c r="T773" s="60">
        <v>1</v>
      </c>
      <c r="U773" s="60">
        <v>16000</v>
      </c>
      <c r="V773" s="60">
        <v>0</v>
      </c>
      <c r="W773" s="60">
        <v>3000</v>
      </c>
      <c r="X773" s="60">
        <v>0</v>
      </c>
      <c r="Y773" s="60">
        <v>3500</v>
      </c>
      <c r="Z773" s="60">
        <v>960</v>
      </c>
      <c r="AA773" s="60">
        <v>0</v>
      </c>
      <c r="AB773" s="60">
        <v>16000</v>
      </c>
      <c r="AC773" s="60">
        <v>11000</v>
      </c>
      <c r="AD773" s="60">
        <v>19000</v>
      </c>
      <c r="AE773" s="60">
        <v>0</v>
      </c>
      <c r="AF773" s="60">
        <v>973</v>
      </c>
      <c r="AG773" s="60">
        <v>0</v>
      </c>
      <c r="AH773" s="61">
        <v>0</v>
      </c>
      <c r="AL773" s="55" t="s">
        <v>41</v>
      </c>
      <c r="AN773" s="55" t="s">
        <v>785</v>
      </c>
      <c r="AP7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19000</v>
      </c>
      <c r="AQ7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973</v>
      </c>
      <c r="AS77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3" s="60">
        <f>IFERROR(IF(D773="스마트스토어",COUNTIFS(출고표[구입일자],"&lt;&gt;"&amp;H773,출고표[구매자명],E773,출고표[구매자연락처],F773),COUNTIFS(출고표[구입일자],"&lt;&gt;"&amp;H773,출고표[구매자명],E773,출고표[구매자연락처],G773)),0)</f>
        <v>0</v>
      </c>
    </row>
    <row r="774" spans="1:48" ht="20.100000000000001" customHeight="1">
      <c r="A774" s="55">
        <v>783</v>
      </c>
      <c r="B774" s="55" t="s">
        <v>665</v>
      </c>
      <c r="C774" s="64" t="s">
        <v>4394</v>
      </c>
      <c r="D774" s="55" t="s">
        <v>559</v>
      </c>
      <c r="E774" s="55" t="s">
        <v>4392</v>
      </c>
      <c r="F774" s="55" t="s">
        <v>4395</v>
      </c>
      <c r="G774" s="55" t="s">
        <v>4396</v>
      </c>
      <c r="H774" s="63">
        <v>45536</v>
      </c>
      <c r="I774" s="63">
        <v>45537</v>
      </c>
      <c r="J774" s="55" t="s">
        <v>561</v>
      </c>
      <c r="K774" s="64" t="s">
        <v>4393</v>
      </c>
      <c r="M774" s="55" t="s">
        <v>4392</v>
      </c>
      <c r="N774" s="55" t="s">
        <v>4396</v>
      </c>
      <c r="O774" s="55" t="s">
        <v>4396</v>
      </c>
      <c r="P774" s="55" t="s">
        <v>4397</v>
      </c>
      <c r="R774" s="55" t="s">
        <v>34</v>
      </c>
      <c r="S774" s="55" t="s">
        <v>351</v>
      </c>
      <c r="T774" s="60">
        <v>1</v>
      </c>
      <c r="U774" s="60">
        <v>28400</v>
      </c>
      <c r="V774" s="60">
        <v>0</v>
      </c>
      <c r="W774" s="60">
        <v>3000</v>
      </c>
      <c r="X774" s="60">
        <v>0</v>
      </c>
      <c r="Y774" s="60">
        <v>3500</v>
      </c>
      <c r="Z774" s="60">
        <v>960</v>
      </c>
      <c r="AA774" s="60">
        <v>0</v>
      </c>
      <c r="AB774" s="60">
        <v>28800</v>
      </c>
      <c r="AC774" s="60">
        <v>19800</v>
      </c>
      <c r="AD774" s="60">
        <v>31400</v>
      </c>
      <c r="AE774" s="60">
        <v>0</v>
      </c>
      <c r="AF774" s="60">
        <v>1596</v>
      </c>
      <c r="AG774" s="60">
        <v>0</v>
      </c>
      <c r="AH774" s="61">
        <v>0</v>
      </c>
      <c r="AL774" s="55" t="s">
        <v>33</v>
      </c>
      <c r="AN774" s="55" t="s">
        <v>785</v>
      </c>
      <c r="AP7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7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77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4" s="60">
        <f>IFERROR(IF(D774="스마트스토어",COUNTIFS(출고표[구입일자],"&lt;&gt;"&amp;H774,출고표[구매자명],E774,출고표[구매자연락처],F774),COUNTIFS(출고표[구입일자],"&lt;&gt;"&amp;H774,출고표[구매자명],E774,출고표[구매자연락처],G774)),0)</f>
        <v>0</v>
      </c>
    </row>
    <row r="775" spans="1:48" ht="20.100000000000001" customHeight="1">
      <c r="A775" s="55">
        <v>784</v>
      </c>
      <c r="B775" s="55" t="s">
        <v>665</v>
      </c>
      <c r="C775" s="64" t="s">
        <v>4400</v>
      </c>
      <c r="D775" s="55" t="s">
        <v>559</v>
      </c>
      <c r="E775" s="55" t="s">
        <v>4398</v>
      </c>
      <c r="F775" s="55" t="s">
        <v>4401</v>
      </c>
      <c r="G775" s="55" t="s">
        <v>4402</v>
      </c>
      <c r="H775" s="63">
        <v>45536</v>
      </c>
      <c r="I775" s="63">
        <v>45537</v>
      </c>
      <c r="J775" s="55" t="s">
        <v>561</v>
      </c>
      <c r="K775" s="64" t="s">
        <v>4399</v>
      </c>
      <c r="M775" s="55" t="s">
        <v>4398</v>
      </c>
      <c r="N775" s="55" t="s">
        <v>4402</v>
      </c>
      <c r="P775" s="55" t="s">
        <v>4403</v>
      </c>
      <c r="Q775" s="55" t="s">
        <v>1114</v>
      </c>
      <c r="R775" s="55" t="s">
        <v>38</v>
      </c>
      <c r="S775" s="55" t="s">
        <v>351</v>
      </c>
      <c r="T775" s="60">
        <v>1</v>
      </c>
      <c r="U775" s="60">
        <v>20800</v>
      </c>
      <c r="V775" s="60">
        <v>0</v>
      </c>
      <c r="W775" s="60">
        <v>3000</v>
      </c>
      <c r="X775" s="60">
        <v>0</v>
      </c>
      <c r="Y775" s="60">
        <v>3500</v>
      </c>
      <c r="Z775" s="60">
        <v>960</v>
      </c>
      <c r="AA775" s="60">
        <v>0</v>
      </c>
      <c r="AB775" s="60">
        <v>20800</v>
      </c>
      <c r="AC775" s="60">
        <v>14300</v>
      </c>
      <c r="AD775" s="60">
        <v>23800</v>
      </c>
      <c r="AE775" s="60">
        <v>0</v>
      </c>
      <c r="AF775" s="60">
        <v>1214</v>
      </c>
      <c r="AG775" s="60">
        <v>0</v>
      </c>
      <c r="AH775" s="61">
        <v>0</v>
      </c>
      <c r="AL775" s="55" t="s">
        <v>37</v>
      </c>
      <c r="AN775" s="55" t="s">
        <v>785</v>
      </c>
      <c r="AP7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7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77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5" s="60">
        <f>IFERROR(IF(D775="스마트스토어",COUNTIFS(출고표[구입일자],"&lt;&gt;"&amp;H775,출고표[구매자명],E775,출고표[구매자연락처],F775),COUNTIFS(출고표[구입일자],"&lt;&gt;"&amp;H775,출고표[구매자명],E775,출고표[구매자연락처],G775)),0)</f>
        <v>0</v>
      </c>
    </row>
    <row r="776" spans="1:48" ht="20.100000000000001" customHeight="1">
      <c r="A776" s="55">
        <v>785</v>
      </c>
      <c r="B776" s="55" t="s">
        <v>665</v>
      </c>
      <c r="C776" s="64" t="s">
        <v>4406</v>
      </c>
      <c r="D776" s="55" t="s">
        <v>559</v>
      </c>
      <c r="E776" s="55" t="s">
        <v>4404</v>
      </c>
      <c r="F776" s="55" t="s">
        <v>4407</v>
      </c>
      <c r="G776" s="55" t="s">
        <v>4408</v>
      </c>
      <c r="H776" s="63">
        <v>45536</v>
      </c>
      <c r="I776" s="63">
        <v>45537</v>
      </c>
      <c r="J776" s="55" t="s">
        <v>561</v>
      </c>
      <c r="K776" s="64" t="s">
        <v>4405</v>
      </c>
      <c r="M776" s="55" t="s">
        <v>4404</v>
      </c>
      <c r="N776" s="55" t="s">
        <v>4408</v>
      </c>
      <c r="O776" s="55" t="s">
        <v>4409</v>
      </c>
      <c r="P776" s="55" t="s">
        <v>4410</v>
      </c>
      <c r="R776" s="55" t="s">
        <v>44</v>
      </c>
      <c r="S776" s="55" t="s">
        <v>351</v>
      </c>
      <c r="T776" s="60">
        <v>1</v>
      </c>
      <c r="U776" s="60">
        <v>14400</v>
      </c>
      <c r="V776" s="60">
        <v>0</v>
      </c>
      <c r="W776" s="60">
        <v>0</v>
      </c>
      <c r="X776" s="60">
        <v>0</v>
      </c>
      <c r="Y776" s="60">
        <v>3500</v>
      </c>
      <c r="Z776" s="60">
        <v>960</v>
      </c>
      <c r="AA776" s="60">
        <v>0</v>
      </c>
      <c r="AB776" s="60">
        <v>14400</v>
      </c>
      <c r="AC776" s="60">
        <v>9900</v>
      </c>
      <c r="AD776" s="60">
        <v>14400</v>
      </c>
      <c r="AE776" s="60">
        <v>0</v>
      </c>
      <c r="AF776" s="60">
        <v>804</v>
      </c>
      <c r="AG776" s="60">
        <v>0</v>
      </c>
      <c r="AH776" s="61">
        <v>0</v>
      </c>
      <c r="AL776" s="55" t="s">
        <v>43</v>
      </c>
      <c r="AN776" s="55" t="s">
        <v>785</v>
      </c>
      <c r="AP7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14400</v>
      </c>
      <c r="AQ7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804</v>
      </c>
      <c r="AS77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6" s="60">
        <f>IFERROR(IF(D776="스마트스토어",COUNTIFS(출고표[구입일자],"&lt;&gt;"&amp;H776,출고표[구매자명],E776,출고표[구매자연락처],F776),COUNTIFS(출고표[구입일자],"&lt;&gt;"&amp;H776,출고표[구매자명],E776,출고표[구매자연락처],G776)),0)</f>
        <v>0</v>
      </c>
    </row>
    <row r="777" spans="1:48" ht="20.100000000000001" customHeight="1">
      <c r="A777" s="55">
        <v>786</v>
      </c>
      <c r="B777" s="55" t="s">
        <v>665</v>
      </c>
      <c r="C777" s="64" t="s">
        <v>4412</v>
      </c>
      <c r="D777" s="55" t="s">
        <v>559</v>
      </c>
      <c r="E777" s="55" t="s">
        <v>4404</v>
      </c>
      <c r="F777" s="55" t="s">
        <v>4407</v>
      </c>
      <c r="G777" s="55" t="s">
        <v>4408</v>
      </c>
      <c r="H777" s="63">
        <v>45536</v>
      </c>
      <c r="I777" s="63">
        <v>45537</v>
      </c>
      <c r="J777" s="55" t="s">
        <v>561</v>
      </c>
      <c r="K777" s="64" t="s">
        <v>4411</v>
      </c>
      <c r="M777" s="55" t="s">
        <v>4404</v>
      </c>
      <c r="N777" s="55" t="s">
        <v>4408</v>
      </c>
      <c r="O777" s="55" t="s">
        <v>4409</v>
      </c>
      <c r="P777" s="55" t="s">
        <v>4410</v>
      </c>
      <c r="R777" s="55" t="s">
        <v>38</v>
      </c>
      <c r="S777" s="55" t="s">
        <v>351</v>
      </c>
      <c r="T777" s="60">
        <v>1</v>
      </c>
      <c r="U777" s="60">
        <v>20800</v>
      </c>
      <c r="V777" s="60">
        <v>0</v>
      </c>
      <c r="W777" s="60">
        <v>0</v>
      </c>
      <c r="X777" s="60">
        <v>0</v>
      </c>
      <c r="Y777" s="60">
        <v>3500</v>
      </c>
      <c r="Z777" s="60">
        <v>960</v>
      </c>
      <c r="AA777" s="60">
        <v>0</v>
      </c>
      <c r="AB777" s="60">
        <v>20800</v>
      </c>
      <c r="AC777" s="60">
        <v>14300</v>
      </c>
      <c r="AD777" s="60">
        <v>20800</v>
      </c>
      <c r="AE777" s="60">
        <v>0</v>
      </c>
      <c r="AF777" s="60">
        <v>1125</v>
      </c>
      <c r="AG777" s="60">
        <v>0</v>
      </c>
      <c r="AH777" s="61">
        <v>0</v>
      </c>
      <c r="AL777" s="55" t="s">
        <v>37</v>
      </c>
      <c r="AM777" s="55" t="s">
        <v>773</v>
      </c>
      <c r="AN777" s="55" t="s">
        <v>785</v>
      </c>
      <c r="AP7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20800</v>
      </c>
      <c r="AQ7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1125</v>
      </c>
      <c r="AS77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7" s="60">
        <f>IFERROR(IF(D777="스마트스토어",COUNTIFS(출고표[구입일자],"&lt;&gt;"&amp;H777,출고표[구매자명],E777,출고표[구매자연락처],F777),COUNTIFS(출고표[구입일자],"&lt;&gt;"&amp;H777,출고표[구매자명],E777,출고표[구매자연락처],G777)),0)</f>
        <v>0</v>
      </c>
    </row>
    <row r="778" spans="1:48" ht="20.100000000000001" customHeight="1">
      <c r="A778" s="55">
        <v>787</v>
      </c>
      <c r="B778" s="55" t="s">
        <v>665</v>
      </c>
      <c r="C778" s="64" t="s">
        <v>4415</v>
      </c>
      <c r="D778" s="55" t="s">
        <v>559</v>
      </c>
      <c r="E778" s="55" t="s">
        <v>4413</v>
      </c>
      <c r="F778" s="55" t="s">
        <v>4416</v>
      </c>
      <c r="G778" s="55" t="s">
        <v>4417</v>
      </c>
      <c r="H778" s="63">
        <v>45535</v>
      </c>
      <c r="I778" s="63">
        <v>45537</v>
      </c>
      <c r="J778" s="55" t="s">
        <v>561</v>
      </c>
      <c r="K778" s="64" t="s">
        <v>4414</v>
      </c>
      <c r="M778" s="55" t="s">
        <v>4413</v>
      </c>
      <c r="N778" s="55" t="s">
        <v>4417</v>
      </c>
      <c r="O778" s="55" t="s">
        <v>4418</v>
      </c>
      <c r="P778" s="55" t="s">
        <v>4419</v>
      </c>
      <c r="R778" s="55" t="s">
        <v>26</v>
      </c>
      <c r="S778" s="55" t="s">
        <v>351</v>
      </c>
      <c r="T778" s="60">
        <v>1</v>
      </c>
      <c r="U778" s="60">
        <v>21920</v>
      </c>
      <c r="V778" s="60">
        <v>0</v>
      </c>
      <c r="W778" s="60">
        <v>3000</v>
      </c>
      <c r="X778" s="60">
        <v>0</v>
      </c>
      <c r="Y778" s="60">
        <v>3500</v>
      </c>
      <c r="Z778" s="60">
        <v>960</v>
      </c>
      <c r="AA778" s="60">
        <v>0</v>
      </c>
      <c r="AB778" s="60">
        <v>21920</v>
      </c>
      <c r="AC778" s="60">
        <v>15070</v>
      </c>
      <c r="AD778" s="60">
        <v>24920</v>
      </c>
      <c r="AE778" s="60">
        <v>0</v>
      </c>
      <c r="AF778" s="60">
        <v>1270</v>
      </c>
      <c r="AG778" s="60">
        <v>0</v>
      </c>
      <c r="AH778" s="61">
        <v>0</v>
      </c>
      <c r="AL778" s="55" t="s">
        <v>25</v>
      </c>
      <c r="AN778" s="55" t="s">
        <v>785</v>
      </c>
      <c r="AP7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7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77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7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8" s="60">
        <f>IFERROR(IF(D778="스마트스토어",COUNTIFS(출고표[구입일자],"&lt;&gt;"&amp;H778,출고표[구매자명],E778,출고표[구매자연락처],F778),COUNTIFS(출고표[구입일자],"&lt;&gt;"&amp;H778,출고표[구매자명],E778,출고표[구매자연락처],G778)),0)</f>
        <v>0</v>
      </c>
    </row>
    <row r="779" spans="1:48" ht="20.100000000000001" customHeight="1">
      <c r="A779" s="55">
        <v>788</v>
      </c>
      <c r="B779" s="55" t="s">
        <v>560</v>
      </c>
      <c r="C779" s="64" t="s">
        <v>4422</v>
      </c>
      <c r="D779" s="55" t="s">
        <v>562</v>
      </c>
      <c r="E779" s="55" t="s">
        <v>4420</v>
      </c>
      <c r="G779" s="55" t="s">
        <v>4423</v>
      </c>
      <c r="H779" s="63">
        <v>45534</v>
      </c>
      <c r="I779" s="63">
        <v>45537</v>
      </c>
      <c r="J779" s="55" t="s">
        <v>561</v>
      </c>
      <c r="K779" s="64" t="s">
        <v>4421</v>
      </c>
      <c r="M779" s="55" t="s">
        <v>4420</v>
      </c>
      <c r="N779" s="55" t="s">
        <v>4423</v>
      </c>
      <c r="P779" s="55" t="s">
        <v>4424</v>
      </c>
      <c r="Q779" s="55" t="s">
        <v>563</v>
      </c>
      <c r="R779" s="55" t="s">
        <v>34</v>
      </c>
      <c r="S779" s="55" t="s">
        <v>351</v>
      </c>
      <c r="T779" s="60">
        <v>1</v>
      </c>
      <c r="U779" s="60">
        <v>34020</v>
      </c>
      <c r="V779" s="60">
        <v>0</v>
      </c>
      <c r="W779" s="60">
        <v>3000</v>
      </c>
      <c r="X779" s="60">
        <v>0</v>
      </c>
      <c r="Y779" s="60">
        <v>3500</v>
      </c>
      <c r="Z779" s="60">
        <v>960</v>
      </c>
      <c r="AA779" s="60">
        <v>0</v>
      </c>
      <c r="AB779" s="60">
        <v>32130</v>
      </c>
      <c r="AC779" s="60">
        <v>19800</v>
      </c>
      <c r="AD779" s="60">
        <v>37020</v>
      </c>
      <c r="AE779" s="60">
        <v>24260</v>
      </c>
      <c r="AF779" s="60">
        <v>4141</v>
      </c>
      <c r="AG779" s="60">
        <v>8619</v>
      </c>
      <c r="AH779" s="61">
        <v>0.23280000000000001</v>
      </c>
      <c r="AL779" s="55" t="s">
        <v>33</v>
      </c>
      <c r="AN779" s="55" t="s">
        <v>785</v>
      </c>
      <c r="AP7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7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79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7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9" s="60">
        <f>IFERROR(IF(D779="스마트스토어",COUNTIFS(출고표[구입일자],"&lt;&gt;"&amp;H779,출고표[구매자명],E779,출고표[구매자연락처],F779),COUNTIFS(출고표[구입일자],"&lt;&gt;"&amp;H779,출고표[구매자명],E779,출고표[구매자연락처],G779)),0)</f>
        <v>0</v>
      </c>
    </row>
    <row r="780" spans="1:48" ht="20.100000000000001" customHeight="1">
      <c r="A780" s="55">
        <v>789</v>
      </c>
      <c r="B780" s="55" t="s">
        <v>560</v>
      </c>
      <c r="C780" s="64" t="s">
        <v>4427</v>
      </c>
      <c r="D780" s="55" t="s">
        <v>562</v>
      </c>
      <c r="E780" s="55" t="s">
        <v>4428</v>
      </c>
      <c r="G780" s="55" t="s">
        <v>4429</v>
      </c>
      <c r="H780" s="63">
        <v>45535</v>
      </c>
      <c r="I780" s="63">
        <v>45537</v>
      </c>
      <c r="J780" s="55" t="s">
        <v>561</v>
      </c>
      <c r="K780" s="64" t="s">
        <v>4426</v>
      </c>
      <c r="M780" s="55" t="s">
        <v>4425</v>
      </c>
      <c r="N780" s="55" t="s">
        <v>4429</v>
      </c>
      <c r="P780" s="55" t="s">
        <v>4430</v>
      </c>
      <c r="Q780" s="55" t="s">
        <v>563</v>
      </c>
      <c r="R780" s="55" t="s">
        <v>36</v>
      </c>
      <c r="S780" s="55" t="s">
        <v>351</v>
      </c>
      <c r="T780" s="60">
        <v>1</v>
      </c>
      <c r="U780" s="60">
        <v>28350</v>
      </c>
      <c r="V780" s="60">
        <v>0</v>
      </c>
      <c r="W780" s="60">
        <v>3000</v>
      </c>
      <c r="X780" s="60">
        <v>0</v>
      </c>
      <c r="Y780" s="60">
        <v>3500</v>
      </c>
      <c r="Z780" s="60">
        <v>960</v>
      </c>
      <c r="AA780" s="60">
        <v>0</v>
      </c>
      <c r="AB780" s="60">
        <v>26780</v>
      </c>
      <c r="AC780" s="60">
        <v>16500</v>
      </c>
      <c r="AD780" s="60">
        <v>31350</v>
      </c>
      <c r="AE780" s="60">
        <v>20960</v>
      </c>
      <c r="AF780" s="60">
        <v>3467</v>
      </c>
      <c r="AG780" s="60">
        <v>6923</v>
      </c>
      <c r="AH780" s="61">
        <v>0.2208</v>
      </c>
      <c r="AL780" s="55" t="s">
        <v>35</v>
      </c>
      <c r="AN780" s="55" t="s">
        <v>785</v>
      </c>
      <c r="AP7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7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7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780" s="60">
        <f>IFERROR(IF(출고표[[#This Row],[쇼핑몰구분]]="비닐팩토리",0,ROUND(출고표[[#This Row],[총판매금액(검)]]-출고표[[#This Row],[거래처지급액(검)]]-출고표[[#This Row],[수수료(검)]],0)),0)</f>
        <v>6923</v>
      </c>
      <c r="AT78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0.2208</v>
      </c>
      <c r="AU7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0" s="60">
        <f>IFERROR(IF(D780="스마트스토어",COUNTIFS(출고표[구입일자],"&lt;&gt;"&amp;H780,출고표[구매자명],E780,출고표[구매자연락처],F780),COUNTIFS(출고표[구입일자],"&lt;&gt;"&amp;H780,출고표[구매자명],E780,출고표[구매자연락처],G780)),0)</f>
        <v>0</v>
      </c>
    </row>
    <row r="781" spans="1:48" ht="20.100000000000001" customHeight="1">
      <c r="A781" s="55">
        <v>790</v>
      </c>
      <c r="B781" s="55" t="s">
        <v>560</v>
      </c>
      <c r="C781" s="64" t="s">
        <v>4433</v>
      </c>
      <c r="D781" s="55" t="s">
        <v>562</v>
      </c>
      <c r="E781" s="55" t="s">
        <v>4431</v>
      </c>
      <c r="G781" s="55" t="s">
        <v>4434</v>
      </c>
      <c r="H781" s="63">
        <v>45536</v>
      </c>
      <c r="I781" s="63">
        <v>45537</v>
      </c>
      <c r="J781" s="55" t="s">
        <v>561</v>
      </c>
      <c r="K781" s="64" t="s">
        <v>4432</v>
      </c>
      <c r="M781" s="55" t="s">
        <v>4431</v>
      </c>
      <c r="N781" s="55" t="s">
        <v>4434</v>
      </c>
      <c r="P781" s="55" t="s">
        <v>4435</v>
      </c>
      <c r="Q781" s="55" t="s">
        <v>563</v>
      </c>
      <c r="R781" s="55" t="s">
        <v>36</v>
      </c>
      <c r="S781" s="55" t="s">
        <v>351</v>
      </c>
      <c r="T781" s="60">
        <v>1</v>
      </c>
      <c r="U781" s="60">
        <v>28350</v>
      </c>
      <c r="V781" s="60">
        <v>0</v>
      </c>
      <c r="W781" s="60">
        <v>3000</v>
      </c>
      <c r="X781" s="60">
        <v>0</v>
      </c>
      <c r="Y781" s="60">
        <v>3500</v>
      </c>
      <c r="Z781" s="60">
        <v>960</v>
      </c>
      <c r="AA781" s="60">
        <v>0</v>
      </c>
      <c r="AB781" s="60">
        <v>26780</v>
      </c>
      <c r="AC781" s="60">
        <v>16500</v>
      </c>
      <c r="AD781" s="60">
        <v>31350</v>
      </c>
      <c r="AE781" s="60">
        <v>20960</v>
      </c>
      <c r="AF781" s="60">
        <v>3467</v>
      </c>
      <c r="AG781" s="60">
        <v>6923</v>
      </c>
      <c r="AH781" s="61">
        <v>0.2208</v>
      </c>
      <c r="AL781" s="55" t="s">
        <v>35</v>
      </c>
      <c r="AN781" s="55" t="s">
        <v>785</v>
      </c>
      <c r="AP7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7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7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781" s="60">
        <f>IFERROR(IF(출고표[[#This Row],[쇼핑몰구분]]="비닐팩토리",0,ROUND(출고표[[#This Row],[총판매금액(검)]]-출고표[[#This Row],[거래처지급액(검)]]-출고표[[#This Row],[수수료(검)]],0)),0)</f>
        <v>6923</v>
      </c>
      <c r="AT78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0.2208</v>
      </c>
      <c r="AU7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1" s="60">
        <f>IFERROR(IF(D781="스마트스토어",COUNTIFS(출고표[구입일자],"&lt;&gt;"&amp;H781,출고표[구매자명],E781,출고표[구매자연락처],F781),COUNTIFS(출고표[구입일자],"&lt;&gt;"&amp;H781,출고표[구매자명],E781,출고표[구매자연락처],G781)),0)</f>
        <v>0</v>
      </c>
    </row>
    <row r="782" spans="1:48" ht="20.100000000000001" customHeight="1">
      <c r="A782" s="55">
        <v>791</v>
      </c>
      <c r="B782" s="55" t="s">
        <v>560</v>
      </c>
      <c r="C782" s="64" t="s">
        <v>4438</v>
      </c>
      <c r="D782" s="55" t="s">
        <v>562</v>
      </c>
      <c r="E782" s="55" t="s">
        <v>4439</v>
      </c>
      <c r="G782" s="55" t="s">
        <v>4440</v>
      </c>
      <c r="H782" s="63">
        <v>45537</v>
      </c>
      <c r="I782" s="63">
        <v>45537</v>
      </c>
      <c r="J782" s="55" t="s">
        <v>561</v>
      </c>
      <c r="K782" s="64" t="s">
        <v>4437</v>
      </c>
      <c r="M782" s="55" t="s">
        <v>4436</v>
      </c>
      <c r="N782" s="55" t="s">
        <v>4440</v>
      </c>
      <c r="P782" s="55" t="s">
        <v>4441</v>
      </c>
      <c r="Q782" s="55" t="s">
        <v>564</v>
      </c>
      <c r="R782" s="55" t="s">
        <v>20</v>
      </c>
      <c r="S782" s="55" t="s">
        <v>351</v>
      </c>
      <c r="T782" s="60">
        <v>1</v>
      </c>
      <c r="U782" s="60">
        <v>16630</v>
      </c>
      <c r="V782" s="60">
        <v>0</v>
      </c>
      <c r="W782" s="60">
        <v>3000</v>
      </c>
      <c r="X782" s="60">
        <v>0</v>
      </c>
      <c r="Y782" s="60">
        <v>3000</v>
      </c>
      <c r="Z782" s="60">
        <v>0</v>
      </c>
      <c r="AA782" s="60">
        <v>0</v>
      </c>
      <c r="AB782" s="60">
        <v>15710</v>
      </c>
      <c r="AC782" s="60">
        <v>9680</v>
      </c>
      <c r="AD782" s="60">
        <v>19630</v>
      </c>
      <c r="AE782" s="60">
        <v>12680</v>
      </c>
      <c r="AF782" s="60">
        <v>2075</v>
      </c>
      <c r="AG782" s="60">
        <v>4875</v>
      </c>
      <c r="AH782" s="61">
        <v>0.24829999999999999</v>
      </c>
      <c r="AL782" s="55" t="s">
        <v>19</v>
      </c>
      <c r="AN782" s="55" t="s">
        <v>785</v>
      </c>
      <c r="AP7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19630</v>
      </c>
      <c r="AQ7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12680</v>
      </c>
      <c r="AR7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2075</v>
      </c>
      <c r="AS782" s="60">
        <f>IFERROR(IF(출고표[[#This Row],[쇼핑몰구분]]="비닐팩토리",0,ROUND(출고표[[#This Row],[총판매금액(검)]]-출고표[[#This Row],[거래처지급액(검)]]-출고표[[#This Row],[수수료(검)]],0)),0)</f>
        <v>4875</v>
      </c>
      <c r="AT7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0.24829999999999999</v>
      </c>
      <c r="AU7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2" s="60">
        <f>IFERROR(IF(D782="스마트스토어",COUNTIFS(출고표[구입일자],"&lt;&gt;"&amp;H782,출고표[구매자명],E782,출고표[구매자연락처],F782),COUNTIFS(출고표[구입일자],"&lt;&gt;"&amp;H782,출고표[구매자명],E782,출고표[구매자연락처],G782)),0)</f>
        <v>0</v>
      </c>
    </row>
    <row r="783" spans="1:48" ht="20.100000000000001" customHeight="1">
      <c r="A783" s="55">
        <v>792</v>
      </c>
      <c r="B783" s="55" t="s">
        <v>665</v>
      </c>
      <c r="C783" s="64" t="s">
        <v>4444</v>
      </c>
      <c r="D783" s="55" t="s">
        <v>562</v>
      </c>
      <c r="E783" s="55" t="s">
        <v>4442</v>
      </c>
      <c r="G783" s="55" t="s">
        <v>4445</v>
      </c>
      <c r="H783" s="63">
        <v>45535</v>
      </c>
      <c r="I783" s="63">
        <v>45537</v>
      </c>
      <c r="J783" s="55" t="s">
        <v>561</v>
      </c>
      <c r="K783" s="64" t="s">
        <v>4443</v>
      </c>
      <c r="M783" s="55" t="s">
        <v>4442</v>
      </c>
      <c r="N783" s="55" t="s">
        <v>4445</v>
      </c>
      <c r="P783" s="55" t="s">
        <v>4446</v>
      </c>
      <c r="Q783" s="55" t="s">
        <v>564</v>
      </c>
      <c r="R783" s="55" t="s">
        <v>36</v>
      </c>
      <c r="S783" s="55" t="s">
        <v>351</v>
      </c>
      <c r="T783" s="60">
        <v>1</v>
      </c>
      <c r="U783" s="60">
        <v>25200</v>
      </c>
      <c r="V783" s="60">
        <v>0</v>
      </c>
      <c r="W783" s="60">
        <v>3000</v>
      </c>
      <c r="X783" s="60">
        <v>0</v>
      </c>
      <c r="Y783" s="60">
        <v>3500</v>
      </c>
      <c r="Z783" s="60">
        <v>960</v>
      </c>
      <c r="AA783" s="60">
        <v>0</v>
      </c>
      <c r="AB783" s="60">
        <v>25200</v>
      </c>
      <c r="AC783" s="60">
        <v>16500</v>
      </c>
      <c r="AD783" s="60">
        <v>28200</v>
      </c>
      <c r="AE783" s="60">
        <v>0</v>
      </c>
      <c r="AF783" s="60">
        <v>3093</v>
      </c>
      <c r="AG783" s="60">
        <v>0</v>
      </c>
      <c r="AH783" s="61">
        <v>0</v>
      </c>
      <c r="AL783" s="55" t="s">
        <v>35</v>
      </c>
      <c r="AN783" s="55" t="s">
        <v>785</v>
      </c>
      <c r="AP7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7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7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3" s="60">
        <f>IFERROR(IF(D783="스마트스토어",COUNTIFS(출고표[구입일자],"&lt;&gt;"&amp;H783,출고표[구매자명],E783,출고표[구매자연락처],F783),COUNTIFS(출고표[구입일자],"&lt;&gt;"&amp;H783,출고표[구매자명],E783,출고표[구매자연락처],G783)),0)</f>
        <v>0</v>
      </c>
    </row>
    <row r="784" spans="1:48" ht="20.100000000000001" customHeight="1">
      <c r="A784" s="55">
        <v>793</v>
      </c>
      <c r="B784" s="55" t="s">
        <v>665</v>
      </c>
      <c r="C784" s="64" t="s">
        <v>4449</v>
      </c>
      <c r="D784" s="55" t="s">
        <v>562</v>
      </c>
      <c r="E784" s="55" t="s">
        <v>4447</v>
      </c>
      <c r="G784" s="55" t="s">
        <v>4450</v>
      </c>
      <c r="H784" s="63">
        <v>45536</v>
      </c>
      <c r="I784" s="63">
        <v>45537</v>
      </c>
      <c r="J784" s="55" t="s">
        <v>561</v>
      </c>
      <c r="K784" s="64" t="s">
        <v>4448</v>
      </c>
      <c r="M784" s="55" t="s">
        <v>4447</v>
      </c>
      <c r="N784" s="55" t="s">
        <v>4450</v>
      </c>
      <c r="P784" s="55" t="s">
        <v>4451</v>
      </c>
      <c r="Q784" s="55" t="s">
        <v>563</v>
      </c>
      <c r="R784" s="55" t="s">
        <v>34</v>
      </c>
      <c r="S784" s="55" t="s">
        <v>351</v>
      </c>
      <c r="T784" s="60">
        <v>1</v>
      </c>
      <c r="U784" s="60">
        <v>25200</v>
      </c>
      <c r="V784" s="60">
        <v>0</v>
      </c>
      <c r="W784" s="60">
        <v>3000</v>
      </c>
      <c r="X784" s="60">
        <v>0</v>
      </c>
      <c r="Y784" s="60">
        <v>4400</v>
      </c>
      <c r="Z784" s="60">
        <v>1725</v>
      </c>
      <c r="AA784" s="60">
        <v>0</v>
      </c>
      <c r="AB784" s="60">
        <v>30240</v>
      </c>
      <c r="AC784" s="60">
        <v>19800</v>
      </c>
      <c r="AD784" s="60">
        <v>28200</v>
      </c>
      <c r="AE784" s="60">
        <v>0</v>
      </c>
      <c r="AF784" s="60">
        <v>3093</v>
      </c>
      <c r="AG784" s="60">
        <v>0</v>
      </c>
      <c r="AH784" s="61">
        <v>0</v>
      </c>
      <c r="AL784" s="55" t="s">
        <v>33</v>
      </c>
      <c r="AN784" s="55" t="s">
        <v>785</v>
      </c>
      <c r="AP7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7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7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4" s="60">
        <f>IFERROR(IF(D784="스마트스토어",COUNTIFS(출고표[구입일자],"&lt;&gt;"&amp;H784,출고표[구매자명],E784,출고표[구매자연락처],F784),COUNTIFS(출고표[구입일자],"&lt;&gt;"&amp;H784,출고표[구매자명],E784,출고표[구매자연락처],G784)),0)</f>
        <v>0</v>
      </c>
    </row>
    <row r="785" spans="1:48" ht="20.100000000000001" customHeight="1">
      <c r="A785" s="55">
        <v>794</v>
      </c>
      <c r="B785" s="55" t="s">
        <v>665</v>
      </c>
      <c r="C785" s="64" t="s">
        <v>4573</v>
      </c>
      <c r="D785" s="55" t="s">
        <v>530</v>
      </c>
      <c r="E785" s="55" t="s">
        <v>4452</v>
      </c>
      <c r="H785" s="63">
        <v>45538</v>
      </c>
      <c r="I785" s="63">
        <v>45538</v>
      </c>
      <c r="J785" s="55" t="s">
        <v>561</v>
      </c>
      <c r="K785" s="64" t="s">
        <v>4453</v>
      </c>
      <c r="M785" s="55" t="s">
        <v>4452</v>
      </c>
      <c r="N785" s="55" t="s">
        <v>1445</v>
      </c>
      <c r="P785" s="55" t="s">
        <v>4454</v>
      </c>
      <c r="R785" s="55" t="s">
        <v>529</v>
      </c>
      <c r="S785" s="55" t="s">
        <v>351</v>
      </c>
      <c r="T785" s="60">
        <v>1</v>
      </c>
      <c r="U785" s="60">
        <v>0</v>
      </c>
      <c r="V785" s="60">
        <v>0</v>
      </c>
      <c r="W785" s="60">
        <v>0</v>
      </c>
      <c r="X785" s="60">
        <v>0</v>
      </c>
      <c r="Y785" s="60">
        <v>5700</v>
      </c>
      <c r="Z785" s="60">
        <v>1725</v>
      </c>
      <c r="AA785" s="60">
        <v>0</v>
      </c>
      <c r="AB785" s="60">
        <v>0</v>
      </c>
      <c r="AC785" s="60">
        <v>0</v>
      </c>
      <c r="AD785" s="60">
        <v>0</v>
      </c>
      <c r="AE785" s="60">
        <v>0</v>
      </c>
      <c r="AF785" s="60">
        <v>0</v>
      </c>
      <c r="AG785" s="60">
        <v>0</v>
      </c>
      <c r="AH785" s="61">
        <v>0</v>
      </c>
      <c r="AL785" s="55" t="s">
        <v>530</v>
      </c>
      <c r="AM785" s="55" t="s">
        <v>773</v>
      </c>
      <c r="AN785" s="55" t="s">
        <v>785</v>
      </c>
      <c r="AP7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5" s="60">
        <f>IFERROR(IF(D785="스마트스토어",COUNTIFS(출고표[구입일자],"&lt;&gt;"&amp;H785,출고표[구매자명],E785,출고표[구매자연락처],F785),COUNTIFS(출고표[구입일자],"&lt;&gt;"&amp;H785,출고표[구매자명],E785,출고표[구매자연락처],G785)),0)</f>
        <v>0</v>
      </c>
    </row>
    <row r="786" spans="1:48" ht="20.100000000000001" customHeight="1">
      <c r="A786" s="55">
        <v>795</v>
      </c>
      <c r="B786" s="55" t="s">
        <v>665</v>
      </c>
      <c r="C786" s="64" t="s">
        <v>4574</v>
      </c>
      <c r="D786" s="55" t="s">
        <v>530</v>
      </c>
      <c r="E786" s="55" t="s">
        <v>4455</v>
      </c>
      <c r="H786" s="63">
        <v>45538</v>
      </c>
      <c r="I786" s="63">
        <v>45538</v>
      </c>
      <c r="J786" s="55" t="s">
        <v>561</v>
      </c>
      <c r="K786" s="64" t="s">
        <v>4456</v>
      </c>
      <c r="M786" s="55" t="s">
        <v>4455</v>
      </c>
      <c r="N786" s="55" t="s">
        <v>4457</v>
      </c>
      <c r="P786" s="55" t="s">
        <v>4458</v>
      </c>
      <c r="R786" s="55" t="s">
        <v>529</v>
      </c>
      <c r="S786" s="55" t="s">
        <v>351</v>
      </c>
      <c r="T786" s="60">
        <v>1</v>
      </c>
      <c r="U786" s="60">
        <v>0</v>
      </c>
      <c r="V786" s="60">
        <v>0</v>
      </c>
      <c r="W786" s="60">
        <v>0</v>
      </c>
      <c r="X786" s="60">
        <v>0</v>
      </c>
      <c r="Y786" s="60">
        <v>4400</v>
      </c>
      <c r="Z786" s="60">
        <v>1725</v>
      </c>
      <c r="AA786" s="60">
        <v>0</v>
      </c>
      <c r="AB786" s="60">
        <v>0</v>
      </c>
      <c r="AC786" s="60">
        <v>0</v>
      </c>
      <c r="AD786" s="60">
        <v>0</v>
      </c>
      <c r="AE786" s="60">
        <v>0</v>
      </c>
      <c r="AF786" s="60">
        <v>0</v>
      </c>
      <c r="AG786" s="60">
        <v>0</v>
      </c>
      <c r="AH786" s="61">
        <v>0</v>
      </c>
      <c r="AL786" s="55" t="s">
        <v>530</v>
      </c>
      <c r="AM786" s="55" t="s">
        <v>773</v>
      </c>
      <c r="AN786" s="55" t="s">
        <v>785</v>
      </c>
      <c r="AP7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7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8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8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6" s="60">
        <f>IFERROR(IF(D786="스마트스토어",COUNTIFS(출고표[구입일자],"&lt;&gt;"&amp;H786,출고표[구매자명],E786,출고표[구매자연락처],F786),COUNTIFS(출고표[구입일자],"&lt;&gt;"&amp;H786,출고표[구매자명],E786,출고표[구매자연락처],G786)),0)</f>
        <v>0</v>
      </c>
    </row>
    <row r="787" spans="1:48" ht="20.100000000000001" customHeight="1">
      <c r="A787" s="55">
        <v>796</v>
      </c>
      <c r="B787" s="55" t="s">
        <v>560</v>
      </c>
      <c r="C787" s="64" t="s">
        <v>4461</v>
      </c>
      <c r="D787" s="55" t="s">
        <v>562</v>
      </c>
      <c r="E787" s="55" t="s">
        <v>4459</v>
      </c>
      <c r="G787" s="55" t="s">
        <v>4462</v>
      </c>
      <c r="H787" s="63">
        <v>45537</v>
      </c>
      <c r="I787" s="63">
        <v>45538</v>
      </c>
      <c r="J787" s="55" t="s">
        <v>561</v>
      </c>
      <c r="K787" s="64" t="s">
        <v>4460</v>
      </c>
      <c r="M787" s="55" t="s">
        <v>4459</v>
      </c>
      <c r="N787" s="55" t="s">
        <v>4462</v>
      </c>
      <c r="P787" s="55" t="s">
        <v>4463</v>
      </c>
      <c r="Q787" s="55" t="s">
        <v>564</v>
      </c>
      <c r="R787" s="55" t="s">
        <v>34</v>
      </c>
      <c r="S787" s="55" t="s">
        <v>351</v>
      </c>
      <c r="T787" s="60">
        <v>1</v>
      </c>
      <c r="U787" s="60">
        <v>34020</v>
      </c>
      <c r="V787" s="60">
        <v>0</v>
      </c>
      <c r="W787" s="60">
        <v>3000</v>
      </c>
      <c r="X787" s="60">
        <v>0</v>
      </c>
      <c r="Y787" s="60">
        <v>3500</v>
      </c>
      <c r="Z787" s="60">
        <v>960</v>
      </c>
      <c r="AA787" s="60">
        <v>0</v>
      </c>
      <c r="AB787" s="60">
        <v>32130</v>
      </c>
      <c r="AC787" s="60">
        <v>19800</v>
      </c>
      <c r="AD787" s="60">
        <v>37020</v>
      </c>
      <c r="AE787" s="60">
        <v>24260</v>
      </c>
      <c r="AF787" s="60">
        <v>4141</v>
      </c>
      <c r="AG787" s="60">
        <v>8619</v>
      </c>
      <c r="AH787" s="61">
        <v>0.23280000000000001</v>
      </c>
      <c r="AL787" s="55" t="s">
        <v>33</v>
      </c>
      <c r="AN787" s="55" t="s">
        <v>785</v>
      </c>
      <c r="AP7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7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87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7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7" s="60">
        <f>IFERROR(IF(D787="스마트스토어",COUNTIFS(출고표[구입일자],"&lt;&gt;"&amp;H787,출고표[구매자명],E787,출고표[구매자연락처],F787),COUNTIFS(출고표[구입일자],"&lt;&gt;"&amp;H787,출고표[구매자명],E787,출고표[구매자연락처],G787)),0)</f>
        <v>0</v>
      </c>
    </row>
    <row r="788" spans="1:48" ht="20.100000000000001" customHeight="1">
      <c r="A788" s="55">
        <v>797</v>
      </c>
      <c r="B788" s="55" t="s">
        <v>560</v>
      </c>
      <c r="C788" s="64" t="s">
        <v>4466</v>
      </c>
      <c r="D788" s="55" t="s">
        <v>562</v>
      </c>
      <c r="E788" s="55" t="s">
        <v>4464</v>
      </c>
      <c r="G788" s="55" t="s">
        <v>4467</v>
      </c>
      <c r="H788" s="63">
        <v>45537</v>
      </c>
      <c r="I788" s="63">
        <v>45538</v>
      </c>
      <c r="J788" s="55" t="s">
        <v>561</v>
      </c>
      <c r="K788" s="64" t="s">
        <v>4465</v>
      </c>
      <c r="M788" s="55" t="s">
        <v>4464</v>
      </c>
      <c r="N788" s="55" t="s">
        <v>4467</v>
      </c>
      <c r="P788" s="55" t="s">
        <v>4468</v>
      </c>
      <c r="Q788" s="55" t="s">
        <v>563</v>
      </c>
      <c r="R788" s="55" t="s">
        <v>34</v>
      </c>
      <c r="S788" s="55" t="s">
        <v>351</v>
      </c>
      <c r="T788" s="60">
        <v>1</v>
      </c>
      <c r="U788" s="60">
        <v>34020</v>
      </c>
      <c r="V788" s="60">
        <v>0</v>
      </c>
      <c r="W788" s="60">
        <v>3000</v>
      </c>
      <c r="X788" s="60">
        <v>0</v>
      </c>
      <c r="Y788" s="60">
        <v>3500</v>
      </c>
      <c r="Z788" s="60">
        <v>960</v>
      </c>
      <c r="AA788" s="60">
        <v>0</v>
      </c>
      <c r="AB788" s="60">
        <v>32130</v>
      </c>
      <c r="AC788" s="60">
        <v>19800</v>
      </c>
      <c r="AD788" s="60">
        <v>37020</v>
      </c>
      <c r="AE788" s="60">
        <v>24260</v>
      </c>
      <c r="AF788" s="60">
        <v>4141</v>
      </c>
      <c r="AG788" s="60">
        <v>8619</v>
      </c>
      <c r="AH788" s="61">
        <v>0.23280000000000001</v>
      </c>
      <c r="AL788" s="55" t="s">
        <v>33</v>
      </c>
      <c r="AN788" s="55" t="s">
        <v>785</v>
      </c>
      <c r="AP7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7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788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7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7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8" s="60">
        <f>IFERROR(IF(D788="스마트스토어",COUNTIFS(출고표[구입일자],"&lt;&gt;"&amp;H788,출고표[구매자명],E788,출고표[구매자연락처],F788),COUNTIFS(출고표[구입일자],"&lt;&gt;"&amp;H788,출고표[구매자명],E788,출고표[구매자연락처],G788)),0)</f>
        <v>0</v>
      </c>
    </row>
    <row r="789" spans="1:48" ht="20.100000000000001" customHeight="1">
      <c r="A789" s="55">
        <v>798</v>
      </c>
      <c r="B789" s="55" t="s">
        <v>560</v>
      </c>
      <c r="C789" s="64" t="s">
        <v>4470</v>
      </c>
      <c r="D789" s="55" t="s">
        <v>562</v>
      </c>
      <c r="E789" s="55" t="s">
        <v>3912</v>
      </c>
      <c r="G789" s="55" t="s">
        <v>4471</v>
      </c>
      <c r="H789" s="63">
        <v>45537</v>
      </c>
      <c r="I789" s="63">
        <v>45538</v>
      </c>
      <c r="J789" s="55" t="s">
        <v>561</v>
      </c>
      <c r="K789" s="64" t="s">
        <v>4469</v>
      </c>
      <c r="M789" s="55" t="s">
        <v>3912</v>
      </c>
      <c r="N789" s="55" t="s">
        <v>4471</v>
      </c>
      <c r="P789" s="55" t="s">
        <v>3916</v>
      </c>
      <c r="Q789" s="55" t="s">
        <v>564</v>
      </c>
      <c r="R789" s="55" t="s">
        <v>98</v>
      </c>
      <c r="S789" s="55" t="s">
        <v>351</v>
      </c>
      <c r="T789" s="60">
        <v>2</v>
      </c>
      <c r="U789" s="60">
        <v>12240</v>
      </c>
      <c r="V789" s="60">
        <v>1360</v>
      </c>
      <c r="W789" s="60">
        <v>0</v>
      </c>
      <c r="X789" s="60">
        <v>0</v>
      </c>
      <c r="Y789" s="60">
        <v>3000</v>
      </c>
      <c r="Z789" s="60">
        <v>0</v>
      </c>
      <c r="AA789" s="60">
        <v>0</v>
      </c>
      <c r="AB789" s="60">
        <v>6430</v>
      </c>
      <c r="AC789" s="60">
        <v>3960</v>
      </c>
      <c r="AD789" s="60">
        <v>12240</v>
      </c>
      <c r="AE789" s="60">
        <v>10920</v>
      </c>
      <c r="AF789" s="60">
        <v>1454</v>
      </c>
      <c r="AG789" s="60">
        <v>-134</v>
      </c>
      <c r="AH789" s="61">
        <v>-1.09E-2</v>
      </c>
      <c r="AL789" s="55" t="s">
        <v>1645</v>
      </c>
      <c r="AM789" s="55" t="s">
        <v>773</v>
      </c>
      <c r="AN789" s="55" t="s">
        <v>785</v>
      </c>
      <c r="AP7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7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7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789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7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7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9" s="60">
        <f>IFERROR(IF(D789="스마트스토어",COUNTIFS(출고표[구입일자],"&lt;&gt;"&amp;H789,출고표[구매자명],E789,출고표[구매자연락처],F789),COUNTIFS(출고표[구입일자],"&lt;&gt;"&amp;H789,출고표[구매자명],E789,출고표[구매자연락처],G789)),0)</f>
        <v>0</v>
      </c>
    </row>
    <row r="790" spans="1:48" ht="20.100000000000001" customHeight="1">
      <c r="A790" s="55">
        <v>799</v>
      </c>
      <c r="B790" s="55" t="s">
        <v>560</v>
      </c>
      <c r="C790" s="64" t="s">
        <v>4474</v>
      </c>
      <c r="D790" s="55" t="s">
        <v>562</v>
      </c>
      <c r="E790" s="55" t="s">
        <v>4472</v>
      </c>
      <c r="G790" s="55" t="s">
        <v>4475</v>
      </c>
      <c r="H790" s="63">
        <v>45537</v>
      </c>
      <c r="I790" s="63">
        <v>45538</v>
      </c>
      <c r="J790" s="55" t="s">
        <v>561</v>
      </c>
      <c r="K790" s="64" t="s">
        <v>4473</v>
      </c>
      <c r="M790" s="55" t="s">
        <v>4472</v>
      </c>
      <c r="N790" s="55" t="s">
        <v>4475</v>
      </c>
      <c r="P790" s="55" t="s">
        <v>4476</v>
      </c>
      <c r="Q790" s="55" t="s">
        <v>564</v>
      </c>
      <c r="R790" s="55" t="s">
        <v>98</v>
      </c>
      <c r="S790" s="55" t="s">
        <v>351</v>
      </c>
      <c r="T790" s="60">
        <v>2</v>
      </c>
      <c r="U790" s="60">
        <v>12240</v>
      </c>
      <c r="V790" s="60">
        <v>1360</v>
      </c>
      <c r="W790" s="60">
        <v>0</v>
      </c>
      <c r="X790" s="60">
        <v>0</v>
      </c>
      <c r="Y790" s="60">
        <v>3000</v>
      </c>
      <c r="Z790" s="60">
        <v>0</v>
      </c>
      <c r="AA790" s="60">
        <v>0</v>
      </c>
      <c r="AB790" s="60">
        <v>6430</v>
      </c>
      <c r="AC790" s="60">
        <v>3960</v>
      </c>
      <c r="AD790" s="60">
        <v>12240</v>
      </c>
      <c r="AE790" s="60">
        <v>10920</v>
      </c>
      <c r="AF790" s="60">
        <v>1454</v>
      </c>
      <c r="AG790" s="60">
        <v>-134</v>
      </c>
      <c r="AH790" s="61">
        <v>-1.09E-2</v>
      </c>
      <c r="AL790" s="55" t="s">
        <v>1645</v>
      </c>
      <c r="AN790" s="55" t="s">
        <v>785</v>
      </c>
      <c r="AP7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7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7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790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7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7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0" s="60">
        <f>IFERROR(IF(D790="스마트스토어",COUNTIFS(출고표[구입일자],"&lt;&gt;"&amp;H790,출고표[구매자명],E790,출고표[구매자연락처],F790),COUNTIFS(출고표[구입일자],"&lt;&gt;"&amp;H790,출고표[구매자명],E790,출고표[구매자연락처],G790)),0)</f>
        <v>0</v>
      </c>
    </row>
    <row r="791" spans="1:48" ht="20.100000000000001" customHeight="1">
      <c r="A791" s="55">
        <v>800</v>
      </c>
      <c r="B791" s="55" t="s">
        <v>560</v>
      </c>
      <c r="C791" s="64" t="s">
        <v>4479</v>
      </c>
      <c r="D791" s="55" t="s">
        <v>562</v>
      </c>
      <c r="E791" s="55" t="s">
        <v>4477</v>
      </c>
      <c r="G791" s="55" t="s">
        <v>4480</v>
      </c>
      <c r="H791" s="63">
        <v>45538</v>
      </c>
      <c r="I791" s="63">
        <v>45538</v>
      </c>
      <c r="J791" s="55" t="s">
        <v>561</v>
      </c>
      <c r="K791" s="64" t="s">
        <v>4478</v>
      </c>
      <c r="M791" s="55" t="s">
        <v>4477</v>
      </c>
      <c r="N791" s="55" t="s">
        <v>4480</v>
      </c>
      <c r="P791" s="55" t="s">
        <v>4481</v>
      </c>
      <c r="Q791" s="55" t="s">
        <v>564</v>
      </c>
      <c r="R791" s="55" t="s">
        <v>82</v>
      </c>
      <c r="S791" s="55" t="s">
        <v>351</v>
      </c>
      <c r="T791" s="60">
        <v>1</v>
      </c>
      <c r="U791" s="60">
        <v>6820</v>
      </c>
      <c r="V791" s="60">
        <v>0</v>
      </c>
      <c r="W791" s="60">
        <v>3000</v>
      </c>
      <c r="X791" s="60">
        <v>0</v>
      </c>
      <c r="Y791" s="60">
        <v>3000</v>
      </c>
      <c r="Z791" s="60">
        <v>0</v>
      </c>
      <c r="AA791" s="60">
        <v>0</v>
      </c>
      <c r="AB791" s="60">
        <v>5890</v>
      </c>
      <c r="AC791" s="60">
        <v>3740</v>
      </c>
      <c r="AD791" s="60">
        <v>9820</v>
      </c>
      <c r="AE791" s="60">
        <v>6740</v>
      </c>
      <c r="AF791" s="60">
        <v>909</v>
      </c>
      <c r="AG791" s="60">
        <v>2171</v>
      </c>
      <c r="AH791" s="61">
        <v>0.22109999999999999</v>
      </c>
      <c r="AL791" s="55" t="s">
        <v>81</v>
      </c>
      <c r="AN791" s="55" t="s">
        <v>785</v>
      </c>
      <c r="AP7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9820</v>
      </c>
      <c r="AQ7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6740</v>
      </c>
      <c r="AR7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909</v>
      </c>
      <c r="AS791" s="60">
        <f>IFERROR(IF(출고표[[#This Row],[쇼핑몰구분]]="비닐팩토리",0,ROUND(출고표[[#This Row],[총판매금액(검)]]-출고표[[#This Row],[거래처지급액(검)]]-출고표[[#This Row],[수수료(검)]],0)),0)</f>
        <v>2171</v>
      </c>
      <c r="AT7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0.22109999999999999</v>
      </c>
      <c r="AU7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1" s="60">
        <f>IFERROR(IF(D791="스마트스토어",COUNTIFS(출고표[구입일자],"&lt;&gt;"&amp;H791,출고표[구매자명],E791,출고표[구매자연락처],F791),COUNTIFS(출고표[구입일자],"&lt;&gt;"&amp;H791,출고표[구매자명],E791,출고표[구매자연락처],G791)),0)</f>
        <v>0</v>
      </c>
    </row>
    <row r="792" spans="1:48" ht="20.100000000000001" customHeight="1">
      <c r="A792" s="55">
        <v>801</v>
      </c>
      <c r="B792" s="55" t="s">
        <v>665</v>
      </c>
      <c r="C792" s="64" t="s">
        <v>4483</v>
      </c>
      <c r="D792" s="55" t="s">
        <v>559</v>
      </c>
      <c r="E792" s="55" t="s">
        <v>2784</v>
      </c>
      <c r="F792" s="55" t="s">
        <v>2787</v>
      </c>
      <c r="G792" s="55" t="s">
        <v>2788</v>
      </c>
      <c r="H792" s="63">
        <v>45538</v>
      </c>
      <c r="I792" s="63">
        <v>45538</v>
      </c>
      <c r="J792" s="55" t="s">
        <v>561</v>
      </c>
      <c r="K792" s="64" t="s">
        <v>4482</v>
      </c>
      <c r="M792" s="55" t="s">
        <v>2784</v>
      </c>
      <c r="N792" s="55" t="s">
        <v>2788</v>
      </c>
      <c r="P792" s="55" t="s">
        <v>2789</v>
      </c>
      <c r="Q792" s="55" t="s">
        <v>4484</v>
      </c>
      <c r="R792" s="55" t="s">
        <v>34</v>
      </c>
      <c r="S792" s="55" t="s">
        <v>351</v>
      </c>
      <c r="T792" s="60">
        <v>2</v>
      </c>
      <c r="U792" s="60">
        <v>56800</v>
      </c>
      <c r="V792" s="60">
        <v>0</v>
      </c>
      <c r="W792" s="60">
        <v>0</v>
      </c>
      <c r="X792" s="60">
        <v>0</v>
      </c>
      <c r="Y792" s="60">
        <v>4400</v>
      </c>
      <c r="Z792" s="60">
        <v>1725</v>
      </c>
      <c r="AA792" s="60">
        <v>0</v>
      </c>
      <c r="AB792" s="60">
        <v>28800</v>
      </c>
      <c r="AC792" s="60">
        <v>19800</v>
      </c>
      <c r="AD792" s="60">
        <v>56800</v>
      </c>
      <c r="AE792" s="60">
        <v>0</v>
      </c>
      <c r="AF792" s="60">
        <v>2934</v>
      </c>
      <c r="AG792" s="60">
        <v>0</v>
      </c>
      <c r="AH792" s="61">
        <v>0</v>
      </c>
      <c r="AL792" s="55" t="s">
        <v>33</v>
      </c>
      <c r="AM792" s="55" t="s">
        <v>773</v>
      </c>
      <c r="AN792" s="55" t="s">
        <v>785</v>
      </c>
      <c r="AP7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7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79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2" s="60">
        <f>IFERROR(IF(D792="스마트스토어",COUNTIFS(출고표[구입일자],"&lt;&gt;"&amp;H792,출고표[구매자명],E792,출고표[구매자연락처],F792),COUNTIFS(출고표[구입일자],"&lt;&gt;"&amp;H792,출고표[구매자명],E792,출고표[구매자연락처],G792)),0)</f>
        <v>1</v>
      </c>
    </row>
    <row r="793" spans="1:48" ht="20.100000000000001" customHeight="1">
      <c r="A793" s="55">
        <v>802</v>
      </c>
      <c r="B793" s="55" t="s">
        <v>665</v>
      </c>
      <c r="C793" s="64" t="s">
        <v>4487</v>
      </c>
      <c r="D793" s="55" t="s">
        <v>559</v>
      </c>
      <c r="E793" s="55" t="s">
        <v>4488</v>
      </c>
      <c r="F793" s="55" t="s">
        <v>4489</v>
      </c>
      <c r="G793" s="55" t="s">
        <v>4490</v>
      </c>
      <c r="H793" s="63">
        <v>45537</v>
      </c>
      <c r="I793" s="63">
        <v>45538</v>
      </c>
      <c r="J793" s="55" t="s">
        <v>561</v>
      </c>
      <c r="K793" s="64" t="s">
        <v>4486</v>
      </c>
      <c r="M793" s="55" t="s">
        <v>4485</v>
      </c>
      <c r="N793" s="55" t="s">
        <v>4490</v>
      </c>
      <c r="P793" s="55" t="s">
        <v>4491</v>
      </c>
      <c r="R793" s="55" t="s">
        <v>36</v>
      </c>
      <c r="S793" s="55" t="s">
        <v>351</v>
      </c>
      <c r="T793" s="60">
        <v>1</v>
      </c>
      <c r="U793" s="60">
        <v>24000</v>
      </c>
      <c r="V793" s="60">
        <v>0</v>
      </c>
      <c r="W793" s="60">
        <v>3000</v>
      </c>
      <c r="X793" s="60">
        <v>0</v>
      </c>
      <c r="Y793" s="60">
        <v>3500</v>
      </c>
      <c r="Z793" s="60">
        <v>960</v>
      </c>
      <c r="AA793" s="60">
        <v>0</v>
      </c>
      <c r="AB793" s="60">
        <v>24000</v>
      </c>
      <c r="AC793" s="60">
        <v>16500</v>
      </c>
      <c r="AD793" s="60">
        <v>27000</v>
      </c>
      <c r="AE793" s="60">
        <v>0</v>
      </c>
      <c r="AF793" s="60">
        <v>1375</v>
      </c>
      <c r="AG793" s="60">
        <v>0</v>
      </c>
      <c r="AH793" s="61">
        <v>0</v>
      </c>
      <c r="AL793" s="55" t="s">
        <v>35</v>
      </c>
      <c r="AN793" s="55" t="s">
        <v>785</v>
      </c>
      <c r="AP7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7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79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3" s="60">
        <f>IFERROR(IF(D793="스마트스토어",COUNTIFS(출고표[구입일자],"&lt;&gt;"&amp;H793,출고표[구매자명],E793,출고표[구매자연락처],F793),COUNTIFS(출고표[구입일자],"&lt;&gt;"&amp;H793,출고표[구매자명],E793,출고표[구매자연락처],G793)),0)</f>
        <v>0</v>
      </c>
    </row>
    <row r="794" spans="1:48" ht="20.100000000000001" customHeight="1">
      <c r="A794" s="55">
        <v>803</v>
      </c>
      <c r="B794" s="55" t="s">
        <v>665</v>
      </c>
      <c r="C794" s="64" t="s">
        <v>4493</v>
      </c>
      <c r="D794" s="55" t="s">
        <v>559</v>
      </c>
      <c r="E794" s="55" t="s">
        <v>3185</v>
      </c>
      <c r="F794" s="55" t="s">
        <v>3204</v>
      </c>
      <c r="G794" s="55" t="s">
        <v>4494</v>
      </c>
      <c r="H794" s="63">
        <v>45537</v>
      </c>
      <c r="I794" s="63">
        <v>45538</v>
      </c>
      <c r="J794" s="55" t="s">
        <v>561</v>
      </c>
      <c r="K794" s="64" t="s">
        <v>4492</v>
      </c>
      <c r="M794" s="55" t="s">
        <v>3185</v>
      </c>
      <c r="N794" s="55" t="s">
        <v>4494</v>
      </c>
      <c r="P794" s="55" t="s">
        <v>4495</v>
      </c>
      <c r="R794" s="55" t="s">
        <v>224</v>
      </c>
      <c r="S794" s="55" t="s">
        <v>366</v>
      </c>
      <c r="T794" s="60">
        <v>7</v>
      </c>
      <c r="U794" s="60">
        <v>12390</v>
      </c>
      <c r="V794" s="60">
        <v>10080</v>
      </c>
      <c r="W794" s="60">
        <v>0</v>
      </c>
      <c r="X794" s="60">
        <v>0</v>
      </c>
      <c r="Y794" s="60">
        <v>4400</v>
      </c>
      <c r="Z794" s="60">
        <v>1725</v>
      </c>
      <c r="AA794" s="60">
        <v>0</v>
      </c>
      <c r="AB794" s="60">
        <v>1770</v>
      </c>
      <c r="AC794" s="60">
        <v>1293</v>
      </c>
      <c r="AD794" s="60">
        <v>12390</v>
      </c>
      <c r="AE794" s="60">
        <v>0</v>
      </c>
      <c r="AF794" s="60">
        <v>703</v>
      </c>
      <c r="AG794" s="60">
        <v>0</v>
      </c>
      <c r="AH794" s="61">
        <v>0</v>
      </c>
      <c r="AL794" s="55" t="s">
        <v>1639</v>
      </c>
      <c r="AN794" s="55" t="s">
        <v>785</v>
      </c>
      <c r="AP7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12390</v>
      </c>
      <c r="AQ7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703</v>
      </c>
      <c r="AS79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4" s="60">
        <f>IFERROR(IF(D794="스마트스토어",COUNTIFS(출고표[구입일자],"&lt;&gt;"&amp;H794,출고표[구매자명],E794,출고표[구매자연락처],F794),COUNTIFS(출고표[구입일자],"&lt;&gt;"&amp;H794,출고표[구매자명],E794,출고표[구매자연락처],G794)),0)</f>
        <v>0</v>
      </c>
    </row>
    <row r="795" spans="1:48" ht="20.100000000000001" customHeight="1">
      <c r="A795" s="55">
        <v>804</v>
      </c>
      <c r="B795" s="55" t="s">
        <v>665</v>
      </c>
      <c r="C795" s="64" t="s">
        <v>4496</v>
      </c>
      <c r="D795" s="55" t="s">
        <v>559</v>
      </c>
      <c r="E795" s="55" t="s">
        <v>3185</v>
      </c>
      <c r="F795" s="55" t="s">
        <v>3204</v>
      </c>
      <c r="G795" s="55" t="s">
        <v>4494</v>
      </c>
      <c r="H795" s="63">
        <v>45537</v>
      </c>
      <c r="I795" s="63">
        <v>45538</v>
      </c>
      <c r="J795" s="55" t="s">
        <v>561</v>
      </c>
      <c r="K795" s="64" t="s">
        <v>4492</v>
      </c>
      <c r="M795" s="55" t="s">
        <v>3185</v>
      </c>
      <c r="N795" s="55" t="s">
        <v>4494</v>
      </c>
      <c r="P795" s="55" t="s">
        <v>4495</v>
      </c>
      <c r="R795" s="55" t="s">
        <v>224</v>
      </c>
      <c r="S795" s="55" t="s">
        <v>361</v>
      </c>
      <c r="T795" s="60">
        <v>4</v>
      </c>
      <c r="U795" s="60">
        <v>7080</v>
      </c>
      <c r="V795" s="60">
        <v>5760</v>
      </c>
      <c r="W795" s="60">
        <v>0</v>
      </c>
      <c r="X795" s="60">
        <v>0</v>
      </c>
      <c r="Y795" s="60">
        <v>0</v>
      </c>
      <c r="Z795" s="60">
        <v>0</v>
      </c>
      <c r="AA795" s="60">
        <v>0</v>
      </c>
      <c r="AB795" s="60">
        <v>1770</v>
      </c>
      <c r="AC795" s="60">
        <v>1293</v>
      </c>
      <c r="AD795" s="60">
        <v>7080</v>
      </c>
      <c r="AE795" s="60">
        <v>0</v>
      </c>
      <c r="AF795" s="60">
        <v>436</v>
      </c>
      <c r="AG795" s="60">
        <v>0</v>
      </c>
      <c r="AH795" s="61">
        <v>0</v>
      </c>
      <c r="AL795" s="55" t="s">
        <v>1639</v>
      </c>
      <c r="AM795" s="55" t="s">
        <v>773</v>
      </c>
      <c r="AN795" s="55" t="s">
        <v>785</v>
      </c>
      <c r="AP7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7080</v>
      </c>
      <c r="AQ7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</v>
      </c>
      <c r="AS79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5" s="60">
        <f>IFERROR(IF(D795="스마트스토어",COUNTIFS(출고표[구입일자],"&lt;&gt;"&amp;H795,출고표[구매자명],E795,출고표[구매자연락처],F795),COUNTIFS(출고표[구입일자],"&lt;&gt;"&amp;H795,출고표[구매자명],E795,출고표[구매자연락처],G795)),0)</f>
        <v>0</v>
      </c>
    </row>
    <row r="796" spans="1:48" ht="20.100000000000001" customHeight="1">
      <c r="A796" s="55">
        <v>805</v>
      </c>
      <c r="B796" s="55" t="s">
        <v>665</v>
      </c>
      <c r="C796" s="64" t="s">
        <v>4497</v>
      </c>
      <c r="D796" s="55" t="s">
        <v>559</v>
      </c>
      <c r="E796" s="55" t="s">
        <v>3185</v>
      </c>
      <c r="F796" s="55" t="s">
        <v>3204</v>
      </c>
      <c r="G796" s="55" t="s">
        <v>4494</v>
      </c>
      <c r="H796" s="63">
        <v>45537</v>
      </c>
      <c r="I796" s="63">
        <v>45538</v>
      </c>
      <c r="J796" s="55" t="s">
        <v>561</v>
      </c>
      <c r="K796" s="64" t="s">
        <v>4492</v>
      </c>
      <c r="M796" s="55" t="s">
        <v>3185</v>
      </c>
      <c r="N796" s="55" t="s">
        <v>4494</v>
      </c>
      <c r="P796" s="55" t="s">
        <v>4495</v>
      </c>
      <c r="R796" s="55" t="s">
        <v>208</v>
      </c>
      <c r="S796" s="55" t="s">
        <v>373</v>
      </c>
      <c r="T796" s="60">
        <v>5</v>
      </c>
      <c r="U796" s="60">
        <v>15750</v>
      </c>
      <c r="V796" s="60">
        <v>7200</v>
      </c>
      <c r="W796" s="60">
        <v>0</v>
      </c>
      <c r="X796" s="60">
        <v>0</v>
      </c>
      <c r="Y796" s="60">
        <v>0</v>
      </c>
      <c r="Z796" s="60">
        <v>0</v>
      </c>
      <c r="AA796" s="60">
        <v>0</v>
      </c>
      <c r="AB796" s="60">
        <v>3150</v>
      </c>
      <c r="AC796" s="60">
        <v>2310</v>
      </c>
      <c r="AD796" s="60">
        <v>15750</v>
      </c>
      <c r="AE796" s="60">
        <v>0</v>
      </c>
      <c r="AF796" s="60">
        <v>871</v>
      </c>
      <c r="AG796" s="60">
        <v>0</v>
      </c>
      <c r="AH796" s="61">
        <v>0</v>
      </c>
      <c r="AL796" s="55" t="s">
        <v>400</v>
      </c>
      <c r="AM796" s="55" t="s">
        <v>773</v>
      </c>
      <c r="AN796" s="55" t="s">
        <v>785</v>
      </c>
      <c r="AP7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15750</v>
      </c>
      <c r="AQ7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871</v>
      </c>
      <c r="AS79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6" s="60">
        <f>IFERROR(IF(D796="스마트스토어",COUNTIFS(출고표[구입일자],"&lt;&gt;"&amp;H796,출고표[구매자명],E796,출고표[구매자연락처],F796),COUNTIFS(출고표[구입일자],"&lt;&gt;"&amp;H796,출고표[구매자명],E796,출고표[구매자연락처],G796)),0)</f>
        <v>0</v>
      </c>
    </row>
    <row r="797" spans="1:48" ht="20.100000000000001" customHeight="1">
      <c r="A797" s="55">
        <v>806</v>
      </c>
      <c r="B797" s="55" t="s">
        <v>665</v>
      </c>
      <c r="C797" s="64" t="s">
        <v>4498</v>
      </c>
      <c r="D797" s="55" t="s">
        <v>559</v>
      </c>
      <c r="E797" s="55" t="s">
        <v>3185</v>
      </c>
      <c r="F797" s="55" t="s">
        <v>3204</v>
      </c>
      <c r="G797" s="55" t="s">
        <v>4494</v>
      </c>
      <c r="H797" s="63">
        <v>45537</v>
      </c>
      <c r="I797" s="63">
        <v>45538</v>
      </c>
      <c r="J797" s="55" t="s">
        <v>561</v>
      </c>
      <c r="K797" s="64" t="s">
        <v>4492</v>
      </c>
      <c r="M797" s="55" t="s">
        <v>3185</v>
      </c>
      <c r="N797" s="55" t="s">
        <v>4494</v>
      </c>
      <c r="P797" s="55" t="s">
        <v>4495</v>
      </c>
      <c r="R797" s="55" t="s">
        <v>84</v>
      </c>
      <c r="S797" s="55" t="s">
        <v>351</v>
      </c>
      <c r="T797" s="60">
        <v>2</v>
      </c>
      <c r="U797" s="60">
        <v>8380</v>
      </c>
      <c r="V797" s="60">
        <v>0</v>
      </c>
      <c r="W797" s="60">
        <v>0</v>
      </c>
      <c r="X797" s="60">
        <v>0</v>
      </c>
      <c r="Y797" s="60">
        <v>0</v>
      </c>
      <c r="Z797" s="60">
        <v>0</v>
      </c>
      <c r="AA797" s="60">
        <v>0</v>
      </c>
      <c r="AB797" s="60">
        <v>5120</v>
      </c>
      <c r="AC797" s="60">
        <v>3410</v>
      </c>
      <c r="AD797" s="60">
        <v>8380</v>
      </c>
      <c r="AE797" s="60">
        <v>0</v>
      </c>
      <c r="AF797" s="60">
        <v>501</v>
      </c>
      <c r="AG797" s="60">
        <v>0</v>
      </c>
      <c r="AH797" s="61">
        <v>0</v>
      </c>
      <c r="AL797" s="55" t="s">
        <v>83</v>
      </c>
      <c r="AM797" s="55" t="s">
        <v>773</v>
      </c>
      <c r="AN797" s="55" t="s">
        <v>785</v>
      </c>
      <c r="AP7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8380</v>
      </c>
      <c r="AQ7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7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501</v>
      </c>
      <c r="AS79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79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7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7" s="60">
        <f>IFERROR(IF(D797="스마트스토어",COUNTIFS(출고표[구입일자],"&lt;&gt;"&amp;H797,출고표[구매자명],E797,출고표[구매자연락처],F797),COUNTIFS(출고표[구입일자],"&lt;&gt;"&amp;H797,출고표[구매자명],E797,출고표[구매자연락처],G797)),0)</f>
        <v>0</v>
      </c>
    </row>
    <row r="798" spans="1:48" ht="20.100000000000001" customHeight="1">
      <c r="A798" s="55">
        <v>807</v>
      </c>
      <c r="B798" s="55" t="s">
        <v>560</v>
      </c>
      <c r="C798" s="64" t="s">
        <v>4501</v>
      </c>
      <c r="D798" s="55" t="s">
        <v>559</v>
      </c>
      <c r="E798" s="55" t="s">
        <v>4502</v>
      </c>
      <c r="F798" s="55" t="s">
        <v>4503</v>
      </c>
      <c r="G798" s="55" t="s">
        <v>4504</v>
      </c>
      <c r="H798" s="63">
        <v>45538</v>
      </c>
      <c r="I798" s="63">
        <v>45538</v>
      </c>
      <c r="J798" s="55" t="s">
        <v>561</v>
      </c>
      <c r="K798" s="64" t="s">
        <v>4500</v>
      </c>
      <c r="M798" s="55" t="s">
        <v>4499</v>
      </c>
      <c r="N798" s="55" t="s">
        <v>4504</v>
      </c>
      <c r="P798" s="55" t="s">
        <v>4505</v>
      </c>
      <c r="R798" s="55" t="s">
        <v>84</v>
      </c>
      <c r="S798" s="55" t="s">
        <v>351</v>
      </c>
      <c r="T798" s="60">
        <v>6</v>
      </c>
      <c r="U798" s="60">
        <v>35280</v>
      </c>
      <c r="V798" s="60">
        <v>0</v>
      </c>
      <c r="W798" s="60">
        <v>0</v>
      </c>
      <c r="X798" s="60">
        <v>0</v>
      </c>
      <c r="Y798" s="60">
        <v>3500</v>
      </c>
      <c r="Z798" s="60">
        <v>960</v>
      </c>
      <c r="AA798" s="60">
        <v>0</v>
      </c>
      <c r="AB798" s="60">
        <v>5120</v>
      </c>
      <c r="AC798" s="60">
        <v>3410</v>
      </c>
      <c r="AD798" s="60">
        <v>35280</v>
      </c>
      <c r="AE798" s="60">
        <v>24920</v>
      </c>
      <c r="AF798" s="60">
        <v>1484</v>
      </c>
      <c r="AG798" s="60">
        <v>8876</v>
      </c>
      <c r="AH798" s="61">
        <v>0.25159999999999999</v>
      </c>
      <c r="AL798" s="55" t="s">
        <v>83</v>
      </c>
      <c r="AN798" s="55" t="s">
        <v>785</v>
      </c>
      <c r="AP7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35280</v>
      </c>
      <c r="AQ7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24920</v>
      </c>
      <c r="AR7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1484</v>
      </c>
      <c r="AS798" s="60">
        <f>IFERROR(IF(출고표[[#This Row],[쇼핑몰구분]]="비닐팩토리",0,ROUND(출고표[[#This Row],[총판매금액(검)]]-출고표[[#This Row],[거래처지급액(검)]]-출고표[[#This Row],[수수료(검)]],0)),0)</f>
        <v>8876</v>
      </c>
      <c r="AT7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0.25159999999999999</v>
      </c>
      <c r="AU7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8" s="60">
        <f>IFERROR(IF(D798="스마트스토어",COUNTIFS(출고표[구입일자],"&lt;&gt;"&amp;H798,출고표[구매자명],E798,출고표[구매자연락처],F798),COUNTIFS(출고표[구입일자],"&lt;&gt;"&amp;H798,출고표[구매자명],E798,출고표[구매자연락처],G798)),0)</f>
        <v>0</v>
      </c>
    </row>
    <row r="799" spans="1:48" ht="20.100000000000001" customHeight="1">
      <c r="A799" s="55">
        <v>808</v>
      </c>
      <c r="B799" s="55" t="s">
        <v>560</v>
      </c>
      <c r="C799" s="64" t="s">
        <v>4508</v>
      </c>
      <c r="D799" s="55" t="s">
        <v>559</v>
      </c>
      <c r="E799" s="55" t="s">
        <v>4506</v>
      </c>
      <c r="F799" s="55" t="s">
        <v>4509</v>
      </c>
      <c r="G799" s="55" t="s">
        <v>4510</v>
      </c>
      <c r="H799" s="63">
        <v>45538</v>
      </c>
      <c r="I799" s="63">
        <v>45538</v>
      </c>
      <c r="J799" s="55" t="s">
        <v>561</v>
      </c>
      <c r="K799" s="64" t="s">
        <v>4507</v>
      </c>
      <c r="M799" s="55" t="s">
        <v>4506</v>
      </c>
      <c r="N799" s="55" t="s">
        <v>4510</v>
      </c>
      <c r="P799" s="55" t="s">
        <v>4511</v>
      </c>
      <c r="R799" s="55" t="s">
        <v>34</v>
      </c>
      <c r="S799" s="55" t="s">
        <v>351</v>
      </c>
      <c r="T799" s="60">
        <v>1</v>
      </c>
      <c r="U799" s="60">
        <v>28620</v>
      </c>
      <c r="V799" s="60">
        <v>3180</v>
      </c>
      <c r="W799" s="60">
        <v>3000</v>
      </c>
      <c r="X799" s="60">
        <v>0</v>
      </c>
      <c r="Y799" s="60">
        <v>3500</v>
      </c>
      <c r="Z799" s="60">
        <v>960</v>
      </c>
      <c r="AA799" s="60">
        <v>0</v>
      </c>
      <c r="AB799" s="60">
        <v>30600</v>
      </c>
      <c r="AC799" s="60">
        <v>19800</v>
      </c>
      <c r="AD799" s="60">
        <v>31620</v>
      </c>
      <c r="AE799" s="60">
        <v>24260</v>
      </c>
      <c r="AF799" s="60">
        <v>1278</v>
      </c>
      <c r="AG799" s="60">
        <v>9082</v>
      </c>
      <c r="AH799" s="61">
        <v>0.28720000000000001</v>
      </c>
      <c r="AL799" s="55" t="s">
        <v>33</v>
      </c>
      <c r="AN799" s="55" t="s">
        <v>785</v>
      </c>
      <c r="AP7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7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7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99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7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7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799" s="60">
        <f>IFERROR(IF(D799="스마트스토어",COUNTIFS(출고표[구입일자],"&lt;&gt;"&amp;H799,출고표[구매자명],E799,출고표[구매자연락처],F799),COUNTIFS(출고표[구입일자],"&lt;&gt;"&amp;H799,출고표[구매자명],E799,출고표[구매자연락처],G799)),0)</f>
        <v>0</v>
      </c>
    </row>
    <row r="800" spans="1:48" ht="20.100000000000001" customHeight="1">
      <c r="A800" s="55">
        <v>809</v>
      </c>
      <c r="B800" s="55" t="s">
        <v>560</v>
      </c>
      <c r="C800" s="64" t="s">
        <v>4514</v>
      </c>
      <c r="D800" s="55" t="s">
        <v>559</v>
      </c>
      <c r="E800" s="55" t="s">
        <v>4512</v>
      </c>
      <c r="F800" s="55" t="s">
        <v>4515</v>
      </c>
      <c r="G800" s="55" t="s">
        <v>4516</v>
      </c>
      <c r="H800" s="63">
        <v>45538</v>
      </c>
      <c r="I800" s="63">
        <v>45538</v>
      </c>
      <c r="J800" s="55" t="s">
        <v>561</v>
      </c>
      <c r="K800" s="64" t="s">
        <v>4513</v>
      </c>
      <c r="M800" s="55" t="s">
        <v>4512</v>
      </c>
      <c r="N800" s="55" t="s">
        <v>4516</v>
      </c>
      <c r="O800" s="55" t="s">
        <v>4517</v>
      </c>
      <c r="P800" s="55" t="s">
        <v>4518</v>
      </c>
      <c r="R800" s="55" t="s">
        <v>180</v>
      </c>
      <c r="S800" s="55" t="s">
        <v>352</v>
      </c>
      <c r="T800" s="60">
        <v>10</v>
      </c>
      <c r="U800" s="60">
        <v>57600</v>
      </c>
      <c r="V800" s="60">
        <v>0</v>
      </c>
      <c r="W800" s="60">
        <v>0</v>
      </c>
      <c r="X800" s="60">
        <v>0</v>
      </c>
      <c r="Y800" s="60">
        <v>4400</v>
      </c>
      <c r="Z800" s="60">
        <v>1725</v>
      </c>
      <c r="AA800" s="60">
        <v>0</v>
      </c>
      <c r="AB800" s="60">
        <v>5510</v>
      </c>
      <c r="AC800" s="60">
        <v>3520</v>
      </c>
      <c r="AD800" s="60">
        <v>57600</v>
      </c>
      <c r="AE800" s="60">
        <v>41325</v>
      </c>
      <c r="AF800" s="60">
        <v>2372</v>
      </c>
      <c r="AG800" s="60">
        <v>13903</v>
      </c>
      <c r="AH800" s="61">
        <v>0.2414</v>
      </c>
      <c r="AL800" s="55" t="s">
        <v>1642</v>
      </c>
      <c r="AN800" s="55" t="s">
        <v>785</v>
      </c>
      <c r="AP8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57600</v>
      </c>
      <c r="AQ8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41325</v>
      </c>
      <c r="AR8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2372</v>
      </c>
      <c r="AS800" s="60">
        <f>IFERROR(IF(출고표[[#This Row],[쇼핑몰구분]]="비닐팩토리",0,ROUND(출고표[[#This Row],[총판매금액(검)]]-출고표[[#This Row],[거래처지급액(검)]]-출고표[[#This Row],[수수료(검)]],0)),0)</f>
        <v>13903</v>
      </c>
      <c r="AT8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0.2414</v>
      </c>
      <c r="AU8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0" s="60">
        <f>IFERROR(IF(D800="스마트스토어",COUNTIFS(출고표[구입일자],"&lt;&gt;"&amp;H800,출고표[구매자명],E800,출고표[구매자연락처],F800),COUNTIFS(출고표[구입일자],"&lt;&gt;"&amp;H800,출고표[구매자명],E800,출고표[구매자연락처],G800)),0)</f>
        <v>0</v>
      </c>
    </row>
    <row r="801" spans="1:48" ht="20.100000000000001" customHeight="1">
      <c r="A801" s="55">
        <v>810</v>
      </c>
      <c r="B801" s="55" t="s">
        <v>560</v>
      </c>
      <c r="C801" s="64" t="s">
        <v>4520</v>
      </c>
      <c r="D801" s="55" t="s">
        <v>559</v>
      </c>
      <c r="E801" s="55" t="s">
        <v>3058</v>
      </c>
      <c r="F801" s="55" t="s">
        <v>3059</v>
      </c>
      <c r="G801" s="55" t="s">
        <v>3060</v>
      </c>
      <c r="H801" s="63">
        <v>45538</v>
      </c>
      <c r="I801" s="63">
        <v>45538</v>
      </c>
      <c r="J801" s="55" t="s">
        <v>561</v>
      </c>
      <c r="K801" s="64" t="s">
        <v>4519</v>
      </c>
      <c r="M801" s="55" t="s">
        <v>3055</v>
      </c>
      <c r="N801" s="55" t="s">
        <v>3061</v>
      </c>
      <c r="P801" s="55" t="s">
        <v>3062</v>
      </c>
      <c r="R801" s="55" t="s">
        <v>180</v>
      </c>
      <c r="S801" s="55" t="s">
        <v>352</v>
      </c>
      <c r="T801" s="60">
        <v>5</v>
      </c>
      <c r="U801" s="60">
        <v>28800</v>
      </c>
      <c r="V801" s="60">
        <v>0</v>
      </c>
      <c r="W801" s="60">
        <v>0</v>
      </c>
      <c r="X801" s="60">
        <v>0</v>
      </c>
      <c r="Y801" s="60">
        <v>4400</v>
      </c>
      <c r="Z801" s="60">
        <v>1725</v>
      </c>
      <c r="AA801" s="60">
        <v>0</v>
      </c>
      <c r="AB801" s="60">
        <v>5510</v>
      </c>
      <c r="AC801" s="60">
        <v>3520</v>
      </c>
      <c r="AD801" s="60">
        <v>28800</v>
      </c>
      <c r="AE801" s="60">
        <v>23725</v>
      </c>
      <c r="AF801" s="60">
        <v>1226</v>
      </c>
      <c r="AG801" s="60">
        <v>3849</v>
      </c>
      <c r="AH801" s="61">
        <v>0.1336</v>
      </c>
      <c r="AL801" s="55" t="s">
        <v>1642</v>
      </c>
      <c r="AM801" s="55" t="s">
        <v>773</v>
      </c>
      <c r="AN801" s="55" t="s">
        <v>785</v>
      </c>
      <c r="AP8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28800</v>
      </c>
      <c r="AQ8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23725</v>
      </c>
      <c r="AR8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1226</v>
      </c>
      <c r="AS801" s="60">
        <f>IFERROR(IF(출고표[[#This Row],[쇼핑몰구분]]="비닐팩토리",0,ROUND(출고표[[#This Row],[총판매금액(검)]]-출고표[[#This Row],[거래처지급액(검)]]-출고표[[#This Row],[수수료(검)]],0)),0)</f>
        <v>3849</v>
      </c>
      <c r="AT8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0.1336</v>
      </c>
      <c r="AU8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1" s="60">
        <f>IFERROR(IF(D801="스마트스토어",COUNTIFS(출고표[구입일자],"&lt;&gt;"&amp;H801,출고표[구매자명],E801,출고표[구매자연락처],F801),COUNTIFS(출고표[구입일자],"&lt;&gt;"&amp;H801,출고표[구매자명],E801,출고표[구매자연락처],G801)),0)</f>
        <v>3</v>
      </c>
    </row>
    <row r="802" spans="1:48" ht="20.100000000000001" customHeight="1">
      <c r="A802" s="55">
        <v>811</v>
      </c>
      <c r="B802" s="55" t="s">
        <v>560</v>
      </c>
      <c r="C802" s="64" t="s">
        <v>4521</v>
      </c>
      <c r="D802" s="55" t="s">
        <v>559</v>
      </c>
      <c r="E802" s="55" t="s">
        <v>3058</v>
      </c>
      <c r="F802" s="55" t="s">
        <v>3059</v>
      </c>
      <c r="G802" s="55" t="s">
        <v>3060</v>
      </c>
      <c r="H802" s="63">
        <v>45538</v>
      </c>
      <c r="I802" s="63">
        <v>45538</v>
      </c>
      <c r="J802" s="55" t="s">
        <v>561</v>
      </c>
      <c r="K802" s="64" t="s">
        <v>4519</v>
      </c>
      <c r="M802" s="55" t="s">
        <v>3055</v>
      </c>
      <c r="N802" s="55" t="s">
        <v>3061</v>
      </c>
      <c r="P802" s="55" t="s">
        <v>3062</v>
      </c>
      <c r="R802" s="55" t="s">
        <v>176</v>
      </c>
      <c r="S802" s="55" t="s">
        <v>352</v>
      </c>
      <c r="T802" s="60">
        <v>1</v>
      </c>
      <c r="U802" s="60">
        <v>7560</v>
      </c>
      <c r="V802" s="60">
        <v>0</v>
      </c>
      <c r="W802" s="60">
        <v>0</v>
      </c>
      <c r="X802" s="60">
        <v>0</v>
      </c>
      <c r="Y802" s="60">
        <v>0</v>
      </c>
      <c r="Z802" s="60">
        <v>0</v>
      </c>
      <c r="AA802" s="60">
        <v>0</v>
      </c>
      <c r="AB802" s="60">
        <v>7230</v>
      </c>
      <c r="AC802" s="60">
        <v>4620</v>
      </c>
      <c r="AD802" s="60">
        <v>7560</v>
      </c>
      <c r="AE802" s="60">
        <v>4620</v>
      </c>
      <c r="AF802" s="60">
        <v>381</v>
      </c>
      <c r="AG802" s="60">
        <v>2559</v>
      </c>
      <c r="AH802" s="61">
        <v>0.33850000000000002</v>
      </c>
      <c r="AL802" s="55" t="s">
        <v>1641</v>
      </c>
      <c r="AM802" s="55" t="s">
        <v>773</v>
      </c>
      <c r="AN802" s="55" t="s">
        <v>785</v>
      </c>
      <c r="AP8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7560</v>
      </c>
      <c r="AQ8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4620</v>
      </c>
      <c r="AR8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381</v>
      </c>
      <c r="AS802" s="60">
        <f>IFERROR(IF(출고표[[#This Row],[쇼핑몰구분]]="비닐팩토리",0,ROUND(출고표[[#This Row],[총판매금액(검)]]-출고표[[#This Row],[거래처지급액(검)]]-출고표[[#This Row],[수수료(검)]],0)),0)</f>
        <v>2559</v>
      </c>
      <c r="AT80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0.33850000000000002</v>
      </c>
      <c r="AU8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2" s="60">
        <f>IFERROR(IF(D802="스마트스토어",COUNTIFS(출고표[구입일자],"&lt;&gt;"&amp;H802,출고표[구매자명],E802,출고표[구매자연락처],F802),COUNTIFS(출고표[구입일자],"&lt;&gt;"&amp;H802,출고표[구매자명],E802,출고표[구매자연락처],G802)),0)</f>
        <v>3</v>
      </c>
    </row>
    <row r="803" spans="1:48" ht="20.100000000000001" customHeight="1">
      <c r="A803" s="55">
        <v>812</v>
      </c>
      <c r="B803" s="55" t="s">
        <v>560</v>
      </c>
      <c r="C803" s="64" t="s">
        <v>4524</v>
      </c>
      <c r="D803" s="55" t="s">
        <v>559</v>
      </c>
      <c r="E803" s="55" t="s">
        <v>4522</v>
      </c>
      <c r="F803" s="55" t="s">
        <v>4525</v>
      </c>
      <c r="G803" s="55" t="s">
        <v>4526</v>
      </c>
      <c r="H803" s="63">
        <v>45538</v>
      </c>
      <c r="I803" s="63">
        <v>45538</v>
      </c>
      <c r="J803" s="55" t="s">
        <v>561</v>
      </c>
      <c r="K803" s="64" t="s">
        <v>4523</v>
      </c>
      <c r="M803" s="55" t="s">
        <v>4522</v>
      </c>
      <c r="N803" s="55" t="s">
        <v>4526</v>
      </c>
      <c r="P803" s="55" t="s">
        <v>4527</v>
      </c>
      <c r="R803" s="55" t="s">
        <v>18</v>
      </c>
      <c r="S803" s="55" t="s">
        <v>351</v>
      </c>
      <c r="T803" s="60">
        <v>2</v>
      </c>
      <c r="U803" s="60">
        <v>21380</v>
      </c>
      <c r="V803" s="60">
        <v>2380</v>
      </c>
      <c r="W803" s="60">
        <v>0</v>
      </c>
      <c r="X803" s="60">
        <v>0</v>
      </c>
      <c r="Y803" s="60">
        <v>3500</v>
      </c>
      <c r="Z803" s="60">
        <v>960</v>
      </c>
      <c r="AA803" s="60">
        <v>0</v>
      </c>
      <c r="AB803" s="60">
        <v>11220</v>
      </c>
      <c r="AC803" s="60">
        <v>7260</v>
      </c>
      <c r="AD803" s="60">
        <v>21380</v>
      </c>
      <c r="AE803" s="60">
        <v>18980</v>
      </c>
      <c r="AF803" s="60">
        <v>931</v>
      </c>
      <c r="AG803" s="60">
        <v>1469</v>
      </c>
      <c r="AH803" s="61">
        <v>6.8699999999999997E-2</v>
      </c>
      <c r="AL803" s="55" t="s">
        <v>17</v>
      </c>
      <c r="AN803" s="55" t="s">
        <v>785</v>
      </c>
      <c r="AP8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21380</v>
      </c>
      <c r="AQ8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18980</v>
      </c>
      <c r="AR8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931</v>
      </c>
      <c r="AS803" s="60">
        <f>IFERROR(IF(출고표[[#This Row],[쇼핑몰구분]]="비닐팩토리",0,ROUND(출고표[[#This Row],[총판매금액(검)]]-출고표[[#This Row],[거래처지급액(검)]]-출고표[[#This Row],[수수료(검)]],0)),0)</f>
        <v>1469</v>
      </c>
      <c r="AT8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6.8699999999999997E-2</v>
      </c>
      <c r="AU8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3" s="60">
        <f>IFERROR(IF(D803="스마트스토어",COUNTIFS(출고표[구입일자],"&lt;&gt;"&amp;H803,출고표[구매자명],E803,출고표[구매자연락처],F803),COUNTIFS(출고표[구입일자],"&lt;&gt;"&amp;H803,출고표[구매자명],E803,출고표[구매자연락처],G803)),0)</f>
        <v>0</v>
      </c>
    </row>
    <row r="804" spans="1:48" ht="20.100000000000001" customHeight="1">
      <c r="A804" s="55">
        <v>813</v>
      </c>
      <c r="B804" s="55" t="s">
        <v>560</v>
      </c>
      <c r="C804" s="64" t="s">
        <v>4528</v>
      </c>
      <c r="D804" s="55" t="s">
        <v>559</v>
      </c>
      <c r="E804" s="55" t="s">
        <v>4522</v>
      </c>
      <c r="F804" s="55" t="s">
        <v>4525</v>
      </c>
      <c r="G804" s="55" t="s">
        <v>4526</v>
      </c>
      <c r="H804" s="63">
        <v>45538</v>
      </c>
      <c r="I804" s="63">
        <v>45538</v>
      </c>
      <c r="J804" s="55" t="s">
        <v>561</v>
      </c>
      <c r="K804" s="64" t="s">
        <v>4523</v>
      </c>
      <c r="M804" s="55" t="s">
        <v>4522</v>
      </c>
      <c r="N804" s="55" t="s">
        <v>4526</v>
      </c>
      <c r="P804" s="55" t="s">
        <v>4527</v>
      </c>
      <c r="R804" s="55" t="s">
        <v>26</v>
      </c>
      <c r="S804" s="55" t="s">
        <v>351</v>
      </c>
      <c r="T804" s="60">
        <v>1</v>
      </c>
      <c r="U804" s="60">
        <v>22190</v>
      </c>
      <c r="V804" s="60">
        <v>2470</v>
      </c>
      <c r="W804" s="60">
        <v>0</v>
      </c>
      <c r="X804" s="60">
        <v>0</v>
      </c>
      <c r="Y804" s="60">
        <v>0</v>
      </c>
      <c r="Z804" s="60">
        <v>0</v>
      </c>
      <c r="AA804" s="60">
        <v>0</v>
      </c>
      <c r="AB804" s="60">
        <v>23290</v>
      </c>
      <c r="AC804" s="60">
        <v>15070</v>
      </c>
      <c r="AD804" s="60">
        <v>22190</v>
      </c>
      <c r="AE804" s="60">
        <v>15070</v>
      </c>
      <c r="AF804" s="60">
        <v>963</v>
      </c>
      <c r="AG804" s="60">
        <v>6157</v>
      </c>
      <c r="AH804" s="61">
        <v>0.27750000000000002</v>
      </c>
      <c r="AL804" s="55" t="s">
        <v>25</v>
      </c>
      <c r="AM804" s="55" t="s">
        <v>773</v>
      </c>
      <c r="AN804" s="55" t="s">
        <v>785</v>
      </c>
      <c r="AP8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22190</v>
      </c>
      <c r="AQ8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15070</v>
      </c>
      <c r="AR8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804" s="60">
        <f>IFERROR(IF(출고표[[#This Row],[쇼핑몰구분]]="비닐팩토리",0,ROUND(출고표[[#This Row],[총판매금액(검)]]-출고표[[#This Row],[거래처지급액(검)]]-출고표[[#This Row],[수수료(검)]],0)),0)</f>
        <v>6157</v>
      </c>
      <c r="AT8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0.27750000000000002</v>
      </c>
      <c r="AU8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4" s="60">
        <f>IFERROR(IF(D804="스마트스토어",COUNTIFS(출고표[구입일자],"&lt;&gt;"&amp;H804,출고표[구매자명],E804,출고표[구매자연락처],F804),COUNTIFS(출고표[구입일자],"&lt;&gt;"&amp;H804,출고표[구매자명],E804,출고표[구매자연락처],G804)),0)</f>
        <v>0</v>
      </c>
    </row>
    <row r="805" spans="1:48" ht="20.100000000000001" customHeight="1">
      <c r="A805" s="55">
        <v>814</v>
      </c>
      <c r="B805" s="55" t="s">
        <v>560</v>
      </c>
      <c r="C805" s="64" t="s">
        <v>4531</v>
      </c>
      <c r="D805" s="55" t="s">
        <v>559</v>
      </c>
      <c r="E805" s="55" t="s">
        <v>3442</v>
      </c>
      <c r="F805" s="55" t="s">
        <v>4532</v>
      </c>
      <c r="G805" s="55" t="s">
        <v>4533</v>
      </c>
      <c r="H805" s="63">
        <v>45537</v>
      </c>
      <c r="I805" s="63">
        <v>45538</v>
      </c>
      <c r="J805" s="55" t="s">
        <v>561</v>
      </c>
      <c r="K805" s="64" t="s">
        <v>4530</v>
      </c>
      <c r="M805" s="55" t="s">
        <v>4529</v>
      </c>
      <c r="N805" s="55" t="s">
        <v>4534</v>
      </c>
      <c r="P805" s="55" t="s">
        <v>4535</v>
      </c>
      <c r="R805" s="55" t="s">
        <v>34</v>
      </c>
      <c r="S805" s="55" t="s">
        <v>351</v>
      </c>
      <c r="T805" s="60">
        <v>1</v>
      </c>
      <c r="U805" s="60">
        <v>28620</v>
      </c>
      <c r="V805" s="60">
        <v>3180</v>
      </c>
      <c r="W805" s="60">
        <v>3000</v>
      </c>
      <c r="X805" s="60">
        <v>0</v>
      </c>
      <c r="Y805" s="60">
        <v>3500</v>
      </c>
      <c r="Z805" s="60">
        <v>960</v>
      </c>
      <c r="AA805" s="60">
        <v>0</v>
      </c>
      <c r="AB805" s="60">
        <v>30600</v>
      </c>
      <c r="AC805" s="60">
        <v>19800</v>
      </c>
      <c r="AD805" s="60">
        <v>31620</v>
      </c>
      <c r="AE805" s="60">
        <v>24260</v>
      </c>
      <c r="AF805" s="60">
        <v>1278</v>
      </c>
      <c r="AG805" s="60">
        <v>9082</v>
      </c>
      <c r="AH805" s="61">
        <v>0.28720000000000001</v>
      </c>
      <c r="AL805" s="55" t="s">
        <v>33</v>
      </c>
      <c r="AN805" s="55" t="s">
        <v>785</v>
      </c>
      <c r="AP8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8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805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8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8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05" s="60">
        <f>IFERROR(IF(D805="스마트스토어",COUNTIFS(출고표[구입일자],"&lt;&gt;"&amp;H805,출고표[구매자명],E805,출고표[구매자연락처],F805),COUNTIFS(출고표[구입일자],"&lt;&gt;"&amp;H805,출고표[구매자명],E805,출고표[구매자연락처],G805)),0)</f>
        <v>0</v>
      </c>
    </row>
    <row r="806" spans="1:48" ht="20.100000000000001" customHeight="1">
      <c r="A806" s="55">
        <v>815</v>
      </c>
      <c r="B806" s="55" t="s">
        <v>560</v>
      </c>
      <c r="C806" s="64" t="s">
        <v>4538</v>
      </c>
      <c r="D806" s="55" t="s">
        <v>559</v>
      </c>
      <c r="E806" s="55" t="s">
        <v>4536</v>
      </c>
      <c r="F806" s="55" t="s">
        <v>4539</v>
      </c>
      <c r="G806" s="55" t="s">
        <v>4540</v>
      </c>
      <c r="H806" s="63">
        <v>45537</v>
      </c>
      <c r="I806" s="63">
        <v>45538</v>
      </c>
      <c r="J806" s="55" t="s">
        <v>561</v>
      </c>
      <c r="K806" s="64" t="s">
        <v>4537</v>
      </c>
      <c r="M806" s="55" t="s">
        <v>4536</v>
      </c>
      <c r="N806" s="55" t="s">
        <v>4540</v>
      </c>
      <c r="P806" s="55" t="s">
        <v>4541</v>
      </c>
      <c r="Q806" s="55" t="s">
        <v>1114</v>
      </c>
      <c r="R806" s="55" t="s">
        <v>44</v>
      </c>
      <c r="S806" s="55" t="s">
        <v>351</v>
      </c>
      <c r="T806" s="60">
        <v>1</v>
      </c>
      <c r="U806" s="60">
        <v>14580</v>
      </c>
      <c r="V806" s="60">
        <v>1620</v>
      </c>
      <c r="W806" s="60">
        <v>3000</v>
      </c>
      <c r="X806" s="60">
        <v>0</v>
      </c>
      <c r="Y806" s="60">
        <v>3500</v>
      </c>
      <c r="Z806" s="60">
        <v>960</v>
      </c>
      <c r="AA806" s="60">
        <v>0</v>
      </c>
      <c r="AB806" s="60">
        <v>15300</v>
      </c>
      <c r="AC806" s="60">
        <v>9900</v>
      </c>
      <c r="AD806" s="60">
        <v>17580</v>
      </c>
      <c r="AE806" s="60">
        <v>14360</v>
      </c>
      <c r="AF806" s="60">
        <v>719</v>
      </c>
      <c r="AG806" s="60">
        <v>5501</v>
      </c>
      <c r="AH806" s="61">
        <v>0.31290000000000001</v>
      </c>
      <c r="AL806" s="55" t="s">
        <v>43</v>
      </c>
      <c r="AN806" s="55" t="s">
        <v>785</v>
      </c>
      <c r="AP8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17580</v>
      </c>
      <c r="AQ8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14360</v>
      </c>
      <c r="AR8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806" s="60">
        <f>IFERROR(IF(출고표[[#This Row],[쇼핑몰구분]]="비닐팩토리",0,ROUND(출고표[[#This Row],[총판매금액(검)]]-출고표[[#This Row],[거래처지급액(검)]]-출고표[[#This Row],[수수료(검)]],0)),0)</f>
        <v>2501</v>
      </c>
      <c r="AT8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0.14230000000000001</v>
      </c>
      <c r="AU8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06" s="60">
        <f>IFERROR(IF(D806="스마트스토어",COUNTIFS(출고표[구입일자],"&lt;&gt;"&amp;H806,출고표[구매자명],E806,출고표[구매자연락처],F806),COUNTIFS(출고표[구입일자],"&lt;&gt;"&amp;H806,출고표[구매자명],E806,출고표[구매자연락처],G806)),0)</f>
        <v>0</v>
      </c>
    </row>
    <row r="807" spans="1:48" ht="20.100000000000001" customHeight="1">
      <c r="A807" s="55">
        <v>816</v>
      </c>
      <c r="B807" s="55" t="s">
        <v>560</v>
      </c>
      <c r="C807" s="64" t="s">
        <v>4544</v>
      </c>
      <c r="D807" s="55" t="s">
        <v>559</v>
      </c>
      <c r="E807" s="55" t="s">
        <v>4542</v>
      </c>
      <c r="F807" s="55" t="s">
        <v>4545</v>
      </c>
      <c r="G807" s="55" t="s">
        <v>4546</v>
      </c>
      <c r="H807" s="63">
        <v>45537</v>
      </c>
      <c r="I807" s="63">
        <v>45538</v>
      </c>
      <c r="J807" s="55" t="s">
        <v>561</v>
      </c>
      <c r="K807" s="64" t="s">
        <v>4543</v>
      </c>
      <c r="M807" s="55" t="s">
        <v>4542</v>
      </c>
      <c r="N807" s="55" t="s">
        <v>4546</v>
      </c>
      <c r="P807" s="55" t="s">
        <v>4547</v>
      </c>
      <c r="R807" s="55" t="s">
        <v>24</v>
      </c>
      <c r="S807" s="55" t="s">
        <v>351</v>
      </c>
      <c r="T807" s="60">
        <v>3</v>
      </c>
      <c r="U807" s="60">
        <v>41310</v>
      </c>
      <c r="V807" s="60">
        <v>4590</v>
      </c>
      <c r="W807" s="60">
        <v>0</v>
      </c>
      <c r="X807" s="60">
        <v>0</v>
      </c>
      <c r="Y807" s="60">
        <v>3500</v>
      </c>
      <c r="Z807" s="60">
        <v>960</v>
      </c>
      <c r="AA807" s="60">
        <v>0</v>
      </c>
      <c r="AB807" s="60">
        <v>14450</v>
      </c>
      <c r="AC807" s="60">
        <v>9350</v>
      </c>
      <c r="AD807" s="60">
        <v>41310</v>
      </c>
      <c r="AE807" s="60">
        <v>32510</v>
      </c>
      <c r="AF807" s="60">
        <v>1724</v>
      </c>
      <c r="AG807" s="60">
        <v>7076</v>
      </c>
      <c r="AH807" s="61">
        <v>0.17130000000000001</v>
      </c>
      <c r="AL807" s="55" t="s">
        <v>23</v>
      </c>
      <c r="AN807" s="55" t="s">
        <v>785</v>
      </c>
      <c r="AP8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41310</v>
      </c>
      <c r="AQ8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32510</v>
      </c>
      <c r="AR8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1724</v>
      </c>
      <c r="AS807" s="60">
        <f>IFERROR(IF(출고표[[#This Row],[쇼핑몰구분]]="비닐팩토리",0,ROUND(출고표[[#This Row],[총판매금액(검)]]-출고표[[#This Row],[거래처지급액(검)]]-출고표[[#This Row],[수수료(검)]],0)),0)</f>
        <v>7076</v>
      </c>
      <c r="AT8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0.17130000000000001</v>
      </c>
      <c r="AU8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7" s="60">
        <f>IFERROR(IF(D807="스마트스토어",COUNTIFS(출고표[구입일자],"&lt;&gt;"&amp;H807,출고표[구매자명],E807,출고표[구매자연락처],F807),COUNTIFS(출고표[구입일자],"&lt;&gt;"&amp;H807,출고표[구매자명],E807,출고표[구매자연락처],G807)),0)</f>
        <v>0</v>
      </c>
    </row>
    <row r="808" spans="1:48" ht="20.100000000000001" customHeight="1">
      <c r="A808" s="55">
        <v>817</v>
      </c>
      <c r="B808" s="55" t="s">
        <v>665</v>
      </c>
      <c r="C808" s="64" t="s">
        <v>4550</v>
      </c>
      <c r="D808" s="55" t="s">
        <v>562</v>
      </c>
      <c r="E808" s="55" t="s">
        <v>4548</v>
      </c>
      <c r="G808" s="55" t="s">
        <v>4551</v>
      </c>
      <c r="H808" s="63">
        <v>45537</v>
      </c>
      <c r="I808" s="63">
        <v>45538</v>
      </c>
      <c r="J808" s="55" t="s">
        <v>561</v>
      </c>
      <c r="K808" s="64" t="s">
        <v>4549</v>
      </c>
      <c r="M808" s="55" t="s">
        <v>4548</v>
      </c>
      <c r="N808" s="55" t="s">
        <v>4551</v>
      </c>
      <c r="P808" s="55" t="s">
        <v>4552</v>
      </c>
      <c r="Q808" s="55" t="s">
        <v>564</v>
      </c>
      <c r="R808" s="55" t="s">
        <v>133</v>
      </c>
      <c r="S808" s="55" t="s">
        <v>351</v>
      </c>
      <c r="T808" s="60">
        <v>1</v>
      </c>
      <c r="U808" s="60">
        <v>31200</v>
      </c>
      <c r="V808" s="60">
        <v>0</v>
      </c>
      <c r="W808" s="60">
        <v>3000</v>
      </c>
      <c r="X808" s="60">
        <v>0</v>
      </c>
      <c r="Y808" s="60">
        <v>3500</v>
      </c>
      <c r="Z808" s="60">
        <v>960</v>
      </c>
      <c r="AA808" s="60">
        <v>0</v>
      </c>
      <c r="AB808" s="60">
        <v>870</v>
      </c>
      <c r="AC808" s="60">
        <v>550</v>
      </c>
      <c r="AD808" s="60">
        <v>34200</v>
      </c>
      <c r="AE808" s="60">
        <v>0</v>
      </c>
      <c r="AF808" s="60">
        <v>3806</v>
      </c>
      <c r="AG808" s="60">
        <v>0</v>
      </c>
      <c r="AH808" s="61">
        <v>0</v>
      </c>
      <c r="AL808" s="55" t="s">
        <v>132</v>
      </c>
      <c r="AN808" s="55" t="s">
        <v>785</v>
      </c>
      <c r="AP8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34200</v>
      </c>
      <c r="AQ8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3806</v>
      </c>
      <c r="AS80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0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8" s="60">
        <f>IFERROR(IF(D808="스마트스토어",COUNTIFS(출고표[구입일자],"&lt;&gt;"&amp;H808,출고표[구매자명],E808,출고표[구매자연락처],F808),COUNTIFS(출고표[구입일자],"&lt;&gt;"&amp;H808,출고표[구매자명],E808,출고표[구매자연락처],G808)),0)</f>
        <v>0</v>
      </c>
    </row>
    <row r="809" spans="1:48" ht="20.100000000000001" customHeight="1">
      <c r="A809" s="55">
        <v>818</v>
      </c>
      <c r="B809" s="55" t="s">
        <v>665</v>
      </c>
      <c r="C809" s="64" t="s">
        <v>4555</v>
      </c>
      <c r="D809" s="55" t="s">
        <v>562</v>
      </c>
      <c r="E809" s="55" t="s">
        <v>4556</v>
      </c>
      <c r="G809" s="55" t="s">
        <v>4557</v>
      </c>
      <c r="H809" s="63">
        <v>45537</v>
      </c>
      <c r="I809" s="63">
        <v>45538</v>
      </c>
      <c r="J809" s="55" t="s">
        <v>561</v>
      </c>
      <c r="K809" s="64" t="s">
        <v>4554</v>
      </c>
      <c r="M809" s="55" t="s">
        <v>4553</v>
      </c>
      <c r="N809" s="55" t="s">
        <v>4557</v>
      </c>
      <c r="P809" s="55" t="s">
        <v>4558</v>
      </c>
      <c r="Q809" s="55" t="s">
        <v>564</v>
      </c>
      <c r="R809" s="55" t="s">
        <v>18</v>
      </c>
      <c r="S809" s="55" t="s">
        <v>351</v>
      </c>
      <c r="T809" s="60">
        <v>1</v>
      </c>
      <c r="U809" s="60">
        <v>11650</v>
      </c>
      <c r="V809" s="60">
        <v>0</v>
      </c>
      <c r="W809" s="60">
        <v>3000</v>
      </c>
      <c r="X809" s="60">
        <v>0</v>
      </c>
      <c r="Y809" s="60">
        <v>3000</v>
      </c>
      <c r="Z809" s="60">
        <v>0</v>
      </c>
      <c r="AA809" s="60">
        <v>0</v>
      </c>
      <c r="AB809" s="60">
        <v>11090</v>
      </c>
      <c r="AC809" s="60">
        <v>7260</v>
      </c>
      <c r="AD809" s="60">
        <v>14650</v>
      </c>
      <c r="AE809" s="60">
        <v>0</v>
      </c>
      <c r="AF809" s="60">
        <v>1483</v>
      </c>
      <c r="AG809" s="60">
        <v>0</v>
      </c>
      <c r="AH809" s="61">
        <v>0</v>
      </c>
      <c r="AL809" s="55" t="s">
        <v>17</v>
      </c>
      <c r="AN809" s="55" t="s">
        <v>785</v>
      </c>
      <c r="AP8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14650</v>
      </c>
      <c r="AQ8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1483</v>
      </c>
      <c r="AS80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0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9" s="60">
        <f>IFERROR(IF(D809="스마트스토어",COUNTIFS(출고표[구입일자],"&lt;&gt;"&amp;H809,출고표[구매자명],E809,출고표[구매자연락처],F809),COUNTIFS(출고표[구입일자],"&lt;&gt;"&amp;H809,출고표[구매자명],E809,출고표[구매자연락처],G809)),0)</f>
        <v>0</v>
      </c>
    </row>
    <row r="810" spans="1:48" ht="20.100000000000001" customHeight="1">
      <c r="A810" s="55">
        <v>819</v>
      </c>
      <c r="B810" s="55" t="s">
        <v>665</v>
      </c>
      <c r="C810" s="64" t="s">
        <v>4560</v>
      </c>
      <c r="D810" s="55" t="s">
        <v>562</v>
      </c>
      <c r="E810" s="55" t="s">
        <v>4464</v>
      </c>
      <c r="G810" s="55" t="s">
        <v>4561</v>
      </c>
      <c r="H810" s="63">
        <v>45537</v>
      </c>
      <c r="I810" s="63">
        <v>45538</v>
      </c>
      <c r="J810" s="55" t="s">
        <v>561</v>
      </c>
      <c r="K810" s="64" t="s">
        <v>4559</v>
      </c>
      <c r="M810" s="55" t="s">
        <v>4464</v>
      </c>
      <c r="N810" s="55" t="s">
        <v>4561</v>
      </c>
      <c r="P810" s="55" t="s">
        <v>4468</v>
      </c>
      <c r="Q810" s="55" t="s">
        <v>563</v>
      </c>
      <c r="R810" s="55" t="s">
        <v>36</v>
      </c>
      <c r="S810" s="55" t="s">
        <v>351</v>
      </c>
      <c r="T810" s="60">
        <v>1</v>
      </c>
      <c r="U810" s="60">
        <v>25200</v>
      </c>
      <c r="V810" s="60">
        <v>0</v>
      </c>
      <c r="W810" s="60">
        <v>3000</v>
      </c>
      <c r="X810" s="60">
        <v>0</v>
      </c>
      <c r="Y810" s="60">
        <v>3500</v>
      </c>
      <c r="Z810" s="60">
        <v>960</v>
      </c>
      <c r="AA810" s="60">
        <v>0</v>
      </c>
      <c r="AB810" s="60">
        <v>25200</v>
      </c>
      <c r="AC810" s="60">
        <v>16500</v>
      </c>
      <c r="AD810" s="60">
        <v>28200</v>
      </c>
      <c r="AE810" s="60">
        <v>0</v>
      </c>
      <c r="AF810" s="60">
        <v>3093</v>
      </c>
      <c r="AG810" s="60">
        <v>0</v>
      </c>
      <c r="AH810" s="61">
        <v>0</v>
      </c>
      <c r="AL810" s="55" t="s">
        <v>35</v>
      </c>
      <c r="AM810" s="55" t="s">
        <v>773</v>
      </c>
      <c r="AN810" s="55" t="s">
        <v>785</v>
      </c>
      <c r="AP8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8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81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1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0" s="60">
        <f>IFERROR(IF(D810="스마트스토어",COUNTIFS(출고표[구입일자],"&lt;&gt;"&amp;H810,출고표[구매자명],E810,출고표[구매자연락처],F810),COUNTIFS(출고표[구입일자],"&lt;&gt;"&amp;H810,출고표[구매자명],E810,출고표[구매자연락처],G810)),0)</f>
        <v>0</v>
      </c>
    </row>
    <row r="811" spans="1:48" ht="20.100000000000001" customHeight="1">
      <c r="A811" s="55">
        <v>820</v>
      </c>
      <c r="B811" s="55" t="s">
        <v>665</v>
      </c>
      <c r="C811" s="64" t="s">
        <v>4564</v>
      </c>
      <c r="D811" s="55" t="s">
        <v>562</v>
      </c>
      <c r="E811" s="55" t="s">
        <v>4565</v>
      </c>
      <c r="G811" s="55" t="s">
        <v>4566</v>
      </c>
      <c r="H811" s="63">
        <v>45537</v>
      </c>
      <c r="I811" s="63">
        <v>45538</v>
      </c>
      <c r="J811" s="55" t="s">
        <v>561</v>
      </c>
      <c r="K811" s="64" t="s">
        <v>4563</v>
      </c>
      <c r="M811" s="55" t="s">
        <v>4562</v>
      </c>
      <c r="N811" s="55" t="s">
        <v>4566</v>
      </c>
      <c r="P811" s="55" t="s">
        <v>4567</v>
      </c>
      <c r="Q811" s="55" t="s">
        <v>563</v>
      </c>
      <c r="R811" s="55" t="s">
        <v>44</v>
      </c>
      <c r="S811" s="55" t="s">
        <v>351</v>
      </c>
      <c r="T811" s="60">
        <v>1</v>
      </c>
      <c r="U811" s="60">
        <v>15120</v>
      </c>
      <c r="V811" s="60">
        <v>0</v>
      </c>
      <c r="W811" s="60">
        <v>3000</v>
      </c>
      <c r="X811" s="60">
        <v>0</v>
      </c>
      <c r="Y811" s="60">
        <v>3500</v>
      </c>
      <c r="Z811" s="60">
        <v>960</v>
      </c>
      <c r="AA811" s="60">
        <v>0</v>
      </c>
      <c r="AB811" s="60">
        <v>15120</v>
      </c>
      <c r="AC811" s="60">
        <v>9900</v>
      </c>
      <c r="AD811" s="60">
        <v>18120</v>
      </c>
      <c r="AE811" s="60">
        <v>0</v>
      </c>
      <c r="AF811" s="60">
        <v>1895</v>
      </c>
      <c r="AG811" s="60">
        <v>0</v>
      </c>
      <c r="AH811" s="61">
        <v>0</v>
      </c>
      <c r="AL811" s="55" t="s">
        <v>43</v>
      </c>
      <c r="AN811" s="55" t="s">
        <v>785</v>
      </c>
      <c r="AP8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18120</v>
      </c>
      <c r="AQ8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81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1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1" s="60">
        <f>IFERROR(IF(D811="스마트스토어",COUNTIFS(출고표[구입일자],"&lt;&gt;"&amp;H811,출고표[구매자명],E811,출고표[구매자연락처],F811),COUNTIFS(출고표[구입일자],"&lt;&gt;"&amp;H811,출고표[구매자명],E811,출고표[구매자연락처],G811)),0)</f>
        <v>0</v>
      </c>
    </row>
    <row r="812" spans="1:48" ht="20.100000000000001" customHeight="1">
      <c r="A812" s="55">
        <v>821</v>
      </c>
      <c r="B812" s="55" t="s">
        <v>665</v>
      </c>
      <c r="C812" s="64" t="s">
        <v>4570</v>
      </c>
      <c r="D812" s="55" t="s">
        <v>562</v>
      </c>
      <c r="E812" s="55" t="s">
        <v>4568</v>
      </c>
      <c r="G812" s="55" t="s">
        <v>4571</v>
      </c>
      <c r="H812" s="63">
        <v>45538</v>
      </c>
      <c r="I812" s="63">
        <v>45538</v>
      </c>
      <c r="J812" s="55" t="s">
        <v>561</v>
      </c>
      <c r="K812" s="64" t="s">
        <v>4569</v>
      </c>
      <c r="M812" s="55" t="s">
        <v>4568</v>
      </c>
      <c r="N812" s="55" t="s">
        <v>4571</v>
      </c>
      <c r="P812" s="55" t="s">
        <v>4572</v>
      </c>
      <c r="Q812" s="55" t="s">
        <v>564</v>
      </c>
      <c r="R812" s="55" t="s">
        <v>26</v>
      </c>
      <c r="S812" s="55" t="s">
        <v>351</v>
      </c>
      <c r="T812" s="60">
        <v>1</v>
      </c>
      <c r="U812" s="60">
        <v>23020</v>
      </c>
      <c r="V812" s="60">
        <v>0</v>
      </c>
      <c r="W812" s="60">
        <v>3000</v>
      </c>
      <c r="X812" s="60">
        <v>0</v>
      </c>
      <c r="Y812" s="60">
        <v>3500</v>
      </c>
      <c r="Z812" s="60">
        <v>960</v>
      </c>
      <c r="AA812" s="60">
        <v>0</v>
      </c>
      <c r="AB812" s="60">
        <v>23020</v>
      </c>
      <c r="AC812" s="60">
        <v>15070</v>
      </c>
      <c r="AD812" s="60">
        <v>26020</v>
      </c>
      <c r="AE812" s="60">
        <v>0</v>
      </c>
      <c r="AF812" s="60">
        <v>2834</v>
      </c>
      <c r="AG812" s="60">
        <v>0</v>
      </c>
      <c r="AH812" s="61">
        <v>0</v>
      </c>
      <c r="AL812" s="55" t="s">
        <v>25</v>
      </c>
      <c r="AN812" s="55" t="s">
        <v>785</v>
      </c>
      <c r="AP8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26020</v>
      </c>
      <c r="AQ8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81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1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2" s="60">
        <f>IFERROR(IF(D812="스마트스토어",COUNTIFS(출고표[구입일자],"&lt;&gt;"&amp;H812,출고표[구매자명],E812,출고표[구매자연락처],F812),COUNTIFS(출고표[구입일자],"&lt;&gt;"&amp;H812,출고표[구매자명],E812,출고표[구매자연락처],G812)),0)</f>
        <v>0</v>
      </c>
    </row>
    <row r="813" spans="1:48" ht="20.100000000000001" customHeight="1">
      <c r="A813" s="55">
        <v>822</v>
      </c>
      <c r="C813" s="64" t="s">
        <v>4575</v>
      </c>
      <c r="K813" s="64" t="s">
        <v>558</v>
      </c>
      <c r="R813" s="55" t="s">
        <v>529</v>
      </c>
      <c r="S813" s="55" t="s">
        <v>351</v>
      </c>
      <c r="V813" s="60">
        <v>0</v>
      </c>
      <c r="W813" s="60">
        <v>0</v>
      </c>
      <c r="Y813" s="60">
        <v>4400</v>
      </c>
      <c r="Z813" s="60">
        <v>1725</v>
      </c>
      <c r="AA813" s="60">
        <v>0</v>
      </c>
      <c r="AB813" s="60" t="s">
        <v>527</v>
      </c>
      <c r="AC813" s="60" t="s">
        <v>347</v>
      </c>
      <c r="AD813" s="60">
        <v>0</v>
      </c>
      <c r="AE813" s="60">
        <v>0</v>
      </c>
      <c r="AF813" s="60">
        <v>0</v>
      </c>
      <c r="AG813" s="60">
        <v>0</v>
      </c>
      <c r="AH813" s="61">
        <v>0</v>
      </c>
      <c r="AL813" s="55" t="s">
        <v>530</v>
      </c>
      <c r="AM813" s="55" t="s">
        <v>773</v>
      </c>
      <c r="AN813" s="55" t="s">
        <v>785</v>
      </c>
      <c r="AP8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8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3" s="60">
        <f>IFERROR(IF(D813="스마트스토어",COUNTIFS(출고표[구입일자],"&lt;&gt;"&amp;H813,출고표[구매자명],E813,출고표[구매자연락처],F813),COUNTIFS(출고표[구입일자],"&lt;&gt;"&amp;H813,출고표[구매자명],E813,출고표[구매자연락처],G813)),0)</f>
        <v>0</v>
      </c>
    </row>
    <row r="814" spans="1:48" ht="20.100000000000001" customHeight="1">
      <c r="A814" s="55">
        <v>823</v>
      </c>
      <c r="B814" s="55" t="s">
        <v>560</v>
      </c>
      <c r="C814" s="64" t="s">
        <v>4585</v>
      </c>
      <c r="D814" s="55" t="s">
        <v>559</v>
      </c>
      <c r="E814" s="55" t="s">
        <v>3187</v>
      </c>
      <c r="F814" s="55" t="s">
        <v>3188</v>
      </c>
      <c r="G814" s="55" t="s">
        <v>3189</v>
      </c>
      <c r="H814" s="63">
        <v>45539</v>
      </c>
      <c r="I814" s="63">
        <v>45539</v>
      </c>
      <c r="J814" s="55" t="s">
        <v>561</v>
      </c>
      <c r="K814" s="64" t="s">
        <v>4584</v>
      </c>
      <c r="M814" s="55" t="s">
        <v>3185</v>
      </c>
      <c r="N814" s="55" t="s">
        <v>4586</v>
      </c>
      <c r="P814" s="55" t="s">
        <v>3191</v>
      </c>
      <c r="R814" s="55" t="s">
        <v>217</v>
      </c>
      <c r="S814" s="55" t="s">
        <v>351</v>
      </c>
      <c r="T814" s="60">
        <v>40</v>
      </c>
      <c r="U814" s="60">
        <v>104800</v>
      </c>
      <c r="V814" s="60">
        <v>0</v>
      </c>
      <c r="W814" s="60">
        <v>0</v>
      </c>
      <c r="X814" s="60">
        <v>0</v>
      </c>
      <c r="Y814" s="60">
        <v>5500</v>
      </c>
      <c r="Z814" s="60">
        <v>1925</v>
      </c>
      <c r="AA814" s="60">
        <v>0</v>
      </c>
      <c r="AB814" s="60">
        <v>2070</v>
      </c>
      <c r="AC814" s="60">
        <v>1320</v>
      </c>
      <c r="AD814" s="60">
        <v>104800</v>
      </c>
      <c r="AE814" s="60">
        <v>60225</v>
      </c>
      <c r="AF814" s="60">
        <v>4251</v>
      </c>
      <c r="AG814" s="60">
        <v>40324</v>
      </c>
      <c r="AH814" s="61">
        <v>0.38479999999999998</v>
      </c>
      <c r="AL814" s="55" t="s">
        <v>2809</v>
      </c>
      <c r="AM814" s="55" t="s">
        <v>773</v>
      </c>
      <c r="AN814" s="55" t="s">
        <v>785</v>
      </c>
      <c r="AP8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104800</v>
      </c>
      <c r="AQ8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60225</v>
      </c>
      <c r="AR8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4251</v>
      </c>
      <c r="AS814" s="60">
        <f>IFERROR(IF(출고표[[#This Row],[쇼핑몰구분]]="비닐팩토리",0,ROUND(출고표[[#This Row],[총판매금액(검)]]-출고표[[#This Row],[거래처지급액(검)]]-출고표[[#This Row],[수수료(검)]],0)),0)</f>
        <v>40324</v>
      </c>
      <c r="AT8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0.38479999999999998</v>
      </c>
      <c r="AU8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4" s="60">
        <f>IFERROR(IF(D814="스마트스토어",COUNTIFS(출고표[구입일자],"&lt;&gt;"&amp;H814,출고표[구매자명],E814,출고표[구매자연락처],F814),COUNTIFS(출고표[구입일자],"&lt;&gt;"&amp;H814,출고표[구매자명],E814,출고표[구매자연락처],G814)),0)</f>
        <v>3</v>
      </c>
    </row>
    <row r="815" spans="1:48" ht="20.100000000000001" customHeight="1">
      <c r="A815" s="55">
        <v>824</v>
      </c>
      <c r="B815" s="55" t="s">
        <v>560</v>
      </c>
      <c r="C815" s="64" t="s">
        <v>4588</v>
      </c>
      <c r="D815" s="55" t="s">
        <v>559</v>
      </c>
      <c r="E815" s="55" t="s">
        <v>3979</v>
      </c>
      <c r="F815" s="55" t="s">
        <v>4589</v>
      </c>
      <c r="G815" s="55" t="s">
        <v>4590</v>
      </c>
      <c r="H815" s="63">
        <v>45539</v>
      </c>
      <c r="I815" s="63">
        <v>45539</v>
      </c>
      <c r="J815" s="55" t="s">
        <v>561</v>
      </c>
      <c r="K815" s="64" t="s">
        <v>4587</v>
      </c>
      <c r="M815" s="55" t="s">
        <v>3979</v>
      </c>
      <c r="N815" s="55" t="s">
        <v>4590</v>
      </c>
      <c r="P815" s="55" t="s">
        <v>4591</v>
      </c>
      <c r="R815" s="55" t="s">
        <v>296</v>
      </c>
      <c r="S815" s="55" t="s">
        <v>352</v>
      </c>
      <c r="T815" s="60">
        <v>4</v>
      </c>
      <c r="U815" s="60">
        <v>4360</v>
      </c>
      <c r="V815" s="60">
        <v>0</v>
      </c>
      <c r="W815" s="60">
        <v>0</v>
      </c>
      <c r="X815" s="60">
        <v>0</v>
      </c>
      <c r="Y815" s="60">
        <v>3500</v>
      </c>
      <c r="Z815" s="60">
        <v>960</v>
      </c>
      <c r="AA815" s="60">
        <v>0</v>
      </c>
      <c r="AB815" s="60">
        <v>1040</v>
      </c>
      <c r="AC815" s="60">
        <v>660</v>
      </c>
      <c r="AD815" s="60">
        <v>4360</v>
      </c>
      <c r="AE815" s="60">
        <v>7100</v>
      </c>
      <c r="AF815" s="60">
        <v>254</v>
      </c>
      <c r="AG815" s="60">
        <v>-2994</v>
      </c>
      <c r="AH815" s="61">
        <v>-0.68669999999999998</v>
      </c>
      <c r="AL815" s="55" t="s">
        <v>295</v>
      </c>
      <c r="AN815" s="55" t="s">
        <v>785</v>
      </c>
      <c r="AP8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4360</v>
      </c>
      <c r="AQ8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7100</v>
      </c>
      <c r="AR8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254</v>
      </c>
      <c r="AS815" s="60">
        <f>IFERROR(IF(출고표[[#This Row],[쇼핑몰구분]]="비닐팩토리",0,ROUND(출고표[[#This Row],[총판매금액(검)]]-출고표[[#This Row],[거래처지급액(검)]]-출고표[[#This Row],[수수료(검)]],0)),0)</f>
        <v>-2994</v>
      </c>
      <c r="AT8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-0.68669999999999998</v>
      </c>
      <c r="AU8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5" s="60">
        <f>IFERROR(IF(D815="스마트스토어",COUNTIFS(출고표[구입일자],"&lt;&gt;"&amp;H815,출고표[구매자명],E815,출고표[구매자연락처],F815),COUNTIFS(출고표[구입일자],"&lt;&gt;"&amp;H815,출고표[구매자명],E815,출고표[구매자연락처],G815)),0)</f>
        <v>0</v>
      </c>
    </row>
    <row r="816" spans="1:48" ht="20.100000000000001" customHeight="1">
      <c r="A816" s="55">
        <v>825</v>
      </c>
      <c r="B816" s="55" t="s">
        <v>560</v>
      </c>
      <c r="C816" s="64" t="s">
        <v>4592</v>
      </c>
      <c r="D816" s="55" t="s">
        <v>559</v>
      </c>
      <c r="E816" s="55" t="s">
        <v>3979</v>
      </c>
      <c r="F816" s="55" t="s">
        <v>4589</v>
      </c>
      <c r="G816" s="55" t="s">
        <v>4590</v>
      </c>
      <c r="H816" s="63">
        <v>45539</v>
      </c>
      <c r="I816" s="63">
        <v>45539</v>
      </c>
      <c r="J816" s="55" t="s">
        <v>561</v>
      </c>
      <c r="K816" s="64" t="s">
        <v>4587</v>
      </c>
      <c r="M816" s="55" t="s">
        <v>3979</v>
      </c>
      <c r="N816" s="55" t="s">
        <v>4590</v>
      </c>
      <c r="P816" s="55" t="s">
        <v>4591</v>
      </c>
      <c r="R816" s="55" t="s">
        <v>242</v>
      </c>
      <c r="S816" s="55" t="s">
        <v>351</v>
      </c>
      <c r="T816" s="60">
        <v>11</v>
      </c>
      <c r="U816" s="60">
        <v>18700</v>
      </c>
      <c r="V816" s="60">
        <v>0</v>
      </c>
      <c r="W816" s="60">
        <v>0</v>
      </c>
      <c r="X816" s="60">
        <v>0</v>
      </c>
      <c r="Y816" s="60">
        <v>0</v>
      </c>
      <c r="Z816" s="60">
        <v>0</v>
      </c>
      <c r="AA816" s="60">
        <v>0</v>
      </c>
      <c r="AB816" s="60">
        <v>1640</v>
      </c>
      <c r="AC816" s="60">
        <v>1045</v>
      </c>
      <c r="AD816" s="60">
        <v>18700</v>
      </c>
      <c r="AE816" s="60">
        <v>11495</v>
      </c>
      <c r="AF816" s="60">
        <v>824</v>
      </c>
      <c r="AG816" s="60">
        <v>6381</v>
      </c>
      <c r="AH816" s="61">
        <v>0.3412</v>
      </c>
      <c r="AL816" s="55" t="s">
        <v>388</v>
      </c>
      <c r="AM816" s="55" t="s">
        <v>773</v>
      </c>
      <c r="AN816" s="55" t="s">
        <v>785</v>
      </c>
      <c r="AP8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18700</v>
      </c>
      <c r="AQ8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11495</v>
      </c>
      <c r="AR8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824</v>
      </c>
      <c r="AS816" s="60">
        <f>IFERROR(IF(출고표[[#This Row],[쇼핑몰구분]]="비닐팩토리",0,ROUND(출고표[[#This Row],[총판매금액(검)]]-출고표[[#This Row],[거래처지급액(검)]]-출고표[[#This Row],[수수료(검)]],0)),0)</f>
        <v>6381</v>
      </c>
      <c r="AT8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0.3412</v>
      </c>
      <c r="AU8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6" s="60">
        <f>IFERROR(IF(D816="스마트스토어",COUNTIFS(출고표[구입일자],"&lt;&gt;"&amp;H816,출고표[구매자명],E816,출고표[구매자연락처],F816),COUNTIFS(출고표[구입일자],"&lt;&gt;"&amp;H816,출고표[구매자명],E816,출고표[구매자연락처],G816)),0)</f>
        <v>0</v>
      </c>
    </row>
    <row r="817" spans="1:48" ht="20.100000000000001" customHeight="1">
      <c r="A817" s="55">
        <v>826</v>
      </c>
      <c r="B817" s="55" t="s">
        <v>560</v>
      </c>
      <c r="C817" s="64" t="s">
        <v>4593</v>
      </c>
      <c r="D817" s="55" t="s">
        <v>559</v>
      </c>
      <c r="E817" s="55" t="s">
        <v>3979</v>
      </c>
      <c r="F817" s="55" t="s">
        <v>4589</v>
      </c>
      <c r="G817" s="55" t="s">
        <v>4590</v>
      </c>
      <c r="H817" s="63">
        <v>45539</v>
      </c>
      <c r="I817" s="63">
        <v>45539</v>
      </c>
      <c r="J817" s="55" t="s">
        <v>561</v>
      </c>
      <c r="K817" s="64" t="s">
        <v>4587</v>
      </c>
      <c r="M817" s="55" t="s">
        <v>3979</v>
      </c>
      <c r="N817" s="55" t="s">
        <v>4590</v>
      </c>
      <c r="P817" s="55" t="s">
        <v>4591</v>
      </c>
      <c r="R817" s="55" t="s">
        <v>224</v>
      </c>
      <c r="S817" s="55" t="s">
        <v>366</v>
      </c>
      <c r="T817" s="60">
        <v>6</v>
      </c>
      <c r="U817" s="60">
        <v>12720</v>
      </c>
      <c r="V817" s="60">
        <v>0</v>
      </c>
      <c r="W817" s="60">
        <v>0</v>
      </c>
      <c r="X817" s="60">
        <v>0</v>
      </c>
      <c r="Y817" s="60">
        <v>0</v>
      </c>
      <c r="Z817" s="60">
        <v>0</v>
      </c>
      <c r="AA817" s="60">
        <v>0</v>
      </c>
      <c r="AB817" s="60">
        <v>2030</v>
      </c>
      <c r="AC817" s="60">
        <v>1293</v>
      </c>
      <c r="AD817" s="60">
        <v>12720</v>
      </c>
      <c r="AE817" s="60">
        <v>7758</v>
      </c>
      <c r="AF817" s="60">
        <v>586</v>
      </c>
      <c r="AG817" s="60">
        <v>4376</v>
      </c>
      <c r="AH817" s="61">
        <v>0.34399999999999997</v>
      </c>
      <c r="AL817" s="55" t="s">
        <v>1639</v>
      </c>
      <c r="AM817" s="55" t="s">
        <v>773</v>
      </c>
      <c r="AN817" s="55" t="s">
        <v>785</v>
      </c>
      <c r="AP8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12720</v>
      </c>
      <c r="AQ8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7758</v>
      </c>
      <c r="AR8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586</v>
      </c>
      <c r="AS817" s="60">
        <f>IFERROR(IF(출고표[[#This Row],[쇼핑몰구분]]="비닐팩토리",0,ROUND(출고표[[#This Row],[총판매금액(검)]]-출고표[[#This Row],[거래처지급액(검)]]-출고표[[#This Row],[수수료(검)]],0)),0)</f>
        <v>4376</v>
      </c>
      <c r="AT8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0.34399999999999997</v>
      </c>
      <c r="AU8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7" s="60">
        <f>IFERROR(IF(D817="스마트스토어",COUNTIFS(출고표[구입일자],"&lt;&gt;"&amp;H817,출고표[구매자명],E817,출고표[구매자연락처],F817),COUNTIFS(출고표[구입일자],"&lt;&gt;"&amp;H817,출고표[구매자명],E817,출고표[구매자연락처],G817)),0)</f>
        <v>0</v>
      </c>
    </row>
    <row r="818" spans="1:48" ht="20.100000000000001" customHeight="1">
      <c r="A818" s="55">
        <v>827</v>
      </c>
      <c r="B818" s="55" t="s">
        <v>560</v>
      </c>
      <c r="C818" s="64" t="s">
        <v>4596</v>
      </c>
      <c r="D818" s="55" t="s">
        <v>559</v>
      </c>
      <c r="E818" s="55" t="s">
        <v>4594</v>
      </c>
      <c r="F818" s="55" t="s">
        <v>4597</v>
      </c>
      <c r="G818" s="55" t="s">
        <v>4598</v>
      </c>
      <c r="H818" s="63">
        <v>45539</v>
      </c>
      <c r="I818" s="63">
        <v>45539</v>
      </c>
      <c r="J818" s="55" t="s">
        <v>561</v>
      </c>
      <c r="K818" s="64" t="s">
        <v>4595</v>
      </c>
      <c r="M818" s="55" t="s">
        <v>4594</v>
      </c>
      <c r="N818" s="55" t="s">
        <v>4598</v>
      </c>
      <c r="P818" s="55" t="s">
        <v>4599</v>
      </c>
      <c r="R818" s="55" t="s">
        <v>22</v>
      </c>
      <c r="S818" s="55" t="s">
        <v>351</v>
      </c>
      <c r="T818" s="60">
        <v>1</v>
      </c>
      <c r="U818" s="60">
        <v>18630</v>
      </c>
      <c r="V818" s="60">
        <v>2070</v>
      </c>
      <c r="W818" s="60">
        <v>0</v>
      </c>
      <c r="X818" s="60">
        <v>0</v>
      </c>
      <c r="Y818" s="60">
        <v>3500</v>
      </c>
      <c r="Z818" s="60">
        <v>960</v>
      </c>
      <c r="AA818" s="60">
        <v>0</v>
      </c>
      <c r="AB818" s="60">
        <v>19550</v>
      </c>
      <c r="AC818" s="60">
        <v>12650</v>
      </c>
      <c r="AD818" s="60">
        <v>18630</v>
      </c>
      <c r="AE818" s="60">
        <v>17110</v>
      </c>
      <c r="AF818" s="60">
        <v>821</v>
      </c>
      <c r="AG818" s="60">
        <v>699</v>
      </c>
      <c r="AH818" s="61">
        <v>3.7499999999999999E-2</v>
      </c>
      <c r="AL818" s="55" t="s">
        <v>21</v>
      </c>
      <c r="AN818" s="55" t="s">
        <v>785</v>
      </c>
      <c r="AP8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18630</v>
      </c>
      <c r="AQ8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17110</v>
      </c>
      <c r="AR8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818" s="60">
        <f>IFERROR(IF(출고표[[#This Row],[쇼핑몰구분]]="비닐팩토리",0,ROUND(출고표[[#This Row],[총판매금액(검)]]-출고표[[#This Row],[거래처지급액(검)]]-출고표[[#This Row],[수수료(검)]],0)),0)</f>
        <v>699</v>
      </c>
      <c r="AT8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3.7499999999999999E-2</v>
      </c>
      <c r="AU8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8" s="60">
        <f>IFERROR(IF(D818="스마트스토어",COUNTIFS(출고표[구입일자],"&lt;&gt;"&amp;H818,출고표[구매자명],E818,출고표[구매자연락처],F818),COUNTIFS(출고표[구입일자],"&lt;&gt;"&amp;H818,출고표[구매자명],E818,출고표[구매자연락처],G818)),0)</f>
        <v>0</v>
      </c>
    </row>
    <row r="819" spans="1:48" ht="20.100000000000001" customHeight="1">
      <c r="A819" s="55">
        <v>828</v>
      </c>
      <c r="B819" s="55" t="s">
        <v>560</v>
      </c>
      <c r="C819" s="64" t="s">
        <v>4600</v>
      </c>
      <c r="D819" s="55" t="s">
        <v>559</v>
      </c>
      <c r="E819" s="55" t="s">
        <v>4594</v>
      </c>
      <c r="F819" s="55" t="s">
        <v>4597</v>
      </c>
      <c r="G819" s="55" t="s">
        <v>4598</v>
      </c>
      <c r="H819" s="63">
        <v>45539</v>
      </c>
      <c r="I819" s="63">
        <v>45539</v>
      </c>
      <c r="J819" s="55" t="s">
        <v>561</v>
      </c>
      <c r="K819" s="64" t="s">
        <v>4595</v>
      </c>
      <c r="M819" s="55" t="s">
        <v>4594</v>
      </c>
      <c r="N819" s="55" t="s">
        <v>4598</v>
      </c>
      <c r="P819" s="55" t="s">
        <v>4599</v>
      </c>
      <c r="R819" s="55" t="s">
        <v>26</v>
      </c>
      <c r="S819" s="55" t="s">
        <v>351</v>
      </c>
      <c r="T819" s="60">
        <v>1</v>
      </c>
      <c r="U819" s="60">
        <v>22190</v>
      </c>
      <c r="V819" s="60">
        <v>2470</v>
      </c>
      <c r="W819" s="60">
        <v>0</v>
      </c>
      <c r="X819" s="60">
        <v>0</v>
      </c>
      <c r="Y819" s="60">
        <v>0</v>
      </c>
      <c r="Z819" s="60">
        <v>0</v>
      </c>
      <c r="AA819" s="60">
        <v>0</v>
      </c>
      <c r="AB819" s="60">
        <v>23290</v>
      </c>
      <c r="AC819" s="60">
        <v>15070</v>
      </c>
      <c r="AD819" s="60">
        <v>22190</v>
      </c>
      <c r="AE819" s="60">
        <v>15070</v>
      </c>
      <c r="AF819" s="60">
        <v>963</v>
      </c>
      <c r="AG819" s="60">
        <v>6157</v>
      </c>
      <c r="AH819" s="61">
        <v>0.27750000000000002</v>
      </c>
      <c r="AL819" s="55" t="s">
        <v>25</v>
      </c>
      <c r="AM819" s="55" t="s">
        <v>773</v>
      </c>
      <c r="AN819" s="55" t="s">
        <v>785</v>
      </c>
      <c r="AP8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22190</v>
      </c>
      <c r="AQ8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15070</v>
      </c>
      <c r="AR8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819" s="60">
        <f>IFERROR(IF(출고표[[#This Row],[쇼핑몰구분]]="비닐팩토리",0,ROUND(출고표[[#This Row],[총판매금액(검)]]-출고표[[#This Row],[거래처지급액(검)]]-출고표[[#This Row],[수수료(검)]],0)),0)</f>
        <v>6157</v>
      </c>
      <c r="AT8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0.27750000000000002</v>
      </c>
      <c r="AU8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19" s="60">
        <f>IFERROR(IF(D819="스마트스토어",COUNTIFS(출고표[구입일자],"&lt;&gt;"&amp;H819,출고표[구매자명],E819,출고표[구매자연락처],F819),COUNTIFS(출고표[구입일자],"&lt;&gt;"&amp;H819,출고표[구매자명],E819,출고표[구매자연락처],G819)),0)</f>
        <v>0</v>
      </c>
    </row>
    <row r="820" spans="1:48" ht="20.100000000000001" customHeight="1">
      <c r="A820" s="55">
        <v>829</v>
      </c>
      <c r="B820" s="55" t="s">
        <v>560</v>
      </c>
      <c r="C820" s="64" t="s">
        <v>4603</v>
      </c>
      <c r="D820" s="55" t="s">
        <v>559</v>
      </c>
      <c r="E820" s="55" t="s">
        <v>4601</v>
      </c>
      <c r="F820" s="55" t="s">
        <v>4604</v>
      </c>
      <c r="G820" s="55" t="s">
        <v>4605</v>
      </c>
      <c r="H820" s="63">
        <v>45539</v>
      </c>
      <c r="I820" s="63">
        <v>45539</v>
      </c>
      <c r="J820" s="55" t="s">
        <v>561</v>
      </c>
      <c r="K820" s="64" t="s">
        <v>4602</v>
      </c>
      <c r="M820" s="55" t="s">
        <v>4601</v>
      </c>
      <c r="N820" s="55" t="s">
        <v>4606</v>
      </c>
      <c r="P820" s="55" t="s">
        <v>4607</v>
      </c>
      <c r="Q820" s="55" t="s">
        <v>4608</v>
      </c>
      <c r="R820" s="55" t="s">
        <v>86</v>
      </c>
      <c r="S820" s="55" t="s">
        <v>352</v>
      </c>
      <c r="T820" s="60">
        <v>1</v>
      </c>
      <c r="U820" s="60">
        <v>8850</v>
      </c>
      <c r="V820" s="60">
        <v>0</v>
      </c>
      <c r="W820" s="60">
        <v>3000</v>
      </c>
      <c r="X820" s="60">
        <v>0</v>
      </c>
      <c r="Y820" s="60">
        <v>3000</v>
      </c>
      <c r="Z820" s="60">
        <v>0</v>
      </c>
      <c r="AA820" s="60">
        <v>0</v>
      </c>
      <c r="AB820" s="60">
        <v>6600</v>
      </c>
      <c r="AC820" s="60">
        <v>4400</v>
      </c>
      <c r="AD820" s="60">
        <v>11850</v>
      </c>
      <c r="AE820" s="60">
        <v>7400</v>
      </c>
      <c r="AF820" s="60">
        <v>491</v>
      </c>
      <c r="AG820" s="60">
        <v>6959</v>
      </c>
      <c r="AH820" s="61">
        <v>0.58730000000000004</v>
      </c>
      <c r="AL820" s="55" t="s">
        <v>85</v>
      </c>
      <c r="AN820" s="55" t="s">
        <v>785</v>
      </c>
      <c r="AP8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11850</v>
      </c>
      <c r="AQ8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7400</v>
      </c>
      <c r="AR8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491</v>
      </c>
      <c r="AS820" s="60">
        <f>IFERROR(IF(출고표[[#This Row],[쇼핑몰구분]]="비닐팩토리",0,ROUND(출고표[[#This Row],[총판매금액(검)]]-출고표[[#This Row],[거래처지급액(검)]]-출고표[[#This Row],[수수료(검)]],0)),0)</f>
        <v>3959</v>
      </c>
      <c r="AT8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0.33410000000000001</v>
      </c>
      <c r="AU8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20" s="60">
        <f>IFERROR(IF(D820="스마트스토어",COUNTIFS(출고표[구입일자],"&lt;&gt;"&amp;H820,출고표[구매자명],E820,출고표[구매자연락처],F820),COUNTIFS(출고표[구입일자],"&lt;&gt;"&amp;H820,출고표[구매자명],E820,출고표[구매자연락처],G820)),0)</f>
        <v>0</v>
      </c>
    </row>
    <row r="821" spans="1:48" ht="20.100000000000001" customHeight="1">
      <c r="A821" s="55">
        <v>830</v>
      </c>
      <c r="B821" s="55" t="s">
        <v>560</v>
      </c>
      <c r="C821" s="64" t="s">
        <v>4610</v>
      </c>
      <c r="D821" s="55" t="s">
        <v>559</v>
      </c>
      <c r="E821" s="55" t="s">
        <v>4038</v>
      </c>
      <c r="F821" s="55" t="s">
        <v>4041</v>
      </c>
      <c r="G821" s="55" t="s">
        <v>4042</v>
      </c>
      <c r="H821" s="63">
        <v>45538</v>
      </c>
      <c r="I821" s="63">
        <v>45539</v>
      </c>
      <c r="J821" s="55" t="s">
        <v>561</v>
      </c>
      <c r="K821" s="64" t="s">
        <v>4609</v>
      </c>
      <c r="M821" s="55" t="s">
        <v>4038</v>
      </c>
      <c r="N821" s="55" t="s">
        <v>4043</v>
      </c>
      <c r="P821" s="55" t="s">
        <v>4044</v>
      </c>
      <c r="R821" s="55" t="s">
        <v>112</v>
      </c>
      <c r="S821" s="55" t="s">
        <v>351</v>
      </c>
      <c r="T821" s="60">
        <v>5</v>
      </c>
      <c r="U821" s="60">
        <v>16650</v>
      </c>
      <c r="V821" s="60">
        <v>0</v>
      </c>
      <c r="W821" s="60">
        <v>0</v>
      </c>
      <c r="X821" s="60">
        <v>0</v>
      </c>
      <c r="Y821" s="60">
        <v>3500</v>
      </c>
      <c r="Z821" s="60">
        <v>960</v>
      </c>
      <c r="AA821" s="60">
        <v>0</v>
      </c>
      <c r="AB821" s="60">
        <v>3340</v>
      </c>
      <c r="AC821" s="60">
        <v>2156</v>
      </c>
      <c r="AD821" s="60">
        <v>16650</v>
      </c>
      <c r="AE821" s="60">
        <v>15240</v>
      </c>
      <c r="AF821" s="60">
        <v>743</v>
      </c>
      <c r="AG821" s="60">
        <v>667</v>
      </c>
      <c r="AH821" s="61">
        <v>4.0099999999999997E-2</v>
      </c>
      <c r="AL821" s="55" t="s">
        <v>111</v>
      </c>
      <c r="AM821" s="55" t="s">
        <v>773</v>
      </c>
      <c r="AN821" s="55" t="s">
        <v>785</v>
      </c>
      <c r="AP8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16650</v>
      </c>
      <c r="AQ8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15240</v>
      </c>
      <c r="AR8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743</v>
      </c>
      <c r="AS821" s="60">
        <f>IFERROR(IF(출고표[[#This Row],[쇼핑몰구분]]="비닐팩토리",0,ROUND(출고표[[#This Row],[총판매금액(검)]]-출고표[[#This Row],[거래처지급액(검)]]-출고표[[#This Row],[수수료(검)]],0)),0)</f>
        <v>667</v>
      </c>
      <c r="AT8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4.0099999999999997E-2</v>
      </c>
      <c r="AU8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1" s="60">
        <f>IFERROR(IF(D821="스마트스토어",COUNTIFS(출고표[구입일자],"&lt;&gt;"&amp;H821,출고표[구매자명],E821,출고표[구매자연락처],F821),COUNTIFS(출고표[구입일자],"&lt;&gt;"&amp;H821,출고표[구매자명],E821,출고표[구매자연락처],G821)),0)</f>
        <v>6</v>
      </c>
    </row>
    <row r="822" spans="1:48" ht="20.100000000000001" customHeight="1">
      <c r="A822" s="55">
        <v>831</v>
      </c>
      <c r="B822" s="55" t="s">
        <v>560</v>
      </c>
      <c r="C822" s="64" t="s">
        <v>4611</v>
      </c>
      <c r="D822" s="55" t="s">
        <v>559</v>
      </c>
      <c r="E822" s="55" t="s">
        <v>4038</v>
      </c>
      <c r="F822" s="55" t="s">
        <v>4041</v>
      </c>
      <c r="G822" s="55" t="s">
        <v>4042</v>
      </c>
      <c r="H822" s="63">
        <v>45538</v>
      </c>
      <c r="I822" s="63">
        <v>45539</v>
      </c>
      <c r="J822" s="55" t="s">
        <v>561</v>
      </c>
      <c r="K822" s="64" t="s">
        <v>4609</v>
      </c>
      <c r="M822" s="55" t="s">
        <v>4038</v>
      </c>
      <c r="N822" s="55" t="s">
        <v>4043</v>
      </c>
      <c r="P822" s="55" t="s">
        <v>4044</v>
      </c>
      <c r="R822" s="55" t="s">
        <v>118</v>
      </c>
      <c r="S822" s="55" t="s">
        <v>351</v>
      </c>
      <c r="T822" s="60">
        <v>2</v>
      </c>
      <c r="U822" s="60">
        <v>5560</v>
      </c>
      <c r="V822" s="60">
        <v>0</v>
      </c>
      <c r="W822" s="60">
        <v>0</v>
      </c>
      <c r="X822" s="60">
        <v>0</v>
      </c>
      <c r="Y822" s="60">
        <v>0</v>
      </c>
      <c r="Z822" s="60">
        <v>0</v>
      </c>
      <c r="AA822" s="60">
        <v>0</v>
      </c>
      <c r="AB822" s="60">
        <v>2550</v>
      </c>
      <c r="AC822" s="60">
        <v>1650</v>
      </c>
      <c r="AD822" s="60">
        <v>5560</v>
      </c>
      <c r="AE822" s="60">
        <v>3300</v>
      </c>
      <c r="AF822" s="60">
        <v>301</v>
      </c>
      <c r="AG822" s="60">
        <v>1959</v>
      </c>
      <c r="AH822" s="61">
        <v>0.3523</v>
      </c>
      <c r="AL822" s="55" t="s">
        <v>117</v>
      </c>
      <c r="AM822" s="55" t="s">
        <v>773</v>
      </c>
      <c r="AN822" s="55" t="s">
        <v>785</v>
      </c>
      <c r="AP8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5560</v>
      </c>
      <c r="AQ8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8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</v>
      </c>
      <c r="AS822" s="60">
        <f>IFERROR(IF(출고표[[#This Row],[쇼핑몰구분]]="비닐팩토리",0,ROUND(출고표[[#This Row],[총판매금액(검)]]-출고표[[#This Row],[거래처지급액(검)]]-출고표[[#This Row],[수수료(검)]],0)),0)</f>
        <v>1959</v>
      </c>
      <c r="AT82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0.3523</v>
      </c>
      <c r="AU8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2" s="60">
        <f>IFERROR(IF(D822="스마트스토어",COUNTIFS(출고표[구입일자],"&lt;&gt;"&amp;H822,출고표[구매자명],E822,출고표[구매자연락처],F822),COUNTIFS(출고표[구입일자],"&lt;&gt;"&amp;H822,출고표[구매자명],E822,출고표[구매자연락처],G822)),0)</f>
        <v>6</v>
      </c>
    </row>
    <row r="823" spans="1:48" ht="20.100000000000001" customHeight="1">
      <c r="A823" s="55">
        <v>832</v>
      </c>
      <c r="B823" s="55" t="s">
        <v>560</v>
      </c>
      <c r="C823" s="64" t="s">
        <v>4612</v>
      </c>
      <c r="D823" s="55" t="s">
        <v>559</v>
      </c>
      <c r="E823" s="55" t="s">
        <v>4038</v>
      </c>
      <c r="F823" s="55" t="s">
        <v>4041</v>
      </c>
      <c r="G823" s="55" t="s">
        <v>4042</v>
      </c>
      <c r="H823" s="63">
        <v>45538</v>
      </c>
      <c r="I823" s="63">
        <v>45539</v>
      </c>
      <c r="J823" s="55" t="s">
        <v>561</v>
      </c>
      <c r="K823" s="64" t="s">
        <v>4609</v>
      </c>
      <c r="M823" s="55" t="s">
        <v>4038</v>
      </c>
      <c r="N823" s="55" t="s">
        <v>4043</v>
      </c>
      <c r="P823" s="55" t="s">
        <v>4044</v>
      </c>
      <c r="R823" s="55" t="s">
        <v>80</v>
      </c>
      <c r="S823" s="55" t="s">
        <v>351</v>
      </c>
      <c r="T823" s="60">
        <v>2</v>
      </c>
      <c r="U823" s="60">
        <v>12840</v>
      </c>
      <c r="V823" s="60">
        <v>0</v>
      </c>
      <c r="W823" s="60">
        <v>0</v>
      </c>
      <c r="X823" s="60">
        <v>0</v>
      </c>
      <c r="Y823" s="60">
        <v>0</v>
      </c>
      <c r="Z823" s="60">
        <v>0</v>
      </c>
      <c r="AA823" s="60">
        <v>0</v>
      </c>
      <c r="AB823" s="60">
        <v>5120</v>
      </c>
      <c r="AC823" s="60">
        <v>3410</v>
      </c>
      <c r="AD823" s="60">
        <v>12840</v>
      </c>
      <c r="AE823" s="60">
        <v>6820</v>
      </c>
      <c r="AF823" s="60">
        <v>591</v>
      </c>
      <c r="AG823" s="60">
        <v>5429</v>
      </c>
      <c r="AH823" s="61">
        <v>0.42280000000000001</v>
      </c>
      <c r="AL823" s="55" t="s">
        <v>79</v>
      </c>
      <c r="AM823" s="55" t="s">
        <v>773</v>
      </c>
      <c r="AN823" s="55" t="s">
        <v>785</v>
      </c>
      <c r="AP8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12840</v>
      </c>
      <c r="AQ8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6820</v>
      </c>
      <c r="AR8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591</v>
      </c>
      <c r="AS823" s="60">
        <f>IFERROR(IF(출고표[[#This Row],[쇼핑몰구분]]="비닐팩토리",0,ROUND(출고표[[#This Row],[총판매금액(검)]]-출고표[[#This Row],[거래처지급액(검)]]-출고표[[#This Row],[수수료(검)]],0)),0)</f>
        <v>5429</v>
      </c>
      <c r="AT8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0.42280000000000001</v>
      </c>
      <c r="AU8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3" s="60">
        <f>IFERROR(IF(D823="스마트스토어",COUNTIFS(출고표[구입일자],"&lt;&gt;"&amp;H823,출고표[구매자명],E823,출고표[구매자연락처],F823),COUNTIFS(출고표[구입일자],"&lt;&gt;"&amp;H823,출고표[구매자명],E823,출고표[구매자연락처],G823)),0)</f>
        <v>6</v>
      </c>
    </row>
    <row r="824" spans="1:48" ht="20.100000000000001" customHeight="1">
      <c r="A824" s="55">
        <v>833</v>
      </c>
      <c r="B824" s="55" t="s">
        <v>665</v>
      </c>
      <c r="C824" s="64" t="s">
        <v>4615</v>
      </c>
      <c r="D824" s="55" t="s">
        <v>559</v>
      </c>
      <c r="E824" s="55" t="s">
        <v>4613</v>
      </c>
      <c r="F824" s="55" t="s">
        <v>4616</v>
      </c>
      <c r="G824" s="55" t="s">
        <v>4617</v>
      </c>
      <c r="H824" s="63">
        <v>45539</v>
      </c>
      <c r="I824" s="63">
        <v>45539</v>
      </c>
      <c r="J824" s="55" t="s">
        <v>561</v>
      </c>
      <c r="K824" s="64" t="s">
        <v>4614</v>
      </c>
      <c r="M824" s="55" t="s">
        <v>4613</v>
      </c>
      <c r="N824" s="55" t="s">
        <v>4617</v>
      </c>
      <c r="P824" s="55" t="s">
        <v>4618</v>
      </c>
      <c r="R824" s="55" t="s">
        <v>24</v>
      </c>
      <c r="S824" s="55" t="s">
        <v>351</v>
      </c>
      <c r="T824" s="60">
        <v>1</v>
      </c>
      <c r="U824" s="60">
        <v>13600</v>
      </c>
      <c r="V824" s="60">
        <v>0</v>
      </c>
      <c r="W824" s="60">
        <v>3000</v>
      </c>
      <c r="X824" s="60">
        <v>0</v>
      </c>
      <c r="Y824" s="60">
        <v>3000</v>
      </c>
      <c r="Z824" s="60">
        <v>0</v>
      </c>
      <c r="AA824" s="60">
        <v>0</v>
      </c>
      <c r="AB824" s="60">
        <v>13600</v>
      </c>
      <c r="AC824" s="60">
        <v>9350</v>
      </c>
      <c r="AD824" s="60">
        <v>16600</v>
      </c>
      <c r="AE824" s="60">
        <v>0</v>
      </c>
      <c r="AF824" s="60">
        <v>852</v>
      </c>
      <c r="AG824" s="60">
        <v>0</v>
      </c>
      <c r="AH824" s="61">
        <v>0</v>
      </c>
      <c r="AL824" s="55" t="s">
        <v>23</v>
      </c>
      <c r="AN824" s="55" t="s">
        <v>785</v>
      </c>
      <c r="AP8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8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82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2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4" s="60">
        <f>IFERROR(IF(D824="스마트스토어",COUNTIFS(출고표[구입일자],"&lt;&gt;"&amp;H824,출고표[구매자명],E824,출고표[구매자연락처],F824),COUNTIFS(출고표[구입일자],"&lt;&gt;"&amp;H824,출고표[구매자명],E824,출고표[구매자연락처],G824)),0)</f>
        <v>0</v>
      </c>
    </row>
    <row r="825" spans="1:48" ht="20.100000000000001" customHeight="1">
      <c r="A825" s="55">
        <v>834</v>
      </c>
      <c r="B825" s="55" t="s">
        <v>665</v>
      </c>
      <c r="C825" s="64" t="s">
        <v>4620</v>
      </c>
      <c r="D825" s="55" t="s">
        <v>559</v>
      </c>
      <c r="E825" s="55" t="s">
        <v>4522</v>
      </c>
      <c r="F825" s="55" t="s">
        <v>4621</v>
      </c>
      <c r="G825" s="55" t="s">
        <v>4622</v>
      </c>
      <c r="H825" s="63">
        <v>45538</v>
      </c>
      <c r="I825" s="63">
        <v>45539</v>
      </c>
      <c r="J825" s="55" t="s">
        <v>561</v>
      </c>
      <c r="K825" s="64" t="s">
        <v>4619</v>
      </c>
      <c r="M825" s="55" t="s">
        <v>4522</v>
      </c>
      <c r="N825" s="55" t="s">
        <v>4622</v>
      </c>
      <c r="P825" s="55" t="s">
        <v>4623</v>
      </c>
      <c r="R825" s="55" t="s">
        <v>22</v>
      </c>
      <c r="S825" s="55" t="s">
        <v>351</v>
      </c>
      <c r="T825" s="60">
        <v>1</v>
      </c>
      <c r="U825" s="60">
        <v>18400</v>
      </c>
      <c r="V825" s="60">
        <v>0</v>
      </c>
      <c r="W825" s="60">
        <v>3000</v>
      </c>
      <c r="X825" s="60">
        <v>0</v>
      </c>
      <c r="Y825" s="60">
        <v>3000</v>
      </c>
      <c r="Z825" s="60">
        <v>0</v>
      </c>
      <c r="AA825" s="60">
        <v>0</v>
      </c>
      <c r="AB825" s="60">
        <v>18400</v>
      </c>
      <c r="AC825" s="60">
        <v>12650</v>
      </c>
      <c r="AD825" s="60">
        <v>21400</v>
      </c>
      <c r="AE825" s="60">
        <v>0</v>
      </c>
      <c r="AF825" s="60">
        <v>1094</v>
      </c>
      <c r="AG825" s="60">
        <v>0</v>
      </c>
      <c r="AH825" s="61">
        <v>0</v>
      </c>
      <c r="AL825" s="55" t="s">
        <v>21</v>
      </c>
      <c r="AN825" s="55" t="s">
        <v>785</v>
      </c>
      <c r="AP8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21400</v>
      </c>
      <c r="AQ8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1094</v>
      </c>
      <c r="AS82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2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5" s="60">
        <f>IFERROR(IF(D825="스마트스토어",COUNTIFS(출고표[구입일자],"&lt;&gt;"&amp;H825,출고표[구매자명],E825,출고표[구매자연락처],F825),COUNTIFS(출고표[구입일자],"&lt;&gt;"&amp;H825,출고표[구매자명],E825,출고표[구매자연락처],G825)),0)</f>
        <v>0</v>
      </c>
    </row>
    <row r="826" spans="1:48" ht="20.100000000000001" customHeight="1">
      <c r="A826" s="55">
        <v>835</v>
      </c>
      <c r="B826" s="55" t="s">
        <v>665</v>
      </c>
      <c r="C826" s="64" t="s">
        <v>4626</v>
      </c>
      <c r="D826" s="55" t="s">
        <v>562</v>
      </c>
      <c r="E826" s="55" t="s">
        <v>4624</v>
      </c>
      <c r="G826" s="55" t="s">
        <v>4627</v>
      </c>
      <c r="H826" s="63">
        <v>45538</v>
      </c>
      <c r="I826" s="63">
        <v>45539</v>
      </c>
      <c r="J826" s="55" t="s">
        <v>561</v>
      </c>
      <c r="K826" s="64" t="s">
        <v>4625</v>
      </c>
      <c r="M826" s="55" t="s">
        <v>4624</v>
      </c>
      <c r="N826" s="55" t="s">
        <v>4627</v>
      </c>
      <c r="P826" s="55" t="s">
        <v>4628</v>
      </c>
      <c r="Q826" s="55" t="s">
        <v>564</v>
      </c>
      <c r="R826" s="55" t="s">
        <v>42</v>
      </c>
      <c r="S826" s="55" t="s">
        <v>351</v>
      </c>
      <c r="T826" s="60">
        <v>1</v>
      </c>
      <c r="U826" s="60">
        <v>16800</v>
      </c>
      <c r="V826" s="60">
        <v>0</v>
      </c>
      <c r="W826" s="60">
        <v>3000</v>
      </c>
      <c r="X826" s="60">
        <v>0</v>
      </c>
      <c r="Y826" s="60">
        <v>3500</v>
      </c>
      <c r="Z826" s="60">
        <v>960</v>
      </c>
      <c r="AA826" s="60">
        <v>0</v>
      </c>
      <c r="AB826" s="60">
        <v>16800</v>
      </c>
      <c r="AC826" s="60">
        <v>11000</v>
      </c>
      <c r="AD826" s="60">
        <v>19800</v>
      </c>
      <c r="AE826" s="60">
        <v>0</v>
      </c>
      <c r="AF826" s="60">
        <v>2095</v>
      </c>
      <c r="AG826" s="60">
        <v>0</v>
      </c>
      <c r="AH826" s="61">
        <v>0</v>
      </c>
      <c r="AL826" s="55" t="s">
        <v>41</v>
      </c>
      <c r="AN826" s="55" t="s">
        <v>785</v>
      </c>
      <c r="AP8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19800</v>
      </c>
      <c r="AQ8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2095</v>
      </c>
      <c r="AS82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2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6" s="60">
        <f>IFERROR(IF(D826="스마트스토어",COUNTIFS(출고표[구입일자],"&lt;&gt;"&amp;H826,출고표[구매자명],E826,출고표[구매자연락처],F826),COUNTIFS(출고표[구입일자],"&lt;&gt;"&amp;H826,출고표[구매자명],E826,출고표[구매자연락처],G826)),0)</f>
        <v>0</v>
      </c>
    </row>
    <row r="827" spans="1:48" ht="20.100000000000001" customHeight="1">
      <c r="A827" s="55">
        <v>836</v>
      </c>
      <c r="B827" s="55" t="s">
        <v>560</v>
      </c>
      <c r="C827" s="64" t="s">
        <v>4631</v>
      </c>
      <c r="D827" s="55" t="s">
        <v>562</v>
      </c>
      <c r="E827" s="55" t="s">
        <v>4629</v>
      </c>
      <c r="G827" s="55" t="s">
        <v>4632</v>
      </c>
      <c r="H827" s="63">
        <v>45538</v>
      </c>
      <c r="I827" s="63">
        <v>45539</v>
      </c>
      <c r="J827" s="55" t="s">
        <v>561</v>
      </c>
      <c r="K827" s="64" t="s">
        <v>4630</v>
      </c>
      <c r="M827" s="55" t="s">
        <v>4629</v>
      </c>
      <c r="N827" s="55" t="s">
        <v>4632</v>
      </c>
      <c r="P827" s="55" t="s">
        <v>4633</v>
      </c>
      <c r="Q827" s="55" t="s">
        <v>564</v>
      </c>
      <c r="R827" s="55" t="s">
        <v>18</v>
      </c>
      <c r="S827" s="55" t="s">
        <v>351</v>
      </c>
      <c r="T827" s="60">
        <v>1</v>
      </c>
      <c r="U827" s="60">
        <v>12470</v>
      </c>
      <c r="V827" s="60">
        <v>0</v>
      </c>
      <c r="W827" s="60">
        <v>3000</v>
      </c>
      <c r="X827" s="60">
        <v>0</v>
      </c>
      <c r="Y827" s="60">
        <v>3000</v>
      </c>
      <c r="Z827" s="60">
        <v>0</v>
      </c>
      <c r="AA827" s="60">
        <v>0</v>
      </c>
      <c r="AB827" s="60">
        <v>11780</v>
      </c>
      <c r="AC827" s="60">
        <v>7260</v>
      </c>
      <c r="AD827" s="60">
        <v>15470</v>
      </c>
      <c r="AE827" s="60">
        <v>10260</v>
      </c>
      <c r="AF827" s="60">
        <v>1580</v>
      </c>
      <c r="AG827" s="60">
        <v>3630</v>
      </c>
      <c r="AH827" s="61">
        <v>0.2346</v>
      </c>
      <c r="AL827" s="55" t="s">
        <v>17</v>
      </c>
      <c r="AN827" s="55" t="s">
        <v>785</v>
      </c>
      <c r="AP8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8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8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827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8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8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7" s="60">
        <f>IFERROR(IF(D827="스마트스토어",COUNTIFS(출고표[구입일자],"&lt;&gt;"&amp;H827,출고표[구매자명],E827,출고표[구매자연락처],F827),COUNTIFS(출고표[구입일자],"&lt;&gt;"&amp;H827,출고표[구매자명],E827,출고표[구매자연락처],G827)),0)</f>
        <v>0</v>
      </c>
    </row>
    <row r="828" spans="1:48" ht="20.100000000000001" customHeight="1">
      <c r="A828" s="55">
        <v>837</v>
      </c>
      <c r="B828" s="55" t="s">
        <v>560</v>
      </c>
      <c r="C828" s="64" t="s">
        <v>4635</v>
      </c>
      <c r="D828" s="55" t="s">
        <v>562</v>
      </c>
      <c r="E828" s="55" t="s">
        <v>1587</v>
      </c>
      <c r="G828" s="55" t="s">
        <v>4636</v>
      </c>
      <c r="H828" s="63">
        <v>45539</v>
      </c>
      <c r="I828" s="63">
        <v>45540</v>
      </c>
      <c r="J828" s="55" t="s">
        <v>561</v>
      </c>
      <c r="K828" s="64" t="s">
        <v>4634</v>
      </c>
      <c r="M828" s="55" t="s">
        <v>1587</v>
      </c>
      <c r="N828" s="55" t="s">
        <v>4636</v>
      </c>
      <c r="P828" s="55" t="s">
        <v>4637</v>
      </c>
      <c r="Q828" s="55" t="s">
        <v>564</v>
      </c>
      <c r="R828" s="55" t="s">
        <v>34</v>
      </c>
      <c r="S828" s="55" t="s">
        <v>351</v>
      </c>
      <c r="T828" s="60">
        <v>1</v>
      </c>
      <c r="U828" s="60">
        <v>34020</v>
      </c>
      <c r="V828" s="60">
        <v>0</v>
      </c>
      <c r="W828" s="60">
        <v>3000</v>
      </c>
      <c r="X828" s="60">
        <v>0</v>
      </c>
      <c r="Y828" s="60">
        <v>3500</v>
      </c>
      <c r="Z828" s="60">
        <v>960</v>
      </c>
      <c r="AA828" s="60">
        <v>0</v>
      </c>
      <c r="AB828" s="60">
        <v>32130</v>
      </c>
      <c r="AC828" s="60">
        <v>19800</v>
      </c>
      <c r="AD828" s="60">
        <v>37020</v>
      </c>
      <c r="AE828" s="60">
        <v>24260</v>
      </c>
      <c r="AF828" s="60">
        <v>4141</v>
      </c>
      <c r="AG828" s="60">
        <v>8619</v>
      </c>
      <c r="AH828" s="61">
        <v>0.23280000000000001</v>
      </c>
      <c r="AL828" s="55" t="s">
        <v>33</v>
      </c>
      <c r="AN828" s="55" t="s">
        <v>785</v>
      </c>
      <c r="AP8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28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2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8" s="60">
        <f>IFERROR(IF(D828="스마트스토어",COUNTIFS(출고표[구입일자],"&lt;&gt;"&amp;H828,출고표[구매자명],E828,출고표[구매자연락처],F828),COUNTIFS(출고표[구입일자],"&lt;&gt;"&amp;H828,출고표[구매자명],E828,출고표[구매자연락처],G828)),0)</f>
        <v>0</v>
      </c>
    </row>
    <row r="829" spans="1:48" ht="20.100000000000001" customHeight="1">
      <c r="A829" s="55">
        <v>838</v>
      </c>
      <c r="B829" s="55" t="s">
        <v>560</v>
      </c>
      <c r="C829" s="64" t="s">
        <v>4640</v>
      </c>
      <c r="D829" s="55" t="s">
        <v>562</v>
      </c>
      <c r="E829" s="55" t="s">
        <v>4638</v>
      </c>
      <c r="G829" s="55" t="s">
        <v>4641</v>
      </c>
      <c r="H829" s="63">
        <v>45539</v>
      </c>
      <c r="I829" s="63">
        <v>45540</v>
      </c>
      <c r="J829" s="55" t="s">
        <v>561</v>
      </c>
      <c r="K829" s="64" t="s">
        <v>4639</v>
      </c>
      <c r="M829" s="55" t="s">
        <v>4638</v>
      </c>
      <c r="N829" s="55" t="s">
        <v>4641</v>
      </c>
      <c r="P829" s="55" t="s">
        <v>4642</v>
      </c>
      <c r="Q829" s="55" t="s">
        <v>564</v>
      </c>
      <c r="R829" s="55" t="s">
        <v>98</v>
      </c>
      <c r="S829" s="55" t="s">
        <v>351</v>
      </c>
      <c r="T829" s="60">
        <v>2</v>
      </c>
      <c r="U829" s="60">
        <v>12240</v>
      </c>
      <c r="V829" s="60">
        <v>1360</v>
      </c>
      <c r="W829" s="60">
        <v>0</v>
      </c>
      <c r="X829" s="60">
        <v>0</v>
      </c>
      <c r="Y829" s="60">
        <v>3000</v>
      </c>
      <c r="Z829" s="60">
        <v>0</v>
      </c>
      <c r="AA829" s="60">
        <v>0</v>
      </c>
      <c r="AB829" s="60">
        <v>6430</v>
      </c>
      <c r="AC829" s="60">
        <v>3960</v>
      </c>
      <c r="AD829" s="60">
        <v>12240</v>
      </c>
      <c r="AE829" s="60">
        <v>10920</v>
      </c>
      <c r="AF829" s="60">
        <v>1454</v>
      </c>
      <c r="AG829" s="60">
        <v>-134</v>
      </c>
      <c r="AH829" s="61">
        <v>-1.09E-2</v>
      </c>
      <c r="AL829" s="55" t="s">
        <v>1645</v>
      </c>
      <c r="AN829" s="55" t="s">
        <v>785</v>
      </c>
      <c r="AP8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12240</v>
      </c>
      <c r="AQ8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8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829" s="60">
        <f>IFERROR(IF(출고표[[#This Row],[쇼핑몰구분]]="비닐팩토리",0,ROUND(출고표[[#This Row],[총판매금액(검)]]-출고표[[#This Row],[거래처지급액(검)]]-출고표[[#This Row],[수수료(검)]],0)),0)</f>
        <v>-134</v>
      </c>
      <c r="AT8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-1.09E-2</v>
      </c>
      <c r="AU8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9" s="60">
        <f>IFERROR(IF(D829="스마트스토어",COUNTIFS(출고표[구입일자],"&lt;&gt;"&amp;H829,출고표[구매자명],E829,출고표[구매자연락처],F829),COUNTIFS(출고표[구입일자],"&lt;&gt;"&amp;H829,출고표[구매자명],E829,출고표[구매자연락처],G829)),0)</f>
        <v>0</v>
      </c>
    </row>
    <row r="830" spans="1:48" ht="20.100000000000001" customHeight="1">
      <c r="A830" s="55">
        <v>839</v>
      </c>
      <c r="B830" s="55" t="s">
        <v>560</v>
      </c>
      <c r="C830" s="64" t="s">
        <v>4645</v>
      </c>
      <c r="D830" s="55" t="s">
        <v>562</v>
      </c>
      <c r="E830" s="55" t="s">
        <v>4643</v>
      </c>
      <c r="G830" s="55" t="s">
        <v>4646</v>
      </c>
      <c r="H830" s="63">
        <v>45540</v>
      </c>
      <c r="I830" s="63">
        <v>45540</v>
      </c>
      <c r="J830" s="55" t="s">
        <v>561</v>
      </c>
      <c r="K830" s="64" t="s">
        <v>4644</v>
      </c>
      <c r="M830" s="55" t="s">
        <v>4643</v>
      </c>
      <c r="N830" s="55" t="s">
        <v>4646</v>
      </c>
      <c r="P830" s="55" t="s">
        <v>4647</v>
      </c>
      <c r="Q830" s="55" t="s">
        <v>564</v>
      </c>
      <c r="R830" s="55" t="s">
        <v>34</v>
      </c>
      <c r="S830" s="55" t="s">
        <v>351</v>
      </c>
      <c r="T830" s="60">
        <v>1</v>
      </c>
      <c r="U830" s="60">
        <v>34020</v>
      </c>
      <c r="V830" s="60">
        <v>0</v>
      </c>
      <c r="W830" s="60">
        <v>3000</v>
      </c>
      <c r="X830" s="60">
        <v>0</v>
      </c>
      <c r="Y830" s="60">
        <v>3500</v>
      </c>
      <c r="Z830" s="60">
        <v>960</v>
      </c>
      <c r="AA830" s="60">
        <v>0</v>
      </c>
      <c r="AB830" s="60">
        <v>32130</v>
      </c>
      <c r="AC830" s="60">
        <v>19800</v>
      </c>
      <c r="AD830" s="60">
        <v>37020</v>
      </c>
      <c r="AE830" s="60">
        <v>24260</v>
      </c>
      <c r="AF830" s="60">
        <v>4141</v>
      </c>
      <c r="AG830" s="60">
        <v>8619</v>
      </c>
      <c r="AH830" s="61">
        <v>0.23280000000000001</v>
      </c>
      <c r="AL830" s="55" t="s">
        <v>33</v>
      </c>
      <c r="AN830" s="55" t="s">
        <v>785</v>
      </c>
      <c r="AP8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30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0" s="60">
        <f>IFERROR(IF(D830="스마트스토어",COUNTIFS(출고표[구입일자],"&lt;&gt;"&amp;H830,출고표[구매자명],E830,출고표[구매자연락처],F830),COUNTIFS(출고표[구입일자],"&lt;&gt;"&amp;H830,출고표[구매자명],E830,출고표[구매자연락처],G830)),0)</f>
        <v>0</v>
      </c>
    </row>
    <row r="831" spans="1:48" ht="20.100000000000001" customHeight="1">
      <c r="A831" s="55">
        <v>840</v>
      </c>
      <c r="B831" s="55" t="s">
        <v>560</v>
      </c>
      <c r="C831" s="64" t="s">
        <v>4650</v>
      </c>
      <c r="D831" s="55" t="s">
        <v>559</v>
      </c>
      <c r="E831" s="55" t="s">
        <v>4651</v>
      </c>
      <c r="F831" s="55" t="s">
        <v>4652</v>
      </c>
      <c r="G831" s="55" t="s">
        <v>4653</v>
      </c>
      <c r="H831" s="63">
        <v>45540</v>
      </c>
      <c r="I831" s="63">
        <v>45540</v>
      </c>
      <c r="J831" s="55" t="s">
        <v>561</v>
      </c>
      <c r="K831" s="64" t="s">
        <v>4649</v>
      </c>
      <c r="M831" s="55" t="s">
        <v>4648</v>
      </c>
      <c r="N831" s="55" t="s">
        <v>4654</v>
      </c>
      <c r="P831" s="55" t="s">
        <v>4655</v>
      </c>
      <c r="R831" s="55" t="s">
        <v>34</v>
      </c>
      <c r="S831" s="55" t="s">
        <v>351</v>
      </c>
      <c r="T831" s="60">
        <v>1</v>
      </c>
      <c r="U831" s="60">
        <v>28620</v>
      </c>
      <c r="V831" s="60">
        <v>3180</v>
      </c>
      <c r="W831" s="60">
        <v>3000</v>
      </c>
      <c r="X831" s="60">
        <v>0</v>
      </c>
      <c r="Y831" s="60">
        <v>3500</v>
      </c>
      <c r="Z831" s="60">
        <v>960</v>
      </c>
      <c r="AA831" s="60">
        <v>0</v>
      </c>
      <c r="AB831" s="60">
        <v>30600</v>
      </c>
      <c r="AC831" s="60">
        <v>19800</v>
      </c>
      <c r="AD831" s="60">
        <v>31620</v>
      </c>
      <c r="AE831" s="60">
        <v>24260</v>
      </c>
      <c r="AF831" s="60">
        <v>1278</v>
      </c>
      <c r="AG831" s="60">
        <v>9082</v>
      </c>
      <c r="AH831" s="61">
        <v>0.28720000000000001</v>
      </c>
      <c r="AL831" s="55" t="s">
        <v>33</v>
      </c>
      <c r="AN831" s="55" t="s">
        <v>785</v>
      </c>
      <c r="AP8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8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831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8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8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31" s="60">
        <f>IFERROR(IF(D831="스마트스토어",COUNTIFS(출고표[구입일자],"&lt;&gt;"&amp;H831,출고표[구매자명],E831,출고표[구매자연락처],F831),COUNTIFS(출고표[구입일자],"&lt;&gt;"&amp;H831,출고표[구매자명],E831,출고표[구매자연락처],G831)),0)</f>
        <v>0</v>
      </c>
    </row>
    <row r="832" spans="1:48" ht="20.100000000000001" customHeight="1">
      <c r="A832" s="55">
        <v>841</v>
      </c>
      <c r="B832" s="55" t="s">
        <v>560</v>
      </c>
      <c r="C832" s="64" t="s">
        <v>4658</v>
      </c>
      <c r="D832" s="55" t="s">
        <v>559</v>
      </c>
      <c r="E832" s="55" t="s">
        <v>4656</v>
      </c>
      <c r="F832" s="55" t="s">
        <v>4659</v>
      </c>
      <c r="G832" s="55" t="s">
        <v>4660</v>
      </c>
      <c r="H832" s="63">
        <v>45539</v>
      </c>
      <c r="I832" s="63">
        <v>45540</v>
      </c>
      <c r="J832" s="55" t="s">
        <v>561</v>
      </c>
      <c r="K832" s="64" t="s">
        <v>4657</v>
      </c>
      <c r="M832" s="55" t="s">
        <v>4656</v>
      </c>
      <c r="N832" s="55" t="s">
        <v>4660</v>
      </c>
      <c r="P832" s="55" t="s">
        <v>4661</v>
      </c>
      <c r="Q832" s="55" t="s">
        <v>1181</v>
      </c>
      <c r="R832" s="55" t="s">
        <v>18</v>
      </c>
      <c r="S832" s="55" t="s">
        <v>351</v>
      </c>
      <c r="T832" s="60">
        <v>1</v>
      </c>
      <c r="U832" s="60">
        <v>10690</v>
      </c>
      <c r="V832" s="60">
        <v>1190</v>
      </c>
      <c r="W832" s="60">
        <v>3000</v>
      </c>
      <c r="X832" s="60">
        <v>0</v>
      </c>
      <c r="Y832" s="60">
        <v>3000</v>
      </c>
      <c r="Z832" s="60">
        <v>0</v>
      </c>
      <c r="AA832" s="60">
        <v>0</v>
      </c>
      <c r="AB832" s="60">
        <v>11220</v>
      </c>
      <c r="AC832" s="60">
        <v>7260</v>
      </c>
      <c r="AD832" s="60">
        <v>13690</v>
      </c>
      <c r="AE832" s="60">
        <v>10260</v>
      </c>
      <c r="AF832" s="60">
        <v>564</v>
      </c>
      <c r="AG832" s="60">
        <v>5866</v>
      </c>
      <c r="AH832" s="61">
        <v>0.42849999999999999</v>
      </c>
      <c r="AL832" s="55" t="s">
        <v>17</v>
      </c>
      <c r="AN832" s="55" t="s">
        <v>785</v>
      </c>
      <c r="AP8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13690</v>
      </c>
      <c r="AQ8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8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832" s="60">
        <f>IFERROR(IF(출고표[[#This Row],[쇼핑몰구분]]="비닐팩토리",0,ROUND(출고표[[#This Row],[총판매금액(검)]]-출고표[[#This Row],[거래처지급액(검)]]-출고표[[#This Row],[수수료(검)]],0)),0)</f>
        <v>2866</v>
      </c>
      <c r="AT8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0.20930000000000001</v>
      </c>
      <c r="AU8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32" s="60">
        <f>IFERROR(IF(D832="스마트스토어",COUNTIFS(출고표[구입일자],"&lt;&gt;"&amp;H832,출고표[구매자명],E832,출고표[구매자연락처],F832),COUNTIFS(출고표[구입일자],"&lt;&gt;"&amp;H832,출고표[구매자명],E832,출고표[구매자연락처],G832)),0)</f>
        <v>0</v>
      </c>
    </row>
    <row r="833" spans="1:48" ht="20.100000000000001" customHeight="1">
      <c r="A833" s="55">
        <v>842</v>
      </c>
      <c r="B833" s="55" t="s">
        <v>560</v>
      </c>
      <c r="C833" s="64" t="s">
        <v>4663</v>
      </c>
      <c r="D833" s="55" t="s">
        <v>559</v>
      </c>
      <c r="E833" s="55" t="s">
        <v>1842</v>
      </c>
      <c r="F833" s="55" t="s">
        <v>1845</v>
      </c>
      <c r="G833" s="55" t="s">
        <v>1846</v>
      </c>
      <c r="H833" s="63">
        <v>45539</v>
      </c>
      <c r="I833" s="63">
        <v>45540</v>
      </c>
      <c r="J833" s="55" t="s">
        <v>561</v>
      </c>
      <c r="K833" s="64" t="s">
        <v>4662</v>
      </c>
      <c r="M833" s="55" t="s">
        <v>1842</v>
      </c>
      <c r="N833" s="55" t="s">
        <v>1846</v>
      </c>
      <c r="O833" s="55" t="s">
        <v>1846</v>
      </c>
      <c r="P833" s="55" t="s">
        <v>1847</v>
      </c>
      <c r="R833" s="55" t="s">
        <v>257</v>
      </c>
      <c r="S833" s="55" t="s">
        <v>351</v>
      </c>
      <c r="T833" s="60">
        <v>20</v>
      </c>
      <c r="U833" s="60">
        <v>37800</v>
      </c>
      <c r="V833" s="60">
        <v>0</v>
      </c>
      <c r="W833" s="60">
        <v>0</v>
      </c>
      <c r="X833" s="60">
        <v>0</v>
      </c>
      <c r="Y833" s="60">
        <v>3500</v>
      </c>
      <c r="Z833" s="60">
        <v>960</v>
      </c>
      <c r="AA833" s="60">
        <v>0</v>
      </c>
      <c r="AB833" s="60">
        <v>1810</v>
      </c>
      <c r="AC833" s="60">
        <v>1155</v>
      </c>
      <c r="AD833" s="60">
        <v>37800</v>
      </c>
      <c r="AE833" s="60">
        <v>27560</v>
      </c>
      <c r="AF833" s="60">
        <v>1584</v>
      </c>
      <c r="AG833" s="60">
        <v>8656</v>
      </c>
      <c r="AH833" s="61">
        <v>0.22900000000000001</v>
      </c>
      <c r="AL833" s="55" t="s">
        <v>256</v>
      </c>
      <c r="AM833" s="55" t="s">
        <v>773</v>
      </c>
      <c r="AN833" s="55" t="s">
        <v>785</v>
      </c>
      <c r="AP8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37800</v>
      </c>
      <c r="AQ8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27560</v>
      </c>
      <c r="AR8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1584</v>
      </c>
      <c r="AS833" s="60">
        <f>IFERROR(IF(출고표[[#This Row],[쇼핑몰구분]]="비닐팩토리",0,ROUND(출고표[[#This Row],[총판매금액(검)]]-출고표[[#This Row],[거래처지급액(검)]]-출고표[[#This Row],[수수료(검)]],0)),0)</f>
        <v>8656</v>
      </c>
      <c r="AT83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0.22900000000000001</v>
      </c>
      <c r="AU8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3" s="60">
        <f>IFERROR(IF(D833="스마트스토어",COUNTIFS(출고표[구입일자],"&lt;&gt;"&amp;H833,출고표[구매자명],E833,출고표[구매자연락처],F833),COUNTIFS(출고표[구입일자],"&lt;&gt;"&amp;H833,출고표[구매자명],E833,출고표[구매자연락처],G833)),0)</f>
        <v>1</v>
      </c>
    </row>
    <row r="834" spans="1:48" ht="20.100000000000001" customHeight="1">
      <c r="A834" s="55">
        <v>843</v>
      </c>
      <c r="B834" s="55" t="s">
        <v>665</v>
      </c>
      <c r="C834" s="64" t="s">
        <v>4666</v>
      </c>
      <c r="D834" s="55" t="s">
        <v>559</v>
      </c>
      <c r="E834" s="55" t="s">
        <v>4667</v>
      </c>
      <c r="F834" s="55" t="s">
        <v>4668</v>
      </c>
      <c r="G834" s="55" t="s">
        <v>4669</v>
      </c>
      <c r="H834" s="63">
        <v>45539</v>
      </c>
      <c r="I834" s="63">
        <v>45540</v>
      </c>
      <c r="J834" s="55" t="s">
        <v>561</v>
      </c>
      <c r="K834" s="64" t="s">
        <v>4665</v>
      </c>
      <c r="M834" s="55" t="s">
        <v>4664</v>
      </c>
      <c r="N834" s="55" t="s">
        <v>4670</v>
      </c>
      <c r="O834" s="55" t="s">
        <v>4671</v>
      </c>
      <c r="P834" s="55" t="s">
        <v>4672</v>
      </c>
      <c r="Q834" s="55" t="s">
        <v>4673</v>
      </c>
      <c r="R834" s="55" t="s">
        <v>22</v>
      </c>
      <c r="S834" s="55" t="s">
        <v>351</v>
      </c>
      <c r="T834" s="60">
        <v>2</v>
      </c>
      <c r="U834" s="60">
        <v>36800</v>
      </c>
      <c r="V834" s="60">
        <v>0</v>
      </c>
      <c r="W834" s="60">
        <v>0</v>
      </c>
      <c r="X834" s="60">
        <v>0</v>
      </c>
      <c r="Y834" s="60">
        <v>3500</v>
      </c>
      <c r="Z834" s="60">
        <v>960</v>
      </c>
      <c r="AA834" s="60">
        <v>0</v>
      </c>
      <c r="AB834" s="60">
        <v>18400</v>
      </c>
      <c r="AC834" s="60">
        <v>12650</v>
      </c>
      <c r="AD834" s="60">
        <v>36800</v>
      </c>
      <c r="AE834" s="60">
        <v>0</v>
      </c>
      <c r="AF834" s="60">
        <v>1929</v>
      </c>
      <c r="AG834" s="60">
        <v>0</v>
      </c>
      <c r="AH834" s="61">
        <v>0</v>
      </c>
      <c r="AL834" s="55" t="s">
        <v>21</v>
      </c>
      <c r="AN834" s="55" t="s">
        <v>785</v>
      </c>
      <c r="AP8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36800</v>
      </c>
      <c r="AQ8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83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4" s="60">
        <f>IFERROR(IF(D834="스마트스토어",COUNTIFS(출고표[구입일자],"&lt;&gt;"&amp;H834,출고표[구매자명],E834,출고표[구매자연락처],F834),COUNTIFS(출고표[구입일자],"&lt;&gt;"&amp;H834,출고표[구매자명],E834,출고표[구매자연락처],G834)),0)</f>
        <v>0</v>
      </c>
    </row>
    <row r="835" spans="1:48" ht="20.100000000000001" customHeight="1">
      <c r="A835" s="55">
        <v>844</v>
      </c>
      <c r="B835" s="55" t="s">
        <v>665</v>
      </c>
      <c r="C835" s="64" t="s">
        <v>4676</v>
      </c>
      <c r="D835" s="55" t="s">
        <v>559</v>
      </c>
      <c r="E835" s="55" t="s">
        <v>4674</v>
      </c>
      <c r="F835" s="55" t="s">
        <v>4677</v>
      </c>
      <c r="G835" s="55" t="s">
        <v>4678</v>
      </c>
      <c r="H835" s="63">
        <v>45539</v>
      </c>
      <c r="I835" s="63">
        <v>45540</v>
      </c>
      <c r="J835" s="55" t="s">
        <v>561</v>
      </c>
      <c r="K835" s="64" t="s">
        <v>4675</v>
      </c>
      <c r="M835" s="55" t="s">
        <v>4674</v>
      </c>
      <c r="N835" s="55" t="s">
        <v>4678</v>
      </c>
      <c r="P835" s="55" t="s">
        <v>4679</v>
      </c>
      <c r="Q835" s="55" t="s">
        <v>4680</v>
      </c>
      <c r="R835" s="55" t="s">
        <v>38</v>
      </c>
      <c r="S835" s="55" t="s">
        <v>351</v>
      </c>
      <c r="T835" s="60">
        <v>1</v>
      </c>
      <c r="U835" s="60">
        <v>20800</v>
      </c>
      <c r="V835" s="60">
        <v>0</v>
      </c>
      <c r="W835" s="60">
        <v>3000</v>
      </c>
      <c r="X835" s="60">
        <v>0</v>
      </c>
      <c r="Y835" s="60">
        <v>3500</v>
      </c>
      <c r="Z835" s="60">
        <v>960</v>
      </c>
      <c r="AA835" s="60">
        <v>0</v>
      </c>
      <c r="AB835" s="60">
        <v>20800</v>
      </c>
      <c r="AC835" s="60">
        <v>14300</v>
      </c>
      <c r="AD835" s="60">
        <v>23800</v>
      </c>
      <c r="AE835" s="60">
        <v>0</v>
      </c>
      <c r="AF835" s="60">
        <v>1214</v>
      </c>
      <c r="AG835" s="60">
        <v>0</v>
      </c>
      <c r="AH835" s="61">
        <v>0</v>
      </c>
      <c r="AL835" s="55" t="s">
        <v>37</v>
      </c>
      <c r="AN835" s="55" t="s">
        <v>785</v>
      </c>
      <c r="AP8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8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8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5" s="60">
        <f>IFERROR(IF(D835="스마트스토어",COUNTIFS(출고표[구입일자],"&lt;&gt;"&amp;H835,출고표[구매자명],E835,출고표[구매자연락처],F835),COUNTIFS(출고표[구입일자],"&lt;&gt;"&amp;H835,출고표[구매자명],E835,출고표[구매자연락처],G835)),0)</f>
        <v>0</v>
      </c>
    </row>
    <row r="836" spans="1:48" ht="20.100000000000001" customHeight="1">
      <c r="A836" s="55">
        <v>845</v>
      </c>
      <c r="B836" s="55" t="s">
        <v>665</v>
      </c>
      <c r="C836" s="64" t="s">
        <v>4683</v>
      </c>
      <c r="D836" s="55" t="s">
        <v>559</v>
      </c>
      <c r="E836" s="55" t="s">
        <v>4681</v>
      </c>
      <c r="F836" s="55" t="s">
        <v>4684</v>
      </c>
      <c r="G836" s="55" t="s">
        <v>4685</v>
      </c>
      <c r="H836" s="63">
        <v>45541</v>
      </c>
      <c r="I836" s="63">
        <v>45541</v>
      </c>
      <c r="J836" s="55" t="s">
        <v>561</v>
      </c>
      <c r="K836" s="64" t="s">
        <v>4682</v>
      </c>
      <c r="M836" s="55" t="s">
        <v>4681</v>
      </c>
      <c r="N836" s="55" t="s">
        <v>4685</v>
      </c>
      <c r="O836" s="55" t="s">
        <v>4686</v>
      </c>
      <c r="P836" s="55" t="s">
        <v>4687</v>
      </c>
      <c r="R836" s="55" t="s">
        <v>22</v>
      </c>
      <c r="S836" s="55" t="s">
        <v>351</v>
      </c>
      <c r="T836" s="60">
        <v>2</v>
      </c>
      <c r="U836" s="60">
        <v>36800</v>
      </c>
      <c r="V836" s="60">
        <v>0</v>
      </c>
      <c r="W836" s="60">
        <v>0</v>
      </c>
      <c r="X836" s="60">
        <v>0</v>
      </c>
      <c r="Y836" s="60">
        <v>3500</v>
      </c>
      <c r="Z836" s="60">
        <v>960</v>
      </c>
      <c r="AA836" s="60">
        <v>0</v>
      </c>
      <c r="AB836" s="60">
        <v>18400</v>
      </c>
      <c r="AC836" s="60">
        <v>12650</v>
      </c>
      <c r="AD836" s="60">
        <v>36800</v>
      </c>
      <c r="AE836" s="60">
        <v>0</v>
      </c>
      <c r="AF836" s="60">
        <v>1929</v>
      </c>
      <c r="AG836" s="60">
        <v>0</v>
      </c>
      <c r="AH836" s="61">
        <v>0</v>
      </c>
      <c r="AL836" s="55" t="s">
        <v>21</v>
      </c>
      <c r="AN836" s="55" t="s">
        <v>785</v>
      </c>
      <c r="AP8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36800</v>
      </c>
      <c r="AQ8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8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6" s="60">
        <f>IFERROR(IF(D836="스마트스토어",COUNTIFS(출고표[구입일자],"&lt;&gt;"&amp;H836,출고표[구매자명],E836,출고표[구매자연락처],F836),COUNTIFS(출고표[구입일자],"&lt;&gt;"&amp;H836,출고표[구매자명],E836,출고표[구매자연락처],G836)),0)</f>
        <v>1</v>
      </c>
    </row>
    <row r="837" spans="1:48" ht="20.100000000000001" customHeight="1">
      <c r="A837" s="55">
        <v>846</v>
      </c>
      <c r="B837" s="55" t="s">
        <v>665</v>
      </c>
      <c r="C837" s="64" t="s">
        <v>4689</v>
      </c>
      <c r="D837" s="55" t="s">
        <v>559</v>
      </c>
      <c r="E837" s="55" t="s">
        <v>980</v>
      </c>
      <c r="F837" s="55" t="s">
        <v>983</v>
      </c>
      <c r="G837" s="55" t="s">
        <v>984</v>
      </c>
      <c r="H837" s="63">
        <v>45541</v>
      </c>
      <c r="I837" s="63">
        <v>45541</v>
      </c>
      <c r="J837" s="55" t="s">
        <v>561</v>
      </c>
      <c r="K837" s="64" t="s">
        <v>4688</v>
      </c>
      <c r="M837" s="55" t="s">
        <v>980</v>
      </c>
      <c r="N837" s="55" t="s">
        <v>984</v>
      </c>
      <c r="P837" s="55" t="s">
        <v>985</v>
      </c>
      <c r="R837" s="55" t="s">
        <v>44</v>
      </c>
      <c r="S837" s="55" t="s">
        <v>351</v>
      </c>
      <c r="T837" s="60">
        <v>1</v>
      </c>
      <c r="U837" s="60">
        <v>14400</v>
      </c>
      <c r="V837" s="60">
        <v>0</v>
      </c>
      <c r="W837" s="60">
        <v>3000</v>
      </c>
      <c r="X837" s="60">
        <v>0</v>
      </c>
      <c r="Y837" s="60">
        <v>3500</v>
      </c>
      <c r="Z837" s="60">
        <v>960</v>
      </c>
      <c r="AA837" s="60">
        <v>0</v>
      </c>
      <c r="AB837" s="60">
        <v>14400</v>
      </c>
      <c r="AC837" s="60">
        <v>9900</v>
      </c>
      <c r="AD837" s="60">
        <v>17400</v>
      </c>
      <c r="AE837" s="60">
        <v>0</v>
      </c>
      <c r="AF837" s="60">
        <v>893</v>
      </c>
      <c r="AG837" s="60">
        <v>0</v>
      </c>
      <c r="AH837" s="61">
        <v>0</v>
      </c>
      <c r="AL837" s="55" t="s">
        <v>43</v>
      </c>
      <c r="AM837" s="55" t="s">
        <v>773</v>
      </c>
      <c r="AN837" s="55" t="s">
        <v>785</v>
      </c>
      <c r="AP8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17400</v>
      </c>
      <c r="AQ8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893</v>
      </c>
      <c r="AS8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7" s="60">
        <f>IFERROR(IF(D837="스마트스토어",COUNTIFS(출고표[구입일자],"&lt;&gt;"&amp;H837,출고표[구매자명],E837,출고표[구매자연락처],F837),COUNTIFS(출고표[구입일자],"&lt;&gt;"&amp;H837,출고표[구매자명],E837,출고표[구매자연락처],G837)),0)</f>
        <v>1</v>
      </c>
    </row>
    <row r="838" spans="1:48" ht="20.100000000000001" customHeight="1">
      <c r="A838" s="55">
        <v>847</v>
      </c>
      <c r="B838" s="55" t="s">
        <v>665</v>
      </c>
      <c r="C838" s="64" t="s">
        <v>4692</v>
      </c>
      <c r="D838" s="55" t="s">
        <v>559</v>
      </c>
      <c r="E838" s="55" t="s">
        <v>4693</v>
      </c>
      <c r="F838" s="55" t="s">
        <v>4694</v>
      </c>
      <c r="G838" s="55" t="s">
        <v>4695</v>
      </c>
      <c r="H838" s="63">
        <v>45541</v>
      </c>
      <c r="I838" s="63">
        <v>45541</v>
      </c>
      <c r="J838" s="55" t="s">
        <v>561</v>
      </c>
      <c r="K838" s="64" t="s">
        <v>4691</v>
      </c>
      <c r="M838" s="55" t="s">
        <v>4690</v>
      </c>
      <c r="N838" s="55" t="s">
        <v>4696</v>
      </c>
      <c r="P838" s="55" t="s">
        <v>4697</v>
      </c>
      <c r="R838" s="55" t="s">
        <v>20</v>
      </c>
      <c r="S838" s="55" t="s">
        <v>351</v>
      </c>
      <c r="T838" s="60">
        <v>1</v>
      </c>
      <c r="U838" s="60">
        <v>14080</v>
      </c>
      <c r="V838" s="60">
        <v>0</v>
      </c>
      <c r="W838" s="60">
        <v>3000</v>
      </c>
      <c r="X838" s="60">
        <v>0</v>
      </c>
      <c r="Y838" s="60">
        <v>3000</v>
      </c>
      <c r="Z838" s="60">
        <v>0</v>
      </c>
      <c r="AA838" s="60">
        <v>0</v>
      </c>
      <c r="AB838" s="60">
        <v>14080</v>
      </c>
      <c r="AC838" s="60">
        <v>9680</v>
      </c>
      <c r="AD838" s="60">
        <v>17080</v>
      </c>
      <c r="AE838" s="60">
        <v>0</v>
      </c>
      <c r="AF838" s="60">
        <v>877</v>
      </c>
      <c r="AG838" s="60">
        <v>0</v>
      </c>
      <c r="AH838" s="61">
        <v>0</v>
      </c>
      <c r="AL838" s="55" t="s">
        <v>19</v>
      </c>
      <c r="AN838" s="55" t="s">
        <v>785</v>
      </c>
      <c r="AP8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17080</v>
      </c>
      <c r="AQ8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877</v>
      </c>
      <c r="AS8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8" s="60">
        <f>IFERROR(IF(D838="스마트스토어",COUNTIFS(출고표[구입일자],"&lt;&gt;"&amp;H838,출고표[구매자명],E838,출고표[구매자연락처],F838),COUNTIFS(출고표[구입일자],"&lt;&gt;"&amp;H838,출고표[구매자명],E838,출고표[구매자연락처],G838)),0)</f>
        <v>0</v>
      </c>
    </row>
    <row r="839" spans="1:48" ht="20.100000000000001" customHeight="1">
      <c r="A839" s="55">
        <v>848</v>
      </c>
      <c r="B839" s="55" t="s">
        <v>665</v>
      </c>
      <c r="C839" s="64" t="s">
        <v>4700</v>
      </c>
      <c r="D839" s="55" t="s">
        <v>559</v>
      </c>
      <c r="E839" s="55" t="s">
        <v>4701</v>
      </c>
      <c r="F839" s="55" t="s">
        <v>4702</v>
      </c>
      <c r="G839" s="55" t="s">
        <v>4703</v>
      </c>
      <c r="H839" s="63">
        <v>45540</v>
      </c>
      <c r="I839" s="63">
        <v>45541</v>
      </c>
      <c r="J839" s="55" t="s">
        <v>561</v>
      </c>
      <c r="K839" s="64" t="s">
        <v>4699</v>
      </c>
      <c r="M839" s="55" t="s">
        <v>4698</v>
      </c>
      <c r="N839" s="55" t="s">
        <v>4704</v>
      </c>
      <c r="P839" s="55" t="s">
        <v>4705</v>
      </c>
      <c r="Q839" s="55" t="s">
        <v>4706</v>
      </c>
      <c r="R839" s="55" t="s">
        <v>133</v>
      </c>
      <c r="S839" s="55" t="s">
        <v>351</v>
      </c>
      <c r="T839" s="60">
        <v>43</v>
      </c>
      <c r="U839" s="60">
        <v>35690</v>
      </c>
      <c r="V839" s="60">
        <v>55470</v>
      </c>
      <c r="W839" s="60">
        <v>0</v>
      </c>
      <c r="X839" s="60">
        <v>0</v>
      </c>
      <c r="Y839" s="60">
        <v>3500</v>
      </c>
      <c r="Z839" s="60">
        <v>960</v>
      </c>
      <c r="AA839" s="60">
        <v>0</v>
      </c>
      <c r="AB839" s="60">
        <v>830</v>
      </c>
      <c r="AC839" s="60">
        <v>550</v>
      </c>
      <c r="AD839" s="60">
        <v>35690</v>
      </c>
      <c r="AE839" s="60">
        <v>0</v>
      </c>
      <c r="AF839" s="60">
        <v>1873</v>
      </c>
      <c r="AG839" s="60">
        <v>0</v>
      </c>
      <c r="AH839" s="61">
        <v>0</v>
      </c>
      <c r="AL839" s="55" t="s">
        <v>132</v>
      </c>
      <c r="AN839" s="55" t="s">
        <v>785</v>
      </c>
      <c r="AP8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35690</v>
      </c>
      <c r="AQ8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1873</v>
      </c>
      <c r="AS8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9" s="60">
        <f>IFERROR(IF(D839="스마트스토어",COUNTIFS(출고표[구입일자],"&lt;&gt;"&amp;H839,출고표[구매자명],E839,출고표[구매자연락처],F839),COUNTIFS(출고표[구입일자],"&lt;&gt;"&amp;H839,출고표[구매자명],E839,출고표[구매자연락처],G839)),0)</f>
        <v>0</v>
      </c>
    </row>
    <row r="840" spans="1:48" ht="20.100000000000001" customHeight="1">
      <c r="A840" s="55">
        <v>849</v>
      </c>
      <c r="B840" s="55" t="s">
        <v>665</v>
      </c>
      <c r="C840" s="64" t="s">
        <v>4708</v>
      </c>
      <c r="D840" s="55" t="s">
        <v>559</v>
      </c>
      <c r="E840" s="55" t="s">
        <v>4236</v>
      </c>
      <c r="F840" s="55" t="s">
        <v>4709</v>
      </c>
      <c r="G840" s="55" t="s">
        <v>4239</v>
      </c>
      <c r="H840" s="63">
        <v>45540</v>
      </c>
      <c r="I840" s="63">
        <v>45541</v>
      </c>
      <c r="J840" s="55" t="s">
        <v>561</v>
      </c>
      <c r="K840" s="64" t="s">
        <v>4707</v>
      </c>
      <c r="M840" s="55" t="s">
        <v>4234</v>
      </c>
      <c r="N840" s="55" t="s">
        <v>4239</v>
      </c>
      <c r="P840" s="55" t="s">
        <v>4237</v>
      </c>
      <c r="Q840" s="55" t="s">
        <v>1114</v>
      </c>
      <c r="R840" s="55" t="s">
        <v>36</v>
      </c>
      <c r="S840" s="55" t="s">
        <v>351</v>
      </c>
      <c r="T840" s="60">
        <v>1</v>
      </c>
      <c r="U840" s="60">
        <v>24000</v>
      </c>
      <c r="V840" s="60">
        <v>0</v>
      </c>
      <c r="W840" s="60">
        <v>3000</v>
      </c>
      <c r="X840" s="60">
        <v>0</v>
      </c>
      <c r="Y840" s="60">
        <v>3500</v>
      </c>
      <c r="Z840" s="60">
        <v>960</v>
      </c>
      <c r="AA840" s="60">
        <v>0</v>
      </c>
      <c r="AB840" s="60">
        <v>24000</v>
      </c>
      <c r="AC840" s="60">
        <v>16500</v>
      </c>
      <c r="AD840" s="60">
        <v>27000</v>
      </c>
      <c r="AE840" s="60">
        <v>0</v>
      </c>
      <c r="AF840" s="60">
        <v>1375</v>
      </c>
      <c r="AG840" s="60">
        <v>0</v>
      </c>
      <c r="AH840" s="61">
        <v>0</v>
      </c>
      <c r="AL840" s="55" t="s">
        <v>35</v>
      </c>
      <c r="AN840" s="55" t="s">
        <v>785</v>
      </c>
      <c r="AP8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8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84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4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0" s="60">
        <f>IFERROR(IF(D840="스마트스토어",COUNTIFS(출고표[구입일자],"&lt;&gt;"&amp;H840,출고표[구매자명],E840,출고표[구매자연락처],F840),COUNTIFS(출고표[구입일자],"&lt;&gt;"&amp;H840,출고표[구매자명],E840,출고표[구매자연락처],G840)),0)</f>
        <v>0</v>
      </c>
    </row>
    <row r="841" spans="1:48" ht="20.100000000000001" customHeight="1">
      <c r="A841" s="55">
        <v>850</v>
      </c>
      <c r="B841" s="55" t="s">
        <v>665</v>
      </c>
      <c r="C841" s="64" t="s">
        <v>4712</v>
      </c>
      <c r="D841" s="55" t="s">
        <v>559</v>
      </c>
      <c r="E841" s="55" t="s">
        <v>4710</v>
      </c>
      <c r="F841" s="55" t="s">
        <v>4713</v>
      </c>
      <c r="G841" s="55" t="s">
        <v>4714</v>
      </c>
      <c r="H841" s="63">
        <v>45540</v>
      </c>
      <c r="I841" s="63">
        <v>45541</v>
      </c>
      <c r="J841" s="55" t="s">
        <v>561</v>
      </c>
      <c r="K841" s="64" t="s">
        <v>4711</v>
      </c>
      <c r="M841" s="55" t="s">
        <v>4710</v>
      </c>
      <c r="N841" s="55" t="s">
        <v>4714</v>
      </c>
      <c r="P841" s="55" t="s">
        <v>4715</v>
      </c>
      <c r="R841" s="55" t="s">
        <v>38</v>
      </c>
      <c r="S841" s="55" t="s">
        <v>351</v>
      </c>
      <c r="T841" s="60">
        <v>1</v>
      </c>
      <c r="U841" s="60">
        <v>20800</v>
      </c>
      <c r="V841" s="60">
        <v>0</v>
      </c>
      <c r="W841" s="60">
        <v>3000</v>
      </c>
      <c r="X841" s="60">
        <v>0</v>
      </c>
      <c r="Y841" s="60">
        <v>3500</v>
      </c>
      <c r="Z841" s="60">
        <v>960</v>
      </c>
      <c r="AA841" s="60">
        <v>0</v>
      </c>
      <c r="AB841" s="60">
        <v>20800</v>
      </c>
      <c r="AC841" s="60">
        <v>14300</v>
      </c>
      <c r="AD841" s="60">
        <v>23800</v>
      </c>
      <c r="AE841" s="60">
        <v>0</v>
      </c>
      <c r="AF841" s="60">
        <v>1214</v>
      </c>
      <c r="AG841" s="60">
        <v>0</v>
      </c>
      <c r="AH841" s="61">
        <v>0</v>
      </c>
      <c r="AL841" s="55" t="s">
        <v>37</v>
      </c>
      <c r="AN841" s="55" t="s">
        <v>785</v>
      </c>
      <c r="AP8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8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8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1" s="60">
        <f>IFERROR(IF(D841="스마트스토어",COUNTIFS(출고표[구입일자],"&lt;&gt;"&amp;H841,출고표[구매자명],E841,출고표[구매자연락처],F841),COUNTIFS(출고표[구입일자],"&lt;&gt;"&amp;H841,출고표[구매자명],E841,출고표[구매자연락처],G841)),0)</f>
        <v>0</v>
      </c>
    </row>
    <row r="842" spans="1:48" ht="20.100000000000001" customHeight="1">
      <c r="A842" s="55">
        <v>851</v>
      </c>
      <c r="B842" s="55" t="s">
        <v>665</v>
      </c>
      <c r="C842" s="64" t="s">
        <v>4718</v>
      </c>
      <c r="D842" s="55" t="s">
        <v>559</v>
      </c>
      <c r="E842" s="55" t="s">
        <v>4716</v>
      </c>
      <c r="F842" s="55" t="s">
        <v>4719</v>
      </c>
      <c r="G842" s="55" t="s">
        <v>4720</v>
      </c>
      <c r="H842" s="63">
        <v>45540</v>
      </c>
      <c r="I842" s="63">
        <v>45541</v>
      </c>
      <c r="J842" s="55" t="s">
        <v>561</v>
      </c>
      <c r="K842" s="64" t="s">
        <v>4717</v>
      </c>
      <c r="M842" s="55" t="s">
        <v>4716</v>
      </c>
      <c r="N842" s="55" t="s">
        <v>4720</v>
      </c>
      <c r="P842" s="55" t="s">
        <v>4721</v>
      </c>
      <c r="R842" s="55" t="s">
        <v>44</v>
      </c>
      <c r="S842" s="55" t="s">
        <v>351</v>
      </c>
      <c r="T842" s="60">
        <v>1</v>
      </c>
      <c r="U842" s="60">
        <v>14400</v>
      </c>
      <c r="V842" s="60">
        <v>0</v>
      </c>
      <c r="W842" s="60">
        <v>3000</v>
      </c>
      <c r="X842" s="60">
        <v>0</v>
      </c>
      <c r="Y842" s="60">
        <v>3500</v>
      </c>
      <c r="Z842" s="60">
        <v>960</v>
      </c>
      <c r="AA842" s="60">
        <v>0</v>
      </c>
      <c r="AB842" s="60">
        <v>14400</v>
      </c>
      <c r="AC842" s="60">
        <v>9900</v>
      </c>
      <c r="AD842" s="60">
        <v>17400</v>
      </c>
      <c r="AE842" s="60">
        <v>0</v>
      </c>
      <c r="AF842" s="60">
        <v>893</v>
      </c>
      <c r="AG842" s="60">
        <v>0</v>
      </c>
      <c r="AH842" s="61">
        <v>0</v>
      </c>
      <c r="AL842" s="55" t="s">
        <v>43</v>
      </c>
      <c r="AN842" s="55" t="s">
        <v>785</v>
      </c>
      <c r="AP8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17400</v>
      </c>
      <c r="AQ8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893</v>
      </c>
      <c r="AS84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4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2" s="60">
        <f>IFERROR(IF(D842="스마트스토어",COUNTIFS(출고표[구입일자],"&lt;&gt;"&amp;H842,출고표[구매자명],E842,출고표[구매자연락처],F842),COUNTIFS(출고표[구입일자],"&lt;&gt;"&amp;H842,출고표[구매자명],E842,출고표[구매자연락처],G842)),0)</f>
        <v>0</v>
      </c>
    </row>
    <row r="843" spans="1:48" ht="20.100000000000001" customHeight="1">
      <c r="A843" s="55">
        <v>852</v>
      </c>
      <c r="B843" s="55" t="s">
        <v>560</v>
      </c>
      <c r="C843" s="64" t="s">
        <v>4724</v>
      </c>
      <c r="D843" s="55" t="s">
        <v>559</v>
      </c>
      <c r="E843" s="55" t="s">
        <v>4722</v>
      </c>
      <c r="F843" s="55" t="s">
        <v>4725</v>
      </c>
      <c r="G843" s="55" t="s">
        <v>4726</v>
      </c>
      <c r="H843" s="63">
        <v>45541</v>
      </c>
      <c r="I843" s="63">
        <v>45541</v>
      </c>
      <c r="J843" s="55" t="s">
        <v>561</v>
      </c>
      <c r="K843" s="64" t="s">
        <v>4723</v>
      </c>
      <c r="M843" s="55" t="s">
        <v>4722</v>
      </c>
      <c r="N843" s="55" t="s">
        <v>4726</v>
      </c>
      <c r="P843" s="55" t="s">
        <v>4727</v>
      </c>
      <c r="Q843" s="55" t="s">
        <v>4728</v>
      </c>
      <c r="R843" s="55" t="s">
        <v>246</v>
      </c>
      <c r="S843" s="55" t="s">
        <v>352</v>
      </c>
      <c r="T843" s="60">
        <v>6</v>
      </c>
      <c r="U843" s="60">
        <v>7860</v>
      </c>
      <c r="V843" s="60">
        <v>0</v>
      </c>
      <c r="W843" s="60">
        <v>3000</v>
      </c>
      <c r="X843" s="60">
        <v>0</v>
      </c>
      <c r="Y843" s="60">
        <v>3000</v>
      </c>
      <c r="Z843" s="60">
        <v>0</v>
      </c>
      <c r="AA843" s="60">
        <v>0</v>
      </c>
      <c r="AB843" s="60">
        <v>1250</v>
      </c>
      <c r="AC843" s="60">
        <v>798</v>
      </c>
      <c r="AD843" s="60">
        <v>10860</v>
      </c>
      <c r="AE843" s="60">
        <v>7788</v>
      </c>
      <c r="AF843" s="60">
        <v>452</v>
      </c>
      <c r="AG843" s="60">
        <v>5620</v>
      </c>
      <c r="AH843" s="61">
        <v>0.51749999999999996</v>
      </c>
      <c r="AL843" s="55" t="s">
        <v>1647</v>
      </c>
      <c r="AN843" s="55" t="s">
        <v>785</v>
      </c>
      <c r="AP8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10860</v>
      </c>
      <c r="AQ8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7788</v>
      </c>
      <c r="AR8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452</v>
      </c>
      <c r="AS843" s="60">
        <f>IFERROR(IF(출고표[[#This Row],[쇼핑몰구분]]="비닐팩토리",0,ROUND(출고표[[#This Row],[총판매금액(검)]]-출고표[[#This Row],[거래처지급액(검)]]-출고표[[#This Row],[수수료(검)]],0)),0)</f>
        <v>2620</v>
      </c>
      <c r="AT8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0.24129999999999999</v>
      </c>
      <c r="AU8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43" s="60">
        <f>IFERROR(IF(D843="스마트스토어",COUNTIFS(출고표[구입일자],"&lt;&gt;"&amp;H843,출고표[구매자명],E843,출고표[구매자연락처],F843),COUNTIFS(출고표[구입일자],"&lt;&gt;"&amp;H843,출고표[구매자명],E843,출고표[구매자연락처],G843)),0)</f>
        <v>0</v>
      </c>
    </row>
    <row r="844" spans="1:48" ht="20.100000000000001" customHeight="1">
      <c r="A844" s="55">
        <v>853</v>
      </c>
      <c r="B844" s="55" t="s">
        <v>560</v>
      </c>
      <c r="C844" s="64" t="s">
        <v>4731</v>
      </c>
      <c r="D844" s="55" t="s">
        <v>559</v>
      </c>
      <c r="E844" s="55" t="s">
        <v>4729</v>
      </c>
      <c r="F844" s="55" t="s">
        <v>4616</v>
      </c>
      <c r="G844" s="55" t="s">
        <v>4732</v>
      </c>
      <c r="H844" s="63">
        <v>45541</v>
      </c>
      <c r="I844" s="63">
        <v>45541</v>
      </c>
      <c r="J844" s="55" t="s">
        <v>561</v>
      </c>
      <c r="K844" s="64" t="s">
        <v>4730</v>
      </c>
      <c r="M844" s="55" t="s">
        <v>4729</v>
      </c>
      <c r="N844" s="55" t="s">
        <v>4732</v>
      </c>
      <c r="P844" s="55" t="s">
        <v>4733</v>
      </c>
      <c r="R844" s="55" t="s">
        <v>242</v>
      </c>
      <c r="S844" s="55" t="s">
        <v>352</v>
      </c>
      <c r="T844" s="60">
        <v>15</v>
      </c>
      <c r="U844" s="60">
        <v>25500</v>
      </c>
      <c r="V844" s="60">
        <v>0</v>
      </c>
      <c r="W844" s="60">
        <v>0</v>
      </c>
      <c r="X844" s="60">
        <v>0</v>
      </c>
      <c r="Y844" s="60">
        <v>4400</v>
      </c>
      <c r="Z844" s="60">
        <v>1725</v>
      </c>
      <c r="AA844" s="60">
        <v>0</v>
      </c>
      <c r="AB844" s="60">
        <v>1640</v>
      </c>
      <c r="AC844" s="60">
        <v>1045</v>
      </c>
      <c r="AD844" s="60">
        <v>25500</v>
      </c>
      <c r="AE844" s="60">
        <v>21800</v>
      </c>
      <c r="AF844" s="60">
        <v>1095</v>
      </c>
      <c r="AG844" s="60">
        <v>2605</v>
      </c>
      <c r="AH844" s="61">
        <v>0.1022</v>
      </c>
      <c r="AL844" s="55" t="s">
        <v>388</v>
      </c>
      <c r="AN844" s="55" t="s">
        <v>785</v>
      </c>
      <c r="AP8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25500</v>
      </c>
      <c r="AQ8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21800</v>
      </c>
      <c r="AR8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1095</v>
      </c>
      <c r="AS844" s="60">
        <f>IFERROR(IF(출고표[[#This Row],[쇼핑몰구분]]="비닐팩토리",0,ROUND(출고표[[#This Row],[총판매금액(검)]]-출고표[[#This Row],[거래처지급액(검)]]-출고표[[#This Row],[수수료(검)]],0)),0)</f>
        <v>2605</v>
      </c>
      <c r="AT8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0.1022</v>
      </c>
      <c r="AU8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4" s="60">
        <f>IFERROR(IF(D844="스마트스토어",COUNTIFS(출고표[구입일자],"&lt;&gt;"&amp;H844,출고표[구매자명],E844,출고표[구매자연락처],F844),COUNTIFS(출고표[구입일자],"&lt;&gt;"&amp;H844,출고표[구매자명],E844,출고표[구매자연락처],G844)),0)</f>
        <v>0</v>
      </c>
    </row>
    <row r="845" spans="1:48" ht="20.100000000000001" customHeight="1">
      <c r="A845" s="55">
        <v>854</v>
      </c>
      <c r="B845" s="55" t="s">
        <v>560</v>
      </c>
      <c r="C845" s="64" t="s">
        <v>4734</v>
      </c>
      <c r="D845" s="55" t="s">
        <v>559</v>
      </c>
      <c r="E845" s="55" t="s">
        <v>4729</v>
      </c>
      <c r="F845" s="55" t="s">
        <v>4616</v>
      </c>
      <c r="G845" s="55" t="s">
        <v>4732</v>
      </c>
      <c r="H845" s="63">
        <v>45541</v>
      </c>
      <c r="I845" s="63">
        <v>45541</v>
      </c>
      <c r="J845" s="55" t="s">
        <v>561</v>
      </c>
      <c r="K845" s="64" t="s">
        <v>4730</v>
      </c>
      <c r="M845" s="55" t="s">
        <v>4729</v>
      </c>
      <c r="N845" s="55" t="s">
        <v>4732</v>
      </c>
      <c r="P845" s="55" t="s">
        <v>4733</v>
      </c>
      <c r="R845" s="55" t="s">
        <v>284</v>
      </c>
      <c r="S845" s="55" t="s">
        <v>352</v>
      </c>
      <c r="T845" s="60">
        <v>3</v>
      </c>
      <c r="U845" s="60">
        <v>7260</v>
      </c>
      <c r="V845" s="60">
        <v>0</v>
      </c>
      <c r="W845" s="60">
        <v>0</v>
      </c>
      <c r="X845" s="60">
        <v>0</v>
      </c>
      <c r="Y845" s="60">
        <v>0</v>
      </c>
      <c r="Z845" s="60">
        <v>0</v>
      </c>
      <c r="AA845" s="60">
        <v>0</v>
      </c>
      <c r="AB845" s="60">
        <v>1900</v>
      </c>
      <c r="AC845" s="60">
        <v>1210</v>
      </c>
      <c r="AD845" s="60">
        <v>7260</v>
      </c>
      <c r="AE845" s="60">
        <v>3630</v>
      </c>
      <c r="AF845" s="60">
        <v>369</v>
      </c>
      <c r="AG845" s="60">
        <v>3261</v>
      </c>
      <c r="AH845" s="61">
        <v>0.44919999999999999</v>
      </c>
      <c r="AL845" s="55" t="s">
        <v>1648</v>
      </c>
      <c r="AM845" s="55" t="s">
        <v>773</v>
      </c>
      <c r="AN845" s="55" t="s">
        <v>785</v>
      </c>
      <c r="AP8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7260</v>
      </c>
      <c r="AQ8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3630</v>
      </c>
      <c r="AR8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</v>
      </c>
      <c r="AS845" s="60">
        <f>IFERROR(IF(출고표[[#This Row],[쇼핑몰구분]]="비닐팩토리",0,ROUND(출고표[[#This Row],[총판매금액(검)]]-출고표[[#This Row],[거래처지급액(검)]]-출고표[[#This Row],[수수료(검)]],0)),0)</f>
        <v>3261</v>
      </c>
      <c r="AT8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0.44919999999999999</v>
      </c>
      <c r="AU8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5" s="60">
        <f>IFERROR(IF(D845="스마트스토어",COUNTIFS(출고표[구입일자],"&lt;&gt;"&amp;H845,출고표[구매자명],E845,출고표[구매자연락처],F845),COUNTIFS(출고표[구입일자],"&lt;&gt;"&amp;H845,출고표[구매자명],E845,출고표[구매자연락처],G845)),0)</f>
        <v>0</v>
      </c>
    </row>
    <row r="846" spans="1:48" ht="20.100000000000001" customHeight="1">
      <c r="A846" s="55">
        <v>855</v>
      </c>
      <c r="B846" s="55" t="s">
        <v>560</v>
      </c>
      <c r="C846" s="64" t="s">
        <v>4735</v>
      </c>
      <c r="D846" s="55" t="s">
        <v>559</v>
      </c>
      <c r="E846" s="55" t="s">
        <v>4729</v>
      </c>
      <c r="F846" s="55" t="s">
        <v>4616</v>
      </c>
      <c r="G846" s="55" t="s">
        <v>4732</v>
      </c>
      <c r="H846" s="63">
        <v>45541</v>
      </c>
      <c r="I846" s="63">
        <v>45541</v>
      </c>
      <c r="J846" s="55" t="s">
        <v>561</v>
      </c>
      <c r="K846" s="64" t="s">
        <v>4730</v>
      </c>
      <c r="M846" s="55" t="s">
        <v>4729</v>
      </c>
      <c r="N846" s="55" t="s">
        <v>4732</v>
      </c>
      <c r="P846" s="55" t="s">
        <v>4733</v>
      </c>
      <c r="R846" s="55" t="s">
        <v>208</v>
      </c>
      <c r="S846" s="55" t="s">
        <v>373</v>
      </c>
      <c r="T846" s="60">
        <v>2</v>
      </c>
      <c r="U846" s="60">
        <v>7560</v>
      </c>
      <c r="V846" s="60">
        <v>0</v>
      </c>
      <c r="W846" s="60">
        <v>0</v>
      </c>
      <c r="X846" s="60">
        <v>0</v>
      </c>
      <c r="Y846" s="60">
        <v>0</v>
      </c>
      <c r="Z846" s="60">
        <v>0</v>
      </c>
      <c r="AA846" s="60">
        <v>0</v>
      </c>
      <c r="AB846" s="60">
        <v>3620</v>
      </c>
      <c r="AC846" s="60">
        <v>2310</v>
      </c>
      <c r="AD846" s="60">
        <v>7560</v>
      </c>
      <c r="AE846" s="60">
        <v>4620</v>
      </c>
      <c r="AF846" s="60">
        <v>381</v>
      </c>
      <c r="AG846" s="60">
        <v>2559</v>
      </c>
      <c r="AH846" s="61">
        <v>0.33850000000000002</v>
      </c>
      <c r="AL846" s="55" t="s">
        <v>400</v>
      </c>
      <c r="AM846" s="55" t="s">
        <v>773</v>
      </c>
      <c r="AN846" s="55" t="s">
        <v>785</v>
      </c>
      <c r="AP8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7560</v>
      </c>
      <c r="AQ8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4620</v>
      </c>
      <c r="AR8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381</v>
      </c>
      <c r="AS846" s="60">
        <f>IFERROR(IF(출고표[[#This Row],[쇼핑몰구분]]="비닐팩토리",0,ROUND(출고표[[#This Row],[총판매금액(검)]]-출고표[[#This Row],[거래처지급액(검)]]-출고표[[#This Row],[수수료(검)]],0)),0)</f>
        <v>2559</v>
      </c>
      <c r="AT8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0.33850000000000002</v>
      </c>
      <c r="AU8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6" s="60">
        <f>IFERROR(IF(D846="스마트스토어",COUNTIFS(출고표[구입일자],"&lt;&gt;"&amp;H846,출고표[구매자명],E846,출고표[구매자연락처],F846),COUNTIFS(출고표[구입일자],"&lt;&gt;"&amp;H846,출고표[구매자명],E846,출고표[구매자연락처],G846)),0)</f>
        <v>0</v>
      </c>
    </row>
    <row r="847" spans="1:48" ht="20.100000000000001" customHeight="1">
      <c r="A847" s="55">
        <v>856</v>
      </c>
      <c r="B847" s="55" t="s">
        <v>560</v>
      </c>
      <c r="C847" s="64" t="s">
        <v>4736</v>
      </c>
      <c r="D847" s="55" t="s">
        <v>559</v>
      </c>
      <c r="E847" s="55" t="s">
        <v>4729</v>
      </c>
      <c r="F847" s="55" t="s">
        <v>4616</v>
      </c>
      <c r="G847" s="55" t="s">
        <v>4732</v>
      </c>
      <c r="H847" s="63">
        <v>45541</v>
      </c>
      <c r="I847" s="63">
        <v>45541</v>
      </c>
      <c r="J847" s="55" t="s">
        <v>561</v>
      </c>
      <c r="K847" s="64" t="s">
        <v>4730</v>
      </c>
      <c r="M847" s="55" t="s">
        <v>4729</v>
      </c>
      <c r="N847" s="55" t="s">
        <v>4732</v>
      </c>
      <c r="P847" s="55" t="s">
        <v>4733</v>
      </c>
      <c r="R847" s="55" t="s">
        <v>211</v>
      </c>
      <c r="S847" s="55" t="s">
        <v>351</v>
      </c>
      <c r="T847" s="60">
        <v>2</v>
      </c>
      <c r="U847" s="60">
        <v>4580</v>
      </c>
      <c r="V847" s="60">
        <v>0</v>
      </c>
      <c r="W847" s="60">
        <v>0</v>
      </c>
      <c r="X847" s="60">
        <v>0</v>
      </c>
      <c r="Y847" s="60">
        <v>0</v>
      </c>
      <c r="Z847" s="60">
        <v>0</v>
      </c>
      <c r="AA847" s="60">
        <v>0</v>
      </c>
      <c r="AB847" s="60">
        <v>2190</v>
      </c>
      <c r="AC847" s="60">
        <v>1397</v>
      </c>
      <c r="AD847" s="60">
        <v>4580</v>
      </c>
      <c r="AE847" s="60">
        <v>2794</v>
      </c>
      <c r="AF847" s="60">
        <v>262</v>
      </c>
      <c r="AG847" s="60">
        <v>1524</v>
      </c>
      <c r="AH847" s="61">
        <v>0.33279999999999998</v>
      </c>
      <c r="AL847" s="55" t="s">
        <v>828</v>
      </c>
      <c r="AM847" s="55" t="s">
        <v>773</v>
      </c>
      <c r="AN847" s="55" t="s">
        <v>785</v>
      </c>
      <c r="AP8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4580</v>
      </c>
      <c r="AQ8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2794</v>
      </c>
      <c r="AR8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262</v>
      </c>
      <c r="AS847" s="60">
        <f>IFERROR(IF(출고표[[#This Row],[쇼핑몰구분]]="비닐팩토리",0,ROUND(출고표[[#This Row],[총판매금액(검)]]-출고표[[#This Row],[거래처지급액(검)]]-출고표[[#This Row],[수수료(검)]],0)),0)</f>
        <v>1524</v>
      </c>
      <c r="AT8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0.33279999999999998</v>
      </c>
      <c r="AU8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7" s="60">
        <f>IFERROR(IF(D847="스마트스토어",COUNTIFS(출고표[구입일자],"&lt;&gt;"&amp;H847,출고표[구매자명],E847,출고표[구매자연락처],F847),COUNTIFS(출고표[구입일자],"&lt;&gt;"&amp;H847,출고표[구매자명],E847,출고표[구매자연락처],G847)),0)</f>
        <v>0</v>
      </c>
    </row>
    <row r="848" spans="1:48" ht="20.100000000000001" customHeight="1">
      <c r="A848" s="55">
        <v>857</v>
      </c>
      <c r="B848" s="55" t="s">
        <v>560</v>
      </c>
      <c r="C848" s="64" t="s">
        <v>4738</v>
      </c>
      <c r="D848" s="55" t="s">
        <v>562</v>
      </c>
      <c r="E848" s="55" t="s">
        <v>4739</v>
      </c>
      <c r="G848" s="55" t="s">
        <v>4740</v>
      </c>
      <c r="H848" s="63">
        <v>45540</v>
      </c>
      <c r="I848" s="63">
        <v>45541</v>
      </c>
      <c r="J848" s="55" t="s">
        <v>561</v>
      </c>
      <c r="K848" s="64" t="s">
        <v>4737</v>
      </c>
      <c r="M848" s="55" t="s">
        <v>1768</v>
      </c>
      <c r="N848" s="55" t="s">
        <v>4740</v>
      </c>
      <c r="P848" s="55" t="s">
        <v>4741</v>
      </c>
      <c r="Q848" s="55" t="s">
        <v>4742</v>
      </c>
      <c r="R848" s="55" t="s">
        <v>115</v>
      </c>
      <c r="S848" s="55" t="s">
        <v>351</v>
      </c>
      <c r="T848" s="60">
        <v>2</v>
      </c>
      <c r="U848" s="60">
        <v>7080</v>
      </c>
      <c r="V848" s="60">
        <v>0</v>
      </c>
      <c r="W848" s="60">
        <v>0</v>
      </c>
      <c r="X848" s="60">
        <v>0</v>
      </c>
      <c r="Y848" s="60">
        <v>3000</v>
      </c>
      <c r="Z848" s="60">
        <v>0</v>
      </c>
      <c r="AA848" s="60">
        <v>0</v>
      </c>
      <c r="AB848" s="60">
        <v>3210</v>
      </c>
      <c r="AC848" s="60">
        <v>1980</v>
      </c>
      <c r="AD848" s="60">
        <v>7080</v>
      </c>
      <c r="AE848" s="60">
        <v>6960</v>
      </c>
      <c r="AF848" s="60">
        <v>841</v>
      </c>
      <c r="AG848" s="60">
        <v>-721</v>
      </c>
      <c r="AH848" s="61">
        <v>-0.1018</v>
      </c>
      <c r="AL848" s="55" t="s">
        <v>114</v>
      </c>
      <c r="AN848" s="55" t="s">
        <v>785</v>
      </c>
      <c r="AP8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7080</v>
      </c>
      <c r="AQ8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8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841</v>
      </c>
      <c r="AS848" s="60">
        <f>IFERROR(IF(출고표[[#This Row],[쇼핑몰구분]]="비닐팩토리",0,ROUND(출고표[[#This Row],[총판매금액(검)]]-출고표[[#This Row],[거래처지급액(검)]]-출고표[[#This Row],[수수료(검)]],0)),0)</f>
        <v>-721</v>
      </c>
      <c r="AT8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-0.1018</v>
      </c>
      <c r="AU8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8" s="60">
        <f>IFERROR(IF(D848="스마트스토어",COUNTIFS(출고표[구입일자],"&lt;&gt;"&amp;H848,출고표[구매자명],E848,출고표[구매자연락처],F848),COUNTIFS(출고표[구입일자],"&lt;&gt;"&amp;H848,출고표[구매자명],E848,출고표[구매자연락처],G848)),0)</f>
        <v>0</v>
      </c>
    </row>
    <row r="849" spans="1:48" ht="20.100000000000001" customHeight="1">
      <c r="A849" s="55">
        <v>858</v>
      </c>
      <c r="B849" s="55" t="s">
        <v>560</v>
      </c>
      <c r="C849" s="64" t="s">
        <v>4738</v>
      </c>
      <c r="D849" s="55" t="s">
        <v>562</v>
      </c>
      <c r="E849" s="55" t="s">
        <v>4739</v>
      </c>
      <c r="G849" s="55" t="s">
        <v>4740</v>
      </c>
      <c r="H849" s="63">
        <v>45540</v>
      </c>
      <c r="I849" s="63">
        <v>45541</v>
      </c>
      <c r="J849" s="55" t="s">
        <v>561</v>
      </c>
      <c r="K849" s="64" t="s">
        <v>4737</v>
      </c>
      <c r="M849" s="55" t="s">
        <v>1768</v>
      </c>
      <c r="N849" s="55" t="s">
        <v>4740</v>
      </c>
      <c r="P849" s="55" t="s">
        <v>4741</v>
      </c>
      <c r="Q849" s="55" t="s">
        <v>4742</v>
      </c>
      <c r="R849" s="55" t="s">
        <v>118</v>
      </c>
      <c r="S849" s="55" t="s">
        <v>351</v>
      </c>
      <c r="T849" s="60">
        <v>2</v>
      </c>
      <c r="U849" s="60">
        <v>4880</v>
      </c>
      <c r="V849" s="60">
        <v>880</v>
      </c>
      <c r="W849" s="60">
        <v>0</v>
      </c>
      <c r="X849" s="60">
        <v>0</v>
      </c>
      <c r="Y849" s="60">
        <v>0</v>
      </c>
      <c r="Z849" s="60">
        <v>0</v>
      </c>
      <c r="AA849" s="60">
        <v>0</v>
      </c>
      <c r="AB849" s="60">
        <v>2680</v>
      </c>
      <c r="AC849" s="60">
        <v>1650</v>
      </c>
      <c r="AD849" s="60">
        <v>4880</v>
      </c>
      <c r="AE849" s="60">
        <v>3300</v>
      </c>
      <c r="AF849" s="60">
        <v>580</v>
      </c>
      <c r="AG849" s="60">
        <v>1000</v>
      </c>
      <c r="AH849" s="61">
        <v>0.2049</v>
      </c>
      <c r="AL849" s="55" t="s">
        <v>117</v>
      </c>
      <c r="AM849" s="55" t="s">
        <v>773</v>
      </c>
      <c r="AN849" s="55" t="s">
        <v>785</v>
      </c>
      <c r="AP8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4880</v>
      </c>
      <c r="AQ8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8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580</v>
      </c>
      <c r="AS849" s="60">
        <f>IFERROR(IF(출고표[[#This Row],[쇼핑몰구분]]="비닐팩토리",0,ROUND(출고표[[#This Row],[총판매금액(검)]]-출고표[[#This Row],[거래처지급액(검)]]-출고표[[#This Row],[수수료(검)]],0)),0)</f>
        <v>1000</v>
      </c>
      <c r="AT8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0.2049</v>
      </c>
      <c r="AU8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49" s="60">
        <f>IFERROR(IF(D849="스마트스토어",COUNTIFS(출고표[구입일자],"&lt;&gt;"&amp;H849,출고표[구매자명],E849,출고표[구매자연락처],F849),COUNTIFS(출고표[구입일자],"&lt;&gt;"&amp;H849,출고표[구매자명],E849,출고표[구매자연락처],G849)),0)</f>
        <v>0</v>
      </c>
    </row>
    <row r="850" spans="1:48" ht="20.100000000000001" customHeight="1">
      <c r="A850" s="55">
        <v>859</v>
      </c>
      <c r="B850" s="55" t="s">
        <v>560</v>
      </c>
      <c r="C850" s="64" t="s">
        <v>4745</v>
      </c>
      <c r="D850" s="55" t="s">
        <v>562</v>
      </c>
      <c r="E850" s="55" t="s">
        <v>4743</v>
      </c>
      <c r="G850" s="55" t="s">
        <v>4746</v>
      </c>
      <c r="H850" s="63">
        <v>45541</v>
      </c>
      <c r="I850" s="63">
        <v>45541</v>
      </c>
      <c r="J850" s="55" t="s">
        <v>561</v>
      </c>
      <c r="K850" s="64" t="s">
        <v>4744</v>
      </c>
      <c r="M850" s="55" t="s">
        <v>4743</v>
      </c>
      <c r="N850" s="55" t="s">
        <v>4746</v>
      </c>
      <c r="P850" s="55" t="s">
        <v>4747</v>
      </c>
      <c r="Q850" s="55" t="s">
        <v>564</v>
      </c>
      <c r="R850" s="55" t="s">
        <v>98</v>
      </c>
      <c r="S850" s="55" t="s">
        <v>351</v>
      </c>
      <c r="T850" s="60">
        <v>2</v>
      </c>
      <c r="U850" s="60">
        <v>13600</v>
      </c>
      <c r="V850" s="60">
        <v>0</v>
      </c>
      <c r="W850" s="60">
        <v>0</v>
      </c>
      <c r="X850" s="60">
        <v>0</v>
      </c>
      <c r="Y850" s="60">
        <v>3000</v>
      </c>
      <c r="Z850" s="60">
        <v>0</v>
      </c>
      <c r="AA850" s="60">
        <v>0</v>
      </c>
      <c r="AB850" s="60">
        <v>6430</v>
      </c>
      <c r="AC850" s="60">
        <v>3960</v>
      </c>
      <c r="AD850" s="60">
        <v>13600</v>
      </c>
      <c r="AE850" s="60">
        <v>10920</v>
      </c>
      <c r="AF850" s="60">
        <v>1616</v>
      </c>
      <c r="AG850" s="60">
        <v>1064</v>
      </c>
      <c r="AH850" s="61">
        <v>7.8200000000000006E-2</v>
      </c>
      <c r="AL850" s="55" t="s">
        <v>1645</v>
      </c>
      <c r="AN850" s="55" t="s">
        <v>785</v>
      </c>
      <c r="AP8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13600</v>
      </c>
      <c r="AQ8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8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1616</v>
      </c>
      <c r="AS850" s="60">
        <f>IFERROR(IF(출고표[[#This Row],[쇼핑몰구분]]="비닐팩토리",0,ROUND(출고표[[#This Row],[총판매금액(검)]]-출고표[[#This Row],[거래처지급액(검)]]-출고표[[#This Row],[수수료(검)]],0)),0)</f>
        <v>1064</v>
      </c>
      <c r="AT8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7.8200000000000006E-2</v>
      </c>
      <c r="AU8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0" s="60">
        <f>IFERROR(IF(D850="스마트스토어",COUNTIFS(출고표[구입일자],"&lt;&gt;"&amp;H850,출고표[구매자명],E850,출고표[구매자연락처],F850),COUNTIFS(출고표[구입일자],"&lt;&gt;"&amp;H850,출고표[구매자명],E850,출고표[구매자연락처],G850)),0)</f>
        <v>0</v>
      </c>
    </row>
    <row r="851" spans="1:48" ht="20.100000000000001" customHeight="1">
      <c r="A851" s="55">
        <v>860</v>
      </c>
      <c r="B851" s="55" t="s">
        <v>560</v>
      </c>
      <c r="C851" s="64" t="s">
        <v>4750</v>
      </c>
      <c r="D851" s="55" t="s">
        <v>562</v>
      </c>
      <c r="E851" s="55" t="s">
        <v>4748</v>
      </c>
      <c r="G851" s="55" t="s">
        <v>4751</v>
      </c>
      <c r="H851" s="63">
        <v>45541</v>
      </c>
      <c r="I851" s="63">
        <v>45541</v>
      </c>
      <c r="J851" s="55" t="s">
        <v>561</v>
      </c>
      <c r="K851" s="64" t="s">
        <v>4749</v>
      </c>
      <c r="M851" s="55" t="s">
        <v>4748</v>
      </c>
      <c r="N851" s="55" t="s">
        <v>4751</v>
      </c>
      <c r="P851" s="55" t="s">
        <v>4752</v>
      </c>
      <c r="Q851" s="55" t="s">
        <v>1909</v>
      </c>
      <c r="R851" s="55" t="s">
        <v>112</v>
      </c>
      <c r="S851" s="55" t="s">
        <v>351</v>
      </c>
      <c r="T851" s="60">
        <v>10</v>
      </c>
      <c r="U851" s="60">
        <v>40400</v>
      </c>
      <c r="V851" s="60">
        <v>0</v>
      </c>
      <c r="W851" s="60">
        <v>0</v>
      </c>
      <c r="X851" s="60">
        <v>0</v>
      </c>
      <c r="Y851" s="60">
        <v>3500</v>
      </c>
      <c r="Z851" s="60">
        <v>960</v>
      </c>
      <c r="AA851" s="60">
        <v>0</v>
      </c>
      <c r="AB851" s="60">
        <v>3510</v>
      </c>
      <c r="AC851" s="60">
        <v>2156</v>
      </c>
      <c r="AD851" s="60">
        <v>40400</v>
      </c>
      <c r="AE851" s="60">
        <v>26020</v>
      </c>
      <c r="AF851" s="60">
        <v>4800</v>
      </c>
      <c r="AG851" s="60">
        <v>9580</v>
      </c>
      <c r="AH851" s="61">
        <v>0.23710000000000001</v>
      </c>
      <c r="AL851" s="55" t="s">
        <v>111</v>
      </c>
      <c r="AN851" s="55" t="s">
        <v>785</v>
      </c>
      <c r="AP8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40400</v>
      </c>
      <c r="AQ8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26020</v>
      </c>
      <c r="AR8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4800</v>
      </c>
      <c r="AS851" s="60">
        <f>IFERROR(IF(출고표[[#This Row],[쇼핑몰구분]]="비닐팩토리",0,ROUND(출고표[[#This Row],[총판매금액(검)]]-출고표[[#This Row],[거래처지급액(검)]]-출고표[[#This Row],[수수료(검)]],0)),0)</f>
        <v>9580</v>
      </c>
      <c r="AT8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0.23710000000000001</v>
      </c>
      <c r="AU8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1" s="60">
        <f>IFERROR(IF(D851="스마트스토어",COUNTIFS(출고표[구입일자],"&lt;&gt;"&amp;H851,출고표[구매자명],E851,출고표[구매자연락처],F851),COUNTIFS(출고표[구입일자],"&lt;&gt;"&amp;H851,출고표[구매자명],E851,출고표[구매자연락처],G851)),0)</f>
        <v>0</v>
      </c>
    </row>
    <row r="852" spans="1:48" ht="20.100000000000001" customHeight="1">
      <c r="A852" s="55">
        <v>861</v>
      </c>
      <c r="B852" s="55" t="s">
        <v>560</v>
      </c>
      <c r="C852" s="64" t="s">
        <v>4755</v>
      </c>
      <c r="D852" s="55" t="s">
        <v>562</v>
      </c>
      <c r="E852" s="55" t="s">
        <v>4753</v>
      </c>
      <c r="G852" s="55" t="s">
        <v>4756</v>
      </c>
      <c r="H852" s="63">
        <v>45541</v>
      </c>
      <c r="I852" s="63">
        <v>45541</v>
      </c>
      <c r="J852" s="55" t="s">
        <v>561</v>
      </c>
      <c r="K852" s="64" t="s">
        <v>4754</v>
      </c>
      <c r="M852" s="55" t="s">
        <v>4753</v>
      </c>
      <c r="N852" s="55" t="s">
        <v>4756</v>
      </c>
      <c r="P852" s="55" t="s">
        <v>4757</v>
      </c>
      <c r="Q852" s="55" t="s">
        <v>564</v>
      </c>
      <c r="R852" s="55" t="s">
        <v>34</v>
      </c>
      <c r="S852" s="55" t="s">
        <v>351</v>
      </c>
      <c r="T852" s="60">
        <v>1</v>
      </c>
      <c r="U852" s="60">
        <v>34020</v>
      </c>
      <c r="V852" s="60">
        <v>0</v>
      </c>
      <c r="W852" s="60">
        <v>3000</v>
      </c>
      <c r="X852" s="60">
        <v>3000</v>
      </c>
      <c r="Y852" s="60">
        <v>3500</v>
      </c>
      <c r="Z852" s="60">
        <v>960</v>
      </c>
      <c r="AA852" s="60">
        <v>0</v>
      </c>
      <c r="AB852" s="60">
        <v>32130</v>
      </c>
      <c r="AC852" s="60">
        <v>19800</v>
      </c>
      <c r="AD852" s="60">
        <v>37020</v>
      </c>
      <c r="AE852" s="60">
        <v>24260</v>
      </c>
      <c r="AF852" s="60">
        <v>4141</v>
      </c>
      <c r="AG852" s="60">
        <v>8619</v>
      </c>
      <c r="AH852" s="61">
        <v>0.23280000000000001</v>
      </c>
      <c r="AL852" s="55" t="s">
        <v>33</v>
      </c>
      <c r="AN852" s="55" t="s">
        <v>785</v>
      </c>
      <c r="AP8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40020</v>
      </c>
      <c r="AQ8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27260</v>
      </c>
      <c r="AR8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52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5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0.21540000000000001</v>
      </c>
      <c r="AU8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52" s="60">
        <f>IFERROR(IF(D852="스마트스토어",COUNTIFS(출고표[구입일자],"&lt;&gt;"&amp;H852,출고표[구매자명],E852,출고표[구매자연락처],F852),COUNTIFS(출고표[구입일자],"&lt;&gt;"&amp;H852,출고표[구매자명],E852,출고표[구매자연락처],G852)),0)</f>
        <v>0</v>
      </c>
    </row>
    <row r="853" spans="1:48" ht="20.100000000000001" customHeight="1">
      <c r="A853" s="55">
        <v>862</v>
      </c>
      <c r="B853" s="55" t="s">
        <v>665</v>
      </c>
      <c r="C853" s="64" t="s">
        <v>4760</v>
      </c>
      <c r="D853" s="55" t="s">
        <v>562</v>
      </c>
      <c r="E853" s="55" t="s">
        <v>3584</v>
      </c>
      <c r="G853" s="55" t="s">
        <v>4761</v>
      </c>
      <c r="H853" s="63">
        <v>45540</v>
      </c>
      <c r="I853" s="63">
        <v>45541</v>
      </c>
      <c r="J853" s="55" t="s">
        <v>561</v>
      </c>
      <c r="K853" s="64" t="s">
        <v>4759</v>
      </c>
      <c r="M853" s="55" t="s">
        <v>4758</v>
      </c>
      <c r="N853" s="55" t="s">
        <v>4761</v>
      </c>
      <c r="P853" s="55" t="s">
        <v>4762</v>
      </c>
      <c r="Q853" s="55" t="s">
        <v>563</v>
      </c>
      <c r="R853" s="55" t="s">
        <v>34</v>
      </c>
      <c r="S853" s="55" t="s">
        <v>351</v>
      </c>
      <c r="T853" s="60">
        <v>1</v>
      </c>
      <c r="U853" s="60">
        <v>30240</v>
      </c>
      <c r="V853" s="60">
        <v>0</v>
      </c>
      <c r="W853" s="60">
        <v>3000</v>
      </c>
      <c r="X853" s="60">
        <v>0</v>
      </c>
      <c r="Y853" s="60">
        <v>3500</v>
      </c>
      <c r="Z853" s="60">
        <v>960</v>
      </c>
      <c r="AA853" s="60">
        <v>0</v>
      </c>
      <c r="AB853" s="60">
        <v>30240</v>
      </c>
      <c r="AC853" s="60">
        <v>19800</v>
      </c>
      <c r="AD853" s="60">
        <v>33240</v>
      </c>
      <c r="AE853" s="60">
        <v>0</v>
      </c>
      <c r="AF853" s="60">
        <v>3692</v>
      </c>
      <c r="AG853" s="60">
        <v>0</v>
      </c>
      <c r="AH853" s="61">
        <v>0</v>
      </c>
      <c r="AL853" s="55" t="s">
        <v>33</v>
      </c>
      <c r="AM853" s="55" t="s">
        <v>773</v>
      </c>
      <c r="AN853" s="55" t="s">
        <v>785</v>
      </c>
      <c r="AP8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33240</v>
      </c>
      <c r="AQ8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85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5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3" s="60">
        <f>IFERROR(IF(D853="스마트스토어",COUNTIFS(출고표[구입일자],"&lt;&gt;"&amp;H853,출고표[구매자명],E853,출고표[구매자연락처],F853),COUNTIFS(출고표[구입일자],"&lt;&gt;"&amp;H853,출고표[구매자명],E853,출고표[구매자연락처],G853)),0)</f>
        <v>0</v>
      </c>
    </row>
    <row r="854" spans="1:48" ht="20.100000000000001" customHeight="1">
      <c r="A854" s="55">
        <v>863</v>
      </c>
      <c r="B854" s="55" t="s">
        <v>665</v>
      </c>
      <c r="C854" s="64" t="s">
        <v>4765</v>
      </c>
      <c r="D854" s="55" t="s">
        <v>562</v>
      </c>
      <c r="E854" s="55" t="s">
        <v>4763</v>
      </c>
      <c r="G854" s="55" t="s">
        <v>4766</v>
      </c>
      <c r="H854" s="63">
        <v>45541</v>
      </c>
      <c r="I854" s="63">
        <v>45541</v>
      </c>
      <c r="J854" s="55" t="s">
        <v>561</v>
      </c>
      <c r="K854" s="64" t="s">
        <v>4764</v>
      </c>
      <c r="M854" s="55" t="s">
        <v>4763</v>
      </c>
      <c r="N854" s="55" t="s">
        <v>4766</v>
      </c>
      <c r="P854" s="55" t="s">
        <v>4767</v>
      </c>
      <c r="Q854" s="55" t="s">
        <v>564</v>
      </c>
      <c r="R854" s="55" t="s">
        <v>34</v>
      </c>
      <c r="S854" s="55" t="s">
        <v>351</v>
      </c>
      <c r="T854" s="60">
        <v>2</v>
      </c>
      <c r="U854" s="60">
        <v>60480</v>
      </c>
      <c r="V854" s="60">
        <v>0</v>
      </c>
      <c r="W854" s="60">
        <v>0</v>
      </c>
      <c r="X854" s="60">
        <v>3000</v>
      </c>
      <c r="Y854" s="60">
        <v>4400</v>
      </c>
      <c r="Z854" s="60">
        <v>1725</v>
      </c>
      <c r="AA854" s="60">
        <v>0</v>
      </c>
      <c r="AB854" s="60">
        <v>30240</v>
      </c>
      <c r="AC854" s="60">
        <v>19800</v>
      </c>
      <c r="AD854" s="60">
        <v>60480</v>
      </c>
      <c r="AE854" s="60">
        <v>0</v>
      </c>
      <c r="AF854" s="60">
        <v>7185</v>
      </c>
      <c r="AG854" s="60">
        <v>0</v>
      </c>
      <c r="AH854" s="61">
        <v>0</v>
      </c>
      <c r="AL854" s="55" t="s">
        <v>33</v>
      </c>
      <c r="AN854" s="55" t="s">
        <v>785</v>
      </c>
      <c r="AP8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63480</v>
      </c>
      <c r="AQ8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85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5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4" s="60">
        <f>IFERROR(IF(D854="스마트스토어",COUNTIFS(출고표[구입일자],"&lt;&gt;"&amp;H854,출고표[구매자명],E854,출고표[구매자연락처],F854),COUNTIFS(출고표[구입일자],"&lt;&gt;"&amp;H854,출고표[구매자명],E854,출고표[구매자연락처],G854)),0)</f>
        <v>0</v>
      </c>
    </row>
    <row r="855" spans="1:48" ht="20.100000000000001" customHeight="1">
      <c r="A855" s="55">
        <v>864</v>
      </c>
      <c r="B855" s="55" t="s">
        <v>560</v>
      </c>
      <c r="C855" s="64" t="s">
        <v>4874</v>
      </c>
      <c r="D855" s="55" t="s">
        <v>871</v>
      </c>
      <c r="H855" s="63">
        <v>45544</v>
      </c>
      <c r="I855" s="63">
        <v>45544</v>
      </c>
      <c r="J855" s="55" t="s">
        <v>561</v>
      </c>
      <c r="K855" s="64" t="s">
        <v>4768</v>
      </c>
      <c r="M855" s="55" t="s">
        <v>2911</v>
      </c>
      <c r="N855" s="55" t="s">
        <v>4769</v>
      </c>
      <c r="P855" s="55" t="s">
        <v>4770</v>
      </c>
      <c r="Q855" s="55" t="s">
        <v>4771</v>
      </c>
      <c r="R855" s="55" t="s">
        <v>129</v>
      </c>
      <c r="S855" s="55" t="s">
        <v>351</v>
      </c>
      <c r="T855" s="60">
        <v>1</v>
      </c>
      <c r="U855" s="60">
        <v>0</v>
      </c>
      <c r="V855" s="60">
        <v>0</v>
      </c>
      <c r="W855" s="60">
        <v>0</v>
      </c>
      <c r="X855" s="60">
        <v>0</v>
      </c>
      <c r="Y855" s="60">
        <v>5700</v>
      </c>
      <c r="Z855" s="60">
        <v>1725</v>
      </c>
      <c r="AA855" s="60">
        <v>0</v>
      </c>
      <c r="AB855" s="60">
        <v>1010</v>
      </c>
      <c r="AC855" s="60">
        <v>660</v>
      </c>
      <c r="AD855" s="60">
        <v>0</v>
      </c>
      <c r="AE855" s="60">
        <v>0</v>
      </c>
      <c r="AF855" s="60">
        <v>0</v>
      </c>
      <c r="AG855" s="60">
        <v>0</v>
      </c>
      <c r="AH855" s="61">
        <v>0</v>
      </c>
      <c r="AL855" s="55" t="s">
        <v>128</v>
      </c>
      <c r="AM855" s="55" t="s">
        <v>773</v>
      </c>
      <c r="AN855" s="55" t="s">
        <v>788</v>
      </c>
      <c r="AP8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8085</v>
      </c>
      <c r="AR8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55" s="60">
        <f>IFERROR(IF(출고표[[#This Row],[쇼핑몰구분]]="비닐팩토리",0,ROUND(출고표[[#This Row],[총판매금액(검)]]-출고표[[#This Row],[거래처지급액(검)]]-출고표[[#This Row],[수수료(검)]],0)),0)</f>
        <v>-8085</v>
      </c>
      <c r="AT8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8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55" s="60">
        <f>IFERROR(IF(D855="스마트스토어",COUNTIFS(출고표[구입일자],"&lt;&gt;"&amp;H855,출고표[구매자명],E855,출고표[구매자연락처],F855),COUNTIFS(출고표[구입일자],"&lt;&gt;"&amp;H855,출고표[구매자명],E855,출고표[구매자연락처],G855)),0)</f>
        <v>0</v>
      </c>
    </row>
    <row r="856" spans="1:48" ht="20.100000000000001" customHeight="1">
      <c r="A856" s="55">
        <v>865</v>
      </c>
      <c r="B856" s="55" t="s">
        <v>560</v>
      </c>
      <c r="C856" s="64" t="s">
        <v>4875</v>
      </c>
      <c r="D856" s="55" t="s">
        <v>871</v>
      </c>
      <c r="H856" s="63">
        <v>45544</v>
      </c>
      <c r="I856" s="63">
        <v>45544</v>
      </c>
      <c r="J856" s="55" t="s">
        <v>561</v>
      </c>
      <c r="K856" s="64" t="s">
        <v>4772</v>
      </c>
      <c r="M856" s="55" t="s">
        <v>2991</v>
      </c>
      <c r="N856" s="55" t="s">
        <v>4773</v>
      </c>
      <c r="P856" s="55" t="s">
        <v>4774</v>
      </c>
      <c r="R856" s="55" t="s">
        <v>38</v>
      </c>
      <c r="S856" s="55" t="s">
        <v>351</v>
      </c>
      <c r="T856" s="60">
        <v>1</v>
      </c>
      <c r="U856" s="60">
        <v>0</v>
      </c>
      <c r="V856" s="60">
        <v>0</v>
      </c>
      <c r="W856" s="60">
        <v>0</v>
      </c>
      <c r="X856" s="60">
        <v>0</v>
      </c>
      <c r="Y856" s="60">
        <v>4400</v>
      </c>
      <c r="Z856" s="60">
        <v>1725</v>
      </c>
      <c r="AA856" s="60">
        <v>0</v>
      </c>
      <c r="AB856" s="60">
        <v>21320</v>
      </c>
      <c r="AC856" s="60">
        <v>14300</v>
      </c>
      <c r="AD856" s="60">
        <v>0</v>
      </c>
      <c r="AE856" s="60">
        <v>0</v>
      </c>
      <c r="AF856" s="60">
        <v>0</v>
      </c>
      <c r="AG856" s="60">
        <v>0</v>
      </c>
      <c r="AH856" s="61">
        <v>0</v>
      </c>
      <c r="AL856" s="55" t="s">
        <v>37</v>
      </c>
      <c r="AM856" s="55" t="s">
        <v>773</v>
      </c>
      <c r="AN856" s="55" t="s">
        <v>788</v>
      </c>
      <c r="AP8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20425</v>
      </c>
      <c r="AR8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56" s="60">
        <f>IFERROR(IF(출고표[[#This Row],[쇼핑몰구분]]="비닐팩토리",0,ROUND(출고표[[#This Row],[총판매금액(검)]]-출고표[[#This Row],[거래처지급액(검)]]-출고표[[#This Row],[수수료(검)]],0)),0)</f>
        <v>-20425</v>
      </c>
      <c r="AT8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8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56" s="60">
        <f>IFERROR(IF(D856="스마트스토어",COUNTIFS(출고표[구입일자],"&lt;&gt;"&amp;H856,출고표[구매자명],E856,출고표[구매자연락처],F856),COUNTIFS(출고표[구입일자],"&lt;&gt;"&amp;H856,출고표[구매자명],E856,출고표[구매자연락처],G856)),0)</f>
        <v>0</v>
      </c>
    </row>
    <row r="857" spans="1:48" ht="20.100000000000001" customHeight="1">
      <c r="A857" s="55">
        <v>866</v>
      </c>
      <c r="B857" s="55" t="s">
        <v>560</v>
      </c>
      <c r="C857" s="64" t="s">
        <v>4876</v>
      </c>
      <c r="D857" s="55" t="s">
        <v>871</v>
      </c>
      <c r="H857" s="63">
        <v>45544</v>
      </c>
      <c r="I857" s="63">
        <v>45544</v>
      </c>
      <c r="J857" s="55" t="s">
        <v>561</v>
      </c>
      <c r="K857" s="64" t="s">
        <v>4775</v>
      </c>
      <c r="M857" s="55" t="s">
        <v>2991</v>
      </c>
      <c r="N857" s="55" t="s">
        <v>4773</v>
      </c>
      <c r="P857" s="55" t="s">
        <v>4774</v>
      </c>
      <c r="Q857" s="55" t="s">
        <v>4776</v>
      </c>
      <c r="R857" s="55" t="s">
        <v>38</v>
      </c>
      <c r="S857" s="55" t="s">
        <v>351</v>
      </c>
      <c r="T857" s="60">
        <v>1</v>
      </c>
      <c r="U857" s="60">
        <v>0</v>
      </c>
      <c r="V857" s="60">
        <v>0</v>
      </c>
      <c r="W857" s="60">
        <v>0</v>
      </c>
      <c r="X857" s="60">
        <v>0</v>
      </c>
      <c r="Y857" s="60">
        <v>4400</v>
      </c>
      <c r="Z857" s="60">
        <v>1725</v>
      </c>
      <c r="AA857" s="60">
        <v>0</v>
      </c>
      <c r="AB857" s="60">
        <v>21320</v>
      </c>
      <c r="AC857" s="60">
        <v>14300</v>
      </c>
      <c r="AD857" s="60">
        <v>0</v>
      </c>
      <c r="AE857" s="60">
        <v>0</v>
      </c>
      <c r="AF857" s="60">
        <v>0</v>
      </c>
      <c r="AG857" s="60">
        <v>0</v>
      </c>
      <c r="AH857" s="61">
        <v>0</v>
      </c>
      <c r="AL857" s="55" t="s">
        <v>37</v>
      </c>
      <c r="AM857" s="55" t="s">
        <v>773</v>
      </c>
      <c r="AN857" s="55" t="s">
        <v>788</v>
      </c>
      <c r="AP8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20425</v>
      </c>
      <c r="AR8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57" s="60">
        <f>IFERROR(IF(출고표[[#This Row],[쇼핑몰구분]]="비닐팩토리",0,ROUND(출고표[[#This Row],[총판매금액(검)]]-출고표[[#This Row],[거래처지급액(검)]]-출고표[[#This Row],[수수료(검)]],0)),0)</f>
        <v>-20425</v>
      </c>
      <c r="AT8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8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57" s="60">
        <f>IFERROR(IF(D857="스마트스토어",COUNTIFS(출고표[구입일자],"&lt;&gt;"&amp;H857,출고표[구매자명],E857,출고표[구매자연락처],F857),COUNTIFS(출고표[구입일자],"&lt;&gt;"&amp;H857,출고표[구매자명],E857,출고표[구매자연락처],G857)),0)</f>
        <v>0</v>
      </c>
    </row>
    <row r="858" spans="1:48" ht="20.100000000000001" customHeight="1">
      <c r="A858" s="55">
        <v>867</v>
      </c>
      <c r="B858" s="55" t="s">
        <v>665</v>
      </c>
      <c r="C858" s="64" t="s">
        <v>4779</v>
      </c>
      <c r="D858" s="55" t="s">
        <v>559</v>
      </c>
      <c r="E858" s="55" t="s">
        <v>4777</v>
      </c>
      <c r="F858" s="55" t="s">
        <v>4780</v>
      </c>
      <c r="G858" s="55" t="s">
        <v>4781</v>
      </c>
      <c r="H858" s="63">
        <v>45544</v>
      </c>
      <c r="I858" s="63">
        <v>45544</v>
      </c>
      <c r="J858" s="55" t="s">
        <v>561</v>
      </c>
      <c r="K858" s="64" t="s">
        <v>4778</v>
      </c>
      <c r="M858" s="55" t="s">
        <v>4777</v>
      </c>
      <c r="N858" s="55" t="s">
        <v>4781</v>
      </c>
      <c r="P858" s="55" t="s">
        <v>4782</v>
      </c>
      <c r="R858" s="55" t="s">
        <v>22</v>
      </c>
      <c r="S858" s="55" t="s">
        <v>351</v>
      </c>
      <c r="T858" s="60">
        <v>1</v>
      </c>
      <c r="U858" s="60">
        <v>18400</v>
      </c>
      <c r="V858" s="60">
        <v>0</v>
      </c>
      <c r="W858" s="60">
        <v>3000</v>
      </c>
      <c r="X858" s="60">
        <v>0</v>
      </c>
      <c r="Y858" s="60">
        <v>3000</v>
      </c>
      <c r="Z858" s="60">
        <v>0</v>
      </c>
      <c r="AA858" s="60">
        <v>0</v>
      </c>
      <c r="AB858" s="60">
        <v>18400</v>
      </c>
      <c r="AC858" s="60">
        <v>12650</v>
      </c>
      <c r="AD858" s="60">
        <v>21400</v>
      </c>
      <c r="AE858" s="60">
        <v>0</v>
      </c>
      <c r="AF858" s="60">
        <v>1094</v>
      </c>
      <c r="AG858" s="60">
        <v>0</v>
      </c>
      <c r="AH858" s="61">
        <v>0</v>
      </c>
      <c r="AK858" s="55" t="s">
        <v>5368</v>
      </c>
      <c r="AL858" s="55" t="s">
        <v>21</v>
      </c>
      <c r="AN858" s="55" t="s">
        <v>785</v>
      </c>
      <c r="AP8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3000</v>
      </c>
      <c r="AQ8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259</v>
      </c>
      <c r="AS85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5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반품</v>
      </c>
      <c r="AV858" s="60">
        <f>IFERROR(IF(D858="스마트스토어",COUNTIFS(출고표[구입일자],"&lt;&gt;"&amp;H858,출고표[구매자명],E858,출고표[구매자연락처],F858),COUNTIFS(출고표[구입일자],"&lt;&gt;"&amp;H858,출고표[구매자명],E858,출고표[구매자연락처],G858)),0)</f>
        <v>0</v>
      </c>
    </row>
    <row r="859" spans="1:48" ht="20.100000000000001" customHeight="1">
      <c r="A859" s="55">
        <v>868</v>
      </c>
      <c r="B859" s="55" t="s">
        <v>665</v>
      </c>
      <c r="C859" s="64" t="s">
        <v>4785</v>
      </c>
      <c r="D859" s="55" t="s">
        <v>559</v>
      </c>
      <c r="E859" s="55" t="s">
        <v>4786</v>
      </c>
      <c r="F859" s="55" t="s">
        <v>4787</v>
      </c>
      <c r="G859" s="55" t="s">
        <v>4788</v>
      </c>
      <c r="H859" s="63">
        <v>45544</v>
      </c>
      <c r="I859" s="63">
        <v>45544</v>
      </c>
      <c r="J859" s="55" t="s">
        <v>561</v>
      </c>
      <c r="K859" s="64" t="s">
        <v>4784</v>
      </c>
      <c r="M859" s="55" t="s">
        <v>4783</v>
      </c>
      <c r="N859" s="55" t="s">
        <v>4788</v>
      </c>
      <c r="P859" s="55" t="s">
        <v>4789</v>
      </c>
      <c r="R859" s="55" t="s">
        <v>112</v>
      </c>
      <c r="S859" s="55" t="s">
        <v>351</v>
      </c>
      <c r="T859" s="60">
        <v>4</v>
      </c>
      <c r="U859" s="60">
        <v>12960</v>
      </c>
      <c r="V859" s="60">
        <v>5160</v>
      </c>
      <c r="W859" s="60">
        <v>0</v>
      </c>
      <c r="X859" s="60">
        <v>0</v>
      </c>
      <c r="Y859" s="60">
        <v>3500</v>
      </c>
      <c r="Z859" s="60">
        <v>960</v>
      </c>
      <c r="AA859" s="60">
        <v>0</v>
      </c>
      <c r="AB859" s="60">
        <v>3240</v>
      </c>
      <c r="AC859" s="60">
        <v>2156</v>
      </c>
      <c r="AD859" s="60">
        <v>12960</v>
      </c>
      <c r="AE859" s="60">
        <v>0</v>
      </c>
      <c r="AF859" s="60">
        <v>731</v>
      </c>
      <c r="AG859" s="60">
        <v>0</v>
      </c>
      <c r="AH859" s="61">
        <v>0</v>
      </c>
      <c r="AL859" s="55" t="s">
        <v>111</v>
      </c>
      <c r="AN859" s="55" t="s">
        <v>785</v>
      </c>
      <c r="AP8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12960</v>
      </c>
      <c r="AQ8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731</v>
      </c>
      <c r="AS85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5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9" s="60">
        <f>IFERROR(IF(D859="스마트스토어",COUNTIFS(출고표[구입일자],"&lt;&gt;"&amp;H859,출고표[구매자명],E859,출고표[구매자연락처],F859),COUNTIFS(출고표[구입일자],"&lt;&gt;"&amp;H859,출고표[구매자명],E859,출고표[구매자연락처],G859)),0)</f>
        <v>0</v>
      </c>
    </row>
    <row r="860" spans="1:48" ht="20.100000000000001" customHeight="1">
      <c r="A860" s="55">
        <v>869</v>
      </c>
      <c r="B860" s="55" t="s">
        <v>665</v>
      </c>
      <c r="C860" s="64" t="s">
        <v>4790</v>
      </c>
      <c r="D860" s="55" t="s">
        <v>559</v>
      </c>
      <c r="E860" s="55" t="s">
        <v>4786</v>
      </c>
      <c r="F860" s="55" t="s">
        <v>4787</v>
      </c>
      <c r="G860" s="55" t="s">
        <v>4788</v>
      </c>
      <c r="H860" s="63">
        <v>45544</v>
      </c>
      <c r="I860" s="63">
        <v>45544</v>
      </c>
      <c r="J860" s="55" t="s">
        <v>561</v>
      </c>
      <c r="K860" s="64" t="s">
        <v>4784</v>
      </c>
      <c r="M860" s="55" t="s">
        <v>4783</v>
      </c>
      <c r="N860" s="55" t="s">
        <v>4788</v>
      </c>
      <c r="P860" s="55" t="s">
        <v>4789</v>
      </c>
      <c r="R860" s="55" t="s">
        <v>115</v>
      </c>
      <c r="S860" s="55" t="s">
        <v>351</v>
      </c>
      <c r="T860" s="60">
        <v>4</v>
      </c>
      <c r="U860" s="60">
        <v>11880</v>
      </c>
      <c r="V860" s="60">
        <v>5160</v>
      </c>
      <c r="W860" s="60">
        <v>0</v>
      </c>
      <c r="X860" s="60">
        <v>0</v>
      </c>
      <c r="Y860" s="60">
        <v>0</v>
      </c>
      <c r="Z860" s="60">
        <v>0</v>
      </c>
      <c r="AA860" s="60">
        <v>0</v>
      </c>
      <c r="AB860" s="60">
        <v>2970</v>
      </c>
      <c r="AC860" s="60">
        <v>1980</v>
      </c>
      <c r="AD860" s="60">
        <v>11880</v>
      </c>
      <c r="AE860" s="60">
        <v>0</v>
      </c>
      <c r="AF860" s="60">
        <v>677</v>
      </c>
      <c r="AG860" s="60">
        <v>0</v>
      </c>
      <c r="AH860" s="61">
        <v>0</v>
      </c>
      <c r="AL860" s="55" t="s">
        <v>114</v>
      </c>
      <c r="AM860" s="55" t="s">
        <v>773</v>
      </c>
      <c r="AN860" s="55" t="s">
        <v>785</v>
      </c>
      <c r="AP8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11880</v>
      </c>
      <c r="AQ8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677</v>
      </c>
      <c r="AS86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0" s="60">
        <f>IFERROR(IF(D860="스마트스토어",COUNTIFS(출고표[구입일자],"&lt;&gt;"&amp;H860,출고표[구매자명],E860,출고표[구매자연락처],F860),COUNTIFS(출고표[구입일자],"&lt;&gt;"&amp;H860,출고표[구매자명],E860,출고표[구매자연락처],G860)),0)</f>
        <v>0</v>
      </c>
    </row>
    <row r="861" spans="1:48" ht="20.100000000000001" customHeight="1">
      <c r="A861" s="55">
        <v>870</v>
      </c>
      <c r="B861" s="55" t="s">
        <v>665</v>
      </c>
      <c r="C861" s="64" t="s">
        <v>4793</v>
      </c>
      <c r="D861" s="55" t="s">
        <v>559</v>
      </c>
      <c r="E861" s="55" t="s">
        <v>4791</v>
      </c>
      <c r="F861" s="55" t="s">
        <v>4794</v>
      </c>
      <c r="G861" s="55" t="s">
        <v>4795</v>
      </c>
      <c r="H861" s="63">
        <v>45542</v>
      </c>
      <c r="I861" s="63">
        <v>45544</v>
      </c>
      <c r="J861" s="55" t="s">
        <v>561</v>
      </c>
      <c r="K861" s="64" t="s">
        <v>4792</v>
      </c>
      <c r="M861" s="55" t="s">
        <v>4791</v>
      </c>
      <c r="N861" s="55" t="s">
        <v>4795</v>
      </c>
      <c r="P861" s="55" t="s">
        <v>4796</v>
      </c>
      <c r="R861" s="55" t="s">
        <v>133</v>
      </c>
      <c r="S861" s="55" t="s">
        <v>351</v>
      </c>
      <c r="T861" s="60">
        <v>50</v>
      </c>
      <c r="U861" s="60">
        <v>41500</v>
      </c>
      <c r="V861" s="60">
        <v>64500</v>
      </c>
      <c r="W861" s="60">
        <v>0</v>
      </c>
      <c r="X861" s="60">
        <v>0</v>
      </c>
      <c r="Y861" s="60">
        <v>3500</v>
      </c>
      <c r="Z861" s="60">
        <v>960</v>
      </c>
      <c r="AA861" s="60">
        <v>0</v>
      </c>
      <c r="AB861" s="60">
        <v>830</v>
      </c>
      <c r="AC861" s="60">
        <v>550</v>
      </c>
      <c r="AD861" s="60">
        <v>41500</v>
      </c>
      <c r="AE861" s="60">
        <v>0</v>
      </c>
      <c r="AF861" s="60">
        <v>2165</v>
      </c>
      <c r="AG861" s="60">
        <v>0</v>
      </c>
      <c r="AH861" s="61">
        <v>0</v>
      </c>
      <c r="AL861" s="55" t="s">
        <v>132</v>
      </c>
      <c r="AN861" s="55" t="s">
        <v>785</v>
      </c>
      <c r="AP8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41500</v>
      </c>
      <c r="AQ8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2165</v>
      </c>
      <c r="AS86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1" s="60">
        <f>IFERROR(IF(D861="스마트스토어",COUNTIFS(출고표[구입일자],"&lt;&gt;"&amp;H861,출고표[구매자명],E861,출고표[구매자연락처],F861),COUNTIFS(출고표[구입일자],"&lt;&gt;"&amp;H861,출고표[구매자명],E861,출고표[구매자연락처],G861)),0)</f>
        <v>0</v>
      </c>
    </row>
    <row r="862" spans="1:48" ht="20.100000000000001" customHeight="1">
      <c r="A862" s="55">
        <v>871</v>
      </c>
      <c r="B862" s="55" t="s">
        <v>665</v>
      </c>
      <c r="C862" s="64" t="s">
        <v>4799</v>
      </c>
      <c r="D862" s="55" t="s">
        <v>559</v>
      </c>
      <c r="E862" s="55" t="s">
        <v>4797</v>
      </c>
      <c r="F862" s="55" t="s">
        <v>4800</v>
      </c>
      <c r="G862" s="55" t="s">
        <v>4801</v>
      </c>
      <c r="H862" s="63">
        <v>45542</v>
      </c>
      <c r="I862" s="63">
        <v>45544</v>
      </c>
      <c r="J862" s="55" t="s">
        <v>561</v>
      </c>
      <c r="K862" s="64" t="s">
        <v>4798</v>
      </c>
      <c r="M862" s="55" t="s">
        <v>4797</v>
      </c>
      <c r="N862" s="55" t="s">
        <v>4801</v>
      </c>
      <c r="P862" s="55" t="s">
        <v>4802</v>
      </c>
      <c r="R862" s="55" t="s">
        <v>24</v>
      </c>
      <c r="S862" s="55" t="s">
        <v>351</v>
      </c>
      <c r="T862" s="60">
        <v>1</v>
      </c>
      <c r="U862" s="60">
        <v>13600</v>
      </c>
      <c r="V862" s="60">
        <v>0</v>
      </c>
      <c r="W862" s="60">
        <v>3000</v>
      </c>
      <c r="X862" s="60">
        <v>0</v>
      </c>
      <c r="Y862" s="60">
        <v>3000</v>
      </c>
      <c r="Z862" s="60">
        <v>0</v>
      </c>
      <c r="AA862" s="60">
        <v>0</v>
      </c>
      <c r="AB862" s="60">
        <v>13600</v>
      </c>
      <c r="AC862" s="60">
        <v>9350</v>
      </c>
      <c r="AD862" s="60">
        <v>16600</v>
      </c>
      <c r="AE862" s="60">
        <v>0</v>
      </c>
      <c r="AF862" s="60">
        <v>852</v>
      </c>
      <c r="AG862" s="60">
        <v>0</v>
      </c>
      <c r="AH862" s="61">
        <v>0</v>
      </c>
      <c r="AL862" s="55" t="s">
        <v>23</v>
      </c>
      <c r="AN862" s="55" t="s">
        <v>785</v>
      </c>
      <c r="AP8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8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86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2" s="60">
        <f>IFERROR(IF(D862="스마트스토어",COUNTIFS(출고표[구입일자],"&lt;&gt;"&amp;H862,출고표[구매자명],E862,출고표[구매자연락처],F862),COUNTIFS(출고표[구입일자],"&lt;&gt;"&amp;H862,출고표[구매자명],E862,출고표[구매자연락처],G862)),0)</f>
        <v>0</v>
      </c>
    </row>
    <row r="863" spans="1:48" ht="20.100000000000001" customHeight="1">
      <c r="A863" s="55">
        <v>872</v>
      </c>
      <c r="B863" s="55" t="s">
        <v>665</v>
      </c>
      <c r="C863" s="64" t="s">
        <v>4803</v>
      </c>
      <c r="D863" s="55" t="s">
        <v>559</v>
      </c>
      <c r="E863" s="55" t="s">
        <v>4797</v>
      </c>
      <c r="F863" s="55" t="s">
        <v>4800</v>
      </c>
      <c r="G863" s="55" t="s">
        <v>4801</v>
      </c>
      <c r="H863" s="63">
        <v>45542</v>
      </c>
      <c r="I863" s="63">
        <v>45544</v>
      </c>
      <c r="J863" s="55" t="s">
        <v>561</v>
      </c>
      <c r="K863" s="64" t="s">
        <v>4798</v>
      </c>
      <c r="M863" s="55" t="s">
        <v>4797</v>
      </c>
      <c r="N863" s="55" t="s">
        <v>4801</v>
      </c>
      <c r="P863" s="55" t="s">
        <v>4802</v>
      </c>
      <c r="R863" s="55" t="s">
        <v>110</v>
      </c>
      <c r="S863" s="55" t="s">
        <v>351</v>
      </c>
      <c r="T863" s="60">
        <v>1</v>
      </c>
      <c r="U863" s="60">
        <v>1080</v>
      </c>
      <c r="V863" s="60">
        <v>1560</v>
      </c>
      <c r="W863" s="60">
        <v>0</v>
      </c>
      <c r="X863" s="60">
        <v>0</v>
      </c>
      <c r="Y863" s="60">
        <v>0</v>
      </c>
      <c r="Z863" s="60">
        <v>0</v>
      </c>
      <c r="AA863" s="60">
        <v>0</v>
      </c>
      <c r="AB863" s="60">
        <v>1080</v>
      </c>
      <c r="AC863" s="60">
        <v>715</v>
      </c>
      <c r="AD863" s="60">
        <v>1080</v>
      </c>
      <c r="AE863" s="60">
        <v>0</v>
      </c>
      <c r="AF863" s="60">
        <v>134</v>
      </c>
      <c r="AG863" s="60">
        <v>0</v>
      </c>
      <c r="AH863" s="61">
        <v>0</v>
      </c>
      <c r="AL863" s="55" t="s">
        <v>1640</v>
      </c>
      <c r="AM863" s="55" t="s">
        <v>773</v>
      </c>
      <c r="AN863" s="55" t="s">
        <v>785</v>
      </c>
      <c r="AP8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1080</v>
      </c>
      <c r="AQ8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</v>
      </c>
      <c r="AS86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3" s="60">
        <f>IFERROR(IF(D863="스마트스토어",COUNTIFS(출고표[구입일자],"&lt;&gt;"&amp;H863,출고표[구매자명],E863,출고표[구매자연락처],F863),COUNTIFS(출고표[구입일자],"&lt;&gt;"&amp;H863,출고표[구매자명],E863,출고표[구매자연락처],G863)),0)</f>
        <v>0</v>
      </c>
    </row>
    <row r="864" spans="1:48" ht="20.100000000000001" customHeight="1">
      <c r="A864" s="55">
        <v>873</v>
      </c>
      <c r="B864" s="55" t="s">
        <v>665</v>
      </c>
      <c r="C864" s="64" t="s">
        <v>4806</v>
      </c>
      <c r="D864" s="55" t="s">
        <v>559</v>
      </c>
      <c r="E864" s="55" t="s">
        <v>4807</v>
      </c>
      <c r="F864" s="55" t="s">
        <v>4808</v>
      </c>
      <c r="G864" s="55" t="s">
        <v>4809</v>
      </c>
      <c r="H864" s="63">
        <v>45541</v>
      </c>
      <c r="I864" s="63">
        <v>45544</v>
      </c>
      <c r="J864" s="55" t="s">
        <v>561</v>
      </c>
      <c r="K864" s="64" t="s">
        <v>4805</v>
      </c>
      <c r="M864" s="55" t="s">
        <v>4804</v>
      </c>
      <c r="N864" s="55" t="s">
        <v>4810</v>
      </c>
      <c r="P864" s="55" t="s">
        <v>4811</v>
      </c>
      <c r="R864" s="55" t="s">
        <v>40</v>
      </c>
      <c r="S864" s="55" t="s">
        <v>351</v>
      </c>
      <c r="T864" s="60">
        <v>1</v>
      </c>
      <c r="U864" s="60">
        <v>17600</v>
      </c>
      <c r="V864" s="60">
        <v>0</v>
      </c>
      <c r="W864" s="60">
        <v>3000</v>
      </c>
      <c r="X864" s="60">
        <v>0</v>
      </c>
      <c r="Y864" s="60">
        <v>3500</v>
      </c>
      <c r="Z864" s="60">
        <v>960</v>
      </c>
      <c r="AA864" s="60">
        <v>0</v>
      </c>
      <c r="AB864" s="60">
        <v>17600</v>
      </c>
      <c r="AC864" s="60">
        <v>12100</v>
      </c>
      <c r="AD864" s="60">
        <v>20600</v>
      </c>
      <c r="AE864" s="60">
        <v>0</v>
      </c>
      <c r="AF864" s="60">
        <v>1053</v>
      </c>
      <c r="AG864" s="60">
        <v>0</v>
      </c>
      <c r="AH864" s="61">
        <v>0</v>
      </c>
      <c r="AL864" s="55" t="s">
        <v>39</v>
      </c>
      <c r="AN864" s="55" t="s">
        <v>785</v>
      </c>
      <c r="AP8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20600</v>
      </c>
      <c r="AQ8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86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4" s="60">
        <f>IFERROR(IF(D864="스마트스토어",COUNTIFS(출고표[구입일자],"&lt;&gt;"&amp;H864,출고표[구매자명],E864,출고표[구매자연락처],F864),COUNTIFS(출고표[구입일자],"&lt;&gt;"&amp;H864,출고표[구매자명],E864,출고표[구매자연락처],G864)),0)</f>
        <v>0</v>
      </c>
    </row>
    <row r="865" spans="1:48" ht="20.100000000000001" customHeight="1">
      <c r="A865" s="55">
        <v>874</v>
      </c>
      <c r="B865" s="55" t="s">
        <v>665</v>
      </c>
      <c r="C865" s="64" t="s">
        <v>4814</v>
      </c>
      <c r="D865" s="55" t="s">
        <v>562</v>
      </c>
      <c r="E865" s="55" t="s">
        <v>4812</v>
      </c>
      <c r="G865" s="55" t="s">
        <v>4815</v>
      </c>
      <c r="H865" s="63">
        <v>45544</v>
      </c>
      <c r="I865" s="63">
        <v>45544</v>
      </c>
      <c r="J865" s="55" t="s">
        <v>561</v>
      </c>
      <c r="K865" s="64" t="s">
        <v>4813</v>
      </c>
      <c r="M865" s="55" t="s">
        <v>4812</v>
      </c>
      <c r="N865" s="55" t="s">
        <v>4815</v>
      </c>
      <c r="P865" s="55" t="s">
        <v>4816</v>
      </c>
      <c r="Q865" s="55" t="s">
        <v>563</v>
      </c>
      <c r="R865" s="55" t="s">
        <v>36</v>
      </c>
      <c r="S865" s="55" t="s">
        <v>351</v>
      </c>
      <c r="T865" s="60">
        <v>2</v>
      </c>
      <c r="U865" s="60">
        <v>50400</v>
      </c>
      <c r="V865" s="60">
        <v>0</v>
      </c>
      <c r="W865" s="60">
        <v>0</v>
      </c>
      <c r="X865" s="60">
        <v>0</v>
      </c>
      <c r="Y865" s="60">
        <v>4400</v>
      </c>
      <c r="Z865" s="60">
        <v>1725</v>
      </c>
      <c r="AA865" s="60">
        <v>0</v>
      </c>
      <c r="AB865" s="60">
        <v>25200</v>
      </c>
      <c r="AC865" s="60">
        <v>16500</v>
      </c>
      <c r="AD865" s="60">
        <v>50400</v>
      </c>
      <c r="AE865" s="60">
        <v>0</v>
      </c>
      <c r="AF865" s="60">
        <v>5988</v>
      </c>
      <c r="AG865" s="60">
        <v>0</v>
      </c>
      <c r="AH865" s="61">
        <v>0</v>
      </c>
      <c r="AL865" s="55" t="s">
        <v>35</v>
      </c>
      <c r="AN865" s="55" t="s">
        <v>785</v>
      </c>
      <c r="AP8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50400</v>
      </c>
      <c r="AQ8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5988</v>
      </c>
      <c r="AS8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5" s="60">
        <f>IFERROR(IF(D865="스마트스토어",COUNTIFS(출고표[구입일자],"&lt;&gt;"&amp;H865,출고표[구매자명],E865,출고표[구매자연락처],F865),COUNTIFS(출고표[구입일자],"&lt;&gt;"&amp;H865,출고표[구매자명],E865,출고표[구매자연락처],G865)),0)</f>
        <v>0</v>
      </c>
    </row>
    <row r="866" spans="1:48" ht="20.100000000000001" customHeight="1">
      <c r="A866" s="55">
        <v>875</v>
      </c>
      <c r="B866" s="55" t="s">
        <v>560</v>
      </c>
      <c r="C866" s="64" t="s">
        <v>4818</v>
      </c>
      <c r="D866" s="55" t="s">
        <v>562</v>
      </c>
      <c r="E866" s="55" t="s">
        <v>2991</v>
      </c>
      <c r="G866" s="55" t="s">
        <v>4773</v>
      </c>
      <c r="H866" s="63">
        <v>45541</v>
      </c>
      <c r="I866" s="63">
        <v>45544</v>
      </c>
      <c r="J866" s="55" t="s">
        <v>561</v>
      </c>
      <c r="K866" s="64" t="s">
        <v>4817</v>
      </c>
      <c r="M866" s="55" t="s">
        <v>2991</v>
      </c>
      <c r="N866" s="55" t="s">
        <v>4773</v>
      </c>
      <c r="P866" s="55" t="s">
        <v>2994</v>
      </c>
      <c r="Q866" s="55" t="s">
        <v>2995</v>
      </c>
      <c r="R866" s="55" t="s">
        <v>38</v>
      </c>
      <c r="S866" s="55" t="s">
        <v>351</v>
      </c>
      <c r="T866" s="60">
        <v>8</v>
      </c>
      <c r="U866" s="60">
        <v>196560</v>
      </c>
      <c r="V866" s="60">
        <v>0</v>
      </c>
      <c r="W866" s="60">
        <v>0</v>
      </c>
      <c r="X866" s="60">
        <v>0</v>
      </c>
      <c r="Y866" s="60">
        <v>4400</v>
      </c>
      <c r="Z866" s="60">
        <v>1725</v>
      </c>
      <c r="AA866" s="60">
        <v>0</v>
      </c>
      <c r="AB866" s="60">
        <v>23210</v>
      </c>
      <c r="AC866" s="60">
        <v>14300</v>
      </c>
      <c r="AD866" s="60">
        <v>196560</v>
      </c>
      <c r="AE866" s="60">
        <v>120525</v>
      </c>
      <c r="AF866" s="60">
        <v>23351</v>
      </c>
      <c r="AG866" s="60">
        <v>52684</v>
      </c>
      <c r="AH866" s="61">
        <v>0.26800000000000002</v>
      </c>
      <c r="AL866" s="55" t="s">
        <v>37</v>
      </c>
      <c r="AN866" s="55" t="s">
        <v>785</v>
      </c>
      <c r="AP8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196560</v>
      </c>
      <c r="AQ8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120525</v>
      </c>
      <c r="AR8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23351</v>
      </c>
      <c r="AS866" s="60">
        <f>IFERROR(IF(출고표[[#This Row],[쇼핑몰구분]]="비닐팩토리",0,ROUND(출고표[[#This Row],[총판매금액(검)]]-출고표[[#This Row],[거래처지급액(검)]]-출고표[[#This Row],[수수료(검)]],0)),0)</f>
        <v>52684</v>
      </c>
      <c r="AT8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0.26800000000000002</v>
      </c>
      <c r="AU8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6" s="60">
        <f>IFERROR(IF(D866="스마트스토어",COUNTIFS(출고표[구입일자],"&lt;&gt;"&amp;H866,출고표[구매자명],E866,출고표[구매자연락처],F866),COUNTIFS(출고표[구입일자],"&lt;&gt;"&amp;H866,출고표[구매자명],E866,출고표[구매자연락처],G866)),0)</f>
        <v>0</v>
      </c>
    </row>
    <row r="867" spans="1:48" ht="20.100000000000001" customHeight="1">
      <c r="A867" s="55">
        <v>876</v>
      </c>
      <c r="B867" s="55" t="s">
        <v>560</v>
      </c>
      <c r="C867" s="64" t="s">
        <v>4821</v>
      </c>
      <c r="D867" s="55" t="s">
        <v>562</v>
      </c>
      <c r="E867" s="55" t="s">
        <v>4819</v>
      </c>
      <c r="G867" s="55" t="s">
        <v>4822</v>
      </c>
      <c r="H867" s="63">
        <v>45541</v>
      </c>
      <c r="I867" s="63">
        <v>45544</v>
      </c>
      <c r="J867" s="55" t="s">
        <v>561</v>
      </c>
      <c r="K867" s="64" t="s">
        <v>4820</v>
      </c>
      <c r="M867" s="55" t="s">
        <v>4819</v>
      </c>
      <c r="N867" s="55" t="s">
        <v>4822</v>
      </c>
      <c r="P867" s="55" t="s">
        <v>4823</v>
      </c>
      <c r="Q867" s="55" t="s">
        <v>564</v>
      </c>
      <c r="R867" s="55" t="s">
        <v>121</v>
      </c>
      <c r="S867" s="55" t="s">
        <v>351</v>
      </c>
      <c r="T867" s="60">
        <v>2</v>
      </c>
      <c r="U867" s="60">
        <v>5420</v>
      </c>
      <c r="V867" s="60">
        <v>0</v>
      </c>
      <c r="W867" s="60">
        <v>3000</v>
      </c>
      <c r="X867" s="60">
        <v>0</v>
      </c>
      <c r="Y867" s="60">
        <v>3000</v>
      </c>
      <c r="Z867" s="60">
        <v>0</v>
      </c>
      <c r="AA867" s="60">
        <v>0</v>
      </c>
      <c r="AB867" s="60">
        <v>2320</v>
      </c>
      <c r="AC867" s="60">
        <v>1430</v>
      </c>
      <c r="AD867" s="60">
        <v>8420</v>
      </c>
      <c r="AE867" s="60">
        <v>5860</v>
      </c>
      <c r="AF867" s="60">
        <v>743</v>
      </c>
      <c r="AG867" s="60">
        <v>1817</v>
      </c>
      <c r="AH867" s="61">
        <v>0.21579999999999999</v>
      </c>
      <c r="AL867" s="55" t="s">
        <v>120</v>
      </c>
      <c r="AN867" s="55" t="s">
        <v>785</v>
      </c>
      <c r="AP8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8420</v>
      </c>
      <c r="AQ8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5860</v>
      </c>
      <c r="AR8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743</v>
      </c>
      <c r="AS867" s="60">
        <f>IFERROR(IF(출고표[[#This Row],[쇼핑몰구분]]="비닐팩토리",0,ROUND(출고표[[#This Row],[총판매금액(검)]]-출고표[[#This Row],[거래처지급액(검)]]-출고표[[#This Row],[수수료(검)]],0)),0)</f>
        <v>1817</v>
      </c>
      <c r="AT8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0.21579999999999999</v>
      </c>
      <c r="AU8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7" s="60">
        <f>IFERROR(IF(D867="스마트스토어",COUNTIFS(출고표[구입일자],"&lt;&gt;"&amp;H867,출고표[구매자명],E867,출고표[구매자연락처],F867),COUNTIFS(출고표[구입일자],"&lt;&gt;"&amp;H867,출고표[구매자명],E867,출고표[구매자연락처],G867)),0)</f>
        <v>0</v>
      </c>
    </row>
    <row r="868" spans="1:48" ht="20.100000000000001" customHeight="1">
      <c r="A868" s="55">
        <v>877</v>
      </c>
      <c r="B868" s="55" t="s">
        <v>560</v>
      </c>
      <c r="C868" s="64" t="s">
        <v>4826</v>
      </c>
      <c r="D868" s="55" t="s">
        <v>562</v>
      </c>
      <c r="E868" s="55" t="s">
        <v>4824</v>
      </c>
      <c r="G868" s="55" t="s">
        <v>4827</v>
      </c>
      <c r="H868" s="63">
        <v>45542</v>
      </c>
      <c r="I868" s="63">
        <v>45544</v>
      </c>
      <c r="J868" s="55" t="s">
        <v>561</v>
      </c>
      <c r="K868" s="64" t="s">
        <v>4825</v>
      </c>
      <c r="M868" s="55" t="s">
        <v>4824</v>
      </c>
      <c r="N868" s="55" t="s">
        <v>4827</v>
      </c>
      <c r="P868" s="55" t="s">
        <v>4828</v>
      </c>
      <c r="Q868" s="55" t="s">
        <v>564</v>
      </c>
      <c r="R868" s="55" t="s">
        <v>18</v>
      </c>
      <c r="S868" s="55" t="s">
        <v>351</v>
      </c>
      <c r="T868" s="60">
        <v>1</v>
      </c>
      <c r="U868" s="60">
        <v>12470</v>
      </c>
      <c r="V868" s="60">
        <v>0</v>
      </c>
      <c r="W868" s="60">
        <v>3000</v>
      </c>
      <c r="X868" s="60">
        <v>0</v>
      </c>
      <c r="Y868" s="60">
        <v>3000</v>
      </c>
      <c r="Z868" s="60">
        <v>0</v>
      </c>
      <c r="AA868" s="60">
        <v>0</v>
      </c>
      <c r="AB868" s="60">
        <v>11780</v>
      </c>
      <c r="AC868" s="60">
        <v>7260</v>
      </c>
      <c r="AD868" s="60">
        <v>15470</v>
      </c>
      <c r="AE868" s="60">
        <v>10260</v>
      </c>
      <c r="AF868" s="60">
        <v>1580</v>
      </c>
      <c r="AG868" s="60">
        <v>3630</v>
      </c>
      <c r="AH868" s="61">
        <v>0.2346</v>
      </c>
      <c r="AL868" s="55" t="s">
        <v>17</v>
      </c>
      <c r="AN868" s="55" t="s">
        <v>785</v>
      </c>
      <c r="AP8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8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8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868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8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8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8" s="60">
        <f>IFERROR(IF(D868="스마트스토어",COUNTIFS(출고표[구입일자],"&lt;&gt;"&amp;H868,출고표[구매자명],E868,출고표[구매자연락처],F868),COUNTIFS(출고표[구입일자],"&lt;&gt;"&amp;H868,출고표[구매자명],E868,출고표[구매자연락처],G868)),0)</f>
        <v>0</v>
      </c>
    </row>
    <row r="869" spans="1:48" ht="20.100000000000001" customHeight="1">
      <c r="A869" s="55">
        <v>878</v>
      </c>
      <c r="B869" s="55" t="s">
        <v>560</v>
      </c>
      <c r="C869" s="64" t="s">
        <v>4831</v>
      </c>
      <c r="D869" s="55" t="s">
        <v>562</v>
      </c>
      <c r="E869" s="55" t="s">
        <v>4829</v>
      </c>
      <c r="G869" s="55" t="s">
        <v>4832</v>
      </c>
      <c r="H869" s="63">
        <v>45542</v>
      </c>
      <c r="I869" s="63">
        <v>45544</v>
      </c>
      <c r="J869" s="55" t="s">
        <v>561</v>
      </c>
      <c r="K869" s="64" t="s">
        <v>4830</v>
      </c>
      <c r="M869" s="55" t="s">
        <v>4829</v>
      </c>
      <c r="N869" s="55" t="s">
        <v>4832</v>
      </c>
      <c r="P869" s="55" t="s">
        <v>4833</v>
      </c>
      <c r="Q869" s="55" t="s">
        <v>564</v>
      </c>
      <c r="R869" s="55" t="s">
        <v>18</v>
      </c>
      <c r="S869" s="55" t="s">
        <v>351</v>
      </c>
      <c r="T869" s="60">
        <v>2</v>
      </c>
      <c r="U869" s="60">
        <v>24940</v>
      </c>
      <c r="V869" s="60">
        <v>0</v>
      </c>
      <c r="W869" s="60">
        <v>3000</v>
      </c>
      <c r="X869" s="60">
        <v>0</v>
      </c>
      <c r="Y869" s="60">
        <v>3000</v>
      </c>
      <c r="Z869" s="60">
        <v>0</v>
      </c>
      <c r="AA869" s="60">
        <v>0</v>
      </c>
      <c r="AB869" s="60">
        <v>11780</v>
      </c>
      <c r="AC869" s="60">
        <v>7260</v>
      </c>
      <c r="AD869" s="60">
        <v>27940</v>
      </c>
      <c r="AE869" s="60">
        <v>17520</v>
      </c>
      <c r="AF869" s="60">
        <v>3062</v>
      </c>
      <c r="AG869" s="60">
        <v>7358</v>
      </c>
      <c r="AH869" s="61">
        <v>0.26340000000000002</v>
      </c>
      <c r="AL869" s="55" t="s">
        <v>17</v>
      </c>
      <c r="AN869" s="55" t="s">
        <v>785</v>
      </c>
      <c r="AP8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27940</v>
      </c>
      <c r="AQ8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17520</v>
      </c>
      <c r="AR8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3062</v>
      </c>
      <c r="AS869" s="60">
        <f>IFERROR(IF(출고표[[#This Row],[쇼핑몰구분]]="비닐팩토리",0,ROUND(출고표[[#This Row],[총판매금액(검)]]-출고표[[#This Row],[거래처지급액(검)]]-출고표[[#This Row],[수수료(검)]],0)),0)</f>
        <v>7358</v>
      </c>
      <c r="AT8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0.26340000000000002</v>
      </c>
      <c r="AU8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9" s="60">
        <f>IFERROR(IF(D869="스마트스토어",COUNTIFS(출고표[구입일자],"&lt;&gt;"&amp;H869,출고표[구매자명],E869,출고표[구매자연락처],F869),COUNTIFS(출고표[구입일자],"&lt;&gt;"&amp;H869,출고표[구매자명],E869,출고표[구매자연락처],G869)),0)</f>
        <v>0</v>
      </c>
    </row>
    <row r="870" spans="1:48" ht="20.100000000000001" customHeight="1">
      <c r="A870" s="55">
        <v>879</v>
      </c>
      <c r="B870" s="55" t="s">
        <v>560</v>
      </c>
      <c r="C870" s="64" t="s">
        <v>4836</v>
      </c>
      <c r="D870" s="55" t="s">
        <v>562</v>
      </c>
      <c r="E870" s="55" t="s">
        <v>4834</v>
      </c>
      <c r="G870" s="55" t="s">
        <v>4837</v>
      </c>
      <c r="H870" s="63">
        <v>45542</v>
      </c>
      <c r="I870" s="63">
        <v>45544</v>
      </c>
      <c r="J870" s="55" t="s">
        <v>561</v>
      </c>
      <c r="K870" s="64" t="s">
        <v>4835</v>
      </c>
      <c r="M870" s="55" t="s">
        <v>4834</v>
      </c>
      <c r="N870" s="55" t="s">
        <v>4837</v>
      </c>
      <c r="P870" s="55" t="s">
        <v>4838</v>
      </c>
      <c r="Q870" s="55" t="s">
        <v>564</v>
      </c>
      <c r="R870" s="55" t="s">
        <v>34</v>
      </c>
      <c r="S870" s="55" t="s">
        <v>351</v>
      </c>
      <c r="T870" s="60">
        <v>1</v>
      </c>
      <c r="U870" s="60">
        <v>34020</v>
      </c>
      <c r="V870" s="60">
        <v>0</v>
      </c>
      <c r="W870" s="60">
        <v>3000</v>
      </c>
      <c r="X870" s="60">
        <v>0</v>
      </c>
      <c r="Y870" s="60">
        <v>3500</v>
      </c>
      <c r="Z870" s="60">
        <v>960</v>
      </c>
      <c r="AA870" s="60">
        <v>0</v>
      </c>
      <c r="AB870" s="60">
        <v>32130</v>
      </c>
      <c r="AC870" s="60">
        <v>19800</v>
      </c>
      <c r="AD870" s="60">
        <v>37020</v>
      </c>
      <c r="AE870" s="60">
        <v>24260</v>
      </c>
      <c r="AF870" s="60">
        <v>4141</v>
      </c>
      <c r="AG870" s="60">
        <v>8619</v>
      </c>
      <c r="AH870" s="61">
        <v>0.23280000000000001</v>
      </c>
      <c r="AL870" s="55" t="s">
        <v>33</v>
      </c>
      <c r="AN870" s="55" t="s">
        <v>785</v>
      </c>
      <c r="AP8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0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0" s="60">
        <f>IFERROR(IF(D870="스마트스토어",COUNTIFS(출고표[구입일자],"&lt;&gt;"&amp;H870,출고표[구매자명],E870,출고표[구매자연락처],F870),COUNTIFS(출고표[구입일자],"&lt;&gt;"&amp;H870,출고표[구매자명],E870,출고표[구매자연락처],G870)),0)</f>
        <v>0</v>
      </c>
    </row>
    <row r="871" spans="1:48" ht="20.100000000000001" customHeight="1">
      <c r="A871" s="55">
        <v>880</v>
      </c>
      <c r="B871" s="55" t="s">
        <v>560</v>
      </c>
      <c r="C871" s="64" t="s">
        <v>4841</v>
      </c>
      <c r="D871" s="55" t="s">
        <v>562</v>
      </c>
      <c r="E871" s="55" t="s">
        <v>4839</v>
      </c>
      <c r="G871" s="55" t="s">
        <v>4842</v>
      </c>
      <c r="H871" s="63">
        <v>45543</v>
      </c>
      <c r="I871" s="63">
        <v>45544</v>
      </c>
      <c r="J871" s="55" t="s">
        <v>561</v>
      </c>
      <c r="K871" s="64" t="s">
        <v>4840</v>
      </c>
      <c r="M871" s="55" t="s">
        <v>4839</v>
      </c>
      <c r="N871" s="55" t="s">
        <v>4842</v>
      </c>
      <c r="P871" s="55" t="s">
        <v>4843</v>
      </c>
      <c r="Q871" s="55" t="s">
        <v>564</v>
      </c>
      <c r="R871" s="55" t="s">
        <v>34</v>
      </c>
      <c r="S871" s="55" t="s">
        <v>351</v>
      </c>
      <c r="T871" s="60">
        <v>1</v>
      </c>
      <c r="U871" s="60">
        <v>34020</v>
      </c>
      <c r="V871" s="60">
        <v>0</v>
      </c>
      <c r="W871" s="60">
        <v>3000</v>
      </c>
      <c r="X871" s="60">
        <v>0</v>
      </c>
      <c r="Y871" s="60">
        <v>3500</v>
      </c>
      <c r="Z871" s="60">
        <v>960</v>
      </c>
      <c r="AA871" s="60">
        <v>0</v>
      </c>
      <c r="AB871" s="60">
        <v>32130</v>
      </c>
      <c r="AC871" s="60">
        <v>19800</v>
      </c>
      <c r="AD871" s="60">
        <v>37020</v>
      </c>
      <c r="AE871" s="60">
        <v>24260</v>
      </c>
      <c r="AF871" s="60">
        <v>4141</v>
      </c>
      <c r="AG871" s="60">
        <v>8619</v>
      </c>
      <c r="AH871" s="61">
        <v>0.23280000000000001</v>
      </c>
      <c r="AL871" s="55" t="s">
        <v>33</v>
      </c>
      <c r="AN871" s="55" t="s">
        <v>785</v>
      </c>
      <c r="AP8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1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1" s="60">
        <f>IFERROR(IF(D871="스마트스토어",COUNTIFS(출고표[구입일자],"&lt;&gt;"&amp;H871,출고표[구매자명],E871,출고표[구매자연락처],F871),COUNTIFS(출고표[구입일자],"&lt;&gt;"&amp;H871,출고표[구매자명],E871,출고표[구매자연락처],G871)),0)</f>
        <v>0</v>
      </c>
    </row>
    <row r="872" spans="1:48" ht="20.100000000000001" customHeight="1">
      <c r="A872" s="55">
        <v>881</v>
      </c>
      <c r="B872" s="55" t="s">
        <v>560</v>
      </c>
      <c r="C872" s="64" t="s">
        <v>4846</v>
      </c>
      <c r="D872" s="55" t="s">
        <v>562</v>
      </c>
      <c r="E872" s="55" t="s">
        <v>4844</v>
      </c>
      <c r="G872" s="55" t="s">
        <v>4847</v>
      </c>
      <c r="H872" s="63">
        <v>45543</v>
      </c>
      <c r="I872" s="63">
        <v>45544</v>
      </c>
      <c r="J872" s="55" t="s">
        <v>561</v>
      </c>
      <c r="K872" s="64" t="s">
        <v>4845</v>
      </c>
      <c r="M872" s="55" t="s">
        <v>4844</v>
      </c>
      <c r="N872" s="55" t="s">
        <v>4847</v>
      </c>
      <c r="P872" s="55" t="s">
        <v>4848</v>
      </c>
      <c r="Q872" s="55" t="s">
        <v>563</v>
      </c>
      <c r="R872" s="55" t="s">
        <v>42</v>
      </c>
      <c r="S872" s="55" t="s">
        <v>351</v>
      </c>
      <c r="T872" s="60">
        <v>1</v>
      </c>
      <c r="U872" s="60">
        <v>18900</v>
      </c>
      <c r="V872" s="60">
        <v>0</v>
      </c>
      <c r="W872" s="60">
        <v>3000</v>
      </c>
      <c r="X872" s="60">
        <v>0</v>
      </c>
      <c r="Y872" s="60">
        <v>3500</v>
      </c>
      <c r="Z872" s="60">
        <v>960</v>
      </c>
      <c r="AA872" s="60">
        <v>0</v>
      </c>
      <c r="AB872" s="60">
        <v>17850</v>
      </c>
      <c r="AC872" s="60">
        <v>11000</v>
      </c>
      <c r="AD872" s="60">
        <v>21900</v>
      </c>
      <c r="AE872" s="60">
        <v>15460</v>
      </c>
      <c r="AF872" s="60">
        <v>2344</v>
      </c>
      <c r="AG872" s="60">
        <v>4096</v>
      </c>
      <c r="AH872" s="61">
        <v>0.187</v>
      </c>
      <c r="AL872" s="55" t="s">
        <v>41</v>
      </c>
      <c r="AN872" s="55" t="s">
        <v>785</v>
      </c>
      <c r="AP8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21900</v>
      </c>
      <c r="AQ8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15460</v>
      </c>
      <c r="AR8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2344</v>
      </c>
      <c r="AS872" s="60">
        <f>IFERROR(IF(출고표[[#This Row],[쇼핑몰구분]]="비닐팩토리",0,ROUND(출고표[[#This Row],[총판매금액(검)]]-출고표[[#This Row],[거래처지급액(검)]]-출고표[[#This Row],[수수료(검)]],0)),0)</f>
        <v>4096</v>
      </c>
      <c r="AT8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0.187</v>
      </c>
      <c r="AU8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2" s="60">
        <f>IFERROR(IF(D872="스마트스토어",COUNTIFS(출고표[구입일자],"&lt;&gt;"&amp;H872,출고표[구매자명],E872,출고표[구매자연락처],F872),COUNTIFS(출고표[구입일자],"&lt;&gt;"&amp;H872,출고표[구매자명],E872,출고표[구매자연락처],G872)),0)</f>
        <v>0</v>
      </c>
    </row>
    <row r="873" spans="1:48" ht="20.100000000000001" customHeight="1">
      <c r="A873" s="55">
        <v>882</v>
      </c>
      <c r="B873" s="55" t="s">
        <v>560</v>
      </c>
      <c r="C873" s="64" t="s">
        <v>4850</v>
      </c>
      <c r="D873" s="55" t="s">
        <v>562</v>
      </c>
      <c r="E873" s="55" t="s">
        <v>2914</v>
      </c>
      <c r="G873" s="55" t="s">
        <v>4769</v>
      </c>
      <c r="H873" s="63">
        <v>45544</v>
      </c>
      <c r="I873" s="63">
        <v>45544</v>
      </c>
      <c r="J873" s="55" t="s">
        <v>561</v>
      </c>
      <c r="K873" s="64" t="s">
        <v>4849</v>
      </c>
      <c r="M873" s="55" t="s">
        <v>2911</v>
      </c>
      <c r="N873" s="55" t="s">
        <v>4769</v>
      </c>
      <c r="P873" s="55" t="s">
        <v>2916</v>
      </c>
      <c r="Q873" s="55" t="s">
        <v>2917</v>
      </c>
      <c r="R873" s="55" t="s">
        <v>129</v>
      </c>
      <c r="S873" s="55" t="s">
        <v>351</v>
      </c>
      <c r="T873" s="60">
        <v>31</v>
      </c>
      <c r="U873" s="60">
        <v>35650</v>
      </c>
      <c r="V873" s="60">
        <v>0</v>
      </c>
      <c r="W873" s="60">
        <v>0</v>
      </c>
      <c r="X873" s="60">
        <v>0</v>
      </c>
      <c r="Y873" s="60">
        <v>5700</v>
      </c>
      <c r="Z873" s="60">
        <v>1725</v>
      </c>
      <c r="AA873" s="60">
        <v>0</v>
      </c>
      <c r="AB873" s="60">
        <v>1070</v>
      </c>
      <c r="AC873" s="60">
        <v>660</v>
      </c>
      <c r="AD873" s="60">
        <v>35650</v>
      </c>
      <c r="AE873" s="60">
        <v>27885</v>
      </c>
      <c r="AF873" s="60">
        <v>4235</v>
      </c>
      <c r="AG873" s="60">
        <v>-1470</v>
      </c>
      <c r="AH873" s="61">
        <v>-4.1200000000000001E-2</v>
      </c>
      <c r="AL873" s="55" t="s">
        <v>128</v>
      </c>
      <c r="AN873" s="55" t="s">
        <v>785</v>
      </c>
      <c r="AP8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35650</v>
      </c>
      <c r="AQ8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27885</v>
      </c>
      <c r="AR8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4235</v>
      </c>
      <c r="AS873" s="60">
        <f>IFERROR(IF(출고표[[#This Row],[쇼핑몰구분]]="비닐팩토리",0,ROUND(출고표[[#This Row],[총판매금액(검)]]-출고표[[#This Row],[거래처지급액(검)]]-출고표[[#This Row],[수수료(검)]],0)),0)</f>
        <v>3530</v>
      </c>
      <c r="AT8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9.9000000000000005E-2</v>
      </c>
      <c r="AU8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3" s="60">
        <f>IFERROR(IF(D873="스마트스토어",COUNTIFS(출고표[구입일자],"&lt;&gt;"&amp;H873,출고표[구매자명],E873,출고표[구매자연락처],F873),COUNTIFS(출고표[구입일자],"&lt;&gt;"&amp;H873,출고표[구매자명],E873,출고표[구매자연락처],G873)),0)</f>
        <v>0</v>
      </c>
    </row>
    <row r="874" spans="1:48" ht="20.100000000000001" customHeight="1">
      <c r="A874" s="55">
        <v>883</v>
      </c>
      <c r="B874" s="55" t="s">
        <v>560</v>
      </c>
      <c r="C874" s="64" t="s">
        <v>4852</v>
      </c>
      <c r="D874" s="55" t="s">
        <v>559</v>
      </c>
      <c r="E874" s="55" t="s">
        <v>1269</v>
      </c>
      <c r="F874" s="55" t="s">
        <v>1272</v>
      </c>
      <c r="G874" s="55" t="s">
        <v>1273</v>
      </c>
      <c r="H874" s="63">
        <v>45543</v>
      </c>
      <c r="I874" s="63">
        <v>45544</v>
      </c>
      <c r="J874" s="55" t="s">
        <v>561</v>
      </c>
      <c r="K874" s="64" t="s">
        <v>4851</v>
      </c>
      <c r="M874" s="55" t="s">
        <v>1269</v>
      </c>
      <c r="N874" s="55" t="s">
        <v>1273</v>
      </c>
      <c r="P874" s="55" t="s">
        <v>1274</v>
      </c>
      <c r="R874" s="55" t="s">
        <v>224</v>
      </c>
      <c r="S874" s="55" t="s">
        <v>366</v>
      </c>
      <c r="T874" s="60">
        <v>4</v>
      </c>
      <c r="U874" s="60">
        <v>8480</v>
      </c>
      <c r="V874" s="60">
        <v>0</v>
      </c>
      <c r="W874" s="60">
        <v>3000</v>
      </c>
      <c r="X874" s="60">
        <v>0</v>
      </c>
      <c r="Y874" s="60">
        <v>3000</v>
      </c>
      <c r="Z874" s="60">
        <v>0</v>
      </c>
      <c r="AA874" s="60">
        <v>0</v>
      </c>
      <c r="AB874" s="60">
        <v>2030</v>
      </c>
      <c r="AC874" s="60">
        <v>1293</v>
      </c>
      <c r="AD874" s="60">
        <v>11480</v>
      </c>
      <c r="AE874" s="60">
        <v>8172</v>
      </c>
      <c r="AF874" s="60">
        <v>477</v>
      </c>
      <c r="AG874" s="60">
        <v>5831</v>
      </c>
      <c r="AH874" s="61">
        <v>0.50790000000000002</v>
      </c>
      <c r="AL874" s="55" t="s">
        <v>1639</v>
      </c>
      <c r="AM874" s="55" t="s">
        <v>773</v>
      </c>
      <c r="AN874" s="55" t="s">
        <v>785</v>
      </c>
      <c r="AP8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11480</v>
      </c>
      <c r="AQ8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8172</v>
      </c>
      <c r="AR8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874" s="60">
        <f>IFERROR(IF(출고표[[#This Row],[쇼핑몰구분]]="비닐팩토리",0,ROUND(출고표[[#This Row],[총판매금액(검)]]-출고표[[#This Row],[거래처지급액(검)]]-출고표[[#This Row],[수수료(검)]],0)),0)</f>
        <v>2831</v>
      </c>
      <c r="AT8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0.24660000000000001</v>
      </c>
      <c r="AU8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4" s="60">
        <f>IFERROR(IF(D874="스마트스토어",COUNTIFS(출고표[구입일자],"&lt;&gt;"&amp;H874,출고표[구매자명],E874,출고표[구매자연락처],F874),COUNTIFS(출고표[구입일자],"&lt;&gt;"&amp;H874,출고표[구매자명],E874,출고표[구매자연락처],G874)),0)</f>
        <v>4</v>
      </c>
    </row>
    <row r="875" spans="1:48" ht="20.100000000000001" customHeight="1">
      <c r="A875" s="55">
        <v>884</v>
      </c>
      <c r="B875" s="55" t="s">
        <v>560</v>
      </c>
      <c r="C875" s="64" t="s">
        <v>4855</v>
      </c>
      <c r="D875" s="55" t="s">
        <v>559</v>
      </c>
      <c r="E875" s="55" t="s">
        <v>4853</v>
      </c>
      <c r="F875" s="55" t="s">
        <v>4856</v>
      </c>
      <c r="G875" s="55" t="s">
        <v>4857</v>
      </c>
      <c r="H875" s="63">
        <v>45542</v>
      </c>
      <c r="I875" s="63">
        <v>45544</v>
      </c>
      <c r="J875" s="55" t="s">
        <v>561</v>
      </c>
      <c r="K875" s="64" t="s">
        <v>4854</v>
      </c>
      <c r="M875" s="55" t="s">
        <v>4853</v>
      </c>
      <c r="N875" s="55" t="s">
        <v>4857</v>
      </c>
      <c r="P875" s="55" t="s">
        <v>4858</v>
      </c>
      <c r="R875" s="55" t="s">
        <v>38</v>
      </c>
      <c r="S875" s="55" t="s">
        <v>351</v>
      </c>
      <c r="T875" s="60">
        <v>1</v>
      </c>
      <c r="U875" s="60">
        <v>21060</v>
      </c>
      <c r="V875" s="60">
        <v>2340</v>
      </c>
      <c r="W875" s="60">
        <v>3000</v>
      </c>
      <c r="X875" s="60">
        <v>0</v>
      </c>
      <c r="Y875" s="60">
        <v>3500</v>
      </c>
      <c r="Z875" s="60">
        <v>960</v>
      </c>
      <c r="AA875" s="60">
        <v>0</v>
      </c>
      <c r="AB875" s="60">
        <v>22100</v>
      </c>
      <c r="AC875" s="60">
        <v>14300</v>
      </c>
      <c r="AD875" s="60">
        <v>24060</v>
      </c>
      <c r="AE875" s="60">
        <v>18760</v>
      </c>
      <c r="AF875" s="60">
        <v>977</v>
      </c>
      <c r="AG875" s="60">
        <v>7323</v>
      </c>
      <c r="AH875" s="61">
        <v>0.3044</v>
      </c>
      <c r="AL875" s="55" t="s">
        <v>37</v>
      </c>
      <c r="AN875" s="55" t="s">
        <v>785</v>
      </c>
      <c r="AP8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8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8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875" s="60">
        <f>IFERROR(IF(출고표[[#This Row],[쇼핑몰구분]]="비닐팩토리",0,ROUND(출고표[[#This Row],[총판매금액(검)]]-출고표[[#This Row],[거래처지급액(검)]]-출고표[[#This Row],[수수료(검)]],0)),0)</f>
        <v>4323</v>
      </c>
      <c r="AT8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0.1797</v>
      </c>
      <c r="AU8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5" s="60">
        <f>IFERROR(IF(D875="스마트스토어",COUNTIFS(출고표[구입일자],"&lt;&gt;"&amp;H875,출고표[구매자명],E875,출고표[구매자연락처],F875),COUNTIFS(출고표[구입일자],"&lt;&gt;"&amp;H875,출고표[구매자명],E875,출고표[구매자연락처],G875)),0)</f>
        <v>0</v>
      </c>
    </row>
    <row r="876" spans="1:48" ht="20.100000000000001" customHeight="1">
      <c r="A876" s="55">
        <v>885</v>
      </c>
      <c r="B876" s="55" t="s">
        <v>560</v>
      </c>
      <c r="C876" s="64" t="s">
        <v>4860</v>
      </c>
      <c r="D876" s="55" t="s">
        <v>559</v>
      </c>
      <c r="E876" s="55" t="s">
        <v>974</v>
      </c>
      <c r="F876" s="55" t="s">
        <v>977</v>
      </c>
      <c r="G876" s="55" t="s">
        <v>978</v>
      </c>
      <c r="H876" s="63">
        <v>45542</v>
      </c>
      <c r="I876" s="63">
        <v>45544</v>
      </c>
      <c r="J876" s="55" t="s">
        <v>561</v>
      </c>
      <c r="K876" s="64" t="s">
        <v>4859</v>
      </c>
      <c r="M876" s="55" t="s">
        <v>974</v>
      </c>
      <c r="N876" s="55" t="s">
        <v>978</v>
      </c>
      <c r="P876" s="55" t="s">
        <v>979</v>
      </c>
      <c r="R876" s="55" t="s">
        <v>44</v>
      </c>
      <c r="S876" s="55" t="s">
        <v>351</v>
      </c>
      <c r="T876" s="60">
        <v>1</v>
      </c>
      <c r="U876" s="60">
        <v>14580</v>
      </c>
      <c r="V876" s="60">
        <v>1620</v>
      </c>
      <c r="W876" s="60">
        <v>3000</v>
      </c>
      <c r="X876" s="60">
        <v>0</v>
      </c>
      <c r="Y876" s="60">
        <v>3500</v>
      </c>
      <c r="Z876" s="60">
        <v>960</v>
      </c>
      <c r="AA876" s="60">
        <v>0</v>
      </c>
      <c r="AB876" s="60">
        <v>15300</v>
      </c>
      <c r="AC876" s="60">
        <v>9900</v>
      </c>
      <c r="AD876" s="60">
        <v>17580</v>
      </c>
      <c r="AE876" s="60">
        <v>14360</v>
      </c>
      <c r="AF876" s="60">
        <v>719</v>
      </c>
      <c r="AG876" s="60">
        <v>5501</v>
      </c>
      <c r="AH876" s="61">
        <v>0.31290000000000001</v>
      </c>
      <c r="AL876" s="55" t="s">
        <v>43</v>
      </c>
      <c r="AM876" s="55" t="s">
        <v>773</v>
      </c>
      <c r="AN876" s="55" t="s">
        <v>785</v>
      </c>
      <c r="AP8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17580</v>
      </c>
      <c r="AQ8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14360</v>
      </c>
      <c r="AR8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876" s="60">
        <f>IFERROR(IF(출고표[[#This Row],[쇼핑몰구분]]="비닐팩토리",0,ROUND(출고표[[#This Row],[총판매금액(검)]]-출고표[[#This Row],[거래처지급액(검)]]-출고표[[#This Row],[수수료(검)]],0)),0)</f>
        <v>2501</v>
      </c>
      <c r="AT8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0.14230000000000001</v>
      </c>
      <c r="AU8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6" s="60">
        <f>IFERROR(IF(D876="스마트스토어",COUNTIFS(출고표[구입일자],"&lt;&gt;"&amp;H876,출고표[구매자명],E876,출고표[구매자연락처],F876),COUNTIFS(출고표[구입일자],"&lt;&gt;"&amp;H876,출고표[구매자명],E876,출고표[구매자연락처],G876)),0)</f>
        <v>1</v>
      </c>
    </row>
    <row r="877" spans="1:48" ht="20.100000000000001" customHeight="1">
      <c r="A877" s="55">
        <v>886</v>
      </c>
      <c r="B877" s="55" t="s">
        <v>560</v>
      </c>
      <c r="C877" s="64" t="s">
        <v>4863</v>
      </c>
      <c r="D877" s="55" t="s">
        <v>559</v>
      </c>
      <c r="E877" s="55" t="s">
        <v>4861</v>
      </c>
      <c r="F877" s="55" t="s">
        <v>4864</v>
      </c>
      <c r="G877" s="55" t="s">
        <v>4865</v>
      </c>
      <c r="H877" s="63">
        <v>45542</v>
      </c>
      <c r="I877" s="63">
        <v>45544</v>
      </c>
      <c r="J877" s="55" t="s">
        <v>561</v>
      </c>
      <c r="K877" s="64" t="s">
        <v>4862</v>
      </c>
      <c r="M877" s="55" t="s">
        <v>4861</v>
      </c>
      <c r="N877" s="55" t="s">
        <v>4865</v>
      </c>
      <c r="P877" s="55" t="s">
        <v>4866</v>
      </c>
      <c r="R877" s="55" t="s">
        <v>284</v>
      </c>
      <c r="S877" s="55" t="s">
        <v>362</v>
      </c>
      <c r="T877" s="60">
        <v>2</v>
      </c>
      <c r="U877" s="60">
        <v>4840</v>
      </c>
      <c r="V877" s="60">
        <v>0</v>
      </c>
      <c r="W877" s="60">
        <v>3000</v>
      </c>
      <c r="X877" s="60">
        <v>0</v>
      </c>
      <c r="Y877" s="60">
        <v>3000</v>
      </c>
      <c r="Z877" s="60">
        <v>0</v>
      </c>
      <c r="AA877" s="60">
        <v>0</v>
      </c>
      <c r="AB877" s="60">
        <v>1900</v>
      </c>
      <c r="AC877" s="60">
        <v>1210</v>
      </c>
      <c r="AD877" s="60">
        <v>7840</v>
      </c>
      <c r="AE877" s="60">
        <v>5420</v>
      </c>
      <c r="AF877" s="60">
        <v>332</v>
      </c>
      <c r="AG877" s="60">
        <v>5088</v>
      </c>
      <c r="AH877" s="61">
        <v>0.64900000000000002</v>
      </c>
      <c r="AL877" s="55" t="s">
        <v>1648</v>
      </c>
      <c r="AN877" s="55" t="s">
        <v>785</v>
      </c>
      <c r="AP8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7840</v>
      </c>
      <c r="AQ8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5420</v>
      </c>
      <c r="AR8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332</v>
      </c>
      <c r="AS877" s="60">
        <f>IFERROR(IF(출고표[[#This Row],[쇼핑몰구분]]="비닐팩토리",0,ROUND(출고표[[#This Row],[총판매금액(검)]]-출고표[[#This Row],[거래처지급액(검)]]-출고표[[#This Row],[수수료(검)]],0)),0)</f>
        <v>2088</v>
      </c>
      <c r="AT8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0.26629999999999998</v>
      </c>
      <c r="AU8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7" s="60">
        <f>IFERROR(IF(D877="스마트스토어",COUNTIFS(출고표[구입일자],"&lt;&gt;"&amp;H877,출고표[구매자명],E877,출고표[구매자연락처],F877),COUNTIFS(출고표[구입일자],"&lt;&gt;"&amp;H877,출고표[구매자명],E877,출고표[구매자연락처],G877)),0)</f>
        <v>0</v>
      </c>
    </row>
    <row r="878" spans="1:48" ht="20.100000000000001" customHeight="1">
      <c r="A878" s="55">
        <v>887</v>
      </c>
      <c r="B878" s="55" t="s">
        <v>560</v>
      </c>
      <c r="C878" s="64" t="s">
        <v>4867</v>
      </c>
      <c r="D878" s="55" t="s">
        <v>559</v>
      </c>
      <c r="E878" s="55" t="s">
        <v>4861</v>
      </c>
      <c r="F878" s="55" t="s">
        <v>4864</v>
      </c>
      <c r="G878" s="55" t="s">
        <v>4865</v>
      </c>
      <c r="H878" s="63">
        <v>45542</v>
      </c>
      <c r="I878" s="63">
        <v>45544</v>
      </c>
      <c r="J878" s="55" t="s">
        <v>561</v>
      </c>
      <c r="K878" s="64" t="s">
        <v>4862</v>
      </c>
      <c r="M878" s="55" t="s">
        <v>4861</v>
      </c>
      <c r="N878" s="55" t="s">
        <v>4865</v>
      </c>
      <c r="P878" s="55" t="s">
        <v>4866</v>
      </c>
      <c r="R878" s="55" t="s">
        <v>257</v>
      </c>
      <c r="S878" s="55" t="s">
        <v>351</v>
      </c>
      <c r="T878" s="60">
        <v>2</v>
      </c>
      <c r="U878" s="60">
        <v>3780</v>
      </c>
      <c r="V878" s="60">
        <v>0</v>
      </c>
      <c r="W878" s="60">
        <v>0</v>
      </c>
      <c r="X878" s="60">
        <v>0</v>
      </c>
      <c r="Y878" s="60">
        <v>0</v>
      </c>
      <c r="Z878" s="60">
        <v>0</v>
      </c>
      <c r="AA878" s="60">
        <v>0</v>
      </c>
      <c r="AB878" s="60">
        <v>1810</v>
      </c>
      <c r="AC878" s="60">
        <v>1155</v>
      </c>
      <c r="AD878" s="60">
        <v>3780</v>
      </c>
      <c r="AE878" s="60">
        <v>2310</v>
      </c>
      <c r="AF878" s="60">
        <v>230</v>
      </c>
      <c r="AG878" s="60">
        <v>4240</v>
      </c>
      <c r="AH878" s="61">
        <v>1.1216999999999999</v>
      </c>
      <c r="AL878" s="55" t="s">
        <v>256</v>
      </c>
      <c r="AM878" s="55" t="s">
        <v>773</v>
      </c>
      <c r="AN878" s="55" t="s">
        <v>785</v>
      </c>
      <c r="AP8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3780</v>
      </c>
      <c r="AQ8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2310</v>
      </c>
      <c r="AR8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230</v>
      </c>
      <c r="AS878" s="60">
        <f>IFERROR(IF(출고표[[#This Row],[쇼핑몰구분]]="비닐팩토리",0,ROUND(출고표[[#This Row],[총판매금액(검)]]-출고표[[#This Row],[거래처지급액(검)]]-출고표[[#This Row],[수수료(검)]],0)),0)</f>
        <v>1240</v>
      </c>
      <c r="AT8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0.32800000000000001</v>
      </c>
      <c r="AU8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78" s="60">
        <f>IFERROR(IF(D878="스마트스토어",COUNTIFS(출고표[구입일자],"&lt;&gt;"&amp;H878,출고표[구매자명],E878,출고표[구매자연락처],F878),COUNTIFS(출고표[구입일자],"&lt;&gt;"&amp;H878,출고표[구매자명],E878,출고표[구매자연락처],G878)),0)</f>
        <v>0</v>
      </c>
    </row>
    <row r="879" spans="1:48" ht="20.100000000000001" customHeight="1">
      <c r="A879" s="55">
        <v>888</v>
      </c>
      <c r="B879" s="55" t="s">
        <v>560</v>
      </c>
      <c r="C879" s="64" t="s">
        <v>4870</v>
      </c>
      <c r="D879" s="55" t="s">
        <v>559</v>
      </c>
      <c r="E879" s="55" t="s">
        <v>4868</v>
      </c>
      <c r="F879" s="55" t="s">
        <v>4871</v>
      </c>
      <c r="G879" s="55" t="s">
        <v>4872</v>
      </c>
      <c r="H879" s="63">
        <v>45541</v>
      </c>
      <c r="I879" s="63">
        <v>45544</v>
      </c>
      <c r="J879" s="55" t="s">
        <v>561</v>
      </c>
      <c r="K879" s="64" t="s">
        <v>4869</v>
      </c>
      <c r="M879" s="55" t="s">
        <v>4868</v>
      </c>
      <c r="N879" s="55" t="s">
        <v>4872</v>
      </c>
      <c r="P879" s="55" t="s">
        <v>4873</v>
      </c>
      <c r="R879" s="55" t="s">
        <v>104</v>
      </c>
      <c r="S879" s="55" t="s">
        <v>351</v>
      </c>
      <c r="T879" s="60">
        <v>20</v>
      </c>
      <c r="U879" s="60">
        <v>93600</v>
      </c>
      <c r="V879" s="60">
        <v>0</v>
      </c>
      <c r="W879" s="60">
        <v>0</v>
      </c>
      <c r="X879" s="60">
        <v>0</v>
      </c>
      <c r="Y879" s="60">
        <v>5500</v>
      </c>
      <c r="Z879" s="60">
        <v>1925</v>
      </c>
      <c r="AA879" s="60">
        <v>0</v>
      </c>
      <c r="AB879" s="60">
        <v>3400</v>
      </c>
      <c r="AC879" s="60">
        <v>2200</v>
      </c>
      <c r="AD879" s="60">
        <v>93600</v>
      </c>
      <c r="AE879" s="60">
        <v>51425</v>
      </c>
      <c r="AF879" s="60">
        <v>3805</v>
      </c>
      <c r="AG879" s="60">
        <v>38370</v>
      </c>
      <c r="AH879" s="61">
        <v>0.40989999999999999</v>
      </c>
      <c r="AL879" s="55" t="s">
        <v>1644</v>
      </c>
      <c r="AN879" s="55" t="s">
        <v>785</v>
      </c>
      <c r="AP8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93600</v>
      </c>
      <c r="AQ8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51425</v>
      </c>
      <c r="AR8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3805</v>
      </c>
      <c r="AS879" s="60">
        <f>IFERROR(IF(출고표[[#This Row],[쇼핑몰구분]]="비닐팩토리",0,ROUND(출고표[[#This Row],[총판매금액(검)]]-출고표[[#This Row],[거래처지급액(검)]]-출고표[[#This Row],[수수료(검)]],0)),0)</f>
        <v>38370</v>
      </c>
      <c r="AT87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0.40989999999999999</v>
      </c>
      <c r="AU8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9" s="60">
        <f>IFERROR(IF(D879="스마트스토어",COUNTIFS(출고표[구입일자],"&lt;&gt;"&amp;H879,출고표[구매자명],E879,출고표[구매자연락처],F879),COUNTIFS(출고표[구입일자],"&lt;&gt;"&amp;H879,출고표[구매자명],E879,출고표[구매자연락처],G879)),0)</f>
        <v>0</v>
      </c>
    </row>
    <row r="880" spans="1:48" ht="20.100000000000001" customHeight="1">
      <c r="A880" s="55">
        <v>889</v>
      </c>
      <c r="B880" s="55" t="s">
        <v>560</v>
      </c>
      <c r="C880" s="64" t="s">
        <v>4879</v>
      </c>
      <c r="D880" s="55" t="s">
        <v>562</v>
      </c>
      <c r="E880" s="55" t="s">
        <v>4877</v>
      </c>
      <c r="G880" s="55" t="s">
        <v>4880</v>
      </c>
      <c r="H880" s="63">
        <v>45545</v>
      </c>
      <c r="I880" s="63">
        <v>45545</v>
      </c>
      <c r="J880" s="55" t="s">
        <v>561</v>
      </c>
      <c r="K880" s="64" t="s">
        <v>4878</v>
      </c>
      <c r="M880" s="55" t="s">
        <v>4877</v>
      </c>
      <c r="N880" s="55" t="s">
        <v>4880</v>
      </c>
      <c r="P880" s="55" t="s">
        <v>4881</v>
      </c>
      <c r="Q880" s="55" t="s">
        <v>4882</v>
      </c>
      <c r="R880" s="55" t="s">
        <v>34</v>
      </c>
      <c r="S880" s="55" t="s">
        <v>351</v>
      </c>
      <c r="T880" s="60">
        <v>1</v>
      </c>
      <c r="U880" s="60">
        <v>34020</v>
      </c>
      <c r="V880" s="60">
        <v>0</v>
      </c>
      <c r="W880" s="60">
        <v>3000</v>
      </c>
      <c r="X880" s="60">
        <v>0</v>
      </c>
      <c r="Y880" s="60">
        <v>3500</v>
      </c>
      <c r="Z880" s="60">
        <v>960</v>
      </c>
      <c r="AA880" s="60">
        <v>0</v>
      </c>
      <c r="AB880" s="60">
        <v>32130</v>
      </c>
      <c r="AC880" s="60">
        <v>19800</v>
      </c>
      <c r="AD880" s="60">
        <v>37020</v>
      </c>
      <c r="AE880" s="60">
        <v>24260</v>
      </c>
      <c r="AF880" s="60">
        <v>4141</v>
      </c>
      <c r="AG880" s="60">
        <v>8619</v>
      </c>
      <c r="AH880" s="61">
        <v>0.23280000000000001</v>
      </c>
      <c r="AL880" s="55" t="s">
        <v>33</v>
      </c>
      <c r="AN880" s="55" t="s">
        <v>785</v>
      </c>
      <c r="AP8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80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8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0" s="60">
        <f>IFERROR(IF(D880="스마트스토어",COUNTIFS(출고표[구입일자],"&lt;&gt;"&amp;H880,출고표[구매자명],E880,출고표[구매자연락처],F880),COUNTIFS(출고표[구입일자],"&lt;&gt;"&amp;H880,출고표[구매자명],E880,출고표[구매자연락처],G880)),0)</f>
        <v>0</v>
      </c>
    </row>
    <row r="881" spans="1:48" ht="20.100000000000001" customHeight="1">
      <c r="A881" s="55">
        <v>890</v>
      </c>
      <c r="B881" s="55" t="s">
        <v>560</v>
      </c>
      <c r="C881" s="64" t="s">
        <v>4885</v>
      </c>
      <c r="D881" s="55" t="s">
        <v>562</v>
      </c>
      <c r="E881" s="55" t="s">
        <v>4883</v>
      </c>
      <c r="G881" s="55" t="s">
        <v>4886</v>
      </c>
      <c r="H881" s="63">
        <v>45545</v>
      </c>
      <c r="I881" s="63">
        <v>45545</v>
      </c>
      <c r="J881" s="55" t="s">
        <v>561</v>
      </c>
      <c r="K881" s="64" t="s">
        <v>4884</v>
      </c>
      <c r="M881" s="55" t="s">
        <v>4883</v>
      </c>
      <c r="N881" s="55" t="s">
        <v>4886</v>
      </c>
      <c r="P881" s="55" t="s">
        <v>4887</v>
      </c>
      <c r="Q881" s="55" t="s">
        <v>564</v>
      </c>
      <c r="R881" s="55" t="s">
        <v>34</v>
      </c>
      <c r="S881" s="55" t="s">
        <v>351</v>
      </c>
      <c r="T881" s="60">
        <v>1</v>
      </c>
      <c r="U881" s="60">
        <v>34020</v>
      </c>
      <c r="V881" s="60">
        <v>0</v>
      </c>
      <c r="W881" s="60">
        <v>3000</v>
      </c>
      <c r="X881" s="60">
        <v>0</v>
      </c>
      <c r="Y881" s="60">
        <v>3500</v>
      </c>
      <c r="Z881" s="60">
        <v>960</v>
      </c>
      <c r="AA881" s="60">
        <v>0</v>
      </c>
      <c r="AB881" s="60">
        <v>32130</v>
      </c>
      <c r="AC881" s="60">
        <v>19800</v>
      </c>
      <c r="AD881" s="60">
        <v>37020</v>
      </c>
      <c r="AE881" s="60">
        <v>24260</v>
      </c>
      <c r="AF881" s="60">
        <v>4141</v>
      </c>
      <c r="AG881" s="60">
        <v>8619</v>
      </c>
      <c r="AH881" s="61">
        <v>0.23280000000000001</v>
      </c>
      <c r="AL881" s="55" t="s">
        <v>33</v>
      </c>
      <c r="AN881" s="55" t="s">
        <v>785</v>
      </c>
      <c r="AP8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8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8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81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88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8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1" s="60">
        <f>IFERROR(IF(D881="스마트스토어",COUNTIFS(출고표[구입일자],"&lt;&gt;"&amp;H881,출고표[구매자명],E881,출고표[구매자연락처],F881),COUNTIFS(출고표[구입일자],"&lt;&gt;"&amp;H881,출고표[구매자명],E881,출고표[구매자연락처],G881)),0)</f>
        <v>0</v>
      </c>
    </row>
    <row r="882" spans="1:48" ht="20.100000000000001" customHeight="1">
      <c r="A882" s="55">
        <v>891</v>
      </c>
      <c r="B882" s="55" t="s">
        <v>560</v>
      </c>
      <c r="C882" s="64" t="s">
        <v>4890</v>
      </c>
      <c r="D882" s="55" t="s">
        <v>562</v>
      </c>
      <c r="E882" s="55" t="s">
        <v>4888</v>
      </c>
      <c r="G882" s="55" t="s">
        <v>4891</v>
      </c>
      <c r="H882" s="63">
        <v>45545</v>
      </c>
      <c r="I882" s="63">
        <v>45545</v>
      </c>
      <c r="J882" s="55" t="s">
        <v>561</v>
      </c>
      <c r="K882" s="64" t="s">
        <v>4889</v>
      </c>
      <c r="M882" s="55" t="s">
        <v>4888</v>
      </c>
      <c r="N882" s="55" t="s">
        <v>4891</v>
      </c>
      <c r="P882" s="55" t="s">
        <v>4892</v>
      </c>
      <c r="Q882" s="55" t="s">
        <v>564</v>
      </c>
      <c r="R882" s="55" t="s">
        <v>98</v>
      </c>
      <c r="S882" s="55" t="s">
        <v>351</v>
      </c>
      <c r="T882" s="60">
        <v>10</v>
      </c>
      <c r="U882" s="60">
        <v>61200</v>
      </c>
      <c r="V882" s="60">
        <v>6800</v>
      </c>
      <c r="W882" s="60">
        <v>0</v>
      </c>
      <c r="X882" s="60">
        <v>0</v>
      </c>
      <c r="Y882" s="60">
        <v>5500</v>
      </c>
      <c r="Z882" s="60">
        <v>1925</v>
      </c>
      <c r="AA882" s="60">
        <v>0</v>
      </c>
      <c r="AB882" s="60">
        <v>6430</v>
      </c>
      <c r="AC882" s="60">
        <v>3960</v>
      </c>
      <c r="AD882" s="60">
        <v>61200</v>
      </c>
      <c r="AE882" s="60">
        <v>47025</v>
      </c>
      <c r="AF882" s="60">
        <v>7271</v>
      </c>
      <c r="AG882" s="60">
        <v>6904</v>
      </c>
      <c r="AH882" s="61">
        <v>0.1128</v>
      </c>
      <c r="AL882" s="55" t="s">
        <v>1645</v>
      </c>
      <c r="AN882" s="55" t="s">
        <v>785</v>
      </c>
      <c r="AP8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61200</v>
      </c>
      <c r="AQ8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47025</v>
      </c>
      <c r="AR8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7271</v>
      </c>
      <c r="AS882" s="60">
        <f>IFERROR(IF(출고표[[#This Row],[쇼핑몰구분]]="비닐팩토리",0,ROUND(출고표[[#This Row],[총판매금액(검)]]-출고표[[#This Row],[거래처지급액(검)]]-출고표[[#This Row],[수수료(검)]],0)),0)</f>
        <v>6904</v>
      </c>
      <c r="AT88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0.1128</v>
      </c>
      <c r="AU8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2" s="60">
        <f>IFERROR(IF(D882="스마트스토어",COUNTIFS(출고표[구입일자],"&lt;&gt;"&amp;H882,출고표[구매자명],E882,출고표[구매자연락처],F882),COUNTIFS(출고표[구입일자],"&lt;&gt;"&amp;H882,출고표[구매자명],E882,출고표[구매자연락처],G882)),0)</f>
        <v>0</v>
      </c>
    </row>
    <row r="883" spans="1:48" ht="20.100000000000001" customHeight="1">
      <c r="A883" s="55">
        <v>892</v>
      </c>
      <c r="B883" s="55" t="s">
        <v>560</v>
      </c>
      <c r="C883" s="64" t="s">
        <v>4895</v>
      </c>
      <c r="D883" s="55" t="s">
        <v>562</v>
      </c>
      <c r="E883" s="55" t="s">
        <v>4893</v>
      </c>
      <c r="G883" s="55" t="s">
        <v>4896</v>
      </c>
      <c r="H883" s="63">
        <v>45545</v>
      </c>
      <c r="I883" s="63">
        <v>45545</v>
      </c>
      <c r="J883" s="55" t="s">
        <v>561</v>
      </c>
      <c r="K883" s="64" t="s">
        <v>4894</v>
      </c>
      <c r="M883" s="55" t="s">
        <v>4893</v>
      </c>
      <c r="N883" s="55" t="s">
        <v>4896</v>
      </c>
      <c r="P883" s="55" t="s">
        <v>4897</v>
      </c>
      <c r="Q883" s="55" t="s">
        <v>564</v>
      </c>
      <c r="R883" s="55" t="s">
        <v>36</v>
      </c>
      <c r="S883" s="55" t="s">
        <v>351</v>
      </c>
      <c r="T883" s="60">
        <v>1</v>
      </c>
      <c r="U883" s="60">
        <v>28350</v>
      </c>
      <c r="V883" s="60">
        <v>0</v>
      </c>
      <c r="W883" s="60">
        <v>3000</v>
      </c>
      <c r="X883" s="60">
        <v>0</v>
      </c>
      <c r="Y883" s="60">
        <v>3500</v>
      </c>
      <c r="Z883" s="60">
        <v>960</v>
      </c>
      <c r="AA883" s="60">
        <v>0</v>
      </c>
      <c r="AB883" s="60">
        <v>26780</v>
      </c>
      <c r="AC883" s="60">
        <v>16500</v>
      </c>
      <c r="AD883" s="60">
        <v>31350</v>
      </c>
      <c r="AE883" s="60">
        <v>20960</v>
      </c>
      <c r="AF883" s="60">
        <v>3467</v>
      </c>
      <c r="AG883" s="60">
        <v>6923</v>
      </c>
      <c r="AH883" s="61">
        <v>0.2208</v>
      </c>
      <c r="AL883" s="55" t="s">
        <v>35</v>
      </c>
      <c r="AN883" s="55" t="s">
        <v>785</v>
      </c>
      <c r="AP8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8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20960</v>
      </c>
      <c r="AR8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883" s="60">
        <f>IFERROR(IF(출고표[[#This Row],[쇼핑몰구분]]="비닐팩토리",0,ROUND(출고표[[#This Row],[총판매금액(검)]]-출고표[[#This Row],[거래처지급액(검)]]-출고표[[#This Row],[수수료(검)]],0)),0)</f>
        <v>6923</v>
      </c>
      <c r="AT88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0.2208</v>
      </c>
      <c r="AU8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3" s="60">
        <f>IFERROR(IF(D883="스마트스토어",COUNTIFS(출고표[구입일자],"&lt;&gt;"&amp;H883,출고표[구매자명],E883,출고표[구매자연락처],F883),COUNTIFS(출고표[구입일자],"&lt;&gt;"&amp;H883,출고표[구매자명],E883,출고표[구매자연락처],G883)),0)</f>
        <v>0</v>
      </c>
    </row>
    <row r="884" spans="1:48" ht="20.100000000000001" customHeight="1">
      <c r="A884" s="55">
        <v>893</v>
      </c>
      <c r="B884" s="55" t="s">
        <v>560</v>
      </c>
      <c r="C884" s="64" t="s">
        <v>4900</v>
      </c>
      <c r="D884" s="55" t="s">
        <v>559</v>
      </c>
      <c r="E884" s="55" t="s">
        <v>4898</v>
      </c>
      <c r="F884" s="55" t="s">
        <v>4901</v>
      </c>
      <c r="G884" s="55" t="s">
        <v>4902</v>
      </c>
      <c r="H884" s="63">
        <v>45545</v>
      </c>
      <c r="I884" s="63">
        <v>45545</v>
      </c>
      <c r="J884" s="55" t="s">
        <v>561</v>
      </c>
      <c r="K884" s="64" t="s">
        <v>4899</v>
      </c>
      <c r="M884" s="55" t="s">
        <v>4898</v>
      </c>
      <c r="N884" s="55" t="s">
        <v>4902</v>
      </c>
      <c r="P884" s="55" t="s">
        <v>4903</v>
      </c>
      <c r="R884" s="55" t="s">
        <v>176</v>
      </c>
      <c r="S884" s="55" t="s">
        <v>352</v>
      </c>
      <c r="T884" s="60">
        <v>1</v>
      </c>
      <c r="U884" s="60">
        <v>7560</v>
      </c>
      <c r="V884" s="60">
        <v>0</v>
      </c>
      <c r="W884" s="60">
        <v>3000</v>
      </c>
      <c r="X884" s="60">
        <v>0</v>
      </c>
      <c r="Y884" s="60">
        <v>3000</v>
      </c>
      <c r="Z884" s="60">
        <v>0</v>
      </c>
      <c r="AA884" s="60">
        <v>0</v>
      </c>
      <c r="AB884" s="60">
        <v>7230</v>
      </c>
      <c r="AC884" s="60">
        <v>4620</v>
      </c>
      <c r="AD884" s="60">
        <v>10560</v>
      </c>
      <c r="AE884" s="60">
        <v>7620</v>
      </c>
      <c r="AF884" s="60">
        <v>440</v>
      </c>
      <c r="AG884" s="60">
        <v>5500</v>
      </c>
      <c r="AH884" s="61">
        <v>0.52080000000000004</v>
      </c>
      <c r="AL884" s="55" t="s">
        <v>1641</v>
      </c>
      <c r="AN884" s="55" t="s">
        <v>785</v>
      </c>
      <c r="AP8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10560</v>
      </c>
      <c r="AQ8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7620</v>
      </c>
      <c r="AR8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440</v>
      </c>
      <c r="AS884" s="60">
        <f>IFERROR(IF(출고표[[#This Row],[쇼핑몰구분]]="비닐팩토리",0,ROUND(출고표[[#This Row],[총판매금액(검)]]-출고표[[#This Row],[거래처지급액(검)]]-출고표[[#This Row],[수수료(검)]],0)),0)</f>
        <v>2500</v>
      </c>
      <c r="AT88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0.23669999999999999</v>
      </c>
      <c r="AU8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84" s="60">
        <f>IFERROR(IF(D884="스마트스토어",COUNTIFS(출고표[구입일자],"&lt;&gt;"&amp;H884,출고표[구매자명],E884,출고표[구매자연락처],F884),COUNTIFS(출고표[구입일자],"&lt;&gt;"&amp;H884,출고표[구매자명],E884,출고표[구매자연락처],G884)),0)</f>
        <v>0</v>
      </c>
    </row>
    <row r="885" spans="1:48" ht="20.100000000000001" customHeight="1">
      <c r="A885" s="55">
        <v>894</v>
      </c>
      <c r="B885" s="55" t="s">
        <v>560</v>
      </c>
      <c r="C885" s="64" t="s">
        <v>4904</v>
      </c>
      <c r="D885" s="55" t="s">
        <v>559</v>
      </c>
      <c r="E885" s="55" t="s">
        <v>4898</v>
      </c>
      <c r="F885" s="55" t="s">
        <v>4901</v>
      </c>
      <c r="G885" s="55" t="s">
        <v>4902</v>
      </c>
      <c r="H885" s="63">
        <v>45545</v>
      </c>
      <c r="I885" s="63">
        <v>45545</v>
      </c>
      <c r="J885" s="55" t="s">
        <v>561</v>
      </c>
      <c r="K885" s="64" t="s">
        <v>4899</v>
      </c>
      <c r="M885" s="55" t="s">
        <v>4898</v>
      </c>
      <c r="N885" s="55" t="s">
        <v>4902</v>
      </c>
      <c r="P885" s="55" t="s">
        <v>4903</v>
      </c>
      <c r="R885" s="55" t="s">
        <v>296</v>
      </c>
      <c r="S885" s="55" t="s">
        <v>352</v>
      </c>
      <c r="T885" s="60">
        <v>1</v>
      </c>
      <c r="U885" s="60">
        <v>1090</v>
      </c>
      <c r="V885" s="60">
        <v>0</v>
      </c>
      <c r="W885" s="60">
        <v>0</v>
      </c>
      <c r="X885" s="60">
        <v>0</v>
      </c>
      <c r="Y885" s="60">
        <v>0</v>
      </c>
      <c r="Z885" s="60">
        <v>0</v>
      </c>
      <c r="AA885" s="60">
        <v>0</v>
      </c>
      <c r="AB885" s="60">
        <v>1040</v>
      </c>
      <c r="AC885" s="60">
        <v>660</v>
      </c>
      <c r="AD885" s="60">
        <v>1090</v>
      </c>
      <c r="AE885" s="60">
        <v>660</v>
      </c>
      <c r="AF885" s="60">
        <v>123</v>
      </c>
      <c r="AG885" s="60">
        <v>3307</v>
      </c>
      <c r="AH885" s="61">
        <v>3.0339</v>
      </c>
      <c r="AL885" s="55" t="s">
        <v>295</v>
      </c>
      <c r="AM885" s="55" t="s">
        <v>773</v>
      </c>
      <c r="AN885" s="55" t="s">
        <v>785</v>
      </c>
      <c r="AP8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1090</v>
      </c>
      <c r="AQ8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660</v>
      </c>
      <c r="AR8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</v>
      </c>
      <c r="AS885" s="60">
        <f>IFERROR(IF(출고표[[#This Row],[쇼핑몰구분]]="비닐팩토리",0,ROUND(출고표[[#This Row],[총판매금액(검)]]-출고표[[#This Row],[거래처지급액(검)]]-출고표[[#This Row],[수수료(검)]],0)),0)</f>
        <v>307</v>
      </c>
      <c r="AT88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0.28170000000000001</v>
      </c>
      <c r="AU8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85" s="60">
        <f>IFERROR(IF(D885="스마트스토어",COUNTIFS(출고표[구입일자],"&lt;&gt;"&amp;H885,출고표[구매자명],E885,출고표[구매자연락처],F885),COUNTIFS(출고표[구입일자],"&lt;&gt;"&amp;H885,출고표[구매자명],E885,출고표[구매자연락처],G885)),0)</f>
        <v>0</v>
      </c>
    </row>
    <row r="886" spans="1:48" ht="20.100000000000001" customHeight="1">
      <c r="A886" s="55">
        <v>895</v>
      </c>
      <c r="B886" s="55" t="s">
        <v>560</v>
      </c>
      <c r="C886" s="64" t="s">
        <v>4907</v>
      </c>
      <c r="D886" s="55" t="s">
        <v>559</v>
      </c>
      <c r="E886" s="55" t="s">
        <v>4905</v>
      </c>
      <c r="F886" s="55" t="s">
        <v>4908</v>
      </c>
      <c r="G886" s="55" t="s">
        <v>4909</v>
      </c>
      <c r="H886" s="63">
        <v>45545</v>
      </c>
      <c r="I886" s="63">
        <v>45545</v>
      </c>
      <c r="J886" s="55" t="s">
        <v>561</v>
      </c>
      <c r="K886" s="64" t="s">
        <v>4906</v>
      </c>
      <c r="M886" s="55" t="s">
        <v>4905</v>
      </c>
      <c r="N886" s="55" t="s">
        <v>4909</v>
      </c>
      <c r="P886" s="55" t="s">
        <v>4910</v>
      </c>
      <c r="R886" s="55" t="s">
        <v>38</v>
      </c>
      <c r="S886" s="55" t="s">
        <v>351</v>
      </c>
      <c r="T886" s="60">
        <v>1</v>
      </c>
      <c r="U886" s="60">
        <v>21060</v>
      </c>
      <c r="V886" s="60">
        <v>2340</v>
      </c>
      <c r="W886" s="60">
        <v>3000</v>
      </c>
      <c r="X886" s="60">
        <v>0</v>
      </c>
      <c r="Y886" s="60">
        <v>3500</v>
      </c>
      <c r="Z886" s="60">
        <v>960</v>
      </c>
      <c r="AA886" s="60">
        <v>0</v>
      </c>
      <c r="AB886" s="60">
        <v>22100</v>
      </c>
      <c r="AC886" s="60">
        <v>14300</v>
      </c>
      <c r="AD886" s="60">
        <v>24060</v>
      </c>
      <c r="AE886" s="60">
        <v>18760</v>
      </c>
      <c r="AF886" s="60">
        <v>977</v>
      </c>
      <c r="AG886" s="60">
        <v>7323</v>
      </c>
      <c r="AH886" s="61">
        <v>0.3044</v>
      </c>
      <c r="AL886" s="55" t="s">
        <v>37</v>
      </c>
      <c r="AN886" s="55" t="s">
        <v>785</v>
      </c>
      <c r="AP8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8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18760</v>
      </c>
      <c r="AR8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886" s="60">
        <f>IFERROR(IF(출고표[[#This Row],[쇼핑몰구분]]="비닐팩토리",0,ROUND(출고표[[#This Row],[총판매금액(검)]]-출고표[[#This Row],[거래처지급액(검)]]-출고표[[#This Row],[수수료(검)]],0)),0)</f>
        <v>4323</v>
      </c>
      <c r="AT88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0.1797</v>
      </c>
      <c r="AU8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86" s="60">
        <f>IFERROR(IF(D886="스마트스토어",COUNTIFS(출고표[구입일자],"&lt;&gt;"&amp;H886,출고표[구매자명],E886,출고표[구매자연락처],F886),COUNTIFS(출고표[구입일자],"&lt;&gt;"&amp;H886,출고표[구매자명],E886,출고표[구매자연락처],G886)),0)</f>
        <v>0</v>
      </c>
    </row>
    <row r="887" spans="1:48" ht="20.100000000000001" customHeight="1">
      <c r="A887" s="55">
        <v>896</v>
      </c>
      <c r="B887" s="55" t="s">
        <v>560</v>
      </c>
      <c r="C887" s="64" t="s">
        <v>4913</v>
      </c>
      <c r="D887" s="55" t="s">
        <v>559</v>
      </c>
      <c r="E887" s="55" t="s">
        <v>4914</v>
      </c>
      <c r="F887" s="55" t="s">
        <v>4915</v>
      </c>
      <c r="G887" s="55" t="s">
        <v>4916</v>
      </c>
      <c r="H887" s="63">
        <v>45544</v>
      </c>
      <c r="I887" s="63">
        <v>45545</v>
      </c>
      <c r="J887" s="55" t="s">
        <v>561</v>
      </c>
      <c r="K887" s="64" t="s">
        <v>4912</v>
      </c>
      <c r="M887" s="55" t="s">
        <v>4911</v>
      </c>
      <c r="N887" s="55" t="s">
        <v>4917</v>
      </c>
      <c r="P887" s="55" t="s">
        <v>4918</v>
      </c>
      <c r="R887" s="55" t="s">
        <v>38</v>
      </c>
      <c r="S887" s="55" t="s">
        <v>351</v>
      </c>
      <c r="T887" s="60">
        <v>2</v>
      </c>
      <c r="U887" s="60">
        <v>42120</v>
      </c>
      <c r="V887" s="60">
        <v>4680</v>
      </c>
      <c r="W887" s="60">
        <v>0</v>
      </c>
      <c r="X887" s="60">
        <v>0</v>
      </c>
      <c r="Y887" s="60">
        <v>4400</v>
      </c>
      <c r="Z887" s="60">
        <v>1725</v>
      </c>
      <c r="AA887" s="60">
        <v>0</v>
      </c>
      <c r="AB887" s="60">
        <v>22100</v>
      </c>
      <c r="AC887" s="60">
        <v>14300</v>
      </c>
      <c r="AD887" s="60">
        <v>42120</v>
      </c>
      <c r="AE887" s="60">
        <v>34725</v>
      </c>
      <c r="AF887" s="60">
        <v>1756</v>
      </c>
      <c r="AG887" s="60">
        <v>5639</v>
      </c>
      <c r="AH887" s="61">
        <v>0.13389999999999999</v>
      </c>
      <c r="AL887" s="55" t="s">
        <v>37</v>
      </c>
      <c r="AN887" s="55" t="s">
        <v>785</v>
      </c>
      <c r="AP8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42120</v>
      </c>
      <c r="AQ8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34725</v>
      </c>
      <c r="AR8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887" s="60">
        <f>IFERROR(IF(출고표[[#This Row],[쇼핑몰구분]]="비닐팩토리",0,ROUND(출고표[[#This Row],[총판매금액(검)]]-출고표[[#This Row],[거래처지급액(검)]]-출고표[[#This Row],[수수료(검)]],0)),0)</f>
        <v>5639</v>
      </c>
      <c r="AT8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0.13389999999999999</v>
      </c>
      <c r="AU8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7" s="60">
        <f>IFERROR(IF(D887="스마트스토어",COUNTIFS(출고표[구입일자],"&lt;&gt;"&amp;H887,출고표[구매자명],E887,출고표[구매자연락처],F887),COUNTIFS(출고표[구입일자],"&lt;&gt;"&amp;H887,출고표[구매자명],E887,출고표[구매자연락처],G887)),0)</f>
        <v>0</v>
      </c>
    </row>
    <row r="888" spans="1:48" ht="20.100000000000001" customHeight="1">
      <c r="A888" s="55">
        <v>897</v>
      </c>
      <c r="B888" s="55" t="s">
        <v>665</v>
      </c>
      <c r="C888" s="64" t="s">
        <v>4921</v>
      </c>
      <c r="D888" s="55" t="s">
        <v>562</v>
      </c>
      <c r="E888" s="55" t="s">
        <v>4919</v>
      </c>
      <c r="G888" s="55" t="s">
        <v>4922</v>
      </c>
      <c r="H888" s="63">
        <v>45544</v>
      </c>
      <c r="I888" s="63">
        <v>45545</v>
      </c>
      <c r="J888" s="55" t="s">
        <v>561</v>
      </c>
      <c r="K888" s="64" t="s">
        <v>4920</v>
      </c>
      <c r="M888" s="55" t="s">
        <v>4919</v>
      </c>
      <c r="N888" s="55" t="s">
        <v>4922</v>
      </c>
      <c r="P888" s="55" t="s">
        <v>4923</v>
      </c>
      <c r="Q888" s="55" t="s">
        <v>564</v>
      </c>
      <c r="R888" s="55" t="s">
        <v>20</v>
      </c>
      <c r="S888" s="55" t="s">
        <v>351</v>
      </c>
      <c r="T888" s="60">
        <v>1</v>
      </c>
      <c r="U888" s="60">
        <v>14780</v>
      </c>
      <c r="V888" s="60">
        <v>0</v>
      </c>
      <c r="W888" s="60">
        <v>3000</v>
      </c>
      <c r="X888" s="60">
        <v>0</v>
      </c>
      <c r="Y888" s="60">
        <v>3000</v>
      </c>
      <c r="Z888" s="60">
        <v>0</v>
      </c>
      <c r="AA888" s="60">
        <v>0</v>
      </c>
      <c r="AB888" s="60">
        <v>14780</v>
      </c>
      <c r="AC888" s="60">
        <v>9680</v>
      </c>
      <c r="AD888" s="60">
        <v>17780</v>
      </c>
      <c r="AE888" s="60">
        <v>0</v>
      </c>
      <c r="AF888" s="60">
        <v>1855</v>
      </c>
      <c r="AG888" s="60">
        <v>0</v>
      </c>
      <c r="AH888" s="61">
        <v>0</v>
      </c>
      <c r="AL888" s="55" t="s">
        <v>19</v>
      </c>
      <c r="AN888" s="55" t="s">
        <v>785</v>
      </c>
      <c r="AP8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17780</v>
      </c>
      <c r="AQ8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1855</v>
      </c>
      <c r="AS88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8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8" s="60">
        <f>IFERROR(IF(D888="스마트스토어",COUNTIFS(출고표[구입일자],"&lt;&gt;"&amp;H888,출고표[구매자명],E888,출고표[구매자연락처],F888),COUNTIFS(출고표[구입일자],"&lt;&gt;"&amp;H888,출고표[구매자명],E888,출고표[구매자연락처],G888)),0)</f>
        <v>0</v>
      </c>
    </row>
    <row r="889" spans="1:48" ht="20.100000000000001" customHeight="1">
      <c r="A889" s="55">
        <v>898</v>
      </c>
      <c r="B889" s="55" t="s">
        <v>665</v>
      </c>
      <c r="C889" s="64" t="s">
        <v>4926</v>
      </c>
      <c r="D889" s="55" t="s">
        <v>562</v>
      </c>
      <c r="E889" s="55" t="s">
        <v>4924</v>
      </c>
      <c r="G889" s="55" t="s">
        <v>4927</v>
      </c>
      <c r="H889" s="63">
        <v>45544</v>
      </c>
      <c r="I889" s="63">
        <v>45545</v>
      </c>
      <c r="J889" s="55" t="s">
        <v>561</v>
      </c>
      <c r="K889" s="64" t="s">
        <v>4925</v>
      </c>
      <c r="M889" s="55" t="s">
        <v>4924</v>
      </c>
      <c r="N889" s="55" t="s">
        <v>4927</v>
      </c>
      <c r="P889" s="55" t="s">
        <v>4928</v>
      </c>
      <c r="Q889" s="55" t="s">
        <v>563</v>
      </c>
      <c r="R889" s="55" t="s">
        <v>22</v>
      </c>
      <c r="S889" s="55" t="s">
        <v>351</v>
      </c>
      <c r="T889" s="60">
        <v>1</v>
      </c>
      <c r="U889" s="60">
        <v>19320</v>
      </c>
      <c r="V889" s="60">
        <v>0</v>
      </c>
      <c r="W889" s="60">
        <v>3000</v>
      </c>
      <c r="X889" s="60">
        <v>0</v>
      </c>
      <c r="Y889" s="60">
        <v>3500</v>
      </c>
      <c r="Z889" s="60">
        <v>960</v>
      </c>
      <c r="AA889" s="60">
        <v>0</v>
      </c>
      <c r="AB889" s="60">
        <v>19320</v>
      </c>
      <c r="AC889" s="60">
        <v>12650</v>
      </c>
      <c r="AD889" s="60">
        <v>22320</v>
      </c>
      <c r="AE889" s="60">
        <v>0</v>
      </c>
      <c r="AF889" s="60">
        <v>2394</v>
      </c>
      <c r="AG889" s="60">
        <v>0</v>
      </c>
      <c r="AH889" s="61">
        <v>0</v>
      </c>
      <c r="AL889" s="55" t="s">
        <v>21</v>
      </c>
      <c r="AN889" s="55" t="s">
        <v>785</v>
      </c>
      <c r="AP8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22320</v>
      </c>
      <c r="AQ8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88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8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9" s="60">
        <f>IFERROR(IF(D889="스마트스토어",COUNTIFS(출고표[구입일자],"&lt;&gt;"&amp;H889,출고표[구매자명],E889,출고표[구매자연락처],F889),COUNTIFS(출고표[구입일자],"&lt;&gt;"&amp;H889,출고표[구매자명],E889,출고표[구매자연락처],G889)),0)</f>
        <v>0</v>
      </c>
    </row>
    <row r="890" spans="1:48" ht="20.100000000000001" customHeight="1">
      <c r="A890" s="55">
        <v>899</v>
      </c>
      <c r="B890" s="55" t="s">
        <v>665</v>
      </c>
      <c r="C890" s="64" t="s">
        <v>4930</v>
      </c>
      <c r="D890" s="55" t="s">
        <v>559</v>
      </c>
      <c r="E890" s="55" t="s">
        <v>4681</v>
      </c>
      <c r="F890" s="55" t="s">
        <v>4684</v>
      </c>
      <c r="G890" s="55" t="s">
        <v>4685</v>
      </c>
      <c r="H890" s="63">
        <v>45544</v>
      </c>
      <c r="I890" s="63">
        <v>45545</v>
      </c>
      <c r="J890" s="55" t="s">
        <v>561</v>
      </c>
      <c r="K890" s="64" t="s">
        <v>4929</v>
      </c>
      <c r="M890" s="55" t="s">
        <v>4681</v>
      </c>
      <c r="N890" s="55" t="s">
        <v>4685</v>
      </c>
      <c r="O890" s="55" t="s">
        <v>4686</v>
      </c>
      <c r="P890" s="55" t="s">
        <v>4687</v>
      </c>
      <c r="R890" s="55" t="s">
        <v>36</v>
      </c>
      <c r="S890" s="55" t="s">
        <v>351</v>
      </c>
      <c r="T890" s="60">
        <v>1</v>
      </c>
      <c r="U890" s="60">
        <v>24000</v>
      </c>
      <c r="V890" s="60">
        <v>0</v>
      </c>
      <c r="W890" s="60">
        <v>3000</v>
      </c>
      <c r="X890" s="60">
        <v>0</v>
      </c>
      <c r="Y890" s="60">
        <v>3500</v>
      </c>
      <c r="Z890" s="60">
        <v>960</v>
      </c>
      <c r="AA890" s="60">
        <v>0</v>
      </c>
      <c r="AB890" s="60">
        <v>24000</v>
      </c>
      <c r="AC890" s="60">
        <v>16500</v>
      </c>
      <c r="AD890" s="60">
        <v>27000</v>
      </c>
      <c r="AE890" s="60">
        <v>0</v>
      </c>
      <c r="AF890" s="60">
        <v>1375</v>
      </c>
      <c r="AG890" s="60">
        <v>0</v>
      </c>
      <c r="AH890" s="61">
        <v>0</v>
      </c>
      <c r="AL890" s="55" t="s">
        <v>35</v>
      </c>
      <c r="AM890" s="55" t="s">
        <v>773</v>
      </c>
      <c r="AN890" s="55" t="s">
        <v>785</v>
      </c>
      <c r="AP8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27000</v>
      </c>
      <c r="AQ8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89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0" s="60">
        <f>IFERROR(IF(D890="스마트스토어",COUNTIFS(출고표[구입일자],"&lt;&gt;"&amp;H890,출고표[구매자명],E890,출고표[구매자연락처],F890),COUNTIFS(출고표[구입일자],"&lt;&gt;"&amp;H890,출고표[구매자명],E890,출고표[구매자연락처],G890)),0)</f>
        <v>1</v>
      </c>
    </row>
    <row r="891" spans="1:48" ht="20.100000000000001" customHeight="1">
      <c r="A891" s="55">
        <v>900</v>
      </c>
      <c r="B891" s="55" t="s">
        <v>665</v>
      </c>
      <c r="C891" s="64" t="s">
        <v>5001</v>
      </c>
      <c r="D891" s="55" t="s">
        <v>530</v>
      </c>
      <c r="E891" s="55" t="s">
        <v>4791</v>
      </c>
      <c r="H891" s="63">
        <v>45546</v>
      </c>
      <c r="I891" s="63">
        <v>45546</v>
      </c>
      <c r="J891" s="55" t="s">
        <v>561</v>
      </c>
      <c r="K891" s="64" t="s">
        <v>4931</v>
      </c>
      <c r="M891" s="55" t="s">
        <v>4791</v>
      </c>
      <c r="N891" s="55" t="s">
        <v>4795</v>
      </c>
      <c r="P891" s="55" t="s">
        <v>4932</v>
      </c>
      <c r="R891" s="55" t="s">
        <v>529</v>
      </c>
      <c r="S891" s="55" t="s">
        <v>351</v>
      </c>
      <c r="T891" s="60">
        <v>1</v>
      </c>
      <c r="U891" s="60">
        <v>0</v>
      </c>
      <c r="V891" s="60">
        <v>0</v>
      </c>
      <c r="W891" s="60">
        <v>0</v>
      </c>
      <c r="X891" s="60">
        <v>0</v>
      </c>
      <c r="Y891" s="60">
        <v>3000</v>
      </c>
      <c r="Z891" s="60">
        <v>0</v>
      </c>
      <c r="AA891" s="60">
        <v>0</v>
      </c>
      <c r="AB891" s="60">
        <v>0</v>
      </c>
      <c r="AC891" s="60">
        <v>0</v>
      </c>
      <c r="AD891" s="60">
        <v>0</v>
      </c>
      <c r="AE891" s="60">
        <v>0</v>
      </c>
      <c r="AF891" s="60">
        <v>0</v>
      </c>
      <c r="AG891" s="60">
        <v>0</v>
      </c>
      <c r="AH891" s="61">
        <v>0</v>
      </c>
      <c r="AL891" s="55" t="s">
        <v>530</v>
      </c>
      <c r="AM891" s="55" t="s">
        <v>773</v>
      </c>
      <c r="AN891" s="55" t="s">
        <v>785</v>
      </c>
      <c r="AP8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1" s="60">
        <f>IFERROR(IF(D891="스마트스토어",COUNTIFS(출고표[구입일자],"&lt;&gt;"&amp;H891,출고표[구매자명],E891,출고표[구매자연락처],F891),COUNTIFS(출고표[구입일자],"&lt;&gt;"&amp;H891,출고표[구매자명],E891,출고표[구매자연락처],G891)),0)</f>
        <v>0</v>
      </c>
    </row>
    <row r="892" spans="1:48" ht="20.100000000000001" customHeight="1">
      <c r="A892" s="55">
        <v>901</v>
      </c>
      <c r="B892" s="55" t="s">
        <v>665</v>
      </c>
      <c r="C892" s="64" t="s">
        <v>5002</v>
      </c>
      <c r="D892" s="55" t="s">
        <v>530</v>
      </c>
      <c r="E892" s="55" t="s">
        <v>4933</v>
      </c>
      <c r="H892" s="63">
        <v>45546</v>
      </c>
      <c r="I892" s="63">
        <v>45546</v>
      </c>
      <c r="J892" s="55" t="s">
        <v>561</v>
      </c>
      <c r="K892" s="64" t="s">
        <v>4934</v>
      </c>
      <c r="M892" s="55" t="s">
        <v>4933</v>
      </c>
      <c r="N892" s="55" t="s">
        <v>4935</v>
      </c>
      <c r="P892" s="55" t="s">
        <v>4936</v>
      </c>
      <c r="R892" s="55" t="s">
        <v>529</v>
      </c>
      <c r="S892" s="55" t="s">
        <v>351</v>
      </c>
      <c r="T892" s="60">
        <v>1</v>
      </c>
      <c r="U892" s="60">
        <v>0</v>
      </c>
      <c r="V892" s="60">
        <v>0</v>
      </c>
      <c r="W892" s="60">
        <v>0</v>
      </c>
      <c r="X892" s="60">
        <v>0</v>
      </c>
      <c r="Y892" s="60">
        <v>5500</v>
      </c>
      <c r="Z892" s="60">
        <v>1925</v>
      </c>
      <c r="AA892" s="60">
        <v>0</v>
      </c>
      <c r="AB892" s="60">
        <v>0</v>
      </c>
      <c r="AC892" s="60">
        <v>0</v>
      </c>
      <c r="AD892" s="60">
        <v>0</v>
      </c>
      <c r="AE892" s="60">
        <v>0</v>
      </c>
      <c r="AF892" s="60">
        <v>0</v>
      </c>
      <c r="AG892" s="60">
        <v>0</v>
      </c>
      <c r="AH892" s="61">
        <v>0</v>
      </c>
      <c r="AL892" s="55" t="s">
        <v>530</v>
      </c>
      <c r="AM892" s="55" t="s">
        <v>773</v>
      </c>
      <c r="AN892" s="55" t="s">
        <v>785</v>
      </c>
      <c r="AP8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2" s="60">
        <f>IFERROR(IF(D892="스마트스토어",COUNTIFS(출고표[구입일자],"&lt;&gt;"&amp;H892,출고표[구매자명],E892,출고표[구매자연락처],F892),COUNTIFS(출고표[구입일자],"&lt;&gt;"&amp;H892,출고표[구매자명],E892,출고표[구매자연락처],G892)),0)</f>
        <v>0</v>
      </c>
    </row>
    <row r="893" spans="1:48" ht="20.100000000000001" customHeight="1">
      <c r="A893" s="55">
        <v>902</v>
      </c>
      <c r="B893" s="55" t="s">
        <v>665</v>
      </c>
      <c r="C893" s="64" t="s">
        <v>5003</v>
      </c>
      <c r="D893" s="55" t="s">
        <v>530</v>
      </c>
      <c r="E893" s="55" t="s">
        <v>4933</v>
      </c>
      <c r="H893" s="63">
        <v>45546</v>
      </c>
      <c r="I893" s="63">
        <v>45546</v>
      </c>
      <c r="J893" s="55" t="s">
        <v>561</v>
      </c>
      <c r="K893" s="64" t="s">
        <v>4937</v>
      </c>
      <c r="M893" s="55" t="s">
        <v>4933</v>
      </c>
      <c r="N893" s="55" t="s">
        <v>4935</v>
      </c>
      <c r="P893" s="55" t="s">
        <v>4936</v>
      </c>
      <c r="R893" s="55" t="s">
        <v>529</v>
      </c>
      <c r="S893" s="55" t="s">
        <v>351</v>
      </c>
      <c r="T893" s="60">
        <v>1</v>
      </c>
      <c r="U893" s="60">
        <v>0</v>
      </c>
      <c r="V893" s="60">
        <v>0</v>
      </c>
      <c r="W893" s="60">
        <v>0</v>
      </c>
      <c r="X893" s="60">
        <v>0</v>
      </c>
      <c r="Y893" s="60">
        <v>5500</v>
      </c>
      <c r="Z893" s="60">
        <v>1925</v>
      </c>
      <c r="AA893" s="60">
        <v>0</v>
      </c>
      <c r="AB893" s="60">
        <v>0</v>
      </c>
      <c r="AC893" s="60">
        <v>0</v>
      </c>
      <c r="AD893" s="60">
        <v>0</v>
      </c>
      <c r="AE893" s="60">
        <v>0</v>
      </c>
      <c r="AF893" s="60">
        <v>0</v>
      </c>
      <c r="AG893" s="60">
        <v>0</v>
      </c>
      <c r="AH893" s="61">
        <v>0</v>
      </c>
      <c r="AL893" s="55" t="s">
        <v>530</v>
      </c>
      <c r="AM893" s="55" t="s">
        <v>773</v>
      </c>
      <c r="AN893" s="55" t="s">
        <v>785</v>
      </c>
      <c r="AP8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3" s="60">
        <f>IFERROR(IF(D893="스마트스토어",COUNTIFS(출고표[구입일자],"&lt;&gt;"&amp;H893,출고표[구매자명],E893,출고표[구매자연락처],F893),COUNTIFS(출고표[구입일자],"&lt;&gt;"&amp;H893,출고표[구매자명],E893,출고표[구매자연락처],G893)),0)</f>
        <v>0</v>
      </c>
    </row>
    <row r="894" spans="1:48" ht="20.100000000000001" customHeight="1">
      <c r="A894" s="55">
        <v>903</v>
      </c>
      <c r="B894" s="55" t="s">
        <v>665</v>
      </c>
      <c r="C894" s="64" t="s">
        <v>5004</v>
      </c>
      <c r="D894" s="55" t="s">
        <v>530</v>
      </c>
      <c r="E894" s="55" t="s">
        <v>4933</v>
      </c>
      <c r="H894" s="63">
        <v>45546</v>
      </c>
      <c r="I894" s="63">
        <v>45546</v>
      </c>
      <c r="J894" s="55" t="s">
        <v>561</v>
      </c>
      <c r="K894" s="64" t="s">
        <v>4938</v>
      </c>
      <c r="M894" s="55" t="s">
        <v>4933</v>
      </c>
      <c r="N894" s="55" t="s">
        <v>4935</v>
      </c>
      <c r="P894" s="55" t="s">
        <v>4936</v>
      </c>
      <c r="R894" s="55" t="s">
        <v>529</v>
      </c>
      <c r="S894" s="55" t="s">
        <v>351</v>
      </c>
      <c r="T894" s="60">
        <v>1</v>
      </c>
      <c r="U894" s="60">
        <v>0</v>
      </c>
      <c r="V894" s="60">
        <v>0</v>
      </c>
      <c r="W894" s="60">
        <v>0</v>
      </c>
      <c r="X894" s="60">
        <v>0</v>
      </c>
      <c r="Y894" s="60">
        <v>5500</v>
      </c>
      <c r="Z894" s="60">
        <v>1925</v>
      </c>
      <c r="AA894" s="60">
        <v>0</v>
      </c>
      <c r="AB894" s="60">
        <v>0</v>
      </c>
      <c r="AC894" s="60">
        <v>0</v>
      </c>
      <c r="AD894" s="60">
        <v>0</v>
      </c>
      <c r="AE894" s="60">
        <v>0</v>
      </c>
      <c r="AF894" s="60">
        <v>0</v>
      </c>
      <c r="AG894" s="60">
        <v>0</v>
      </c>
      <c r="AH894" s="61">
        <v>0</v>
      </c>
      <c r="AL894" s="55" t="s">
        <v>530</v>
      </c>
      <c r="AM894" s="55" t="s">
        <v>773</v>
      </c>
      <c r="AN894" s="55" t="s">
        <v>785</v>
      </c>
      <c r="AP8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4" s="60">
        <f>IFERROR(IF(D894="스마트스토어",COUNTIFS(출고표[구입일자],"&lt;&gt;"&amp;H894,출고표[구매자명],E894,출고표[구매자연락처],F894),COUNTIFS(출고표[구입일자],"&lt;&gt;"&amp;H894,출고표[구매자명],E894,출고표[구매자연락처],G894)),0)</f>
        <v>0</v>
      </c>
    </row>
    <row r="895" spans="1:48" ht="20.100000000000001" customHeight="1">
      <c r="A895" s="55">
        <v>904</v>
      </c>
      <c r="B895" s="55" t="s">
        <v>665</v>
      </c>
      <c r="C895" s="64" t="s">
        <v>5005</v>
      </c>
      <c r="D895" s="55" t="s">
        <v>530</v>
      </c>
      <c r="E895" s="55" t="s">
        <v>4933</v>
      </c>
      <c r="H895" s="63">
        <v>45546</v>
      </c>
      <c r="I895" s="63">
        <v>45546</v>
      </c>
      <c r="J895" s="55" t="s">
        <v>561</v>
      </c>
      <c r="K895" s="64" t="s">
        <v>4939</v>
      </c>
      <c r="M895" s="55" t="s">
        <v>4933</v>
      </c>
      <c r="N895" s="55" t="s">
        <v>4935</v>
      </c>
      <c r="P895" s="55" t="s">
        <v>4936</v>
      </c>
      <c r="R895" s="55" t="s">
        <v>529</v>
      </c>
      <c r="S895" s="55" t="s">
        <v>351</v>
      </c>
      <c r="T895" s="60">
        <v>1</v>
      </c>
      <c r="U895" s="60">
        <v>0</v>
      </c>
      <c r="V895" s="60">
        <v>0</v>
      </c>
      <c r="W895" s="60">
        <v>0</v>
      </c>
      <c r="X895" s="60">
        <v>0</v>
      </c>
      <c r="Y895" s="60">
        <v>5500</v>
      </c>
      <c r="Z895" s="60">
        <v>1925</v>
      </c>
      <c r="AA895" s="60">
        <v>0</v>
      </c>
      <c r="AB895" s="60">
        <v>0</v>
      </c>
      <c r="AC895" s="60">
        <v>0</v>
      </c>
      <c r="AD895" s="60">
        <v>0</v>
      </c>
      <c r="AE895" s="60">
        <v>0</v>
      </c>
      <c r="AF895" s="60">
        <v>0</v>
      </c>
      <c r="AG895" s="60">
        <v>0</v>
      </c>
      <c r="AH895" s="61">
        <v>0</v>
      </c>
      <c r="AL895" s="55" t="s">
        <v>530</v>
      </c>
      <c r="AM895" s="55" t="s">
        <v>773</v>
      </c>
      <c r="AN895" s="55" t="s">
        <v>785</v>
      </c>
      <c r="AP8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5" s="60">
        <f>IFERROR(IF(D895="스마트스토어",COUNTIFS(출고표[구입일자],"&lt;&gt;"&amp;H895,출고표[구매자명],E895,출고표[구매자연락처],F895),COUNTIFS(출고표[구입일자],"&lt;&gt;"&amp;H895,출고표[구매자명],E895,출고표[구매자연락처],G895)),0)</f>
        <v>0</v>
      </c>
    </row>
    <row r="896" spans="1:48" ht="20.100000000000001" customHeight="1">
      <c r="A896" s="55">
        <v>905</v>
      </c>
      <c r="B896" s="55" t="s">
        <v>665</v>
      </c>
      <c r="C896" s="64" t="s">
        <v>5006</v>
      </c>
      <c r="D896" s="55" t="s">
        <v>530</v>
      </c>
      <c r="E896" s="55" t="s">
        <v>4933</v>
      </c>
      <c r="H896" s="63">
        <v>45546</v>
      </c>
      <c r="I896" s="63">
        <v>45546</v>
      </c>
      <c r="J896" s="55" t="s">
        <v>561</v>
      </c>
      <c r="K896" s="64" t="s">
        <v>4940</v>
      </c>
      <c r="M896" s="55" t="s">
        <v>4933</v>
      </c>
      <c r="N896" s="55" t="s">
        <v>4935</v>
      </c>
      <c r="P896" s="55" t="s">
        <v>4936</v>
      </c>
      <c r="R896" s="55" t="s">
        <v>529</v>
      </c>
      <c r="S896" s="55" t="s">
        <v>351</v>
      </c>
      <c r="T896" s="60">
        <v>1</v>
      </c>
      <c r="U896" s="60">
        <v>0</v>
      </c>
      <c r="V896" s="60">
        <v>0</v>
      </c>
      <c r="W896" s="60">
        <v>0</v>
      </c>
      <c r="X896" s="60">
        <v>0</v>
      </c>
      <c r="Y896" s="60">
        <v>5500</v>
      </c>
      <c r="Z896" s="60">
        <v>1925</v>
      </c>
      <c r="AA896" s="60">
        <v>0</v>
      </c>
      <c r="AB896" s="60">
        <v>0</v>
      </c>
      <c r="AC896" s="60">
        <v>0</v>
      </c>
      <c r="AD896" s="60">
        <v>0</v>
      </c>
      <c r="AE896" s="60">
        <v>0</v>
      </c>
      <c r="AF896" s="60">
        <v>0</v>
      </c>
      <c r="AG896" s="60">
        <v>0</v>
      </c>
      <c r="AH896" s="61">
        <v>0</v>
      </c>
      <c r="AL896" s="55" t="s">
        <v>530</v>
      </c>
      <c r="AM896" s="55" t="s">
        <v>773</v>
      </c>
      <c r="AN896" s="55" t="s">
        <v>785</v>
      </c>
      <c r="AP8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6" s="60">
        <f>IFERROR(IF(D896="스마트스토어",COUNTIFS(출고표[구입일자],"&lt;&gt;"&amp;H896,출고표[구매자명],E896,출고표[구매자연락처],F896),COUNTIFS(출고표[구입일자],"&lt;&gt;"&amp;H896,출고표[구매자명],E896,출고표[구매자연락처],G896)),0)</f>
        <v>0</v>
      </c>
    </row>
    <row r="897" spans="1:48" ht="20.100000000000001" customHeight="1">
      <c r="A897" s="55">
        <v>906</v>
      </c>
      <c r="B897" s="55" t="s">
        <v>665</v>
      </c>
      <c r="C897" s="64" t="s">
        <v>5007</v>
      </c>
      <c r="D897" s="55" t="s">
        <v>530</v>
      </c>
      <c r="E897" s="55" t="s">
        <v>4933</v>
      </c>
      <c r="H897" s="63">
        <v>45546</v>
      </c>
      <c r="I897" s="63">
        <v>45546</v>
      </c>
      <c r="J897" s="55" t="s">
        <v>561</v>
      </c>
      <c r="K897" s="64" t="s">
        <v>4941</v>
      </c>
      <c r="M897" s="55" t="s">
        <v>4933</v>
      </c>
      <c r="N897" s="55" t="s">
        <v>4935</v>
      </c>
      <c r="P897" s="55" t="s">
        <v>4936</v>
      </c>
      <c r="R897" s="55" t="s">
        <v>529</v>
      </c>
      <c r="S897" s="55" t="s">
        <v>351</v>
      </c>
      <c r="T897" s="60">
        <v>1</v>
      </c>
      <c r="U897" s="60">
        <v>0</v>
      </c>
      <c r="V897" s="60">
        <v>0</v>
      </c>
      <c r="W897" s="60">
        <v>0</v>
      </c>
      <c r="X897" s="60">
        <v>0</v>
      </c>
      <c r="Y897" s="60">
        <v>5500</v>
      </c>
      <c r="Z897" s="60">
        <v>1925</v>
      </c>
      <c r="AA897" s="60">
        <v>0</v>
      </c>
      <c r="AB897" s="60">
        <v>0</v>
      </c>
      <c r="AC897" s="60">
        <v>0</v>
      </c>
      <c r="AD897" s="60">
        <v>0</v>
      </c>
      <c r="AE897" s="60">
        <v>0</v>
      </c>
      <c r="AF897" s="60">
        <v>0</v>
      </c>
      <c r="AG897" s="60">
        <v>0</v>
      </c>
      <c r="AH897" s="61">
        <v>0</v>
      </c>
      <c r="AL897" s="55" t="s">
        <v>530</v>
      </c>
      <c r="AM897" s="55" t="s">
        <v>773</v>
      </c>
      <c r="AN897" s="55" t="s">
        <v>785</v>
      </c>
      <c r="AP8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7" s="60">
        <f>IFERROR(IF(D897="스마트스토어",COUNTIFS(출고표[구입일자],"&lt;&gt;"&amp;H897,출고표[구매자명],E897,출고표[구매자연락처],F897),COUNTIFS(출고표[구입일자],"&lt;&gt;"&amp;H897,출고표[구매자명],E897,출고표[구매자연락처],G897)),0)</f>
        <v>0</v>
      </c>
    </row>
    <row r="898" spans="1:48" ht="20.100000000000001" customHeight="1">
      <c r="A898" s="55">
        <v>907</v>
      </c>
      <c r="B898" s="55" t="s">
        <v>665</v>
      </c>
      <c r="C898" s="64" t="s">
        <v>5008</v>
      </c>
      <c r="D898" s="55" t="s">
        <v>530</v>
      </c>
      <c r="E898" s="55" t="s">
        <v>4933</v>
      </c>
      <c r="H898" s="63">
        <v>45546</v>
      </c>
      <c r="I898" s="63">
        <v>45546</v>
      </c>
      <c r="J898" s="55" t="s">
        <v>561</v>
      </c>
      <c r="K898" s="64" t="s">
        <v>4942</v>
      </c>
      <c r="M898" s="55" t="s">
        <v>4933</v>
      </c>
      <c r="N898" s="55" t="s">
        <v>4935</v>
      </c>
      <c r="P898" s="55" t="s">
        <v>4936</v>
      </c>
      <c r="R898" s="55" t="s">
        <v>529</v>
      </c>
      <c r="S898" s="55" t="s">
        <v>351</v>
      </c>
      <c r="T898" s="60">
        <v>1</v>
      </c>
      <c r="U898" s="60">
        <v>0</v>
      </c>
      <c r="V898" s="60">
        <v>0</v>
      </c>
      <c r="W898" s="60">
        <v>0</v>
      </c>
      <c r="X898" s="60">
        <v>0</v>
      </c>
      <c r="Y898" s="60">
        <v>5500</v>
      </c>
      <c r="Z898" s="60">
        <v>1925</v>
      </c>
      <c r="AA898" s="60">
        <v>0</v>
      </c>
      <c r="AB898" s="60">
        <v>0</v>
      </c>
      <c r="AC898" s="60">
        <v>0</v>
      </c>
      <c r="AD898" s="60">
        <v>0</v>
      </c>
      <c r="AE898" s="60">
        <v>0</v>
      </c>
      <c r="AF898" s="60">
        <v>0</v>
      </c>
      <c r="AG898" s="60">
        <v>0</v>
      </c>
      <c r="AH898" s="61">
        <v>0</v>
      </c>
      <c r="AL898" s="55" t="s">
        <v>530</v>
      </c>
      <c r="AM898" s="55" t="s">
        <v>773</v>
      </c>
      <c r="AN898" s="55" t="s">
        <v>785</v>
      </c>
      <c r="AP8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8" s="60">
        <f>IFERROR(IF(D898="스마트스토어",COUNTIFS(출고표[구입일자],"&lt;&gt;"&amp;H898,출고표[구매자명],E898,출고표[구매자연락처],F898),COUNTIFS(출고표[구입일자],"&lt;&gt;"&amp;H898,출고표[구매자명],E898,출고표[구매자연락처],G898)),0)</f>
        <v>0</v>
      </c>
    </row>
    <row r="899" spans="1:48" ht="20.100000000000001" customHeight="1">
      <c r="A899" s="55">
        <v>908</v>
      </c>
      <c r="B899" s="55" t="s">
        <v>665</v>
      </c>
      <c r="C899" s="64" t="s">
        <v>5009</v>
      </c>
      <c r="D899" s="55" t="s">
        <v>530</v>
      </c>
      <c r="E899" s="55" t="s">
        <v>4933</v>
      </c>
      <c r="H899" s="63">
        <v>45546</v>
      </c>
      <c r="I899" s="63">
        <v>45546</v>
      </c>
      <c r="J899" s="55" t="s">
        <v>561</v>
      </c>
      <c r="K899" s="64" t="s">
        <v>4943</v>
      </c>
      <c r="M899" s="55" t="s">
        <v>4933</v>
      </c>
      <c r="N899" s="55" t="s">
        <v>4935</v>
      </c>
      <c r="P899" s="55" t="s">
        <v>4936</v>
      </c>
      <c r="R899" s="55" t="s">
        <v>529</v>
      </c>
      <c r="S899" s="55" t="s">
        <v>351</v>
      </c>
      <c r="T899" s="60">
        <v>1</v>
      </c>
      <c r="U899" s="60">
        <v>0</v>
      </c>
      <c r="V899" s="60">
        <v>0</v>
      </c>
      <c r="W899" s="60">
        <v>0</v>
      </c>
      <c r="X899" s="60">
        <v>0</v>
      </c>
      <c r="Y899" s="60">
        <v>5500</v>
      </c>
      <c r="Z899" s="60">
        <v>1925</v>
      </c>
      <c r="AA899" s="60">
        <v>0</v>
      </c>
      <c r="AB899" s="60">
        <v>0</v>
      </c>
      <c r="AC899" s="60">
        <v>0</v>
      </c>
      <c r="AD899" s="60">
        <v>0</v>
      </c>
      <c r="AE899" s="60">
        <v>0</v>
      </c>
      <c r="AF899" s="60">
        <v>0</v>
      </c>
      <c r="AG899" s="60">
        <v>0</v>
      </c>
      <c r="AH899" s="61">
        <v>0</v>
      </c>
      <c r="AL899" s="55" t="s">
        <v>530</v>
      </c>
      <c r="AM899" s="55" t="s">
        <v>773</v>
      </c>
      <c r="AN899" s="55" t="s">
        <v>785</v>
      </c>
      <c r="AP8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8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8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89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8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9" s="60">
        <f>IFERROR(IF(D899="스마트스토어",COUNTIFS(출고표[구입일자],"&lt;&gt;"&amp;H899,출고표[구매자명],E899,출고표[구매자연락처],F899),COUNTIFS(출고표[구입일자],"&lt;&gt;"&amp;H899,출고표[구매자명],E899,출고표[구매자연락처],G899)),0)</f>
        <v>0</v>
      </c>
    </row>
    <row r="900" spans="1:48" ht="20.100000000000001" customHeight="1">
      <c r="A900" s="55">
        <v>909</v>
      </c>
      <c r="B900" s="55" t="s">
        <v>665</v>
      </c>
      <c r="C900" s="64" t="s">
        <v>5010</v>
      </c>
      <c r="D900" s="55" t="s">
        <v>530</v>
      </c>
      <c r="E900" s="55" t="s">
        <v>4944</v>
      </c>
      <c r="H900" s="63">
        <v>45546</v>
      </c>
      <c r="I900" s="63">
        <v>45546</v>
      </c>
      <c r="J900" s="55" t="s">
        <v>561</v>
      </c>
      <c r="K900" s="64" t="s">
        <v>4945</v>
      </c>
      <c r="M900" s="55" t="s">
        <v>4944</v>
      </c>
      <c r="N900" s="55" t="s">
        <v>1437</v>
      </c>
      <c r="P900" s="55" t="s">
        <v>4946</v>
      </c>
      <c r="R900" s="55" t="s">
        <v>529</v>
      </c>
      <c r="S900" s="55" t="s">
        <v>351</v>
      </c>
      <c r="T900" s="60">
        <v>1</v>
      </c>
      <c r="U900" s="60">
        <v>0</v>
      </c>
      <c r="V900" s="60">
        <v>0</v>
      </c>
      <c r="W900" s="60">
        <v>0</v>
      </c>
      <c r="X900" s="60">
        <v>0</v>
      </c>
      <c r="Y900" s="60">
        <v>5700</v>
      </c>
      <c r="Z900" s="60">
        <v>1725</v>
      </c>
      <c r="AA900" s="60">
        <v>0</v>
      </c>
      <c r="AB900" s="60">
        <v>0</v>
      </c>
      <c r="AC900" s="60">
        <v>0</v>
      </c>
      <c r="AD900" s="60">
        <v>0</v>
      </c>
      <c r="AE900" s="60">
        <v>0</v>
      </c>
      <c r="AF900" s="60">
        <v>0</v>
      </c>
      <c r="AG900" s="60">
        <v>0</v>
      </c>
      <c r="AH900" s="61">
        <v>0</v>
      </c>
      <c r="AL900" s="55" t="s">
        <v>530</v>
      </c>
      <c r="AM900" s="55" t="s">
        <v>773</v>
      </c>
      <c r="AN900" s="55" t="s">
        <v>785</v>
      </c>
      <c r="AP9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0" s="60">
        <f>IFERROR(IF(D900="스마트스토어",COUNTIFS(출고표[구입일자],"&lt;&gt;"&amp;H900,출고표[구매자명],E900,출고표[구매자연락처],F900),COUNTIFS(출고표[구입일자],"&lt;&gt;"&amp;H900,출고표[구매자명],E900,출고표[구매자연락처],G900)),0)</f>
        <v>0</v>
      </c>
    </row>
    <row r="901" spans="1:48" ht="20.100000000000001" customHeight="1">
      <c r="A901" s="55">
        <v>910</v>
      </c>
      <c r="B901" s="55" t="s">
        <v>665</v>
      </c>
      <c r="C901" s="64" t="s">
        <v>5011</v>
      </c>
      <c r="D901" s="55" t="s">
        <v>530</v>
      </c>
      <c r="E901" s="55" t="s">
        <v>4944</v>
      </c>
      <c r="H901" s="63">
        <v>45546</v>
      </c>
      <c r="I901" s="63">
        <v>45546</v>
      </c>
      <c r="J901" s="55" t="s">
        <v>561</v>
      </c>
      <c r="K901" s="64" t="s">
        <v>4947</v>
      </c>
      <c r="M901" s="55" t="s">
        <v>4944</v>
      </c>
      <c r="N901" s="55" t="s">
        <v>1437</v>
      </c>
      <c r="P901" s="55" t="s">
        <v>4946</v>
      </c>
      <c r="R901" s="55" t="s">
        <v>529</v>
      </c>
      <c r="S901" s="55" t="s">
        <v>351</v>
      </c>
      <c r="T901" s="60">
        <v>1</v>
      </c>
      <c r="U901" s="60">
        <v>0</v>
      </c>
      <c r="V901" s="60">
        <v>0</v>
      </c>
      <c r="W901" s="60">
        <v>0</v>
      </c>
      <c r="X901" s="60">
        <v>0</v>
      </c>
      <c r="Y901" s="60">
        <v>5500</v>
      </c>
      <c r="Z901" s="60">
        <v>1925</v>
      </c>
      <c r="AA901" s="60">
        <v>0</v>
      </c>
      <c r="AB901" s="60">
        <v>0</v>
      </c>
      <c r="AC901" s="60">
        <v>0</v>
      </c>
      <c r="AD901" s="60">
        <v>0</v>
      </c>
      <c r="AE901" s="60">
        <v>0</v>
      </c>
      <c r="AF901" s="60">
        <v>0</v>
      </c>
      <c r="AG901" s="60">
        <v>0</v>
      </c>
      <c r="AH901" s="61">
        <v>0</v>
      </c>
      <c r="AL901" s="55" t="s">
        <v>530</v>
      </c>
      <c r="AM901" s="55" t="s">
        <v>773</v>
      </c>
      <c r="AN901" s="55" t="s">
        <v>785</v>
      </c>
      <c r="AP9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1" s="60">
        <f>IFERROR(IF(D901="스마트스토어",COUNTIFS(출고표[구입일자],"&lt;&gt;"&amp;H901,출고표[구매자명],E901,출고표[구매자연락처],F901),COUNTIFS(출고표[구입일자],"&lt;&gt;"&amp;H901,출고표[구매자명],E901,출고표[구매자연락처],G901)),0)</f>
        <v>0</v>
      </c>
    </row>
    <row r="902" spans="1:48" ht="20.100000000000001" customHeight="1">
      <c r="A902" s="55">
        <v>911</v>
      </c>
      <c r="B902" s="55" t="s">
        <v>665</v>
      </c>
      <c r="C902" s="64" t="s">
        <v>5012</v>
      </c>
      <c r="D902" s="55" t="s">
        <v>530</v>
      </c>
      <c r="E902" s="55" t="s">
        <v>966</v>
      </c>
      <c r="H902" s="63">
        <v>45546</v>
      </c>
      <c r="I902" s="63">
        <v>45546</v>
      </c>
      <c r="J902" s="55" t="s">
        <v>561</v>
      </c>
      <c r="K902" s="64" t="s">
        <v>4948</v>
      </c>
      <c r="M902" s="55" t="s">
        <v>966</v>
      </c>
      <c r="N902" s="55" t="s">
        <v>968</v>
      </c>
      <c r="P902" s="55" t="s">
        <v>969</v>
      </c>
      <c r="R902" s="55" t="s">
        <v>529</v>
      </c>
      <c r="S902" s="55" t="s">
        <v>351</v>
      </c>
      <c r="T902" s="60">
        <v>1</v>
      </c>
      <c r="U902" s="60">
        <v>0</v>
      </c>
      <c r="V902" s="60">
        <v>0</v>
      </c>
      <c r="W902" s="60">
        <v>0</v>
      </c>
      <c r="X902" s="60">
        <v>0</v>
      </c>
      <c r="Y902" s="60">
        <v>5500</v>
      </c>
      <c r="Z902" s="60">
        <v>1925</v>
      </c>
      <c r="AA902" s="60">
        <v>0</v>
      </c>
      <c r="AB902" s="60">
        <v>0</v>
      </c>
      <c r="AC902" s="60">
        <v>0</v>
      </c>
      <c r="AD902" s="60">
        <v>0</v>
      </c>
      <c r="AE902" s="60">
        <v>0</v>
      </c>
      <c r="AF902" s="60">
        <v>0</v>
      </c>
      <c r="AG902" s="60">
        <v>0</v>
      </c>
      <c r="AH902" s="61">
        <v>0</v>
      </c>
      <c r="AL902" s="55" t="s">
        <v>530</v>
      </c>
      <c r="AM902" s="55" t="s">
        <v>773</v>
      </c>
      <c r="AN902" s="55" t="s">
        <v>785</v>
      </c>
      <c r="AP9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2" s="60">
        <f>IFERROR(IF(D902="스마트스토어",COUNTIFS(출고표[구입일자],"&lt;&gt;"&amp;H902,출고표[구매자명],E902,출고표[구매자연락처],F902),COUNTIFS(출고표[구입일자],"&lt;&gt;"&amp;H902,출고표[구매자명],E902,출고표[구매자연락처],G902)),0)</f>
        <v>0</v>
      </c>
    </row>
    <row r="903" spans="1:48" ht="20.100000000000001" customHeight="1">
      <c r="A903" s="55">
        <v>912</v>
      </c>
      <c r="B903" s="55" t="s">
        <v>665</v>
      </c>
      <c r="C903" s="64" t="s">
        <v>4951</v>
      </c>
      <c r="D903" s="55" t="s">
        <v>559</v>
      </c>
      <c r="E903" s="55" t="s">
        <v>4949</v>
      </c>
      <c r="F903" s="55" t="s">
        <v>4952</v>
      </c>
      <c r="G903" s="55" t="s">
        <v>4953</v>
      </c>
      <c r="H903" s="63">
        <v>45546</v>
      </c>
      <c r="I903" s="63">
        <v>45546</v>
      </c>
      <c r="J903" s="55" t="s">
        <v>561</v>
      </c>
      <c r="K903" s="64" t="s">
        <v>4950</v>
      </c>
      <c r="M903" s="55" t="s">
        <v>4949</v>
      </c>
      <c r="N903" s="55" t="s">
        <v>4953</v>
      </c>
      <c r="P903" s="55" t="s">
        <v>4954</v>
      </c>
      <c r="R903" s="55" t="s">
        <v>24</v>
      </c>
      <c r="S903" s="55" t="s">
        <v>351</v>
      </c>
      <c r="T903" s="60">
        <v>1</v>
      </c>
      <c r="U903" s="60">
        <v>13600</v>
      </c>
      <c r="V903" s="60">
        <v>0</v>
      </c>
      <c r="W903" s="60">
        <v>3000</v>
      </c>
      <c r="X903" s="60">
        <v>0</v>
      </c>
      <c r="Y903" s="60">
        <v>3000</v>
      </c>
      <c r="Z903" s="60">
        <v>0</v>
      </c>
      <c r="AA903" s="60">
        <v>0</v>
      </c>
      <c r="AB903" s="60">
        <v>13600</v>
      </c>
      <c r="AC903" s="60">
        <v>9350</v>
      </c>
      <c r="AD903" s="60">
        <v>16600</v>
      </c>
      <c r="AE903" s="60">
        <v>0</v>
      </c>
      <c r="AF903" s="60">
        <v>852</v>
      </c>
      <c r="AG903" s="60">
        <v>0</v>
      </c>
      <c r="AH903" s="61">
        <v>0</v>
      </c>
      <c r="AL903" s="55" t="s">
        <v>23</v>
      </c>
      <c r="AN903" s="55" t="s">
        <v>785</v>
      </c>
      <c r="AP9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9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90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3" s="60">
        <f>IFERROR(IF(D903="스마트스토어",COUNTIFS(출고표[구입일자],"&lt;&gt;"&amp;H903,출고표[구매자명],E903,출고표[구매자연락처],F903),COUNTIFS(출고표[구입일자],"&lt;&gt;"&amp;H903,출고표[구매자명],E903,출고표[구매자연락처],G903)),0)</f>
        <v>0</v>
      </c>
    </row>
    <row r="904" spans="1:48" ht="20.100000000000001" customHeight="1">
      <c r="A904" s="55">
        <v>913</v>
      </c>
      <c r="B904" s="55" t="s">
        <v>665</v>
      </c>
      <c r="C904" s="64" t="s">
        <v>4957</v>
      </c>
      <c r="D904" s="55" t="s">
        <v>559</v>
      </c>
      <c r="E904" s="55" t="s">
        <v>4958</v>
      </c>
      <c r="F904" s="55" t="s">
        <v>4959</v>
      </c>
      <c r="G904" s="55" t="s">
        <v>4960</v>
      </c>
      <c r="H904" s="63">
        <v>45545</v>
      </c>
      <c r="I904" s="63">
        <v>45546</v>
      </c>
      <c r="J904" s="55" t="s">
        <v>561</v>
      </c>
      <c r="K904" s="64" t="s">
        <v>4956</v>
      </c>
      <c r="M904" s="55" t="s">
        <v>4955</v>
      </c>
      <c r="N904" s="55" t="s">
        <v>4960</v>
      </c>
      <c r="P904" s="55" t="s">
        <v>4961</v>
      </c>
      <c r="R904" s="55" t="s">
        <v>265</v>
      </c>
      <c r="S904" s="55" t="s">
        <v>351</v>
      </c>
      <c r="T904" s="60">
        <v>16</v>
      </c>
      <c r="U904" s="60">
        <v>16800</v>
      </c>
      <c r="V904" s="60">
        <v>23040</v>
      </c>
      <c r="W904" s="60">
        <v>0</v>
      </c>
      <c r="X904" s="60">
        <v>0</v>
      </c>
      <c r="Y904" s="60">
        <v>3500</v>
      </c>
      <c r="Z904" s="60">
        <v>960</v>
      </c>
      <c r="AA904" s="60">
        <v>0</v>
      </c>
      <c r="AB904" s="60">
        <v>1050</v>
      </c>
      <c r="AC904" s="60">
        <v>770</v>
      </c>
      <c r="AD904" s="60">
        <v>16800</v>
      </c>
      <c r="AE904" s="60">
        <v>0</v>
      </c>
      <c r="AF904" s="60">
        <v>924</v>
      </c>
      <c r="AG904" s="60">
        <v>0</v>
      </c>
      <c r="AH904" s="61">
        <v>0</v>
      </c>
      <c r="AL904" s="55" t="s">
        <v>1638</v>
      </c>
      <c r="AN904" s="55" t="s">
        <v>785</v>
      </c>
      <c r="AP9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16800</v>
      </c>
      <c r="AQ9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924</v>
      </c>
      <c r="AS90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0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4" s="60">
        <f>IFERROR(IF(D904="스마트스토어",COUNTIFS(출고표[구입일자],"&lt;&gt;"&amp;H904,출고표[구매자명],E904,출고표[구매자연락처],F904),COUNTIFS(출고표[구입일자],"&lt;&gt;"&amp;H904,출고표[구매자명],E904,출고표[구매자연락처],G904)),0)</f>
        <v>0</v>
      </c>
    </row>
    <row r="905" spans="1:48" ht="20.100000000000001" customHeight="1">
      <c r="A905" s="55">
        <v>914</v>
      </c>
      <c r="B905" s="55" t="s">
        <v>560</v>
      </c>
      <c r="C905" s="64" t="s">
        <v>4963</v>
      </c>
      <c r="D905" s="55" t="s">
        <v>562</v>
      </c>
      <c r="E905" s="55" t="s">
        <v>2261</v>
      </c>
      <c r="G905" s="55" t="s">
        <v>4964</v>
      </c>
      <c r="H905" s="63">
        <v>45545</v>
      </c>
      <c r="I905" s="63">
        <v>45546</v>
      </c>
      <c r="J905" s="55" t="s">
        <v>561</v>
      </c>
      <c r="K905" s="64" t="s">
        <v>4962</v>
      </c>
      <c r="M905" s="55" t="s">
        <v>2261</v>
      </c>
      <c r="N905" s="55" t="s">
        <v>4964</v>
      </c>
      <c r="P905" s="55" t="s">
        <v>4965</v>
      </c>
      <c r="Q905" s="55" t="s">
        <v>564</v>
      </c>
      <c r="R905" s="55" t="s">
        <v>118</v>
      </c>
      <c r="S905" s="55" t="s">
        <v>351</v>
      </c>
      <c r="T905" s="60">
        <v>5</v>
      </c>
      <c r="U905" s="60">
        <v>12200</v>
      </c>
      <c r="V905" s="60">
        <v>2200</v>
      </c>
      <c r="W905" s="60">
        <v>0</v>
      </c>
      <c r="X905" s="60">
        <v>0</v>
      </c>
      <c r="Y905" s="60">
        <v>3000</v>
      </c>
      <c r="Z905" s="60">
        <v>0</v>
      </c>
      <c r="AA905" s="60">
        <v>0</v>
      </c>
      <c r="AB905" s="60">
        <v>2680</v>
      </c>
      <c r="AC905" s="60">
        <v>1650</v>
      </c>
      <c r="AD905" s="60">
        <v>12200</v>
      </c>
      <c r="AE905" s="60">
        <v>11250</v>
      </c>
      <c r="AF905" s="60">
        <v>1449</v>
      </c>
      <c r="AG905" s="60">
        <v>-499</v>
      </c>
      <c r="AH905" s="61">
        <v>-4.0899999999999999E-2</v>
      </c>
      <c r="AL905" s="55" t="s">
        <v>117</v>
      </c>
      <c r="AN905" s="55" t="s">
        <v>785</v>
      </c>
      <c r="AP9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12200</v>
      </c>
      <c r="AQ9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11250</v>
      </c>
      <c r="AR9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1449</v>
      </c>
      <c r="AS905" s="60">
        <f>IFERROR(IF(출고표[[#This Row],[쇼핑몰구분]]="비닐팩토리",0,ROUND(출고표[[#This Row],[총판매금액(검)]]-출고표[[#This Row],[거래처지급액(검)]]-출고표[[#This Row],[수수료(검)]],0)),0)</f>
        <v>-499</v>
      </c>
      <c r="AT9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-4.0899999999999999E-2</v>
      </c>
      <c r="AU9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5" s="60">
        <f>IFERROR(IF(D905="스마트스토어",COUNTIFS(출고표[구입일자],"&lt;&gt;"&amp;H905,출고표[구매자명],E905,출고표[구매자연락처],F905),COUNTIFS(출고표[구입일자],"&lt;&gt;"&amp;H905,출고표[구매자명],E905,출고표[구매자연락처],G905)),0)</f>
        <v>0</v>
      </c>
    </row>
    <row r="906" spans="1:48" ht="20.100000000000001" customHeight="1">
      <c r="A906" s="55">
        <v>915</v>
      </c>
      <c r="B906" s="55" t="s">
        <v>560</v>
      </c>
      <c r="C906" s="64" t="s">
        <v>4968</v>
      </c>
      <c r="D906" s="55" t="s">
        <v>562</v>
      </c>
      <c r="E906" s="55" t="s">
        <v>4966</v>
      </c>
      <c r="G906" s="55" t="s">
        <v>4969</v>
      </c>
      <c r="H906" s="63">
        <v>45545</v>
      </c>
      <c r="I906" s="63">
        <v>45546</v>
      </c>
      <c r="J906" s="55" t="s">
        <v>561</v>
      </c>
      <c r="K906" s="64" t="s">
        <v>4967</v>
      </c>
      <c r="M906" s="55" t="s">
        <v>4966</v>
      </c>
      <c r="N906" s="55" t="s">
        <v>4969</v>
      </c>
      <c r="P906" s="55" t="s">
        <v>4970</v>
      </c>
      <c r="Q906" s="55" t="s">
        <v>563</v>
      </c>
      <c r="R906" s="55" t="s">
        <v>296</v>
      </c>
      <c r="S906" s="55" t="s">
        <v>351</v>
      </c>
      <c r="T906" s="60">
        <v>5</v>
      </c>
      <c r="U906" s="60">
        <v>5700</v>
      </c>
      <c r="V906" s="60">
        <v>0</v>
      </c>
      <c r="W906" s="60">
        <v>3000</v>
      </c>
      <c r="X906" s="60">
        <v>0</v>
      </c>
      <c r="Y906" s="60">
        <v>3000</v>
      </c>
      <c r="Z906" s="60">
        <v>0</v>
      </c>
      <c r="AA906" s="60">
        <v>0</v>
      </c>
      <c r="AB906" s="60">
        <v>1090</v>
      </c>
      <c r="AC906" s="60">
        <v>660</v>
      </c>
      <c r="AD906" s="60">
        <v>8700</v>
      </c>
      <c r="AE906" s="60">
        <v>6300</v>
      </c>
      <c r="AF906" s="60">
        <v>776</v>
      </c>
      <c r="AG906" s="60">
        <v>1624</v>
      </c>
      <c r="AH906" s="61">
        <v>0.1867</v>
      </c>
      <c r="AL906" s="55" t="s">
        <v>295</v>
      </c>
      <c r="AN906" s="55" t="s">
        <v>785</v>
      </c>
      <c r="AP9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8700</v>
      </c>
      <c r="AQ9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9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776</v>
      </c>
      <c r="AS906" s="60">
        <f>IFERROR(IF(출고표[[#This Row],[쇼핑몰구분]]="비닐팩토리",0,ROUND(출고표[[#This Row],[총판매금액(검)]]-출고표[[#This Row],[거래처지급액(검)]]-출고표[[#This Row],[수수료(검)]],0)),0)</f>
        <v>1624</v>
      </c>
      <c r="AT9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0.1867</v>
      </c>
      <c r="AU9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6" s="60">
        <f>IFERROR(IF(D906="스마트스토어",COUNTIFS(출고표[구입일자],"&lt;&gt;"&amp;H906,출고표[구매자명],E906,출고표[구매자연락처],F906),COUNTIFS(출고표[구입일자],"&lt;&gt;"&amp;H906,출고표[구매자명],E906,출고표[구매자연락처],G906)),0)</f>
        <v>0</v>
      </c>
    </row>
    <row r="907" spans="1:48" ht="20.100000000000001" customHeight="1">
      <c r="A907" s="55">
        <v>916</v>
      </c>
      <c r="B907" s="55" t="s">
        <v>560</v>
      </c>
      <c r="C907" s="64" t="s">
        <v>4968</v>
      </c>
      <c r="D907" s="55" t="s">
        <v>562</v>
      </c>
      <c r="E907" s="55" t="s">
        <v>4966</v>
      </c>
      <c r="G907" s="55" t="s">
        <v>4969</v>
      </c>
      <c r="H907" s="63">
        <v>45545</v>
      </c>
      <c r="I907" s="63">
        <v>45546</v>
      </c>
      <c r="J907" s="55" t="s">
        <v>561</v>
      </c>
      <c r="K907" s="64" t="s">
        <v>4967</v>
      </c>
      <c r="M907" s="55" t="s">
        <v>4966</v>
      </c>
      <c r="N907" s="55" t="s">
        <v>4969</v>
      </c>
      <c r="P907" s="55" t="s">
        <v>4970</v>
      </c>
      <c r="Q907" s="55" t="s">
        <v>563</v>
      </c>
      <c r="R907" s="55" t="s">
        <v>129</v>
      </c>
      <c r="S907" s="55" t="s">
        <v>351</v>
      </c>
      <c r="T907" s="60">
        <v>2</v>
      </c>
      <c r="U907" s="60">
        <v>2300</v>
      </c>
      <c r="V907" s="60">
        <v>0</v>
      </c>
      <c r="W907" s="60">
        <v>0</v>
      </c>
      <c r="X907" s="60">
        <v>0</v>
      </c>
      <c r="Y907" s="60">
        <v>0</v>
      </c>
      <c r="Z907" s="60">
        <v>0</v>
      </c>
      <c r="AA907" s="60">
        <v>0</v>
      </c>
      <c r="AB907" s="60">
        <v>1070</v>
      </c>
      <c r="AC907" s="60">
        <v>660</v>
      </c>
      <c r="AD907" s="60">
        <v>2300</v>
      </c>
      <c r="AE907" s="60">
        <v>1320</v>
      </c>
      <c r="AF907" s="60">
        <v>273</v>
      </c>
      <c r="AG907" s="60">
        <v>6707</v>
      </c>
      <c r="AH907" s="61">
        <v>2.9161000000000001</v>
      </c>
      <c r="AL907" s="55" t="s">
        <v>128</v>
      </c>
      <c r="AM907" s="55" t="s">
        <v>773</v>
      </c>
      <c r="AN907" s="55" t="s">
        <v>785</v>
      </c>
      <c r="AP9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2300</v>
      </c>
      <c r="AQ9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1320</v>
      </c>
      <c r="AR9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</v>
      </c>
      <c r="AS907" s="60">
        <f>IFERROR(IF(출고표[[#This Row],[쇼핑몰구분]]="비닐팩토리",0,ROUND(출고표[[#This Row],[총판매금액(검)]]-출고표[[#This Row],[거래처지급액(검)]]-출고표[[#This Row],[수수료(검)]],0)),0)</f>
        <v>707</v>
      </c>
      <c r="AT9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0.30740000000000001</v>
      </c>
      <c r="AU9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07" s="60">
        <f>IFERROR(IF(D907="스마트스토어",COUNTIFS(출고표[구입일자],"&lt;&gt;"&amp;H907,출고표[구매자명],E907,출고표[구매자연락처],F907),COUNTIFS(출고표[구입일자],"&lt;&gt;"&amp;H907,출고표[구매자명],E907,출고표[구매자연락처],G907)),0)</f>
        <v>0</v>
      </c>
    </row>
    <row r="908" spans="1:48" ht="20.100000000000001" customHeight="1">
      <c r="A908" s="55">
        <v>917</v>
      </c>
      <c r="B908" s="55" t="s">
        <v>560</v>
      </c>
      <c r="C908" s="64" t="s">
        <v>4972</v>
      </c>
      <c r="D908" s="55" t="s">
        <v>562</v>
      </c>
      <c r="E908" s="55" t="s">
        <v>1211</v>
      </c>
      <c r="G908" s="55" t="s">
        <v>4973</v>
      </c>
      <c r="H908" s="63">
        <v>45545</v>
      </c>
      <c r="I908" s="63">
        <v>45546</v>
      </c>
      <c r="J908" s="55" t="s">
        <v>561</v>
      </c>
      <c r="K908" s="64" t="s">
        <v>4971</v>
      </c>
      <c r="M908" s="55" t="s">
        <v>1208</v>
      </c>
      <c r="N908" s="55" t="s">
        <v>4973</v>
      </c>
      <c r="P908" s="55" t="s">
        <v>1214</v>
      </c>
      <c r="Q908" s="55" t="s">
        <v>564</v>
      </c>
      <c r="R908" s="55" t="s">
        <v>18</v>
      </c>
      <c r="S908" s="55" t="s">
        <v>351</v>
      </c>
      <c r="T908" s="60">
        <v>5</v>
      </c>
      <c r="U908" s="60">
        <v>62350</v>
      </c>
      <c r="V908" s="60">
        <v>0</v>
      </c>
      <c r="W908" s="60">
        <v>0</v>
      </c>
      <c r="X908" s="60">
        <v>0</v>
      </c>
      <c r="Y908" s="60">
        <v>4400</v>
      </c>
      <c r="Z908" s="60">
        <v>1725</v>
      </c>
      <c r="AA908" s="60">
        <v>0</v>
      </c>
      <c r="AB908" s="60">
        <v>11780</v>
      </c>
      <c r="AC908" s="60">
        <v>7260</v>
      </c>
      <c r="AD908" s="60">
        <v>62350</v>
      </c>
      <c r="AE908" s="60">
        <v>42425</v>
      </c>
      <c r="AF908" s="60">
        <v>7407</v>
      </c>
      <c r="AG908" s="60">
        <v>12518</v>
      </c>
      <c r="AH908" s="61">
        <v>0.20080000000000001</v>
      </c>
      <c r="AL908" s="55" t="s">
        <v>17</v>
      </c>
      <c r="AM908" s="55" t="s">
        <v>773</v>
      </c>
      <c r="AN908" s="55" t="s">
        <v>785</v>
      </c>
      <c r="AP9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62350</v>
      </c>
      <c r="AQ9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42425</v>
      </c>
      <c r="AR9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7407</v>
      </c>
      <c r="AS908" s="60">
        <f>IFERROR(IF(출고표[[#This Row],[쇼핑몰구분]]="비닐팩토리",0,ROUND(출고표[[#This Row],[총판매금액(검)]]-출고표[[#This Row],[거래처지급액(검)]]-출고표[[#This Row],[수수료(검)]],0)),0)</f>
        <v>12518</v>
      </c>
      <c r="AT9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0.20080000000000001</v>
      </c>
      <c r="AU9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8" s="60">
        <f>IFERROR(IF(D908="스마트스토어",COUNTIFS(출고표[구입일자],"&lt;&gt;"&amp;H908,출고표[구매자명],E908,출고표[구매자연락처],F908),COUNTIFS(출고표[구입일자],"&lt;&gt;"&amp;H908,출고표[구매자명],E908,출고표[구매자연락처],G908)),0)</f>
        <v>0</v>
      </c>
    </row>
    <row r="909" spans="1:48" ht="20.100000000000001" customHeight="1">
      <c r="A909" s="55">
        <v>918</v>
      </c>
      <c r="B909" s="55" t="s">
        <v>560</v>
      </c>
      <c r="C909" s="64" t="s">
        <v>4976</v>
      </c>
      <c r="D909" s="55" t="s">
        <v>562</v>
      </c>
      <c r="E909" s="55" t="s">
        <v>4974</v>
      </c>
      <c r="G909" s="55" t="s">
        <v>4977</v>
      </c>
      <c r="H909" s="63">
        <v>45546</v>
      </c>
      <c r="I909" s="63">
        <v>45546</v>
      </c>
      <c r="J909" s="55" t="s">
        <v>561</v>
      </c>
      <c r="K909" s="64" t="s">
        <v>4975</v>
      </c>
      <c r="M909" s="55" t="s">
        <v>4974</v>
      </c>
      <c r="N909" s="55" t="s">
        <v>4977</v>
      </c>
      <c r="P909" s="55" t="s">
        <v>4978</v>
      </c>
      <c r="Q909" s="55" t="s">
        <v>564</v>
      </c>
      <c r="R909" s="55" t="s">
        <v>34</v>
      </c>
      <c r="S909" s="55" t="s">
        <v>351</v>
      </c>
      <c r="T909" s="60">
        <v>1</v>
      </c>
      <c r="U909" s="60">
        <v>34020</v>
      </c>
      <c r="V909" s="60">
        <v>0</v>
      </c>
      <c r="W909" s="60">
        <v>3000</v>
      </c>
      <c r="X909" s="60">
        <v>0</v>
      </c>
      <c r="Y909" s="60">
        <v>3500</v>
      </c>
      <c r="Z909" s="60">
        <v>960</v>
      </c>
      <c r="AA909" s="60">
        <v>0</v>
      </c>
      <c r="AB909" s="60">
        <v>32130</v>
      </c>
      <c r="AC909" s="60">
        <v>19800</v>
      </c>
      <c r="AD909" s="60">
        <v>37020</v>
      </c>
      <c r="AE909" s="60">
        <v>24260</v>
      </c>
      <c r="AF909" s="60">
        <v>4141</v>
      </c>
      <c r="AG909" s="60">
        <v>8619</v>
      </c>
      <c r="AH909" s="61">
        <v>0.23280000000000001</v>
      </c>
      <c r="AL909" s="55" t="s">
        <v>33</v>
      </c>
      <c r="AN909" s="55" t="s">
        <v>785</v>
      </c>
      <c r="AP9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9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09" s="60">
        <f>IFERROR(IF(출고표[[#This Row],[쇼핑몰구분]]="비닐팩토리",0,ROUND(출고표[[#This Row],[총판매금액(검)]]-출고표[[#This Row],[거래처지급액(검)]]-출고표[[#This Row],[수수료(검)]],0)),0)</f>
        <v>8619</v>
      </c>
      <c r="AT9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0.23280000000000001</v>
      </c>
      <c r="AU9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9" s="60">
        <f>IFERROR(IF(D909="스마트스토어",COUNTIFS(출고표[구입일자],"&lt;&gt;"&amp;H909,출고표[구매자명],E909,출고표[구매자연락처],F909),COUNTIFS(출고표[구입일자],"&lt;&gt;"&amp;H909,출고표[구매자명],E909,출고표[구매자연락처],G909)),0)</f>
        <v>0</v>
      </c>
    </row>
    <row r="910" spans="1:48" ht="20.100000000000001" customHeight="1">
      <c r="A910" s="55">
        <v>919</v>
      </c>
      <c r="B910" s="55" t="s">
        <v>560</v>
      </c>
      <c r="C910" s="64" t="s">
        <v>4981</v>
      </c>
      <c r="D910" s="55" t="s">
        <v>562</v>
      </c>
      <c r="E910" s="55" t="s">
        <v>4982</v>
      </c>
      <c r="G910" s="55" t="s">
        <v>4983</v>
      </c>
      <c r="H910" s="63">
        <v>45546</v>
      </c>
      <c r="I910" s="63">
        <v>45546</v>
      </c>
      <c r="J910" s="55" t="s">
        <v>561</v>
      </c>
      <c r="K910" s="64" t="s">
        <v>4980</v>
      </c>
      <c r="M910" s="55" t="s">
        <v>4979</v>
      </c>
      <c r="N910" s="55" t="s">
        <v>4983</v>
      </c>
      <c r="P910" s="55" t="s">
        <v>4984</v>
      </c>
      <c r="Q910" s="55" t="s">
        <v>563</v>
      </c>
      <c r="R910" s="55" t="s">
        <v>98</v>
      </c>
      <c r="S910" s="55" t="s">
        <v>351</v>
      </c>
      <c r="T910" s="60">
        <v>1</v>
      </c>
      <c r="U910" s="60">
        <v>6120</v>
      </c>
      <c r="V910" s="60">
        <v>680</v>
      </c>
      <c r="W910" s="60">
        <v>3000</v>
      </c>
      <c r="X910" s="60">
        <v>0</v>
      </c>
      <c r="Y910" s="60">
        <v>3000</v>
      </c>
      <c r="Z910" s="60">
        <v>0</v>
      </c>
      <c r="AA910" s="60">
        <v>0</v>
      </c>
      <c r="AB910" s="60">
        <v>6430</v>
      </c>
      <c r="AC910" s="60">
        <v>3960</v>
      </c>
      <c r="AD910" s="60">
        <v>9120</v>
      </c>
      <c r="AE910" s="60">
        <v>6960</v>
      </c>
      <c r="AF910" s="60">
        <v>826</v>
      </c>
      <c r="AG910" s="60">
        <v>1334</v>
      </c>
      <c r="AH910" s="61">
        <v>0.14630000000000001</v>
      </c>
      <c r="AL910" s="55" t="s">
        <v>1645</v>
      </c>
      <c r="AN910" s="55" t="s">
        <v>785</v>
      </c>
      <c r="AP9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9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9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910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9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9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0" s="60">
        <f>IFERROR(IF(D910="스마트스토어",COUNTIFS(출고표[구입일자],"&lt;&gt;"&amp;H910,출고표[구매자명],E910,출고표[구매자연락처],F910),COUNTIFS(출고표[구입일자],"&lt;&gt;"&amp;H910,출고표[구매자명],E910,출고표[구매자연락처],G910)),0)</f>
        <v>0</v>
      </c>
    </row>
    <row r="911" spans="1:48" ht="20.100000000000001" customHeight="1">
      <c r="A911" s="55">
        <v>920</v>
      </c>
      <c r="B911" s="55" t="s">
        <v>560</v>
      </c>
      <c r="C911" s="64" t="s">
        <v>4987</v>
      </c>
      <c r="D911" s="55" t="s">
        <v>562</v>
      </c>
      <c r="E911" s="55" t="s">
        <v>4985</v>
      </c>
      <c r="G911" s="55" t="s">
        <v>4988</v>
      </c>
      <c r="H911" s="63">
        <v>45546</v>
      </c>
      <c r="I911" s="63">
        <v>45546</v>
      </c>
      <c r="J911" s="55" t="s">
        <v>561</v>
      </c>
      <c r="K911" s="64" t="s">
        <v>4986</v>
      </c>
      <c r="M911" s="55" t="s">
        <v>4985</v>
      </c>
      <c r="N911" s="55" t="s">
        <v>4988</v>
      </c>
      <c r="P911" s="55" t="s">
        <v>4989</v>
      </c>
      <c r="Q911" s="55" t="s">
        <v>564</v>
      </c>
      <c r="R911" s="55" t="s">
        <v>36</v>
      </c>
      <c r="S911" s="55" t="s">
        <v>351</v>
      </c>
      <c r="T911" s="60">
        <v>2</v>
      </c>
      <c r="U911" s="60">
        <v>56700</v>
      </c>
      <c r="V911" s="60">
        <v>0</v>
      </c>
      <c r="W911" s="60">
        <v>0</v>
      </c>
      <c r="X911" s="60">
        <v>0</v>
      </c>
      <c r="Y911" s="60">
        <v>4400</v>
      </c>
      <c r="Z911" s="60">
        <v>1725</v>
      </c>
      <c r="AA911" s="60">
        <v>0</v>
      </c>
      <c r="AB911" s="60">
        <v>26780</v>
      </c>
      <c r="AC911" s="60">
        <v>16500</v>
      </c>
      <c r="AD911" s="60">
        <v>56700</v>
      </c>
      <c r="AE911" s="60">
        <v>39125</v>
      </c>
      <c r="AF911" s="60">
        <v>6736</v>
      </c>
      <c r="AG911" s="60">
        <v>10839</v>
      </c>
      <c r="AH911" s="61">
        <v>0.19120000000000001</v>
      </c>
      <c r="AL911" s="55" t="s">
        <v>35</v>
      </c>
      <c r="AN911" s="55" t="s">
        <v>785</v>
      </c>
      <c r="AP9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56700</v>
      </c>
      <c r="AQ9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39125</v>
      </c>
      <c r="AR9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6736</v>
      </c>
      <c r="AS911" s="60">
        <f>IFERROR(IF(출고표[[#This Row],[쇼핑몰구분]]="비닐팩토리",0,ROUND(출고표[[#This Row],[총판매금액(검)]]-출고표[[#This Row],[거래처지급액(검)]]-출고표[[#This Row],[수수료(검)]],0)),0)</f>
        <v>10839</v>
      </c>
      <c r="AT9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0.19120000000000001</v>
      </c>
      <c r="AU9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1" s="60">
        <f>IFERROR(IF(D911="스마트스토어",COUNTIFS(출고표[구입일자],"&lt;&gt;"&amp;H911,출고표[구매자명],E911,출고표[구매자연락처],F911),COUNTIFS(출고표[구입일자],"&lt;&gt;"&amp;H911,출고표[구매자명],E911,출고표[구매자연락처],G911)),0)</f>
        <v>0</v>
      </c>
    </row>
    <row r="912" spans="1:48" ht="20.100000000000001" customHeight="1">
      <c r="A912" s="55">
        <v>921</v>
      </c>
      <c r="B912" s="55" t="s">
        <v>560</v>
      </c>
      <c r="C912" s="64" t="s">
        <v>4992</v>
      </c>
      <c r="D912" s="55" t="s">
        <v>559</v>
      </c>
      <c r="E912" s="55" t="s">
        <v>4990</v>
      </c>
      <c r="F912" s="55" t="s">
        <v>4993</v>
      </c>
      <c r="G912" s="55" t="s">
        <v>4994</v>
      </c>
      <c r="H912" s="63">
        <v>45546</v>
      </c>
      <c r="I912" s="63">
        <v>45546</v>
      </c>
      <c r="J912" s="55" t="s">
        <v>561</v>
      </c>
      <c r="K912" s="64" t="s">
        <v>4991</v>
      </c>
      <c r="M912" s="55" t="s">
        <v>4990</v>
      </c>
      <c r="N912" s="55" t="s">
        <v>4994</v>
      </c>
      <c r="P912" s="55" t="s">
        <v>4995</v>
      </c>
      <c r="R912" s="55" t="s">
        <v>34</v>
      </c>
      <c r="S912" s="55" t="s">
        <v>351</v>
      </c>
      <c r="T912" s="60">
        <v>1</v>
      </c>
      <c r="U912" s="60">
        <v>28620</v>
      </c>
      <c r="V912" s="60">
        <v>3180</v>
      </c>
      <c r="W912" s="60">
        <v>3000</v>
      </c>
      <c r="X912" s="60">
        <v>0</v>
      </c>
      <c r="Y912" s="60">
        <v>3500</v>
      </c>
      <c r="Z912" s="60">
        <v>960</v>
      </c>
      <c r="AA912" s="60">
        <v>0</v>
      </c>
      <c r="AB912" s="60">
        <v>30600</v>
      </c>
      <c r="AC912" s="60">
        <v>19800</v>
      </c>
      <c r="AD912" s="60">
        <v>31620</v>
      </c>
      <c r="AE912" s="60">
        <v>24260</v>
      </c>
      <c r="AF912" s="60">
        <v>1278</v>
      </c>
      <c r="AG912" s="60">
        <v>9082</v>
      </c>
      <c r="AH912" s="61">
        <v>0.28720000000000001</v>
      </c>
      <c r="AL912" s="55" t="s">
        <v>33</v>
      </c>
      <c r="AN912" s="55" t="s">
        <v>785</v>
      </c>
      <c r="AP9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9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24260</v>
      </c>
      <c r="AR9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912" s="60">
        <f>IFERROR(IF(출고표[[#This Row],[쇼핑몰구분]]="비닐팩토리",0,ROUND(출고표[[#This Row],[총판매금액(검)]]-출고표[[#This Row],[거래처지급액(검)]]-출고표[[#This Row],[수수료(검)]],0)),0)</f>
        <v>6082</v>
      </c>
      <c r="AT9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</v>
      </c>
      <c r="AU9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12" s="60">
        <f>IFERROR(IF(D912="스마트스토어",COUNTIFS(출고표[구입일자],"&lt;&gt;"&amp;H912,출고표[구매자명],E912,출고표[구매자연락처],F912),COUNTIFS(출고표[구입일자],"&lt;&gt;"&amp;H912,출고표[구매자명],E912,출고표[구매자연락처],G912)),0)</f>
        <v>0</v>
      </c>
    </row>
    <row r="913" spans="1:48" ht="20.100000000000001" customHeight="1">
      <c r="A913" s="55">
        <v>922</v>
      </c>
      <c r="B913" s="55" t="s">
        <v>665</v>
      </c>
      <c r="C913" s="64" t="s">
        <v>4997</v>
      </c>
      <c r="D913" s="55" t="s">
        <v>562</v>
      </c>
      <c r="E913" s="55" t="s">
        <v>921</v>
      </c>
      <c r="G913" s="55" t="s">
        <v>4998</v>
      </c>
      <c r="H913" s="63">
        <v>45545</v>
      </c>
      <c r="I913" s="63">
        <v>45546</v>
      </c>
      <c r="J913" s="55" t="s">
        <v>561</v>
      </c>
      <c r="K913" s="64" t="s">
        <v>4996</v>
      </c>
      <c r="M913" s="55" t="s">
        <v>921</v>
      </c>
      <c r="N913" s="55" t="s">
        <v>4998</v>
      </c>
      <c r="P913" s="55" t="s">
        <v>926</v>
      </c>
      <c r="Q913" s="55" t="s">
        <v>564</v>
      </c>
      <c r="R913" s="55" t="s">
        <v>133</v>
      </c>
      <c r="S913" s="55" t="s">
        <v>351</v>
      </c>
      <c r="T913" s="60">
        <v>1</v>
      </c>
      <c r="U913" s="60">
        <v>22600</v>
      </c>
      <c r="V913" s="60">
        <v>0</v>
      </c>
      <c r="W913" s="60">
        <v>3000</v>
      </c>
      <c r="X913" s="60">
        <v>0</v>
      </c>
      <c r="Y913" s="60">
        <v>3000</v>
      </c>
      <c r="Z913" s="60">
        <v>0</v>
      </c>
      <c r="AA913" s="60">
        <v>0</v>
      </c>
      <c r="AB913" s="60">
        <v>870</v>
      </c>
      <c r="AC913" s="60">
        <v>550</v>
      </c>
      <c r="AD913" s="60">
        <v>25600</v>
      </c>
      <c r="AE913" s="60">
        <v>0</v>
      </c>
      <c r="AF913" s="60">
        <v>2784</v>
      </c>
      <c r="AG913" s="60">
        <v>0</v>
      </c>
      <c r="AH913" s="61">
        <v>0</v>
      </c>
      <c r="AL913" s="55" t="s">
        <v>132</v>
      </c>
      <c r="AN913" s="55" t="s">
        <v>785</v>
      </c>
      <c r="AP9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25600</v>
      </c>
      <c r="AQ9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2784</v>
      </c>
      <c r="AS91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1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3" s="60">
        <f>IFERROR(IF(D913="스마트스토어",COUNTIFS(출고표[구입일자],"&lt;&gt;"&amp;H913,출고표[구매자명],E913,출고표[구매자연락처],F913),COUNTIFS(출고표[구입일자],"&lt;&gt;"&amp;H913,출고표[구매자명],E913,출고표[구매자연락처],G913)),0)</f>
        <v>0</v>
      </c>
    </row>
    <row r="914" spans="1:48" ht="20.100000000000001" customHeight="1">
      <c r="A914" s="55">
        <v>923</v>
      </c>
      <c r="B914" s="55" t="s">
        <v>560</v>
      </c>
      <c r="C914" s="64" t="s">
        <v>5013</v>
      </c>
      <c r="D914" s="55" t="s">
        <v>871</v>
      </c>
      <c r="H914" s="63">
        <v>45544</v>
      </c>
      <c r="I914" s="63">
        <v>45546</v>
      </c>
      <c r="J914" s="55" t="s">
        <v>561</v>
      </c>
      <c r="K914" s="64" t="s">
        <v>4999</v>
      </c>
      <c r="M914" s="55" t="s">
        <v>2991</v>
      </c>
      <c r="N914" s="55" t="s">
        <v>4773</v>
      </c>
      <c r="P914" s="55" t="s">
        <v>5000</v>
      </c>
      <c r="R914" s="55" t="s">
        <v>38</v>
      </c>
      <c r="S914" s="55" t="s">
        <v>351</v>
      </c>
      <c r="T914" s="60">
        <v>1</v>
      </c>
      <c r="U914" s="60">
        <v>0</v>
      </c>
      <c r="V914" s="60">
        <v>0</v>
      </c>
      <c r="W914" s="60">
        <v>0</v>
      </c>
      <c r="X914" s="60">
        <v>0</v>
      </c>
      <c r="Y914" s="60">
        <v>4400</v>
      </c>
      <c r="Z914" s="60">
        <v>1725</v>
      </c>
      <c r="AA914" s="60">
        <v>0</v>
      </c>
      <c r="AB914" s="60">
        <v>21320</v>
      </c>
      <c r="AC914" s="60">
        <v>14300</v>
      </c>
      <c r="AD914" s="60">
        <v>0</v>
      </c>
      <c r="AE914" s="60">
        <v>0</v>
      </c>
      <c r="AF914" s="60">
        <v>0</v>
      </c>
      <c r="AG914" s="60">
        <v>0</v>
      </c>
      <c r="AH914" s="61">
        <v>0</v>
      </c>
      <c r="AL914" s="55" t="s">
        <v>37</v>
      </c>
      <c r="AM914" s="55" t="s">
        <v>773</v>
      </c>
      <c r="AN914" s="55" t="s">
        <v>788</v>
      </c>
      <c r="AP9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20425</v>
      </c>
      <c r="AR9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14" s="60">
        <f>IFERROR(IF(출고표[[#This Row],[쇼핑몰구분]]="비닐팩토리",0,ROUND(출고표[[#This Row],[총판매금액(검)]]-출고표[[#This Row],[거래처지급액(검)]]-출고표[[#This Row],[수수료(검)]],0)),0)</f>
        <v>-20425</v>
      </c>
      <c r="AT9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9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14" s="60">
        <f>IFERROR(IF(D914="스마트스토어",COUNTIFS(출고표[구입일자],"&lt;&gt;"&amp;H914,출고표[구매자명],E914,출고표[구매자연락처],F914),COUNTIFS(출고표[구입일자],"&lt;&gt;"&amp;H914,출고표[구매자명],E914,출고표[구매자연락처],G914)),0)</f>
        <v>0</v>
      </c>
    </row>
    <row r="915" spans="1:48" ht="20.100000000000001" customHeight="1">
      <c r="A915" s="55">
        <v>924</v>
      </c>
      <c r="B915" s="55" t="s">
        <v>665</v>
      </c>
      <c r="C915" s="64" t="s">
        <v>5046</v>
      </c>
      <c r="D915" s="55" t="s">
        <v>530</v>
      </c>
      <c r="E915" s="55" t="s">
        <v>5014</v>
      </c>
      <c r="H915" s="63">
        <v>45547</v>
      </c>
      <c r="I915" s="63">
        <v>45547</v>
      </c>
      <c r="J915" s="55" t="s">
        <v>561</v>
      </c>
      <c r="K915" s="64" t="s">
        <v>5015</v>
      </c>
      <c r="M915" s="55" t="s">
        <v>5014</v>
      </c>
      <c r="N915" s="55" t="s">
        <v>5016</v>
      </c>
      <c r="P915" s="55" t="s">
        <v>5017</v>
      </c>
      <c r="R915" s="55" t="s">
        <v>529</v>
      </c>
      <c r="S915" s="55" t="s">
        <v>351</v>
      </c>
      <c r="T915" s="60">
        <v>1</v>
      </c>
      <c r="U915" s="60">
        <v>0</v>
      </c>
      <c r="V915" s="60">
        <v>0</v>
      </c>
      <c r="W915" s="60">
        <v>0</v>
      </c>
      <c r="X915" s="60">
        <v>0</v>
      </c>
      <c r="Y915" s="60">
        <v>5500</v>
      </c>
      <c r="Z915" s="60">
        <v>1925</v>
      </c>
      <c r="AA915" s="60">
        <v>0</v>
      </c>
      <c r="AB915" s="60">
        <v>0</v>
      </c>
      <c r="AC915" s="60">
        <v>0</v>
      </c>
      <c r="AD915" s="60">
        <v>0</v>
      </c>
      <c r="AE915" s="60">
        <v>0</v>
      </c>
      <c r="AF915" s="60">
        <v>0</v>
      </c>
      <c r="AG915" s="60">
        <v>0</v>
      </c>
      <c r="AH915" s="61">
        <v>0</v>
      </c>
      <c r="AL915" s="55" t="s">
        <v>530</v>
      </c>
      <c r="AM915" s="55" t="s">
        <v>773</v>
      </c>
      <c r="AN915" s="55" t="s">
        <v>785</v>
      </c>
      <c r="AP9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1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1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5" s="60">
        <f>IFERROR(IF(D915="스마트스토어",COUNTIFS(출고표[구입일자],"&lt;&gt;"&amp;H915,출고표[구매자명],E915,출고표[구매자연락처],F915),COUNTIFS(출고표[구입일자],"&lt;&gt;"&amp;H915,출고표[구매자명],E915,출고표[구매자연락처],G915)),0)</f>
        <v>0</v>
      </c>
    </row>
    <row r="916" spans="1:48" ht="20.100000000000001" customHeight="1">
      <c r="A916" s="55">
        <v>925</v>
      </c>
      <c r="B916" s="55" t="s">
        <v>560</v>
      </c>
      <c r="C916" s="64" t="s">
        <v>5020</v>
      </c>
      <c r="D916" s="55" t="s">
        <v>559</v>
      </c>
      <c r="E916" s="55" t="s">
        <v>5021</v>
      </c>
      <c r="F916" s="55" t="s">
        <v>5022</v>
      </c>
      <c r="G916" s="55" t="s">
        <v>5023</v>
      </c>
      <c r="H916" s="63">
        <v>45547</v>
      </c>
      <c r="I916" s="63">
        <v>45547</v>
      </c>
      <c r="J916" s="55" t="s">
        <v>561</v>
      </c>
      <c r="K916" s="64" t="s">
        <v>5019</v>
      </c>
      <c r="M916" s="55" t="s">
        <v>5018</v>
      </c>
      <c r="N916" s="55" t="s">
        <v>5023</v>
      </c>
      <c r="O916" s="55" t="s">
        <v>5024</v>
      </c>
      <c r="P916" s="55" t="s">
        <v>5025</v>
      </c>
      <c r="R916" s="55" t="s">
        <v>84</v>
      </c>
      <c r="S916" s="55" t="s">
        <v>385</v>
      </c>
      <c r="T916" s="60">
        <v>4</v>
      </c>
      <c r="U916" s="60">
        <v>23520</v>
      </c>
      <c r="V916" s="60">
        <v>0</v>
      </c>
      <c r="W916" s="60">
        <v>3000</v>
      </c>
      <c r="X916" s="60">
        <v>0</v>
      </c>
      <c r="Y916" s="60">
        <v>3000</v>
      </c>
      <c r="Z916" s="60">
        <v>0</v>
      </c>
      <c r="AA916" s="60">
        <v>0</v>
      </c>
      <c r="AB916" s="60">
        <v>5120</v>
      </c>
      <c r="AC916" s="60">
        <v>3410</v>
      </c>
      <c r="AD916" s="60">
        <v>26520</v>
      </c>
      <c r="AE916" s="60">
        <v>16640</v>
      </c>
      <c r="AF916" s="60">
        <v>1075</v>
      </c>
      <c r="AG916" s="60">
        <v>11805</v>
      </c>
      <c r="AH916" s="61">
        <v>0.4451</v>
      </c>
      <c r="AL916" s="55" t="s">
        <v>83</v>
      </c>
      <c r="AN916" s="55" t="s">
        <v>785</v>
      </c>
      <c r="AP9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26520</v>
      </c>
      <c r="AQ9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16640</v>
      </c>
      <c r="AR9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1075</v>
      </c>
      <c r="AS916" s="60">
        <f>IFERROR(IF(출고표[[#This Row],[쇼핑몰구분]]="비닐팩토리",0,ROUND(출고표[[#This Row],[총판매금액(검)]]-출고표[[#This Row],[거래처지급액(검)]]-출고표[[#This Row],[수수료(검)]],0)),0)</f>
        <v>8805</v>
      </c>
      <c r="AT9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0.33200000000000002</v>
      </c>
      <c r="AU9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16" s="60">
        <f>IFERROR(IF(D916="스마트스토어",COUNTIFS(출고표[구입일자],"&lt;&gt;"&amp;H916,출고표[구매자명],E916,출고표[구매자연락처],F916),COUNTIFS(출고표[구입일자],"&lt;&gt;"&amp;H916,출고표[구매자명],E916,출고표[구매자연락처],G916)),0)</f>
        <v>0</v>
      </c>
    </row>
    <row r="917" spans="1:48" ht="20.100000000000001" customHeight="1">
      <c r="A917" s="55">
        <v>926</v>
      </c>
      <c r="B917" s="55" t="s">
        <v>560</v>
      </c>
      <c r="C917" s="64" t="s">
        <v>5028</v>
      </c>
      <c r="D917" s="55" t="s">
        <v>559</v>
      </c>
      <c r="E917" s="55" t="s">
        <v>5029</v>
      </c>
      <c r="F917" s="55" t="s">
        <v>5030</v>
      </c>
      <c r="G917" s="55" t="s">
        <v>5031</v>
      </c>
      <c r="H917" s="63">
        <v>45547</v>
      </c>
      <c r="I917" s="63">
        <v>45547</v>
      </c>
      <c r="J917" s="55" t="s">
        <v>561</v>
      </c>
      <c r="K917" s="64" t="s">
        <v>5027</v>
      </c>
      <c r="M917" s="55" t="s">
        <v>5026</v>
      </c>
      <c r="N917" s="55" t="s">
        <v>5032</v>
      </c>
      <c r="P917" s="55" t="s">
        <v>5033</v>
      </c>
      <c r="Q917" s="55" t="s">
        <v>1181</v>
      </c>
      <c r="R917" s="55" t="s">
        <v>133</v>
      </c>
      <c r="S917" s="55" t="s">
        <v>351</v>
      </c>
      <c r="T917" s="60">
        <v>16</v>
      </c>
      <c r="U917" s="60">
        <v>13600</v>
      </c>
      <c r="V917" s="60">
        <v>800</v>
      </c>
      <c r="W917" s="60">
        <v>3000</v>
      </c>
      <c r="X917" s="60">
        <v>0</v>
      </c>
      <c r="Y917" s="60">
        <v>5700</v>
      </c>
      <c r="Z917" s="60">
        <v>1725</v>
      </c>
      <c r="AA917" s="60">
        <v>0</v>
      </c>
      <c r="AB917" s="60">
        <v>850</v>
      </c>
      <c r="AC917" s="60">
        <v>550</v>
      </c>
      <c r="AD917" s="60">
        <v>16600</v>
      </c>
      <c r="AE917" s="60">
        <v>16225</v>
      </c>
      <c r="AF917" s="60">
        <v>680</v>
      </c>
      <c r="AG917" s="60">
        <v>2695</v>
      </c>
      <c r="AH917" s="61">
        <v>0.1623</v>
      </c>
      <c r="AL917" s="55" t="s">
        <v>132</v>
      </c>
      <c r="AN917" s="55" t="s">
        <v>785</v>
      </c>
      <c r="AP9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9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16225</v>
      </c>
      <c r="AR9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680</v>
      </c>
      <c r="AS917" s="60">
        <f>IFERROR(IF(출고표[[#This Row],[쇼핑몰구분]]="비닐팩토리",0,ROUND(출고표[[#This Row],[총판매금액(검)]]-출고표[[#This Row],[거래처지급액(검)]]-출고표[[#This Row],[수수료(검)]],0)),0)</f>
        <v>-305</v>
      </c>
      <c r="AT9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-1.84E-2</v>
      </c>
      <c r="AU9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17" s="60">
        <f>IFERROR(IF(D917="스마트스토어",COUNTIFS(출고표[구입일자],"&lt;&gt;"&amp;H917,출고표[구매자명],E917,출고표[구매자연락처],F917),COUNTIFS(출고표[구입일자],"&lt;&gt;"&amp;H917,출고표[구매자명],E917,출고표[구매자연락처],G917)),0)</f>
        <v>0</v>
      </c>
    </row>
    <row r="918" spans="1:48" ht="20.100000000000001" customHeight="1">
      <c r="A918" s="55">
        <v>927</v>
      </c>
      <c r="B918" s="55" t="s">
        <v>560</v>
      </c>
      <c r="C918" s="64" t="s">
        <v>5036</v>
      </c>
      <c r="D918" s="55" t="s">
        <v>559</v>
      </c>
      <c r="E918" s="55" t="s">
        <v>5034</v>
      </c>
      <c r="F918" s="55" t="s">
        <v>5037</v>
      </c>
      <c r="G918" s="55" t="s">
        <v>5038</v>
      </c>
      <c r="H918" s="63">
        <v>45546</v>
      </c>
      <c r="I918" s="63">
        <v>45547</v>
      </c>
      <c r="J918" s="55" t="s">
        <v>561</v>
      </c>
      <c r="K918" s="64" t="s">
        <v>5035</v>
      </c>
      <c r="M918" s="55" t="s">
        <v>5034</v>
      </c>
      <c r="N918" s="55" t="s">
        <v>5038</v>
      </c>
      <c r="P918" s="55" t="s">
        <v>5039</v>
      </c>
      <c r="Q918" s="55" t="s">
        <v>5040</v>
      </c>
      <c r="R918" s="55" t="s">
        <v>38</v>
      </c>
      <c r="S918" s="55" t="s">
        <v>351</v>
      </c>
      <c r="T918" s="60">
        <v>1</v>
      </c>
      <c r="U918" s="60">
        <v>21060</v>
      </c>
      <c r="V918" s="60">
        <v>2340</v>
      </c>
      <c r="W918" s="60">
        <v>3000</v>
      </c>
      <c r="X918" s="60">
        <v>0</v>
      </c>
      <c r="Y918" s="60">
        <v>3500</v>
      </c>
      <c r="Z918" s="60">
        <v>1053</v>
      </c>
      <c r="AA918" s="60">
        <v>0</v>
      </c>
      <c r="AB918" s="60">
        <v>22100</v>
      </c>
      <c r="AC918" s="60">
        <v>14300</v>
      </c>
      <c r="AD918" s="60">
        <v>24060</v>
      </c>
      <c r="AE918" s="60">
        <v>18853</v>
      </c>
      <c r="AF918" s="60">
        <v>977</v>
      </c>
      <c r="AG918" s="60">
        <v>7230</v>
      </c>
      <c r="AH918" s="61">
        <v>0.30049999999999999</v>
      </c>
      <c r="AL918" s="55" t="s">
        <v>37</v>
      </c>
      <c r="AN918" s="55" t="s">
        <v>785</v>
      </c>
      <c r="AP9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9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18853</v>
      </c>
      <c r="AR9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918" s="60">
        <f>IFERROR(IF(출고표[[#This Row],[쇼핑몰구분]]="비닐팩토리",0,ROUND(출고표[[#This Row],[총판매금액(검)]]-출고표[[#This Row],[거래처지급액(검)]]-출고표[[#This Row],[수수료(검)]],0)),0)</f>
        <v>4230</v>
      </c>
      <c r="AT9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0.17580000000000001</v>
      </c>
      <c r="AU9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18" s="60">
        <f>IFERROR(IF(D918="스마트스토어",COUNTIFS(출고표[구입일자],"&lt;&gt;"&amp;H918,출고표[구매자명],E918,출고표[구매자연락처],F918),COUNTIFS(출고표[구입일자],"&lt;&gt;"&amp;H918,출고표[구매자명],E918,출고표[구매자연락처],G918)),0)</f>
        <v>0</v>
      </c>
    </row>
    <row r="919" spans="1:48" ht="20.100000000000001" customHeight="1">
      <c r="A919" s="55">
        <v>928</v>
      </c>
      <c r="B919" s="55" t="s">
        <v>665</v>
      </c>
      <c r="C919" s="64" t="s">
        <v>5042</v>
      </c>
      <c r="D919" s="55" t="s">
        <v>559</v>
      </c>
      <c r="E919" s="55" t="s">
        <v>3174</v>
      </c>
      <c r="F919" s="55" t="s">
        <v>3175</v>
      </c>
      <c r="G919" s="55" t="s">
        <v>3176</v>
      </c>
      <c r="H919" s="63">
        <v>45547</v>
      </c>
      <c r="I919" s="63">
        <v>45547</v>
      </c>
      <c r="J919" s="55" t="s">
        <v>561</v>
      </c>
      <c r="K919" s="64" t="s">
        <v>5041</v>
      </c>
      <c r="M919" s="55" t="s">
        <v>3171</v>
      </c>
      <c r="N919" s="55" t="s">
        <v>3176</v>
      </c>
      <c r="P919" s="55" t="s">
        <v>3177</v>
      </c>
      <c r="R919" s="55" t="s">
        <v>38</v>
      </c>
      <c r="S919" s="55" t="s">
        <v>351</v>
      </c>
      <c r="T919" s="60">
        <v>1</v>
      </c>
      <c r="U919" s="60">
        <v>20800</v>
      </c>
      <c r="V919" s="60">
        <v>0</v>
      </c>
      <c r="W919" s="60">
        <v>3000</v>
      </c>
      <c r="X919" s="60">
        <v>0</v>
      </c>
      <c r="Y919" s="60">
        <v>3500</v>
      </c>
      <c r="Z919" s="60">
        <v>1053</v>
      </c>
      <c r="AA919" s="60">
        <v>0</v>
      </c>
      <c r="AB919" s="60">
        <v>20800</v>
      </c>
      <c r="AC919" s="60">
        <v>14300</v>
      </c>
      <c r="AD919" s="60">
        <v>23800</v>
      </c>
      <c r="AE919" s="60">
        <v>0</v>
      </c>
      <c r="AF919" s="60">
        <v>1214</v>
      </c>
      <c r="AG919" s="60">
        <v>0</v>
      </c>
      <c r="AH919" s="61">
        <v>0</v>
      </c>
      <c r="AL919" s="55" t="s">
        <v>37</v>
      </c>
      <c r="AM919" s="55" t="s">
        <v>773</v>
      </c>
      <c r="AN919" s="55" t="s">
        <v>785</v>
      </c>
      <c r="AP9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9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91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1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9" s="60">
        <f>IFERROR(IF(D919="스마트스토어",COUNTIFS(출고표[구입일자],"&lt;&gt;"&amp;H919,출고표[구매자명],E919,출고표[구매자연락처],F919),COUNTIFS(출고표[구입일자],"&lt;&gt;"&amp;H919,출고표[구매자명],E919,출고표[구매자연락처],G919)),0)</f>
        <v>1</v>
      </c>
    </row>
    <row r="920" spans="1:48" ht="20.100000000000001" customHeight="1">
      <c r="A920" s="55">
        <v>929</v>
      </c>
      <c r="B920" s="55" t="s">
        <v>665</v>
      </c>
      <c r="C920" s="64" t="s">
        <v>5043</v>
      </c>
      <c r="D920" s="55" t="s">
        <v>559</v>
      </c>
      <c r="E920" s="55" t="s">
        <v>3174</v>
      </c>
      <c r="F920" s="55" t="s">
        <v>3175</v>
      </c>
      <c r="G920" s="55" t="s">
        <v>3176</v>
      </c>
      <c r="H920" s="63">
        <v>45547</v>
      </c>
      <c r="I920" s="63">
        <v>45547</v>
      </c>
      <c r="J920" s="55" t="s">
        <v>561</v>
      </c>
      <c r="K920" s="64" t="s">
        <v>5041</v>
      </c>
      <c r="M920" s="55" t="s">
        <v>3171</v>
      </c>
      <c r="N920" s="55" t="s">
        <v>3176</v>
      </c>
      <c r="P920" s="55" t="s">
        <v>3177</v>
      </c>
      <c r="R920" s="55" t="s">
        <v>115</v>
      </c>
      <c r="S920" s="55" t="s">
        <v>351</v>
      </c>
      <c r="T920" s="60">
        <v>1</v>
      </c>
      <c r="U920" s="60">
        <v>2970</v>
      </c>
      <c r="V920" s="60">
        <v>1290</v>
      </c>
      <c r="W920" s="60">
        <v>0</v>
      </c>
      <c r="X920" s="60">
        <v>0</v>
      </c>
      <c r="Y920" s="60">
        <v>0</v>
      </c>
      <c r="Z920" s="60">
        <v>0</v>
      </c>
      <c r="AA920" s="60">
        <v>0</v>
      </c>
      <c r="AB920" s="60">
        <v>2970</v>
      </c>
      <c r="AC920" s="60">
        <v>1980</v>
      </c>
      <c r="AD920" s="60">
        <v>2970</v>
      </c>
      <c r="AE920" s="60">
        <v>0</v>
      </c>
      <c r="AF920" s="60">
        <v>229</v>
      </c>
      <c r="AG920" s="60">
        <v>0</v>
      </c>
      <c r="AH920" s="61">
        <v>0</v>
      </c>
      <c r="AL920" s="55" t="s">
        <v>114</v>
      </c>
      <c r="AM920" s="55" t="s">
        <v>773</v>
      </c>
      <c r="AN920" s="55" t="s">
        <v>785</v>
      </c>
      <c r="AP9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2970</v>
      </c>
      <c r="AQ9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229</v>
      </c>
      <c r="AS92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0" s="60">
        <f>IFERROR(IF(D920="스마트스토어",COUNTIFS(출고표[구입일자],"&lt;&gt;"&amp;H920,출고표[구매자명],E920,출고표[구매자연락처],F920),COUNTIFS(출고표[구입일자],"&lt;&gt;"&amp;H920,출고표[구매자명],E920,출고표[구매자연락처],G920)),0)</f>
        <v>1</v>
      </c>
    </row>
    <row r="921" spans="1:48" ht="20.100000000000001" customHeight="1">
      <c r="A921" s="55">
        <v>930</v>
      </c>
      <c r="B921" s="55" t="s">
        <v>665</v>
      </c>
      <c r="C921" s="64" t="s">
        <v>5045</v>
      </c>
      <c r="D921" s="55" t="s">
        <v>559</v>
      </c>
      <c r="E921" s="55" t="s">
        <v>4374</v>
      </c>
      <c r="F921" s="55" t="s">
        <v>4377</v>
      </c>
      <c r="G921" s="55" t="s">
        <v>4378</v>
      </c>
      <c r="H921" s="63">
        <v>45546</v>
      </c>
      <c r="I921" s="63">
        <v>45547</v>
      </c>
      <c r="J921" s="55" t="s">
        <v>561</v>
      </c>
      <c r="K921" s="64" t="s">
        <v>5044</v>
      </c>
      <c r="M921" s="55" t="s">
        <v>4374</v>
      </c>
      <c r="N921" s="55" t="s">
        <v>4378</v>
      </c>
      <c r="O921" s="55" t="s">
        <v>4379</v>
      </c>
      <c r="P921" s="55" t="s">
        <v>4380</v>
      </c>
      <c r="R921" s="55" t="s">
        <v>34</v>
      </c>
      <c r="S921" s="55" t="s">
        <v>351</v>
      </c>
      <c r="T921" s="60">
        <v>2</v>
      </c>
      <c r="U921" s="60">
        <v>56800</v>
      </c>
      <c r="V921" s="60">
        <v>0</v>
      </c>
      <c r="W921" s="60">
        <v>0</v>
      </c>
      <c r="X921" s="60">
        <v>0</v>
      </c>
      <c r="Y921" s="60">
        <v>4400</v>
      </c>
      <c r="Z921" s="60">
        <v>1725</v>
      </c>
      <c r="AA921" s="60">
        <v>0</v>
      </c>
      <c r="AB921" s="60">
        <v>28800</v>
      </c>
      <c r="AC921" s="60">
        <v>19800</v>
      </c>
      <c r="AD921" s="60">
        <v>56800</v>
      </c>
      <c r="AE921" s="60">
        <v>0</v>
      </c>
      <c r="AF921" s="60">
        <v>2934</v>
      </c>
      <c r="AG921" s="60">
        <v>0</v>
      </c>
      <c r="AH921" s="61">
        <v>0</v>
      </c>
      <c r="AL921" s="55" t="s">
        <v>33</v>
      </c>
      <c r="AM921" s="55" t="s">
        <v>773</v>
      </c>
      <c r="AN921" s="55" t="s">
        <v>785</v>
      </c>
      <c r="AP9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9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92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1" s="60">
        <f>IFERROR(IF(D921="스마트스토어",COUNTIFS(출고표[구입일자],"&lt;&gt;"&amp;H921,출고표[구매자명],E921,출고표[구매자연락처],F921),COUNTIFS(출고표[구입일자],"&lt;&gt;"&amp;H921,출고표[구매자명],E921,출고표[구매자연락처],G921)),0)</f>
        <v>1</v>
      </c>
    </row>
    <row r="922" spans="1:48" ht="20.100000000000001" customHeight="1">
      <c r="A922" s="55">
        <v>931</v>
      </c>
      <c r="B922" s="55" t="s">
        <v>665</v>
      </c>
      <c r="C922" s="64" t="s">
        <v>5047</v>
      </c>
      <c r="D922" s="55" t="s">
        <v>530</v>
      </c>
      <c r="E922" s="55" t="s">
        <v>5014</v>
      </c>
      <c r="H922" s="63">
        <v>45547</v>
      </c>
      <c r="I922" s="63">
        <v>45547</v>
      </c>
      <c r="J922" s="55" t="s">
        <v>561</v>
      </c>
      <c r="K922" s="64" t="s">
        <v>5015</v>
      </c>
      <c r="M922" s="55" t="s">
        <v>5014</v>
      </c>
      <c r="N922" s="55" t="s">
        <v>5016</v>
      </c>
      <c r="P922" s="55" t="s">
        <v>5017</v>
      </c>
      <c r="R922" s="55" t="s">
        <v>529</v>
      </c>
      <c r="S922" s="55" t="s">
        <v>351</v>
      </c>
      <c r="T922" s="60">
        <v>1</v>
      </c>
      <c r="U922" s="60">
        <v>0</v>
      </c>
      <c r="V922" s="60">
        <v>0</v>
      </c>
      <c r="W922" s="60">
        <v>0</v>
      </c>
      <c r="X922" s="60">
        <v>0</v>
      </c>
      <c r="Y922" s="60">
        <v>5500</v>
      </c>
      <c r="Z922" s="60">
        <v>1925</v>
      </c>
      <c r="AA922" s="60">
        <v>0</v>
      </c>
      <c r="AB922" s="60">
        <v>0</v>
      </c>
      <c r="AC922" s="60">
        <v>0</v>
      </c>
      <c r="AD922" s="60">
        <v>0</v>
      </c>
      <c r="AE922" s="60">
        <v>0</v>
      </c>
      <c r="AF922" s="60">
        <v>0</v>
      </c>
      <c r="AG922" s="60">
        <v>0</v>
      </c>
      <c r="AH922" s="61">
        <v>0</v>
      </c>
      <c r="AL922" s="55" t="s">
        <v>530</v>
      </c>
      <c r="AM922" s="55" t="s">
        <v>773</v>
      </c>
      <c r="AN922" s="55" t="s">
        <v>785</v>
      </c>
      <c r="AP9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2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2" s="60">
        <f>IFERROR(IF(D922="스마트스토어",COUNTIFS(출고표[구입일자],"&lt;&gt;"&amp;H922,출고표[구매자명],E922,출고표[구매자연락처],F922),COUNTIFS(출고표[구입일자],"&lt;&gt;"&amp;H922,출고표[구매자명],E922,출고표[구매자연락처],G922)),0)</f>
        <v>0</v>
      </c>
    </row>
    <row r="923" spans="1:48" ht="20.100000000000001" customHeight="1">
      <c r="A923" s="55">
        <v>932</v>
      </c>
      <c r="B923" s="55" t="s">
        <v>560</v>
      </c>
      <c r="C923" s="64" t="s">
        <v>5020</v>
      </c>
      <c r="D923" s="55" t="s">
        <v>559</v>
      </c>
      <c r="E923" s="55" t="s">
        <v>5021</v>
      </c>
      <c r="F923" s="55" t="s">
        <v>5022</v>
      </c>
      <c r="G923" s="55" t="s">
        <v>5023</v>
      </c>
      <c r="H923" s="63">
        <v>45547</v>
      </c>
      <c r="I923" s="63">
        <v>45547</v>
      </c>
      <c r="J923" s="55" t="s">
        <v>561</v>
      </c>
      <c r="K923" s="64" t="s">
        <v>5019</v>
      </c>
      <c r="M923" s="55" t="s">
        <v>5018</v>
      </c>
      <c r="N923" s="55" t="s">
        <v>5023</v>
      </c>
      <c r="O923" s="55" t="s">
        <v>5024</v>
      </c>
      <c r="P923" s="55" t="s">
        <v>5025</v>
      </c>
      <c r="R923" s="55" t="s">
        <v>84</v>
      </c>
      <c r="S923" s="55" t="s">
        <v>385</v>
      </c>
      <c r="T923" s="60">
        <v>4</v>
      </c>
      <c r="U923" s="60">
        <v>23520</v>
      </c>
      <c r="V923" s="60">
        <v>0</v>
      </c>
      <c r="W923" s="60">
        <v>3000</v>
      </c>
      <c r="X923" s="60">
        <v>0</v>
      </c>
      <c r="Y923" s="60">
        <v>3000</v>
      </c>
      <c r="Z923" s="60">
        <v>0</v>
      </c>
      <c r="AA923" s="60">
        <v>0</v>
      </c>
      <c r="AB923" s="60">
        <v>5120</v>
      </c>
      <c r="AC923" s="60">
        <v>3410</v>
      </c>
      <c r="AD923" s="60">
        <v>26520</v>
      </c>
      <c r="AE923" s="60">
        <v>16640</v>
      </c>
      <c r="AF923" s="60">
        <v>1075</v>
      </c>
      <c r="AG923" s="60">
        <v>11805</v>
      </c>
      <c r="AH923" s="61">
        <v>0.4451</v>
      </c>
      <c r="AL923" s="55" t="s">
        <v>83</v>
      </c>
      <c r="AM923" s="55" t="s">
        <v>773</v>
      </c>
      <c r="AN923" s="55" t="s">
        <v>785</v>
      </c>
      <c r="AP9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26520</v>
      </c>
      <c r="AQ9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16640</v>
      </c>
      <c r="AR9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1075</v>
      </c>
      <c r="AS923" s="60">
        <f>IFERROR(IF(출고표[[#This Row],[쇼핑몰구분]]="비닐팩토리",0,ROUND(출고표[[#This Row],[총판매금액(검)]]-출고표[[#This Row],[거래처지급액(검)]]-출고표[[#This Row],[수수료(검)]],0)),0)</f>
        <v>8805</v>
      </c>
      <c r="AT9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0.33200000000000002</v>
      </c>
      <c r="AU9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23" s="60">
        <f>IFERROR(IF(D923="스마트스토어",COUNTIFS(출고표[구입일자],"&lt;&gt;"&amp;H923,출고표[구매자명],E923,출고표[구매자연락처],F923),COUNTIFS(출고표[구입일자],"&lt;&gt;"&amp;H923,출고표[구매자명],E923,출고표[구매자연락처],G923)),0)</f>
        <v>0</v>
      </c>
    </row>
    <row r="924" spans="1:48" ht="20.100000000000001" customHeight="1">
      <c r="A924" s="55">
        <v>933</v>
      </c>
      <c r="B924" s="55" t="s">
        <v>560</v>
      </c>
      <c r="C924" s="64" t="s">
        <v>5028</v>
      </c>
      <c r="D924" s="55" t="s">
        <v>559</v>
      </c>
      <c r="E924" s="55" t="s">
        <v>5029</v>
      </c>
      <c r="F924" s="55" t="s">
        <v>5030</v>
      </c>
      <c r="G924" s="55" t="s">
        <v>5031</v>
      </c>
      <c r="H924" s="63">
        <v>45547</v>
      </c>
      <c r="I924" s="63">
        <v>45547</v>
      </c>
      <c r="J924" s="55" t="s">
        <v>561</v>
      </c>
      <c r="K924" s="64" t="s">
        <v>5027</v>
      </c>
      <c r="M924" s="55" t="s">
        <v>5026</v>
      </c>
      <c r="N924" s="55" t="s">
        <v>5032</v>
      </c>
      <c r="P924" s="55" t="s">
        <v>5033</v>
      </c>
      <c r="Q924" s="55" t="s">
        <v>1181</v>
      </c>
      <c r="R924" s="55" t="s">
        <v>133</v>
      </c>
      <c r="S924" s="55" t="s">
        <v>351</v>
      </c>
      <c r="T924" s="60">
        <v>16</v>
      </c>
      <c r="U924" s="60">
        <v>13600</v>
      </c>
      <c r="V924" s="60">
        <v>800</v>
      </c>
      <c r="W924" s="60">
        <v>3000</v>
      </c>
      <c r="X924" s="60">
        <v>0</v>
      </c>
      <c r="Y924" s="60">
        <v>5700</v>
      </c>
      <c r="Z924" s="60">
        <v>1725</v>
      </c>
      <c r="AA924" s="60">
        <v>0</v>
      </c>
      <c r="AB924" s="60">
        <v>850</v>
      </c>
      <c r="AC924" s="60">
        <v>550</v>
      </c>
      <c r="AD924" s="60">
        <v>16600</v>
      </c>
      <c r="AE924" s="60">
        <v>16225</v>
      </c>
      <c r="AF924" s="60">
        <v>680</v>
      </c>
      <c r="AG924" s="60">
        <v>2695</v>
      </c>
      <c r="AH924" s="61">
        <v>0.1623</v>
      </c>
      <c r="AL924" s="55" t="s">
        <v>132</v>
      </c>
      <c r="AM924" s="55" t="s">
        <v>773</v>
      </c>
      <c r="AN924" s="55" t="s">
        <v>785</v>
      </c>
      <c r="AP9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9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16225</v>
      </c>
      <c r="AR9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680</v>
      </c>
      <c r="AS924" s="60">
        <f>IFERROR(IF(출고표[[#This Row],[쇼핑몰구분]]="비닐팩토리",0,ROUND(출고표[[#This Row],[총판매금액(검)]]-출고표[[#This Row],[거래처지급액(검)]]-출고표[[#This Row],[수수료(검)]],0)),0)</f>
        <v>-305</v>
      </c>
      <c r="AT9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-1.84E-2</v>
      </c>
      <c r="AU9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24" s="60">
        <f>IFERROR(IF(D924="스마트스토어",COUNTIFS(출고표[구입일자],"&lt;&gt;"&amp;H924,출고표[구매자명],E924,출고표[구매자연락처],F924),COUNTIFS(출고표[구입일자],"&lt;&gt;"&amp;H924,출고표[구매자명],E924,출고표[구매자연락처],G924)),0)</f>
        <v>0</v>
      </c>
    </row>
    <row r="925" spans="1:48" ht="20.100000000000001" customHeight="1">
      <c r="A925" s="55">
        <v>934</v>
      </c>
      <c r="B925" s="55" t="s">
        <v>560</v>
      </c>
      <c r="C925" s="64" t="s">
        <v>5036</v>
      </c>
      <c r="D925" s="55" t="s">
        <v>559</v>
      </c>
      <c r="E925" s="55" t="s">
        <v>5034</v>
      </c>
      <c r="F925" s="55" t="s">
        <v>5037</v>
      </c>
      <c r="G925" s="55" t="s">
        <v>5038</v>
      </c>
      <c r="H925" s="63">
        <v>45546</v>
      </c>
      <c r="I925" s="63">
        <v>45547</v>
      </c>
      <c r="J925" s="55" t="s">
        <v>561</v>
      </c>
      <c r="K925" s="64" t="s">
        <v>5035</v>
      </c>
      <c r="M925" s="55" t="s">
        <v>5034</v>
      </c>
      <c r="N925" s="55" t="s">
        <v>5038</v>
      </c>
      <c r="P925" s="55" t="s">
        <v>5039</v>
      </c>
      <c r="Q925" s="55" t="s">
        <v>5040</v>
      </c>
      <c r="R925" s="55" t="s">
        <v>38</v>
      </c>
      <c r="S925" s="55" t="s">
        <v>351</v>
      </c>
      <c r="T925" s="60">
        <v>1</v>
      </c>
      <c r="U925" s="60">
        <v>21060</v>
      </c>
      <c r="V925" s="60">
        <v>2340</v>
      </c>
      <c r="W925" s="60">
        <v>3000</v>
      </c>
      <c r="X925" s="60">
        <v>0</v>
      </c>
      <c r="Y925" s="60">
        <v>3500</v>
      </c>
      <c r="Z925" s="60">
        <v>1053</v>
      </c>
      <c r="AA925" s="60">
        <v>0</v>
      </c>
      <c r="AB925" s="60">
        <v>22100</v>
      </c>
      <c r="AC925" s="60">
        <v>14300</v>
      </c>
      <c r="AD925" s="60">
        <v>24060</v>
      </c>
      <c r="AE925" s="60">
        <v>18853</v>
      </c>
      <c r="AF925" s="60">
        <v>977</v>
      </c>
      <c r="AG925" s="60">
        <v>7230</v>
      </c>
      <c r="AH925" s="61">
        <v>0.30049999999999999</v>
      </c>
      <c r="AL925" s="55" t="s">
        <v>37</v>
      </c>
      <c r="AM925" s="55" t="s">
        <v>773</v>
      </c>
      <c r="AN925" s="55" t="s">
        <v>785</v>
      </c>
      <c r="AP9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24060</v>
      </c>
      <c r="AQ9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18853</v>
      </c>
      <c r="AR9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977</v>
      </c>
      <c r="AS925" s="60">
        <f>IFERROR(IF(출고표[[#This Row],[쇼핑몰구분]]="비닐팩토리",0,ROUND(출고표[[#This Row],[총판매금액(검)]]-출고표[[#This Row],[거래처지급액(검)]]-출고표[[#This Row],[수수료(검)]],0)),0)</f>
        <v>4230</v>
      </c>
      <c r="AT9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0.17580000000000001</v>
      </c>
      <c r="AU9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25" s="60">
        <f>IFERROR(IF(D925="스마트스토어",COUNTIFS(출고표[구입일자],"&lt;&gt;"&amp;H925,출고표[구매자명],E925,출고표[구매자연락처],F925),COUNTIFS(출고표[구입일자],"&lt;&gt;"&amp;H925,출고표[구매자명],E925,출고표[구매자연락처],G925)),0)</f>
        <v>0</v>
      </c>
    </row>
    <row r="926" spans="1:48" ht="20.100000000000001" customHeight="1">
      <c r="A926" s="55">
        <v>935</v>
      </c>
      <c r="B926" s="55" t="s">
        <v>665</v>
      </c>
      <c r="C926" s="64" t="s">
        <v>5042</v>
      </c>
      <c r="D926" s="55" t="s">
        <v>559</v>
      </c>
      <c r="E926" s="55" t="s">
        <v>3174</v>
      </c>
      <c r="F926" s="55" t="s">
        <v>3175</v>
      </c>
      <c r="G926" s="55" t="s">
        <v>3176</v>
      </c>
      <c r="H926" s="63">
        <v>45547</v>
      </c>
      <c r="I926" s="63">
        <v>45547</v>
      </c>
      <c r="J926" s="55" t="s">
        <v>561</v>
      </c>
      <c r="K926" s="64" t="s">
        <v>5041</v>
      </c>
      <c r="M926" s="55" t="s">
        <v>3171</v>
      </c>
      <c r="N926" s="55" t="s">
        <v>3176</v>
      </c>
      <c r="P926" s="55" t="s">
        <v>3177</v>
      </c>
      <c r="R926" s="55" t="s">
        <v>38</v>
      </c>
      <c r="S926" s="55" t="s">
        <v>351</v>
      </c>
      <c r="T926" s="60">
        <v>1</v>
      </c>
      <c r="U926" s="60">
        <v>20800</v>
      </c>
      <c r="V926" s="60">
        <v>0</v>
      </c>
      <c r="W926" s="60">
        <v>3000</v>
      </c>
      <c r="X926" s="60">
        <v>0</v>
      </c>
      <c r="Y926" s="60">
        <v>3500</v>
      </c>
      <c r="Z926" s="60">
        <v>1053</v>
      </c>
      <c r="AA926" s="60">
        <v>0</v>
      </c>
      <c r="AB926" s="60">
        <v>20800</v>
      </c>
      <c r="AC926" s="60">
        <v>14300</v>
      </c>
      <c r="AD926" s="60">
        <v>23800</v>
      </c>
      <c r="AE926" s="60">
        <v>0</v>
      </c>
      <c r="AF926" s="60">
        <v>1214</v>
      </c>
      <c r="AG926" s="60">
        <v>0</v>
      </c>
      <c r="AH926" s="61">
        <v>0</v>
      </c>
      <c r="AL926" s="55" t="s">
        <v>37</v>
      </c>
      <c r="AM926" s="55" t="s">
        <v>773</v>
      </c>
      <c r="AN926" s="55" t="s">
        <v>785</v>
      </c>
      <c r="AP9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9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92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6" s="60">
        <f>IFERROR(IF(D926="스마트스토어",COUNTIFS(출고표[구입일자],"&lt;&gt;"&amp;H926,출고표[구매자명],E926,출고표[구매자연락처],F926),COUNTIFS(출고표[구입일자],"&lt;&gt;"&amp;H926,출고표[구매자명],E926,출고표[구매자연락처],G926)),0)</f>
        <v>1</v>
      </c>
    </row>
    <row r="927" spans="1:48" ht="20.100000000000001" customHeight="1">
      <c r="A927" s="55">
        <v>936</v>
      </c>
      <c r="B927" s="55" t="s">
        <v>665</v>
      </c>
      <c r="C927" s="64" t="s">
        <v>5043</v>
      </c>
      <c r="D927" s="55" t="s">
        <v>559</v>
      </c>
      <c r="E927" s="55" t="s">
        <v>3174</v>
      </c>
      <c r="F927" s="55" t="s">
        <v>3175</v>
      </c>
      <c r="G927" s="55" t="s">
        <v>3176</v>
      </c>
      <c r="H927" s="63">
        <v>45547</v>
      </c>
      <c r="I927" s="63">
        <v>45547</v>
      </c>
      <c r="J927" s="55" t="s">
        <v>561</v>
      </c>
      <c r="K927" s="64" t="s">
        <v>5041</v>
      </c>
      <c r="M927" s="55" t="s">
        <v>3171</v>
      </c>
      <c r="N927" s="55" t="s">
        <v>3176</v>
      </c>
      <c r="P927" s="55" t="s">
        <v>3177</v>
      </c>
      <c r="R927" s="55" t="s">
        <v>115</v>
      </c>
      <c r="S927" s="55" t="s">
        <v>351</v>
      </c>
      <c r="T927" s="60">
        <v>1</v>
      </c>
      <c r="U927" s="60">
        <v>2970</v>
      </c>
      <c r="V927" s="60">
        <v>1290</v>
      </c>
      <c r="W927" s="60">
        <v>0</v>
      </c>
      <c r="X927" s="60">
        <v>0</v>
      </c>
      <c r="Y927" s="60">
        <v>0</v>
      </c>
      <c r="Z927" s="60">
        <v>0</v>
      </c>
      <c r="AA927" s="60">
        <v>0</v>
      </c>
      <c r="AB927" s="60">
        <v>2970</v>
      </c>
      <c r="AC927" s="60">
        <v>1980</v>
      </c>
      <c r="AD927" s="60">
        <v>2970</v>
      </c>
      <c r="AE927" s="60">
        <v>0</v>
      </c>
      <c r="AF927" s="60">
        <v>229</v>
      </c>
      <c r="AG927" s="60">
        <v>0</v>
      </c>
      <c r="AH927" s="61">
        <v>0</v>
      </c>
      <c r="AL927" s="55" t="s">
        <v>114</v>
      </c>
      <c r="AM927" s="55" t="s">
        <v>773</v>
      </c>
      <c r="AN927" s="55" t="s">
        <v>785</v>
      </c>
      <c r="AP9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2970</v>
      </c>
      <c r="AQ9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229</v>
      </c>
      <c r="AS92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7" s="60">
        <f>IFERROR(IF(D927="스마트스토어",COUNTIFS(출고표[구입일자],"&lt;&gt;"&amp;H927,출고표[구매자명],E927,출고표[구매자연락처],F927),COUNTIFS(출고표[구입일자],"&lt;&gt;"&amp;H927,출고표[구매자명],E927,출고표[구매자연락처],G927)),0)</f>
        <v>1</v>
      </c>
    </row>
    <row r="928" spans="1:48" ht="20.100000000000001" customHeight="1">
      <c r="A928" s="55">
        <v>937</v>
      </c>
      <c r="B928" s="55" t="s">
        <v>665</v>
      </c>
      <c r="C928" s="64" t="s">
        <v>5045</v>
      </c>
      <c r="D928" s="55" t="s">
        <v>559</v>
      </c>
      <c r="E928" s="55" t="s">
        <v>4374</v>
      </c>
      <c r="F928" s="55" t="s">
        <v>4377</v>
      </c>
      <c r="G928" s="55" t="s">
        <v>4378</v>
      </c>
      <c r="H928" s="63">
        <v>45546</v>
      </c>
      <c r="I928" s="63">
        <v>45547</v>
      </c>
      <c r="J928" s="55" t="s">
        <v>561</v>
      </c>
      <c r="K928" s="64" t="s">
        <v>5044</v>
      </c>
      <c r="M928" s="55" t="s">
        <v>4374</v>
      </c>
      <c r="N928" s="55" t="s">
        <v>4378</v>
      </c>
      <c r="O928" s="55" t="s">
        <v>4379</v>
      </c>
      <c r="P928" s="55" t="s">
        <v>4380</v>
      </c>
      <c r="R928" s="55" t="s">
        <v>34</v>
      </c>
      <c r="S928" s="55" t="s">
        <v>351</v>
      </c>
      <c r="T928" s="60">
        <v>2</v>
      </c>
      <c r="U928" s="60">
        <v>56800</v>
      </c>
      <c r="V928" s="60">
        <v>0</v>
      </c>
      <c r="W928" s="60">
        <v>0</v>
      </c>
      <c r="X928" s="60">
        <v>0</v>
      </c>
      <c r="Y928" s="60">
        <v>4400</v>
      </c>
      <c r="Z928" s="60">
        <v>1725</v>
      </c>
      <c r="AA928" s="60">
        <v>0</v>
      </c>
      <c r="AB928" s="60">
        <v>28800</v>
      </c>
      <c r="AC928" s="60">
        <v>19800</v>
      </c>
      <c r="AD928" s="60">
        <v>56800</v>
      </c>
      <c r="AE928" s="60">
        <v>0</v>
      </c>
      <c r="AF928" s="60">
        <v>2934</v>
      </c>
      <c r="AG928" s="60">
        <v>0</v>
      </c>
      <c r="AH928" s="61">
        <v>0</v>
      </c>
      <c r="AL928" s="55" t="s">
        <v>33</v>
      </c>
      <c r="AM928" s="55" t="s">
        <v>773</v>
      </c>
      <c r="AN928" s="55" t="s">
        <v>785</v>
      </c>
      <c r="AP9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56800</v>
      </c>
      <c r="AQ9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92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2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8" s="60">
        <f>IFERROR(IF(D928="스마트스토어",COUNTIFS(출고표[구입일자],"&lt;&gt;"&amp;H928,출고표[구매자명],E928,출고표[구매자연락처],F928),COUNTIFS(출고표[구입일자],"&lt;&gt;"&amp;H928,출고표[구매자명],E928,출고표[구매자연락처],G928)),0)</f>
        <v>1</v>
      </c>
    </row>
    <row r="929" spans="1:48" ht="20.100000000000001" customHeight="1">
      <c r="A929" s="55">
        <v>938</v>
      </c>
      <c r="B929" s="55" t="s">
        <v>560</v>
      </c>
      <c r="C929" s="64" t="s">
        <v>5049</v>
      </c>
      <c r="D929" s="55" t="s">
        <v>559</v>
      </c>
      <c r="E929" s="55" t="s">
        <v>2509</v>
      </c>
      <c r="F929" s="55" t="s">
        <v>2512</v>
      </c>
      <c r="G929" s="55" t="s">
        <v>2513</v>
      </c>
      <c r="H929" s="63">
        <v>45554</v>
      </c>
      <c r="I929" s="63">
        <v>45554</v>
      </c>
      <c r="J929" s="55" t="s">
        <v>561</v>
      </c>
      <c r="K929" s="64" t="s">
        <v>5048</v>
      </c>
      <c r="M929" s="55" t="s">
        <v>2509</v>
      </c>
      <c r="N929" s="55" t="s">
        <v>2513</v>
      </c>
      <c r="P929" s="55" t="s">
        <v>2514</v>
      </c>
      <c r="R929" s="55" t="s">
        <v>80</v>
      </c>
      <c r="S929" s="55" t="s">
        <v>385</v>
      </c>
      <c r="T929" s="60">
        <v>1</v>
      </c>
      <c r="U929" s="60">
        <v>6900</v>
      </c>
      <c r="V929" s="60">
        <v>0</v>
      </c>
      <c r="W929" s="60">
        <v>3000</v>
      </c>
      <c r="X929" s="60">
        <v>0</v>
      </c>
      <c r="Y929" s="60">
        <v>3000</v>
      </c>
      <c r="Z929" s="60">
        <v>0</v>
      </c>
      <c r="AA929" s="60">
        <v>0</v>
      </c>
      <c r="AB929" s="60">
        <v>5120</v>
      </c>
      <c r="AC929" s="60">
        <v>3410</v>
      </c>
      <c r="AD929" s="60">
        <v>9900</v>
      </c>
      <c r="AE929" s="60">
        <v>6410</v>
      </c>
      <c r="AF929" s="60">
        <v>414</v>
      </c>
      <c r="AG929" s="60">
        <v>6076</v>
      </c>
      <c r="AH929" s="61">
        <v>0.61370000000000002</v>
      </c>
      <c r="AL929" s="55" t="s">
        <v>79</v>
      </c>
      <c r="AM929" s="55" t="s">
        <v>773</v>
      </c>
      <c r="AN929" s="55" t="s">
        <v>785</v>
      </c>
      <c r="AP9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9900</v>
      </c>
      <c r="AQ9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9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</v>
      </c>
      <c r="AS929" s="60">
        <f>IFERROR(IF(출고표[[#This Row],[쇼핑몰구분]]="비닐팩토리",0,ROUND(출고표[[#This Row],[총판매금액(검)]]-출고표[[#This Row],[거래처지급액(검)]]-출고표[[#This Row],[수수료(검)]],0)),0)</f>
        <v>3076</v>
      </c>
      <c r="AT92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0.31069999999999998</v>
      </c>
      <c r="AU9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29" s="60">
        <f>IFERROR(IF(D929="스마트스토어",COUNTIFS(출고표[구입일자],"&lt;&gt;"&amp;H929,출고표[구매자명],E929,출고표[구매자연락처],F929),COUNTIFS(출고표[구입일자],"&lt;&gt;"&amp;H929,출고표[구매자명],E929,출고표[구매자연락처],G929)),0)</f>
        <v>2</v>
      </c>
    </row>
    <row r="930" spans="1:48" ht="20.100000000000001" customHeight="1">
      <c r="A930" s="55">
        <v>939</v>
      </c>
      <c r="B930" s="55" t="s">
        <v>560</v>
      </c>
      <c r="C930" s="64" t="s">
        <v>5052</v>
      </c>
      <c r="D930" s="55" t="s">
        <v>559</v>
      </c>
      <c r="E930" s="55" t="s">
        <v>5050</v>
      </c>
      <c r="F930" s="55" t="s">
        <v>5053</v>
      </c>
      <c r="G930" s="55" t="s">
        <v>5054</v>
      </c>
      <c r="H930" s="63">
        <v>45554</v>
      </c>
      <c r="I930" s="63">
        <v>45554</v>
      </c>
      <c r="J930" s="55" t="s">
        <v>561</v>
      </c>
      <c r="K930" s="64" t="s">
        <v>5051</v>
      </c>
      <c r="M930" s="55" t="s">
        <v>5050</v>
      </c>
      <c r="N930" s="55" t="s">
        <v>5054</v>
      </c>
      <c r="P930" s="55" t="s">
        <v>5055</v>
      </c>
      <c r="R930" s="55" t="s">
        <v>133</v>
      </c>
      <c r="S930" s="55" t="s">
        <v>351</v>
      </c>
      <c r="T930" s="60">
        <v>20</v>
      </c>
      <c r="U930" s="60">
        <v>17000</v>
      </c>
      <c r="V930" s="60">
        <v>1000</v>
      </c>
      <c r="W930" s="60">
        <v>3000</v>
      </c>
      <c r="X930" s="60">
        <v>0</v>
      </c>
      <c r="Y930" s="60">
        <v>3000</v>
      </c>
      <c r="Z930" s="60">
        <v>0</v>
      </c>
      <c r="AA930" s="60">
        <v>0</v>
      </c>
      <c r="AB930" s="60">
        <v>850</v>
      </c>
      <c r="AC930" s="60">
        <v>550</v>
      </c>
      <c r="AD930" s="60">
        <v>20000</v>
      </c>
      <c r="AE930" s="60">
        <v>14000</v>
      </c>
      <c r="AF930" s="60">
        <v>816</v>
      </c>
      <c r="AG930" s="60">
        <v>8184</v>
      </c>
      <c r="AH930" s="61">
        <v>0.40920000000000001</v>
      </c>
      <c r="AL930" s="55" t="s">
        <v>132</v>
      </c>
      <c r="AN930" s="55" t="s">
        <v>785</v>
      </c>
      <c r="AP9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20000</v>
      </c>
      <c r="AQ9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14000</v>
      </c>
      <c r="AR9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816</v>
      </c>
      <c r="AS930" s="60">
        <f>IFERROR(IF(출고표[[#This Row],[쇼핑몰구분]]="비닐팩토리",0,ROUND(출고표[[#This Row],[총판매금액(검)]]-출고표[[#This Row],[거래처지급액(검)]]-출고표[[#This Row],[수수료(검)]],0)),0)</f>
        <v>5184</v>
      </c>
      <c r="AT93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0.25919999999999999</v>
      </c>
      <c r="AU9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30" s="60">
        <f>IFERROR(IF(D930="스마트스토어",COUNTIFS(출고표[구입일자],"&lt;&gt;"&amp;H930,출고표[구매자명],E930,출고표[구매자연락처],F930),COUNTIFS(출고표[구입일자],"&lt;&gt;"&amp;H930,출고표[구매자명],E930,출고표[구매자연락처],G930)),0)</f>
        <v>0</v>
      </c>
    </row>
    <row r="931" spans="1:48" ht="20.100000000000001" customHeight="1">
      <c r="A931" s="55">
        <v>940</v>
      </c>
      <c r="B931" s="55" t="s">
        <v>560</v>
      </c>
      <c r="C931" s="64" t="s">
        <v>5058</v>
      </c>
      <c r="D931" s="55" t="s">
        <v>559</v>
      </c>
      <c r="E931" s="55" t="s">
        <v>5056</v>
      </c>
      <c r="F931" s="55" t="s">
        <v>5059</v>
      </c>
      <c r="G931" s="55" t="s">
        <v>5060</v>
      </c>
      <c r="H931" s="63">
        <v>45548</v>
      </c>
      <c r="I931" s="63">
        <v>45554</v>
      </c>
      <c r="J931" s="55" t="s">
        <v>561</v>
      </c>
      <c r="K931" s="64" t="s">
        <v>5057</v>
      </c>
      <c r="M931" s="55" t="s">
        <v>5056</v>
      </c>
      <c r="N931" s="55" t="s">
        <v>5060</v>
      </c>
      <c r="P931" s="55" t="s">
        <v>5061</v>
      </c>
      <c r="R931" s="55" t="s">
        <v>34</v>
      </c>
      <c r="S931" s="55" t="s">
        <v>351</v>
      </c>
      <c r="T931" s="60">
        <v>2</v>
      </c>
      <c r="U931" s="60">
        <v>57240</v>
      </c>
      <c r="V931" s="60">
        <v>6360</v>
      </c>
      <c r="W931" s="60">
        <v>0</v>
      </c>
      <c r="X931" s="60">
        <v>0</v>
      </c>
      <c r="Y931" s="60">
        <v>4400</v>
      </c>
      <c r="Z931" s="60">
        <v>1725</v>
      </c>
      <c r="AA931" s="60">
        <v>0</v>
      </c>
      <c r="AB931" s="60">
        <v>30600</v>
      </c>
      <c r="AC931" s="60">
        <v>19800</v>
      </c>
      <c r="AD931" s="60">
        <v>57240</v>
      </c>
      <c r="AE931" s="60">
        <v>45725</v>
      </c>
      <c r="AF931" s="60">
        <v>2358</v>
      </c>
      <c r="AG931" s="60">
        <v>9157</v>
      </c>
      <c r="AH931" s="61">
        <v>0.16</v>
      </c>
      <c r="AL931" s="55" t="s">
        <v>33</v>
      </c>
      <c r="AN931" s="55" t="s">
        <v>785</v>
      </c>
      <c r="AP9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9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9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931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93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9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1" s="60">
        <f>IFERROR(IF(D931="스마트스토어",COUNTIFS(출고표[구입일자],"&lt;&gt;"&amp;H931,출고표[구매자명],E931,출고표[구매자연락처],F931),COUNTIFS(출고표[구입일자],"&lt;&gt;"&amp;H931,출고표[구매자명],E931,출고표[구매자연락처],G931)),0)</f>
        <v>0</v>
      </c>
    </row>
    <row r="932" spans="1:48" ht="20.100000000000001" customHeight="1">
      <c r="A932" s="55">
        <v>941</v>
      </c>
      <c r="B932" s="55" t="s">
        <v>560</v>
      </c>
      <c r="C932" s="64" t="s">
        <v>5064</v>
      </c>
      <c r="D932" s="55" t="s">
        <v>559</v>
      </c>
      <c r="E932" s="55" t="s">
        <v>5065</v>
      </c>
      <c r="F932" s="55" t="s">
        <v>5066</v>
      </c>
      <c r="G932" s="55" t="s">
        <v>5067</v>
      </c>
      <c r="H932" s="63">
        <v>45547</v>
      </c>
      <c r="I932" s="63">
        <v>45554</v>
      </c>
      <c r="J932" s="55" t="s">
        <v>561</v>
      </c>
      <c r="K932" s="64" t="s">
        <v>5063</v>
      </c>
      <c r="M932" s="55" t="s">
        <v>5062</v>
      </c>
      <c r="N932" s="55" t="s">
        <v>5067</v>
      </c>
      <c r="P932" s="55" t="s">
        <v>5068</v>
      </c>
      <c r="R932" s="55" t="s">
        <v>34</v>
      </c>
      <c r="S932" s="55" t="s">
        <v>351</v>
      </c>
      <c r="T932" s="60">
        <v>1</v>
      </c>
      <c r="U932" s="60">
        <v>28620</v>
      </c>
      <c r="V932" s="60">
        <v>3180</v>
      </c>
      <c r="W932" s="60">
        <v>3000</v>
      </c>
      <c r="X932" s="60">
        <v>0</v>
      </c>
      <c r="Y932" s="60">
        <v>3500</v>
      </c>
      <c r="Z932" s="60">
        <v>1053</v>
      </c>
      <c r="AA932" s="60">
        <v>0</v>
      </c>
      <c r="AB932" s="60">
        <v>30600</v>
      </c>
      <c r="AC932" s="60">
        <v>19800</v>
      </c>
      <c r="AD932" s="60">
        <v>31620</v>
      </c>
      <c r="AE932" s="60">
        <v>24353</v>
      </c>
      <c r="AF932" s="60">
        <v>1278</v>
      </c>
      <c r="AG932" s="60">
        <v>8989</v>
      </c>
      <c r="AH932" s="61">
        <v>0.2843</v>
      </c>
      <c r="AL932" s="55" t="s">
        <v>33</v>
      </c>
      <c r="AN932" s="55" t="s">
        <v>785</v>
      </c>
      <c r="AP9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9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932" s="60">
        <f>IFERROR(IF(출고표[[#This Row],[쇼핑몰구분]]="비닐팩토리",0,ROUND(출고표[[#This Row],[총판매금액(검)]]-출고표[[#This Row],[거래처지급액(검)]]-출고표[[#This Row],[수수료(검)]],0)),0)</f>
        <v>5989</v>
      </c>
      <c r="AT93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0.18940000000000001</v>
      </c>
      <c r="AU9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32" s="60">
        <f>IFERROR(IF(D932="스마트스토어",COUNTIFS(출고표[구입일자],"&lt;&gt;"&amp;H932,출고표[구매자명],E932,출고표[구매자연락처],F932),COUNTIFS(출고표[구입일자],"&lt;&gt;"&amp;H932,출고표[구매자명],E932,출고표[구매자연락처],G932)),0)</f>
        <v>0</v>
      </c>
    </row>
    <row r="933" spans="1:48" ht="20.100000000000001" customHeight="1">
      <c r="A933" s="55">
        <v>942</v>
      </c>
      <c r="B933" s="55" t="s">
        <v>665</v>
      </c>
      <c r="C933" s="64" t="s">
        <v>5071</v>
      </c>
      <c r="D933" s="55" t="s">
        <v>559</v>
      </c>
      <c r="E933" s="55" t="s">
        <v>5072</v>
      </c>
      <c r="F933" s="55" t="s">
        <v>5073</v>
      </c>
      <c r="G933" s="55" t="s">
        <v>5074</v>
      </c>
      <c r="H933" s="63">
        <v>45554</v>
      </c>
      <c r="I933" s="63">
        <v>45554</v>
      </c>
      <c r="J933" s="55" t="s">
        <v>561</v>
      </c>
      <c r="K933" s="64" t="s">
        <v>5070</v>
      </c>
      <c r="M933" s="55" t="s">
        <v>5069</v>
      </c>
      <c r="N933" s="55" t="s">
        <v>5074</v>
      </c>
      <c r="P933" s="55" t="s">
        <v>5075</v>
      </c>
      <c r="R933" s="55" t="s">
        <v>34</v>
      </c>
      <c r="S933" s="55" t="s">
        <v>351</v>
      </c>
      <c r="T933" s="60">
        <v>1</v>
      </c>
      <c r="U933" s="60">
        <v>28400</v>
      </c>
      <c r="V933" s="60">
        <v>0</v>
      </c>
      <c r="W933" s="60">
        <v>3000</v>
      </c>
      <c r="X933" s="60">
        <v>0</v>
      </c>
      <c r="Y933" s="60">
        <v>3500</v>
      </c>
      <c r="Z933" s="60">
        <v>1053</v>
      </c>
      <c r="AA933" s="60">
        <v>0</v>
      </c>
      <c r="AB933" s="60">
        <v>28800</v>
      </c>
      <c r="AC933" s="60">
        <v>19800</v>
      </c>
      <c r="AD933" s="60">
        <v>31400</v>
      </c>
      <c r="AE933" s="60">
        <v>0</v>
      </c>
      <c r="AF933" s="60">
        <v>1596</v>
      </c>
      <c r="AG933" s="60">
        <v>0</v>
      </c>
      <c r="AH933" s="61">
        <v>0</v>
      </c>
      <c r="AL933" s="55" t="s">
        <v>33</v>
      </c>
      <c r="AN933" s="55" t="s">
        <v>785</v>
      </c>
      <c r="AP9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9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93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3" s="60">
        <f>IFERROR(IF(D933="스마트스토어",COUNTIFS(출고표[구입일자],"&lt;&gt;"&amp;H933,출고표[구매자명],E933,출고표[구매자연락처],F933),COUNTIFS(출고표[구입일자],"&lt;&gt;"&amp;H933,출고표[구매자명],E933,출고표[구매자연락처],G933)),0)</f>
        <v>0</v>
      </c>
    </row>
    <row r="934" spans="1:48" ht="20.100000000000001" customHeight="1">
      <c r="A934" s="55">
        <v>943</v>
      </c>
      <c r="B934" s="55" t="s">
        <v>665</v>
      </c>
      <c r="C934" s="64" t="s">
        <v>5078</v>
      </c>
      <c r="D934" s="55" t="s">
        <v>559</v>
      </c>
      <c r="E934" s="55" t="s">
        <v>5076</v>
      </c>
      <c r="F934" s="55" t="s">
        <v>5079</v>
      </c>
      <c r="G934" s="55" t="s">
        <v>5080</v>
      </c>
      <c r="H934" s="63">
        <v>45554</v>
      </c>
      <c r="I934" s="63">
        <v>45554</v>
      </c>
      <c r="J934" s="55" t="s">
        <v>561</v>
      </c>
      <c r="K934" s="64" t="s">
        <v>5077</v>
      </c>
      <c r="M934" s="55" t="s">
        <v>5076</v>
      </c>
      <c r="N934" s="55" t="s">
        <v>5080</v>
      </c>
      <c r="O934" s="55" t="s">
        <v>5080</v>
      </c>
      <c r="P934" s="55" t="s">
        <v>5081</v>
      </c>
      <c r="R934" s="55" t="s">
        <v>24</v>
      </c>
      <c r="S934" s="55" t="s">
        <v>351</v>
      </c>
      <c r="T934" s="60">
        <v>1</v>
      </c>
      <c r="U934" s="60">
        <v>13600</v>
      </c>
      <c r="V934" s="60">
        <v>0</v>
      </c>
      <c r="W934" s="60">
        <v>3000</v>
      </c>
      <c r="X934" s="60">
        <v>0</v>
      </c>
      <c r="Y934" s="60">
        <v>3000</v>
      </c>
      <c r="Z934" s="60">
        <v>0</v>
      </c>
      <c r="AA934" s="60">
        <v>0</v>
      </c>
      <c r="AB934" s="60">
        <v>13600</v>
      </c>
      <c r="AC934" s="60">
        <v>9350</v>
      </c>
      <c r="AD934" s="60">
        <v>16600</v>
      </c>
      <c r="AE934" s="60">
        <v>0</v>
      </c>
      <c r="AF934" s="60">
        <v>852</v>
      </c>
      <c r="AG934" s="60">
        <v>0</v>
      </c>
      <c r="AH934" s="61">
        <v>0</v>
      </c>
      <c r="AL934" s="55" t="s">
        <v>23</v>
      </c>
      <c r="AN934" s="55" t="s">
        <v>785</v>
      </c>
      <c r="AP9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16600</v>
      </c>
      <c r="AQ9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852</v>
      </c>
      <c r="AS93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4" s="60">
        <f>IFERROR(IF(D934="스마트스토어",COUNTIFS(출고표[구입일자],"&lt;&gt;"&amp;H934,출고표[구매자명],E934,출고표[구매자연락처],F934),COUNTIFS(출고표[구입일자],"&lt;&gt;"&amp;H934,출고표[구매자명],E934,출고표[구매자연락처],G934)),0)</f>
        <v>0</v>
      </c>
    </row>
    <row r="935" spans="1:48" ht="20.100000000000001" customHeight="1">
      <c r="A935" s="55">
        <v>944</v>
      </c>
      <c r="B935" s="55" t="s">
        <v>665</v>
      </c>
      <c r="C935" s="64" t="s">
        <v>5084</v>
      </c>
      <c r="D935" s="55" t="s">
        <v>559</v>
      </c>
      <c r="E935" s="55" t="s">
        <v>5082</v>
      </c>
      <c r="F935" s="55" t="s">
        <v>5085</v>
      </c>
      <c r="G935" s="55" t="s">
        <v>5086</v>
      </c>
      <c r="H935" s="63">
        <v>45552</v>
      </c>
      <c r="I935" s="63">
        <v>45554</v>
      </c>
      <c r="J935" s="55" t="s">
        <v>561</v>
      </c>
      <c r="K935" s="64" t="s">
        <v>5083</v>
      </c>
      <c r="M935" s="55" t="s">
        <v>5082</v>
      </c>
      <c r="N935" s="55" t="s">
        <v>5086</v>
      </c>
      <c r="O935" s="55" t="s">
        <v>5087</v>
      </c>
      <c r="P935" s="55" t="s">
        <v>5088</v>
      </c>
      <c r="Q935" s="55" t="s">
        <v>1114</v>
      </c>
      <c r="R935" s="55" t="s">
        <v>26</v>
      </c>
      <c r="S935" s="55" t="s">
        <v>351</v>
      </c>
      <c r="T935" s="60">
        <v>1</v>
      </c>
      <c r="U935" s="60">
        <v>21920</v>
      </c>
      <c r="V935" s="60">
        <v>0</v>
      </c>
      <c r="W935" s="60">
        <v>3000</v>
      </c>
      <c r="X935" s="60">
        <v>0</v>
      </c>
      <c r="Y935" s="60">
        <v>3000</v>
      </c>
      <c r="Z935" s="60">
        <v>0</v>
      </c>
      <c r="AA935" s="60">
        <v>0</v>
      </c>
      <c r="AB935" s="60">
        <v>21920</v>
      </c>
      <c r="AC935" s="60">
        <v>15070</v>
      </c>
      <c r="AD935" s="60">
        <v>24920</v>
      </c>
      <c r="AE935" s="60">
        <v>0</v>
      </c>
      <c r="AF935" s="60">
        <v>1270</v>
      </c>
      <c r="AG935" s="60">
        <v>0</v>
      </c>
      <c r="AH935" s="61">
        <v>0</v>
      </c>
      <c r="AL935" s="55" t="s">
        <v>25</v>
      </c>
      <c r="AN935" s="55" t="s">
        <v>785</v>
      </c>
      <c r="AP9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24920</v>
      </c>
      <c r="AQ9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9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5" s="60">
        <f>IFERROR(IF(D935="스마트스토어",COUNTIFS(출고표[구입일자],"&lt;&gt;"&amp;H935,출고표[구매자명],E935,출고표[구매자연락처],F935),COUNTIFS(출고표[구입일자],"&lt;&gt;"&amp;H935,출고표[구매자명],E935,출고표[구매자연락처],G935)),0)</f>
        <v>0</v>
      </c>
    </row>
    <row r="936" spans="1:48" ht="20.100000000000001" customHeight="1">
      <c r="A936" s="55">
        <v>945</v>
      </c>
      <c r="B936" s="55" t="s">
        <v>665</v>
      </c>
      <c r="C936" s="64" t="s">
        <v>5090</v>
      </c>
      <c r="D936" s="55" t="s">
        <v>559</v>
      </c>
      <c r="E936" s="55" t="s">
        <v>3446</v>
      </c>
      <c r="F936" s="55" t="s">
        <v>3449</v>
      </c>
      <c r="G936" s="55" t="s">
        <v>3450</v>
      </c>
      <c r="H936" s="63">
        <v>45550</v>
      </c>
      <c r="I936" s="63">
        <v>45554</v>
      </c>
      <c r="J936" s="55" t="s">
        <v>561</v>
      </c>
      <c r="K936" s="64" t="s">
        <v>5089</v>
      </c>
      <c r="M936" s="55" t="s">
        <v>3446</v>
      </c>
      <c r="N936" s="55" t="s">
        <v>3450</v>
      </c>
      <c r="P936" s="55" t="s">
        <v>5091</v>
      </c>
      <c r="R936" s="55" t="s">
        <v>38</v>
      </c>
      <c r="S936" s="55" t="s">
        <v>351</v>
      </c>
      <c r="T936" s="60">
        <v>2</v>
      </c>
      <c r="U936" s="60">
        <v>41600</v>
      </c>
      <c r="V936" s="60">
        <v>0</v>
      </c>
      <c r="W936" s="60">
        <v>0</v>
      </c>
      <c r="X936" s="60">
        <v>0</v>
      </c>
      <c r="Y936" s="60">
        <v>4400</v>
      </c>
      <c r="Z936" s="60">
        <v>1725</v>
      </c>
      <c r="AA936" s="60">
        <v>0</v>
      </c>
      <c r="AB936" s="60">
        <v>20800</v>
      </c>
      <c r="AC936" s="60">
        <v>14300</v>
      </c>
      <c r="AD936" s="60">
        <v>41600</v>
      </c>
      <c r="AE936" s="60">
        <v>0</v>
      </c>
      <c r="AF936" s="60">
        <v>2170</v>
      </c>
      <c r="AG936" s="60">
        <v>0</v>
      </c>
      <c r="AH936" s="61">
        <v>0</v>
      </c>
      <c r="AL936" s="55" t="s">
        <v>37</v>
      </c>
      <c r="AM936" s="55" t="s">
        <v>773</v>
      </c>
      <c r="AN936" s="55" t="s">
        <v>785</v>
      </c>
      <c r="AP9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41600</v>
      </c>
      <c r="AQ9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2170</v>
      </c>
      <c r="AS9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6" s="60">
        <f>IFERROR(IF(D936="스마트스토어",COUNTIFS(출고표[구입일자],"&lt;&gt;"&amp;H936,출고표[구매자명],E936,출고표[구매자연락처],F936),COUNTIFS(출고표[구입일자],"&lt;&gt;"&amp;H936,출고표[구매자명],E936,출고표[구매자연락처],G936)),0)</f>
        <v>1</v>
      </c>
    </row>
    <row r="937" spans="1:48" ht="20.100000000000001" customHeight="1">
      <c r="A937" s="55">
        <v>946</v>
      </c>
      <c r="B937" s="55" t="s">
        <v>665</v>
      </c>
      <c r="C937" s="64" t="s">
        <v>5094</v>
      </c>
      <c r="D937" s="55" t="s">
        <v>559</v>
      </c>
      <c r="E937" s="55" t="s">
        <v>5095</v>
      </c>
      <c r="F937" s="55" t="s">
        <v>5096</v>
      </c>
      <c r="G937" s="55" t="s">
        <v>5097</v>
      </c>
      <c r="H937" s="63">
        <v>45549</v>
      </c>
      <c r="I937" s="63">
        <v>45554</v>
      </c>
      <c r="J937" s="55" t="s">
        <v>561</v>
      </c>
      <c r="K937" s="64" t="s">
        <v>5093</v>
      </c>
      <c r="M937" s="55" t="s">
        <v>5092</v>
      </c>
      <c r="N937" s="55" t="s">
        <v>5097</v>
      </c>
      <c r="P937" s="55" t="s">
        <v>5098</v>
      </c>
      <c r="R937" s="55" t="s">
        <v>24</v>
      </c>
      <c r="S937" s="55" t="s">
        <v>351</v>
      </c>
      <c r="T937" s="60">
        <v>3</v>
      </c>
      <c r="U937" s="60">
        <v>40800</v>
      </c>
      <c r="V937" s="60">
        <v>0</v>
      </c>
      <c r="W937" s="60">
        <v>0</v>
      </c>
      <c r="X937" s="60">
        <v>0</v>
      </c>
      <c r="Y937" s="60">
        <v>3500</v>
      </c>
      <c r="Z937" s="60">
        <v>1053</v>
      </c>
      <c r="AA937" s="60">
        <v>0</v>
      </c>
      <c r="AB937" s="60">
        <v>13600</v>
      </c>
      <c r="AC937" s="60">
        <v>9350</v>
      </c>
      <c r="AD937" s="60">
        <v>40800</v>
      </c>
      <c r="AE937" s="60">
        <v>0</v>
      </c>
      <c r="AF937" s="60">
        <v>2130</v>
      </c>
      <c r="AG937" s="60">
        <v>0</v>
      </c>
      <c r="AH937" s="61">
        <v>0</v>
      </c>
      <c r="AL937" s="55" t="s">
        <v>23</v>
      </c>
      <c r="AN937" s="55" t="s">
        <v>785</v>
      </c>
      <c r="AP9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40800</v>
      </c>
      <c r="AQ9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2130</v>
      </c>
      <c r="AS9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7" s="60">
        <f>IFERROR(IF(D937="스마트스토어",COUNTIFS(출고표[구입일자],"&lt;&gt;"&amp;H937,출고표[구매자명],E937,출고표[구매자연락처],F937),COUNTIFS(출고표[구입일자],"&lt;&gt;"&amp;H937,출고표[구매자명],E937,출고표[구매자연락처],G937)),0)</f>
        <v>0</v>
      </c>
    </row>
    <row r="938" spans="1:48" ht="20.100000000000001" customHeight="1">
      <c r="A938" s="55">
        <v>947</v>
      </c>
      <c r="B938" s="55" t="s">
        <v>665</v>
      </c>
      <c r="C938" s="64" t="s">
        <v>5100</v>
      </c>
      <c r="D938" s="55" t="s">
        <v>559</v>
      </c>
      <c r="E938" s="55" t="s">
        <v>1338</v>
      </c>
      <c r="F938" s="55" t="s">
        <v>5101</v>
      </c>
      <c r="G938" s="55" t="s">
        <v>5102</v>
      </c>
      <c r="H938" s="63">
        <v>45548</v>
      </c>
      <c r="I938" s="63">
        <v>45554</v>
      </c>
      <c r="J938" s="55" t="s">
        <v>561</v>
      </c>
      <c r="K938" s="64" t="s">
        <v>5099</v>
      </c>
      <c r="M938" s="55" t="s">
        <v>1338</v>
      </c>
      <c r="N938" s="55" t="s">
        <v>5102</v>
      </c>
      <c r="P938" s="55" t="s">
        <v>5103</v>
      </c>
      <c r="R938" s="55" t="s">
        <v>38</v>
      </c>
      <c r="S938" s="55" t="s">
        <v>351</v>
      </c>
      <c r="T938" s="60">
        <v>1</v>
      </c>
      <c r="U938" s="60">
        <v>20800</v>
      </c>
      <c r="V938" s="60">
        <v>0</v>
      </c>
      <c r="W938" s="60">
        <v>3000</v>
      </c>
      <c r="X938" s="60">
        <v>0</v>
      </c>
      <c r="Y938" s="60">
        <v>3500</v>
      </c>
      <c r="Z938" s="60">
        <v>1053</v>
      </c>
      <c r="AA938" s="60">
        <v>0</v>
      </c>
      <c r="AB938" s="60">
        <v>20800</v>
      </c>
      <c r="AC938" s="60">
        <v>14300</v>
      </c>
      <c r="AD938" s="60">
        <v>23800</v>
      </c>
      <c r="AE938" s="60">
        <v>0</v>
      </c>
      <c r="AF938" s="60">
        <v>1214</v>
      </c>
      <c r="AG938" s="60">
        <v>0</v>
      </c>
      <c r="AH938" s="61">
        <v>0</v>
      </c>
      <c r="AL938" s="55" t="s">
        <v>37</v>
      </c>
      <c r="AN938" s="55" t="s">
        <v>785</v>
      </c>
      <c r="AP9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9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9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8" s="60">
        <f>IFERROR(IF(D938="스마트스토어",COUNTIFS(출고표[구입일자],"&lt;&gt;"&amp;H938,출고표[구매자명],E938,출고표[구매자연락처],F938),COUNTIFS(출고표[구입일자],"&lt;&gt;"&amp;H938,출고표[구매자명],E938,출고표[구매자연락처],G938)),0)</f>
        <v>0</v>
      </c>
    </row>
    <row r="939" spans="1:48" ht="20.100000000000001" customHeight="1">
      <c r="A939" s="55">
        <v>948</v>
      </c>
      <c r="B939" s="55" t="s">
        <v>560</v>
      </c>
      <c r="C939" s="64" t="s">
        <v>5105</v>
      </c>
      <c r="D939" s="55" t="s">
        <v>562</v>
      </c>
      <c r="E939" s="55" t="s">
        <v>5106</v>
      </c>
      <c r="G939" s="55" t="s">
        <v>5107</v>
      </c>
      <c r="H939" s="63">
        <v>45547</v>
      </c>
      <c r="I939" s="63">
        <v>45554</v>
      </c>
      <c r="J939" s="55" t="s">
        <v>561</v>
      </c>
      <c r="K939" s="64" t="s">
        <v>5104</v>
      </c>
      <c r="M939" s="55" t="s">
        <v>2067</v>
      </c>
      <c r="N939" s="55" t="s">
        <v>5107</v>
      </c>
      <c r="P939" s="55" t="s">
        <v>5108</v>
      </c>
      <c r="Q939" s="55" t="s">
        <v>563</v>
      </c>
      <c r="R939" s="55" t="s">
        <v>34</v>
      </c>
      <c r="S939" s="55" t="s">
        <v>351</v>
      </c>
      <c r="T939" s="60">
        <v>1</v>
      </c>
      <c r="U939" s="60">
        <v>34020</v>
      </c>
      <c r="V939" s="60">
        <v>0</v>
      </c>
      <c r="W939" s="60">
        <v>3000</v>
      </c>
      <c r="X939" s="60">
        <v>0</v>
      </c>
      <c r="Y939" s="60">
        <v>3500</v>
      </c>
      <c r="Z939" s="60">
        <v>1053</v>
      </c>
      <c r="AA939" s="60">
        <v>0</v>
      </c>
      <c r="AB939" s="60">
        <v>32130</v>
      </c>
      <c r="AC939" s="60">
        <v>19800</v>
      </c>
      <c r="AD939" s="60">
        <v>37020</v>
      </c>
      <c r="AE939" s="60">
        <v>24353</v>
      </c>
      <c r="AF939" s="60">
        <v>4141</v>
      </c>
      <c r="AG939" s="60">
        <v>8526</v>
      </c>
      <c r="AH939" s="61">
        <v>0.2303</v>
      </c>
      <c r="AL939" s="55" t="s">
        <v>33</v>
      </c>
      <c r="AN939" s="55" t="s">
        <v>785</v>
      </c>
      <c r="AP9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39" s="60">
        <f>IFERROR(IF(출고표[[#This Row],[쇼핑몰구분]]="비닐팩토리",0,ROUND(출고표[[#This Row],[총판매금액(검)]]-출고표[[#This Row],[거래처지급액(검)]]-출고표[[#This Row],[수수료(검)]],0)),0)</f>
        <v>8526</v>
      </c>
      <c r="AT93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0.2303</v>
      </c>
      <c r="AU9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9" s="60">
        <f>IFERROR(IF(D939="스마트스토어",COUNTIFS(출고표[구입일자],"&lt;&gt;"&amp;H939,출고표[구매자명],E939,출고표[구매자연락처],F939),COUNTIFS(출고표[구입일자],"&lt;&gt;"&amp;H939,출고표[구매자명],E939,출고표[구매자연락처],G939)),0)</f>
        <v>0</v>
      </c>
    </row>
    <row r="940" spans="1:48" ht="20.100000000000001" customHeight="1">
      <c r="A940" s="55">
        <v>949</v>
      </c>
      <c r="B940" s="55" t="s">
        <v>560</v>
      </c>
      <c r="C940" s="64" t="s">
        <v>5111</v>
      </c>
      <c r="D940" s="55" t="s">
        <v>562</v>
      </c>
      <c r="E940" s="55" t="s">
        <v>5112</v>
      </c>
      <c r="G940" s="55" t="s">
        <v>5113</v>
      </c>
      <c r="H940" s="63">
        <v>45547</v>
      </c>
      <c r="I940" s="63">
        <v>45554</v>
      </c>
      <c r="J940" s="55" t="s">
        <v>561</v>
      </c>
      <c r="K940" s="64" t="s">
        <v>5110</v>
      </c>
      <c r="M940" s="55" t="s">
        <v>5109</v>
      </c>
      <c r="N940" s="55" t="s">
        <v>5113</v>
      </c>
      <c r="P940" s="55" t="s">
        <v>5114</v>
      </c>
      <c r="Q940" s="55" t="s">
        <v>564</v>
      </c>
      <c r="R940" s="55" t="s">
        <v>18</v>
      </c>
      <c r="S940" s="55" t="s">
        <v>351</v>
      </c>
      <c r="T940" s="60">
        <v>1</v>
      </c>
      <c r="U940" s="60">
        <v>12470</v>
      </c>
      <c r="V940" s="60">
        <v>0</v>
      </c>
      <c r="W940" s="60">
        <v>3000</v>
      </c>
      <c r="X940" s="60">
        <v>0</v>
      </c>
      <c r="Y940" s="60">
        <v>3000</v>
      </c>
      <c r="Z940" s="60">
        <v>0</v>
      </c>
      <c r="AA940" s="60">
        <v>0</v>
      </c>
      <c r="AB940" s="60">
        <v>11780</v>
      </c>
      <c r="AC940" s="60">
        <v>7260</v>
      </c>
      <c r="AD940" s="60">
        <v>15470</v>
      </c>
      <c r="AE940" s="60">
        <v>10260</v>
      </c>
      <c r="AF940" s="60">
        <v>1580</v>
      </c>
      <c r="AG940" s="60">
        <v>3630</v>
      </c>
      <c r="AH940" s="61">
        <v>0.2346</v>
      </c>
      <c r="AL940" s="55" t="s">
        <v>17</v>
      </c>
      <c r="AN940" s="55" t="s">
        <v>785</v>
      </c>
      <c r="AP9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9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9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940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94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9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0" s="60">
        <f>IFERROR(IF(D940="스마트스토어",COUNTIFS(출고표[구입일자],"&lt;&gt;"&amp;H940,출고표[구매자명],E940,출고표[구매자연락처],F940),COUNTIFS(출고표[구입일자],"&lt;&gt;"&amp;H940,출고표[구매자명],E940,출고표[구매자연락처],G940)),0)</f>
        <v>0</v>
      </c>
    </row>
    <row r="941" spans="1:48" ht="20.100000000000001" customHeight="1">
      <c r="A941" s="55">
        <v>950</v>
      </c>
      <c r="B941" s="55" t="s">
        <v>560</v>
      </c>
      <c r="C941" s="64" t="s">
        <v>5117</v>
      </c>
      <c r="D941" s="55" t="s">
        <v>562</v>
      </c>
      <c r="E941" s="55" t="s">
        <v>5115</v>
      </c>
      <c r="G941" s="55" t="s">
        <v>5118</v>
      </c>
      <c r="H941" s="63">
        <v>45548</v>
      </c>
      <c r="I941" s="63">
        <v>45554</v>
      </c>
      <c r="J941" s="55" t="s">
        <v>561</v>
      </c>
      <c r="K941" s="64" t="s">
        <v>5116</v>
      </c>
      <c r="M941" s="55" t="s">
        <v>5115</v>
      </c>
      <c r="N941" s="55" t="s">
        <v>5118</v>
      </c>
      <c r="P941" s="55" t="s">
        <v>5119</v>
      </c>
      <c r="Q941" s="55" t="s">
        <v>5120</v>
      </c>
      <c r="R941" s="55" t="s">
        <v>118</v>
      </c>
      <c r="S941" s="55" t="s">
        <v>351</v>
      </c>
      <c r="T941" s="60">
        <v>3</v>
      </c>
      <c r="U941" s="60">
        <v>7320</v>
      </c>
      <c r="V941" s="60">
        <v>1320</v>
      </c>
      <c r="W941" s="60">
        <v>0</v>
      </c>
      <c r="X941" s="60">
        <v>0</v>
      </c>
      <c r="Y941" s="60">
        <v>3000</v>
      </c>
      <c r="Z941" s="60">
        <v>0</v>
      </c>
      <c r="AA941" s="60">
        <v>0</v>
      </c>
      <c r="AB941" s="60">
        <v>2680</v>
      </c>
      <c r="AC941" s="60">
        <v>1650</v>
      </c>
      <c r="AD941" s="60">
        <v>7320</v>
      </c>
      <c r="AE941" s="60">
        <v>7950</v>
      </c>
      <c r="AF941" s="60">
        <v>870</v>
      </c>
      <c r="AG941" s="60">
        <v>-1500</v>
      </c>
      <c r="AH941" s="61">
        <v>-0.2049</v>
      </c>
      <c r="AL941" s="55" t="s">
        <v>117</v>
      </c>
      <c r="AN941" s="55" t="s">
        <v>785</v>
      </c>
      <c r="AP9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7320</v>
      </c>
      <c r="AQ9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7950</v>
      </c>
      <c r="AR9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870</v>
      </c>
      <c r="AS941" s="60">
        <f>IFERROR(IF(출고표[[#This Row],[쇼핑몰구분]]="비닐팩토리",0,ROUND(출고표[[#This Row],[총판매금액(검)]]-출고표[[#This Row],[거래처지급액(검)]]-출고표[[#This Row],[수수료(검)]],0)),0)</f>
        <v>-1500</v>
      </c>
      <c r="AT94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-0.2049</v>
      </c>
      <c r="AU9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1" s="60">
        <f>IFERROR(IF(D941="스마트스토어",COUNTIFS(출고표[구입일자],"&lt;&gt;"&amp;H941,출고표[구매자명],E941,출고표[구매자연락처],F941),COUNTIFS(출고표[구입일자],"&lt;&gt;"&amp;H941,출고표[구매자명],E941,출고표[구매자연락처],G941)),0)</f>
        <v>0</v>
      </c>
    </row>
    <row r="942" spans="1:48" ht="20.100000000000001" customHeight="1">
      <c r="A942" s="55">
        <v>951</v>
      </c>
      <c r="B942" s="55" t="s">
        <v>560</v>
      </c>
      <c r="C942" s="64" t="s">
        <v>5117</v>
      </c>
      <c r="D942" s="55" t="s">
        <v>562</v>
      </c>
      <c r="E942" s="55" t="s">
        <v>5115</v>
      </c>
      <c r="G942" s="55" t="s">
        <v>5118</v>
      </c>
      <c r="H942" s="63">
        <v>45548</v>
      </c>
      <c r="I942" s="63">
        <v>45554</v>
      </c>
      <c r="J942" s="55" t="s">
        <v>561</v>
      </c>
      <c r="K942" s="64" t="s">
        <v>5116</v>
      </c>
      <c r="M942" s="55" t="s">
        <v>5115</v>
      </c>
      <c r="N942" s="55" t="s">
        <v>5118</v>
      </c>
      <c r="P942" s="55" t="s">
        <v>5119</v>
      </c>
      <c r="Q942" s="55" t="s">
        <v>5120</v>
      </c>
      <c r="R942" s="55" t="s">
        <v>129</v>
      </c>
      <c r="S942" s="55" t="s">
        <v>351</v>
      </c>
      <c r="T942" s="60">
        <v>3</v>
      </c>
      <c r="U942" s="60">
        <v>3450</v>
      </c>
      <c r="V942" s="60">
        <v>0</v>
      </c>
      <c r="W942" s="60">
        <v>0</v>
      </c>
      <c r="X942" s="60">
        <v>0</v>
      </c>
      <c r="Y942" s="60">
        <v>0</v>
      </c>
      <c r="Z942" s="60">
        <v>0</v>
      </c>
      <c r="AA942" s="60">
        <v>0</v>
      </c>
      <c r="AB942" s="60">
        <v>1070</v>
      </c>
      <c r="AC942" s="60">
        <v>660</v>
      </c>
      <c r="AD942" s="60">
        <v>3450</v>
      </c>
      <c r="AE942" s="60">
        <v>1980</v>
      </c>
      <c r="AF942" s="60">
        <v>410</v>
      </c>
      <c r="AG942" s="60">
        <v>1060</v>
      </c>
      <c r="AH942" s="61">
        <v>0.30719999999999997</v>
      </c>
      <c r="AL942" s="55" t="s">
        <v>128</v>
      </c>
      <c r="AM942" s="55" t="s">
        <v>773</v>
      </c>
      <c r="AN942" s="55" t="s">
        <v>785</v>
      </c>
      <c r="AP9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3450</v>
      </c>
      <c r="AQ9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</v>
      </c>
      <c r="AR9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410</v>
      </c>
      <c r="AS942" s="60">
        <f>IFERROR(IF(출고표[[#This Row],[쇼핑몰구분]]="비닐팩토리",0,ROUND(출고표[[#This Row],[총판매금액(검)]]-출고표[[#This Row],[거래처지급액(검)]]-출고표[[#This Row],[수수료(검)]],0)),0)</f>
        <v>1060</v>
      </c>
      <c r="AT94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0.30719999999999997</v>
      </c>
      <c r="AU9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2" s="60">
        <f>IFERROR(IF(D942="스마트스토어",COUNTIFS(출고표[구입일자],"&lt;&gt;"&amp;H942,출고표[구매자명],E942,출고표[구매자연락처],F942),COUNTIFS(출고표[구입일자],"&lt;&gt;"&amp;H942,출고표[구매자명],E942,출고표[구매자연락처],G942)),0)</f>
        <v>0</v>
      </c>
    </row>
    <row r="943" spans="1:48" ht="20.100000000000001" customHeight="1">
      <c r="A943" s="55">
        <v>952</v>
      </c>
      <c r="B943" s="55" t="s">
        <v>560</v>
      </c>
      <c r="C943" s="64" t="s">
        <v>5123</v>
      </c>
      <c r="D943" s="55" t="s">
        <v>562</v>
      </c>
      <c r="E943" s="55" t="s">
        <v>5121</v>
      </c>
      <c r="G943" s="55" t="s">
        <v>5124</v>
      </c>
      <c r="H943" s="63">
        <v>45548</v>
      </c>
      <c r="I943" s="63">
        <v>45554</v>
      </c>
      <c r="J943" s="55" t="s">
        <v>561</v>
      </c>
      <c r="K943" s="64" t="s">
        <v>5122</v>
      </c>
      <c r="M943" s="55" t="s">
        <v>5121</v>
      </c>
      <c r="N943" s="55" t="s">
        <v>5124</v>
      </c>
      <c r="P943" s="55" t="s">
        <v>5125</v>
      </c>
      <c r="Q943" s="55" t="s">
        <v>5126</v>
      </c>
      <c r="R943" s="55" t="s">
        <v>34</v>
      </c>
      <c r="S943" s="55" t="s">
        <v>351</v>
      </c>
      <c r="T943" s="60">
        <v>1</v>
      </c>
      <c r="U943" s="60">
        <v>34020</v>
      </c>
      <c r="V943" s="60">
        <v>0</v>
      </c>
      <c r="W943" s="60">
        <v>3000</v>
      </c>
      <c r="X943" s="60">
        <v>0</v>
      </c>
      <c r="Y943" s="60">
        <v>3500</v>
      </c>
      <c r="Z943" s="60">
        <v>1053</v>
      </c>
      <c r="AA943" s="60">
        <v>0</v>
      </c>
      <c r="AB943" s="60">
        <v>32130</v>
      </c>
      <c r="AC943" s="60">
        <v>19800</v>
      </c>
      <c r="AD943" s="60">
        <v>37020</v>
      </c>
      <c r="AE943" s="60">
        <v>24353</v>
      </c>
      <c r="AF943" s="60">
        <v>4141</v>
      </c>
      <c r="AG943" s="60">
        <v>8526</v>
      </c>
      <c r="AH943" s="61">
        <v>0.2303</v>
      </c>
      <c r="AL943" s="55" t="s">
        <v>33</v>
      </c>
      <c r="AN943" s="55" t="s">
        <v>785</v>
      </c>
      <c r="AP9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43" s="60">
        <f>IFERROR(IF(출고표[[#This Row],[쇼핑몰구분]]="비닐팩토리",0,ROUND(출고표[[#This Row],[총판매금액(검)]]-출고표[[#This Row],[거래처지급액(검)]]-출고표[[#This Row],[수수료(검)]],0)),0)</f>
        <v>8526</v>
      </c>
      <c r="AT94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0.2303</v>
      </c>
      <c r="AU9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3" s="60">
        <f>IFERROR(IF(D943="스마트스토어",COUNTIFS(출고표[구입일자],"&lt;&gt;"&amp;H943,출고표[구매자명],E943,출고표[구매자연락처],F943),COUNTIFS(출고표[구입일자],"&lt;&gt;"&amp;H943,출고표[구매자명],E943,출고표[구매자연락처],G943)),0)</f>
        <v>0</v>
      </c>
    </row>
    <row r="944" spans="1:48" ht="20.100000000000001" customHeight="1">
      <c r="A944" s="55">
        <v>953</v>
      </c>
      <c r="B944" s="55" t="s">
        <v>560</v>
      </c>
      <c r="C944" s="64" t="s">
        <v>5129</v>
      </c>
      <c r="D944" s="55" t="s">
        <v>562</v>
      </c>
      <c r="E944" s="55" t="s">
        <v>5127</v>
      </c>
      <c r="G944" s="55" t="s">
        <v>5130</v>
      </c>
      <c r="H944" s="63">
        <v>45548</v>
      </c>
      <c r="I944" s="63">
        <v>45554</v>
      </c>
      <c r="J944" s="55" t="s">
        <v>561</v>
      </c>
      <c r="K944" s="64" t="s">
        <v>5128</v>
      </c>
      <c r="M944" s="55" t="s">
        <v>5127</v>
      </c>
      <c r="N944" s="55" t="s">
        <v>5130</v>
      </c>
      <c r="P944" s="55" t="s">
        <v>5131</v>
      </c>
      <c r="Q944" s="55" t="s">
        <v>563</v>
      </c>
      <c r="R944" s="55" t="s">
        <v>82</v>
      </c>
      <c r="S944" s="55" t="s">
        <v>385</v>
      </c>
      <c r="T944" s="60">
        <v>2</v>
      </c>
      <c r="U944" s="60">
        <v>12560</v>
      </c>
      <c r="V944" s="60">
        <v>680</v>
      </c>
      <c r="W944" s="60">
        <v>0</v>
      </c>
      <c r="X944" s="60">
        <v>0</v>
      </c>
      <c r="Y944" s="60">
        <v>3000</v>
      </c>
      <c r="Z944" s="60">
        <v>0</v>
      </c>
      <c r="AA944" s="60">
        <v>0</v>
      </c>
      <c r="AB944" s="60">
        <v>5890</v>
      </c>
      <c r="AC944" s="60">
        <v>3740</v>
      </c>
      <c r="AD944" s="60">
        <v>12560</v>
      </c>
      <c r="AE944" s="60">
        <v>10480</v>
      </c>
      <c r="AF944" s="60">
        <v>1492</v>
      </c>
      <c r="AG944" s="60">
        <v>588</v>
      </c>
      <c r="AH944" s="61">
        <v>4.6800000000000001E-2</v>
      </c>
      <c r="AL944" s="55" t="s">
        <v>81</v>
      </c>
      <c r="AN944" s="55" t="s">
        <v>785</v>
      </c>
      <c r="AP9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12560</v>
      </c>
      <c r="AQ9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10480</v>
      </c>
      <c r="AR9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944" s="60">
        <f>IFERROR(IF(출고표[[#This Row],[쇼핑몰구분]]="비닐팩토리",0,ROUND(출고표[[#This Row],[총판매금액(검)]]-출고표[[#This Row],[거래처지급액(검)]]-출고표[[#This Row],[수수료(검)]],0)),0)</f>
        <v>588</v>
      </c>
      <c r="AT94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4.6800000000000001E-2</v>
      </c>
      <c r="AU9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4" s="60">
        <f>IFERROR(IF(D944="스마트스토어",COUNTIFS(출고표[구입일자],"&lt;&gt;"&amp;H944,출고표[구매자명],E944,출고표[구매자연락처],F944),COUNTIFS(출고표[구입일자],"&lt;&gt;"&amp;H944,출고표[구매자명],E944,출고표[구매자연락처],G944)),0)</f>
        <v>0</v>
      </c>
    </row>
    <row r="945" spans="1:48" ht="20.100000000000001" customHeight="1">
      <c r="A945" s="55">
        <v>954</v>
      </c>
      <c r="B945" s="55" t="s">
        <v>560</v>
      </c>
      <c r="C945" s="64" t="s">
        <v>5134</v>
      </c>
      <c r="D945" s="55" t="s">
        <v>562</v>
      </c>
      <c r="E945" s="55" t="s">
        <v>5135</v>
      </c>
      <c r="G945" s="55" t="s">
        <v>5136</v>
      </c>
      <c r="H945" s="63">
        <v>45549</v>
      </c>
      <c r="I945" s="63">
        <v>45554</v>
      </c>
      <c r="J945" s="55" t="s">
        <v>561</v>
      </c>
      <c r="K945" s="64" t="s">
        <v>5133</v>
      </c>
      <c r="M945" s="55" t="s">
        <v>5132</v>
      </c>
      <c r="N945" s="55" t="s">
        <v>5136</v>
      </c>
      <c r="P945" s="55" t="s">
        <v>5137</v>
      </c>
      <c r="Q945" s="55" t="s">
        <v>5138</v>
      </c>
      <c r="R945" s="55" t="s">
        <v>34</v>
      </c>
      <c r="S945" s="55" t="s">
        <v>351</v>
      </c>
      <c r="T945" s="60">
        <v>1</v>
      </c>
      <c r="U945" s="60">
        <v>34020</v>
      </c>
      <c r="V945" s="60">
        <v>0</v>
      </c>
      <c r="W945" s="60">
        <v>3000</v>
      </c>
      <c r="X945" s="60">
        <v>0</v>
      </c>
      <c r="Y945" s="60">
        <v>3500</v>
      </c>
      <c r="Z945" s="60">
        <v>1053</v>
      </c>
      <c r="AA945" s="60">
        <v>0</v>
      </c>
      <c r="AB945" s="60">
        <v>32130</v>
      </c>
      <c r="AC945" s="60">
        <v>19800</v>
      </c>
      <c r="AD945" s="60">
        <v>37020</v>
      </c>
      <c r="AE945" s="60">
        <v>24353</v>
      </c>
      <c r="AF945" s="60">
        <v>4141</v>
      </c>
      <c r="AG945" s="60">
        <v>8526</v>
      </c>
      <c r="AH945" s="61">
        <v>0.2303</v>
      </c>
      <c r="AL945" s="55" t="s">
        <v>33</v>
      </c>
      <c r="AN945" s="55" t="s">
        <v>785</v>
      </c>
      <c r="AP94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4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4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45" s="60">
        <f>IFERROR(IF(출고표[[#This Row],[쇼핑몰구분]]="비닐팩토리",0,ROUND(출고표[[#This Row],[총판매금액(검)]]-출고표[[#This Row],[거래처지급액(검)]]-출고표[[#This Row],[수수료(검)]],0)),0)</f>
        <v>8526</v>
      </c>
      <c r="AT94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0.2303</v>
      </c>
      <c r="AU94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5" s="60">
        <f>IFERROR(IF(D945="스마트스토어",COUNTIFS(출고표[구입일자],"&lt;&gt;"&amp;H945,출고표[구매자명],E945,출고표[구매자연락처],F945),COUNTIFS(출고표[구입일자],"&lt;&gt;"&amp;H945,출고표[구매자명],E945,출고표[구매자연락처],G945)),0)</f>
        <v>0</v>
      </c>
    </row>
    <row r="946" spans="1:48" ht="20.100000000000001" customHeight="1">
      <c r="A946" s="55">
        <v>955</v>
      </c>
      <c r="B946" s="55" t="s">
        <v>560</v>
      </c>
      <c r="C946" s="64" t="s">
        <v>5140</v>
      </c>
      <c r="D946" s="55" t="s">
        <v>562</v>
      </c>
      <c r="E946" s="55" t="s">
        <v>2897</v>
      </c>
      <c r="G946" s="55" t="s">
        <v>5141</v>
      </c>
      <c r="H946" s="63">
        <v>45549</v>
      </c>
      <c r="I946" s="63">
        <v>45554</v>
      </c>
      <c r="J946" s="55" t="s">
        <v>561</v>
      </c>
      <c r="K946" s="64" t="s">
        <v>5139</v>
      </c>
      <c r="M946" s="55" t="s">
        <v>2897</v>
      </c>
      <c r="N946" s="55" t="s">
        <v>5141</v>
      </c>
      <c r="P946" s="55" t="s">
        <v>5142</v>
      </c>
      <c r="Q946" s="55" t="s">
        <v>564</v>
      </c>
      <c r="R946" s="55" t="s">
        <v>18</v>
      </c>
      <c r="S946" s="55" t="s">
        <v>351</v>
      </c>
      <c r="T946" s="60">
        <v>5</v>
      </c>
      <c r="U946" s="60">
        <v>62350</v>
      </c>
      <c r="V946" s="60">
        <v>0</v>
      </c>
      <c r="W946" s="60">
        <v>0</v>
      </c>
      <c r="X946" s="60">
        <v>0</v>
      </c>
      <c r="Y946" s="60">
        <v>3500</v>
      </c>
      <c r="Z946" s="60">
        <v>1053</v>
      </c>
      <c r="AA946" s="60">
        <v>0</v>
      </c>
      <c r="AB946" s="60">
        <v>11780</v>
      </c>
      <c r="AC946" s="60">
        <v>7260</v>
      </c>
      <c r="AD946" s="60">
        <v>62350</v>
      </c>
      <c r="AE946" s="60">
        <v>40853</v>
      </c>
      <c r="AF946" s="60">
        <v>7407</v>
      </c>
      <c r="AG946" s="60">
        <v>14090</v>
      </c>
      <c r="AH946" s="61">
        <v>0.22600000000000001</v>
      </c>
      <c r="AL946" s="55" t="s">
        <v>17</v>
      </c>
      <c r="AN946" s="55" t="s">
        <v>785</v>
      </c>
      <c r="AP94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62350</v>
      </c>
      <c r="AQ94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40853</v>
      </c>
      <c r="AR94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7407</v>
      </c>
      <c r="AS946" s="60">
        <f>IFERROR(IF(출고표[[#This Row],[쇼핑몰구분]]="비닐팩토리",0,ROUND(출고표[[#This Row],[총판매금액(검)]]-출고표[[#This Row],[거래처지급액(검)]]-출고표[[#This Row],[수수료(검)]],0)),0)</f>
        <v>14090</v>
      </c>
      <c r="AT94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0.22600000000000001</v>
      </c>
      <c r="AU94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6" s="60">
        <f>IFERROR(IF(D946="스마트스토어",COUNTIFS(출고표[구입일자],"&lt;&gt;"&amp;H946,출고표[구매자명],E946,출고표[구매자연락처],F946),COUNTIFS(출고표[구입일자],"&lt;&gt;"&amp;H946,출고표[구매자명],E946,출고표[구매자연락처],G946)),0)</f>
        <v>0</v>
      </c>
    </row>
    <row r="947" spans="1:48" ht="20.100000000000001" customHeight="1">
      <c r="A947" s="55">
        <v>956</v>
      </c>
      <c r="B947" s="55" t="s">
        <v>560</v>
      </c>
      <c r="C947" s="64" t="s">
        <v>5145</v>
      </c>
      <c r="D947" s="55" t="s">
        <v>562</v>
      </c>
      <c r="E947" s="55" t="s">
        <v>5146</v>
      </c>
      <c r="G947" s="55" t="s">
        <v>5147</v>
      </c>
      <c r="H947" s="63">
        <v>45549</v>
      </c>
      <c r="I947" s="63">
        <v>45554</v>
      </c>
      <c r="J947" s="55" t="s">
        <v>561</v>
      </c>
      <c r="K947" s="64" t="s">
        <v>5144</v>
      </c>
      <c r="M947" s="55" t="s">
        <v>5143</v>
      </c>
      <c r="N947" s="55" t="s">
        <v>5147</v>
      </c>
      <c r="P947" s="55" t="s">
        <v>5148</v>
      </c>
      <c r="Q947" s="55" t="s">
        <v>564</v>
      </c>
      <c r="R947" s="55" t="s">
        <v>129</v>
      </c>
      <c r="S947" s="55" t="s">
        <v>351</v>
      </c>
      <c r="T947" s="60">
        <v>5</v>
      </c>
      <c r="U947" s="60">
        <v>5750</v>
      </c>
      <c r="V947" s="60">
        <v>0</v>
      </c>
      <c r="W947" s="60">
        <v>3000</v>
      </c>
      <c r="X947" s="60">
        <v>0</v>
      </c>
      <c r="Y947" s="60">
        <v>3000</v>
      </c>
      <c r="Z947" s="60">
        <v>0</v>
      </c>
      <c r="AA947" s="60">
        <v>0</v>
      </c>
      <c r="AB947" s="60">
        <v>1070</v>
      </c>
      <c r="AC947" s="60">
        <v>660</v>
      </c>
      <c r="AD947" s="60">
        <v>8750</v>
      </c>
      <c r="AE947" s="60">
        <v>6300</v>
      </c>
      <c r="AF947" s="60">
        <v>782</v>
      </c>
      <c r="AG947" s="60">
        <v>1668</v>
      </c>
      <c r="AH947" s="61">
        <v>0.19059999999999999</v>
      </c>
      <c r="AL947" s="55" t="s">
        <v>128</v>
      </c>
      <c r="AN947" s="55" t="s">
        <v>785</v>
      </c>
      <c r="AP94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8750</v>
      </c>
      <c r="AQ94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94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782</v>
      </c>
      <c r="AS947" s="60">
        <f>IFERROR(IF(출고표[[#This Row],[쇼핑몰구분]]="비닐팩토리",0,ROUND(출고표[[#This Row],[총판매금액(검)]]-출고표[[#This Row],[거래처지급액(검)]]-출고표[[#This Row],[수수료(검)]],0)),0)</f>
        <v>1668</v>
      </c>
      <c r="AT94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0.19059999999999999</v>
      </c>
      <c r="AU94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7" s="60">
        <f>IFERROR(IF(D947="스마트스토어",COUNTIFS(출고표[구입일자],"&lt;&gt;"&amp;H947,출고표[구매자명],E947,출고표[구매자연락처],F947),COUNTIFS(출고표[구입일자],"&lt;&gt;"&amp;H947,출고표[구매자명],E947,출고표[구매자연락처],G947)),0)</f>
        <v>0</v>
      </c>
    </row>
    <row r="948" spans="1:48" ht="20.100000000000001" customHeight="1">
      <c r="A948" s="55">
        <v>957</v>
      </c>
      <c r="B948" s="55" t="s">
        <v>560</v>
      </c>
      <c r="C948" s="64" t="s">
        <v>5150</v>
      </c>
      <c r="D948" s="55" t="s">
        <v>562</v>
      </c>
      <c r="E948" s="55" t="s">
        <v>2654</v>
      </c>
      <c r="G948" s="55" t="s">
        <v>5151</v>
      </c>
      <c r="H948" s="63">
        <v>45553</v>
      </c>
      <c r="I948" s="63">
        <v>45554</v>
      </c>
      <c r="J948" s="55" t="s">
        <v>561</v>
      </c>
      <c r="K948" s="64" t="s">
        <v>5149</v>
      </c>
      <c r="M948" s="55" t="s">
        <v>2654</v>
      </c>
      <c r="N948" s="55" t="s">
        <v>5151</v>
      </c>
      <c r="P948" s="55" t="s">
        <v>2659</v>
      </c>
      <c r="Q948" s="55" t="s">
        <v>564</v>
      </c>
      <c r="R948" s="55" t="s">
        <v>34</v>
      </c>
      <c r="S948" s="55" t="s">
        <v>351</v>
      </c>
      <c r="T948" s="60">
        <v>2</v>
      </c>
      <c r="U948" s="60">
        <v>68040</v>
      </c>
      <c r="V948" s="60">
        <v>0</v>
      </c>
      <c r="W948" s="60">
        <v>0</v>
      </c>
      <c r="X948" s="60">
        <v>0</v>
      </c>
      <c r="Y948" s="60">
        <v>4400</v>
      </c>
      <c r="Z948" s="60">
        <v>1725</v>
      </c>
      <c r="AA948" s="60">
        <v>0</v>
      </c>
      <c r="AB948" s="60">
        <v>32130</v>
      </c>
      <c r="AC948" s="60">
        <v>19800</v>
      </c>
      <c r="AD948" s="60">
        <v>68040</v>
      </c>
      <c r="AE948" s="60">
        <v>45725</v>
      </c>
      <c r="AF948" s="60">
        <v>8083</v>
      </c>
      <c r="AG948" s="60">
        <v>14232</v>
      </c>
      <c r="AH948" s="61">
        <v>0.2092</v>
      </c>
      <c r="AL948" s="55" t="s">
        <v>33</v>
      </c>
      <c r="AN948" s="55" t="s">
        <v>785</v>
      </c>
      <c r="AP94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68040</v>
      </c>
      <c r="AQ94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94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8083</v>
      </c>
      <c r="AS948" s="60">
        <f>IFERROR(IF(출고표[[#This Row],[쇼핑몰구분]]="비닐팩토리",0,ROUND(출고표[[#This Row],[총판매금액(검)]]-출고표[[#This Row],[거래처지급액(검)]]-출고표[[#This Row],[수수료(검)]],0)),0)</f>
        <v>14232</v>
      </c>
      <c r="AT94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0.2092</v>
      </c>
      <c r="AU94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8" s="60">
        <f>IFERROR(IF(D948="스마트스토어",COUNTIFS(출고표[구입일자],"&lt;&gt;"&amp;H948,출고표[구매자명],E948,출고표[구매자연락처],F948),COUNTIFS(출고표[구입일자],"&lt;&gt;"&amp;H948,출고표[구매자명],E948,출고표[구매자연락처],G948)),0)</f>
        <v>0</v>
      </c>
    </row>
    <row r="949" spans="1:48" ht="20.100000000000001" customHeight="1">
      <c r="A949" s="55">
        <v>958</v>
      </c>
      <c r="B949" s="55" t="s">
        <v>560</v>
      </c>
      <c r="C949" s="64" t="s">
        <v>5154</v>
      </c>
      <c r="D949" s="55" t="s">
        <v>562</v>
      </c>
      <c r="E949" s="55" t="s">
        <v>5152</v>
      </c>
      <c r="G949" s="55" t="s">
        <v>5155</v>
      </c>
      <c r="H949" s="63">
        <v>45553</v>
      </c>
      <c r="I949" s="63">
        <v>45554</v>
      </c>
      <c r="J949" s="55" t="s">
        <v>561</v>
      </c>
      <c r="K949" s="64" t="s">
        <v>5153</v>
      </c>
      <c r="M949" s="55" t="s">
        <v>5152</v>
      </c>
      <c r="N949" s="55" t="s">
        <v>5155</v>
      </c>
      <c r="P949" s="55" t="s">
        <v>5156</v>
      </c>
      <c r="Q949" s="55" t="s">
        <v>564</v>
      </c>
      <c r="R949" s="55" t="s">
        <v>38</v>
      </c>
      <c r="S949" s="55" t="s">
        <v>351</v>
      </c>
      <c r="T949" s="60">
        <v>1</v>
      </c>
      <c r="U949" s="60">
        <v>24570</v>
      </c>
      <c r="V949" s="60">
        <v>0</v>
      </c>
      <c r="W949" s="60">
        <v>0</v>
      </c>
      <c r="X949" s="60">
        <v>0</v>
      </c>
      <c r="Y949" s="60">
        <v>4400</v>
      </c>
      <c r="Z949" s="60">
        <v>1725</v>
      </c>
      <c r="AA949" s="60">
        <v>0</v>
      </c>
      <c r="AB949" s="60">
        <v>23210</v>
      </c>
      <c r="AC949" s="60">
        <v>14300</v>
      </c>
      <c r="AD949" s="60">
        <v>24570</v>
      </c>
      <c r="AE949" s="60">
        <v>20425</v>
      </c>
      <c r="AF949" s="60">
        <v>2919</v>
      </c>
      <c r="AG949" s="60">
        <v>1226</v>
      </c>
      <c r="AH949" s="61">
        <v>4.99E-2</v>
      </c>
      <c r="AL949" s="55" t="s">
        <v>37</v>
      </c>
      <c r="AN949" s="55" t="s">
        <v>785</v>
      </c>
      <c r="AP94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24570</v>
      </c>
      <c r="AQ94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20425</v>
      </c>
      <c r="AR94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2919</v>
      </c>
      <c r="AS949" s="60">
        <f>IFERROR(IF(출고표[[#This Row],[쇼핑몰구분]]="비닐팩토리",0,ROUND(출고표[[#This Row],[총판매금액(검)]]-출고표[[#This Row],[거래처지급액(검)]]-출고표[[#This Row],[수수료(검)]],0)),0)</f>
        <v>1226</v>
      </c>
      <c r="AT94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4.99E-2</v>
      </c>
      <c r="AU94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9" s="60">
        <f>IFERROR(IF(D949="스마트스토어",COUNTIFS(출고표[구입일자],"&lt;&gt;"&amp;H949,출고표[구매자명],E949,출고표[구매자연락처],F949),COUNTIFS(출고표[구입일자],"&lt;&gt;"&amp;H949,출고표[구매자명],E949,출고표[구매자연락처],G949)),0)</f>
        <v>0</v>
      </c>
    </row>
    <row r="950" spans="1:48" ht="20.100000000000001" customHeight="1">
      <c r="A950" s="55">
        <v>959</v>
      </c>
      <c r="B950" s="55" t="s">
        <v>560</v>
      </c>
      <c r="C950" s="64" t="s">
        <v>5154</v>
      </c>
      <c r="D950" s="55" t="s">
        <v>562</v>
      </c>
      <c r="E950" s="55" t="s">
        <v>5152</v>
      </c>
      <c r="G950" s="55" t="s">
        <v>5155</v>
      </c>
      <c r="H950" s="63">
        <v>45553</v>
      </c>
      <c r="I950" s="63">
        <v>45554</v>
      </c>
      <c r="J950" s="55" t="s">
        <v>561</v>
      </c>
      <c r="K950" s="64" t="s">
        <v>5153</v>
      </c>
      <c r="M950" s="55" t="s">
        <v>5152</v>
      </c>
      <c r="N950" s="55" t="s">
        <v>5155</v>
      </c>
      <c r="P950" s="55" t="s">
        <v>5156</v>
      </c>
      <c r="Q950" s="55" t="s">
        <v>564</v>
      </c>
      <c r="R950" s="55" t="s">
        <v>34</v>
      </c>
      <c r="S950" s="55" t="s">
        <v>351</v>
      </c>
      <c r="T950" s="60">
        <v>1</v>
      </c>
      <c r="U950" s="60">
        <v>34020</v>
      </c>
      <c r="V950" s="60">
        <v>0</v>
      </c>
      <c r="W950" s="60">
        <v>0</v>
      </c>
      <c r="X950" s="60">
        <v>0</v>
      </c>
      <c r="Y950" s="60">
        <v>0</v>
      </c>
      <c r="Z950" s="60">
        <v>0</v>
      </c>
      <c r="AA950" s="60">
        <v>0</v>
      </c>
      <c r="AB950" s="60">
        <v>32130</v>
      </c>
      <c r="AC950" s="60">
        <v>19800</v>
      </c>
      <c r="AD950" s="60">
        <v>34020</v>
      </c>
      <c r="AE950" s="60">
        <v>19800</v>
      </c>
      <c r="AF950" s="60">
        <v>4042</v>
      </c>
      <c r="AG950" s="60">
        <v>10178</v>
      </c>
      <c r="AH950" s="61">
        <v>0.29920000000000002</v>
      </c>
      <c r="AL950" s="55" t="s">
        <v>33</v>
      </c>
      <c r="AM950" s="55" t="s">
        <v>773</v>
      </c>
      <c r="AN950" s="55" t="s">
        <v>785</v>
      </c>
      <c r="AP95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34020</v>
      </c>
      <c r="AQ95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19800</v>
      </c>
      <c r="AR95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4042</v>
      </c>
      <c r="AS950" s="60">
        <f>IFERROR(IF(출고표[[#This Row],[쇼핑몰구분]]="비닐팩토리",0,ROUND(출고표[[#This Row],[총판매금액(검)]]-출고표[[#This Row],[거래처지급액(검)]]-출고표[[#This Row],[수수료(검)]],0)),0)</f>
        <v>10178</v>
      </c>
      <c r="AT95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0.29920000000000002</v>
      </c>
      <c r="AU95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0" s="60">
        <f>IFERROR(IF(D950="스마트스토어",COUNTIFS(출고표[구입일자],"&lt;&gt;"&amp;H950,출고표[구매자명],E950,출고표[구매자연락처],F950),COUNTIFS(출고표[구입일자],"&lt;&gt;"&amp;H950,출고표[구매자명],E950,출고표[구매자연락처],G950)),0)</f>
        <v>0</v>
      </c>
    </row>
    <row r="951" spans="1:48" ht="20.100000000000001" customHeight="1">
      <c r="A951" s="55">
        <v>960</v>
      </c>
      <c r="B951" s="55" t="s">
        <v>560</v>
      </c>
      <c r="C951" s="64" t="s">
        <v>5159</v>
      </c>
      <c r="D951" s="55" t="s">
        <v>562</v>
      </c>
      <c r="E951" s="55" t="s">
        <v>5157</v>
      </c>
      <c r="G951" s="55" t="s">
        <v>5160</v>
      </c>
      <c r="H951" s="63">
        <v>45553</v>
      </c>
      <c r="I951" s="63">
        <v>45554</v>
      </c>
      <c r="J951" s="55" t="s">
        <v>561</v>
      </c>
      <c r="K951" s="64" t="s">
        <v>5158</v>
      </c>
      <c r="M951" s="55" t="s">
        <v>5157</v>
      </c>
      <c r="N951" s="55" t="s">
        <v>5160</v>
      </c>
      <c r="P951" s="55" t="s">
        <v>5161</v>
      </c>
      <c r="Q951" s="55" t="s">
        <v>5162</v>
      </c>
      <c r="R951" s="55" t="s">
        <v>34</v>
      </c>
      <c r="S951" s="55" t="s">
        <v>351</v>
      </c>
      <c r="T951" s="60">
        <v>1</v>
      </c>
      <c r="U951" s="60">
        <v>34020</v>
      </c>
      <c r="V951" s="60">
        <v>0</v>
      </c>
      <c r="W951" s="60">
        <v>3000</v>
      </c>
      <c r="X951" s="60">
        <v>0</v>
      </c>
      <c r="Y951" s="60">
        <v>3500</v>
      </c>
      <c r="Z951" s="60">
        <v>1053</v>
      </c>
      <c r="AA951" s="60">
        <v>0</v>
      </c>
      <c r="AB951" s="60">
        <v>32130</v>
      </c>
      <c r="AC951" s="60">
        <v>19800</v>
      </c>
      <c r="AD951" s="60">
        <v>37020</v>
      </c>
      <c r="AE951" s="60">
        <v>24353</v>
      </c>
      <c r="AF951" s="60">
        <v>4141</v>
      </c>
      <c r="AG951" s="60">
        <v>8526</v>
      </c>
      <c r="AH951" s="61">
        <v>0.2303</v>
      </c>
      <c r="AL951" s="55" t="s">
        <v>33</v>
      </c>
      <c r="AN951" s="55" t="s">
        <v>785</v>
      </c>
      <c r="AP95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95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5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51" s="60">
        <f>IFERROR(IF(출고표[[#This Row],[쇼핑몰구분]]="비닐팩토리",0,ROUND(출고표[[#This Row],[총판매금액(검)]]-출고표[[#This Row],[거래처지급액(검)]]-출고표[[#This Row],[수수료(검)]],0)),0)</f>
        <v>8526</v>
      </c>
      <c r="AT95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0.2303</v>
      </c>
      <c r="AU95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1" s="60">
        <f>IFERROR(IF(D951="스마트스토어",COUNTIFS(출고표[구입일자],"&lt;&gt;"&amp;H951,출고표[구매자명],E951,출고표[구매자연락처],F951),COUNTIFS(출고표[구입일자],"&lt;&gt;"&amp;H951,출고표[구매자명],E951,출고표[구매자연락처],G951)),0)</f>
        <v>0</v>
      </c>
    </row>
    <row r="952" spans="1:48" ht="20.100000000000001" customHeight="1">
      <c r="A952" s="55">
        <v>961</v>
      </c>
      <c r="B952" s="55" t="s">
        <v>665</v>
      </c>
      <c r="C952" s="64" t="s">
        <v>5165</v>
      </c>
      <c r="D952" s="55" t="s">
        <v>562</v>
      </c>
      <c r="E952" s="55" t="s">
        <v>5163</v>
      </c>
      <c r="G952" s="55" t="s">
        <v>5166</v>
      </c>
      <c r="H952" s="63">
        <v>45547</v>
      </c>
      <c r="I952" s="63">
        <v>45554</v>
      </c>
      <c r="J952" s="55" t="s">
        <v>561</v>
      </c>
      <c r="K952" s="64" t="s">
        <v>5164</v>
      </c>
      <c r="M952" s="55" t="s">
        <v>5163</v>
      </c>
      <c r="N952" s="55" t="s">
        <v>5166</v>
      </c>
      <c r="P952" s="55" t="s">
        <v>5167</v>
      </c>
      <c r="Q952" s="55" t="s">
        <v>564</v>
      </c>
      <c r="R952" s="55" t="s">
        <v>44</v>
      </c>
      <c r="S952" s="55" t="s">
        <v>351</v>
      </c>
      <c r="T952" s="60">
        <v>1</v>
      </c>
      <c r="U952" s="60">
        <v>15120</v>
      </c>
      <c r="V952" s="60">
        <v>0</v>
      </c>
      <c r="W952" s="60">
        <v>3000</v>
      </c>
      <c r="X952" s="60">
        <v>0</v>
      </c>
      <c r="Y952" s="60">
        <v>3500</v>
      </c>
      <c r="Z952" s="60">
        <v>1053</v>
      </c>
      <c r="AA952" s="60">
        <v>0</v>
      </c>
      <c r="AB952" s="60">
        <v>15120</v>
      </c>
      <c r="AC952" s="60">
        <v>9900</v>
      </c>
      <c r="AD952" s="60">
        <v>18120</v>
      </c>
      <c r="AE952" s="60">
        <v>0</v>
      </c>
      <c r="AF952" s="60">
        <v>1895</v>
      </c>
      <c r="AG952" s="60">
        <v>0</v>
      </c>
      <c r="AH952" s="61">
        <v>0</v>
      </c>
      <c r="AL952" s="55" t="s">
        <v>43</v>
      </c>
      <c r="AN952" s="55" t="s">
        <v>785</v>
      </c>
      <c r="AP95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18120</v>
      </c>
      <c r="AQ95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5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95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5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5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2" s="60">
        <f>IFERROR(IF(D952="스마트스토어",COUNTIFS(출고표[구입일자],"&lt;&gt;"&amp;H952,출고표[구매자명],E952,출고표[구매자연락처],F952),COUNTIFS(출고표[구입일자],"&lt;&gt;"&amp;H952,출고표[구매자명],E952,출고표[구매자연락처],G952)),0)</f>
        <v>0</v>
      </c>
    </row>
    <row r="953" spans="1:48" ht="20.100000000000001" customHeight="1">
      <c r="A953" s="55">
        <v>962</v>
      </c>
      <c r="B953" s="55" t="s">
        <v>665</v>
      </c>
      <c r="C953" s="64" t="s">
        <v>5169</v>
      </c>
      <c r="D953" s="55" t="s">
        <v>562</v>
      </c>
      <c r="E953" s="55" t="s">
        <v>2804</v>
      </c>
      <c r="G953" s="55" t="s">
        <v>5170</v>
      </c>
      <c r="H953" s="63">
        <v>45553</v>
      </c>
      <c r="I953" s="63">
        <v>45554</v>
      </c>
      <c r="J953" s="55" t="s">
        <v>561</v>
      </c>
      <c r="K953" s="64" t="s">
        <v>5168</v>
      </c>
      <c r="M953" s="55" t="s">
        <v>2801</v>
      </c>
      <c r="N953" s="55" t="s">
        <v>5170</v>
      </c>
      <c r="P953" s="55" t="s">
        <v>2807</v>
      </c>
      <c r="Q953" s="55" t="s">
        <v>564</v>
      </c>
      <c r="R953" s="55" t="s">
        <v>133</v>
      </c>
      <c r="S953" s="55" t="s">
        <v>351</v>
      </c>
      <c r="T953" s="60">
        <v>1</v>
      </c>
      <c r="U953" s="60">
        <v>22600</v>
      </c>
      <c r="V953" s="60">
        <v>0</v>
      </c>
      <c r="W953" s="60">
        <v>0</v>
      </c>
      <c r="X953" s="60">
        <v>0</v>
      </c>
      <c r="Y953" s="60">
        <v>4400</v>
      </c>
      <c r="Z953" s="60">
        <v>1725</v>
      </c>
      <c r="AA953" s="60">
        <v>0</v>
      </c>
      <c r="AB953" s="60">
        <v>870</v>
      </c>
      <c r="AC953" s="60">
        <v>550</v>
      </c>
      <c r="AD953" s="60">
        <v>22600</v>
      </c>
      <c r="AE953" s="60">
        <v>0</v>
      </c>
      <c r="AF953" s="60">
        <v>2685</v>
      </c>
      <c r="AG953" s="60">
        <v>0</v>
      </c>
      <c r="AH953" s="61">
        <v>0</v>
      </c>
      <c r="AL953" s="55" t="s">
        <v>132</v>
      </c>
      <c r="AN953" s="55" t="s">
        <v>785</v>
      </c>
      <c r="AP95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22600</v>
      </c>
      <c r="AQ95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5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2685</v>
      </c>
      <c r="AS95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5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5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3" s="60">
        <f>IFERROR(IF(D953="스마트스토어",COUNTIFS(출고표[구입일자],"&lt;&gt;"&amp;H953,출고표[구매자명],E953,출고표[구매자연락처],F953),COUNTIFS(출고표[구입일자],"&lt;&gt;"&amp;H953,출고표[구매자명],E953,출고표[구매자연락처],G953)),0)</f>
        <v>0</v>
      </c>
    </row>
    <row r="954" spans="1:48" ht="20.100000000000001" customHeight="1">
      <c r="A954" s="55">
        <v>963</v>
      </c>
      <c r="B954" s="55" t="s">
        <v>665</v>
      </c>
      <c r="C954" s="64" t="s">
        <v>5169</v>
      </c>
      <c r="D954" s="55" t="s">
        <v>562</v>
      </c>
      <c r="E954" s="55" t="s">
        <v>2804</v>
      </c>
      <c r="G954" s="55" t="s">
        <v>5170</v>
      </c>
      <c r="H954" s="63">
        <v>45553</v>
      </c>
      <c r="I954" s="63">
        <v>45554</v>
      </c>
      <c r="J954" s="55" t="s">
        <v>561</v>
      </c>
      <c r="K954" s="64" t="s">
        <v>5168</v>
      </c>
      <c r="M954" s="55" t="s">
        <v>2801</v>
      </c>
      <c r="N954" s="55" t="s">
        <v>5170</v>
      </c>
      <c r="P954" s="55" t="s">
        <v>2807</v>
      </c>
      <c r="Q954" s="55" t="s">
        <v>564</v>
      </c>
      <c r="R954" s="55" t="s">
        <v>133</v>
      </c>
      <c r="S954" s="55" t="s">
        <v>351</v>
      </c>
      <c r="T954" s="60">
        <v>1</v>
      </c>
      <c r="U954" s="60">
        <v>31200</v>
      </c>
      <c r="V954" s="60">
        <v>0</v>
      </c>
      <c r="W954" s="60">
        <v>0</v>
      </c>
      <c r="X954" s="60">
        <v>0</v>
      </c>
      <c r="Y954" s="60">
        <v>0</v>
      </c>
      <c r="Z954" s="60">
        <v>0</v>
      </c>
      <c r="AA954" s="60">
        <v>0</v>
      </c>
      <c r="AB954" s="60">
        <v>870</v>
      </c>
      <c r="AC954" s="60">
        <v>550</v>
      </c>
      <c r="AD954" s="60">
        <v>31200</v>
      </c>
      <c r="AE954" s="60">
        <v>0</v>
      </c>
      <c r="AF954" s="60">
        <v>3707</v>
      </c>
      <c r="AG954" s="60">
        <v>0</v>
      </c>
      <c r="AH954" s="61">
        <v>0</v>
      </c>
      <c r="AL954" s="55" t="s">
        <v>132</v>
      </c>
      <c r="AM954" s="55" t="s">
        <v>773</v>
      </c>
      <c r="AN954" s="55" t="s">
        <v>785</v>
      </c>
      <c r="AP95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31200</v>
      </c>
      <c r="AQ95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5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3707</v>
      </c>
      <c r="AS95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5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5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4" s="60">
        <f>IFERROR(IF(D954="스마트스토어",COUNTIFS(출고표[구입일자],"&lt;&gt;"&amp;H954,출고표[구매자명],E954,출고표[구매자연락처],F954),COUNTIFS(출고표[구입일자],"&lt;&gt;"&amp;H954,출고표[구매자명],E954,출고표[구매자연락처],G954)),0)</f>
        <v>0</v>
      </c>
    </row>
    <row r="955" spans="1:48" ht="20.100000000000001" customHeight="1">
      <c r="A955" s="55">
        <v>964</v>
      </c>
      <c r="B955" s="55" t="s">
        <v>560</v>
      </c>
      <c r="C955" s="64" t="s">
        <v>5173</v>
      </c>
      <c r="D955" s="55" t="s">
        <v>562</v>
      </c>
      <c r="E955" s="55" t="s">
        <v>5174</v>
      </c>
      <c r="G955" s="55" t="s">
        <v>5175</v>
      </c>
      <c r="H955" s="63">
        <v>45555</v>
      </c>
      <c r="I955" s="63">
        <v>45555</v>
      </c>
      <c r="J955" s="55" t="s">
        <v>561</v>
      </c>
      <c r="K955" s="64" t="s">
        <v>5172</v>
      </c>
      <c r="M955" s="55" t="s">
        <v>5171</v>
      </c>
      <c r="N955" s="55" t="s">
        <v>5175</v>
      </c>
      <c r="P955" s="55" t="s">
        <v>5176</v>
      </c>
      <c r="Q955" s="55" t="s">
        <v>564</v>
      </c>
      <c r="R955" s="55" t="s">
        <v>115</v>
      </c>
      <c r="S955" s="55" t="s">
        <v>351</v>
      </c>
      <c r="T955" s="60">
        <v>10</v>
      </c>
      <c r="U955" s="60">
        <v>35400</v>
      </c>
      <c r="V955" s="60">
        <v>0</v>
      </c>
      <c r="W955" s="60">
        <v>0</v>
      </c>
      <c r="X955" s="60">
        <v>0</v>
      </c>
      <c r="Y955" s="60">
        <v>4400</v>
      </c>
      <c r="Z955" s="60">
        <v>1725</v>
      </c>
      <c r="AA955" s="60">
        <v>0</v>
      </c>
      <c r="AB955" s="60">
        <v>3210</v>
      </c>
      <c r="AC955" s="60">
        <v>1980</v>
      </c>
      <c r="AD955" s="60">
        <v>35400</v>
      </c>
      <c r="AE955" s="60">
        <v>25925</v>
      </c>
      <c r="AF955" s="60">
        <v>4206</v>
      </c>
      <c r="AG955" s="60">
        <v>5269</v>
      </c>
      <c r="AH955" s="61">
        <v>0.14879999999999999</v>
      </c>
      <c r="AL955" s="55" t="s">
        <v>114</v>
      </c>
      <c r="AN955" s="55" t="s">
        <v>785</v>
      </c>
      <c r="AP95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35400</v>
      </c>
      <c r="AQ95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25925</v>
      </c>
      <c r="AR95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4206</v>
      </c>
      <c r="AS955" s="60">
        <f>IFERROR(IF(출고표[[#This Row],[쇼핑몰구분]]="비닐팩토리",0,ROUND(출고표[[#This Row],[총판매금액(검)]]-출고표[[#This Row],[거래처지급액(검)]]-출고표[[#This Row],[수수료(검)]],0)),0)</f>
        <v>5269</v>
      </c>
      <c r="AT95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0.14879999999999999</v>
      </c>
      <c r="AU95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5" s="60">
        <f>IFERROR(IF(D955="스마트스토어",COUNTIFS(출고표[구입일자],"&lt;&gt;"&amp;H955,출고표[구매자명],E955,출고표[구매자연락처],F955),COUNTIFS(출고표[구입일자],"&lt;&gt;"&amp;H955,출고표[구매자명],E955,출고표[구매자연락처],G955)),0)</f>
        <v>0</v>
      </c>
    </row>
    <row r="956" spans="1:48" ht="20.100000000000001" customHeight="1">
      <c r="A956" s="55">
        <v>965</v>
      </c>
      <c r="B956" s="55" t="s">
        <v>560</v>
      </c>
      <c r="C956" s="64" t="s">
        <v>5177</v>
      </c>
      <c r="D956" s="55" t="s">
        <v>562</v>
      </c>
      <c r="E956" s="55" t="s">
        <v>5174</v>
      </c>
      <c r="G956" s="55" t="s">
        <v>5178</v>
      </c>
      <c r="H956" s="63">
        <v>45555</v>
      </c>
      <c r="I956" s="63">
        <v>45555</v>
      </c>
      <c r="J956" s="55" t="s">
        <v>561</v>
      </c>
      <c r="K956" s="64" t="s">
        <v>5172</v>
      </c>
      <c r="M956" s="55" t="s">
        <v>5171</v>
      </c>
      <c r="N956" s="55" t="s">
        <v>5178</v>
      </c>
      <c r="P956" s="55" t="s">
        <v>5176</v>
      </c>
      <c r="Q956" s="55" t="s">
        <v>564</v>
      </c>
      <c r="R956" s="55" t="s">
        <v>121</v>
      </c>
      <c r="S956" s="55" t="s">
        <v>351</v>
      </c>
      <c r="T956" s="60">
        <v>5</v>
      </c>
      <c r="U956" s="60">
        <v>13550</v>
      </c>
      <c r="V956" s="60">
        <v>0</v>
      </c>
      <c r="W956" s="60">
        <v>0</v>
      </c>
      <c r="X956" s="60">
        <v>0</v>
      </c>
      <c r="Y956" s="60">
        <v>0</v>
      </c>
      <c r="Z956" s="60">
        <v>0</v>
      </c>
      <c r="AA956" s="60">
        <v>0</v>
      </c>
      <c r="AB956" s="60">
        <v>2320</v>
      </c>
      <c r="AC956" s="60">
        <v>1430</v>
      </c>
      <c r="AD956" s="60">
        <v>13550</v>
      </c>
      <c r="AE956" s="60">
        <v>7150</v>
      </c>
      <c r="AF956" s="60">
        <v>1610</v>
      </c>
      <c r="AG956" s="60">
        <v>7790</v>
      </c>
      <c r="AH956" s="61">
        <v>0.57489999999999997</v>
      </c>
      <c r="AL956" s="55" t="s">
        <v>120</v>
      </c>
      <c r="AM956" s="55" t="s">
        <v>773</v>
      </c>
      <c r="AN956" s="55" t="s">
        <v>785</v>
      </c>
      <c r="AP95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13550</v>
      </c>
      <c r="AQ95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7150</v>
      </c>
      <c r="AR95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1610</v>
      </c>
      <c r="AS956" s="60">
        <f>IFERROR(IF(출고표[[#This Row],[쇼핑몰구분]]="비닐팩토리",0,ROUND(출고표[[#This Row],[총판매금액(검)]]-출고표[[#This Row],[거래처지급액(검)]]-출고표[[#This Row],[수수료(검)]],0)),0)</f>
        <v>4790</v>
      </c>
      <c r="AT95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0.35349999999999998</v>
      </c>
      <c r="AU95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56" s="60">
        <f>IFERROR(IF(D956="스마트스토어",COUNTIFS(출고표[구입일자],"&lt;&gt;"&amp;H956,출고표[구매자명],E956,출고표[구매자연락처],F956),COUNTIFS(출고표[구입일자],"&lt;&gt;"&amp;H956,출고표[구매자명],E956,출고표[구매자연락처],G956)),0)</f>
        <v>0</v>
      </c>
    </row>
    <row r="957" spans="1:48" ht="20.100000000000001" customHeight="1">
      <c r="A957" s="55">
        <v>966</v>
      </c>
      <c r="B957" s="55" t="s">
        <v>560</v>
      </c>
      <c r="C957" s="64" t="s">
        <v>5179</v>
      </c>
      <c r="D957" s="55" t="s">
        <v>562</v>
      </c>
      <c r="E957" s="55" t="s">
        <v>5174</v>
      </c>
      <c r="G957" s="55" t="s">
        <v>5180</v>
      </c>
      <c r="H957" s="63">
        <v>45555</v>
      </c>
      <c r="I957" s="63">
        <v>45555</v>
      </c>
      <c r="J957" s="55" t="s">
        <v>561</v>
      </c>
      <c r="K957" s="64" t="s">
        <v>5172</v>
      </c>
      <c r="M957" s="55" t="s">
        <v>5171</v>
      </c>
      <c r="N957" s="55" t="s">
        <v>5180</v>
      </c>
      <c r="P957" s="55" t="s">
        <v>5176</v>
      </c>
      <c r="Q957" s="55" t="s">
        <v>564</v>
      </c>
      <c r="R957" s="55" t="s">
        <v>112</v>
      </c>
      <c r="S957" s="55" t="s">
        <v>351</v>
      </c>
      <c r="T957" s="60">
        <v>10</v>
      </c>
      <c r="U957" s="60">
        <v>40400</v>
      </c>
      <c r="V957" s="60">
        <v>0</v>
      </c>
      <c r="W957" s="60">
        <v>0</v>
      </c>
      <c r="X957" s="60">
        <v>0</v>
      </c>
      <c r="Y957" s="60">
        <v>0</v>
      </c>
      <c r="Z957" s="60">
        <v>0</v>
      </c>
      <c r="AA957" s="60">
        <v>0</v>
      </c>
      <c r="AB957" s="60">
        <v>3510</v>
      </c>
      <c r="AC957" s="60">
        <v>2156</v>
      </c>
      <c r="AD957" s="60">
        <v>40400</v>
      </c>
      <c r="AE957" s="60">
        <v>21560</v>
      </c>
      <c r="AF957" s="60">
        <v>4800</v>
      </c>
      <c r="AG957" s="60">
        <v>14040</v>
      </c>
      <c r="AH957" s="61">
        <v>0.34749999999999998</v>
      </c>
      <c r="AL957" s="55" t="s">
        <v>111</v>
      </c>
      <c r="AM957" s="55" t="s">
        <v>773</v>
      </c>
      <c r="AN957" s="55" t="s">
        <v>785</v>
      </c>
      <c r="AP95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40400</v>
      </c>
      <c r="AQ95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21560</v>
      </c>
      <c r="AR95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4800</v>
      </c>
      <c r="AS957" s="60">
        <f>IFERROR(IF(출고표[[#This Row],[쇼핑몰구분]]="비닐팩토리",0,ROUND(출고표[[#This Row],[총판매금액(검)]]-출고표[[#This Row],[거래처지급액(검)]]-출고표[[#This Row],[수수료(검)]],0)),0)</f>
        <v>14040</v>
      </c>
      <c r="AT95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0.34749999999999998</v>
      </c>
      <c r="AU95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7" s="60">
        <f>IFERROR(IF(D957="스마트스토어",COUNTIFS(출고표[구입일자],"&lt;&gt;"&amp;H957,출고표[구매자명],E957,출고표[구매자연락처],F957),COUNTIFS(출고표[구입일자],"&lt;&gt;"&amp;H957,출고표[구매자명],E957,출고표[구매자연락처],G957)),0)</f>
        <v>0</v>
      </c>
    </row>
    <row r="958" spans="1:48" ht="20.100000000000001" customHeight="1">
      <c r="A958" s="55">
        <v>967</v>
      </c>
      <c r="B958" s="55" t="s">
        <v>560</v>
      </c>
      <c r="C958" s="64" t="s">
        <v>5183</v>
      </c>
      <c r="D958" s="55" t="s">
        <v>562</v>
      </c>
      <c r="E958" s="55" t="s">
        <v>5181</v>
      </c>
      <c r="G958" s="55" t="s">
        <v>5184</v>
      </c>
      <c r="H958" s="63">
        <v>45555</v>
      </c>
      <c r="I958" s="63">
        <v>45555</v>
      </c>
      <c r="J958" s="55" t="s">
        <v>561</v>
      </c>
      <c r="K958" s="64" t="s">
        <v>5182</v>
      </c>
      <c r="M958" s="55" t="s">
        <v>5181</v>
      </c>
      <c r="N958" s="55" t="s">
        <v>5184</v>
      </c>
      <c r="P958" s="55" t="s">
        <v>5185</v>
      </c>
      <c r="Q958" s="55" t="s">
        <v>563</v>
      </c>
      <c r="R958" s="55" t="s">
        <v>38</v>
      </c>
      <c r="S958" s="55" t="s">
        <v>351</v>
      </c>
      <c r="T958" s="60">
        <v>1</v>
      </c>
      <c r="U958" s="60">
        <v>24570</v>
      </c>
      <c r="V958" s="60">
        <v>0</v>
      </c>
      <c r="W958" s="60">
        <v>3000</v>
      </c>
      <c r="X958" s="60">
        <v>0</v>
      </c>
      <c r="Y958" s="60">
        <v>3500</v>
      </c>
      <c r="Z958" s="60">
        <v>1053</v>
      </c>
      <c r="AA958" s="60">
        <v>0</v>
      </c>
      <c r="AB958" s="60">
        <v>23210</v>
      </c>
      <c r="AC958" s="60">
        <v>14300</v>
      </c>
      <c r="AD958" s="60">
        <v>27570</v>
      </c>
      <c r="AE958" s="60">
        <v>18853</v>
      </c>
      <c r="AF958" s="60">
        <v>3018</v>
      </c>
      <c r="AG958" s="60">
        <v>5699</v>
      </c>
      <c r="AH958" s="61">
        <v>0.20669999999999999</v>
      </c>
      <c r="AL958" s="55" t="s">
        <v>37</v>
      </c>
      <c r="AN958" s="55" t="s">
        <v>785</v>
      </c>
      <c r="AP95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27570</v>
      </c>
      <c r="AQ95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18853</v>
      </c>
      <c r="AR95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958" s="60">
        <f>IFERROR(IF(출고표[[#This Row],[쇼핑몰구분]]="비닐팩토리",0,ROUND(출고표[[#This Row],[총판매금액(검)]]-출고표[[#This Row],[거래처지급액(검)]]-출고표[[#This Row],[수수료(검)]],0)),0)</f>
        <v>5699</v>
      </c>
      <c r="AT95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0.20669999999999999</v>
      </c>
      <c r="AU95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8" s="60">
        <f>IFERROR(IF(D958="스마트스토어",COUNTIFS(출고표[구입일자],"&lt;&gt;"&amp;H958,출고표[구매자명],E958,출고표[구매자연락처],F958),COUNTIFS(출고표[구입일자],"&lt;&gt;"&amp;H958,출고표[구매자명],E958,출고표[구매자연락처],G958)),0)</f>
        <v>0</v>
      </c>
    </row>
    <row r="959" spans="1:48" ht="20.100000000000001" customHeight="1">
      <c r="A959" s="55">
        <v>968</v>
      </c>
      <c r="B959" s="55" t="s">
        <v>560</v>
      </c>
      <c r="C959" s="64" t="s">
        <v>5188</v>
      </c>
      <c r="D959" s="55" t="s">
        <v>562</v>
      </c>
      <c r="E959" s="55" t="s">
        <v>5189</v>
      </c>
      <c r="G959" s="55" t="s">
        <v>5190</v>
      </c>
      <c r="H959" s="63">
        <v>45555</v>
      </c>
      <c r="I959" s="63">
        <v>45555</v>
      </c>
      <c r="J959" s="55" t="s">
        <v>561</v>
      </c>
      <c r="K959" s="64" t="s">
        <v>5187</v>
      </c>
      <c r="M959" s="55" t="s">
        <v>5186</v>
      </c>
      <c r="N959" s="55" t="s">
        <v>5190</v>
      </c>
      <c r="P959" s="55" t="s">
        <v>5191</v>
      </c>
      <c r="Q959" s="55" t="s">
        <v>5192</v>
      </c>
      <c r="R959" s="55" t="s">
        <v>98</v>
      </c>
      <c r="S959" s="55" t="s">
        <v>351</v>
      </c>
      <c r="T959" s="60">
        <v>5</v>
      </c>
      <c r="U959" s="60">
        <v>30600</v>
      </c>
      <c r="V959" s="60">
        <v>3400</v>
      </c>
      <c r="W959" s="60">
        <v>0</v>
      </c>
      <c r="X959" s="60">
        <v>0</v>
      </c>
      <c r="Y959" s="60">
        <v>3500</v>
      </c>
      <c r="Z959" s="60">
        <v>1053</v>
      </c>
      <c r="AA959" s="60">
        <v>0</v>
      </c>
      <c r="AB959" s="60">
        <v>6430</v>
      </c>
      <c r="AC959" s="60">
        <v>3960</v>
      </c>
      <c r="AD959" s="60">
        <v>30600</v>
      </c>
      <c r="AE959" s="60">
        <v>24353</v>
      </c>
      <c r="AF959" s="60">
        <v>3635</v>
      </c>
      <c r="AG959" s="60">
        <v>2612</v>
      </c>
      <c r="AH959" s="61">
        <v>8.5400000000000004E-2</v>
      </c>
      <c r="AL959" s="55" t="s">
        <v>1645</v>
      </c>
      <c r="AN959" s="55" t="s">
        <v>785</v>
      </c>
      <c r="AP95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30600</v>
      </c>
      <c r="AQ95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24353</v>
      </c>
      <c r="AR95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959" s="60">
        <f>IFERROR(IF(출고표[[#This Row],[쇼핑몰구분]]="비닐팩토리",0,ROUND(출고표[[#This Row],[총판매금액(검)]]-출고표[[#This Row],[거래처지급액(검)]]-출고표[[#This Row],[수수료(검)]],0)),0)</f>
        <v>2612</v>
      </c>
      <c r="AT95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8.5400000000000004E-2</v>
      </c>
      <c r="AU95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9" s="60">
        <f>IFERROR(IF(D959="스마트스토어",COUNTIFS(출고표[구입일자],"&lt;&gt;"&amp;H959,출고표[구매자명],E959,출고표[구매자연락처],F959),COUNTIFS(출고표[구입일자],"&lt;&gt;"&amp;H959,출고표[구매자명],E959,출고표[구매자연락처],G959)),0)</f>
        <v>0</v>
      </c>
    </row>
    <row r="960" spans="1:48" ht="20.100000000000001" customHeight="1">
      <c r="A960" s="55">
        <v>969</v>
      </c>
      <c r="B960" s="55" t="s">
        <v>560</v>
      </c>
      <c r="C960" s="64" t="s">
        <v>5195</v>
      </c>
      <c r="D960" s="55" t="s">
        <v>562</v>
      </c>
      <c r="E960" s="55" t="s">
        <v>5193</v>
      </c>
      <c r="G960" s="55" t="s">
        <v>5196</v>
      </c>
      <c r="H960" s="63">
        <v>45555</v>
      </c>
      <c r="I960" s="63">
        <v>45555</v>
      </c>
      <c r="J960" s="55" t="s">
        <v>561</v>
      </c>
      <c r="K960" s="64" t="s">
        <v>5194</v>
      </c>
      <c r="M960" s="55" t="s">
        <v>5193</v>
      </c>
      <c r="N960" s="55" t="s">
        <v>5196</v>
      </c>
      <c r="P960" s="55" t="s">
        <v>5197</v>
      </c>
      <c r="Q960" s="55" t="s">
        <v>5198</v>
      </c>
      <c r="R960" s="55" t="s">
        <v>82</v>
      </c>
      <c r="S960" s="55" t="s">
        <v>385</v>
      </c>
      <c r="T960" s="60">
        <v>2</v>
      </c>
      <c r="U960" s="60">
        <v>12560</v>
      </c>
      <c r="V960" s="60">
        <v>680</v>
      </c>
      <c r="W960" s="60">
        <v>0</v>
      </c>
      <c r="X960" s="60">
        <v>0</v>
      </c>
      <c r="Y960" s="60">
        <v>3000</v>
      </c>
      <c r="Z960" s="60">
        <v>0</v>
      </c>
      <c r="AA960" s="60">
        <v>0</v>
      </c>
      <c r="AB960" s="60">
        <v>5890</v>
      </c>
      <c r="AC960" s="60">
        <v>3740</v>
      </c>
      <c r="AD960" s="60">
        <v>12560</v>
      </c>
      <c r="AE960" s="60">
        <v>10480</v>
      </c>
      <c r="AF960" s="60">
        <v>1492</v>
      </c>
      <c r="AG960" s="60">
        <v>588</v>
      </c>
      <c r="AH960" s="61">
        <v>4.6800000000000001E-2</v>
      </c>
      <c r="AL960" s="55" t="s">
        <v>81</v>
      </c>
      <c r="AN960" s="55" t="s">
        <v>785</v>
      </c>
      <c r="AP96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12560</v>
      </c>
      <c r="AQ96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10480</v>
      </c>
      <c r="AR96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960" s="60">
        <f>IFERROR(IF(출고표[[#This Row],[쇼핑몰구분]]="비닐팩토리",0,ROUND(출고표[[#This Row],[총판매금액(검)]]-출고표[[#This Row],[거래처지급액(검)]]-출고표[[#This Row],[수수료(검)]],0)),0)</f>
        <v>588</v>
      </c>
      <c r="AT96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4.6800000000000001E-2</v>
      </c>
      <c r="AU96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0" s="60">
        <f>IFERROR(IF(D960="스마트스토어",COUNTIFS(출고표[구입일자],"&lt;&gt;"&amp;H960,출고표[구매자명],E960,출고표[구매자연락처],F960),COUNTIFS(출고표[구입일자],"&lt;&gt;"&amp;H960,출고표[구매자명],E960,출고표[구매자연락처],G960)),0)</f>
        <v>0</v>
      </c>
    </row>
    <row r="961" spans="1:48" ht="20.100000000000001" customHeight="1">
      <c r="A961" s="55">
        <v>970</v>
      </c>
      <c r="B961" s="55" t="s">
        <v>665</v>
      </c>
      <c r="C961" s="64" t="s">
        <v>5264</v>
      </c>
      <c r="D961" s="55" t="s">
        <v>530</v>
      </c>
      <c r="E961" s="55" t="s">
        <v>5199</v>
      </c>
      <c r="H961" s="63">
        <v>45555</v>
      </c>
      <c r="I961" s="63">
        <v>45555</v>
      </c>
      <c r="J961" s="55" t="s">
        <v>561</v>
      </c>
      <c r="K961" s="64" t="s">
        <v>5200</v>
      </c>
      <c r="M961" s="55" t="s">
        <v>5199</v>
      </c>
      <c r="N961" s="55" t="s">
        <v>5201</v>
      </c>
      <c r="P961" s="55" t="s">
        <v>5202</v>
      </c>
      <c r="R961" s="55" t="s">
        <v>529</v>
      </c>
      <c r="S961" s="55" t="s">
        <v>351</v>
      </c>
      <c r="T961" s="60">
        <v>1</v>
      </c>
      <c r="U961" s="60">
        <v>0</v>
      </c>
      <c r="V961" s="60">
        <v>0</v>
      </c>
      <c r="W961" s="60">
        <v>0</v>
      </c>
      <c r="X961" s="60">
        <v>0</v>
      </c>
      <c r="Y961" s="60">
        <v>5500</v>
      </c>
      <c r="Z961" s="60">
        <v>1925</v>
      </c>
      <c r="AA961" s="60">
        <v>0</v>
      </c>
      <c r="AB961" s="60">
        <v>0</v>
      </c>
      <c r="AC961" s="60">
        <v>0</v>
      </c>
      <c r="AD961" s="60">
        <v>0</v>
      </c>
      <c r="AE961" s="60">
        <v>0</v>
      </c>
      <c r="AF961" s="60">
        <v>0</v>
      </c>
      <c r="AG961" s="60">
        <v>0</v>
      </c>
      <c r="AH961" s="61">
        <v>0</v>
      </c>
      <c r="AL961" s="55" t="s">
        <v>530</v>
      </c>
      <c r="AM961" s="55" t="s">
        <v>773</v>
      </c>
      <c r="AN961" s="55" t="s">
        <v>785</v>
      </c>
      <c r="AP96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6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6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6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6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6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1" s="60">
        <f>IFERROR(IF(D961="스마트스토어",COUNTIFS(출고표[구입일자],"&lt;&gt;"&amp;H961,출고표[구매자명],E961,출고표[구매자연락처],F961),COUNTIFS(출고표[구입일자],"&lt;&gt;"&amp;H961,출고표[구매자명],E961,출고표[구매자연락처],G961)),0)</f>
        <v>0</v>
      </c>
    </row>
    <row r="962" spans="1:48" ht="20.100000000000001" customHeight="1">
      <c r="A962" s="55">
        <v>971</v>
      </c>
      <c r="B962" s="55" t="s">
        <v>665</v>
      </c>
      <c r="C962" s="64" t="s">
        <v>5265</v>
      </c>
      <c r="D962" s="55" t="s">
        <v>530</v>
      </c>
      <c r="E962" s="55" t="s">
        <v>5199</v>
      </c>
      <c r="H962" s="63">
        <v>45555</v>
      </c>
      <c r="I962" s="63">
        <v>45555</v>
      </c>
      <c r="J962" s="55" t="s">
        <v>561</v>
      </c>
      <c r="K962" s="64" t="s">
        <v>5203</v>
      </c>
      <c r="M962" s="55" t="s">
        <v>5199</v>
      </c>
      <c r="N962" s="55" t="s">
        <v>5201</v>
      </c>
      <c r="P962" s="55" t="s">
        <v>5202</v>
      </c>
      <c r="R962" s="55" t="s">
        <v>529</v>
      </c>
      <c r="S962" s="55" t="s">
        <v>351</v>
      </c>
      <c r="T962" s="60">
        <v>1</v>
      </c>
      <c r="U962" s="60">
        <v>0</v>
      </c>
      <c r="V962" s="60">
        <v>0</v>
      </c>
      <c r="W962" s="60">
        <v>0</v>
      </c>
      <c r="X962" s="60">
        <v>0</v>
      </c>
      <c r="Y962" s="60">
        <v>5500</v>
      </c>
      <c r="Z962" s="60">
        <v>1925</v>
      </c>
      <c r="AA962" s="60">
        <v>0</v>
      </c>
      <c r="AB962" s="60">
        <v>0</v>
      </c>
      <c r="AC962" s="60">
        <v>0</v>
      </c>
      <c r="AD962" s="60">
        <v>0</v>
      </c>
      <c r="AE962" s="60">
        <v>0</v>
      </c>
      <c r="AF962" s="60">
        <v>0</v>
      </c>
      <c r="AG962" s="60">
        <v>0</v>
      </c>
      <c r="AH962" s="61">
        <v>0</v>
      </c>
      <c r="AL962" s="55" t="s">
        <v>530</v>
      </c>
      <c r="AM962" s="55" t="s">
        <v>773</v>
      </c>
      <c r="AN962" s="55" t="s">
        <v>785</v>
      </c>
      <c r="AP96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6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6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6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6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6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2" s="60">
        <f>IFERROR(IF(D962="스마트스토어",COUNTIFS(출고표[구입일자],"&lt;&gt;"&amp;H962,출고표[구매자명],E962,출고표[구매자연락처],F962),COUNTIFS(출고표[구입일자],"&lt;&gt;"&amp;H962,출고표[구매자명],E962,출고표[구매자연락처],G962)),0)</f>
        <v>0</v>
      </c>
    </row>
    <row r="963" spans="1:48" ht="20.100000000000001" customHeight="1">
      <c r="A963" s="55">
        <v>972</v>
      </c>
      <c r="B963" s="55" t="s">
        <v>665</v>
      </c>
      <c r="C963" s="64" t="s">
        <v>5266</v>
      </c>
      <c r="D963" s="55" t="s">
        <v>530</v>
      </c>
      <c r="E963" s="55" t="s">
        <v>5199</v>
      </c>
      <c r="H963" s="63">
        <v>45555</v>
      </c>
      <c r="I963" s="63">
        <v>45555</v>
      </c>
      <c r="J963" s="55" t="s">
        <v>561</v>
      </c>
      <c r="K963" s="64" t="s">
        <v>5204</v>
      </c>
      <c r="M963" s="55" t="s">
        <v>5199</v>
      </c>
      <c r="N963" s="55" t="s">
        <v>5201</v>
      </c>
      <c r="P963" s="55" t="s">
        <v>5202</v>
      </c>
      <c r="R963" s="55" t="s">
        <v>529</v>
      </c>
      <c r="S963" s="55" t="s">
        <v>351</v>
      </c>
      <c r="T963" s="60">
        <v>1</v>
      </c>
      <c r="U963" s="60">
        <v>0</v>
      </c>
      <c r="V963" s="60">
        <v>0</v>
      </c>
      <c r="W963" s="60">
        <v>0</v>
      </c>
      <c r="X963" s="60">
        <v>0</v>
      </c>
      <c r="Y963" s="60">
        <v>5500</v>
      </c>
      <c r="Z963" s="60">
        <v>1925</v>
      </c>
      <c r="AA963" s="60">
        <v>0</v>
      </c>
      <c r="AB963" s="60">
        <v>0</v>
      </c>
      <c r="AC963" s="60">
        <v>0</v>
      </c>
      <c r="AD963" s="60">
        <v>0</v>
      </c>
      <c r="AE963" s="60">
        <v>0</v>
      </c>
      <c r="AF963" s="60">
        <v>0</v>
      </c>
      <c r="AG963" s="60">
        <v>0</v>
      </c>
      <c r="AH963" s="61">
        <v>0</v>
      </c>
      <c r="AL963" s="55" t="s">
        <v>530</v>
      </c>
      <c r="AM963" s="55" t="s">
        <v>773</v>
      </c>
      <c r="AN963" s="55" t="s">
        <v>785</v>
      </c>
      <c r="AP96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6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6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6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6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6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3" s="60">
        <f>IFERROR(IF(D963="스마트스토어",COUNTIFS(출고표[구입일자],"&lt;&gt;"&amp;H963,출고표[구매자명],E963,출고표[구매자연락처],F963),COUNTIFS(출고표[구입일자],"&lt;&gt;"&amp;H963,출고표[구매자명],E963,출고표[구매자연락처],G963)),0)</f>
        <v>0</v>
      </c>
    </row>
    <row r="964" spans="1:48" ht="20.100000000000001" customHeight="1">
      <c r="A964" s="55">
        <v>973</v>
      </c>
      <c r="B964" s="55" t="s">
        <v>665</v>
      </c>
      <c r="C964" s="64" t="s">
        <v>5267</v>
      </c>
      <c r="D964" s="55" t="s">
        <v>530</v>
      </c>
      <c r="E964" s="55" t="s">
        <v>5205</v>
      </c>
      <c r="H964" s="63">
        <v>45555</v>
      </c>
      <c r="I964" s="63">
        <v>45555</v>
      </c>
      <c r="J964" s="55" t="s">
        <v>561</v>
      </c>
      <c r="K964" s="64" t="s">
        <v>5206</v>
      </c>
      <c r="M964" s="55" t="s">
        <v>5205</v>
      </c>
      <c r="N964" s="55" t="s">
        <v>5201</v>
      </c>
      <c r="P964" s="55" t="s">
        <v>5202</v>
      </c>
      <c r="R964" s="55" t="s">
        <v>529</v>
      </c>
      <c r="S964" s="55" t="s">
        <v>351</v>
      </c>
      <c r="T964" s="60">
        <v>1</v>
      </c>
      <c r="U964" s="60">
        <v>0</v>
      </c>
      <c r="V964" s="60">
        <v>0</v>
      </c>
      <c r="W964" s="60">
        <v>0</v>
      </c>
      <c r="X964" s="60">
        <v>0</v>
      </c>
      <c r="Y964" s="60">
        <v>5500</v>
      </c>
      <c r="Z964" s="60">
        <v>1925</v>
      </c>
      <c r="AA964" s="60">
        <v>0</v>
      </c>
      <c r="AB964" s="60">
        <v>0</v>
      </c>
      <c r="AC964" s="60">
        <v>0</v>
      </c>
      <c r="AD964" s="60">
        <v>0</v>
      </c>
      <c r="AE964" s="60">
        <v>0</v>
      </c>
      <c r="AF964" s="60">
        <v>0</v>
      </c>
      <c r="AG964" s="60">
        <v>0</v>
      </c>
      <c r="AH964" s="61">
        <v>0</v>
      </c>
      <c r="AL964" s="55" t="s">
        <v>530</v>
      </c>
      <c r="AM964" s="55" t="s">
        <v>773</v>
      </c>
      <c r="AN964" s="55" t="s">
        <v>785</v>
      </c>
      <c r="AP96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6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6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6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6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6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4" s="60">
        <f>IFERROR(IF(D964="스마트스토어",COUNTIFS(출고표[구입일자],"&lt;&gt;"&amp;H964,출고표[구매자명],E964,출고표[구매자연락처],F964),COUNTIFS(출고표[구입일자],"&lt;&gt;"&amp;H964,출고표[구매자명],E964,출고표[구매자연락처],G964)),0)</f>
        <v>0</v>
      </c>
    </row>
    <row r="965" spans="1:48" ht="20.100000000000001" customHeight="1">
      <c r="A965" s="55">
        <v>974</v>
      </c>
      <c r="B965" s="55" t="s">
        <v>665</v>
      </c>
      <c r="C965" s="64" t="s">
        <v>5268</v>
      </c>
      <c r="D965" s="55" t="s">
        <v>530</v>
      </c>
      <c r="E965" s="55" t="s">
        <v>5205</v>
      </c>
      <c r="H965" s="63">
        <v>45555</v>
      </c>
      <c r="I965" s="63">
        <v>45555</v>
      </c>
      <c r="J965" s="55" t="s">
        <v>561</v>
      </c>
      <c r="K965" s="64" t="s">
        <v>5207</v>
      </c>
      <c r="M965" s="55" t="s">
        <v>5205</v>
      </c>
      <c r="N965" s="55" t="s">
        <v>5201</v>
      </c>
      <c r="P965" s="55" t="s">
        <v>5202</v>
      </c>
      <c r="R965" s="55" t="s">
        <v>529</v>
      </c>
      <c r="S965" s="55" t="s">
        <v>351</v>
      </c>
      <c r="T965" s="60">
        <v>1</v>
      </c>
      <c r="U965" s="60">
        <v>0</v>
      </c>
      <c r="V965" s="60">
        <v>0</v>
      </c>
      <c r="W965" s="60">
        <v>0</v>
      </c>
      <c r="X965" s="60">
        <v>0</v>
      </c>
      <c r="Y965" s="60">
        <v>5500</v>
      </c>
      <c r="Z965" s="60">
        <v>1925</v>
      </c>
      <c r="AA965" s="60">
        <v>0</v>
      </c>
      <c r="AB965" s="60">
        <v>0</v>
      </c>
      <c r="AC965" s="60">
        <v>0</v>
      </c>
      <c r="AD965" s="60">
        <v>0</v>
      </c>
      <c r="AE965" s="60">
        <v>0</v>
      </c>
      <c r="AF965" s="60">
        <v>0</v>
      </c>
      <c r="AG965" s="60">
        <v>0</v>
      </c>
      <c r="AH965" s="61">
        <v>0</v>
      </c>
      <c r="AL965" s="55" t="s">
        <v>530</v>
      </c>
      <c r="AM965" s="55" t="s">
        <v>773</v>
      </c>
      <c r="AN965" s="55" t="s">
        <v>785</v>
      </c>
      <c r="AP96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6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6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6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6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6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5" s="60">
        <f>IFERROR(IF(D965="스마트스토어",COUNTIFS(출고표[구입일자],"&lt;&gt;"&amp;H965,출고표[구매자명],E965,출고표[구매자연락처],F965),COUNTIFS(출고표[구입일자],"&lt;&gt;"&amp;H965,출고표[구매자명],E965,출고표[구매자연락처],G965)),0)</f>
        <v>0</v>
      </c>
    </row>
    <row r="966" spans="1:48" ht="20.100000000000001" customHeight="1">
      <c r="A966" s="55">
        <v>975</v>
      </c>
      <c r="B966" s="55" t="s">
        <v>560</v>
      </c>
      <c r="C966" s="64" t="s">
        <v>5210</v>
      </c>
      <c r="D966" s="55" t="s">
        <v>559</v>
      </c>
      <c r="E966" s="55" t="s">
        <v>5208</v>
      </c>
      <c r="F966" s="55" t="s">
        <v>5211</v>
      </c>
      <c r="G966" s="55" t="s">
        <v>5212</v>
      </c>
      <c r="H966" s="63">
        <v>45555</v>
      </c>
      <c r="I966" s="63">
        <v>45555</v>
      </c>
      <c r="J966" s="55" t="s">
        <v>561</v>
      </c>
      <c r="K966" s="64" t="s">
        <v>5209</v>
      </c>
      <c r="M966" s="55" t="s">
        <v>5208</v>
      </c>
      <c r="N966" s="55" t="s">
        <v>5212</v>
      </c>
      <c r="P966" s="55" t="s">
        <v>5213</v>
      </c>
      <c r="R966" s="55" t="s">
        <v>88</v>
      </c>
      <c r="S966" s="55" t="s">
        <v>385</v>
      </c>
      <c r="T966" s="60">
        <v>2</v>
      </c>
      <c r="U966" s="60">
        <v>15560</v>
      </c>
      <c r="V966" s="60">
        <v>0</v>
      </c>
      <c r="W966" s="60">
        <v>3000</v>
      </c>
      <c r="X966" s="60">
        <v>0</v>
      </c>
      <c r="Y966" s="60">
        <v>3000</v>
      </c>
      <c r="Z966" s="60">
        <v>0</v>
      </c>
      <c r="AA966" s="60">
        <v>0</v>
      </c>
      <c r="AB966" s="60">
        <v>5940</v>
      </c>
      <c r="AC966" s="60">
        <v>3960</v>
      </c>
      <c r="AD966" s="60">
        <v>18560</v>
      </c>
      <c r="AE966" s="60">
        <v>10920</v>
      </c>
      <c r="AF966" s="60">
        <v>758</v>
      </c>
      <c r="AG966" s="60">
        <v>9882</v>
      </c>
      <c r="AH966" s="61">
        <v>0.53239999999999998</v>
      </c>
      <c r="AL966" s="55" t="s">
        <v>87</v>
      </c>
      <c r="AN966" s="55" t="s">
        <v>785</v>
      </c>
      <c r="AP96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18560</v>
      </c>
      <c r="AQ96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10920</v>
      </c>
      <c r="AR96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758</v>
      </c>
      <c r="AS966" s="60">
        <f>IFERROR(IF(출고표[[#This Row],[쇼핑몰구분]]="비닐팩토리",0,ROUND(출고표[[#This Row],[총판매금액(검)]]-출고표[[#This Row],[거래처지급액(검)]]-출고표[[#This Row],[수수료(검)]],0)),0)</f>
        <v>6882</v>
      </c>
      <c r="AT96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0.37080000000000002</v>
      </c>
      <c r="AU96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66" s="60">
        <f>IFERROR(IF(D966="스마트스토어",COUNTIFS(출고표[구입일자],"&lt;&gt;"&amp;H966,출고표[구매자명],E966,출고표[구매자연락처],F966),COUNTIFS(출고표[구입일자],"&lt;&gt;"&amp;H966,출고표[구매자명],E966,출고표[구매자연락처],G966)),0)</f>
        <v>0</v>
      </c>
    </row>
    <row r="967" spans="1:48" ht="20.100000000000001" customHeight="1">
      <c r="A967" s="55">
        <v>976</v>
      </c>
      <c r="B967" s="55" t="s">
        <v>560</v>
      </c>
      <c r="C967" s="64" t="s">
        <v>5215</v>
      </c>
      <c r="D967" s="55" t="s">
        <v>559</v>
      </c>
      <c r="E967" s="55" t="s">
        <v>1275</v>
      </c>
      <c r="F967" s="55" t="s">
        <v>1278</v>
      </c>
      <c r="G967" s="55" t="s">
        <v>1279</v>
      </c>
      <c r="H967" s="63">
        <v>45555</v>
      </c>
      <c r="I967" s="63">
        <v>45555</v>
      </c>
      <c r="J967" s="55" t="s">
        <v>561</v>
      </c>
      <c r="K967" s="64" t="s">
        <v>5214</v>
      </c>
      <c r="M967" s="55" t="s">
        <v>1275</v>
      </c>
      <c r="N967" s="55" t="s">
        <v>1280</v>
      </c>
      <c r="P967" s="55" t="s">
        <v>1281</v>
      </c>
      <c r="R967" s="55" t="s">
        <v>118</v>
      </c>
      <c r="S967" s="55" t="s">
        <v>351</v>
      </c>
      <c r="T967" s="60">
        <v>1</v>
      </c>
      <c r="U967" s="60">
        <v>2780</v>
      </c>
      <c r="V967" s="60">
        <v>0</v>
      </c>
      <c r="W967" s="60">
        <v>3000</v>
      </c>
      <c r="X967" s="60">
        <v>0</v>
      </c>
      <c r="Y967" s="60">
        <v>3500</v>
      </c>
      <c r="Z967" s="60">
        <v>1053</v>
      </c>
      <c r="AA967" s="60">
        <v>0</v>
      </c>
      <c r="AB967" s="60">
        <v>2550</v>
      </c>
      <c r="AC967" s="60">
        <v>1650</v>
      </c>
      <c r="AD967" s="60">
        <v>5780</v>
      </c>
      <c r="AE967" s="60">
        <v>6203</v>
      </c>
      <c r="AF967" s="60">
        <v>250</v>
      </c>
      <c r="AG967" s="60">
        <v>-673</v>
      </c>
      <c r="AH967" s="61">
        <v>-0.1164</v>
      </c>
      <c r="AL967" s="55" t="s">
        <v>117</v>
      </c>
      <c r="AM967" s="55" t="s">
        <v>773</v>
      </c>
      <c r="AN967" s="55" t="s">
        <v>785</v>
      </c>
      <c r="AP96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5780</v>
      </c>
      <c r="AQ96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6203</v>
      </c>
      <c r="AR96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967" s="60">
        <f>IFERROR(IF(출고표[[#This Row],[쇼핑몰구분]]="비닐팩토리",0,ROUND(출고표[[#This Row],[총판매금액(검)]]-출고표[[#This Row],[거래처지급액(검)]]-출고표[[#This Row],[수수료(검)]],0)),0)</f>
        <v>-673</v>
      </c>
      <c r="AT96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-0.1164</v>
      </c>
      <c r="AU96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7" s="60">
        <f>IFERROR(IF(D967="스마트스토어",COUNTIFS(출고표[구입일자],"&lt;&gt;"&amp;H967,출고표[구매자명],E967,출고표[구매자연락처],F967),COUNTIFS(출고표[구입일자],"&lt;&gt;"&amp;H967,출고표[구매자명],E967,출고표[구매자연락처],G967)),0)</f>
        <v>7</v>
      </c>
    </row>
    <row r="968" spans="1:48" ht="20.100000000000001" customHeight="1">
      <c r="A968" s="55">
        <v>977</v>
      </c>
      <c r="B968" s="55" t="s">
        <v>560</v>
      </c>
      <c r="C968" s="64" t="s">
        <v>5216</v>
      </c>
      <c r="D968" s="55" t="s">
        <v>559</v>
      </c>
      <c r="E968" s="55" t="s">
        <v>1275</v>
      </c>
      <c r="F968" s="55" t="s">
        <v>1278</v>
      </c>
      <c r="G968" s="55" t="s">
        <v>1279</v>
      </c>
      <c r="H968" s="63">
        <v>45555</v>
      </c>
      <c r="I968" s="63">
        <v>45555</v>
      </c>
      <c r="J968" s="55" t="s">
        <v>561</v>
      </c>
      <c r="K968" s="64" t="s">
        <v>5214</v>
      </c>
      <c r="M968" s="55" t="s">
        <v>1275</v>
      </c>
      <c r="N968" s="55" t="s">
        <v>1280</v>
      </c>
      <c r="P968" s="55" t="s">
        <v>1281</v>
      </c>
      <c r="R968" s="55" t="s">
        <v>118</v>
      </c>
      <c r="S968" s="55" t="s">
        <v>351</v>
      </c>
      <c r="T968" s="60">
        <v>2</v>
      </c>
      <c r="U968" s="60">
        <v>5560</v>
      </c>
      <c r="V968" s="60">
        <v>0</v>
      </c>
      <c r="W968" s="60">
        <v>0</v>
      </c>
      <c r="X968" s="60">
        <v>0</v>
      </c>
      <c r="Y968" s="60">
        <v>0</v>
      </c>
      <c r="Z968" s="60">
        <v>0</v>
      </c>
      <c r="AA968" s="60">
        <v>0</v>
      </c>
      <c r="AB968" s="60">
        <v>2550</v>
      </c>
      <c r="AC968" s="60">
        <v>1650</v>
      </c>
      <c r="AD968" s="60">
        <v>5560</v>
      </c>
      <c r="AE968" s="60">
        <v>3300</v>
      </c>
      <c r="AF968" s="60">
        <v>301</v>
      </c>
      <c r="AG968" s="60">
        <v>7959</v>
      </c>
      <c r="AH968" s="61">
        <v>1.4315</v>
      </c>
      <c r="AL968" s="55" t="s">
        <v>117</v>
      </c>
      <c r="AM968" s="55" t="s">
        <v>773</v>
      </c>
      <c r="AN968" s="55" t="s">
        <v>785</v>
      </c>
      <c r="AP96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5560</v>
      </c>
      <c r="AQ96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3300</v>
      </c>
      <c r="AR96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</v>
      </c>
      <c r="AS968" s="60">
        <f>IFERROR(IF(출고표[[#This Row],[쇼핑몰구분]]="비닐팩토리",0,ROUND(출고표[[#This Row],[총판매금액(검)]]-출고표[[#This Row],[거래처지급액(검)]]-출고표[[#This Row],[수수료(검)]],0)),0)</f>
        <v>1959</v>
      </c>
      <c r="AT96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0.3523</v>
      </c>
      <c r="AU96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68" s="60">
        <f>IFERROR(IF(D968="스마트스토어",COUNTIFS(출고표[구입일자],"&lt;&gt;"&amp;H968,출고표[구매자명],E968,출고표[구매자연락처],F968),COUNTIFS(출고표[구입일자],"&lt;&gt;"&amp;H968,출고표[구매자명],E968,출고표[구매자연락처],G968)),0)</f>
        <v>7</v>
      </c>
    </row>
    <row r="969" spans="1:48" ht="20.100000000000001" customHeight="1">
      <c r="A969" s="55">
        <v>978</v>
      </c>
      <c r="B969" s="55" t="s">
        <v>560</v>
      </c>
      <c r="C969" s="64" t="s">
        <v>5217</v>
      </c>
      <c r="D969" s="55" t="s">
        <v>559</v>
      </c>
      <c r="E969" s="55" t="s">
        <v>1275</v>
      </c>
      <c r="F969" s="55" t="s">
        <v>1278</v>
      </c>
      <c r="G969" s="55" t="s">
        <v>1279</v>
      </c>
      <c r="H969" s="63">
        <v>45555</v>
      </c>
      <c r="I969" s="63">
        <v>45555</v>
      </c>
      <c r="J969" s="55" t="s">
        <v>561</v>
      </c>
      <c r="K969" s="64" t="s">
        <v>5214</v>
      </c>
      <c r="M969" s="55" t="s">
        <v>1275</v>
      </c>
      <c r="N969" s="55" t="s">
        <v>1280</v>
      </c>
      <c r="P969" s="55" t="s">
        <v>1281</v>
      </c>
      <c r="R969" s="55" t="s">
        <v>112</v>
      </c>
      <c r="S969" s="55" t="s">
        <v>351</v>
      </c>
      <c r="T969" s="60">
        <v>1</v>
      </c>
      <c r="U969" s="60">
        <v>3330</v>
      </c>
      <c r="V969" s="60">
        <v>0</v>
      </c>
      <c r="W969" s="60">
        <v>0</v>
      </c>
      <c r="X969" s="60">
        <v>0</v>
      </c>
      <c r="Y969" s="60">
        <v>0</v>
      </c>
      <c r="Z969" s="60">
        <v>0</v>
      </c>
      <c r="AA969" s="60">
        <v>0</v>
      </c>
      <c r="AB969" s="60">
        <v>3340</v>
      </c>
      <c r="AC969" s="60">
        <v>2156</v>
      </c>
      <c r="AD969" s="60">
        <v>3330</v>
      </c>
      <c r="AE969" s="60">
        <v>2156</v>
      </c>
      <c r="AF969" s="60">
        <v>213</v>
      </c>
      <c r="AG969" s="60">
        <v>3961</v>
      </c>
      <c r="AH969" s="61">
        <v>1.1895</v>
      </c>
      <c r="AL969" s="55" t="s">
        <v>111</v>
      </c>
      <c r="AM969" s="55" t="s">
        <v>773</v>
      </c>
      <c r="AN969" s="55" t="s">
        <v>785</v>
      </c>
      <c r="AP96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3330</v>
      </c>
      <c r="AQ96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2156</v>
      </c>
      <c r="AR96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969" s="60">
        <f>IFERROR(IF(출고표[[#This Row],[쇼핑몰구분]]="비닐팩토리",0,ROUND(출고표[[#This Row],[총판매금액(검)]]-출고표[[#This Row],[거래처지급액(검)]]-출고표[[#This Row],[수수료(검)]],0)),0)</f>
        <v>961</v>
      </c>
      <c r="AT96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0.28860000000000002</v>
      </c>
      <c r="AU96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69" s="60">
        <f>IFERROR(IF(D969="스마트스토어",COUNTIFS(출고표[구입일자],"&lt;&gt;"&amp;H969,출고표[구매자명],E969,출고표[구매자연락처],F969),COUNTIFS(출고표[구입일자],"&lt;&gt;"&amp;H969,출고표[구매자명],E969,출고표[구매자연락처],G969)),0)</f>
        <v>7</v>
      </c>
    </row>
    <row r="970" spans="1:48" ht="20.100000000000001" customHeight="1">
      <c r="A970" s="55">
        <v>979</v>
      </c>
      <c r="B970" s="55" t="s">
        <v>560</v>
      </c>
      <c r="C970" s="64" t="s">
        <v>5218</v>
      </c>
      <c r="D970" s="55" t="s">
        <v>559</v>
      </c>
      <c r="E970" s="55" t="s">
        <v>1275</v>
      </c>
      <c r="F970" s="55" t="s">
        <v>1278</v>
      </c>
      <c r="G970" s="55" t="s">
        <v>1279</v>
      </c>
      <c r="H970" s="63">
        <v>45555</v>
      </c>
      <c r="I970" s="63">
        <v>45555</v>
      </c>
      <c r="J970" s="55" t="s">
        <v>561</v>
      </c>
      <c r="K970" s="64" t="s">
        <v>5214</v>
      </c>
      <c r="M970" s="55" t="s">
        <v>1275</v>
      </c>
      <c r="N970" s="55" t="s">
        <v>1280</v>
      </c>
      <c r="P970" s="55" t="s">
        <v>1281</v>
      </c>
      <c r="R970" s="55" t="s">
        <v>121</v>
      </c>
      <c r="S970" s="55" t="s">
        <v>351</v>
      </c>
      <c r="T970" s="60">
        <v>2</v>
      </c>
      <c r="U970" s="60">
        <v>4680</v>
      </c>
      <c r="V970" s="60">
        <v>0</v>
      </c>
      <c r="W970" s="60">
        <v>0</v>
      </c>
      <c r="X970" s="60">
        <v>0</v>
      </c>
      <c r="Y970" s="60">
        <v>0</v>
      </c>
      <c r="Z970" s="60">
        <v>0</v>
      </c>
      <c r="AA970" s="60">
        <v>0</v>
      </c>
      <c r="AB970" s="60">
        <v>2210</v>
      </c>
      <c r="AC970" s="60">
        <v>1430</v>
      </c>
      <c r="AD970" s="60">
        <v>4680</v>
      </c>
      <c r="AE970" s="60">
        <v>2860</v>
      </c>
      <c r="AF970" s="60">
        <v>266</v>
      </c>
      <c r="AG970" s="60">
        <v>4554</v>
      </c>
      <c r="AH970" s="61">
        <v>0.97309999999999997</v>
      </c>
      <c r="AL970" s="55" t="s">
        <v>120</v>
      </c>
      <c r="AM970" s="55" t="s">
        <v>773</v>
      </c>
      <c r="AN970" s="55" t="s">
        <v>785</v>
      </c>
      <c r="AP97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4680</v>
      </c>
      <c r="AQ97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2860</v>
      </c>
      <c r="AR97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266</v>
      </c>
      <c r="AS970" s="60">
        <f>IFERROR(IF(출고표[[#This Row],[쇼핑몰구분]]="비닐팩토리",0,ROUND(출고표[[#This Row],[총판매금액(검)]]-출고표[[#This Row],[거래처지급액(검)]]-출고표[[#This Row],[수수료(검)]],0)),0)</f>
        <v>1554</v>
      </c>
      <c r="AT97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0.33210000000000001</v>
      </c>
      <c r="AU97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70" s="60">
        <f>IFERROR(IF(D970="스마트스토어",COUNTIFS(출고표[구입일자],"&lt;&gt;"&amp;H970,출고표[구매자명],E970,출고표[구매자연락처],F970),COUNTIFS(출고표[구입일자],"&lt;&gt;"&amp;H970,출고표[구매자명],E970,출고표[구매자연락처],G970)),0)</f>
        <v>7</v>
      </c>
    </row>
    <row r="971" spans="1:48" ht="20.100000000000001" customHeight="1">
      <c r="A971" s="55">
        <v>980</v>
      </c>
      <c r="B971" s="55" t="s">
        <v>560</v>
      </c>
      <c r="C971" s="64" t="s">
        <v>5219</v>
      </c>
      <c r="D971" s="55" t="s">
        <v>559</v>
      </c>
      <c r="E971" s="55" t="s">
        <v>1275</v>
      </c>
      <c r="F971" s="55" t="s">
        <v>1278</v>
      </c>
      <c r="G971" s="55" t="s">
        <v>1279</v>
      </c>
      <c r="H971" s="63">
        <v>45555</v>
      </c>
      <c r="I971" s="63">
        <v>45555</v>
      </c>
      <c r="J971" s="55" t="s">
        <v>561</v>
      </c>
      <c r="K971" s="64" t="s">
        <v>5214</v>
      </c>
      <c r="M971" s="55" t="s">
        <v>1275</v>
      </c>
      <c r="N971" s="55" t="s">
        <v>1280</v>
      </c>
      <c r="P971" s="55" t="s">
        <v>1281</v>
      </c>
      <c r="R971" s="55" t="s">
        <v>125</v>
      </c>
      <c r="S971" s="55" t="s">
        <v>351</v>
      </c>
      <c r="T971" s="60">
        <v>2</v>
      </c>
      <c r="U971" s="60">
        <v>3600</v>
      </c>
      <c r="V971" s="60">
        <v>0</v>
      </c>
      <c r="W971" s="60">
        <v>0</v>
      </c>
      <c r="X971" s="60">
        <v>0</v>
      </c>
      <c r="Y971" s="60">
        <v>0</v>
      </c>
      <c r="Z971" s="60">
        <v>0</v>
      </c>
      <c r="AA971" s="60">
        <v>0</v>
      </c>
      <c r="AB971" s="60">
        <v>1700</v>
      </c>
      <c r="AC971" s="60">
        <v>1100</v>
      </c>
      <c r="AD971" s="60">
        <v>3600</v>
      </c>
      <c r="AE971" s="60">
        <v>2200</v>
      </c>
      <c r="AF971" s="60">
        <v>223</v>
      </c>
      <c r="AG971" s="60">
        <v>4177</v>
      </c>
      <c r="AH971" s="61">
        <v>1.1603000000000001</v>
      </c>
      <c r="AL971" s="55" t="s">
        <v>124</v>
      </c>
      <c r="AM971" s="55" t="s">
        <v>773</v>
      </c>
      <c r="AN971" s="55" t="s">
        <v>785</v>
      </c>
      <c r="AP97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3600</v>
      </c>
      <c r="AQ97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2200</v>
      </c>
      <c r="AR97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223</v>
      </c>
      <c r="AS971" s="60">
        <f>IFERROR(IF(출고표[[#This Row],[쇼핑몰구분]]="비닐팩토리",0,ROUND(출고표[[#This Row],[총판매금액(검)]]-출고표[[#This Row],[거래처지급액(검)]]-출고표[[#This Row],[수수료(검)]],0)),0)</f>
        <v>1177</v>
      </c>
      <c r="AT97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0.32690000000000002</v>
      </c>
      <c r="AU97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71" s="60">
        <f>IFERROR(IF(D971="스마트스토어",COUNTIFS(출고표[구입일자],"&lt;&gt;"&amp;H971,출고표[구매자명],E971,출고표[구매자연락처],F971),COUNTIFS(출고표[구입일자],"&lt;&gt;"&amp;H971,출고표[구매자명],E971,출고표[구매자연락처],G971)),0)</f>
        <v>7</v>
      </c>
    </row>
    <row r="972" spans="1:48" ht="20.100000000000001" customHeight="1">
      <c r="A972" s="55">
        <v>981</v>
      </c>
      <c r="B972" s="55" t="s">
        <v>560</v>
      </c>
      <c r="C972" s="64" t="s">
        <v>5220</v>
      </c>
      <c r="D972" s="55" t="s">
        <v>559</v>
      </c>
      <c r="E972" s="55" t="s">
        <v>1275</v>
      </c>
      <c r="F972" s="55" t="s">
        <v>1278</v>
      </c>
      <c r="G972" s="55" t="s">
        <v>1279</v>
      </c>
      <c r="H972" s="63">
        <v>45555</v>
      </c>
      <c r="I972" s="63">
        <v>45555</v>
      </c>
      <c r="J972" s="55" t="s">
        <v>561</v>
      </c>
      <c r="K972" s="64" t="s">
        <v>5214</v>
      </c>
      <c r="M972" s="55" t="s">
        <v>1275</v>
      </c>
      <c r="N972" s="55" t="s">
        <v>1280</v>
      </c>
      <c r="P972" s="55" t="s">
        <v>1281</v>
      </c>
      <c r="R972" s="55" t="s">
        <v>129</v>
      </c>
      <c r="S972" s="55" t="s">
        <v>351</v>
      </c>
      <c r="T972" s="60">
        <v>1</v>
      </c>
      <c r="U972" s="60">
        <v>1080</v>
      </c>
      <c r="V972" s="60">
        <v>0</v>
      </c>
      <c r="W972" s="60">
        <v>0</v>
      </c>
      <c r="X972" s="60">
        <v>0</v>
      </c>
      <c r="Y972" s="60">
        <v>0</v>
      </c>
      <c r="Z972" s="60">
        <v>0</v>
      </c>
      <c r="AA972" s="60">
        <v>0</v>
      </c>
      <c r="AB972" s="60">
        <v>1020</v>
      </c>
      <c r="AC972" s="60">
        <v>660</v>
      </c>
      <c r="AD972" s="60">
        <v>1080</v>
      </c>
      <c r="AE972" s="60">
        <v>660</v>
      </c>
      <c r="AF972" s="60">
        <v>123</v>
      </c>
      <c r="AG972" s="60">
        <v>3297</v>
      </c>
      <c r="AH972" s="61">
        <v>3.0528</v>
      </c>
      <c r="AL972" s="55" t="s">
        <v>128</v>
      </c>
      <c r="AM972" s="55" t="s">
        <v>773</v>
      </c>
      <c r="AN972" s="55" t="s">
        <v>785</v>
      </c>
      <c r="AP97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1080</v>
      </c>
      <c r="AQ97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660</v>
      </c>
      <c r="AR97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</v>
      </c>
      <c r="AS972" s="60">
        <f>IFERROR(IF(출고표[[#This Row],[쇼핑몰구분]]="비닐팩토리",0,ROUND(출고표[[#This Row],[총판매금액(검)]]-출고표[[#This Row],[거래처지급액(검)]]-출고표[[#This Row],[수수료(검)]],0)),0)</f>
        <v>297</v>
      </c>
      <c r="AT97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0.27500000000000002</v>
      </c>
      <c r="AU97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72" s="60">
        <f>IFERROR(IF(D972="스마트스토어",COUNTIFS(출고표[구입일자],"&lt;&gt;"&amp;H972,출고표[구매자명],E972,출고표[구매자연락처],F972),COUNTIFS(출고표[구입일자],"&lt;&gt;"&amp;H972,출고표[구매자명],E972,출고표[구매자연락처],G972)),0)</f>
        <v>7</v>
      </c>
    </row>
    <row r="973" spans="1:48" ht="20.100000000000001" customHeight="1">
      <c r="A973" s="55">
        <v>982</v>
      </c>
      <c r="B973" s="55" t="s">
        <v>560</v>
      </c>
      <c r="C973" s="64" t="s">
        <v>5223</v>
      </c>
      <c r="D973" s="55" t="s">
        <v>559</v>
      </c>
      <c r="E973" s="55" t="s">
        <v>5224</v>
      </c>
      <c r="F973" s="55" t="s">
        <v>5225</v>
      </c>
      <c r="G973" s="55" t="s">
        <v>5226</v>
      </c>
      <c r="H973" s="63">
        <v>45555</v>
      </c>
      <c r="I973" s="63">
        <v>45555</v>
      </c>
      <c r="J973" s="55" t="s">
        <v>561</v>
      </c>
      <c r="K973" s="64" t="s">
        <v>5222</v>
      </c>
      <c r="M973" s="55" t="s">
        <v>5221</v>
      </c>
      <c r="N973" s="55" t="s">
        <v>5227</v>
      </c>
      <c r="O973" s="55" t="s">
        <v>5226</v>
      </c>
      <c r="P973" s="55" t="s">
        <v>5228</v>
      </c>
      <c r="R973" s="55" t="s">
        <v>90</v>
      </c>
      <c r="S973" s="55" t="s">
        <v>351</v>
      </c>
      <c r="T973" s="60">
        <v>1</v>
      </c>
      <c r="U973" s="60">
        <v>4990</v>
      </c>
      <c r="V973" s="60">
        <v>0</v>
      </c>
      <c r="W973" s="60">
        <v>3000</v>
      </c>
      <c r="X973" s="60">
        <v>0</v>
      </c>
      <c r="Y973" s="60">
        <v>3000</v>
      </c>
      <c r="Z973" s="60">
        <v>1725</v>
      </c>
      <c r="AA973" s="60">
        <v>0</v>
      </c>
      <c r="AB973" s="60">
        <v>3800</v>
      </c>
      <c r="AC973" s="60">
        <v>2530</v>
      </c>
      <c r="AD973" s="60">
        <v>7990</v>
      </c>
      <c r="AE973" s="60">
        <v>7255</v>
      </c>
      <c r="AF973" s="60">
        <v>338</v>
      </c>
      <c r="AG973" s="60">
        <v>3397</v>
      </c>
      <c r="AH973" s="61">
        <v>0.42520000000000002</v>
      </c>
      <c r="AL973" s="55" t="s">
        <v>89</v>
      </c>
      <c r="AN973" s="55" t="s">
        <v>785</v>
      </c>
      <c r="AP97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7990</v>
      </c>
      <c r="AQ97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7255</v>
      </c>
      <c r="AR97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338</v>
      </c>
      <c r="AS973" s="60">
        <f>IFERROR(IF(출고표[[#This Row],[쇼핑몰구분]]="비닐팩토리",0,ROUND(출고표[[#This Row],[총판매금액(검)]]-출고표[[#This Row],[거래처지급액(검)]]-출고표[[#This Row],[수수료(검)]],0)),0)</f>
        <v>397</v>
      </c>
      <c r="AT97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4.9700000000000001E-2</v>
      </c>
      <c r="AU97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73" s="60">
        <f>IFERROR(IF(D973="스마트스토어",COUNTIFS(출고표[구입일자],"&lt;&gt;"&amp;H973,출고표[구매자명],E973,출고표[구매자연락처],F973),COUNTIFS(출고표[구입일자],"&lt;&gt;"&amp;H973,출고표[구매자명],E973,출고표[구매자연락처],G973)),0)</f>
        <v>0</v>
      </c>
    </row>
    <row r="974" spans="1:48" ht="20.100000000000001" customHeight="1">
      <c r="A974" s="55">
        <v>983</v>
      </c>
      <c r="B974" s="55" t="s">
        <v>560</v>
      </c>
      <c r="C974" s="64" t="s">
        <v>5231</v>
      </c>
      <c r="D974" s="55" t="s">
        <v>559</v>
      </c>
      <c r="E974" s="55" t="s">
        <v>5232</v>
      </c>
      <c r="F974" s="55" t="s">
        <v>5233</v>
      </c>
      <c r="G974" s="55" t="s">
        <v>5234</v>
      </c>
      <c r="H974" s="63">
        <v>45555</v>
      </c>
      <c r="I974" s="63">
        <v>45555</v>
      </c>
      <c r="J974" s="55" t="s">
        <v>561</v>
      </c>
      <c r="K974" s="64" t="s">
        <v>5230</v>
      </c>
      <c r="M974" s="55" t="s">
        <v>5229</v>
      </c>
      <c r="N974" s="55" t="s">
        <v>5234</v>
      </c>
      <c r="P974" s="55" t="s">
        <v>5235</v>
      </c>
      <c r="Q974" s="55" t="s">
        <v>5236</v>
      </c>
      <c r="R974" s="55" t="s">
        <v>34</v>
      </c>
      <c r="S974" s="55" t="s">
        <v>351</v>
      </c>
      <c r="T974" s="60">
        <v>2</v>
      </c>
      <c r="U974" s="60">
        <v>57240</v>
      </c>
      <c r="V974" s="60">
        <v>6360</v>
      </c>
      <c r="W974" s="60">
        <v>0</v>
      </c>
      <c r="X974" s="60">
        <v>0</v>
      </c>
      <c r="Y974" s="60">
        <v>4400</v>
      </c>
      <c r="Z974" s="60">
        <v>1725</v>
      </c>
      <c r="AA974" s="60">
        <v>0</v>
      </c>
      <c r="AB974" s="60">
        <v>30600</v>
      </c>
      <c r="AC974" s="60">
        <v>19800</v>
      </c>
      <c r="AD974" s="60">
        <v>57240</v>
      </c>
      <c r="AE974" s="60">
        <v>45725</v>
      </c>
      <c r="AF974" s="60">
        <v>2358</v>
      </c>
      <c r="AG974" s="60">
        <v>9157</v>
      </c>
      <c r="AH974" s="61">
        <v>0.16</v>
      </c>
      <c r="AL974" s="55" t="s">
        <v>33</v>
      </c>
      <c r="AN974" s="55" t="s">
        <v>785</v>
      </c>
      <c r="AP97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57240</v>
      </c>
      <c r="AQ97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45725</v>
      </c>
      <c r="AR97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974" s="60">
        <f>IFERROR(IF(출고표[[#This Row],[쇼핑몰구분]]="비닐팩토리",0,ROUND(출고표[[#This Row],[총판매금액(검)]]-출고표[[#This Row],[거래처지급액(검)]]-출고표[[#This Row],[수수료(검)]],0)),0)</f>
        <v>9157</v>
      </c>
      <c r="AT97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</v>
      </c>
      <c r="AU97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4" s="60">
        <f>IFERROR(IF(D974="스마트스토어",COUNTIFS(출고표[구입일자],"&lt;&gt;"&amp;H974,출고표[구매자명],E974,출고표[구매자연락처],F974),COUNTIFS(출고표[구입일자],"&lt;&gt;"&amp;H974,출고표[구매자명],E974,출고표[구매자연락처],G974)),0)</f>
        <v>0</v>
      </c>
    </row>
    <row r="975" spans="1:48" ht="20.100000000000001" customHeight="1">
      <c r="A975" s="55">
        <v>984</v>
      </c>
      <c r="B975" s="55" t="s">
        <v>560</v>
      </c>
      <c r="C975" s="64" t="s">
        <v>5238</v>
      </c>
      <c r="D975" s="55" t="s">
        <v>559</v>
      </c>
      <c r="E975" s="55" t="s">
        <v>1868</v>
      </c>
      <c r="F975" s="55" t="s">
        <v>1871</v>
      </c>
      <c r="G975" s="55" t="s">
        <v>1872</v>
      </c>
      <c r="H975" s="63">
        <v>45552</v>
      </c>
      <c r="I975" s="63">
        <v>45555</v>
      </c>
      <c r="J975" s="55" t="s">
        <v>561</v>
      </c>
      <c r="K975" s="64" t="s">
        <v>5237</v>
      </c>
      <c r="M975" s="55" t="s">
        <v>1868</v>
      </c>
      <c r="N975" s="55" t="s">
        <v>1872</v>
      </c>
      <c r="P975" s="55" t="s">
        <v>1873</v>
      </c>
      <c r="Q975" s="55" t="s">
        <v>1874</v>
      </c>
      <c r="R975" s="55" t="s">
        <v>22</v>
      </c>
      <c r="S975" s="55" t="s">
        <v>351</v>
      </c>
      <c r="T975" s="60">
        <v>2</v>
      </c>
      <c r="U975" s="60">
        <v>37260</v>
      </c>
      <c r="V975" s="60">
        <v>4140</v>
      </c>
      <c r="W975" s="60">
        <v>0</v>
      </c>
      <c r="X975" s="60">
        <v>0</v>
      </c>
      <c r="Y975" s="60">
        <v>4400</v>
      </c>
      <c r="Z975" s="60">
        <v>0</v>
      </c>
      <c r="AA975" s="60">
        <v>0</v>
      </c>
      <c r="AB975" s="60">
        <v>19550</v>
      </c>
      <c r="AC975" s="60">
        <v>12650</v>
      </c>
      <c r="AD975" s="60">
        <v>37260</v>
      </c>
      <c r="AE975" s="60">
        <v>29700</v>
      </c>
      <c r="AF975" s="60">
        <v>1563</v>
      </c>
      <c r="AG975" s="60">
        <v>5997</v>
      </c>
      <c r="AH975" s="61">
        <v>0.161</v>
      </c>
      <c r="AL975" s="55" t="s">
        <v>21</v>
      </c>
      <c r="AM975" s="55" t="s">
        <v>773</v>
      </c>
      <c r="AN975" s="55" t="s">
        <v>785</v>
      </c>
      <c r="AP97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37260</v>
      </c>
      <c r="AQ97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29700</v>
      </c>
      <c r="AR97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1563</v>
      </c>
      <c r="AS975" s="60">
        <f>IFERROR(IF(출고표[[#This Row],[쇼핑몰구분]]="비닐팩토리",0,ROUND(출고표[[#This Row],[총판매금액(검)]]-출고표[[#This Row],[거래처지급액(검)]]-출고표[[#This Row],[수수료(검)]],0)),0)</f>
        <v>5997</v>
      </c>
      <c r="AT97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0.161</v>
      </c>
      <c r="AU97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5" s="60">
        <f>IFERROR(IF(D975="스마트스토어",COUNTIFS(출고표[구입일자],"&lt;&gt;"&amp;H975,출고표[구매자명],E975,출고표[구매자연락처],F975),COUNTIFS(출고표[구입일자],"&lt;&gt;"&amp;H975,출고표[구매자명],E975,출고표[구매자연락처],G975)),0)</f>
        <v>3</v>
      </c>
    </row>
    <row r="976" spans="1:48" ht="20.100000000000001" customHeight="1">
      <c r="A976" s="55">
        <v>985</v>
      </c>
      <c r="B976" s="55" t="s">
        <v>560</v>
      </c>
      <c r="C976" s="64" t="s">
        <v>5239</v>
      </c>
      <c r="D976" s="55" t="s">
        <v>559</v>
      </c>
      <c r="E976" s="55" t="s">
        <v>1868</v>
      </c>
      <c r="F976" s="55" t="s">
        <v>1871</v>
      </c>
      <c r="G976" s="55" t="s">
        <v>1872</v>
      </c>
      <c r="H976" s="63">
        <v>45552</v>
      </c>
      <c r="I976" s="63">
        <v>45555</v>
      </c>
      <c r="J976" s="55" t="s">
        <v>561</v>
      </c>
      <c r="K976" s="64" t="s">
        <v>5237</v>
      </c>
      <c r="M976" s="55" t="s">
        <v>1868</v>
      </c>
      <c r="N976" s="55" t="s">
        <v>1872</v>
      </c>
      <c r="P976" s="55" t="s">
        <v>1873</v>
      </c>
      <c r="Q976" s="55" t="s">
        <v>1874</v>
      </c>
      <c r="R976" s="55" t="s">
        <v>82</v>
      </c>
      <c r="S976" s="55" t="s">
        <v>351</v>
      </c>
      <c r="T976" s="60">
        <v>1</v>
      </c>
      <c r="U976" s="60">
        <v>6910</v>
      </c>
      <c r="V976" s="60">
        <v>0</v>
      </c>
      <c r="W976" s="60">
        <v>0</v>
      </c>
      <c r="X976" s="60">
        <v>0</v>
      </c>
      <c r="Y976" s="60">
        <v>0</v>
      </c>
      <c r="Z976" s="60">
        <v>0</v>
      </c>
      <c r="AA976" s="60">
        <v>0</v>
      </c>
      <c r="AB976" s="60">
        <v>5610</v>
      </c>
      <c r="AC976" s="60">
        <v>3740</v>
      </c>
      <c r="AD976" s="60">
        <v>6910</v>
      </c>
      <c r="AE976" s="60">
        <v>3740</v>
      </c>
      <c r="AF976" s="60">
        <v>355</v>
      </c>
      <c r="AG976" s="60">
        <v>2815</v>
      </c>
      <c r="AH976" s="61">
        <v>0.40739999999999998</v>
      </c>
      <c r="AL976" s="55" t="s">
        <v>81</v>
      </c>
      <c r="AM976" s="55" t="s">
        <v>773</v>
      </c>
      <c r="AN976" s="55" t="s">
        <v>785</v>
      </c>
      <c r="AP97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6910</v>
      </c>
      <c r="AQ97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3740</v>
      </c>
      <c r="AR97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355</v>
      </c>
      <c r="AS976" s="60">
        <f>IFERROR(IF(출고표[[#This Row],[쇼핑몰구분]]="비닐팩토리",0,ROUND(출고표[[#This Row],[총판매금액(검)]]-출고표[[#This Row],[거래처지급액(검)]]-출고표[[#This Row],[수수료(검)]],0)),0)</f>
        <v>2815</v>
      </c>
      <c r="AT97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0.40739999999999998</v>
      </c>
      <c r="AU97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6" s="60">
        <f>IFERROR(IF(D976="스마트스토어",COUNTIFS(출고표[구입일자],"&lt;&gt;"&amp;H976,출고표[구매자명],E976,출고표[구매자연락처],F976),COUNTIFS(출고표[구입일자],"&lt;&gt;"&amp;H976,출고표[구매자명],E976,출고표[구매자연락처],G976)),0)</f>
        <v>3</v>
      </c>
    </row>
    <row r="977" spans="1:48" ht="20.100000000000001" customHeight="1">
      <c r="A977" s="55">
        <v>986</v>
      </c>
      <c r="B977" s="55" t="s">
        <v>560</v>
      </c>
      <c r="C977" s="64" t="s">
        <v>5240</v>
      </c>
      <c r="D977" s="55" t="s">
        <v>559</v>
      </c>
      <c r="E977" s="55" t="s">
        <v>1868</v>
      </c>
      <c r="F977" s="55" t="s">
        <v>1871</v>
      </c>
      <c r="G977" s="55" t="s">
        <v>1872</v>
      </c>
      <c r="H977" s="63">
        <v>45552</v>
      </c>
      <c r="I977" s="63">
        <v>45555</v>
      </c>
      <c r="J977" s="55" t="s">
        <v>561</v>
      </c>
      <c r="K977" s="64" t="s">
        <v>5237</v>
      </c>
      <c r="M977" s="55" t="s">
        <v>1868</v>
      </c>
      <c r="N977" s="55" t="s">
        <v>1872</v>
      </c>
      <c r="P977" s="55" t="s">
        <v>1873</v>
      </c>
      <c r="Q977" s="55" t="s">
        <v>1874</v>
      </c>
      <c r="R977" s="55" t="s">
        <v>90</v>
      </c>
      <c r="S977" s="55" t="s">
        <v>351</v>
      </c>
      <c r="T977" s="60">
        <v>1</v>
      </c>
      <c r="U977" s="60">
        <v>5100</v>
      </c>
      <c r="V977" s="60">
        <v>0</v>
      </c>
      <c r="W977" s="60">
        <v>0</v>
      </c>
      <c r="X977" s="60">
        <v>0</v>
      </c>
      <c r="Y977" s="60">
        <v>0</v>
      </c>
      <c r="Z977" s="60">
        <v>0</v>
      </c>
      <c r="AA977" s="60">
        <v>0</v>
      </c>
      <c r="AB977" s="60">
        <v>3800</v>
      </c>
      <c r="AC977" s="60">
        <v>2530</v>
      </c>
      <c r="AD977" s="60">
        <v>5100</v>
      </c>
      <c r="AE977" s="60">
        <v>2530</v>
      </c>
      <c r="AF977" s="60">
        <v>283</v>
      </c>
      <c r="AG977" s="60">
        <v>2287</v>
      </c>
      <c r="AH977" s="61">
        <v>0.44840000000000002</v>
      </c>
      <c r="AL977" s="55" t="s">
        <v>89</v>
      </c>
      <c r="AM977" s="55" t="s">
        <v>773</v>
      </c>
      <c r="AN977" s="55" t="s">
        <v>785</v>
      </c>
      <c r="AP97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5100</v>
      </c>
      <c r="AQ97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2530</v>
      </c>
      <c r="AR97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</v>
      </c>
      <c r="AS977" s="60">
        <f>IFERROR(IF(출고표[[#This Row],[쇼핑몰구분]]="비닐팩토리",0,ROUND(출고표[[#This Row],[총판매금액(검)]]-출고표[[#This Row],[거래처지급액(검)]]-출고표[[#This Row],[수수료(검)]],0)),0)</f>
        <v>2287</v>
      </c>
      <c r="AT97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0.44840000000000002</v>
      </c>
      <c r="AU97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7" s="60">
        <f>IFERROR(IF(D977="스마트스토어",COUNTIFS(출고표[구입일자],"&lt;&gt;"&amp;H977,출고표[구매자명],E977,출고표[구매자연락처],F977),COUNTIFS(출고표[구입일자],"&lt;&gt;"&amp;H977,출고표[구매자명],E977,출고표[구매자연락처],G977)),0)</f>
        <v>3</v>
      </c>
    </row>
    <row r="978" spans="1:48" ht="20.100000000000001" customHeight="1">
      <c r="A978" s="55">
        <v>987</v>
      </c>
      <c r="B978" s="55" t="s">
        <v>560</v>
      </c>
      <c r="C978" s="64" t="s">
        <v>5241</v>
      </c>
      <c r="D978" s="55" t="s">
        <v>559</v>
      </c>
      <c r="E978" s="55" t="s">
        <v>1868</v>
      </c>
      <c r="F978" s="55" t="s">
        <v>1871</v>
      </c>
      <c r="G978" s="55" t="s">
        <v>1872</v>
      </c>
      <c r="H978" s="63">
        <v>45552</v>
      </c>
      <c r="I978" s="63">
        <v>45555</v>
      </c>
      <c r="J978" s="55" t="s">
        <v>561</v>
      </c>
      <c r="K978" s="64" t="s">
        <v>5237</v>
      </c>
      <c r="M978" s="55" t="s">
        <v>1868</v>
      </c>
      <c r="N978" s="55" t="s">
        <v>1872</v>
      </c>
      <c r="P978" s="55" t="s">
        <v>1873</v>
      </c>
      <c r="Q978" s="55" t="s">
        <v>1874</v>
      </c>
      <c r="R978" s="55" t="s">
        <v>34</v>
      </c>
      <c r="S978" s="55" t="s">
        <v>351</v>
      </c>
      <c r="T978" s="60">
        <v>1</v>
      </c>
      <c r="U978" s="60">
        <v>28620</v>
      </c>
      <c r="V978" s="60">
        <v>3180</v>
      </c>
      <c r="W978" s="60">
        <v>0</v>
      </c>
      <c r="X978" s="60">
        <v>0</v>
      </c>
      <c r="Y978" s="60">
        <v>0</v>
      </c>
      <c r="Z978" s="60">
        <v>0</v>
      </c>
      <c r="AA978" s="60">
        <v>0</v>
      </c>
      <c r="AB978" s="60">
        <v>30600</v>
      </c>
      <c r="AC978" s="60">
        <v>19800</v>
      </c>
      <c r="AD978" s="60">
        <v>28620</v>
      </c>
      <c r="AE978" s="60">
        <v>19800</v>
      </c>
      <c r="AF978" s="60">
        <v>1219</v>
      </c>
      <c r="AG978" s="60">
        <v>7601</v>
      </c>
      <c r="AH978" s="61">
        <v>0.2656</v>
      </c>
      <c r="AL978" s="55" t="s">
        <v>33</v>
      </c>
      <c r="AM978" s="55" t="s">
        <v>773</v>
      </c>
      <c r="AN978" s="55" t="s">
        <v>785</v>
      </c>
      <c r="AP97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28620</v>
      </c>
      <c r="AQ97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19800</v>
      </c>
      <c r="AR97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978" s="60">
        <f>IFERROR(IF(출고표[[#This Row],[쇼핑몰구분]]="비닐팩토리",0,ROUND(출고표[[#This Row],[총판매금액(검)]]-출고표[[#This Row],[거래처지급액(검)]]-출고표[[#This Row],[수수료(검)]],0)),0)</f>
        <v>7601</v>
      </c>
      <c r="AT97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0.2656</v>
      </c>
      <c r="AU97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8" s="60">
        <f>IFERROR(IF(D978="스마트스토어",COUNTIFS(출고표[구입일자],"&lt;&gt;"&amp;H978,출고표[구매자명],E978,출고표[구매자연락처],F978),COUNTIFS(출고표[구입일자],"&lt;&gt;"&amp;H978,출고표[구매자명],E978,출고표[구매자연락처],G978)),0)</f>
        <v>3</v>
      </c>
    </row>
    <row r="979" spans="1:48" ht="20.100000000000001" customHeight="1">
      <c r="A979" s="55">
        <v>988</v>
      </c>
      <c r="B979" s="55" t="s">
        <v>665</v>
      </c>
      <c r="C979" s="64" t="s">
        <v>5243</v>
      </c>
      <c r="D979" s="55" t="s">
        <v>562</v>
      </c>
      <c r="E979" s="55" t="s">
        <v>4548</v>
      </c>
      <c r="G979" s="55" t="s">
        <v>5244</v>
      </c>
      <c r="H979" s="63">
        <v>45555</v>
      </c>
      <c r="I979" s="63">
        <v>45555</v>
      </c>
      <c r="J979" s="55" t="s">
        <v>561</v>
      </c>
      <c r="K979" s="64" t="s">
        <v>5242</v>
      </c>
      <c r="M979" s="55" t="s">
        <v>4548</v>
      </c>
      <c r="N979" s="55" t="s">
        <v>5244</v>
      </c>
      <c r="P979" s="55" t="s">
        <v>4552</v>
      </c>
      <c r="Q979" s="55" t="s">
        <v>564</v>
      </c>
      <c r="R979" s="55" t="s">
        <v>133</v>
      </c>
      <c r="S979" s="55" t="s">
        <v>351</v>
      </c>
      <c r="T979" s="60">
        <v>1</v>
      </c>
      <c r="U979" s="60">
        <v>31200</v>
      </c>
      <c r="V979" s="60">
        <v>0</v>
      </c>
      <c r="W979" s="60">
        <v>3000</v>
      </c>
      <c r="X979" s="60">
        <v>0</v>
      </c>
      <c r="Y979" s="60">
        <v>3500</v>
      </c>
      <c r="Z979" s="60">
        <v>1053</v>
      </c>
      <c r="AA979" s="60">
        <v>0</v>
      </c>
      <c r="AB979" s="60">
        <v>870</v>
      </c>
      <c r="AC979" s="60">
        <v>550</v>
      </c>
      <c r="AD979" s="60">
        <v>34200</v>
      </c>
      <c r="AE979" s="60">
        <v>0</v>
      </c>
      <c r="AF979" s="60">
        <v>3806</v>
      </c>
      <c r="AG979" s="60">
        <v>0</v>
      </c>
      <c r="AH979" s="61">
        <v>0</v>
      </c>
      <c r="AL979" s="55" t="s">
        <v>132</v>
      </c>
      <c r="AM979" s="55" t="s">
        <v>773</v>
      </c>
      <c r="AN979" s="55" t="s">
        <v>785</v>
      </c>
      <c r="AP97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34200</v>
      </c>
      <c r="AQ97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7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3806</v>
      </c>
      <c r="AS97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7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7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9" s="60">
        <f>IFERROR(IF(D979="스마트스토어",COUNTIFS(출고표[구입일자],"&lt;&gt;"&amp;H979,출고표[구매자명],E979,출고표[구매자연락처],F979),COUNTIFS(출고표[구입일자],"&lt;&gt;"&amp;H979,출고표[구매자명],E979,출고표[구매자연락처],G979)),0)</f>
        <v>0</v>
      </c>
    </row>
    <row r="980" spans="1:48" ht="20.100000000000001" customHeight="1">
      <c r="A980" s="55">
        <v>989</v>
      </c>
      <c r="B980" s="55" t="s">
        <v>665</v>
      </c>
      <c r="C980" s="64" t="s">
        <v>5246</v>
      </c>
      <c r="D980" s="55" t="s">
        <v>559</v>
      </c>
      <c r="E980" s="55" t="s">
        <v>1248</v>
      </c>
      <c r="F980" s="55" t="s">
        <v>1249</v>
      </c>
      <c r="G980" s="55" t="s">
        <v>1250</v>
      </c>
      <c r="H980" s="63">
        <v>45554</v>
      </c>
      <c r="I980" s="63">
        <v>45555</v>
      </c>
      <c r="J980" s="55" t="s">
        <v>561</v>
      </c>
      <c r="K980" s="64" t="s">
        <v>5245</v>
      </c>
      <c r="M980" s="55" t="s">
        <v>1245</v>
      </c>
      <c r="N980" s="55" t="s">
        <v>1250</v>
      </c>
      <c r="O980" s="55" t="s">
        <v>1251</v>
      </c>
      <c r="P980" s="55" t="s">
        <v>1252</v>
      </c>
      <c r="R980" s="55" t="s">
        <v>18</v>
      </c>
      <c r="S980" s="55" t="s">
        <v>351</v>
      </c>
      <c r="T980" s="60">
        <v>2</v>
      </c>
      <c r="U980" s="60">
        <v>21120</v>
      </c>
      <c r="V980" s="60">
        <v>0</v>
      </c>
      <c r="W980" s="60">
        <v>0</v>
      </c>
      <c r="X980" s="60">
        <v>0</v>
      </c>
      <c r="Y980" s="60">
        <v>3500</v>
      </c>
      <c r="Z980" s="60">
        <v>1053</v>
      </c>
      <c r="AA980" s="60">
        <v>0</v>
      </c>
      <c r="AB980" s="60">
        <v>10560</v>
      </c>
      <c r="AC980" s="60">
        <v>7260</v>
      </c>
      <c r="AD980" s="60">
        <v>21120</v>
      </c>
      <c r="AE980" s="60">
        <v>0</v>
      </c>
      <c r="AF980" s="60">
        <v>1141</v>
      </c>
      <c r="AG980" s="60">
        <v>0</v>
      </c>
      <c r="AH980" s="61">
        <v>0</v>
      </c>
      <c r="AL980" s="55" t="s">
        <v>17</v>
      </c>
      <c r="AM980" s="55" t="s">
        <v>773</v>
      </c>
      <c r="AN980" s="55" t="s">
        <v>785</v>
      </c>
      <c r="AP98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21120</v>
      </c>
      <c r="AQ98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1141</v>
      </c>
      <c r="AS98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0" s="60">
        <f>IFERROR(IF(D980="스마트스토어",COUNTIFS(출고표[구입일자],"&lt;&gt;"&amp;H980,출고표[구매자명],E980,출고표[구매자연락처],F980),COUNTIFS(출고표[구입일자],"&lt;&gt;"&amp;H980,출고표[구매자명],E980,출고표[구매자연락처],G980)),0)</f>
        <v>3</v>
      </c>
    </row>
    <row r="981" spans="1:48" ht="20.100000000000001" customHeight="1">
      <c r="A981" s="55">
        <v>990</v>
      </c>
      <c r="B981" s="55" t="s">
        <v>665</v>
      </c>
      <c r="C981" s="64" t="s">
        <v>5247</v>
      </c>
      <c r="D981" s="55" t="s">
        <v>559</v>
      </c>
      <c r="E981" s="55" t="s">
        <v>1248</v>
      </c>
      <c r="F981" s="55" t="s">
        <v>1249</v>
      </c>
      <c r="G981" s="55" t="s">
        <v>1250</v>
      </c>
      <c r="H981" s="63">
        <v>45554</v>
      </c>
      <c r="I981" s="63">
        <v>45555</v>
      </c>
      <c r="J981" s="55" t="s">
        <v>561</v>
      </c>
      <c r="K981" s="64" t="s">
        <v>5245</v>
      </c>
      <c r="M981" s="55" t="s">
        <v>1245</v>
      </c>
      <c r="N981" s="55" t="s">
        <v>1250</v>
      </c>
      <c r="O981" s="55" t="s">
        <v>1251</v>
      </c>
      <c r="P981" s="55" t="s">
        <v>1252</v>
      </c>
      <c r="R981" s="55" t="s">
        <v>121</v>
      </c>
      <c r="S981" s="55" t="s">
        <v>351</v>
      </c>
      <c r="T981" s="60">
        <v>1</v>
      </c>
      <c r="U981" s="60">
        <v>2150</v>
      </c>
      <c r="V981" s="60">
        <v>1290</v>
      </c>
      <c r="W981" s="60">
        <v>0</v>
      </c>
      <c r="X981" s="60">
        <v>0</v>
      </c>
      <c r="Y981" s="60">
        <v>0</v>
      </c>
      <c r="Z981" s="60">
        <v>0</v>
      </c>
      <c r="AA981" s="60">
        <v>0</v>
      </c>
      <c r="AB981" s="60">
        <v>2150</v>
      </c>
      <c r="AC981" s="60">
        <v>1430</v>
      </c>
      <c r="AD981" s="60">
        <v>2150</v>
      </c>
      <c r="AE981" s="60">
        <v>0</v>
      </c>
      <c r="AF981" s="60">
        <v>188</v>
      </c>
      <c r="AG981" s="60">
        <v>0</v>
      </c>
      <c r="AH981" s="61">
        <v>0</v>
      </c>
      <c r="AL981" s="55" t="s">
        <v>120</v>
      </c>
      <c r="AM981" s="55" t="s">
        <v>773</v>
      </c>
      <c r="AN981" s="55" t="s">
        <v>785</v>
      </c>
      <c r="AP98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2150</v>
      </c>
      <c r="AQ98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</v>
      </c>
      <c r="AS98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1" s="60">
        <f>IFERROR(IF(D981="스마트스토어",COUNTIFS(출고표[구입일자],"&lt;&gt;"&amp;H981,출고표[구매자명],E981,출고표[구매자연락처],F981),COUNTIFS(출고표[구입일자],"&lt;&gt;"&amp;H981,출고표[구매자명],E981,출고표[구매자연락처],G981)),0)</f>
        <v>3</v>
      </c>
    </row>
    <row r="982" spans="1:48" ht="20.100000000000001" customHeight="1">
      <c r="A982" s="55">
        <v>991</v>
      </c>
      <c r="B982" s="55" t="s">
        <v>665</v>
      </c>
      <c r="C982" s="64" t="s">
        <v>5248</v>
      </c>
      <c r="D982" s="55" t="s">
        <v>559</v>
      </c>
      <c r="E982" s="55" t="s">
        <v>1248</v>
      </c>
      <c r="F982" s="55" t="s">
        <v>1249</v>
      </c>
      <c r="G982" s="55" t="s">
        <v>1250</v>
      </c>
      <c r="H982" s="63">
        <v>45554</v>
      </c>
      <c r="I982" s="63">
        <v>45555</v>
      </c>
      <c r="J982" s="55" t="s">
        <v>561</v>
      </c>
      <c r="K982" s="64" t="s">
        <v>5245</v>
      </c>
      <c r="M982" s="55" t="s">
        <v>1245</v>
      </c>
      <c r="N982" s="55" t="s">
        <v>1250</v>
      </c>
      <c r="O982" s="55" t="s">
        <v>1251</v>
      </c>
      <c r="P982" s="55" t="s">
        <v>1252</v>
      </c>
      <c r="R982" s="55" t="s">
        <v>118</v>
      </c>
      <c r="S982" s="55" t="s">
        <v>351</v>
      </c>
      <c r="T982" s="60">
        <v>1</v>
      </c>
      <c r="U982" s="60">
        <v>2550</v>
      </c>
      <c r="V982" s="60">
        <v>1290</v>
      </c>
      <c r="W982" s="60">
        <v>0</v>
      </c>
      <c r="X982" s="60">
        <v>0</v>
      </c>
      <c r="Y982" s="60">
        <v>0</v>
      </c>
      <c r="Z982" s="60">
        <v>0</v>
      </c>
      <c r="AA982" s="60">
        <v>0</v>
      </c>
      <c r="AB982" s="60">
        <v>2550</v>
      </c>
      <c r="AC982" s="60">
        <v>1650</v>
      </c>
      <c r="AD982" s="60">
        <v>2550</v>
      </c>
      <c r="AE982" s="60">
        <v>0</v>
      </c>
      <c r="AF982" s="60">
        <v>208</v>
      </c>
      <c r="AG982" s="60">
        <v>0</v>
      </c>
      <c r="AH982" s="61">
        <v>0</v>
      </c>
      <c r="AL982" s="55" t="s">
        <v>117</v>
      </c>
      <c r="AM982" s="55" t="s">
        <v>773</v>
      </c>
      <c r="AN982" s="55" t="s">
        <v>785</v>
      </c>
      <c r="AP98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2550</v>
      </c>
      <c r="AQ98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</v>
      </c>
      <c r="AS98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2" s="60">
        <f>IFERROR(IF(D982="스마트스토어",COUNTIFS(출고표[구입일자],"&lt;&gt;"&amp;H982,출고표[구매자명],E982,출고표[구매자연락처],F982),COUNTIFS(출고표[구입일자],"&lt;&gt;"&amp;H982,출고표[구매자명],E982,출고표[구매자연락처],G982)),0)</f>
        <v>3</v>
      </c>
    </row>
    <row r="983" spans="1:48" ht="20.100000000000001" customHeight="1">
      <c r="A983" s="55">
        <v>992</v>
      </c>
      <c r="B983" s="55" t="s">
        <v>665</v>
      </c>
      <c r="C983" s="64" t="s">
        <v>5249</v>
      </c>
      <c r="D983" s="55" t="s">
        <v>559</v>
      </c>
      <c r="E983" s="55" t="s">
        <v>1248</v>
      </c>
      <c r="F983" s="55" t="s">
        <v>1249</v>
      </c>
      <c r="G983" s="55" t="s">
        <v>1250</v>
      </c>
      <c r="H983" s="63">
        <v>45554</v>
      </c>
      <c r="I983" s="63">
        <v>45555</v>
      </c>
      <c r="J983" s="55" t="s">
        <v>561</v>
      </c>
      <c r="K983" s="64" t="s">
        <v>5245</v>
      </c>
      <c r="M983" s="55" t="s">
        <v>1245</v>
      </c>
      <c r="N983" s="55" t="s">
        <v>1250</v>
      </c>
      <c r="O983" s="55" t="s">
        <v>1251</v>
      </c>
      <c r="P983" s="55" t="s">
        <v>1252</v>
      </c>
      <c r="R983" s="55" t="s">
        <v>112</v>
      </c>
      <c r="S983" s="55" t="s">
        <v>351</v>
      </c>
      <c r="T983" s="60">
        <v>2</v>
      </c>
      <c r="U983" s="60">
        <v>6480</v>
      </c>
      <c r="V983" s="60">
        <v>2580</v>
      </c>
      <c r="W983" s="60">
        <v>0</v>
      </c>
      <c r="X983" s="60">
        <v>0</v>
      </c>
      <c r="Y983" s="60">
        <v>0</v>
      </c>
      <c r="Z983" s="60">
        <v>0</v>
      </c>
      <c r="AA983" s="60">
        <v>0</v>
      </c>
      <c r="AB983" s="60">
        <v>3240</v>
      </c>
      <c r="AC983" s="60">
        <v>2156</v>
      </c>
      <c r="AD983" s="60">
        <v>6480</v>
      </c>
      <c r="AE983" s="60">
        <v>0</v>
      </c>
      <c r="AF983" s="60">
        <v>406</v>
      </c>
      <c r="AG983" s="60">
        <v>0</v>
      </c>
      <c r="AH983" s="61">
        <v>0</v>
      </c>
      <c r="AL983" s="55" t="s">
        <v>111</v>
      </c>
      <c r="AM983" s="55" t="s">
        <v>773</v>
      </c>
      <c r="AN983" s="55" t="s">
        <v>785</v>
      </c>
      <c r="AP98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6480</v>
      </c>
      <c r="AQ98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406</v>
      </c>
      <c r="AS98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3" s="60">
        <f>IFERROR(IF(D983="스마트스토어",COUNTIFS(출고표[구입일자],"&lt;&gt;"&amp;H983,출고표[구매자명],E983,출고표[구매자연락처],F983),COUNTIFS(출고표[구입일자],"&lt;&gt;"&amp;H983,출고표[구매자명],E983,출고표[구매자연락처],G983)),0)</f>
        <v>3</v>
      </c>
    </row>
    <row r="984" spans="1:48" ht="20.100000000000001" customHeight="1">
      <c r="A984" s="55">
        <v>993</v>
      </c>
      <c r="B984" s="55" t="s">
        <v>665</v>
      </c>
      <c r="C984" s="64" t="s">
        <v>5252</v>
      </c>
      <c r="D984" s="55" t="s">
        <v>559</v>
      </c>
      <c r="E984" s="55" t="s">
        <v>5250</v>
      </c>
      <c r="F984" s="55" t="s">
        <v>5253</v>
      </c>
      <c r="G984" s="55" t="s">
        <v>5254</v>
      </c>
      <c r="H984" s="63">
        <v>45554</v>
      </c>
      <c r="I984" s="63">
        <v>45555</v>
      </c>
      <c r="J984" s="55" t="s">
        <v>561</v>
      </c>
      <c r="K984" s="64" t="s">
        <v>5251</v>
      </c>
      <c r="M984" s="55" t="s">
        <v>5250</v>
      </c>
      <c r="N984" s="55" t="s">
        <v>5255</v>
      </c>
      <c r="P984" s="55" t="s">
        <v>5256</v>
      </c>
      <c r="R984" s="55" t="s">
        <v>18</v>
      </c>
      <c r="S984" s="55" t="s">
        <v>351</v>
      </c>
      <c r="T984" s="60">
        <v>1</v>
      </c>
      <c r="U984" s="60">
        <v>10560</v>
      </c>
      <c r="V984" s="60">
        <v>0</v>
      </c>
      <c r="W984" s="60">
        <v>3000</v>
      </c>
      <c r="X984" s="60">
        <v>0</v>
      </c>
      <c r="Y984" s="60">
        <v>3000</v>
      </c>
      <c r="Z984" s="60">
        <v>0</v>
      </c>
      <c r="AA984" s="60">
        <v>0</v>
      </c>
      <c r="AB984" s="60">
        <v>10560</v>
      </c>
      <c r="AC984" s="60">
        <v>7260</v>
      </c>
      <c r="AD984" s="60">
        <v>13560</v>
      </c>
      <c r="AE984" s="60">
        <v>0</v>
      </c>
      <c r="AF984" s="60">
        <v>700</v>
      </c>
      <c r="AG984" s="60">
        <v>0</v>
      </c>
      <c r="AH984" s="61">
        <v>0</v>
      </c>
      <c r="AL984" s="55" t="s">
        <v>17</v>
      </c>
      <c r="AN984" s="55" t="s">
        <v>785</v>
      </c>
      <c r="AP98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13560</v>
      </c>
      <c r="AQ98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98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4" s="60">
        <f>IFERROR(IF(D984="스마트스토어",COUNTIFS(출고표[구입일자],"&lt;&gt;"&amp;H984,출고표[구매자명],E984,출고표[구매자연락처],F984),COUNTIFS(출고표[구입일자],"&lt;&gt;"&amp;H984,출고표[구매자명],E984,출고표[구매자연락처],G984)),0)</f>
        <v>0</v>
      </c>
    </row>
    <row r="985" spans="1:48" ht="20.100000000000001" customHeight="1">
      <c r="A985" s="55">
        <v>994</v>
      </c>
      <c r="B985" s="55" t="s">
        <v>665</v>
      </c>
      <c r="C985" s="64" t="s">
        <v>5259</v>
      </c>
      <c r="D985" s="55" t="s">
        <v>559</v>
      </c>
      <c r="E985" s="55" t="s">
        <v>5257</v>
      </c>
      <c r="F985" s="55" t="s">
        <v>5260</v>
      </c>
      <c r="G985" s="55" t="s">
        <v>5261</v>
      </c>
      <c r="H985" s="63">
        <v>45554</v>
      </c>
      <c r="I985" s="63">
        <v>45555</v>
      </c>
      <c r="J985" s="55" t="s">
        <v>561</v>
      </c>
      <c r="K985" s="64" t="s">
        <v>5258</v>
      </c>
      <c r="M985" s="55" t="s">
        <v>5257</v>
      </c>
      <c r="N985" s="55" t="s">
        <v>5261</v>
      </c>
      <c r="P985" s="55" t="s">
        <v>5262</v>
      </c>
      <c r="Q985" s="55" t="s">
        <v>5263</v>
      </c>
      <c r="R985" s="55" t="s">
        <v>38</v>
      </c>
      <c r="S985" s="55" t="s">
        <v>351</v>
      </c>
      <c r="T985" s="60">
        <v>1</v>
      </c>
      <c r="U985" s="60">
        <v>20800</v>
      </c>
      <c r="V985" s="60">
        <v>0</v>
      </c>
      <c r="W985" s="60">
        <v>3000</v>
      </c>
      <c r="X985" s="60">
        <v>0</v>
      </c>
      <c r="Y985" s="60">
        <v>3500</v>
      </c>
      <c r="Z985" s="60">
        <v>1053</v>
      </c>
      <c r="AA985" s="60">
        <v>0</v>
      </c>
      <c r="AB985" s="60">
        <v>20800</v>
      </c>
      <c r="AC985" s="60">
        <v>14300</v>
      </c>
      <c r="AD985" s="60">
        <v>23800</v>
      </c>
      <c r="AE985" s="60">
        <v>0</v>
      </c>
      <c r="AF985" s="60">
        <v>1214</v>
      </c>
      <c r="AG985" s="60">
        <v>0</v>
      </c>
      <c r="AH985" s="61">
        <v>0</v>
      </c>
      <c r="AL985" s="55" t="s">
        <v>37</v>
      </c>
      <c r="AN985" s="55" t="s">
        <v>785</v>
      </c>
      <c r="AP98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23800</v>
      </c>
      <c r="AQ98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98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98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98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98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5" s="60">
        <f>IFERROR(IF(D985="스마트스토어",COUNTIFS(출고표[구입일자],"&lt;&gt;"&amp;H985,출고표[구매자명],E985,출고표[구매자연락처],F985),COUNTIFS(출고표[구입일자],"&lt;&gt;"&amp;H985,출고표[구매자명],E985,출고표[구매자연락처],G985)),0)</f>
        <v>0</v>
      </c>
    </row>
    <row r="986" spans="1:48" ht="20.100000000000001" customHeight="1">
      <c r="A986" s="55">
        <v>995</v>
      </c>
      <c r="B986" s="55" t="s">
        <v>560</v>
      </c>
      <c r="C986" s="64" t="s">
        <v>5693</v>
      </c>
      <c r="D986" s="55" t="s">
        <v>559</v>
      </c>
      <c r="H986" s="63">
        <v>45562</v>
      </c>
      <c r="I986" s="63">
        <v>45562</v>
      </c>
      <c r="J986" s="55" t="s">
        <v>561</v>
      </c>
      <c r="K986" s="64" t="s">
        <v>5486</v>
      </c>
      <c r="M986" s="55" t="s">
        <v>5484</v>
      </c>
      <c r="N986" s="55" t="s">
        <v>5488</v>
      </c>
      <c r="P986" s="55" t="s">
        <v>5489</v>
      </c>
      <c r="R986" s="55" t="s">
        <v>34</v>
      </c>
      <c r="S986" s="55" t="s">
        <v>351</v>
      </c>
      <c r="T986" s="60">
        <v>1</v>
      </c>
      <c r="U986" s="60">
        <v>0</v>
      </c>
      <c r="V986" s="60">
        <v>0</v>
      </c>
      <c r="W986" s="60">
        <v>0</v>
      </c>
      <c r="X986" s="60">
        <v>0</v>
      </c>
      <c r="Y986" s="60">
        <v>4400</v>
      </c>
      <c r="Z986" s="60">
        <v>1725</v>
      </c>
      <c r="AA986" s="60">
        <v>0</v>
      </c>
      <c r="AB986" s="60">
        <v>30600</v>
      </c>
      <c r="AC986" s="60">
        <v>19800</v>
      </c>
      <c r="AD986" s="60">
        <v>0</v>
      </c>
      <c r="AE986" s="60">
        <v>25925</v>
      </c>
      <c r="AF986" s="60">
        <v>80</v>
      </c>
      <c r="AG986" s="60">
        <v>-26005</v>
      </c>
      <c r="AH986" s="61"/>
      <c r="AL986" s="55" t="s">
        <v>33</v>
      </c>
      <c r="AM986" s="55" t="s">
        <v>773</v>
      </c>
      <c r="AN986" s="55" t="s">
        <v>785</v>
      </c>
      <c r="AP98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8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25925</v>
      </c>
      <c r="AR98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986" s="60">
        <f>IFERROR(IF(출고표[[#This Row],[쇼핑몰구분]]="비닐팩토리",0,ROUND(출고표[[#This Row],[총판매금액(검)]]-출고표[[#This Row],[거래처지급액(검)]]-출고표[[#This Row],[수수료(검)]],0)),0)</f>
        <v>-26005</v>
      </c>
      <c r="AT98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98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6" s="60">
        <f>IFERROR(IF(D986="스마트스토어",COUNTIFS(출고표[구입일자],"&lt;&gt;"&amp;H986,출고표[구매자명],E986,출고표[구매자연락처],F986),COUNTIFS(출고표[구입일자],"&lt;&gt;"&amp;H986,출고표[구매자명],E986,출고표[구매자연락처],G986)),0)</f>
        <v>0</v>
      </c>
    </row>
    <row r="987" spans="1:48" ht="20.100000000000001" customHeight="1">
      <c r="A987" s="55">
        <v>996</v>
      </c>
      <c r="B987" s="55" t="s">
        <v>560</v>
      </c>
      <c r="C987" s="64" t="s">
        <v>5694</v>
      </c>
      <c r="D987" s="55" t="s">
        <v>559</v>
      </c>
      <c r="H987" s="63">
        <v>45562</v>
      </c>
      <c r="I987" s="63">
        <v>45562</v>
      </c>
      <c r="J987" s="55" t="s">
        <v>561</v>
      </c>
      <c r="K987" s="64" t="s">
        <v>5491</v>
      </c>
      <c r="M987" s="55" t="s">
        <v>5484</v>
      </c>
      <c r="N987" s="55" t="s">
        <v>5488</v>
      </c>
      <c r="P987" s="55" t="s">
        <v>5489</v>
      </c>
      <c r="R987" s="55" t="s">
        <v>34</v>
      </c>
      <c r="S987" s="55" t="s">
        <v>351</v>
      </c>
      <c r="T987" s="60">
        <v>1</v>
      </c>
      <c r="U987" s="60">
        <v>0</v>
      </c>
      <c r="V987" s="60">
        <v>0</v>
      </c>
      <c r="W987" s="60">
        <v>0</v>
      </c>
      <c r="X987" s="60">
        <v>0</v>
      </c>
      <c r="Y987" s="60">
        <v>4400</v>
      </c>
      <c r="Z987" s="60">
        <v>1725</v>
      </c>
      <c r="AA987" s="60">
        <v>0</v>
      </c>
      <c r="AB987" s="60">
        <v>30600</v>
      </c>
      <c r="AC987" s="60">
        <v>19800</v>
      </c>
      <c r="AD987" s="60">
        <v>0</v>
      </c>
      <c r="AE987" s="60">
        <v>25925</v>
      </c>
      <c r="AF987" s="60">
        <v>80</v>
      </c>
      <c r="AG987" s="60">
        <v>-26005</v>
      </c>
      <c r="AH987" s="61"/>
      <c r="AL987" s="55" t="s">
        <v>33</v>
      </c>
      <c r="AM987" s="55" t="s">
        <v>773</v>
      </c>
      <c r="AN987" s="55" t="s">
        <v>785</v>
      </c>
      <c r="AP98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8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25925</v>
      </c>
      <c r="AR98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987" s="60">
        <f>IFERROR(IF(출고표[[#This Row],[쇼핑몰구분]]="비닐팩토리",0,ROUND(출고표[[#This Row],[총판매금액(검)]]-출고표[[#This Row],[거래처지급액(검)]]-출고표[[#This Row],[수수료(검)]],0)),0)</f>
        <v>-26005</v>
      </c>
      <c r="AT98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98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7" s="60">
        <f>IFERROR(IF(D987="스마트스토어",COUNTIFS(출고표[구입일자],"&lt;&gt;"&amp;H987,출고표[구매자명],E987,출고표[구매자연락처],F987),COUNTIFS(출고표[구입일자],"&lt;&gt;"&amp;H987,출고표[구매자명],E987,출고표[구매자연락처],G987)),0)</f>
        <v>0</v>
      </c>
    </row>
    <row r="988" spans="1:48" ht="20.100000000000001" customHeight="1">
      <c r="A988" s="55">
        <v>997</v>
      </c>
      <c r="B988" s="55" t="s">
        <v>560</v>
      </c>
      <c r="C988" s="64" t="s">
        <v>5695</v>
      </c>
      <c r="D988" s="55" t="s">
        <v>559</v>
      </c>
      <c r="H988" s="63">
        <v>45560</v>
      </c>
      <c r="I988" s="63">
        <v>45560</v>
      </c>
      <c r="J988" s="55" t="s">
        <v>561</v>
      </c>
      <c r="K988" s="64" t="s">
        <v>5439</v>
      </c>
      <c r="M988" s="55" t="s">
        <v>5437</v>
      </c>
      <c r="N988" s="55" t="s">
        <v>5441</v>
      </c>
      <c r="P988" s="55" t="s">
        <v>5442</v>
      </c>
      <c r="R988" s="55" t="s">
        <v>125</v>
      </c>
      <c r="S988" s="55" t="s">
        <v>351</v>
      </c>
      <c r="T988" s="60">
        <v>1</v>
      </c>
      <c r="U988" s="60">
        <v>0</v>
      </c>
      <c r="V988" s="60">
        <v>0</v>
      </c>
      <c r="W988" s="60">
        <v>0</v>
      </c>
      <c r="X988" s="60">
        <v>0</v>
      </c>
      <c r="Y988" s="60">
        <v>5500</v>
      </c>
      <c r="Z988" s="60">
        <v>1925</v>
      </c>
      <c r="AA988" s="60">
        <v>0</v>
      </c>
      <c r="AB988" s="60">
        <v>1700</v>
      </c>
      <c r="AC988" s="60">
        <v>1100</v>
      </c>
      <c r="AD988" s="60">
        <v>0</v>
      </c>
      <c r="AE988" s="60">
        <v>8525</v>
      </c>
      <c r="AF988" s="60">
        <v>80</v>
      </c>
      <c r="AG988" s="60">
        <v>-8605</v>
      </c>
      <c r="AH988" s="61"/>
      <c r="AL988" s="55" t="s">
        <v>124</v>
      </c>
      <c r="AM988" s="55" t="s">
        <v>773</v>
      </c>
      <c r="AN988" s="55" t="s">
        <v>785</v>
      </c>
      <c r="AP98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98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8525</v>
      </c>
      <c r="AR98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988" s="60">
        <f>IFERROR(IF(출고표[[#This Row],[쇼핑몰구분]]="비닐팩토리",0,ROUND(출고표[[#This Row],[총판매금액(검)]]-출고표[[#This Row],[거래처지급액(검)]]-출고표[[#This Row],[수수료(검)]],0)),0)</f>
        <v>-8605</v>
      </c>
      <c r="AT98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98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8" s="60">
        <f>IFERROR(IF(D988="스마트스토어",COUNTIFS(출고표[구입일자],"&lt;&gt;"&amp;H988,출고표[구매자명],E988,출고표[구매자연락처],F988),COUNTIFS(출고표[구입일자],"&lt;&gt;"&amp;H988,출고표[구매자명],E988,출고표[구매자연락처],G988)),0)</f>
        <v>0</v>
      </c>
    </row>
    <row r="989" spans="1:48" ht="20.100000000000001" customHeight="1">
      <c r="A989" s="55">
        <v>998</v>
      </c>
      <c r="B989" s="55" t="s">
        <v>560</v>
      </c>
      <c r="C989" s="64" t="s">
        <v>5502</v>
      </c>
      <c r="D989" s="55" t="s">
        <v>559</v>
      </c>
      <c r="E989" s="55" t="s">
        <v>5503</v>
      </c>
      <c r="F989" s="55" t="s">
        <v>5504</v>
      </c>
      <c r="G989" s="55" t="s">
        <v>5505</v>
      </c>
      <c r="H989" s="63">
        <v>45562</v>
      </c>
      <c r="I989" s="63">
        <v>45562</v>
      </c>
      <c r="J989" s="55" t="s">
        <v>561</v>
      </c>
      <c r="K989" s="64" t="s">
        <v>5500</v>
      </c>
      <c r="M989" s="55" t="s">
        <v>5484</v>
      </c>
      <c r="N989" s="55" t="s">
        <v>5488</v>
      </c>
      <c r="P989" s="55" t="s">
        <v>5506</v>
      </c>
      <c r="R989" s="55" t="s">
        <v>34</v>
      </c>
      <c r="S989" s="55" t="s">
        <v>351</v>
      </c>
      <c r="T989" s="60">
        <v>5</v>
      </c>
      <c r="U989" s="60">
        <v>143100</v>
      </c>
      <c r="V989" s="60">
        <v>15900</v>
      </c>
      <c r="W989" s="60">
        <v>0</v>
      </c>
      <c r="X989" s="60">
        <v>0</v>
      </c>
      <c r="Y989" s="60">
        <v>3500</v>
      </c>
      <c r="Z989" s="60">
        <v>366</v>
      </c>
      <c r="AA989" s="60">
        <v>0</v>
      </c>
      <c r="AB989" s="60">
        <v>30600</v>
      </c>
      <c r="AC989" s="60">
        <v>19800</v>
      </c>
      <c r="AD989" s="60">
        <v>143100</v>
      </c>
      <c r="AE989" s="60">
        <v>102866</v>
      </c>
      <c r="AF989" s="60">
        <v>5775</v>
      </c>
      <c r="AG989" s="60">
        <v>34459</v>
      </c>
      <c r="AH989" s="61">
        <v>0.24079999999999999</v>
      </c>
      <c r="AL989" s="55" t="s">
        <v>33</v>
      </c>
      <c r="AN989" s="55" t="s">
        <v>785</v>
      </c>
      <c r="AP98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143100</v>
      </c>
      <c r="AQ98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102866</v>
      </c>
      <c r="AR98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5775</v>
      </c>
      <c r="AS989" s="60">
        <f>IFERROR(IF(출고표[[#This Row],[쇼핑몰구분]]="비닐팩토리",0,ROUND(출고표[[#This Row],[총판매금액(검)]]-출고표[[#This Row],[거래처지급액(검)]]-출고표[[#This Row],[수수료(검)]],0)),0)</f>
        <v>34459</v>
      </c>
      <c r="AT98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0.24079999999999999</v>
      </c>
      <c r="AU98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9" s="60">
        <f>IFERROR(IF(D989="스마트스토어",COUNTIFS(출고표[구입일자],"&lt;&gt;"&amp;H989,출고표[구매자명],E989,출고표[구매자연락처],F989),COUNTIFS(출고표[구입일자],"&lt;&gt;"&amp;H989,출고표[구매자명],E989,출고표[구매자연락처],G989)),0)</f>
        <v>0</v>
      </c>
    </row>
    <row r="990" spans="1:48" ht="20.100000000000001" customHeight="1">
      <c r="A990" s="55">
        <v>999</v>
      </c>
      <c r="B990" s="55" t="s">
        <v>560</v>
      </c>
      <c r="C990" s="64" t="s">
        <v>5513</v>
      </c>
      <c r="D990" s="55" t="s">
        <v>559</v>
      </c>
      <c r="E990" s="55" t="s">
        <v>1488</v>
      </c>
      <c r="F990" s="55" t="s">
        <v>1491</v>
      </c>
      <c r="G990" s="55" t="s">
        <v>1492</v>
      </c>
      <c r="H990" s="63">
        <v>45561</v>
      </c>
      <c r="I990" s="63">
        <v>45561</v>
      </c>
      <c r="J990" s="55" t="s">
        <v>561</v>
      </c>
      <c r="K990" s="64" t="s">
        <v>5511</v>
      </c>
      <c r="M990" s="55" t="s">
        <v>1488</v>
      </c>
      <c r="N990" s="55" t="s">
        <v>1492</v>
      </c>
      <c r="P990" s="55" t="s">
        <v>1493</v>
      </c>
      <c r="R990" s="55" t="s">
        <v>206</v>
      </c>
      <c r="S990" s="55" t="s">
        <v>378</v>
      </c>
      <c r="T990" s="60">
        <v>20</v>
      </c>
      <c r="U990" s="60">
        <v>77400</v>
      </c>
      <c r="V990" s="60">
        <v>0</v>
      </c>
      <c r="W990" s="60">
        <v>0</v>
      </c>
      <c r="X990" s="60">
        <v>0</v>
      </c>
      <c r="Y990" s="60">
        <v>5500</v>
      </c>
      <c r="Z990" s="60">
        <v>3850</v>
      </c>
      <c r="AA990" s="60">
        <v>0</v>
      </c>
      <c r="AB990" s="60">
        <v>3700</v>
      </c>
      <c r="AC990" s="60">
        <v>2365</v>
      </c>
      <c r="AD990" s="60">
        <v>77400</v>
      </c>
      <c r="AE990" s="60">
        <v>56650</v>
      </c>
      <c r="AF990" s="60">
        <v>3161</v>
      </c>
      <c r="AG990" s="60">
        <v>17589</v>
      </c>
      <c r="AH990" s="61">
        <v>0.22720000000000001</v>
      </c>
      <c r="AL990" s="55" t="s">
        <v>1643</v>
      </c>
      <c r="AM990" s="55" t="s">
        <v>773</v>
      </c>
      <c r="AN990" s="55" t="s">
        <v>785</v>
      </c>
      <c r="AP99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77400</v>
      </c>
      <c r="AQ99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56650</v>
      </c>
      <c r="AR99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3161</v>
      </c>
      <c r="AS990" s="60">
        <f>IFERROR(IF(출고표[[#This Row],[쇼핑몰구분]]="비닐팩토리",0,ROUND(출고표[[#This Row],[총판매금액(검)]]-출고표[[#This Row],[거래처지급액(검)]]-출고표[[#This Row],[수수료(검)]],0)),0)</f>
        <v>17589</v>
      </c>
      <c r="AT99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0.22720000000000001</v>
      </c>
      <c r="AU99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0" s="60">
        <f>IFERROR(IF(D990="스마트스토어",COUNTIFS(출고표[구입일자],"&lt;&gt;"&amp;H990,출고표[구매자명],E990,출고표[구매자연락처],F990),COUNTIFS(출고표[구입일자],"&lt;&gt;"&amp;H990,출고표[구매자명],E990,출고표[구매자연락처],G990)),0)</f>
        <v>2</v>
      </c>
    </row>
    <row r="991" spans="1:48" ht="20.100000000000001" customHeight="1">
      <c r="A991" s="55">
        <v>1000</v>
      </c>
      <c r="B991" s="55" t="s">
        <v>560</v>
      </c>
      <c r="C991" s="64" t="s">
        <v>5518</v>
      </c>
      <c r="D991" s="55" t="s">
        <v>559</v>
      </c>
      <c r="E991" s="55" t="s">
        <v>1488</v>
      </c>
      <c r="F991" s="55" t="s">
        <v>1491</v>
      </c>
      <c r="G991" s="55" t="s">
        <v>1492</v>
      </c>
      <c r="H991" s="63">
        <v>45561</v>
      </c>
      <c r="I991" s="63">
        <v>45561</v>
      </c>
      <c r="J991" s="55" t="s">
        <v>561</v>
      </c>
      <c r="K991" s="64" t="s">
        <v>5511</v>
      </c>
      <c r="M991" s="55" t="s">
        <v>1488</v>
      </c>
      <c r="N991" s="55" t="s">
        <v>1492</v>
      </c>
      <c r="P991" s="55" t="s">
        <v>1493</v>
      </c>
      <c r="R991" s="55" t="s">
        <v>242</v>
      </c>
      <c r="S991" s="55" t="s">
        <v>378</v>
      </c>
      <c r="T991" s="60">
        <v>30</v>
      </c>
      <c r="U991" s="60">
        <v>51000</v>
      </c>
      <c r="V991" s="60">
        <v>0</v>
      </c>
      <c r="W991" s="60">
        <v>0</v>
      </c>
      <c r="X991" s="60">
        <v>0</v>
      </c>
      <c r="Y991" s="60">
        <v>0</v>
      </c>
      <c r="Z991" s="60">
        <v>0</v>
      </c>
      <c r="AA991" s="60">
        <v>0</v>
      </c>
      <c r="AB991" s="60">
        <v>1640</v>
      </c>
      <c r="AC991" s="60">
        <v>1045</v>
      </c>
      <c r="AD991" s="60">
        <v>51000</v>
      </c>
      <c r="AE991" s="60">
        <v>31350</v>
      </c>
      <c r="AF991" s="60">
        <v>2110</v>
      </c>
      <c r="AG991" s="60">
        <v>17540</v>
      </c>
      <c r="AH991" s="61">
        <v>0.34389999999999998</v>
      </c>
      <c r="AL991" s="55" t="s">
        <v>388</v>
      </c>
      <c r="AM991" s="55" t="s">
        <v>773</v>
      </c>
      <c r="AN991" s="55" t="s">
        <v>785</v>
      </c>
      <c r="AP99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51000</v>
      </c>
      <c r="AQ99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31350</v>
      </c>
      <c r="AR99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991" s="60">
        <f>IFERROR(IF(출고표[[#This Row],[쇼핑몰구분]]="비닐팩토리",0,ROUND(출고표[[#This Row],[총판매금액(검)]]-출고표[[#This Row],[거래처지급액(검)]]-출고표[[#This Row],[수수료(검)]],0)),0)</f>
        <v>17540</v>
      </c>
      <c r="AT99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0.34389999999999998</v>
      </c>
      <c r="AU99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1" s="60">
        <f>IFERROR(IF(D991="스마트스토어",COUNTIFS(출고표[구입일자],"&lt;&gt;"&amp;H991,출고표[구매자명],E991,출고표[구매자연락처],F991),COUNTIFS(출고표[구입일자],"&lt;&gt;"&amp;H991,출고표[구매자명],E991,출고표[구매자연락처],G991)),0)</f>
        <v>2</v>
      </c>
    </row>
    <row r="992" spans="1:48" ht="20.100000000000001" customHeight="1">
      <c r="A992" s="55">
        <v>1001</v>
      </c>
      <c r="B992" s="55" t="s">
        <v>560</v>
      </c>
      <c r="C992" s="64" t="s">
        <v>5448</v>
      </c>
      <c r="D992" s="55" t="s">
        <v>559</v>
      </c>
      <c r="E992" s="55" t="s">
        <v>5449</v>
      </c>
      <c r="F992" s="55" t="s">
        <v>5450</v>
      </c>
      <c r="G992" s="55" t="s">
        <v>5451</v>
      </c>
      <c r="H992" s="63">
        <v>45560</v>
      </c>
      <c r="I992" s="63">
        <v>45560</v>
      </c>
      <c r="J992" s="55" t="s">
        <v>561</v>
      </c>
      <c r="K992" s="64" t="s">
        <v>5446</v>
      </c>
      <c r="M992" s="55" t="s">
        <v>5444</v>
      </c>
      <c r="N992" s="55" t="s">
        <v>5452</v>
      </c>
      <c r="P992" s="55" t="s">
        <v>5453</v>
      </c>
      <c r="R992" s="55" t="s">
        <v>76</v>
      </c>
      <c r="S992" s="55" t="s">
        <v>351</v>
      </c>
      <c r="T992" s="60">
        <v>10</v>
      </c>
      <c r="U992" s="60">
        <v>16300</v>
      </c>
      <c r="V992" s="60">
        <v>4700</v>
      </c>
      <c r="W992" s="60">
        <v>3000</v>
      </c>
      <c r="X992" s="60">
        <v>0</v>
      </c>
      <c r="Y992" s="60">
        <v>3500</v>
      </c>
      <c r="Z992" s="60">
        <v>366</v>
      </c>
      <c r="AA992" s="60">
        <v>0</v>
      </c>
      <c r="AB992" s="60">
        <v>1550</v>
      </c>
      <c r="AC992" s="60">
        <v>1100</v>
      </c>
      <c r="AD992" s="60">
        <v>19300</v>
      </c>
      <c r="AE992" s="60">
        <v>14866</v>
      </c>
      <c r="AF992" s="60">
        <v>788</v>
      </c>
      <c r="AG992" s="60">
        <v>6646</v>
      </c>
      <c r="AH992" s="61">
        <v>0.34439999999999998</v>
      </c>
      <c r="AL992" s="55" t="s">
        <v>75</v>
      </c>
      <c r="AM992" s="55" t="s">
        <v>773</v>
      </c>
      <c r="AN992" s="55" t="s">
        <v>785</v>
      </c>
      <c r="AP99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19300</v>
      </c>
      <c r="AQ99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14866</v>
      </c>
      <c r="AR99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788</v>
      </c>
      <c r="AS992" s="60">
        <f>IFERROR(IF(출고표[[#This Row],[쇼핑몰구분]]="비닐팩토리",0,ROUND(출고표[[#This Row],[총판매금액(검)]]-출고표[[#This Row],[거래처지급액(검)]]-출고표[[#This Row],[수수료(검)]],0)),0)</f>
        <v>3646</v>
      </c>
      <c r="AT99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0.18890000000000001</v>
      </c>
      <c r="AU99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92" s="60">
        <f>IFERROR(IF(D992="스마트스토어",COUNTIFS(출고표[구입일자],"&lt;&gt;"&amp;H992,출고표[구매자명],E992,출고표[구매자연락처],F992),COUNTIFS(출고표[구입일자],"&lt;&gt;"&amp;H992,출고표[구매자명],E992,출고표[구매자연락처],G992)),0)</f>
        <v>0</v>
      </c>
    </row>
    <row r="993" spans="1:48" ht="20.100000000000001" customHeight="1">
      <c r="A993" s="55">
        <v>1002</v>
      </c>
      <c r="B993" s="55" t="s">
        <v>560</v>
      </c>
      <c r="C993" s="64" t="s">
        <v>5460</v>
      </c>
      <c r="D993" s="55" t="s">
        <v>559</v>
      </c>
      <c r="E993" s="55" t="s">
        <v>4477</v>
      </c>
      <c r="F993" s="55" t="s">
        <v>5461</v>
      </c>
      <c r="G993" s="55" t="s">
        <v>5462</v>
      </c>
      <c r="H993" s="63">
        <v>45559</v>
      </c>
      <c r="I993" s="63">
        <v>45560</v>
      </c>
      <c r="J993" s="55" t="s">
        <v>561</v>
      </c>
      <c r="K993" s="64" t="s">
        <v>5458</v>
      </c>
      <c r="M993" s="55" t="s">
        <v>5456</v>
      </c>
      <c r="N993" s="55" t="s">
        <v>5441</v>
      </c>
      <c r="P993" s="55" t="s">
        <v>5463</v>
      </c>
      <c r="Q993" s="55" t="s">
        <v>1181</v>
      </c>
      <c r="R993" s="55" t="s">
        <v>125</v>
      </c>
      <c r="S993" s="55" t="s">
        <v>351</v>
      </c>
      <c r="T993" s="60">
        <v>15</v>
      </c>
      <c r="U993" s="60">
        <v>27000</v>
      </c>
      <c r="V993" s="60">
        <v>0</v>
      </c>
      <c r="W993" s="60">
        <v>3000</v>
      </c>
      <c r="X993" s="60">
        <v>0</v>
      </c>
      <c r="Y993" s="60">
        <v>5500</v>
      </c>
      <c r="Z993" s="60">
        <v>1925</v>
      </c>
      <c r="AA993" s="60">
        <v>0</v>
      </c>
      <c r="AB993" s="60">
        <v>1700</v>
      </c>
      <c r="AC993" s="60">
        <v>1100</v>
      </c>
      <c r="AD993" s="60">
        <v>30000</v>
      </c>
      <c r="AE993" s="60">
        <v>23925</v>
      </c>
      <c r="AF993" s="60">
        <v>1214</v>
      </c>
      <c r="AG993" s="60">
        <v>7861</v>
      </c>
      <c r="AH993" s="61">
        <v>0.26200000000000001</v>
      </c>
      <c r="AL993" s="55" t="s">
        <v>124</v>
      </c>
      <c r="AM993" s="55" t="s">
        <v>773</v>
      </c>
      <c r="AN993" s="55" t="s">
        <v>785</v>
      </c>
      <c r="AP99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30000</v>
      </c>
      <c r="AQ99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23925</v>
      </c>
      <c r="AR99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993" s="60">
        <f>IFERROR(IF(출고표[[#This Row],[쇼핑몰구분]]="비닐팩토리",0,ROUND(출고표[[#This Row],[총판매금액(검)]]-출고표[[#This Row],[거래처지급액(검)]]-출고표[[#This Row],[수수료(검)]],0)),0)</f>
        <v>4861</v>
      </c>
      <c r="AT99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0.16200000000000001</v>
      </c>
      <c r="AU99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93" s="60">
        <f>IFERROR(IF(D993="스마트스토어",COUNTIFS(출고표[구입일자],"&lt;&gt;"&amp;H993,출고표[구매자명],E993,출고표[구매자연락처],F993),COUNTIFS(출고표[구입일자],"&lt;&gt;"&amp;H993,출고표[구매자명],E993,출고표[구매자연락처],G993)),0)</f>
        <v>0</v>
      </c>
    </row>
    <row r="994" spans="1:48" ht="20.100000000000001" customHeight="1">
      <c r="A994" s="55">
        <v>1003</v>
      </c>
      <c r="B994" s="55" t="s">
        <v>560</v>
      </c>
      <c r="C994" s="64" t="s">
        <v>5471</v>
      </c>
      <c r="D994" s="55" t="s">
        <v>559</v>
      </c>
      <c r="E994" s="55" t="s">
        <v>5472</v>
      </c>
      <c r="F994" s="55" t="s">
        <v>5473</v>
      </c>
      <c r="G994" s="55" t="s">
        <v>5474</v>
      </c>
      <c r="H994" s="63">
        <v>45559</v>
      </c>
      <c r="I994" s="63">
        <v>45560</v>
      </c>
      <c r="J994" s="55" t="s">
        <v>561</v>
      </c>
      <c r="K994" s="64" t="s">
        <v>5469</v>
      </c>
      <c r="M994" s="55" t="s">
        <v>5467</v>
      </c>
      <c r="N994" s="55" t="s">
        <v>5474</v>
      </c>
      <c r="P994" s="55" t="s">
        <v>5475</v>
      </c>
      <c r="R994" s="55" t="s">
        <v>18</v>
      </c>
      <c r="S994" s="55" t="s">
        <v>351</v>
      </c>
      <c r="T994" s="60">
        <v>5</v>
      </c>
      <c r="U994" s="60">
        <v>53450</v>
      </c>
      <c r="V994" s="60">
        <v>5950</v>
      </c>
      <c r="W994" s="60">
        <v>0</v>
      </c>
      <c r="X994" s="60">
        <v>0</v>
      </c>
      <c r="Y994" s="60">
        <v>4400</v>
      </c>
      <c r="Z994" s="60">
        <v>1725</v>
      </c>
      <c r="AA994" s="60">
        <v>0</v>
      </c>
      <c r="AB994" s="60">
        <v>11220</v>
      </c>
      <c r="AC994" s="60">
        <v>7260</v>
      </c>
      <c r="AD994" s="60">
        <v>53450</v>
      </c>
      <c r="AE994" s="60">
        <v>42425</v>
      </c>
      <c r="AF994" s="60">
        <v>2207</v>
      </c>
      <c r="AG994" s="60">
        <v>8818</v>
      </c>
      <c r="AH994" s="61">
        <v>0.16500000000000001</v>
      </c>
      <c r="AL994" s="55" t="s">
        <v>17</v>
      </c>
      <c r="AM994" s="55" t="s">
        <v>773</v>
      </c>
      <c r="AN994" s="55" t="s">
        <v>785</v>
      </c>
      <c r="AP99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53450</v>
      </c>
      <c r="AQ99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42425</v>
      </c>
      <c r="AR99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2207</v>
      </c>
      <c r="AS994" s="60">
        <f>IFERROR(IF(출고표[[#This Row],[쇼핑몰구분]]="비닐팩토리",0,ROUND(출고표[[#This Row],[총판매금액(검)]]-출고표[[#This Row],[거래처지급액(검)]]-출고표[[#This Row],[수수료(검)]],0)),0)</f>
        <v>8818</v>
      </c>
      <c r="AT99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0.16500000000000001</v>
      </c>
      <c r="AU99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4" s="60">
        <f>IFERROR(IF(D994="스마트스토어",COUNTIFS(출고표[구입일자],"&lt;&gt;"&amp;H994,출고표[구매자명],E994,출고표[구매자연락처],F994),COUNTIFS(출고표[구입일자],"&lt;&gt;"&amp;H994,출고표[구매자명],E994,출고표[구매자연락처],G994)),0)</f>
        <v>0</v>
      </c>
    </row>
    <row r="995" spans="1:48" ht="20.100000000000001" customHeight="1">
      <c r="A995" s="55">
        <v>1004</v>
      </c>
      <c r="B995" s="55" t="s">
        <v>560</v>
      </c>
      <c r="C995" s="64" t="s">
        <v>5429</v>
      </c>
      <c r="D995" s="55" t="s">
        <v>559</v>
      </c>
      <c r="E995" s="55" t="s">
        <v>5430</v>
      </c>
      <c r="F995" s="55" t="s">
        <v>5431</v>
      </c>
      <c r="G995" s="55" t="s">
        <v>5432</v>
      </c>
      <c r="H995" s="63">
        <v>45559</v>
      </c>
      <c r="I995" s="63">
        <v>45559</v>
      </c>
      <c r="J995" s="55" t="s">
        <v>561</v>
      </c>
      <c r="K995" s="64" t="s">
        <v>5428</v>
      </c>
      <c r="M995" s="55" t="s">
        <v>5426</v>
      </c>
      <c r="N995" s="55" t="s">
        <v>5432</v>
      </c>
      <c r="P995" s="55" t="s">
        <v>5433</v>
      </c>
      <c r="R995" s="55" t="s">
        <v>231</v>
      </c>
      <c r="S995" s="55" t="s">
        <v>351</v>
      </c>
      <c r="T995" s="60">
        <v>20</v>
      </c>
      <c r="U995" s="60">
        <v>39600</v>
      </c>
      <c r="V995" s="60">
        <v>0</v>
      </c>
      <c r="W995" s="60">
        <v>0</v>
      </c>
      <c r="X995" s="60">
        <v>0</v>
      </c>
      <c r="Y995" s="60">
        <v>4400</v>
      </c>
      <c r="Z995" s="60">
        <v>1725</v>
      </c>
      <c r="AA995" s="60">
        <v>0</v>
      </c>
      <c r="AB995" s="60">
        <v>1900</v>
      </c>
      <c r="AC995" s="60">
        <v>1210</v>
      </c>
      <c r="AD995" s="60">
        <v>39600</v>
      </c>
      <c r="AE995" s="60">
        <v>30325</v>
      </c>
      <c r="AF995" s="60">
        <v>1656</v>
      </c>
      <c r="AG995" s="60">
        <v>7619</v>
      </c>
      <c r="AH995" s="61">
        <v>0.19239999999999999</v>
      </c>
      <c r="AL995" s="55" t="s">
        <v>2919</v>
      </c>
      <c r="AM995" s="55" t="s">
        <v>773</v>
      </c>
      <c r="AN995" s="55" t="s">
        <v>785</v>
      </c>
      <c r="AP99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39600</v>
      </c>
      <c r="AQ99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30325</v>
      </c>
      <c r="AR99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1656</v>
      </c>
      <c r="AS995" s="60">
        <f>IFERROR(IF(출고표[[#This Row],[쇼핑몰구분]]="비닐팩토리",0,ROUND(출고표[[#This Row],[총판매금액(검)]]-출고표[[#This Row],[거래처지급액(검)]]-출고표[[#This Row],[수수료(검)]],0)),0)</f>
        <v>7619</v>
      </c>
      <c r="AT99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0.19239999999999999</v>
      </c>
      <c r="AU99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5" s="60">
        <f>IFERROR(IF(D995="스마트스토어",COUNTIFS(출고표[구입일자],"&lt;&gt;"&amp;H995,출고표[구매자명],E995,출고표[구매자연락처],F995),COUNTIFS(출고표[구입일자],"&lt;&gt;"&amp;H995,출고표[구매자명],E995,출고표[구매자연락처],G995)),0)</f>
        <v>0</v>
      </c>
    </row>
    <row r="996" spans="1:48" ht="20.100000000000001" customHeight="1">
      <c r="A996" s="55">
        <v>1005</v>
      </c>
      <c r="B996" s="55" t="s">
        <v>560</v>
      </c>
      <c r="C996" s="64" t="s">
        <v>5435</v>
      </c>
      <c r="D996" s="55" t="s">
        <v>559</v>
      </c>
      <c r="E996" s="55" t="s">
        <v>3219</v>
      </c>
      <c r="F996" s="55" t="s">
        <v>3220</v>
      </c>
      <c r="G996" s="55" t="s">
        <v>3221</v>
      </c>
      <c r="H996" s="63">
        <v>45558</v>
      </c>
      <c r="I996" s="63">
        <v>45559</v>
      </c>
      <c r="J996" s="55" t="s">
        <v>561</v>
      </c>
      <c r="K996" s="64" t="s">
        <v>5434</v>
      </c>
      <c r="M996" s="55" t="s">
        <v>3216</v>
      </c>
      <c r="N996" s="55" t="s">
        <v>3222</v>
      </c>
      <c r="P996" s="55" t="s">
        <v>3223</v>
      </c>
      <c r="R996" s="55" t="s">
        <v>211</v>
      </c>
      <c r="S996" s="55" t="s">
        <v>351</v>
      </c>
      <c r="T996" s="60">
        <v>15</v>
      </c>
      <c r="U996" s="60">
        <v>34350</v>
      </c>
      <c r="V996" s="60">
        <v>0</v>
      </c>
      <c r="W996" s="60">
        <v>0</v>
      </c>
      <c r="X996" s="60">
        <v>0</v>
      </c>
      <c r="Y996" s="60">
        <v>5700</v>
      </c>
      <c r="Z996" s="60">
        <v>1725</v>
      </c>
      <c r="AA996" s="60">
        <v>0</v>
      </c>
      <c r="AB996" s="60">
        <v>2190</v>
      </c>
      <c r="AC996" s="60">
        <v>1397</v>
      </c>
      <c r="AD996" s="60">
        <v>34350</v>
      </c>
      <c r="AE996" s="60">
        <v>28380</v>
      </c>
      <c r="AF996" s="60">
        <v>1447</v>
      </c>
      <c r="AG996" s="60">
        <v>4523</v>
      </c>
      <c r="AH996" s="61">
        <v>0.13170000000000001</v>
      </c>
      <c r="AL996" s="55" t="s">
        <v>828</v>
      </c>
      <c r="AM996" s="55" t="s">
        <v>773</v>
      </c>
      <c r="AN996" s="55" t="s">
        <v>785</v>
      </c>
      <c r="AP99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34350</v>
      </c>
      <c r="AQ99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28380</v>
      </c>
      <c r="AR99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1447</v>
      </c>
      <c r="AS996" s="60">
        <f>IFERROR(IF(출고표[[#This Row],[쇼핑몰구분]]="비닐팩토리",0,ROUND(출고표[[#This Row],[총판매금액(검)]]-출고표[[#This Row],[거래처지급액(검)]]-출고표[[#This Row],[수수료(검)]],0)),0)</f>
        <v>4523</v>
      </c>
      <c r="AT99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0.13170000000000001</v>
      </c>
      <c r="AU99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6" s="60">
        <f>IFERROR(IF(D996="스마트스토어",COUNTIFS(출고표[구입일자],"&lt;&gt;"&amp;H996,출고표[구매자명],E996,출고표[구매자연락처],F996),COUNTIFS(출고표[구입일자],"&lt;&gt;"&amp;H996,출고표[구매자명],E996,출고표[구매자연락처],G996)),0)</f>
        <v>2</v>
      </c>
    </row>
    <row r="997" spans="1:48" ht="20.100000000000001" customHeight="1">
      <c r="A997" s="55">
        <v>1006</v>
      </c>
      <c r="B997" s="55" t="s">
        <v>560</v>
      </c>
      <c r="C997" s="64" t="s">
        <v>5436</v>
      </c>
      <c r="D997" s="55" t="s">
        <v>559</v>
      </c>
      <c r="E997" s="55" t="s">
        <v>3219</v>
      </c>
      <c r="F997" s="55" t="s">
        <v>3220</v>
      </c>
      <c r="G997" s="55" t="s">
        <v>3221</v>
      </c>
      <c r="H997" s="63">
        <v>45558</v>
      </c>
      <c r="I997" s="63">
        <v>45559</v>
      </c>
      <c r="J997" s="55" t="s">
        <v>561</v>
      </c>
      <c r="K997" s="64" t="s">
        <v>5434</v>
      </c>
      <c r="M997" s="55" t="s">
        <v>3216</v>
      </c>
      <c r="N997" s="55" t="s">
        <v>3222</v>
      </c>
      <c r="P997" s="55" t="s">
        <v>3223</v>
      </c>
      <c r="R997" s="55" t="s">
        <v>237</v>
      </c>
      <c r="S997" s="55" t="s">
        <v>373</v>
      </c>
      <c r="T997" s="60">
        <v>10</v>
      </c>
      <c r="U997" s="60">
        <v>22500</v>
      </c>
      <c r="V997" s="60">
        <v>0</v>
      </c>
      <c r="W997" s="60">
        <v>0</v>
      </c>
      <c r="X997" s="60">
        <v>0</v>
      </c>
      <c r="Y997" s="60">
        <v>0</v>
      </c>
      <c r="Z997" s="60">
        <v>0</v>
      </c>
      <c r="AA997" s="60">
        <v>0</v>
      </c>
      <c r="AB997" s="60">
        <v>2150</v>
      </c>
      <c r="AC997" s="60">
        <v>1375</v>
      </c>
      <c r="AD997" s="60">
        <v>22500</v>
      </c>
      <c r="AE997" s="60">
        <v>13750</v>
      </c>
      <c r="AF997" s="60">
        <v>976</v>
      </c>
      <c r="AG997" s="60">
        <v>7774</v>
      </c>
      <c r="AH997" s="61">
        <v>0.34549999999999997</v>
      </c>
      <c r="AL997" s="55" t="s">
        <v>2920</v>
      </c>
      <c r="AM997" s="55" t="s">
        <v>773</v>
      </c>
      <c r="AN997" s="55" t="s">
        <v>785</v>
      </c>
      <c r="AP99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22500</v>
      </c>
      <c r="AQ99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13750</v>
      </c>
      <c r="AR99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976</v>
      </c>
      <c r="AS997" s="60">
        <f>IFERROR(IF(출고표[[#This Row],[쇼핑몰구분]]="비닐팩토리",0,ROUND(출고표[[#This Row],[총판매금액(검)]]-출고표[[#This Row],[거래처지급액(검)]]-출고표[[#This Row],[수수료(검)]],0)),0)</f>
        <v>7774</v>
      </c>
      <c r="AT99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0.34549999999999997</v>
      </c>
      <c r="AU99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7" s="60">
        <f>IFERROR(IF(D997="스마트스토어",COUNTIFS(출고표[구입일자],"&lt;&gt;"&amp;H997,출고표[구매자명],E997,출고표[구매자연락처],F997),COUNTIFS(출고표[구입일자],"&lt;&gt;"&amp;H997,출고표[구매자명],E997,출고표[구매자연락처],G997)),0)</f>
        <v>2</v>
      </c>
    </row>
    <row r="998" spans="1:48" ht="20.100000000000001" customHeight="1">
      <c r="A998" s="55">
        <v>1007</v>
      </c>
      <c r="B998" s="55" t="s">
        <v>560</v>
      </c>
      <c r="C998" s="64" t="s">
        <v>5275</v>
      </c>
      <c r="D998" s="55" t="s">
        <v>559</v>
      </c>
      <c r="E998" s="55" t="s">
        <v>1410</v>
      </c>
      <c r="F998" s="55" t="s">
        <v>1413</v>
      </c>
      <c r="G998" s="55" t="s">
        <v>1414</v>
      </c>
      <c r="H998" s="63">
        <v>45558</v>
      </c>
      <c r="I998" s="63">
        <v>45558</v>
      </c>
      <c r="J998" s="55" t="s">
        <v>561</v>
      </c>
      <c r="K998" s="64" t="s">
        <v>5274</v>
      </c>
      <c r="M998" s="55" t="s">
        <v>1410</v>
      </c>
      <c r="N998" s="55" t="s">
        <v>1414</v>
      </c>
      <c r="P998" s="55" t="s">
        <v>1415</v>
      </c>
      <c r="R998" s="55" t="s">
        <v>26</v>
      </c>
      <c r="S998" s="55" t="s">
        <v>351</v>
      </c>
      <c r="T998" s="60">
        <v>3</v>
      </c>
      <c r="U998" s="60">
        <v>66570</v>
      </c>
      <c r="V998" s="60">
        <v>7410</v>
      </c>
      <c r="W998" s="60">
        <v>0</v>
      </c>
      <c r="X998" s="60">
        <v>0</v>
      </c>
      <c r="Y998" s="60">
        <v>4400</v>
      </c>
      <c r="Z998" s="60">
        <v>1725</v>
      </c>
      <c r="AA998" s="60">
        <v>0</v>
      </c>
      <c r="AB998" s="60">
        <v>23290</v>
      </c>
      <c r="AC998" s="60">
        <v>15070</v>
      </c>
      <c r="AD998" s="60">
        <v>66570</v>
      </c>
      <c r="AE998" s="60">
        <v>51335</v>
      </c>
      <c r="AF998" s="60">
        <v>2729</v>
      </c>
      <c r="AG998" s="60">
        <v>12506</v>
      </c>
      <c r="AH998" s="61">
        <v>0.18790000000000001</v>
      </c>
      <c r="AL998" s="55" t="s">
        <v>25</v>
      </c>
      <c r="AM998" s="55" t="s">
        <v>773</v>
      </c>
      <c r="AN998" s="55" t="s">
        <v>785</v>
      </c>
      <c r="AP99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66570</v>
      </c>
      <c r="AQ99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51335</v>
      </c>
      <c r="AR99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2729</v>
      </c>
      <c r="AS998" s="60">
        <f>IFERROR(IF(출고표[[#This Row],[쇼핑몰구분]]="비닐팩토리",0,ROUND(출고표[[#This Row],[총판매금액(검)]]-출고표[[#This Row],[거래처지급액(검)]]-출고표[[#This Row],[수수료(검)]],0)),0)</f>
        <v>12506</v>
      </c>
      <c r="AT99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0.18790000000000001</v>
      </c>
      <c r="AU99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8" s="60">
        <f>IFERROR(IF(D998="스마트스토어",COUNTIFS(출고표[구입일자],"&lt;&gt;"&amp;H998,출고표[구매자명],E998,출고표[구매자연락처],F998),COUNTIFS(출고표[구입일자],"&lt;&gt;"&amp;H998,출고표[구매자명],E998,출고표[구매자연락처],G998)),0)</f>
        <v>2</v>
      </c>
    </row>
    <row r="999" spans="1:48" ht="20.100000000000001" customHeight="1">
      <c r="A999" s="55">
        <v>1008</v>
      </c>
      <c r="B999" s="55" t="s">
        <v>560</v>
      </c>
      <c r="C999" s="64" t="s">
        <v>5278</v>
      </c>
      <c r="D999" s="55" t="s">
        <v>559</v>
      </c>
      <c r="E999" s="55" t="s">
        <v>5276</v>
      </c>
      <c r="F999" s="55" t="s">
        <v>5279</v>
      </c>
      <c r="G999" s="55" t="s">
        <v>5280</v>
      </c>
      <c r="H999" s="63">
        <v>45558</v>
      </c>
      <c r="I999" s="63">
        <v>45558</v>
      </c>
      <c r="J999" s="55" t="s">
        <v>561</v>
      </c>
      <c r="K999" s="64" t="s">
        <v>5277</v>
      </c>
      <c r="M999" s="55" t="s">
        <v>5276</v>
      </c>
      <c r="N999" s="55" t="s">
        <v>5280</v>
      </c>
      <c r="P999" s="55" t="s">
        <v>5281</v>
      </c>
      <c r="R999" s="55" t="s">
        <v>84</v>
      </c>
      <c r="S999" s="55" t="s">
        <v>351</v>
      </c>
      <c r="T999" s="60">
        <v>1</v>
      </c>
      <c r="U999" s="60">
        <v>5880</v>
      </c>
      <c r="V999" s="60">
        <v>0</v>
      </c>
      <c r="W999" s="60">
        <v>3000</v>
      </c>
      <c r="X999" s="60">
        <v>0</v>
      </c>
      <c r="Y999" s="60">
        <v>3000</v>
      </c>
      <c r="Z999" s="60">
        <v>0</v>
      </c>
      <c r="AA999" s="60">
        <v>0</v>
      </c>
      <c r="AB999" s="60">
        <v>5120</v>
      </c>
      <c r="AC999" s="60">
        <v>3410</v>
      </c>
      <c r="AD999" s="60">
        <v>8880</v>
      </c>
      <c r="AE999" s="60">
        <v>6410</v>
      </c>
      <c r="AF999" s="60">
        <v>373</v>
      </c>
      <c r="AG999" s="60">
        <v>5097</v>
      </c>
      <c r="AH999" s="61">
        <v>0.57399999999999995</v>
      </c>
      <c r="AL999" s="55" t="s">
        <v>83</v>
      </c>
      <c r="AM999" s="55" t="s">
        <v>773</v>
      </c>
      <c r="AN999" s="55" t="s">
        <v>785</v>
      </c>
      <c r="AP99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8880</v>
      </c>
      <c r="AQ99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6410</v>
      </c>
      <c r="AR99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373</v>
      </c>
      <c r="AS999" s="60">
        <f>IFERROR(IF(출고표[[#This Row],[쇼핑몰구분]]="비닐팩토리",0,ROUND(출고표[[#This Row],[총판매금액(검)]]-출고표[[#This Row],[거래처지급액(검)]]-출고표[[#This Row],[수수료(검)]],0)),0)</f>
        <v>2097</v>
      </c>
      <c r="AT99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0.2361</v>
      </c>
      <c r="AU99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999" s="60">
        <f>IFERROR(IF(D999="스마트스토어",COUNTIFS(출고표[구입일자],"&lt;&gt;"&amp;H999,출고표[구매자명],E999,출고표[구매자연락처],F999),COUNTIFS(출고표[구입일자],"&lt;&gt;"&amp;H999,출고표[구매자명],E999,출고표[구매자연락처],G999)),0)</f>
        <v>0</v>
      </c>
    </row>
    <row r="1000" spans="1:48" ht="20.100000000000001" customHeight="1">
      <c r="A1000" s="55">
        <v>1009</v>
      </c>
      <c r="B1000" s="55" t="s">
        <v>560</v>
      </c>
      <c r="C1000" s="64" t="s">
        <v>5284</v>
      </c>
      <c r="D1000" s="55" t="s">
        <v>559</v>
      </c>
      <c r="E1000" s="55" t="s">
        <v>5282</v>
      </c>
      <c r="F1000" s="55" t="s">
        <v>5285</v>
      </c>
      <c r="G1000" s="55" t="s">
        <v>5286</v>
      </c>
      <c r="H1000" s="63">
        <v>45556</v>
      </c>
      <c r="I1000" s="63">
        <v>45558</v>
      </c>
      <c r="J1000" s="55" t="s">
        <v>561</v>
      </c>
      <c r="K1000" s="64" t="s">
        <v>5283</v>
      </c>
      <c r="M1000" s="55" t="s">
        <v>5282</v>
      </c>
      <c r="N1000" s="55" t="s">
        <v>5286</v>
      </c>
      <c r="P1000" s="55" t="s">
        <v>5287</v>
      </c>
      <c r="R1000" s="55" t="s">
        <v>34</v>
      </c>
      <c r="S1000" s="55" t="s">
        <v>351</v>
      </c>
      <c r="T1000" s="60">
        <v>1</v>
      </c>
      <c r="U1000" s="60">
        <v>28620</v>
      </c>
      <c r="V1000" s="60">
        <v>3180</v>
      </c>
      <c r="W1000" s="60">
        <v>3000</v>
      </c>
      <c r="X1000" s="60">
        <v>0</v>
      </c>
      <c r="Y1000" s="60">
        <v>3500</v>
      </c>
      <c r="Z1000" s="60">
        <v>366</v>
      </c>
      <c r="AA1000" s="60">
        <v>0</v>
      </c>
      <c r="AB1000" s="60">
        <v>30600</v>
      </c>
      <c r="AC1000" s="60">
        <v>19800</v>
      </c>
      <c r="AD1000" s="60">
        <v>31620</v>
      </c>
      <c r="AE1000" s="60">
        <v>23666</v>
      </c>
      <c r="AF1000" s="60">
        <v>1278</v>
      </c>
      <c r="AG1000" s="60">
        <v>9676</v>
      </c>
      <c r="AH1000" s="61">
        <v>0.30599999999999999</v>
      </c>
      <c r="AL1000" s="55" t="s">
        <v>33</v>
      </c>
      <c r="AM1000" s="55" t="s">
        <v>773</v>
      </c>
      <c r="AN1000" s="55" t="s">
        <v>785</v>
      </c>
      <c r="AP100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31620</v>
      </c>
      <c r="AQ100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0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000" s="60">
        <f>IFERROR(IF(출고표[[#This Row],[쇼핑몰구분]]="비닐팩토리",0,ROUND(출고표[[#This Row],[총판매금액(검)]]-출고표[[#This Row],[거래처지급액(검)]]-출고표[[#This Row],[수수료(검)]],0)),0)</f>
        <v>6676</v>
      </c>
      <c r="AT100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0.21110000000000001</v>
      </c>
      <c r="AU100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000" s="60">
        <f>IFERROR(IF(D1000="스마트스토어",COUNTIFS(출고표[구입일자],"&lt;&gt;"&amp;H1000,출고표[구매자명],E1000,출고표[구매자연락처],F1000),COUNTIFS(출고표[구입일자],"&lt;&gt;"&amp;H1000,출고표[구매자명],E1000,출고표[구매자연락처],G1000)),0)</f>
        <v>0</v>
      </c>
    </row>
    <row r="1001" spans="1:48" ht="20.100000000000001" customHeight="1">
      <c r="A1001" s="55">
        <v>1010</v>
      </c>
      <c r="B1001" s="55" t="s">
        <v>560</v>
      </c>
      <c r="C1001" s="64" t="s">
        <v>5289</v>
      </c>
      <c r="D1001" s="55" t="s">
        <v>562</v>
      </c>
      <c r="H1001" s="63">
        <v>45558</v>
      </c>
      <c r="I1001" s="63">
        <v>45558</v>
      </c>
      <c r="J1001" s="55" t="s">
        <v>561</v>
      </c>
      <c r="K1001" s="64" t="s">
        <v>5288</v>
      </c>
      <c r="M1001" s="55" t="s">
        <v>2747</v>
      </c>
      <c r="N1001" s="55" t="s">
        <v>5290</v>
      </c>
      <c r="P1001" s="55" t="s">
        <v>5291</v>
      </c>
      <c r="R1001" s="55" t="s">
        <v>34</v>
      </c>
      <c r="S1001" s="55" t="s">
        <v>351</v>
      </c>
      <c r="T1001" s="60">
        <v>1</v>
      </c>
      <c r="U1001" s="60">
        <v>0</v>
      </c>
      <c r="V1001" s="60">
        <v>0</v>
      </c>
      <c r="W1001" s="60">
        <v>0</v>
      </c>
      <c r="X1001" s="60">
        <v>0</v>
      </c>
      <c r="Y1001" s="60">
        <v>3500</v>
      </c>
      <c r="Z1001" s="60">
        <v>366</v>
      </c>
      <c r="AA1001" s="60">
        <v>0</v>
      </c>
      <c r="AB1001" s="60">
        <v>32130</v>
      </c>
      <c r="AC1001" s="60">
        <v>19800</v>
      </c>
      <c r="AD1001" s="60">
        <v>0</v>
      </c>
      <c r="AE1001" s="60">
        <v>23666</v>
      </c>
      <c r="AF1001" s="60">
        <v>0</v>
      </c>
      <c r="AG1001" s="60">
        <v>-23666</v>
      </c>
      <c r="AH1001" s="61"/>
      <c r="AL1001" s="55" t="s">
        <v>33</v>
      </c>
      <c r="AM1001" s="55" t="s">
        <v>773</v>
      </c>
      <c r="AN1001" s="55" t="s">
        <v>785</v>
      </c>
      <c r="AP100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0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0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01" s="60">
        <f>IFERROR(IF(출고표[[#This Row],[쇼핑몰구분]]="비닐팩토리",0,ROUND(출고표[[#This Row],[총판매금액(검)]]-출고표[[#This Row],[거래처지급액(검)]]-출고표[[#This Row],[수수료(검)]],0)),0)</f>
        <v>-23666</v>
      </c>
      <c r="AT100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</v>
      </c>
      <c r="AU100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1" s="60">
        <f>IFERROR(IF(D1001="스마트스토어",COUNTIFS(출고표[구입일자],"&lt;&gt;"&amp;H1001,출고표[구매자명],E1001,출고표[구매자연락처],F1001),COUNTIFS(출고표[구입일자],"&lt;&gt;"&amp;H1001,출고표[구매자명],E1001,출고표[구매자연락처],G1001)),0)</f>
        <v>0</v>
      </c>
    </row>
    <row r="1002" spans="1:48" ht="20.100000000000001" customHeight="1">
      <c r="A1002" s="55">
        <v>1011</v>
      </c>
      <c r="B1002" s="55" t="s">
        <v>560</v>
      </c>
      <c r="C1002" s="64" t="s">
        <v>5293</v>
      </c>
      <c r="D1002" s="55" t="s">
        <v>562</v>
      </c>
      <c r="E1002" s="55" t="s">
        <v>2293</v>
      </c>
      <c r="G1002" s="55" t="s">
        <v>5290</v>
      </c>
      <c r="H1002" s="63">
        <v>45555</v>
      </c>
      <c r="I1002" s="63">
        <v>45558</v>
      </c>
      <c r="J1002" s="55" t="s">
        <v>561</v>
      </c>
      <c r="K1002" s="64" t="s">
        <v>5292</v>
      </c>
      <c r="M1002" s="55" t="s">
        <v>2747</v>
      </c>
      <c r="N1002" s="55" t="s">
        <v>5290</v>
      </c>
      <c r="P1002" s="55" t="s">
        <v>2751</v>
      </c>
      <c r="Q1002" s="55" t="s">
        <v>564</v>
      </c>
      <c r="R1002" s="55" t="s">
        <v>34</v>
      </c>
      <c r="S1002" s="55" t="s">
        <v>351</v>
      </c>
      <c r="T1002" s="60">
        <v>3</v>
      </c>
      <c r="U1002" s="60">
        <v>102060</v>
      </c>
      <c r="V1002" s="60">
        <v>0</v>
      </c>
      <c r="W1002" s="60">
        <v>0</v>
      </c>
      <c r="X1002" s="60">
        <v>0</v>
      </c>
      <c r="Y1002" s="60">
        <v>4400</v>
      </c>
      <c r="Z1002" s="60">
        <v>1725</v>
      </c>
      <c r="AA1002" s="60">
        <v>0</v>
      </c>
      <c r="AB1002" s="60">
        <v>32130</v>
      </c>
      <c r="AC1002" s="60">
        <v>19800</v>
      </c>
      <c r="AD1002" s="60">
        <v>102060</v>
      </c>
      <c r="AE1002" s="60">
        <v>65525</v>
      </c>
      <c r="AF1002" s="60">
        <v>12125</v>
      </c>
      <c r="AG1002" s="60">
        <v>24410</v>
      </c>
      <c r="AH1002" s="61">
        <v>0.2392</v>
      </c>
      <c r="AL1002" s="55" t="s">
        <v>33</v>
      </c>
      <c r="AM1002" s="55" t="s">
        <v>773</v>
      </c>
      <c r="AN1002" s="55" t="s">
        <v>785</v>
      </c>
      <c r="AP100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102060</v>
      </c>
      <c r="AQ100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65525</v>
      </c>
      <c r="AR100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12125</v>
      </c>
      <c r="AS1002" s="60">
        <f>IFERROR(IF(출고표[[#This Row],[쇼핑몰구분]]="비닐팩토리",0,ROUND(출고표[[#This Row],[총판매금액(검)]]-출고표[[#This Row],[거래처지급액(검)]]-출고표[[#This Row],[수수료(검)]],0)),0)</f>
        <v>24410</v>
      </c>
      <c r="AT100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0.2392</v>
      </c>
      <c r="AU100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2" s="60">
        <f>IFERROR(IF(D1002="스마트스토어",COUNTIFS(출고표[구입일자],"&lt;&gt;"&amp;H1002,출고표[구매자명],E1002,출고표[구매자연락처],F1002),COUNTIFS(출고표[구입일자],"&lt;&gt;"&amp;H1002,출고표[구매자명],E1002,출고표[구매자연락처],G1002)),0)</f>
        <v>0</v>
      </c>
    </row>
    <row r="1003" spans="1:48" ht="20.100000000000001" customHeight="1">
      <c r="A1003" s="55">
        <v>1012</v>
      </c>
      <c r="B1003" s="55" t="s">
        <v>560</v>
      </c>
      <c r="C1003" s="64" t="s">
        <v>5295</v>
      </c>
      <c r="D1003" s="55" t="s">
        <v>562</v>
      </c>
      <c r="E1003" s="55" t="s">
        <v>2790</v>
      </c>
      <c r="G1003" s="55" t="s">
        <v>5296</v>
      </c>
      <c r="H1003" s="63">
        <v>45555</v>
      </c>
      <c r="I1003" s="63">
        <v>45558</v>
      </c>
      <c r="J1003" s="55" t="s">
        <v>561</v>
      </c>
      <c r="K1003" s="64" t="s">
        <v>5294</v>
      </c>
      <c r="M1003" s="55" t="s">
        <v>2790</v>
      </c>
      <c r="N1003" s="55" t="s">
        <v>5296</v>
      </c>
      <c r="P1003" s="55" t="s">
        <v>2795</v>
      </c>
      <c r="Q1003" s="55" t="s">
        <v>563</v>
      </c>
      <c r="R1003" s="55" t="s">
        <v>211</v>
      </c>
      <c r="S1003" s="55" t="s">
        <v>351</v>
      </c>
      <c r="T1003" s="60">
        <v>10</v>
      </c>
      <c r="U1003" s="60">
        <v>25000</v>
      </c>
      <c r="V1003" s="60">
        <v>0</v>
      </c>
      <c r="W1003" s="60">
        <v>0</v>
      </c>
      <c r="X1003" s="60">
        <v>0</v>
      </c>
      <c r="Y1003" s="60">
        <v>3500</v>
      </c>
      <c r="Z1003" s="60">
        <v>0</v>
      </c>
      <c r="AA1003" s="60">
        <v>0</v>
      </c>
      <c r="AB1003" s="60">
        <v>2300</v>
      </c>
      <c r="AC1003" s="60">
        <v>1397</v>
      </c>
      <c r="AD1003" s="60">
        <v>25000</v>
      </c>
      <c r="AE1003" s="60">
        <v>17470</v>
      </c>
      <c r="AF1003" s="60">
        <v>2970</v>
      </c>
      <c r="AG1003" s="60">
        <v>4560</v>
      </c>
      <c r="AH1003" s="61">
        <v>0.18240000000000001</v>
      </c>
      <c r="AL1003" s="55" t="s">
        <v>828</v>
      </c>
      <c r="AM1003" s="55" t="s">
        <v>773</v>
      </c>
      <c r="AN1003" s="55" t="s">
        <v>785</v>
      </c>
      <c r="AP100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25000</v>
      </c>
      <c r="AQ100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17470</v>
      </c>
      <c r="AR100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2970</v>
      </c>
      <c r="AS1003" s="60">
        <f>IFERROR(IF(출고표[[#This Row],[쇼핑몰구분]]="비닐팩토리",0,ROUND(출고표[[#This Row],[총판매금액(검)]]-출고표[[#This Row],[거래처지급액(검)]]-출고표[[#This Row],[수수료(검)]],0)),0)</f>
        <v>4560</v>
      </c>
      <c r="AT100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0.18240000000000001</v>
      </c>
      <c r="AU100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3" s="60">
        <f>IFERROR(IF(D1003="스마트스토어",COUNTIFS(출고표[구입일자],"&lt;&gt;"&amp;H1003,출고표[구매자명],E1003,출고표[구매자연락처],F1003),COUNTIFS(출고표[구입일자],"&lt;&gt;"&amp;H1003,출고표[구매자명],E1003,출고표[구매자연락처],G1003)),0)</f>
        <v>0</v>
      </c>
    </row>
    <row r="1004" spans="1:48" ht="20.100000000000001" customHeight="1">
      <c r="A1004" s="55">
        <v>1013</v>
      </c>
      <c r="B1004" s="55" t="s">
        <v>560</v>
      </c>
      <c r="C1004" s="64" t="s">
        <v>5295</v>
      </c>
      <c r="D1004" s="55" t="s">
        <v>562</v>
      </c>
      <c r="E1004" s="55" t="s">
        <v>2790</v>
      </c>
      <c r="G1004" s="55" t="s">
        <v>5296</v>
      </c>
      <c r="H1004" s="63">
        <v>45555</v>
      </c>
      <c r="I1004" s="63">
        <v>45558</v>
      </c>
      <c r="J1004" s="55" t="s">
        <v>561</v>
      </c>
      <c r="K1004" s="64" t="s">
        <v>5294</v>
      </c>
      <c r="M1004" s="55" t="s">
        <v>2790</v>
      </c>
      <c r="N1004" s="55" t="s">
        <v>5296</v>
      </c>
      <c r="P1004" s="55" t="s">
        <v>2795</v>
      </c>
      <c r="Q1004" s="55" t="s">
        <v>563</v>
      </c>
      <c r="R1004" s="55" t="s">
        <v>284</v>
      </c>
      <c r="S1004" s="55" t="s">
        <v>351</v>
      </c>
      <c r="T1004" s="60">
        <v>3</v>
      </c>
      <c r="U1004" s="60">
        <v>5640</v>
      </c>
      <c r="V1004" s="60">
        <v>630</v>
      </c>
      <c r="W1004" s="60">
        <v>0</v>
      </c>
      <c r="X1004" s="60">
        <v>0</v>
      </c>
      <c r="Y1004" s="60">
        <v>0</v>
      </c>
      <c r="Z1004" s="60">
        <v>0</v>
      </c>
      <c r="AA1004" s="60">
        <v>0</v>
      </c>
      <c r="AB1004" s="60">
        <v>2000</v>
      </c>
      <c r="AC1004" s="60">
        <v>1210</v>
      </c>
      <c r="AD1004" s="60">
        <v>5640</v>
      </c>
      <c r="AE1004" s="60">
        <v>3630</v>
      </c>
      <c r="AF1004" s="60">
        <v>670</v>
      </c>
      <c r="AG1004" s="60">
        <v>1340</v>
      </c>
      <c r="AH1004" s="61">
        <v>0.23760000000000001</v>
      </c>
      <c r="AL1004" s="55" t="s">
        <v>1648</v>
      </c>
      <c r="AM1004" s="55" t="s">
        <v>773</v>
      </c>
      <c r="AN1004" s="55" t="s">
        <v>785</v>
      </c>
      <c r="AP100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5640</v>
      </c>
      <c r="AQ100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3630</v>
      </c>
      <c r="AR100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670</v>
      </c>
      <c r="AS1004" s="60">
        <f>IFERROR(IF(출고표[[#This Row],[쇼핑몰구분]]="비닐팩토리",0,ROUND(출고표[[#This Row],[총판매금액(검)]]-출고표[[#This Row],[거래처지급액(검)]]-출고표[[#This Row],[수수료(검)]],0)),0)</f>
        <v>1340</v>
      </c>
      <c r="AT100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0.23760000000000001</v>
      </c>
      <c r="AU100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4" s="60">
        <f>IFERROR(IF(D1004="스마트스토어",COUNTIFS(출고표[구입일자],"&lt;&gt;"&amp;H1004,출고표[구매자명],E1004,출고표[구매자연락처],F1004),COUNTIFS(출고표[구입일자],"&lt;&gt;"&amp;H1004,출고표[구매자명],E1004,출고표[구매자연락처],G1004)),0)</f>
        <v>0</v>
      </c>
    </row>
    <row r="1005" spans="1:48" ht="20.100000000000001" customHeight="1">
      <c r="A1005" s="55">
        <v>1014</v>
      </c>
      <c r="B1005" s="55" t="s">
        <v>560</v>
      </c>
      <c r="C1005" s="64" t="s">
        <v>5299</v>
      </c>
      <c r="D1005" s="55" t="s">
        <v>562</v>
      </c>
      <c r="E1005" s="55" t="s">
        <v>5300</v>
      </c>
      <c r="G1005" s="55" t="s">
        <v>5301</v>
      </c>
      <c r="H1005" s="63">
        <v>45555</v>
      </c>
      <c r="I1005" s="63">
        <v>45558</v>
      </c>
      <c r="J1005" s="55" t="s">
        <v>561</v>
      </c>
      <c r="K1005" s="64" t="s">
        <v>5298</v>
      </c>
      <c r="M1005" s="55" t="s">
        <v>5297</v>
      </c>
      <c r="N1005" s="55" t="s">
        <v>5301</v>
      </c>
      <c r="P1005" s="55" t="s">
        <v>5302</v>
      </c>
      <c r="Q1005" s="55" t="s">
        <v>564</v>
      </c>
      <c r="R1005" s="55" t="s">
        <v>129</v>
      </c>
      <c r="S1005" s="55" t="s">
        <v>351</v>
      </c>
      <c r="T1005" s="60">
        <v>6</v>
      </c>
      <c r="U1005" s="60">
        <v>6900</v>
      </c>
      <c r="V1005" s="60">
        <v>0</v>
      </c>
      <c r="W1005" s="60">
        <v>3000</v>
      </c>
      <c r="X1005" s="60">
        <v>0</v>
      </c>
      <c r="Y1005" s="60">
        <v>3000</v>
      </c>
      <c r="Z1005" s="60">
        <v>0</v>
      </c>
      <c r="AA1005" s="60">
        <v>0</v>
      </c>
      <c r="AB1005" s="60">
        <v>1070</v>
      </c>
      <c r="AC1005" s="60">
        <v>660</v>
      </c>
      <c r="AD1005" s="60">
        <v>9900</v>
      </c>
      <c r="AE1005" s="60">
        <v>6960</v>
      </c>
      <c r="AF1005" s="60">
        <v>919</v>
      </c>
      <c r="AG1005" s="60">
        <v>2021</v>
      </c>
      <c r="AH1005" s="61">
        <v>0.2041</v>
      </c>
      <c r="AL1005" s="55" t="s">
        <v>128</v>
      </c>
      <c r="AM1005" s="55" t="s">
        <v>773</v>
      </c>
      <c r="AN1005" s="55" t="s">
        <v>785</v>
      </c>
      <c r="AP100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9900</v>
      </c>
      <c r="AQ100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100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919</v>
      </c>
      <c r="AS1005" s="60">
        <f>IFERROR(IF(출고표[[#This Row],[쇼핑몰구분]]="비닐팩토리",0,ROUND(출고표[[#This Row],[총판매금액(검)]]-출고표[[#This Row],[거래처지급액(검)]]-출고표[[#This Row],[수수료(검)]],0)),0)</f>
        <v>2021</v>
      </c>
      <c r="AT100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0.2041</v>
      </c>
      <c r="AU100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5" s="60">
        <f>IFERROR(IF(D1005="스마트스토어",COUNTIFS(출고표[구입일자],"&lt;&gt;"&amp;H1005,출고표[구매자명],E1005,출고표[구매자연락처],F1005),COUNTIFS(출고표[구입일자],"&lt;&gt;"&amp;H1005,출고표[구매자명],E1005,출고표[구매자연락처],G1005)),0)</f>
        <v>0</v>
      </c>
    </row>
    <row r="1006" spans="1:48" ht="20.100000000000001" customHeight="1">
      <c r="A1006" s="55">
        <v>1015</v>
      </c>
      <c r="B1006" s="55" t="s">
        <v>560</v>
      </c>
      <c r="C1006" s="64" t="s">
        <v>5304</v>
      </c>
      <c r="D1006" s="55" t="s">
        <v>562</v>
      </c>
      <c r="E1006" s="55" t="s">
        <v>5305</v>
      </c>
      <c r="G1006" s="55" t="s">
        <v>5306</v>
      </c>
      <c r="H1006" s="63">
        <v>45556</v>
      </c>
      <c r="I1006" s="63">
        <v>45558</v>
      </c>
      <c r="J1006" s="55" t="s">
        <v>561</v>
      </c>
      <c r="K1006" s="64" t="s">
        <v>5303</v>
      </c>
      <c r="M1006" s="55" t="s">
        <v>5082</v>
      </c>
      <c r="N1006" s="55" t="s">
        <v>5306</v>
      </c>
      <c r="P1006" s="55" t="s">
        <v>5307</v>
      </c>
      <c r="Q1006" s="55" t="s">
        <v>564</v>
      </c>
      <c r="R1006" s="55" t="s">
        <v>34</v>
      </c>
      <c r="S1006" s="55" t="s">
        <v>351</v>
      </c>
      <c r="T1006" s="60">
        <v>1</v>
      </c>
      <c r="U1006" s="60">
        <v>34020</v>
      </c>
      <c r="V1006" s="60">
        <v>0</v>
      </c>
      <c r="W1006" s="60">
        <v>3000</v>
      </c>
      <c r="X1006" s="60">
        <v>0</v>
      </c>
      <c r="Y1006" s="60">
        <v>3500</v>
      </c>
      <c r="Z1006" s="60">
        <v>366</v>
      </c>
      <c r="AA1006" s="60">
        <v>0</v>
      </c>
      <c r="AB1006" s="60">
        <v>32130</v>
      </c>
      <c r="AC1006" s="60">
        <v>19800</v>
      </c>
      <c r="AD1006" s="60">
        <v>37020</v>
      </c>
      <c r="AE1006" s="60">
        <v>23666</v>
      </c>
      <c r="AF1006" s="60">
        <v>4141</v>
      </c>
      <c r="AG1006" s="60">
        <v>9213</v>
      </c>
      <c r="AH1006" s="61">
        <v>0.24890000000000001</v>
      </c>
      <c r="AL1006" s="55" t="s">
        <v>33</v>
      </c>
      <c r="AM1006" s="55" t="s">
        <v>773</v>
      </c>
      <c r="AN1006" s="55" t="s">
        <v>785</v>
      </c>
      <c r="AP100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0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0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06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0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0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6" s="60">
        <f>IFERROR(IF(D1006="스마트스토어",COUNTIFS(출고표[구입일자],"&lt;&gt;"&amp;H1006,출고표[구매자명],E1006,출고표[구매자연락처],F1006),COUNTIFS(출고표[구입일자],"&lt;&gt;"&amp;H1006,출고표[구매자명],E1006,출고표[구매자연락처],G1006)),0)</f>
        <v>0</v>
      </c>
    </row>
    <row r="1007" spans="1:48" ht="20.100000000000001" customHeight="1">
      <c r="A1007" s="55">
        <v>1016</v>
      </c>
      <c r="B1007" s="55" t="s">
        <v>560</v>
      </c>
      <c r="C1007" s="64" t="s">
        <v>5310</v>
      </c>
      <c r="D1007" s="55" t="s">
        <v>562</v>
      </c>
      <c r="E1007" s="55" t="s">
        <v>5311</v>
      </c>
      <c r="G1007" s="55" t="s">
        <v>5312</v>
      </c>
      <c r="H1007" s="63">
        <v>45556</v>
      </c>
      <c r="I1007" s="63">
        <v>45558</v>
      </c>
      <c r="J1007" s="55" t="s">
        <v>561</v>
      </c>
      <c r="K1007" s="64" t="s">
        <v>5309</v>
      </c>
      <c r="M1007" s="55" t="s">
        <v>5308</v>
      </c>
      <c r="N1007" s="55" t="s">
        <v>5312</v>
      </c>
      <c r="P1007" s="55" t="s">
        <v>5313</v>
      </c>
      <c r="Q1007" s="55" t="s">
        <v>563</v>
      </c>
      <c r="R1007" s="55" t="s">
        <v>34</v>
      </c>
      <c r="S1007" s="55" t="s">
        <v>351</v>
      </c>
      <c r="T1007" s="60">
        <v>1</v>
      </c>
      <c r="U1007" s="60">
        <v>34020</v>
      </c>
      <c r="V1007" s="60">
        <v>0</v>
      </c>
      <c r="W1007" s="60">
        <v>3000</v>
      </c>
      <c r="X1007" s="60">
        <v>0</v>
      </c>
      <c r="Y1007" s="60">
        <v>3500</v>
      </c>
      <c r="Z1007" s="60">
        <v>366</v>
      </c>
      <c r="AA1007" s="60">
        <v>0</v>
      </c>
      <c r="AB1007" s="60">
        <v>32130</v>
      </c>
      <c r="AC1007" s="60">
        <v>19800</v>
      </c>
      <c r="AD1007" s="60">
        <v>37020</v>
      </c>
      <c r="AE1007" s="60">
        <v>23666</v>
      </c>
      <c r="AF1007" s="60">
        <v>4141</v>
      </c>
      <c r="AG1007" s="60">
        <v>9213</v>
      </c>
      <c r="AH1007" s="61">
        <v>0.24890000000000001</v>
      </c>
      <c r="AL1007" s="55" t="s">
        <v>33</v>
      </c>
      <c r="AM1007" s="55" t="s">
        <v>773</v>
      </c>
      <c r="AN1007" s="55" t="s">
        <v>785</v>
      </c>
      <c r="AP100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0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0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07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0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0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7" s="60">
        <f>IFERROR(IF(D1007="스마트스토어",COUNTIFS(출고표[구입일자],"&lt;&gt;"&amp;H1007,출고표[구매자명],E1007,출고표[구매자연락처],F1007),COUNTIFS(출고표[구입일자],"&lt;&gt;"&amp;H1007,출고표[구매자명],E1007,출고표[구매자연락처],G1007)),0)</f>
        <v>0</v>
      </c>
    </row>
    <row r="1008" spans="1:48" ht="20.100000000000001" customHeight="1">
      <c r="A1008" s="55">
        <v>1017</v>
      </c>
      <c r="B1008" s="55" t="s">
        <v>560</v>
      </c>
      <c r="C1008" s="64" t="s">
        <v>5316</v>
      </c>
      <c r="D1008" s="55" t="s">
        <v>562</v>
      </c>
      <c r="E1008" s="55" t="s">
        <v>5314</v>
      </c>
      <c r="G1008" s="55" t="s">
        <v>5317</v>
      </c>
      <c r="H1008" s="63">
        <v>45556</v>
      </c>
      <c r="I1008" s="63">
        <v>45558</v>
      </c>
      <c r="J1008" s="55" t="s">
        <v>561</v>
      </c>
      <c r="K1008" s="64" t="s">
        <v>5315</v>
      </c>
      <c r="M1008" s="55" t="s">
        <v>5314</v>
      </c>
      <c r="N1008" s="55" t="s">
        <v>5317</v>
      </c>
      <c r="P1008" s="55" t="s">
        <v>5318</v>
      </c>
      <c r="Q1008" s="55" t="s">
        <v>564</v>
      </c>
      <c r="R1008" s="55" t="s">
        <v>34</v>
      </c>
      <c r="S1008" s="55" t="s">
        <v>351</v>
      </c>
      <c r="T1008" s="60">
        <v>1</v>
      </c>
      <c r="U1008" s="60">
        <v>34020</v>
      </c>
      <c r="V1008" s="60">
        <v>0</v>
      </c>
      <c r="W1008" s="60">
        <v>3000</v>
      </c>
      <c r="X1008" s="60">
        <v>0</v>
      </c>
      <c r="Y1008" s="60">
        <v>3500</v>
      </c>
      <c r="Z1008" s="60">
        <v>366</v>
      </c>
      <c r="AA1008" s="60">
        <v>0</v>
      </c>
      <c r="AB1008" s="60">
        <v>32130</v>
      </c>
      <c r="AC1008" s="60">
        <v>19800</v>
      </c>
      <c r="AD1008" s="60">
        <v>37020</v>
      </c>
      <c r="AE1008" s="60">
        <v>23666</v>
      </c>
      <c r="AF1008" s="60">
        <v>4141</v>
      </c>
      <c r="AG1008" s="60">
        <v>9213</v>
      </c>
      <c r="AH1008" s="61">
        <v>0.24890000000000001</v>
      </c>
      <c r="AL1008" s="55" t="s">
        <v>33</v>
      </c>
      <c r="AM1008" s="55" t="s">
        <v>773</v>
      </c>
      <c r="AN1008" s="55" t="s">
        <v>785</v>
      </c>
      <c r="AP100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0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0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08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0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0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8" s="60">
        <f>IFERROR(IF(D1008="스마트스토어",COUNTIFS(출고표[구입일자],"&lt;&gt;"&amp;H1008,출고표[구매자명],E1008,출고표[구매자연락처],F1008),COUNTIFS(출고표[구입일자],"&lt;&gt;"&amp;H1008,출고표[구매자명],E1008,출고표[구매자연락처],G1008)),0)</f>
        <v>0</v>
      </c>
    </row>
    <row r="1009" spans="1:48" ht="20.100000000000001" customHeight="1">
      <c r="A1009" s="55">
        <v>1018</v>
      </c>
      <c r="B1009" s="55" t="s">
        <v>560</v>
      </c>
      <c r="C1009" s="64" t="s">
        <v>5321</v>
      </c>
      <c r="D1009" s="55" t="s">
        <v>562</v>
      </c>
      <c r="E1009" s="55" t="s">
        <v>5319</v>
      </c>
      <c r="G1009" s="55" t="s">
        <v>5322</v>
      </c>
      <c r="H1009" s="63">
        <v>45556</v>
      </c>
      <c r="I1009" s="63">
        <v>45558</v>
      </c>
      <c r="J1009" s="55" t="s">
        <v>561</v>
      </c>
      <c r="K1009" s="64" t="s">
        <v>5320</v>
      </c>
      <c r="M1009" s="55" t="s">
        <v>5319</v>
      </c>
      <c r="N1009" s="55" t="s">
        <v>5322</v>
      </c>
      <c r="P1009" s="55" t="s">
        <v>5323</v>
      </c>
      <c r="Q1009" s="55" t="s">
        <v>563</v>
      </c>
      <c r="R1009" s="55" t="s">
        <v>104</v>
      </c>
      <c r="S1009" s="55" t="s">
        <v>351</v>
      </c>
      <c r="T1009" s="60">
        <v>1</v>
      </c>
      <c r="U1009" s="60">
        <v>3850</v>
      </c>
      <c r="V1009" s="60">
        <v>0</v>
      </c>
      <c r="W1009" s="60">
        <v>3000</v>
      </c>
      <c r="X1009" s="60">
        <v>0</v>
      </c>
      <c r="Y1009" s="60">
        <v>3000</v>
      </c>
      <c r="Z1009" s="60">
        <v>0</v>
      </c>
      <c r="AA1009" s="60">
        <v>0</v>
      </c>
      <c r="AB1009" s="60">
        <v>3570</v>
      </c>
      <c r="AC1009" s="60">
        <v>2200</v>
      </c>
      <c r="AD1009" s="60">
        <v>6850</v>
      </c>
      <c r="AE1009" s="60">
        <v>5200</v>
      </c>
      <c r="AF1009" s="60">
        <v>556</v>
      </c>
      <c r="AG1009" s="60">
        <v>1094</v>
      </c>
      <c r="AH1009" s="61">
        <v>0.15970000000000001</v>
      </c>
      <c r="AL1009" s="55" t="s">
        <v>1644</v>
      </c>
      <c r="AM1009" s="55" t="s">
        <v>773</v>
      </c>
      <c r="AN1009" s="55" t="s">
        <v>785</v>
      </c>
      <c r="AP100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6850</v>
      </c>
      <c r="AQ100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5200</v>
      </c>
      <c r="AR100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556</v>
      </c>
      <c r="AS1009" s="60">
        <f>IFERROR(IF(출고표[[#This Row],[쇼핑몰구분]]="비닐팩토리",0,ROUND(출고표[[#This Row],[총판매금액(검)]]-출고표[[#This Row],[거래처지급액(검)]]-출고표[[#This Row],[수수료(검)]],0)),0)</f>
        <v>1094</v>
      </c>
      <c r="AT100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0.15970000000000001</v>
      </c>
      <c r="AU100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9" s="60">
        <f>IFERROR(IF(D1009="스마트스토어",COUNTIFS(출고표[구입일자],"&lt;&gt;"&amp;H1009,출고표[구매자명],E1009,출고표[구매자연락처],F1009),COUNTIFS(출고표[구입일자],"&lt;&gt;"&amp;H1009,출고표[구매자명],E1009,출고표[구매자연락처],G1009)),0)</f>
        <v>0</v>
      </c>
    </row>
    <row r="1010" spans="1:48" ht="20.100000000000001" customHeight="1">
      <c r="A1010" s="55">
        <v>1019</v>
      </c>
      <c r="B1010" s="55" t="s">
        <v>560</v>
      </c>
      <c r="C1010" s="64" t="s">
        <v>5326</v>
      </c>
      <c r="D1010" s="55" t="s">
        <v>562</v>
      </c>
      <c r="E1010" s="55" t="s">
        <v>5324</v>
      </c>
      <c r="G1010" s="55" t="s">
        <v>5327</v>
      </c>
      <c r="H1010" s="63">
        <v>45557</v>
      </c>
      <c r="I1010" s="63">
        <v>45558</v>
      </c>
      <c r="J1010" s="55" t="s">
        <v>561</v>
      </c>
      <c r="K1010" s="64" t="s">
        <v>5325</v>
      </c>
      <c r="M1010" s="55" t="s">
        <v>5324</v>
      </c>
      <c r="N1010" s="55" t="s">
        <v>5327</v>
      </c>
      <c r="P1010" s="55" t="s">
        <v>5328</v>
      </c>
      <c r="Q1010" s="55" t="s">
        <v>564</v>
      </c>
      <c r="R1010" s="55" t="s">
        <v>34</v>
      </c>
      <c r="S1010" s="55" t="s">
        <v>351</v>
      </c>
      <c r="T1010" s="60">
        <v>1</v>
      </c>
      <c r="U1010" s="60">
        <v>34020</v>
      </c>
      <c r="V1010" s="60">
        <v>0</v>
      </c>
      <c r="W1010" s="60">
        <v>3000</v>
      </c>
      <c r="X1010" s="60">
        <v>0</v>
      </c>
      <c r="Y1010" s="60">
        <v>3500</v>
      </c>
      <c r="Z1010" s="60">
        <v>366</v>
      </c>
      <c r="AA1010" s="60">
        <v>0</v>
      </c>
      <c r="AB1010" s="60">
        <v>32130</v>
      </c>
      <c r="AC1010" s="60">
        <v>19800</v>
      </c>
      <c r="AD1010" s="60">
        <v>37020</v>
      </c>
      <c r="AE1010" s="60">
        <v>23666</v>
      </c>
      <c r="AF1010" s="60">
        <v>4141</v>
      </c>
      <c r="AG1010" s="60">
        <v>9213</v>
      </c>
      <c r="AH1010" s="61">
        <v>0.24890000000000001</v>
      </c>
      <c r="AL1010" s="55" t="s">
        <v>33</v>
      </c>
      <c r="AM1010" s="55" t="s">
        <v>773</v>
      </c>
      <c r="AN1010" s="55" t="s">
        <v>785</v>
      </c>
      <c r="AP101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1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1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10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1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1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0" s="60">
        <f>IFERROR(IF(D1010="스마트스토어",COUNTIFS(출고표[구입일자],"&lt;&gt;"&amp;H1010,출고표[구매자명],E1010,출고표[구매자연락처],F1010),COUNTIFS(출고표[구입일자],"&lt;&gt;"&amp;H1010,출고표[구매자명],E1010,출고표[구매자연락처],G1010)),0)</f>
        <v>0</v>
      </c>
    </row>
    <row r="1011" spans="1:48" ht="20.100000000000001" customHeight="1">
      <c r="A1011" s="55">
        <v>1020</v>
      </c>
      <c r="B1011" s="55" t="s">
        <v>560</v>
      </c>
      <c r="C1011" s="64" t="s">
        <v>5331</v>
      </c>
      <c r="D1011" s="55" t="s">
        <v>562</v>
      </c>
      <c r="E1011" s="55" t="s">
        <v>5329</v>
      </c>
      <c r="G1011" s="55" t="s">
        <v>5332</v>
      </c>
      <c r="H1011" s="63">
        <v>45557</v>
      </c>
      <c r="I1011" s="63">
        <v>45558</v>
      </c>
      <c r="J1011" s="55" t="s">
        <v>561</v>
      </c>
      <c r="K1011" s="64" t="s">
        <v>5330</v>
      </c>
      <c r="M1011" s="55" t="s">
        <v>5329</v>
      </c>
      <c r="N1011" s="55" t="s">
        <v>5332</v>
      </c>
      <c r="P1011" s="55" t="s">
        <v>5333</v>
      </c>
      <c r="Q1011" s="55" t="s">
        <v>5334</v>
      </c>
      <c r="R1011" s="55" t="s">
        <v>18</v>
      </c>
      <c r="S1011" s="55" t="s">
        <v>351</v>
      </c>
      <c r="T1011" s="60">
        <v>1</v>
      </c>
      <c r="U1011" s="60">
        <v>12470</v>
      </c>
      <c r="V1011" s="60">
        <v>0</v>
      </c>
      <c r="W1011" s="60">
        <v>3000</v>
      </c>
      <c r="X1011" s="60">
        <v>0</v>
      </c>
      <c r="Y1011" s="60">
        <v>3000</v>
      </c>
      <c r="Z1011" s="60">
        <v>0</v>
      </c>
      <c r="AA1011" s="60">
        <v>0</v>
      </c>
      <c r="AB1011" s="60">
        <v>11780</v>
      </c>
      <c r="AC1011" s="60">
        <v>7260</v>
      </c>
      <c r="AD1011" s="60">
        <v>15470</v>
      </c>
      <c r="AE1011" s="60">
        <v>10260</v>
      </c>
      <c r="AF1011" s="60">
        <v>1580</v>
      </c>
      <c r="AG1011" s="60">
        <v>3630</v>
      </c>
      <c r="AH1011" s="61">
        <v>0.2346</v>
      </c>
      <c r="AL1011" s="55" t="s">
        <v>17</v>
      </c>
      <c r="AM1011" s="55" t="s">
        <v>773</v>
      </c>
      <c r="AN1011" s="55" t="s">
        <v>785</v>
      </c>
      <c r="AP101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101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101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1011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101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101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1" s="60">
        <f>IFERROR(IF(D1011="스마트스토어",COUNTIFS(출고표[구입일자],"&lt;&gt;"&amp;H1011,출고표[구매자명],E1011,출고표[구매자연락처],F1011),COUNTIFS(출고표[구입일자],"&lt;&gt;"&amp;H1011,출고표[구매자명],E1011,출고표[구매자연락처],G1011)),0)</f>
        <v>0</v>
      </c>
    </row>
    <row r="1012" spans="1:48" ht="20.100000000000001" customHeight="1">
      <c r="A1012" s="55">
        <v>1021</v>
      </c>
      <c r="B1012" s="55" t="s">
        <v>560</v>
      </c>
      <c r="C1012" s="64" t="s">
        <v>5337</v>
      </c>
      <c r="D1012" s="55" t="s">
        <v>562</v>
      </c>
      <c r="E1012" s="55" t="s">
        <v>5338</v>
      </c>
      <c r="G1012" s="55" t="s">
        <v>5339</v>
      </c>
      <c r="H1012" s="63">
        <v>45558</v>
      </c>
      <c r="I1012" s="63">
        <v>45558</v>
      </c>
      <c r="J1012" s="55" t="s">
        <v>561</v>
      </c>
      <c r="K1012" s="64" t="s">
        <v>5336</v>
      </c>
      <c r="M1012" s="55" t="s">
        <v>5335</v>
      </c>
      <c r="N1012" s="55" t="s">
        <v>5339</v>
      </c>
      <c r="P1012" s="55" t="s">
        <v>5340</v>
      </c>
      <c r="Q1012" s="55" t="s">
        <v>564</v>
      </c>
      <c r="R1012" s="55" t="s">
        <v>94</v>
      </c>
      <c r="S1012" s="55" t="s">
        <v>351</v>
      </c>
      <c r="T1012" s="60">
        <v>4</v>
      </c>
      <c r="U1012" s="60">
        <v>28880</v>
      </c>
      <c r="V1012" s="60">
        <v>0</v>
      </c>
      <c r="W1012" s="60">
        <v>3000</v>
      </c>
      <c r="X1012" s="60">
        <v>0</v>
      </c>
      <c r="Y1012" s="60">
        <v>3500</v>
      </c>
      <c r="Z1012" s="60">
        <v>366</v>
      </c>
      <c r="AA1012" s="60">
        <v>0</v>
      </c>
      <c r="AB1012" s="60">
        <v>6700</v>
      </c>
      <c r="AC1012" s="60">
        <v>4125</v>
      </c>
      <c r="AD1012" s="60">
        <v>31880</v>
      </c>
      <c r="AE1012" s="60">
        <v>20366</v>
      </c>
      <c r="AF1012" s="60">
        <v>3530</v>
      </c>
      <c r="AG1012" s="60">
        <v>7984</v>
      </c>
      <c r="AH1012" s="61">
        <v>0.25040000000000001</v>
      </c>
      <c r="AL1012" s="55" t="s">
        <v>789</v>
      </c>
      <c r="AM1012" s="55" t="s">
        <v>773</v>
      </c>
      <c r="AN1012" s="55" t="s">
        <v>785</v>
      </c>
      <c r="AP101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31880</v>
      </c>
      <c r="AQ101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20366</v>
      </c>
      <c r="AR101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3530</v>
      </c>
      <c r="AS1012" s="60">
        <f>IFERROR(IF(출고표[[#This Row],[쇼핑몰구분]]="비닐팩토리",0,ROUND(출고표[[#This Row],[총판매금액(검)]]-출고표[[#This Row],[거래처지급액(검)]]-출고표[[#This Row],[수수료(검)]],0)),0)</f>
        <v>7984</v>
      </c>
      <c r="AT101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0.25040000000000001</v>
      </c>
      <c r="AU101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2" s="60">
        <f>IFERROR(IF(D1012="스마트스토어",COUNTIFS(출고표[구입일자],"&lt;&gt;"&amp;H1012,출고표[구매자명],E1012,출고표[구매자연락처],F1012),COUNTIFS(출고표[구입일자],"&lt;&gt;"&amp;H1012,출고표[구매자명],E1012,출고표[구매자연락처],G1012)),0)</f>
        <v>0</v>
      </c>
    </row>
    <row r="1013" spans="1:48" ht="20.100000000000001" customHeight="1">
      <c r="A1013" s="55">
        <v>1022</v>
      </c>
      <c r="B1013" s="55" t="s">
        <v>560</v>
      </c>
      <c r="C1013" s="64" t="s">
        <v>5343</v>
      </c>
      <c r="D1013" s="55" t="s">
        <v>562</v>
      </c>
      <c r="E1013" s="55" t="s">
        <v>5341</v>
      </c>
      <c r="G1013" s="55" t="s">
        <v>5344</v>
      </c>
      <c r="H1013" s="63">
        <v>45558</v>
      </c>
      <c r="I1013" s="63">
        <v>45558</v>
      </c>
      <c r="J1013" s="55" t="s">
        <v>561</v>
      </c>
      <c r="K1013" s="64" t="s">
        <v>5342</v>
      </c>
      <c r="M1013" s="55" t="s">
        <v>5341</v>
      </c>
      <c r="N1013" s="55" t="s">
        <v>5344</v>
      </c>
      <c r="P1013" s="55" t="s">
        <v>5345</v>
      </c>
      <c r="Q1013" s="55" t="s">
        <v>563</v>
      </c>
      <c r="R1013" s="55" t="s">
        <v>28</v>
      </c>
      <c r="S1013" s="55" t="s">
        <v>351</v>
      </c>
      <c r="T1013" s="60">
        <v>1</v>
      </c>
      <c r="U1013" s="60">
        <v>24950</v>
      </c>
      <c r="V1013" s="60">
        <v>0</v>
      </c>
      <c r="W1013" s="60">
        <v>3000</v>
      </c>
      <c r="X1013" s="60">
        <v>0</v>
      </c>
      <c r="Y1013" s="60">
        <v>3500</v>
      </c>
      <c r="Z1013" s="60">
        <v>366</v>
      </c>
      <c r="AA1013" s="60">
        <v>0</v>
      </c>
      <c r="AB1013" s="60">
        <v>23560</v>
      </c>
      <c r="AC1013" s="60">
        <v>14520</v>
      </c>
      <c r="AD1013" s="60">
        <v>27950</v>
      </c>
      <c r="AE1013" s="60">
        <v>18386</v>
      </c>
      <c r="AF1013" s="60">
        <v>3063</v>
      </c>
      <c r="AG1013" s="60">
        <v>6501</v>
      </c>
      <c r="AH1013" s="61">
        <v>0.2326</v>
      </c>
      <c r="AL1013" s="55" t="s">
        <v>27</v>
      </c>
      <c r="AM1013" s="55" t="s">
        <v>773</v>
      </c>
      <c r="AN1013" s="55" t="s">
        <v>785</v>
      </c>
      <c r="AP101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27950</v>
      </c>
      <c r="AQ101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18386</v>
      </c>
      <c r="AR101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3063</v>
      </c>
      <c r="AS1013" s="60">
        <f>IFERROR(IF(출고표[[#This Row],[쇼핑몰구분]]="비닐팩토리",0,ROUND(출고표[[#This Row],[총판매금액(검)]]-출고표[[#This Row],[거래처지급액(검)]]-출고표[[#This Row],[수수료(검)]],0)),0)</f>
        <v>6501</v>
      </c>
      <c r="AT101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0.2326</v>
      </c>
      <c r="AU101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3" s="60">
        <f>IFERROR(IF(D1013="스마트스토어",COUNTIFS(출고표[구입일자],"&lt;&gt;"&amp;H1013,출고표[구매자명],E1013,출고표[구매자연락처],F1013),COUNTIFS(출고표[구입일자],"&lt;&gt;"&amp;H1013,출고표[구매자명],E1013,출고표[구매자연락처],G1013)),0)</f>
        <v>0</v>
      </c>
    </row>
    <row r="1014" spans="1:48" ht="20.100000000000001" customHeight="1">
      <c r="A1014" s="55">
        <v>1023</v>
      </c>
      <c r="B1014" s="55" t="s">
        <v>560</v>
      </c>
      <c r="C1014" s="64" t="s">
        <v>5376</v>
      </c>
      <c r="D1014" s="55" t="s">
        <v>562</v>
      </c>
      <c r="E1014" s="55" t="s">
        <v>5377</v>
      </c>
      <c r="G1014" s="55" t="s">
        <v>5378</v>
      </c>
      <c r="H1014" s="63">
        <v>45558</v>
      </c>
      <c r="I1014" s="63">
        <v>45559</v>
      </c>
      <c r="J1014" s="55" t="s">
        <v>561</v>
      </c>
      <c r="K1014" s="64" t="s">
        <v>5375</v>
      </c>
      <c r="M1014" s="55" t="s">
        <v>5374</v>
      </c>
      <c r="N1014" s="55" t="s">
        <v>5378</v>
      </c>
      <c r="P1014" s="55" t="s">
        <v>5379</v>
      </c>
      <c r="Q1014" s="55" t="s">
        <v>564</v>
      </c>
      <c r="R1014" s="55" t="s">
        <v>18</v>
      </c>
      <c r="S1014" s="55" t="s">
        <v>351</v>
      </c>
      <c r="T1014" s="60">
        <v>1</v>
      </c>
      <c r="U1014" s="60">
        <v>12470</v>
      </c>
      <c r="V1014" s="60">
        <v>0</v>
      </c>
      <c r="W1014" s="60">
        <v>3000</v>
      </c>
      <c r="X1014" s="60">
        <v>0</v>
      </c>
      <c r="Y1014" s="60">
        <v>3000</v>
      </c>
      <c r="Z1014" s="60">
        <v>0</v>
      </c>
      <c r="AA1014" s="60">
        <v>0</v>
      </c>
      <c r="AB1014" s="60">
        <v>11780</v>
      </c>
      <c r="AC1014" s="60">
        <v>7260</v>
      </c>
      <c r="AD1014" s="60">
        <v>15470</v>
      </c>
      <c r="AE1014" s="60">
        <v>10260</v>
      </c>
      <c r="AF1014" s="60">
        <v>1580</v>
      </c>
      <c r="AG1014" s="60">
        <v>2146</v>
      </c>
      <c r="AH1014" s="61">
        <v>0.13869999999999999</v>
      </c>
      <c r="AL1014" s="55" t="s">
        <v>17</v>
      </c>
      <c r="AM1014" s="55" t="s">
        <v>773</v>
      </c>
      <c r="AN1014" s="55" t="s">
        <v>785</v>
      </c>
      <c r="AP101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101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101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1014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101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101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014" s="60">
        <f>IFERROR(IF(D1014="스마트스토어",COUNTIFS(출고표[구입일자],"&lt;&gt;"&amp;H1014,출고표[구매자명],E1014,출고표[구매자연락처],F1014),COUNTIFS(출고표[구입일자],"&lt;&gt;"&amp;H1014,출고표[구매자명],E1014,출고표[구매자연락처],G1014)),0)</f>
        <v>0</v>
      </c>
    </row>
    <row r="1015" spans="1:48" ht="20.100000000000001" customHeight="1">
      <c r="A1015" s="55">
        <v>1024</v>
      </c>
      <c r="B1015" s="55" t="s">
        <v>560</v>
      </c>
      <c r="C1015" s="64" t="s">
        <v>5383</v>
      </c>
      <c r="D1015" s="55" t="s">
        <v>562</v>
      </c>
      <c r="E1015" s="55" t="s">
        <v>5381</v>
      </c>
      <c r="G1015" s="55" t="s">
        <v>5384</v>
      </c>
      <c r="H1015" s="63">
        <v>45558</v>
      </c>
      <c r="I1015" s="63">
        <v>45559</v>
      </c>
      <c r="J1015" s="55" t="s">
        <v>561</v>
      </c>
      <c r="K1015" s="64" t="s">
        <v>5382</v>
      </c>
      <c r="M1015" s="55" t="s">
        <v>5381</v>
      </c>
      <c r="N1015" s="55" t="s">
        <v>5384</v>
      </c>
      <c r="P1015" s="55" t="s">
        <v>5385</v>
      </c>
      <c r="Q1015" s="55" t="s">
        <v>5386</v>
      </c>
      <c r="R1015" s="55" t="s">
        <v>18</v>
      </c>
      <c r="S1015" s="55" t="s">
        <v>351</v>
      </c>
      <c r="T1015" s="60">
        <v>1</v>
      </c>
      <c r="U1015" s="60">
        <v>12470</v>
      </c>
      <c r="V1015" s="60">
        <v>0</v>
      </c>
      <c r="W1015" s="60">
        <v>3000</v>
      </c>
      <c r="X1015" s="60">
        <v>0</v>
      </c>
      <c r="Y1015" s="60">
        <v>3000</v>
      </c>
      <c r="Z1015" s="60">
        <v>0</v>
      </c>
      <c r="AA1015" s="60">
        <v>0</v>
      </c>
      <c r="AB1015" s="60">
        <v>11780</v>
      </c>
      <c r="AC1015" s="60">
        <v>7260</v>
      </c>
      <c r="AD1015" s="60">
        <v>15470</v>
      </c>
      <c r="AE1015" s="60">
        <v>10260</v>
      </c>
      <c r="AF1015" s="60">
        <v>1580</v>
      </c>
      <c r="AG1015" s="60">
        <v>3630</v>
      </c>
      <c r="AH1015" s="61">
        <v>0.2346</v>
      </c>
      <c r="AL1015" s="55" t="s">
        <v>17</v>
      </c>
      <c r="AM1015" s="55" t="s">
        <v>773</v>
      </c>
      <c r="AN1015" s="55" t="s">
        <v>785</v>
      </c>
      <c r="AP101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101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101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1015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101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101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5" s="60">
        <f>IFERROR(IF(D1015="스마트스토어",COUNTIFS(출고표[구입일자],"&lt;&gt;"&amp;H1015,출고표[구매자명],E1015,출고표[구매자연락처],F1015),COUNTIFS(출고표[구입일자],"&lt;&gt;"&amp;H1015,출고표[구매자명],E1015,출고표[구매자연락처],G1015)),0)</f>
        <v>0</v>
      </c>
    </row>
    <row r="1016" spans="1:48" ht="20.100000000000001" customHeight="1">
      <c r="A1016" s="55">
        <v>1025</v>
      </c>
      <c r="B1016" s="55" t="s">
        <v>560</v>
      </c>
      <c r="C1016" s="64" t="s">
        <v>5391</v>
      </c>
      <c r="D1016" s="55" t="s">
        <v>562</v>
      </c>
      <c r="E1016" s="55" t="s">
        <v>5387</v>
      </c>
      <c r="G1016" s="55" t="s">
        <v>5392</v>
      </c>
      <c r="H1016" s="63">
        <v>45558</v>
      </c>
      <c r="I1016" s="63">
        <v>45559</v>
      </c>
      <c r="J1016" s="55" t="s">
        <v>561</v>
      </c>
      <c r="K1016" s="64" t="s">
        <v>5390</v>
      </c>
      <c r="M1016" s="55" t="s">
        <v>5387</v>
      </c>
      <c r="N1016" s="55" t="s">
        <v>5392</v>
      </c>
      <c r="P1016" s="55" t="s">
        <v>5393</v>
      </c>
      <c r="Q1016" s="55" t="s">
        <v>564</v>
      </c>
      <c r="R1016" s="55" t="s">
        <v>98</v>
      </c>
      <c r="S1016" s="55" t="s">
        <v>351</v>
      </c>
      <c r="T1016" s="60">
        <v>1</v>
      </c>
      <c r="U1016" s="60">
        <v>6120</v>
      </c>
      <c r="V1016" s="60">
        <v>680</v>
      </c>
      <c r="W1016" s="60">
        <v>3000</v>
      </c>
      <c r="X1016" s="60">
        <v>0</v>
      </c>
      <c r="Y1016" s="60">
        <v>3000</v>
      </c>
      <c r="Z1016" s="60">
        <v>0</v>
      </c>
      <c r="AA1016" s="60">
        <v>0</v>
      </c>
      <c r="AB1016" s="60">
        <v>6430</v>
      </c>
      <c r="AC1016" s="60">
        <v>3960</v>
      </c>
      <c r="AD1016" s="60">
        <v>9120</v>
      </c>
      <c r="AE1016" s="60">
        <v>6960</v>
      </c>
      <c r="AF1016" s="60">
        <v>826</v>
      </c>
      <c r="AG1016" s="60">
        <v>1334</v>
      </c>
      <c r="AH1016" s="61">
        <v>0.14630000000000001</v>
      </c>
      <c r="AL1016" s="55" t="s">
        <v>1645</v>
      </c>
      <c r="AM1016" s="55" t="s">
        <v>773</v>
      </c>
      <c r="AN1016" s="55" t="s">
        <v>785</v>
      </c>
      <c r="AP101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9120</v>
      </c>
      <c r="AQ101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101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826</v>
      </c>
      <c r="AS1016" s="60">
        <f>IFERROR(IF(출고표[[#This Row],[쇼핑몰구분]]="비닐팩토리",0,ROUND(출고표[[#This Row],[총판매금액(검)]]-출고표[[#This Row],[거래처지급액(검)]]-출고표[[#This Row],[수수료(검)]],0)),0)</f>
        <v>1334</v>
      </c>
      <c r="AT101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0.14630000000000001</v>
      </c>
      <c r="AU101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6" s="60">
        <f>IFERROR(IF(D1016="스마트스토어",COUNTIFS(출고표[구입일자],"&lt;&gt;"&amp;H1016,출고표[구매자명],E1016,출고표[구매자연락처],F1016),COUNTIFS(출고표[구입일자],"&lt;&gt;"&amp;H1016,출고표[구매자명],E1016,출고표[구매자연락처],G1016)),0)</f>
        <v>0</v>
      </c>
    </row>
    <row r="1017" spans="1:48" ht="20.100000000000001" customHeight="1">
      <c r="A1017" s="55">
        <v>1026</v>
      </c>
      <c r="B1017" s="55" t="s">
        <v>560</v>
      </c>
      <c r="C1017" s="64" t="s">
        <v>5397</v>
      </c>
      <c r="D1017" s="55" t="s">
        <v>562</v>
      </c>
      <c r="E1017" s="55" t="s">
        <v>5398</v>
      </c>
      <c r="G1017" s="55" t="s">
        <v>5399</v>
      </c>
      <c r="H1017" s="63">
        <v>45558</v>
      </c>
      <c r="I1017" s="63">
        <v>45559</v>
      </c>
      <c r="J1017" s="55" t="s">
        <v>561</v>
      </c>
      <c r="K1017" s="64" t="s">
        <v>5396</v>
      </c>
      <c r="M1017" s="55" t="s">
        <v>5395</v>
      </c>
      <c r="N1017" s="55" t="s">
        <v>5399</v>
      </c>
      <c r="P1017" s="55" t="s">
        <v>5400</v>
      </c>
      <c r="Q1017" s="55" t="s">
        <v>5401</v>
      </c>
      <c r="R1017" s="55" t="s">
        <v>129</v>
      </c>
      <c r="S1017" s="55" t="s">
        <v>351</v>
      </c>
      <c r="T1017" s="60">
        <v>5</v>
      </c>
      <c r="U1017" s="60">
        <v>5750</v>
      </c>
      <c r="V1017" s="60">
        <v>0</v>
      </c>
      <c r="W1017" s="60">
        <v>3000</v>
      </c>
      <c r="X1017" s="60">
        <v>0</v>
      </c>
      <c r="Y1017" s="60">
        <v>3000</v>
      </c>
      <c r="Z1017" s="60">
        <v>0</v>
      </c>
      <c r="AA1017" s="60">
        <v>0</v>
      </c>
      <c r="AB1017" s="60">
        <v>1070</v>
      </c>
      <c r="AC1017" s="60">
        <v>660</v>
      </c>
      <c r="AD1017" s="60">
        <v>8750</v>
      </c>
      <c r="AE1017" s="60">
        <v>6300</v>
      </c>
      <c r="AF1017" s="60">
        <v>782</v>
      </c>
      <c r="AG1017" s="60">
        <v>1668</v>
      </c>
      <c r="AH1017" s="61">
        <v>0.19059999999999999</v>
      </c>
      <c r="AL1017" s="55" t="s">
        <v>128</v>
      </c>
      <c r="AM1017" s="55" t="s">
        <v>773</v>
      </c>
      <c r="AN1017" s="55" t="s">
        <v>785</v>
      </c>
      <c r="AP101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8750</v>
      </c>
      <c r="AQ101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6300</v>
      </c>
      <c r="AR101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782</v>
      </c>
      <c r="AS1017" s="60">
        <f>IFERROR(IF(출고표[[#This Row],[쇼핑몰구분]]="비닐팩토리",0,ROUND(출고표[[#This Row],[총판매금액(검)]]-출고표[[#This Row],[거래처지급액(검)]]-출고표[[#This Row],[수수료(검)]],0)),0)</f>
        <v>1668</v>
      </c>
      <c r="AT101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0.19059999999999999</v>
      </c>
      <c r="AU101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7" s="60">
        <f>IFERROR(IF(D1017="스마트스토어",COUNTIFS(출고표[구입일자],"&lt;&gt;"&amp;H1017,출고표[구매자명],E1017,출고표[구매자연락처],F1017),COUNTIFS(출고표[구입일자],"&lt;&gt;"&amp;H1017,출고표[구매자명],E1017,출고표[구매자연락처],G1017)),0)</f>
        <v>0</v>
      </c>
    </row>
    <row r="1018" spans="1:48" ht="20.100000000000001" customHeight="1">
      <c r="A1018" s="55">
        <v>1027</v>
      </c>
      <c r="B1018" s="55" t="s">
        <v>560</v>
      </c>
      <c r="C1018" s="64" t="s">
        <v>5404</v>
      </c>
      <c r="D1018" s="55" t="s">
        <v>562</v>
      </c>
      <c r="E1018" s="55" t="s">
        <v>5402</v>
      </c>
      <c r="G1018" s="55" t="s">
        <v>5405</v>
      </c>
      <c r="H1018" s="63">
        <v>45559</v>
      </c>
      <c r="I1018" s="63">
        <v>45559</v>
      </c>
      <c r="J1018" s="55" t="s">
        <v>561</v>
      </c>
      <c r="K1018" s="64" t="s">
        <v>5403</v>
      </c>
      <c r="M1018" s="55" t="s">
        <v>5402</v>
      </c>
      <c r="N1018" s="55" t="s">
        <v>5405</v>
      </c>
      <c r="P1018" s="55" t="s">
        <v>5406</v>
      </c>
      <c r="Q1018" s="55" t="s">
        <v>564</v>
      </c>
      <c r="R1018" s="55" t="s">
        <v>34</v>
      </c>
      <c r="S1018" s="55" t="s">
        <v>351</v>
      </c>
      <c r="T1018" s="60">
        <v>1</v>
      </c>
      <c r="U1018" s="60">
        <v>34020</v>
      </c>
      <c r="V1018" s="60">
        <v>0</v>
      </c>
      <c r="W1018" s="60">
        <v>3000</v>
      </c>
      <c r="X1018" s="60">
        <v>0</v>
      </c>
      <c r="Y1018" s="60">
        <v>3500</v>
      </c>
      <c r="Z1018" s="60">
        <v>366</v>
      </c>
      <c r="AA1018" s="60">
        <v>0</v>
      </c>
      <c r="AB1018" s="60">
        <v>32130</v>
      </c>
      <c r="AC1018" s="60">
        <v>19800</v>
      </c>
      <c r="AD1018" s="60">
        <v>37020</v>
      </c>
      <c r="AE1018" s="60">
        <v>23666</v>
      </c>
      <c r="AF1018" s="60">
        <v>4141</v>
      </c>
      <c r="AG1018" s="60">
        <v>9213</v>
      </c>
      <c r="AH1018" s="61">
        <v>0.24890000000000001</v>
      </c>
      <c r="AL1018" s="55" t="s">
        <v>33</v>
      </c>
      <c r="AM1018" s="55" t="s">
        <v>773</v>
      </c>
      <c r="AN1018" s="55" t="s">
        <v>785</v>
      </c>
      <c r="AP101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1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1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18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18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1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8" s="60">
        <f>IFERROR(IF(D1018="스마트스토어",COUNTIFS(출고표[구입일자],"&lt;&gt;"&amp;H1018,출고표[구매자명],E1018,출고표[구매자연락처],F1018),COUNTIFS(출고표[구입일자],"&lt;&gt;"&amp;H1018,출고표[구매자명],E1018,출고표[구매자연락처],G1018)),0)</f>
        <v>0</v>
      </c>
    </row>
    <row r="1019" spans="1:48" ht="20.100000000000001" customHeight="1">
      <c r="A1019" s="55">
        <v>1028</v>
      </c>
      <c r="B1019" s="55" t="s">
        <v>560</v>
      </c>
      <c r="C1019" s="64" t="s">
        <v>5409</v>
      </c>
      <c r="D1019" s="55" t="s">
        <v>562</v>
      </c>
      <c r="E1019" s="55" t="s">
        <v>5407</v>
      </c>
      <c r="G1019" s="55" t="s">
        <v>5410</v>
      </c>
      <c r="H1019" s="63">
        <v>45559</v>
      </c>
      <c r="I1019" s="63">
        <v>45559</v>
      </c>
      <c r="J1019" s="55" t="s">
        <v>561</v>
      </c>
      <c r="K1019" s="64" t="s">
        <v>5408</v>
      </c>
      <c r="M1019" s="55" t="s">
        <v>5407</v>
      </c>
      <c r="N1019" s="55" t="s">
        <v>5410</v>
      </c>
      <c r="P1019" s="55" t="s">
        <v>5411</v>
      </c>
      <c r="Q1019" s="55" t="s">
        <v>564</v>
      </c>
      <c r="R1019" s="55" t="s">
        <v>44</v>
      </c>
      <c r="S1019" s="55" t="s">
        <v>351</v>
      </c>
      <c r="T1019" s="60">
        <v>1</v>
      </c>
      <c r="U1019" s="60">
        <v>17010</v>
      </c>
      <c r="V1019" s="60">
        <v>0</v>
      </c>
      <c r="W1019" s="60">
        <v>3000</v>
      </c>
      <c r="X1019" s="60">
        <v>0</v>
      </c>
      <c r="Y1019" s="60">
        <v>3500</v>
      </c>
      <c r="Z1019" s="60">
        <v>366</v>
      </c>
      <c r="AA1019" s="60">
        <v>0</v>
      </c>
      <c r="AB1019" s="60">
        <v>16070</v>
      </c>
      <c r="AC1019" s="60">
        <v>9900</v>
      </c>
      <c r="AD1019" s="60">
        <v>20010</v>
      </c>
      <c r="AE1019" s="60">
        <v>13766</v>
      </c>
      <c r="AF1019" s="60">
        <v>2120</v>
      </c>
      <c r="AG1019" s="60">
        <v>4124</v>
      </c>
      <c r="AH1019" s="61">
        <v>0.20610000000000001</v>
      </c>
      <c r="AL1019" s="55" t="s">
        <v>43</v>
      </c>
      <c r="AM1019" s="55" t="s">
        <v>773</v>
      </c>
      <c r="AN1019" s="55" t="s">
        <v>785</v>
      </c>
      <c r="AP101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20010</v>
      </c>
      <c r="AQ101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13766</v>
      </c>
      <c r="AR101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2120</v>
      </c>
      <c r="AS1019" s="60">
        <f>IFERROR(IF(출고표[[#This Row],[쇼핑몰구분]]="비닐팩토리",0,ROUND(출고표[[#This Row],[총판매금액(검)]]-출고표[[#This Row],[거래처지급액(검)]]-출고표[[#This Row],[수수료(검)]],0)),0)</f>
        <v>4124</v>
      </c>
      <c r="AT1019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0.20610000000000001</v>
      </c>
      <c r="AU101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9" s="60">
        <f>IFERROR(IF(D1019="스마트스토어",COUNTIFS(출고표[구입일자],"&lt;&gt;"&amp;H1019,출고표[구매자명],E1019,출고표[구매자연락처],F1019),COUNTIFS(출고표[구입일자],"&lt;&gt;"&amp;H1019,출고표[구매자명],E1019,출고표[구매자연락처],G1019)),0)</f>
        <v>0</v>
      </c>
    </row>
    <row r="1020" spans="1:48" ht="20.100000000000001" customHeight="1">
      <c r="A1020" s="55">
        <v>1029</v>
      </c>
      <c r="B1020" s="55" t="s">
        <v>560</v>
      </c>
      <c r="C1020" s="64" t="s">
        <v>5413</v>
      </c>
      <c r="D1020" s="55" t="s">
        <v>562</v>
      </c>
      <c r="E1020" s="55" t="s">
        <v>2293</v>
      </c>
      <c r="G1020" s="55" t="s">
        <v>5414</v>
      </c>
      <c r="H1020" s="63">
        <v>45559</v>
      </c>
      <c r="I1020" s="63">
        <v>45559</v>
      </c>
      <c r="J1020" s="55" t="s">
        <v>561</v>
      </c>
      <c r="K1020" s="64" t="s">
        <v>5412</v>
      </c>
      <c r="M1020" s="55" t="s">
        <v>2290</v>
      </c>
      <c r="N1020" s="55" t="s">
        <v>5414</v>
      </c>
      <c r="P1020" s="55" t="s">
        <v>2296</v>
      </c>
      <c r="Q1020" s="55" t="s">
        <v>5415</v>
      </c>
      <c r="R1020" s="55" t="s">
        <v>34</v>
      </c>
      <c r="S1020" s="55" t="s">
        <v>351</v>
      </c>
      <c r="T1020" s="60">
        <v>1</v>
      </c>
      <c r="U1020" s="60">
        <v>34020</v>
      </c>
      <c r="V1020" s="60">
        <v>0</v>
      </c>
      <c r="W1020" s="60">
        <v>3000</v>
      </c>
      <c r="X1020" s="60">
        <v>0</v>
      </c>
      <c r="Y1020" s="60">
        <v>3500</v>
      </c>
      <c r="Z1020" s="60">
        <v>366</v>
      </c>
      <c r="AA1020" s="60">
        <v>0</v>
      </c>
      <c r="AB1020" s="60">
        <v>32130</v>
      </c>
      <c r="AC1020" s="60">
        <v>19800</v>
      </c>
      <c r="AD1020" s="60">
        <v>37020</v>
      </c>
      <c r="AE1020" s="60">
        <v>23666</v>
      </c>
      <c r="AF1020" s="60">
        <v>4141</v>
      </c>
      <c r="AG1020" s="60">
        <v>9213</v>
      </c>
      <c r="AH1020" s="61">
        <v>0.24890000000000001</v>
      </c>
      <c r="AL1020" s="55" t="s">
        <v>33</v>
      </c>
      <c r="AM1020" s="55" t="s">
        <v>773</v>
      </c>
      <c r="AN1020" s="55" t="s">
        <v>785</v>
      </c>
      <c r="AP102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2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2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20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20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2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0" s="60">
        <f>IFERROR(IF(D1020="스마트스토어",COUNTIFS(출고표[구입일자],"&lt;&gt;"&amp;H1020,출고표[구매자명],E1020,출고표[구매자연락처],F1020),COUNTIFS(출고표[구입일자],"&lt;&gt;"&amp;H1020,출고표[구매자명],E1020,출고표[구매자연락처],G1020)),0)</f>
        <v>0</v>
      </c>
    </row>
    <row r="1021" spans="1:48" ht="20.100000000000001" customHeight="1">
      <c r="A1021" s="55">
        <v>1030</v>
      </c>
      <c r="B1021" s="55" t="s">
        <v>560</v>
      </c>
      <c r="C1021" s="64" t="s">
        <v>5417</v>
      </c>
      <c r="D1021" s="55" t="s">
        <v>562</v>
      </c>
      <c r="E1021" s="55" t="s">
        <v>1034</v>
      </c>
      <c r="G1021" s="55" t="s">
        <v>5418</v>
      </c>
      <c r="H1021" s="63">
        <v>45559</v>
      </c>
      <c r="I1021" s="63">
        <v>45559</v>
      </c>
      <c r="J1021" s="55" t="s">
        <v>561</v>
      </c>
      <c r="K1021" s="64" t="s">
        <v>5416</v>
      </c>
      <c r="M1021" s="55" t="s">
        <v>1034</v>
      </c>
      <c r="N1021" s="55" t="s">
        <v>5418</v>
      </c>
      <c r="P1021" s="55" t="s">
        <v>1038</v>
      </c>
      <c r="Q1021" s="55" t="s">
        <v>564</v>
      </c>
      <c r="R1021" s="55" t="s">
        <v>34</v>
      </c>
      <c r="S1021" s="55" t="s">
        <v>351</v>
      </c>
      <c r="T1021" s="60">
        <v>1</v>
      </c>
      <c r="U1021" s="60">
        <v>34020</v>
      </c>
      <c r="V1021" s="60">
        <v>0</v>
      </c>
      <c r="W1021" s="60">
        <v>3000</v>
      </c>
      <c r="X1021" s="60">
        <v>0</v>
      </c>
      <c r="Y1021" s="60">
        <v>3500</v>
      </c>
      <c r="Z1021" s="60">
        <v>366</v>
      </c>
      <c r="AA1021" s="60">
        <v>0</v>
      </c>
      <c r="AB1021" s="60">
        <v>32130</v>
      </c>
      <c r="AC1021" s="60">
        <v>19800</v>
      </c>
      <c r="AD1021" s="60">
        <v>37020</v>
      </c>
      <c r="AE1021" s="60">
        <v>23666</v>
      </c>
      <c r="AF1021" s="60">
        <v>4141</v>
      </c>
      <c r="AG1021" s="60">
        <v>9213</v>
      </c>
      <c r="AH1021" s="61">
        <v>0.24890000000000001</v>
      </c>
      <c r="AL1021" s="55" t="s">
        <v>33</v>
      </c>
      <c r="AM1021" s="55" t="s">
        <v>773</v>
      </c>
      <c r="AN1021" s="55" t="s">
        <v>785</v>
      </c>
      <c r="AP102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37020</v>
      </c>
      <c r="AQ102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23666</v>
      </c>
      <c r="AR102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21" s="60">
        <f>IFERROR(IF(출고표[[#This Row],[쇼핑몰구분]]="비닐팩토리",0,ROUND(출고표[[#This Row],[총판매금액(검)]]-출고표[[#This Row],[거래처지급액(검)]]-출고표[[#This Row],[수수료(검)]],0)),0)</f>
        <v>9213</v>
      </c>
      <c r="AT1021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0.24890000000000001</v>
      </c>
      <c r="AU102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1" s="60">
        <f>IFERROR(IF(D1021="스마트스토어",COUNTIFS(출고표[구입일자],"&lt;&gt;"&amp;H1021,출고표[구매자명],E1021,출고표[구매자연락처],F1021),COUNTIFS(출고표[구입일자],"&lt;&gt;"&amp;H1021,출고표[구매자명],E1021,출고표[구매자연락처],G1021)),0)</f>
        <v>0</v>
      </c>
    </row>
    <row r="1022" spans="1:48" ht="20.100000000000001" customHeight="1">
      <c r="A1022" s="55">
        <v>1031</v>
      </c>
      <c r="B1022" s="55" t="s">
        <v>560</v>
      </c>
      <c r="C1022" s="64" t="s">
        <v>5480</v>
      </c>
      <c r="D1022" s="55" t="s">
        <v>562</v>
      </c>
      <c r="E1022" s="55" t="s">
        <v>5478</v>
      </c>
      <c r="G1022" s="55" t="s">
        <v>5481</v>
      </c>
      <c r="H1022" s="63">
        <v>45559</v>
      </c>
      <c r="I1022" s="63">
        <v>45560</v>
      </c>
      <c r="J1022" s="55" t="s">
        <v>561</v>
      </c>
      <c r="K1022" s="64" t="s">
        <v>5479</v>
      </c>
      <c r="M1022" s="55" t="s">
        <v>5478</v>
      </c>
      <c r="N1022" s="55" t="s">
        <v>5481</v>
      </c>
      <c r="P1022" s="55" t="s">
        <v>5482</v>
      </c>
      <c r="Q1022" s="55" t="s">
        <v>564</v>
      </c>
      <c r="R1022" s="55" t="s">
        <v>98</v>
      </c>
      <c r="S1022" s="55" t="s">
        <v>351</v>
      </c>
      <c r="T1022" s="60">
        <v>6</v>
      </c>
      <c r="U1022" s="60">
        <v>36720</v>
      </c>
      <c r="V1022" s="60">
        <v>4080</v>
      </c>
      <c r="W1022" s="60">
        <v>0</v>
      </c>
      <c r="X1022" s="60">
        <v>0</v>
      </c>
      <c r="Y1022" s="60">
        <v>4400</v>
      </c>
      <c r="Z1022" s="60">
        <v>1725</v>
      </c>
      <c r="AA1022" s="60">
        <v>0</v>
      </c>
      <c r="AB1022" s="60">
        <v>6430</v>
      </c>
      <c r="AC1022" s="60">
        <v>3960</v>
      </c>
      <c r="AD1022" s="60">
        <v>36720</v>
      </c>
      <c r="AE1022" s="60">
        <v>29885</v>
      </c>
      <c r="AF1022" s="60">
        <v>4362</v>
      </c>
      <c r="AG1022" s="60">
        <v>2473</v>
      </c>
      <c r="AH1022" s="61">
        <v>6.7299999999999999E-2</v>
      </c>
      <c r="AL1022" s="55" t="s">
        <v>1645</v>
      </c>
      <c r="AM1022" s="55" t="s">
        <v>773</v>
      </c>
      <c r="AN1022" s="55" t="s">
        <v>785</v>
      </c>
      <c r="AP102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36720</v>
      </c>
      <c r="AQ102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29885</v>
      </c>
      <c r="AR102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4362</v>
      </c>
      <c r="AS1022" s="60">
        <f>IFERROR(IF(출고표[[#This Row],[쇼핑몰구분]]="비닐팩토리",0,ROUND(출고표[[#This Row],[총판매금액(검)]]-출고표[[#This Row],[거래처지급액(검)]]-출고표[[#This Row],[수수료(검)]],0)),0)</f>
        <v>2473</v>
      </c>
      <c r="AT1022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6.7299999999999999E-2</v>
      </c>
      <c r="AU102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2" s="60">
        <f>IFERROR(IF(D1022="스마트스토어",COUNTIFS(출고표[구입일자],"&lt;&gt;"&amp;H1022,출고표[구매자명],E1022,출고표[구매자연락처],F1022),COUNTIFS(출고표[구입일자],"&lt;&gt;"&amp;H1022,출고표[구매자명],E1022,출고표[구매자연락처],G1022)),0)</f>
        <v>0</v>
      </c>
    </row>
    <row r="1023" spans="1:48" ht="20.100000000000001" customHeight="1">
      <c r="A1023" s="55">
        <v>1032</v>
      </c>
      <c r="B1023" s="55" t="s">
        <v>560</v>
      </c>
      <c r="C1023" s="64" t="s">
        <v>5596</v>
      </c>
      <c r="D1023" s="55" t="s">
        <v>562</v>
      </c>
      <c r="E1023" s="55" t="s">
        <v>5594</v>
      </c>
      <c r="G1023" s="55" t="s">
        <v>5597</v>
      </c>
      <c r="H1023" s="63">
        <v>45561</v>
      </c>
      <c r="I1023" s="63">
        <v>45561</v>
      </c>
      <c r="J1023" s="55" t="s">
        <v>561</v>
      </c>
      <c r="K1023" s="64" t="s">
        <v>5595</v>
      </c>
      <c r="M1023" s="55" t="s">
        <v>5594</v>
      </c>
      <c r="N1023" s="55" t="s">
        <v>5597</v>
      </c>
      <c r="P1023" s="55" t="s">
        <v>5598</v>
      </c>
      <c r="Q1023" s="55" t="s">
        <v>564</v>
      </c>
      <c r="R1023" s="55" t="s">
        <v>18</v>
      </c>
      <c r="S1023" s="55" t="s">
        <v>351</v>
      </c>
      <c r="T1023" s="60">
        <v>1</v>
      </c>
      <c r="U1023" s="60">
        <v>12470</v>
      </c>
      <c r="V1023" s="60">
        <v>0</v>
      </c>
      <c r="W1023" s="60">
        <v>3000</v>
      </c>
      <c r="X1023" s="60">
        <v>0</v>
      </c>
      <c r="Y1023" s="60">
        <v>3000</v>
      </c>
      <c r="Z1023" s="60">
        <v>0</v>
      </c>
      <c r="AA1023" s="60">
        <v>0</v>
      </c>
      <c r="AB1023" s="60">
        <v>11780</v>
      </c>
      <c r="AC1023" s="60">
        <v>7260</v>
      </c>
      <c r="AD1023" s="60">
        <v>15470</v>
      </c>
      <c r="AE1023" s="60">
        <v>10260</v>
      </c>
      <c r="AF1023" s="60">
        <v>1580</v>
      </c>
      <c r="AG1023" s="60">
        <v>3630</v>
      </c>
      <c r="AH1023" s="61">
        <v>0.2346</v>
      </c>
      <c r="AL1023" s="55" t="s">
        <v>17</v>
      </c>
      <c r="AN1023" s="55" t="s">
        <v>785</v>
      </c>
      <c r="AP102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15470</v>
      </c>
      <c r="AQ102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10260</v>
      </c>
      <c r="AR102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1023" s="60">
        <f>IFERROR(IF(출고표[[#This Row],[쇼핑몰구분]]="비닐팩토리",0,ROUND(출고표[[#This Row],[총판매금액(검)]]-출고표[[#This Row],[거래처지급액(검)]]-출고표[[#This Row],[수수료(검)]],0)),0)</f>
        <v>3630</v>
      </c>
      <c r="AT1023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0.2346</v>
      </c>
      <c r="AU102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3" s="60">
        <f>IFERROR(IF(D1023="스마트스토어",COUNTIFS(출고표[구입일자],"&lt;&gt;"&amp;H1023,출고표[구매자명],E1023,출고표[구매자연락처],F1023),COUNTIFS(출고표[구입일자],"&lt;&gt;"&amp;H1023,출고표[구매자명],E1023,출고표[구매자연락처],G1023)),0)</f>
        <v>0</v>
      </c>
    </row>
    <row r="1024" spans="1:48" ht="20.100000000000001" customHeight="1">
      <c r="A1024" s="55">
        <v>1033</v>
      </c>
      <c r="B1024" s="55" t="s">
        <v>560</v>
      </c>
      <c r="C1024" s="64" t="s">
        <v>5603</v>
      </c>
      <c r="D1024" s="55" t="s">
        <v>562</v>
      </c>
      <c r="E1024" s="55" t="s">
        <v>5604</v>
      </c>
      <c r="G1024" s="55" t="s">
        <v>5605</v>
      </c>
      <c r="H1024" s="63">
        <v>45561</v>
      </c>
      <c r="I1024" s="63">
        <v>45561</v>
      </c>
      <c r="J1024" s="55" t="s">
        <v>561</v>
      </c>
      <c r="K1024" s="64" t="s">
        <v>5602</v>
      </c>
      <c r="M1024" s="55" t="s">
        <v>5600</v>
      </c>
      <c r="N1024" s="55" t="s">
        <v>5605</v>
      </c>
      <c r="P1024" s="55" t="s">
        <v>5606</v>
      </c>
      <c r="Q1024" s="55" t="s">
        <v>5607</v>
      </c>
      <c r="R1024" s="55" t="s">
        <v>115</v>
      </c>
      <c r="S1024" s="55" t="s">
        <v>351</v>
      </c>
      <c r="T1024" s="60">
        <v>2</v>
      </c>
      <c r="U1024" s="60">
        <v>7080</v>
      </c>
      <c r="V1024" s="60">
        <v>0</v>
      </c>
      <c r="W1024" s="60">
        <v>3000</v>
      </c>
      <c r="X1024" s="60">
        <v>0</v>
      </c>
      <c r="Y1024" s="60">
        <v>3000</v>
      </c>
      <c r="Z1024" s="60">
        <v>0</v>
      </c>
      <c r="AA1024" s="60">
        <v>0</v>
      </c>
      <c r="AB1024" s="60">
        <v>3210</v>
      </c>
      <c r="AC1024" s="60">
        <v>1980</v>
      </c>
      <c r="AD1024" s="60">
        <v>10080</v>
      </c>
      <c r="AE1024" s="60">
        <v>6960</v>
      </c>
      <c r="AF1024" s="60">
        <v>940</v>
      </c>
      <c r="AG1024" s="60">
        <v>2180</v>
      </c>
      <c r="AH1024" s="61">
        <v>0.21629999999999999</v>
      </c>
      <c r="AL1024" s="55" t="s">
        <v>114</v>
      </c>
      <c r="AN1024" s="55" t="s">
        <v>785</v>
      </c>
      <c r="AP102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10080</v>
      </c>
      <c r="AQ102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6960</v>
      </c>
      <c r="AR102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940</v>
      </c>
      <c r="AS1024" s="60">
        <f>IFERROR(IF(출고표[[#This Row],[쇼핑몰구분]]="비닐팩토리",0,ROUND(출고표[[#This Row],[총판매금액(검)]]-출고표[[#This Row],[거래처지급액(검)]]-출고표[[#This Row],[수수료(검)]],0)),0)</f>
        <v>2180</v>
      </c>
      <c r="AT1024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0.21629999999999999</v>
      </c>
      <c r="AU102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4" s="60">
        <f>IFERROR(IF(D1024="스마트스토어",COUNTIFS(출고표[구입일자],"&lt;&gt;"&amp;H1024,출고표[구매자명],E1024,출고표[구매자연락처],F1024),COUNTIFS(출고표[구입일자],"&lt;&gt;"&amp;H1024,출고표[구매자명],E1024,출고표[구매자연락처],G1024)),0)</f>
        <v>0</v>
      </c>
    </row>
    <row r="1025" spans="1:48" ht="20.100000000000001" customHeight="1">
      <c r="A1025" s="55">
        <v>1034</v>
      </c>
      <c r="B1025" s="55" t="s">
        <v>560</v>
      </c>
      <c r="C1025" s="64" t="s">
        <v>5603</v>
      </c>
      <c r="D1025" s="55" t="s">
        <v>562</v>
      </c>
      <c r="E1025" s="55" t="s">
        <v>5604</v>
      </c>
      <c r="G1025" s="55" t="s">
        <v>5605</v>
      </c>
      <c r="H1025" s="63">
        <v>45561</v>
      </c>
      <c r="I1025" s="63">
        <v>45561</v>
      </c>
      <c r="J1025" s="55" t="s">
        <v>561</v>
      </c>
      <c r="K1025" s="64" t="s">
        <v>5602</v>
      </c>
      <c r="M1025" s="55" t="s">
        <v>5600</v>
      </c>
      <c r="N1025" s="55" t="s">
        <v>5605</v>
      </c>
      <c r="P1025" s="55" t="s">
        <v>5606</v>
      </c>
      <c r="Q1025" s="55" t="s">
        <v>5607</v>
      </c>
      <c r="R1025" s="55" t="s">
        <v>129</v>
      </c>
      <c r="S1025" s="55" t="s">
        <v>351</v>
      </c>
      <c r="T1025" s="60">
        <v>3</v>
      </c>
      <c r="U1025" s="60">
        <v>3450</v>
      </c>
      <c r="V1025" s="60">
        <v>0</v>
      </c>
      <c r="W1025" s="60">
        <v>0</v>
      </c>
      <c r="X1025" s="60">
        <v>0</v>
      </c>
      <c r="Y1025" s="60">
        <v>0</v>
      </c>
      <c r="Z1025" s="60">
        <v>0</v>
      </c>
      <c r="AA1025" s="60">
        <v>0</v>
      </c>
      <c r="AB1025" s="60">
        <v>1070</v>
      </c>
      <c r="AC1025" s="60">
        <v>660</v>
      </c>
      <c r="AD1025" s="60">
        <v>3450</v>
      </c>
      <c r="AE1025" s="60">
        <v>1980</v>
      </c>
      <c r="AF1025" s="60">
        <v>410</v>
      </c>
      <c r="AG1025" s="60">
        <v>7060</v>
      </c>
      <c r="AH1025" s="61">
        <v>2.0464000000000002</v>
      </c>
      <c r="AL1025" s="55" t="s">
        <v>128</v>
      </c>
      <c r="AM1025" s="55" t="s">
        <v>773</v>
      </c>
      <c r="AN1025" s="55" t="s">
        <v>785</v>
      </c>
      <c r="AP102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3450</v>
      </c>
      <c r="AQ102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1980</v>
      </c>
      <c r="AR102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410</v>
      </c>
      <c r="AS1025" s="60">
        <f>IFERROR(IF(출고표[[#This Row],[쇼핑몰구분]]="비닐팩토리",0,ROUND(출고표[[#This Row],[총판매금액(검)]]-출고표[[#This Row],[거래처지급액(검)]]-출고표[[#This Row],[수수료(검)]],0)),0)</f>
        <v>1060</v>
      </c>
      <c r="AT1025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0.30719999999999997</v>
      </c>
      <c r="AU102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025" s="60">
        <f>IFERROR(IF(D1025="스마트스토어",COUNTIFS(출고표[구입일자],"&lt;&gt;"&amp;H1025,출고표[구매자명],E1025,출고표[구매자연락처],F1025),COUNTIFS(출고표[구입일자],"&lt;&gt;"&amp;H1025,출고표[구매자명],E1025,출고표[구매자연락처],G1025)),0)</f>
        <v>0</v>
      </c>
    </row>
    <row r="1026" spans="1:48" ht="20.100000000000001" customHeight="1">
      <c r="A1026" s="55">
        <v>1035</v>
      </c>
      <c r="B1026" s="55" t="s">
        <v>560</v>
      </c>
      <c r="C1026" s="64" t="s">
        <v>5612</v>
      </c>
      <c r="D1026" s="55" t="s">
        <v>562</v>
      </c>
      <c r="E1026" s="55" t="s">
        <v>5610</v>
      </c>
      <c r="G1026" s="55" t="s">
        <v>5613</v>
      </c>
      <c r="H1026" s="63">
        <v>45562</v>
      </c>
      <c r="I1026" s="63">
        <v>45562</v>
      </c>
      <c r="J1026" s="55" t="s">
        <v>561</v>
      </c>
      <c r="K1026" s="64" t="s">
        <v>5611</v>
      </c>
      <c r="M1026" s="55" t="s">
        <v>5610</v>
      </c>
      <c r="N1026" s="55" t="s">
        <v>5613</v>
      </c>
      <c r="P1026" s="55" t="s">
        <v>5614</v>
      </c>
      <c r="Q1026" s="55" t="s">
        <v>564</v>
      </c>
      <c r="R1026" s="55" t="s">
        <v>211</v>
      </c>
      <c r="S1026" s="55" t="s">
        <v>351</v>
      </c>
      <c r="T1026" s="60">
        <v>1</v>
      </c>
      <c r="U1026" s="60">
        <v>2120</v>
      </c>
      <c r="V1026" s="60">
        <v>380</v>
      </c>
      <c r="W1026" s="60">
        <v>2500</v>
      </c>
      <c r="X1026" s="60">
        <v>0</v>
      </c>
      <c r="Y1026" s="60">
        <v>3000</v>
      </c>
      <c r="Z1026" s="60">
        <v>0</v>
      </c>
      <c r="AA1026" s="60">
        <v>0</v>
      </c>
      <c r="AB1026" s="60">
        <v>2300</v>
      </c>
      <c r="AC1026" s="60">
        <v>1397</v>
      </c>
      <c r="AD1026" s="60">
        <v>4620</v>
      </c>
      <c r="AE1026" s="60">
        <v>4397</v>
      </c>
      <c r="AF1026" s="60">
        <v>335</v>
      </c>
      <c r="AG1026" s="60">
        <v>-112</v>
      </c>
      <c r="AH1026" s="61">
        <v>-2.4199999999999999E-2</v>
      </c>
      <c r="AL1026" s="55" t="s">
        <v>828</v>
      </c>
      <c r="AN1026" s="55" t="s">
        <v>785</v>
      </c>
      <c r="AP102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4620</v>
      </c>
      <c r="AQ102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4397</v>
      </c>
      <c r="AR102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335</v>
      </c>
      <c r="AS1026" s="60">
        <f>IFERROR(IF(출고표[[#This Row],[쇼핑몰구분]]="비닐팩토리",0,ROUND(출고표[[#This Row],[총판매금액(검)]]-출고표[[#This Row],[거래처지급액(검)]]-출고표[[#This Row],[수수료(검)]],0)),0)</f>
        <v>-112</v>
      </c>
      <c r="AT1026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-2.4199999999999999E-2</v>
      </c>
      <c r="AU102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6" s="60">
        <f>IFERROR(IF(D1026="스마트스토어",COUNTIFS(출고표[구입일자],"&lt;&gt;"&amp;H1026,출고표[구매자명],E1026,출고표[구매자연락처],F1026),COUNTIFS(출고표[구입일자],"&lt;&gt;"&amp;H1026,출고표[구매자명],E1026,출고표[구매자연락처],G1026)),0)</f>
        <v>0</v>
      </c>
    </row>
    <row r="1027" spans="1:48" ht="20.100000000000001" customHeight="1">
      <c r="A1027" s="55">
        <v>1036</v>
      </c>
      <c r="B1027" s="55" t="s">
        <v>560</v>
      </c>
      <c r="C1027" s="64" t="s">
        <v>5620</v>
      </c>
      <c r="D1027" s="55" t="s">
        <v>562</v>
      </c>
      <c r="E1027" s="55" t="s">
        <v>5616</v>
      </c>
      <c r="G1027" s="55" t="s">
        <v>5621</v>
      </c>
      <c r="H1027" s="63">
        <v>45562</v>
      </c>
      <c r="I1027" s="63">
        <v>45562</v>
      </c>
      <c r="J1027" s="55" t="s">
        <v>561</v>
      </c>
      <c r="K1027" s="64" t="s">
        <v>5619</v>
      </c>
      <c r="M1027" s="55" t="s">
        <v>5616</v>
      </c>
      <c r="N1027" s="55" t="s">
        <v>5621</v>
      </c>
      <c r="P1027" s="55" t="s">
        <v>5622</v>
      </c>
      <c r="Q1027" s="55" t="s">
        <v>564</v>
      </c>
      <c r="R1027" s="55" t="s">
        <v>36</v>
      </c>
      <c r="S1027" s="55" t="s">
        <v>351</v>
      </c>
      <c r="T1027" s="60">
        <v>1</v>
      </c>
      <c r="U1027" s="60">
        <v>28350</v>
      </c>
      <c r="V1027" s="60">
        <v>0</v>
      </c>
      <c r="W1027" s="60">
        <v>3000</v>
      </c>
      <c r="X1027" s="60">
        <v>0</v>
      </c>
      <c r="Y1027" s="60">
        <v>3500</v>
      </c>
      <c r="Z1027" s="60">
        <v>366</v>
      </c>
      <c r="AA1027" s="60">
        <v>0</v>
      </c>
      <c r="AB1027" s="60">
        <v>26780</v>
      </c>
      <c r="AC1027" s="60">
        <v>16500</v>
      </c>
      <c r="AD1027" s="60">
        <v>31350</v>
      </c>
      <c r="AE1027" s="60">
        <v>20366</v>
      </c>
      <c r="AF1027" s="60">
        <v>3467</v>
      </c>
      <c r="AG1027" s="60">
        <v>7517</v>
      </c>
      <c r="AH1027" s="61">
        <v>0.23980000000000001</v>
      </c>
      <c r="AL1027" s="55" t="s">
        <v>35</v>
      </c>
      <c r="AN1027" s="55" t="s">
        <v>785</v>
      </c>
      <c r="AP102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31350</v>
      </c>
      <c r="AQ102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20366</v>
      </c>
      <c r="AR102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3467</v>
      </c>
      <c r="AS1027" s="60">
        <f>IFERROR(IF(출고표[[#This Row],[쇼핑몰구분]]="비닐팩토리",0,ROUND(출고표[[#This Row],[총판매금액(검)]]-출고표[[#This Row],[거래처지급액(검)]]-출고표[[#This Row],[수수료(검)]],0)),0)</f>
        <v>7517</v>
      </c>
      <c r="AT1027" s="61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>0.23980000000000001</v>
      </c>
      <c r="AU102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7" s="60">
        <f>IFERROR(IF(D1027="스마트스토어",COUNTIFS(출고표[구입일자],"&lt;&gt;"&amp;H1027,출고표[구매자명],E1027,출고표[구매자연락처],F1027),COUNTIFS(출고표[구입일자],"&lt;&gt;"&amp;H1027,출고표[구매자명],E1027,출고표[구매자연락처],G1027)),0)</f>
        <v>0</v>
      </c>
    </row>
    <row r="1028" spans="1:48" ht="20.100000000000001" customHeight="1">
      <c r="A1028" s="55">
        <v>1037</v>
      </c>
      <c r="B1028" s="55" t="s">
        <v>665</v>
      </c>
      <c r="C1028" s="64" t="s">
        <v>5696</v>
      </c>
      <c r="D1028" s="55" t="s">
        <v>530</v>
      </c>
      <c r="E1028" s="55" t="s">
        <v>1722</v>
      </c>
      <c r="H1028" s="63">
        <v>45562</v>
      </c>
      <c r="I1028" s="63">
        <v>45562</v>
      </c>
      <c r="J1028" s="55" t="s">
        <v>561</v>
      </c>
      <c r="K1028" s="64" t="s">
        <v>5626</v>
      </c>
      <c r="M1028" s="55" t="s">
        <v>1722</v>
      </c>
      <c r="N1028" s="55" t="s">
        <v>5628</v>
      </c>
      <c r="P1028" s="55" t="s">
        <v>5629</v>
      </c>
      <c r="R1028" s="55" t="s">
        <v>529</v>
      </c>
      <c r="S1028" s="55" t="s">
        <v>351</v>
      </c>
      <c r="T1028" s="60">
        <v>1</v>
      </c>
      <c r="U1028" s="60">
        <v>0</v>
      </c>
      <c r="V1028" s="60">
        <v>0</v>
      </c>
      <c r="W1028" s="60">
        <v>0</v>
      </c>
      <c r="X1028" s="60">
        <v>0</v>
      </c>
      <c r="Y1028" s="60">
        <v>3500</v>
      </c>
      <c r="Z1028" s="60">
        <v>366</v>
      </c>
      <c r="AA1028" s="60">
        <v>0</v>
      </c>
      <c r="AB1028" s="60">
        <v>0</v>
      </c>
      <c r="AC1028" s="60">
        <v>0</v>
      </c>
      <c r="AD1028" s="60">
        <v>0</v>
      </c>
      <c r="AE1028" s="60">
        <v>0</v>
      </c>
      <c r="AF1028" s="60">
        <v>0</v>
      </c>
      <c r="AG1028" s="60">
        <v>0</v>
      </c>
      <c r="AH1028" s="61">
        <v>0</v>
      </c>
      <c r="AL1028" s="55" t="s">
        <v>530</v>
      </c>
      <c r="AM1028" s="55" t="s">
        <v>773</v>
      </c>
      <c r="AN1028" s="55" t="s">
        <v>785</v>
      </c>
      <c r="AP102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2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2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2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2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2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8" s="60">
        <f>IFERROR(IF(D1028="스마트스토어",COUNTIFS(출고표[구입일자],"&lt;&gt;"&amp;H1028,출고표[구매자명],E1028,출고표[구매자연락처],F1028),COUNTIFS(출고표[구입일자],"&lt;&gt;"&amp;H1028,출고표[구매자명],E1028,출고표[구매자연락처],G1028)),0)</f>
        <v>0</v>
      </c>
    </row>
    <row r="1029" spans="1:48" ht="20.100000000000001" customHeight="1">
      <c r="A1029" s="55">
        <v>1038</v>
      </c>
      <c r="B1029" s="55" t="s">
        <v>665</v>
      </c>
      <c r="C1029" s="64" t="s">
        <v>5697</v>
      </c>
      <c r="D1029" s="55" t="s">
        <v>530</v>
      </c>
      <c r="E1029" s="55" t="s">
        <v>5631</v>
      </c>
      <c r="H1029" s="63">
        <v>45561</v>
      </c>
      <c r="I1029" s="63">
        <v>45561</v>
      </c>
      <c r="J1029" s="55" t="s">
        <v>561</v>
      </c>
      <c r="K1029" s="64" t="s">
        <v>5632</v>
      </c>
      <c r="M1029" s="55" t="s">
        <v>5631</v>
      </c>
      <c r="N1029" s="55" t="s">
        <v>5634</v>
      </c>
      <c r="P1029" s="55" t="s">
        <v>5635</v>
      </c>
      <c r="R1029" s="55" t="s">
        <v>529</v>
      </c>
      <c r="S1029" s="55" t="s">
        <v>351</v>
      </c>
      <c r="T1029" s="60">
        <v>1</v>
      </c>
      <c r="U1029" s="60">
        <v>0</v>
      </c>
      <c r="V1029" s="60">
        <v>0</v>
      </c>
      <c r="W1029" s="60">
        <v>0</v>
      </c>
      <c r="X1029" s="60">
        <v>0</v>
      </c>
      <c r="Y1029" s="60">
        <v>5500</v>
      </c>
      <c r="Z1029" s="60">
        <v>1925</v>
      </c>
      <c r="AA1029" s="60">
        <v>0</v>
      </c>
      <c r="AB1029" s="60">
        <v>0</v>
      </c>
      <c r="AC1029" s="60">
        <v>0</v>
      </c>
      <c r="AD1029" s="60">
        <v>0</v>
      </c>
      <c r="AE1029" s="60">
        <v>0</v>
      </c>
      <c r="AF1029" s="60">
        <v>0</v>
      </c>
      <c r="AG1029" s="60">
        <v>0</v>
      </c>
      <c r="AH1029" s="61">
        <v>0</v>
      </c>
      <c r="AL1029" s="55" t="s">
        <v>530</v>
      </c>
      <c r="AM1029" s="55" t="s">
        <v>773</v>
      </c>
      <c r="AN1029" s="55" t="s">
        <v>785</v>
      </c>
      <c r="AP102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2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2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2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2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2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9" s="60">
        <f>IFERROR(IF(D1029="스마트스토어",COUNTIFS(출고표[구입일자],"&lt;&gt;"&amp;H1029,출고표[구매자명],E1029,출고표[구매자연락처],F1029),COUNTIFS(출고표[구입일자],"&lt;&gt;"&amp;H1029,출고표[구매자명],E1029,출고표[구매자연락처],G1029)),0)</f>
        <v>0</v>
      </c>
    </row>
    <row r="1030" spans="1:48" ht="20.100000000000001" customHeight="1">
      <c r="A1030" s="55">
        <v>1039</v>
      </c>
      <c r="B1030" s="55" t="s">
        <v>665</v>
      </c>
      <c r="C1030" s="64" t="s">
        <v>5698</v>
      </c>
      <c r="D1030" s="55" t="s">
        <v>530</v>
      </c>
      <c r="E1030" s="55" t="s">
        <v>5631</v>
      </c>
      <c r="H1030" s="63">
        <v>45561</v>
      </c>
      <c r="I1030" s="63">
        <v>45561</v>
      </c>
      <c r="J1030" s="55" t="s">
        <v>561</v>
      </c>
      <c r="K1030" s="64" t="s">
        <v>5636</v>
      </c>
      <c r="M1030" s="55" t="s">
        <v>5631</v>
      </c>
      <c r="N1030" s="55" t="s">
        <v>5634</v>
      </c>
      <c r="P1030" s="55" t="s">
        <v>5635</v>
      </c>
      <c r="R1030" s="55" t="s">
        <v>529</v>
      </c>
      <c r="S1030" s="55" t="s">
        <v>351</v>
      </c>
      <c r="T1030" s="60">
        <v>1</v>
      </c>
      <c r="U1030" s="60">
        <v>0</v>
      </c>
      <c r="V1030" s="60">
        <v>0</v>
      </c>
      <c r="W1030" s="60">
        <v>0</v>
      </c>
      <c r="X1030" s="60">
        <v>0</v>
      </c>
      <c r="Y1030" s="60">
        <v>5500</v>
      </c>
      <c r="Z1030" s="60">
        <v>1925</v>
      </c>
      <c r="AA1030" s="60">
        <v>0</v>
      </c>
      <c r="AB1030" s="60">
        <v>0</v>
      </c>
      <c r="AC1030" s="60">
        <v>0</v>
      </c>
      <c r="AD1030" s="60">
        <v>0</v>
      </c>
      <c r="AE1030" s="60">
        <v>0</v>
      </c>
      <c r="AF1030" s="60">
        <v>0</v>
      </c>
      <c r="AG1030" s="60">
        <v>0</v>
      </c>
      <c r="AH1030" s="61">
        <v>0</v>
      </c>
      <c r="AL1030" s="55" t="s">
        <v>530</v>
      </c>
      <c r="AM1030" s="55" t="s">
        <v>773</v>
      </c>
      <c r="AN1030" s="55" t="s">
        <v>785</v>
      </c>
      <c r="AP103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0" s="60">
        <f>IFERROR(IF(D1030="스마트스토어",COUNTIFS(출고표[구입일자],"&lt;&gt;"&amp;H1030,출고표[구매자명],E1030,출고표[구매자연락처],F1030),COUNTIFS(출고표[구입일자],"&lt;&gt;"&amp;H1030,출고표[구매자명],E1030,출고표[구매자연락처],G1030)),0)</f>
        <v>0</v>
      </c>
    </row>
    <row r="1031" spans="1:48" ht="20.100000000000001" customHeight="1">
      <c r="A1031" s="55">
        <v>1040</v>
      </c>
      <c r="B1031" s="55" t="s">
        <v>665</v>
      </c>
      <c r="C1031" s="64" t="s">
        <v>5699</v>
      </c>
      <c r="D1031" s="55" t="s">
        <v>530</v>
      </c>
      <c r="E1031" s="55" t="s">
        <v>5638</v>
      </c>
      <c r="H1031" s="63">
        <v>45561</v>
      </c>
      <c r="I1031" s="63">
        <v>45561</v>
      </c>
      <c r="J1031" s="55" t="s">
        <v>561</v>
      </c>
      <c r="K1031" s="64" t="s">
        <v>5640</v>
      </c>
      <c r="M1031" s="55" t="s">
        <v>5638</v>
      </c>
      <c r="N1031" s="55" t="s">
        <v>5642</v>
      </c>
      <c r="P1031" s="55" t="s">
        <v>2581</v>
      </c>
      <c r="R1031" s="55" t="s">
        <v>529</v>
      </c>
      <c r="S1031" s="55" t="s">
        <v>351</v>
      </c>
      <c r="T1031" s="60">
        <v>1</v>
      </c>
      <c r="U1031" s="60">
        <v>0</v>
      </c>
      <c r="V1031" s="60">
        <v>0</v>
      </c>
      <c r="W1031" s="60">
        <v>0</v>
      </c>
      <c r="X1031" s="60">
        <v>0</v>
      </c>
      <c r="Y1031" s="60">
        <v>3500</v>
      </c>
      <c r="Z1031" s="60">
        <v>366</v>
      </c>
      <c r="AA1031" s="60">
        <v>0</v>
      </c>
      <c r="AB1031" s="60">
        <v>0</v>
      </c>
      <c r="AC1031" s="60">
        <v>0</v>
      </c>
      <c r="AD1031" s="60">
        <v>0</v>
      </c>
      <c r="AE1031" s="60">
        <v>0</v>
      </c>
      <c r="AF1031" s="60">
        <v>0</v>
      </c>
      <c r="AG1031" s="60">
        <v>0</v>
      </c>
      <c r="AH1031" s="61">
        <v>0</v>
      </c>
      <c r="AL1031" s="55" t="s">
        <v>530</v>
      </c>
      <c r="AM1031" s="55" t="s">
        <v>773</v>
      </c>
      <c r="AN1031" s="55" t="s">
        <v>785</v>
      </c>
      <c r="AP103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1" s="60">
        <f>IFERROR(IF(D1031="스마트스토어",COUNTIFS(출고표[구입일자],"&lt;&gt;"&amp;H1031,출고표[구매자명],E1031,출고표[구매자연락처],F1031),COUNTIFS(출고표[구입일자],"&lt;&gt;"&amp;H1031,출고표[구매자명],E1031,출고표[구매자연락처],G1031)),0)</f>
        <v>0</v>
      </c>
    </row>
    <row r="1032" spans="1:48" ht="20.100000000000001" customHeight="1">
      <c r="A1032" s="55">
        <v>1041</v>
      </c>
      <c r="B1032" s="55" t="s">
        <v>665</v>
      </c>
      <c r="C1032" s="64" t="s">
        <v>5700</v>
      </c>
      <c r="D1032" s="55" t="s">
        <v>530</v>
      </c>
      <c r="E1032" s="55" t="s">
        <v>5638</v>
      </c>
      <c r="H1032" s="63">
        <v>45561</v>
      </c>
      <c r="I1032" s="63">
        <v>45561</v>
      </c>
      <c r="J1032" s="55" t="s">
        <v>561</v>
      </c>
      <c r="K1032" s="64" t="s">
        <v>5645</v>
      </c>
      <c r="M1032" s="55" t="s">
        <v>5638</v>
      </c>
      <c r="N1032" s="55" t="s">
        <v>5642</v>
      </c>
      <c r="P1032" s="55" t="s">
        <v>2581</v>
      </c>
      <c r="R1032" s="55" t="s">
        <v>529</v>
      </c>
      <c r="S1032" s="55" t="s">
        <v>351</v>
      </c>
      <c r="T1032" s="60">
        <v>1</v>
      </c>
      <c r="U1032" s="60">
        <v>0</v>
      </c>
      <c r="V1032" s="60">
        <v>0</v>
      </c>
      <c r="W1032" s="60">
        <v>0</v>
      </c>
      <c r="X1032" s="60">
        <v>0</v>
      </c>
      <c r="Y1032" s="60">
        <v>4400</v>
      </c>
      <c r="Z1032" s="60">
        <v>1725</v>
      </c>
      <c r="AA1032" s="60">
        <v>0</v>
      </c>
      <c r="AB1032" s="60">
        <v>0</v>
      </c>
      <c r="AC1032" s="60">
        <v>0</v>
      </c>
      <c r="AD1032" s="60">
        <v>0</v>
      </c>
      <c r="AE1032" s="60">
        <v>0</v>
      </c>
      <c r="AF1032" s="60">
        <v>0</v>
      </c>
      <c r="AG1032" s="60">
        <v>0</v>
      </c>
      <c r="AH1032" s="61">
        <v>0</v>
      </c>
      <c r="AL1032" s="55" t="s">
        <v>530</v>
      </c>
      <c r="AM1032" s="55" t="s">
        <v>773</v>
      </c>
      <c r="AN1032" s="55" t="s">
        <v>785</v>
      </c>
      <c r="AP103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2" s="60">
        <f>IFERROR(IF(D1032="스마트스토어",COUNTIFS(출고표[구입일자],"&lt;&gt;"&amp;H1032,출고표[구매자명],E1032,출고표[구매자연락처],F1032),COUNTIFS(출고표[구입일자],"&lt;&gt;"&amp;H1032,출고표[구매자명],E1032,출고표[구매자연락처],G1032)),0)</f>
        <v>0</v>
      </c>
    </row>
    <row r="1033" spans="1:48" ht="20.100000000000001" customHeight="1">
      <c r="A1033" s="55">
        <v>1042</v>
      </c>
      <c r="B1033" s="55" t="s">
        <v>665</v>
      </c>
      <c r="C1033" s="64" t="s">
        <v>5701</v>
      </c>
      <c r="D1033" s="55" t="s">
        <v>530</v>
      </c>
      <c r="E1033" s="55" t="s">
        <v>5638</v>
      </c>
      <c r="H1033" s="63">
        <v>45561</v>
      </c>
      <c r="I1033" s="63">
        <v>45561</v>
      </c>
      <c r="J1033" s="55" t="s">
        <v>561</v>
      </c>
      <c r="K1033" s="64" t="s">
        <v>5648</v>
      </c>
      <c r="M1033" s="55" t="s">
        <v>5638</v>
      </c>
      <c r="N1033" s="55" t="s">
        <v>5642</v>
      </c>
      <c r="P1033" s="55" t="s">
        <v>2581</v>
      </c>
      <c r="R1033" s="55" t="s">
        <v>529</v>
      </c>
      <c r="S1033" s="55" t="s">
        <v>351</v>
      </c>
      <c r="T1033" s="60">
        <v>1</v>
      </c>
      <c r="U1033" s="60">
        <v>0</v>
      </c>
      <c r="V1033" s="60">
        <v>0</v>
      </c>
      <c r="W1033" s="60">
        <v>0</v>
      </c>
      <c r="X1033" s="60">
        <v>0</v>
      </c>
      <c r="Y1033" s="60">
        <v>4400</v>
      </c>
      <c r="Z1033" s="60">
        <v>1725</v>
      </c>
      <c r="AA1033" s="60">
        <v>0</v>
      </c>
      <c r="AB1033" s="60">
        <v>0</v>
      </c>
      <c r="AC1033" s="60">
        <v>0</v>
      </c>
      <c r="AD1033" s="60">
        <v>0</v>
      </c>
      <c r="AE1033" s="60">
        <v>0</v>
      </c>
      <c r="AF1033" s="60">
        <v>0</v>
      </c>
      <c r="AG1033" s="60">
        <v>0</v>
      </c>
      <c r="AH1033" s="61">
        <v>0</v>
      </c>
      <c r="AL1033" s="55" t="s">
        <v>530</v>
      </c>
      <c r="AM1033" s="55" t="s">
        <v>773</v>
      </c>
      <c r="AN1033" s="55" t="s">
        <v>785</v>
      </c>
      <c r="AP103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3" s="60">
        <f>IFERROR(IF(D1033="스마트스토어",COUNTIFS(출고표[구입일자],"&lt;&gt;"&amp;H1033,출고표[구매자명],E1033,출고표[구매자연락처],F1033),COUNTIFS(출고표[구입일자],"&lt;&gt;"&amp;H1033,출고표[구매자명],E1033,출고표[구매자연락처],G1033)),0)</f>
        <v>0</v>
      </c>
    </row>
    <row r="1034" spans="1:48" ht="20.100000000000001" customHeight="1">
      <c r="A1034" s="55">
        <v>1043</v>
      </c>
      <c r="B1034" s="55" t="s">
        <v>665</v>
      </c>
      <c r="C1034" s="64" t="s">
        <v>5702</v>
      </c>
      <c r="D1034" s="55" t="s">
        <v>530</v>
      </c>
      <c r="E1034" s="55" t="s">
        <v>5369</v>
      </c>
      <c r="H1034" s="63">
        <v>45559</v>
      </c>
      <c r="I1034" s="63">
        <v>45559</v>
      </c>
      <c r="J1034" s="55" t="s">
        <v>561</v>
      </c>
      <c r="K1034" s="64" t="s">
        <v>5371</v>
      </c>
      <c r="M1034" s="55" t="s">
        <v>5369</v>
      </c>
      <c r="N1034" s="55" t="s">
        <v>5372</v>
      </c>
      <c r="P1034" s="55" t="s">
        <v>5373</v>
      </c>
      <c r="R1034" s="55" t="s">
        <v>529</v>
      </c>
      <c r="S1034" s="55" t="s">
        <v>351</v>
      </c>
      <c r="T1034" s="60">
        <v>1</v>
      </c>
      <c r="U1034" s="60">
        <v>0</v>
      </c>
      <c r="V1034" s="60">
        <v>0</v>
      </c>
      <c r="W1034" s="60">
        <v>0</v>
      </c>
      <c r="X1034" s="60">
        <v>0</v>
      </c>
      <c r="Y1034" s="60">
        <v>5500</v>
      </c>
      <c r="Z1034" s="60">
        <v>1925</v>
      </c>
      <c r="AA1034" s="60">
        <v>0</v>
      </c>
      <c r="AB1034" s="60">
        <v>0</v>
      </c>
      <c r="AC1034" s="60">
        <v>0</v>
      </c>
      <c r="AD1034" s="60">
        <v>0</v>
      </c>
      <c r="AE1034" s="60">
        <v>0</v>
      </c>
      <c r="AF1034" s="60">
        <v>0</v>
      </c>
      <c r="AG1034" s="60">
        <v>0</v>
      </c>
      <c r="AH1034" s="61">
        <v>0</v>
      </c>
      <c r="AL1034" s="55" t="s">
        <v>530</v>
      </c>
      <c r="AM1034" s="55" t="s">
        <v>773</v>
      </c>
      <c r="AN1034" s="55" t="s">
        <v>785</v>
      </c>
      <c r="AP103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4" s="60">
        <f>IFERROR(IF(D1034="스마트스토어",COUNTIFS(출고표[구입일자],"&lt;&gt;"&amp;H1034,출고표[구매자명],E1034,출고표[구매자연락처],F1034),COUNTIFS(출고표[구입일자],"&lt;&gt;"&amp;H1034,출고표[구매자명],E1034,출고표[구매자연락처],G1034)),0)</f>
        <v>0</v>
      </c>
    </row>
    <row r="1035" spans="1:48" ht="20.100000000000001" customHeight="1">
      <c r="A1035" s="55">
        <v>1044</v>
      </c>
      <c r="B1035" s="55" t="s">
        <v>665</v>
      </c>
      <c r="C1035" s="64" t="s">
        <v>5703</v>
      </c>
      <c r="D1035" s="55" t="s">
        <v>530</v>
      </c>
      <c r="E1035" s="55" t="s">
        <v>5269</v>
      </c>
      <c r="H1035" s="63">
        <v>45558</v>
      </c>
      <c r="I1035" s="63">
        <v>45558</v>
      </c>
      <c r="J1035" s="55" t="s">
        <v>561</v>
      </c>
      <c r="K1035" s="64" t="s">
        <v>5270</v>
      </c>
      <c r="M1035" s="55" t="s">
        <v>5269</v>
      </c>
      <c r="N1035" s="55" t="s">
        <v>5271</v>
      </c>
      <c r="P1035" s="55" t="s">
        <v>5272</v>
      </c>
      <c r="R1035" s="55" t="s">
        <v>529</v>
      </c>
      <c r="S1035" s="55" t="s">
        <v>351</v>
      </c>
      <c r="T1035" s="60">
        <v>1</v>
      </c>
      <c r="U1035" s="60">
        <v>0</v>
      </c>
      <c r="V1035" s="60">
        <v>0</v>
      </c>
      <c r="W1035" s="60">
        <v>0</v>
      </c>
      <c r="X1035" s="60">
        <v>0</v>
      </c>
      <c r="Y1035" s="60">
        <v>5500</v>
      </c>
      <c r="Z1035" s="60">
        <v>1925</v>
      </c>
      <c r="AA1035" s="60">
        <v>0</v>
      </c>
      <c r="AB1035" s="60">
        <v>0</v>
      </c>
      <c r="AC1035" s="60">
        <v>0</v>
      </c>
      <c r="AD1035" s="60">
        <v>0</v>
      </c>
      <c r="AE1035" s="60">
        <v>0</v>
      </c>
      <c r="AF1035" s="60">
        <v>0</v>
      </c>
      <c r="AG1035" s="60">
        <v>0</v>
      </c>
      <c r="AH1035" s="61">
        <v>0</v>
      </c>
      <c r="AL1035" s="55" t="s">
        <v>530</v>
      </c>
      <c r="AM1035" s="55" t="s">
        <v>773</v>
      </c>
      <c r="AN1035" s="55" t="s">
        <v>785</v>
      </c>
      <c r="AP1035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5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5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5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5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5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5" s="60">
        <f>IFERROR(IF(D1035="스마트스토어",COUNTIFS(출고표[구입일자],"&lt;&gt;"&amp;H1035,출고표[구매자명],E1035,출고표[구매자연락처],F1035),COUNTIFS(출고표[구입일자],"&lt;&gt;"&amp;H1035,출고표[구매자명],E1035,출고표[구매자연락처],G1035)),0)</f>
        <v>0</v>
      </c>
    </row>
    <row r="1036" spans="1:48" ht="20.100000000000001" customHeight="1">
      <c r="A1036" s="55">
        <v>1045</v>
      </c>
      <c r="B1036" s="55" t="s">
        <v>665</v>
      </c>
      <c r="C1036" s="64" t="s">
        <v>5704</v>
      </c>
      <c r="D1036" s="55" t="s">
        <v>530</v>
      </c>
      <c r="E1036" s="55" t="s">
        <v>5269</v>
      </c>
      <c r="H1036" s="63">
        <v>45558</v>
      </c>
      <c r="I1036" s="63">
        <v>45558</v>
      </c>
      <c r="J1036" s="55" t="s">
        <v>561</v>
      </c>
      <c r="K1036" s="64" t="s">
        <v>5273</v>
      </c>
      <c r="M1036" s="55" t="s">
        <v>5269</v>
      </c>
      <c r="N1036" s="55" t="s">
        <v>5271</v>
      </c>
      <c r="P1036" s="55" t="s">
        <v>5272</v>
      </c>
      <c r="R1036" s="55" t="s">
        <v>529</v>
      </c>
      <c r="S1036" s="55" t="s">
        <v>351</v>
      </c>
      <c r="T1036" s="60">
        <v>1</v>
      </c>
      <c r="U1036" s="60">
        <v>0</v>
      </c>
      <c r="V1036" s="60">
        <v>0</v>
      </c>
      <c r="W1036" s="60">
        <v>0</v>
      </c>
      <c r="X1036" s="60">
        <v>0</v>
      </c>
      <c r="Y1036" s="60">
        <v>5500</v>
      </c>
      <c r="Z1036" s="60">
        <v>1925</v>
      </c>
      <c r="AA1036" s="60">
        <v>0</v>
      </c>
      <c r="AB1036" s="60">
        <v>0</v>
      </c>
      <c r="AC1036" s="60">
        <v>0</v>
      </c>
      <c r="AD1036" s="60">
        <v>0</v>
      </c>
      <c r="AE1036" s="60">
        <v>0</v>
      </c>
      <c r="AF1036" s="60">
        <v>0</v>
      </c>
      <c r="AG1036" s="60">
        <v>0</v>
      </c>
      <c r="AH1036" s="61">
        <v>0</v>
      </c>
      <c r="AL1036" s="55" t="s">
        <v>530</v>
      </c>
      <c r="AM1036" s="55" t="s">
        <v>773</v>
      </c>
      <c r="AN1036" s="55" t="s">
        <v>785</v>
      </c>
      <c r="AP1036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36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6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036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6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6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6" s="60">
        <f>IFERROR(IF(D1036="스마트스토어",COUNTIFS(출고표[구입일자],"&lt;&gt;"&amp;H1036,출고표[구매자명],E1036,출고표[구매자연락처],F1036),COUNTIFS(출고표[구입일자],"&lt;&gt;"&amp;H1036,출고표[구매자명],E1036,출고표[구매자연락처],G1036)),0)</f>
        <v>0</v>
      </c>
    </row>
    <row r="1037" spans="1:48" ht="20.100000000000001" customHeight="1">
      <c r="A1037" s="55">
        <v>1046</v>
      </c>
      <c r="B1037" s="55" t="s">
        <v>665</v>
      </c>
      <c r="C1037" s="64" t="s">
        <v>5360</v>
      </c>
      <c r="D1037" s="55" t="s">
        <v>562</v>
      </c>
      <c r="E1037" s="55" t="s">
        <v>5358</v>
      </c>
      <c r="G1037" s="55" t="s">
        <v>5361</v>
      </c>
      <c r="H1037" s="63">
        <v>45557</v>
      </c>
      <c r="I1037" s="63">
        <v>45558</v>
      </c>
      <c r="J1037" s="55" t="s">
        <v>561</v>
      </c>
      <c r="K1037" s="64" t="s">
        <v>5359</v>
      </c>
      <c r="M1037" s="55" t="s">
        <v>5358</v>
      </c>
      <c r="N1037" s="55" t="s">
        <v>5361</v>
      </c>
      <c r="P1037" s="55" t="s">
        <v>5362</v>
      </c>
      <c r="Q1037" s="55" t="s">
        <v>564</v>
      </c>
      <c r="R1037" s="55" t="s">
        <v>34</v>
      </c>
      <c r="S1037" s="55" t="s">
        <v>351</v>
      </c>
      <c r="T1037" s="60">
        <v>2</v>
      </c>
      <c r="U1037" s="60">
        <v>60480</v>
      </c>
      <c r="V1037" s="60">
        <v>0</v>
      </c>
      <c r="W1037" s="60">
        <v>0</v>
      </c>
      <c r="X1037" s="60">
        <v>0</v>
      </c>
      <c r="Y1037" s="60">
        <v>4400</v>
      </c>
      <c r="Z1037" s="60">
        <v>1725</v>
      </c>
      <c r="AA1037" s="60">
        <v>0</v>
      </c>
      <c r="AB1037" s="60">
        <v>30240</v>
      </c>
      <c r="AC1037" s="60">
        <v>19800</v>
      </c>
      <c r="AD1037" s="60">
        <v>60480</v>
      </c>
      <c r="AE1037" s="60">
        <v>0</v>
      </c>
      <c r="AF1037" s="60">
        <v>7185</v>
      </c>
      <c r="AG1037" s="60">
        <v>0</v>
      </c>
      <c r="AH1037" s="61">
        <v>0</v>
      </c>
      <c r="AL1037" s="55" t="s">
        <v>33</v>
      </c>
      <c r="AM1037" s="55" t="s">
        <v>773</v>
      </c>
      <c r="AN1037" s="55" t="s">
        <v>785</v>
      </c>
      <c r="AP1037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60480</v>
      </c>
      <c r="AQ1037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7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037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7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7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7" s="60">
        <f>IFERROR(IF(D1037="스마트스토어",COUNTIFS(출고표[구입일자],"&lt;&gt;"&amp;H1037,출고표[구매자명],E1037,출고표[구매자연락처],F1037),COUNTIFS(출고표[구입일자],"&lt;&gt;"&amp;H1037,출고표[구매자명],E1037,출고표[구매자연락처],G1037)),0)</f>
        <v>0</v>
      </c>
    </row>
    <row r="1038" spans="1:48" ht="20.100000000000001" customHeight="1">
      <c r="A1038" s="55">
        <v>1047</v>
      </c>
      <c r="B1038" s="55" t="s">
        <v>665</v>
      </c>
      <c r="C1038" s="64" t="s">
        <v>5365</v>
      </c>
      <c r="D1038" s="55" t="s">
        <v>562</v>
      </c>
      <c r="E1038" s="55" t="s">
        <v>5363</v>
      </c>
      <c r="G1038" s="55" t="s">
        <v>5366</v>
      </c>
      <c r="H1038" s="63">
        <v>45558</v>
      </c>
      <c r="I1038" s="63">
        <v>45558</v>
      </c>
      <c r="J1038" s="55" t="s">
        <v>561</v>
      </c>
      <c r="K1038" s="64" t="s">
        <v>5364</v>
      </c>
      <c r="M1038" s="55" t="s">
        <v>5363</v>
      </c>
      <c r="N1038" s="55" t="s">
        <v>5366</v>
      </c>
      <c r="P1038" s="55" t="s">
        <v>5367</v>
      </c>
      <c r="Q1038" s="55" t="s">
        <v>564</v>
      </c>
      <c r="R1038" s="55" t="s">
        <v>22</v>
      </c>
      <c r="S1038" s="55" t="s">
        <v>351</v>
      </c>
      <c r="T1038" s="60">
        <v>1</v>
      </c>
      <c r="U1038" s="60">
        <v>19320</v>
      </c>
      <c r="V1038" s="60">
        <v>0</v>
      </c>
      <c r="W1038" s="60">
        <v>3000</v>
      </c>
      <c r="X1038" s="60">
        <v>0</v>
      </c>
      <c r="Y1038" s="60">
        <v>3500</v>
      </c>
      <c r="Z1038" s="60">
        <v>366</v>
      </c>
      <c r="AA1038" s="60">
        <v>0</v>
      </c>
      <c r="AB1038" s="60">
        <v>19320</v>
      </c>
      <c r="AC1038" s="60">
        <v>12650</v>
      </c>
      <c r="AD1038" s="60">
        <v>22320</v>
      </c>
      <c r="AE1038" s="60">
        <v>0</v>
      </c>
      <c r="AF1038" s="60">
        <v>2394</v>
      </c>
      <c r="AG1038" s="60">
        <v>0</v>
      </c>
      <c r="AH1038" s="61">
        <v>0</v>
      </c>
      <c r="AL1038" s="55" t="s">
        <v>21</v>
      </c>
      <c r="AM1038" s="55" t="s">
        <v>773</v>
      </c>
      <c r="AN1038" s="55" t="s">
        <v>785</v>
      </c>
      <c r="AP1038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22320</v>
      </c>
      <c r="AQ1038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8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1038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8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8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8" s="60">
        <f>IFERROR(IF(D1038="스마트스토어",COUNTIFS(출고표[구입일자],"&lt;&gt;"&amp;H1038,출고표[구매자명],E1038,출고표[구매자연락처],F1038),COUNTIFS(출고표[구입일자],"&lt;&gt;"&amp;H1038,출고표[구매자명],E1038,출고표[구매자연락처],G1038)),0)</f>
        <v>0</v>
      </c>
    </row>
    <row r="1039" spans="1:48" ht="20.100000000000001" customHeight="1">
      <c r="A1039" s="55">
        <v>1048</v>
      </c>
      <c r="B1039" s="55" t="s">
        <v>665</v>
      </c>
      <c r="C1039" s="64" t="s">
        <v>5663</v>
      </c>
      <c r="D1039" s="55" t="s">
        <v>562</v>
      </c>
      <c r="E1039" s="55" t="s">
        <v>5664</v>
      </c>
      <c r="G1039" s="55" t="s">
        <v>5665</v>
      </c>
      <c r="H1039" s="63">
        <v>45560</v>
      </c>
      <c r="I1039" s="63">
        <v>45561</v>
      </c>
      <c r="J1039" s="55" t="s">
        <v>561</v>
      </c>
      <c r="K1039" s="64" t="s">
        <v>5662</v>
      </c>
      <c r="M1039" s="55" t="s">
        <v>5659</v>
      </c>
      <c r="N1039" s="55" t="s">
        <v>5665</v>
      </c>
      <c r="P1039" s="55" t="s">
        <v>5666</v>
      </c>
      <c r="Q1039" s="55" t="s">
        <v>563</v>
      </c>
      <c r="R1039" s="55" t="s">
        <v>42</v>
      </c>
      <c r="S1039" s="55" t="s">
        <v>351</v>
      </c>
      <c r="T1039" s="60">
        <v>1</v>
      </c>
      <c r="U1039" s="60">
        <v>16800</v>
      </c>
      <c r="V1039" s="60">
        <v>0</v>
      </c>
      <c r="W1039" s="60">
        <v>3000</v>
      </c>
      <c r="X1039" s="60">
        <v>0</v>
      </c>
      <c r="Y1039" s="60">
        <v>3500</v>
      </c>
      <c r="Z1039" s="60">
        <v>366</v>
      </c>
      <c r="AA1039" s="60">
        <v>0</v>
      </c>
      <c r="AB1039" s="60">
        <v>16800</v>
      </c>
      <c r="AC1039" s="60">
        <v>11000</v>
      </c>
      <c r="AD1039" s="60">
        <v>19800</v>
      </c>
      <c r="AE1039" s="60">
        <v>0</v>
      </c>
      <c r="AF1039" s="60">
        <v>2095</v>
      </c>
      <c r="AG1039" s="60">
        <v>0</v>
      </c>
      <c r="AH1039" s="61">
        <v>0</v>
      </c>
      <c r="AL1039" s="55" t="s">
        <v>41</v>
      </c>
      <c r="AN1039" s="55" t="s">
        <v>785</v>
      </c>
      <c r="AP1039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19800</v>
      </c>
      <c r="AQ1039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39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2095</v>
      </c>
      <c r="AS1039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39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39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9" s="60">
        <f>IFERROR(IF(D1039="스마트스토어",COUNTIFS(출고표[구입일자],"&lt;&gt;"&amp;H1039,출고표[구매자명],E1039,출고표[구매자연락처],F1039),COUNTIFS(출고표[구입일자],"&lt;&gt;"&amp;H1039,출고표[구매자명],E1039,출고표[구매자연락처],G1039)),0)</f>
        <v>0</v>
      </c>
    </row>
    <row r="1040" spans="1:48" ht="20.100000000000001" customHeight="1">
      <c r="A1040" s="55">
        <v>1049</v>
      </c>
      <c r="B1040" s="55" t="s">
        <v>665</v>
      </c>
      <c r="C1040" s="64" t="s">
        <v>5672</v>
      </c>
      <c r="D1040" s="55" t="s">
        <v>562</v>
      </c>
      <c r="E1040" s="55" t="s">
        <v>5669</v>
      </c>
      <c r="G1040" s="55" t="s">
        <v>5673</v>
      </c>
      <c r="H1040" s="63">
        <v>45561</v>
      </c>
      <c r="I1040" s="63">
        <v>45561</v>
      </c>
      <c r="J1040" s="55" t="s">
        <v>561</v>
      </c>
      <c r="K1040" s="64" t="s">
        <v>5671</v>
      </c>
      <c r="M1040" s="55" t="s">
        <v>5669</v>
      </c>
      <c r="N1040" s="55" t="s">
        <v>5673</v>
      </c>
      <c r="P1040" s="55" t="s">
        <v>5674</v>
      </c>
      <c r="Q1040" s="55" t="s">
        <v>5675</v>
      </c>
      <c r="R1040" s="55" t="s">
        <v>36</v>
      </c>
      <c r="S1040" s="55" t="s">
        <v>351</v>
      </c>
      <c r="T1040" s="60">
        <v>1</v>
      </c>
      <c r="U1040" s="60">
        <v>25200</v>
      </c>
      <c r="V1040" s="60">
        <v>0</v>
      </c>
      <c r="W1040" s="60">
        <v>3000</v>
      </c>
      <c r="X1040" s="60">
        <v>0</v>
      </c>
      <c r="Y1040" s="60">
        <v>3500</v>
      </c>
      <c r="Z1040" s="60">
        <v>366</v>
      </c>
      <c r="AA1040" s="60">
        <v>0</v>
      </c>
      <c r="AB1040" s="60">
        <v>25200</v>
      </c>
      <c r="AC1040" s="60">
        <v>16500</v>
      </c>
      <c r="AD1040" s="60">
        <v>28200</v>
      </c>
      <c r="AE1040" s="60">
        <v>0</v>
      </c>
      <c r="AF1040" s="60">
        <v>3093</v>
      </c>
      <c r="AG1040" s="60">
        <v>0</v>
      </c>
      <c r="AH1040" s="61">
        <v>0</v>
      </c>
      <c r="AL1040" s="55" t="s">
        <v>35</v>
      </c>
      <c r="AN1040" s="55" t="s">
        <v>785</v>
      </c>
      <c r="AP1040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28200</v>
      </c>
      <c r="AQ1040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40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1040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40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40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0" s="60">
        <f>IFERROR(IF(D1040="스마트스토어",COUNTIFS(출고표[구입일자],"&lt;&gt;"&amp;H1040,출고표[구매자명],E1040,출고표[구매자연락처],F1040),COUNTIFS(출고표[구입일자],"&lt;&gt;"&amp;H1040,출고표[구매자명],E1040,출고표[구매자연락처],G1040)),0)</f>
        <v>0</v>
      </c>
    </row>
    <row r="1041" spans="1:48" ht="20.100000000000001" customHeight="1">
      <c r="A1041" s="55">
        <v>1050</v>
      </c>
      <c r="B1041" s="55" t="s">
        <v>665</v>
      </c>
      <c r="C1041" s="64" t="s">
        <v>5705</v>
      </c>
      <c r="D1041" s="55" t="s">
        <v>559</v>
      </c>
      <c r="H1041" s="63">
        <v>45558</v>
      </c>
      <c r="I1041" s="63">
        <v>45558</v>
      </c>
      <c r="J1041" s="55" t="s">
        <v>561</v>
      </c>
      <c r="K1041" s="64" t="s">
        <v>5347</v>
      </c>
      <c r="M1041" s="55" t="s">
        <v>5346</v>
      </c>
      <c r="N1041" s="55" t="s">
        <v>5348</v>
      </c>
      <c r="P1041" s="55" t="s">
        <v>5349</v>
      </c>
      <c r="R1041" s="55" t="s">
        <v>34</v>
      </c>
      <c r="S1041" s="55" t="s">
        <v>351</v>
      </c>
      <c r="T1041" s="60">
        <v>1</v>
      </c>
      <c r="U1041" s="60">
        <v>0</v>
      </c>
      <c r="V1041" s="60">
        <v>0</v>
      </c>
      <c r="W1041" s="60">
        <v>0</v>
      </c>
      <c r="X1041" s="60">
        <v>0</v>
      </c>
      <c r="Y1041" s="60">
        <v>4400</v>
      </c>
      <c r="Z1041" s="60">
        <v>1725</v>
      </c>
      <c r="AA1041" s="60">
        <v>0</v>
      </c>
      <c r="AB1041" s="60">
        <v>28800</v>
      </c>
      <c r="AC1041" s="60">
        <v>19800</v>
      </c>
      <c r="AD1041" s="60">
        <v>0</v>
      </c>
      <c r="AE1041" s="60">
        <v>0</v>
      </c>
      <c r="AF1041" s="60">
        <v>80</v>
      </c>
      <c r="AG1041" s="60">
        <v>0</v>
      </c>
      <c r="AH1041" s="61">
        <v>0</v>
      </c>
      <c r="AL1041" s="55" t="s">
        <v>33</v>
      </c>
      <c r="AM1041" s="55" t="s">
        <v>773</v>
      </c>
      <c r="AN1041" s="55" t="s">
        <v>785</v>
      </c>
      <c r="AP1041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0</v>
      </c>
      <c r="AQ1041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41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1041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41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41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1" s="60">
        <f>IFERROR(IF(D1041="스마트스토어",COUNTIFS(출고표[구입일자],"&lt;&gt;"&amp;H1041,출고표[구매자명],E1041,출고표[구매자연락처],F1041),COUNTIFS(출고표[구입일자],"&lt;&gt;"&amp;H1041,출고표[구매자명],E1041,출고표[구매자연락처],G1041)),0)</f>
        <v>0</v>
      </c>
    </row>
    <row r="1042" spans="1:48" ht="20.100000000000001" customHeight="1">
      <c r="A1042" s="55">
        <v>1051</v>
      </c>
      <c r="B1042" s="55" t="s">
        <v>665</v>
      </c>
      <c r="C1042" s="64" t="s">
        <v>5421</v>
      </c>
      <c r="D1042" s="55" t="s">
        <v>559</v>
      </c>
      <c r="E1042" s="55" t="s">
        <v>5419</v>
      </c>
      <c r="F1042" s="55" t="s">
        <v>5422</v>
      </c>
      <c r="G1042" s="55" t="s">
        <v>5423</v>
      </c>
      <c r="H1042" s="63">
        <v>45559</v>
      </c>
      <c r="I1042" s="63">
        <v>45559</v>
      </c>
      <c r="J1042" s="55" t="s">
        <v>561</v>
      </c>
      <c r="K1042" s="64" t="s">
        <v>5420</v>
      </c>
      <c r="M1042" s="55" t="s">
        <v>5419</v>
      </c>
      <c r="N1042" s="55" t="s">
        <v>5423</v>
      </c>
      <c r="O1042" s="55" t="s">
        <v>5424</v>
      </c>
      <c r="P1042" s="55" t="s">
        <v>5425</v>
      </c>
      <c r="Q1042" s="55" t="s">
        <v>1114</v>
      </c>
      <c r="R1042" s="55" t="s">
        <v>34</v>
      </c>
      <c r="S1042" s="55" t="s">
        <v>351</v>
      </c>
      <c r="T1042" s="60">
        <v>1</v>
      </c>
      <c r="U1042" s="60">
        <v>28400</v>
      </c>
      <c r="V1042" s="60">
        <v>0</v>
      </c>
      <c r="W1042" s="60">
        <v>3000</v>
      </c>
      <c r="X1042" s="60">
        <v>0</v>
      </c>
      <c r="Y1042" s="60">
        <v>3500</v>
      </c>
      <c r="Z1042" s="60">
        <v>366</v>
      </c>
      <c r="AA1042" s="60">
        <v>0</v>
      </c>
      <c r="AB1042" s="60">
        <v>28800</v>
      </c>
      <c r="AC1042" s="60">
        <v>19800</v>
      </c>
      <c r="AD1042" s="60">
        <v>31400</v>
      </c>
      <c r="AE1042" s="60">
        <v>0</v>
      </c>
      <c r="AF1042" s="60">
        <v>1596</v>
      </c>
      <c r="AG1042" s="60">
        <v>0</v>
      </c>
      <c r="AH1042" s="61">
        <v>0</v>
      </c>
      <c r="AL1042" s="55" t="s">
        <v>33</v>
      </c>
      <c r="AM1042" s="55" t="s">
        <v>773</v>
      </c>
      <c r="AN1042" s="55" t="s">
        <v>785</v>
      </c>
      <c r="AP1042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1042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42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1042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42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42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2" s="60">
        <f>IFERROR(IF(D1042="스마트스토어",COUNTIFS(출고표[구입일자],"&lt;&gt;"&amp;H1042,출고표[구매자명],E1042,출고표[구매자연락처],F1042),COUNTIFS(출고표[구입일자],"&lt;&gt;"&amp;H1042,출고표[구매자명],E1042,출고표[구매자연락처],G1042)),0)</f>
        <v>0</v>
      </c>
    </row>
    <row r="1043" spans="1:48" ht="20.100000000000001" customHeight="1">
      <c r="A1043" s="55">
        <v>1052</v>
      </c>
      <c r="B1043" s="55" t="s">
        <v>665</v>
      </c>
      <c r="C1043" s="64" t="s">
        <v>5351</v>
      </c>
      <c r="D1043" s="55" t="s">
        <v>559</v>
      </c>
      <c r="E1043" s="55" t="s">
        <v>1528</v>
      </c>
      <c r="F1043" s="55" t="s">
        <v>1529</v>
      </c>
      <c r="G1043" s="55" t="s">
        <v>1530</v>
      </c>
      <c r="H1043" s="63">
        <v>45558</v>
      </c>
      <c r="I1043" s="63">
        <v>45558</v>
      </c>
      <c r="J1043" s="55" t="s">
        <v>561</v>
      </c>
      <c r="K1043" s="64" t="s">
        <v>5350</v>
      </c>
      <c r="M1043" s="55" t="s">
        <v>1525</v>
      </c>
      <c r="N1043" s="55" t="s">
        <v>1530</v>
      </c>
      <c r="P1043" s="55" t="s">
        <v>1531</v>
      </c>
      <c r="R1043" s="55" t="s">
        <v>34</v>
      </c>
      <c r="S1043" s="55" t="s">
        <v>351</v>
      </c>
      <c r="T1043" s="60">
        <v>1</v>
      </c>
      <c r="U1043" s="60">
        <v>28400</v>
      </c>
      <c r="V1043" s="60">
        <v>0</v>
      </c>
      <c r="W1043" s="60">
        <v>3000</v>
      </c>
      <c r="X1043" s="60">
        <v>0</v>
      </c>
      <c r="Y1043" s="60">
        <v>3500</v>
      </c>
      <c r="Z1043" s="60">
        <v>366</v>
      </c>
      <c r="AA1043" s="60">
        <v>0</v>
      </c>
      <c r="AB1043" s="60">
        <v>28800</v>
      </c>
      <c r="AC1043" s="60">
        <v>19800</v>
      </c>
      <c r="AD1043" s="60">
        <v>31400</v>
      </c>
      <c r="AE1043" s="60">
        <v>0</v>
      </c>
      <c r="AF1043" s="60">
        <v>1596</v>
      </c>
      <c r="AG1043" s="60">
        <v>0</v>
      </c>
      <c r="AH1043" s="61">
        <v>0</v>
      </c>
      <c r="AL1043" s="55" t="s">
        <v>33</v>
      </c>
      <c r="AM1043" s="55" t="s">
        <v>773</v>
      </c>
      <c r="AN1043" s="55" t="s">
        <v>785</v>
      </c>
      <c r="AP1043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31400</v>
      </c>
      <c r="AQ1043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43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1043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43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43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3" s="60">
        <f>IFERROR(IF(D1043="스마트스토어",COUNTIFS(출고표[구입일자],"&lt;&gt;"&amp;H1043,출고표[구매자명],E1043,출고표[구매자연락처],F1043),COUNTIFS(출고표[구입일자],"&lt;&gt;"&amp;H1043,출고표[구매자명],E1043,출고표[구매자연락처],G1043)),0)</f>
        <v>1</v>
      </c>
    </row>
    <row r="1044" spans="1:48" ht="20.100000000000001" customHeight="1">
      <c r="A1044" s="55">
        <v>1053</v>
      </c>
      <c r="B1044" s="55" t="s">
        <v>665</v>
      </c>
      <c r="C1044" s="64" t="s">
        <v>5353</v>
      </c>
      <c r="D1044" s="55" t="s">
        <v>559</v>
      </c>
      <c r="E1044" s="55" t="s">
        <v>5346</v>
      </c>
      <c r="F1044" s="55" t="s">
        <v>5354</v>
      </c>
      <c r="G1044" s="55" t="s">
        <v>5355</v>
      </c>
      <c r="H1044" s="63">
        <v>45555</v>
      </c>
      <c r="I1044" s="63">
        <v>45558</v>
      </c>
      <c r="J1044" s="55" t="s">
        <v>561</v>
      </c>
      <c r="K1044" s="64" t="s">
        <v>5352</v>
      </c>
      <c r="M1044" s="55" t="s">
        <v>5346</v>
      </c>
      <c r="N1044" s="55" t="s">
        <v>5355</v>
      </c>
      <c r="P1044" s="55" t="s">
        <v>5356</v>
      </c>
      <c r="Q1044" s="55" t="s">
        <v>5357</v>
      </c>
      <c r="R1044" s="55" t="s">
        <v>34</v>
      </c>
      <c r="S1044" s="55" t="s">
        <v>351</v>
      </c>
      <c r="T1044" s="60">
        <v>4</v>
      </c>
      <c r="U1044" s="60">
        <v>113600</v>
      </c>
      <c r="V1044" s="60">
        <v>0</v>
      </c>
      <c r="W1044" s="60">
        <v>0</v>
      </c>
      <c r="X1044" s="60">
        <v>0</v>
      </c>
      <c r="Y1044" s="60">
        <v>4400</v>
      </c>
      <c r="Z1044" s="60">
        <v>1725</v>
      </c>
      <c r="AA1044" s="60">
        <v>0</v>
      </c>
      <c r="AB1044" s="60">
        <v>28800</v>
      </c>
      <c r="AC1044" s="60">
        <v>19800</v>
      </c>
      <c r="AD1044" s="60">
        <v>113600</v>
      </c>
      <c r="AE1044" s="60">
        <v>0</v>
      </c>
      <c r="AF1044" s="60">
        <v>5788</v>
      </c>
      <c r="AG1044" s="60">
        <v>0</v>
      </c>
      <c r="AH1044" s="61">
        <v>0</v>
      </c>
      <c r="AL1044" s="55" t="s">
        <v>33</v>
      </c>
      <c r="AM1044" s="55" t="s">
        <v>773</v>
      </c>
      <c r="AN1044" s="55" t="s">
        <v>785</v>
      </c>
      <c r="AP1044" s="62">
        <f>IFERROR(IF(OR(출고표[[#This Row],[클레임]]="반품",출고표[[#This Row],[클레임]]="반품1",출고표[[#This Row],[클레임]]="반품2",출고표[[#This Row],[클레임]]="반품3"),출고표[[#This Row],[배송비]]+출고표[[#This Row],[제주/도서추가배송비]],출고표[[#This Row],[결제액]]+출고표[[#This Row],[배송비]]+출고표[[#This Row],[제주/도서추가배송비]]),0)</f>
        <v>113600</v>
      </c>
      <c r="AQ1044" s="60">
        <f>IFERROR(IF(출고표[[#This Row],[쇼핑몰구분]]="비닐팩토리",0,IF(출고표[[#This Row],[클레임]]="반품",출고표[[#This Row],[업체배송비]]+출고표[[#This Row],[제주/도서추가배송비]]+출고표[[#This Row],[박스가격]]+200,IF(출고표[[#This Row],[클레임]]="반품1",출고표[[#This Row],[업체배송비]]+출고표[[#This Row],[제주/도서추가배송비]]+출고표[[#This Row],[박스가격]]+200+ROUND(출고표[[#This Row],[제품공급가]]*출고표[[#This Row],[수량]],0),IF(출고표[[#This Row],[클레임]]="반품2",(출고표[[#This Row],[업체배송비]]*2+200)+출고표[[#This Row],[제주/도서추가배송비]]+출고표[[#This Row],[박스가격]]+ROUND(출고표[[#This Row],[제품공급가]]*출고표[[#This Row],[수량]],0),IF(출고표[[#This Row],[클레임]]="반품3",(출고표[[#This Row],[업체배송비]]*2+200)+출고표[[#This Row],[제주/도서추가배송비]]+출고표[[#This Row],[박스가격]],IF(출고표[[#This Row],[판매채널]]="제작",출고표[[#This Row],[추가제작비용]]+출고표[[#This Row],[업체배송비]]+출고표[[#This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Row],[박스가격]])))))),0)</f>
        <v>0</v>
      </c>
      <c r="AR1044" s="60">
        <f>IFERROR(IF(OR(출고표[[#This Row],[클레임]]="반품",출고표[[#This Row],[클레임]]="반품1",출고표[[#This Row],[클레임]]="반품2",출고표[[#This Row],[클레임]]="반품3"),ROUND(출고표[[#This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5788</v>
      </c>
      <c r="AS1044" s="60">
        <f>IFERROR(IF(출고표[[#This Row],[쇼핑몰구분]]="비닐팩토리",0,ROUND(출고표[[#This Row],[총판매금액(검)]]-출고표[[#This Row],[거래처지급액(검)]]-출고표[[#This Row],[수수료(검)]],0)),0)</f>
        <v>0</v>
      </c>
      <c r="AT1044" s="61" t="str">
        <f>IFERROR(IF(OR(출고표[[#This Row],[쇼핑몰구분]]="비닐팩토리",출고표[[#This Row],[클레임]]="반품",출고표[[#This Row],[클레임]]="반품1",출고표[[#This Row],[클레임]]="반품2",출고표[[#This Row],[클레임]]="반품3"),"",IF(출고표[[#This Row],[총판매금액(검)]]=0,0,ROUND(출고표[[#This Row],[순이익(검)]]/출고표[[#This Row],[총판매금액(검)]],4))),0)</f>
        <v/>
      </c>
      <c r="AU1044" s="55" t="str">
        <f>IF(OR(출고표[[#This Row],[클레임]]="반품",출고표[[#This Row],[클레임]]="반품1",출고표[[#This Row],[클레임]]="반품2",출고표[[#This Row],[클레임]]="반품3"),출고표[[#This Row],[클레임]],IF(AND(출고표[[#This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4" s="60">
        <f>IFERROR(IF(D1044="스마트스토어",COUNTIFS(출고표[구입일자],"&lt;&gt;"&amp;H1044,출고표[구매자명],E1044,출고표[구매자연락처],F1044),COUNTIFS(출고표[구입일자],"&lt;&gt;"&amp;H1044,출고표[구매자명],E1044,출고표[구매자연락처],G1044)),0)</f>
        <v>0</v>
      </c>
    </row>
  </sheetData>
  <phoneticPr fontId="4" type="noConversion"/>
  <conditionalFormatting sqref="A1:AV1044">
    <cfRule type="expression" dxfId="180" priority="11">
      <formula>$B1="비닐팩토리"</formula>
    </cfRule>
  </conditionalFormatting>
  <conditionalFormatting sqref="D1:D1048576">
    <cfRule type="cellIs" dxfId="179" priority="7" operator="equal">
      <formula>"제작"</formula>
    </cfRule>
    <cfRule type="cellIs" dxfId="178" priority="9" operator="equal">
      <formula>"쿠팡"</formula>
    </cfRule>
    <cfRule type="cellIs" dxfId="177" priority="10" operator="equal">
      <formula>"위메프"</formula>
    </cfRule>
  </conditionalFormatting>
  <conditionalFormatting sqref="J1:J1048576">
    <cfRule type="cellIs" dxfId="176" priority="8" operator="equal">
      <formula>"직접전달"</formula>
    </cfRule>
  </conditionalFormatting>
  <conditionalFormatting sqref="R1:T1 AK1">
    <cfRule type="cellIs" dxfId="175" priority="5" operator="equal">
      <formula>"반품"</formula>
    </cfRule>
  </conditionalFormatting>
  <conditionalFormatting sqref="T1:T1048576">
    <cfRule type="cellIs" dxfId="174" priority="6" operator="lessThanOrEqual">
      <formula>0</formula>
    </cfRule>
  </conditionalFormatting>
  <conditionalFormatting sqref="AB1:AG1048576 AP1:AS1048576">
    <cfRule type="cellIs" dxfId="173" priority="4" operator="lessThan">
      <formula>0</formula>
    </cfRule>
  </conditionalFormatting>
  <conditionalFormatting sqref="AT1:AT1048576 AH1:AH1048576">
    <cfRule type="colorScale" priority="3">
      <colorScale>
        <cfvo type="num" val="0"/>
        <cfvo type="num" val="0.4"/>
        <color rgb="FFFA9093"/>
        <color theme="0"/>
      </colorScale>
    </cfRule>
  </conditionalFormatting>
  <conditionalFormatting sqref="S1:S1048576">
    <cfRule type="cellIs" dxfId="172" priority="2" operator="equal">
      <formula>"투명"</formula>
    </cfRule>
  </conditionalFormatting>
  <conditionalFormatting sqref="AH1:AH1048576">
    <cfRule type="cellIs" dxfId="171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F257-B11D-4454-A409-4D52B9ED10F6}">
  <sheetPr codeName="Sheet10"/>
  <dimension ref="A1:AX174"/>
  <sheetViews>
    <sheetView workbookViewId="0">
      <selection activeCell="G20" sqref="G20"/>
    </sheetView>
  </sheetViews>
  <sheetFormatPr defaultRowHeight="16.5"/>
  <cols>
    <col min="1" max="1" width="3.5" style="117" bestFit="1" customWidth="1"/>
    <col min="2" max="2" width="11.25" style="117" bestFit="1" customWidth="1"/>
    <col min="3" max="3" width="9" style="210" bestFit="1" customWidth="1"/>
    <col min="4" max="4" width="18.375" style="117" bestFit="1" customWidth="1"/>
    <col min="5" max="5" width="13.75" style="117" bestFit="1" customWidth="1"/>
    <col min="6" max="6" width="9" style="117" bestFit="1" customWidth="1"/>
    <col min="7" max="7" width="13.25" style="117" bestFit="1" customWidth="1"/>
    <col min="8" max="8" width="15.5" style="117" bestFit="1" customWidth="1"/>
    <col min="9" max="9" width="9" style="210" bestFit="1" customWidth="1"/>
    <col min="10" max="10" width="11" style="117" bestFit="1" customWidth="1"/>
    <col min="11" max="11" width="13.875" style="117" bestFit="1" customWidth="1"/>
    <col min="12" max="12" width="11" style="210" bestFit="1" customWidth="1"/>
    <col min="13" max="13" width="9.25" style="117" bestFit="1" customWidth="1"/>
    <col min="14" max="14" width="9" style="117" bestFit="1" customWidth="1"/>
    <col min="15" max="15" width="5.25" style="117" bestFit="1" customWidth="1"/>
    <col min="16" max="16" width="21.375" style="117" bestFit="1" customWidth="1"/>
    <col min="17" max="17" width="15.5" style="117" bestFit="1" customWidth="1"/>
    <col min="18" max="18" width="14.125" style="117" bestFit="1" customWidth="1"/>
    <col min="19" max="19" width="35.625" style="117" customWidth="1"/>
    <col min="20" max="20" width="9.75" style="223" customWidth="1"/>
    <col min="21" max="22" width="5.625" style="223" customWidth="1"/>
    <col min="23" max="23" width="8.625" style="216" bestFit="1" customWidth="1"/>
    <col min="24" max="24" width="11.75" style="216" customWidth="1"/>
    <col min="25" max="25" width="8.625" style="216" bestFit="1" customWidth="1"/>
    <col min="26" max="29" width="8.625" style="216" customWidth="1"/>
    <col min="30" max="30" width="12.875" style="117" bestFit="1" customWidth="1"/>
    <col min="31" max="31" width="8.625" style="223" bestFit="1" customWidth="1"/>
    <col min="32" max="32" width="13.875" style="216" bestFit="1" customWidth="1"/>
    <col min="33" max="33" width="12.75" style="216" bestFit="1" customWidth="1"/>
    <col min="34" max="34" width="11.125" style="216" bestFit="1" customWidth="1"/>
    <col min="35" max="35" width="14.875" style="216" bestFit="1" customWidth="1"/>
    <col min="36" max="36" width="7.375" style="216" bestFit="1" customWidth="1"/>
    <col min="37" max="37" width="8.75" style="216" bestFit="1" customWidth="1"/>
    <col min="38" max="38" width="8.625" style="226" bestFit="1" customWidth="1"/>
    <col min="39" max="39" width="6.75" style="223" bestFit="1" customWidth="1"/>
    <col min="40" max="40" width="10.5" style="117" bestFit="1" customWidth="1"/>
    <col min="41" max="41" width="6.75" style="228" bestFit="1" customWidth="1"/>
    <col min="42" max="42" width="16.125" style="216" bestFit="1" customWidth="1"/>
    <col min="43" max="43" width="18.125" style="216" bestFit="1" customWidth="1"/>
    <col min="44" max="45" width="11.875" style="216" bestFit="1" customWidth="1"/>
    <col min="46" max="46" width="11.875" style="226" bestFit="1" customWidth="1"/>
    <col min="47" max="47" width="9.875" style="223" bestFit="1" customWidth="1"/>
    <col min="48" max="48" width="6.75" style="228" bestFit="1" customWidth="1"/>
    <col min="49" max="49" width="21.5" style="117" bestFit="1" customWidth="1"/>
    <col min="50" max="16384" width="9" style="117"/>
  </cols>
  <sheetData>
    <row r="1" spans="1:50" s="90" customFormat="1" ht="30" customHeight="1">
      <c r="A1" s="81" t="s">
        <v>653</v>
      </c>
      <c r="B1" s="81" t="s">
        <v>537</v>
      </c>
      <c r="C1" s="212" t="s">
        <v>538</v>
      </c>
      <c r="D1" s="81" t="s">
        <v>626</v>
      </c>
      <c r="E1" s="88" t="s">
        <v>536</v>
      </c>
      <c r="F1" s="88" t="s">
        <v>311</v>
      </c>
      <c r="G1" s="88" t="s">
        <v>625</v>
      </c>
      <c r="H1" s="87" t="s">
        <v>542</v>
      </c>
      <c r="I1" s="211" t="s">
        <v>127</v>
      </c>
      <c r="J1" s="85" t="s">
        <v>544</v>
      </c>
      <c r="K1" s="84" t="s">
        <v>116</v>
      </c>
      <c r="L1" s="209" t="s">
        <v>791</v>
      </c>
      <c r="M1" s="82" t="s">
        <v>113</v>
      </c>
      <c r="N1" s="81" t="s">
        <v>617</v>
      </c>
      <c r="O1" s="81" t="s">
        <v>534</v>
      </c>
      <c r="P1" s="81" t="s">
        <v>123</v>
      </c>
      <c r="Q1" s="81" t="s">
        <v>619</v>
      </c>
      <c r="R1" s="81" t="s">
        <v>618</v>
      </c>
      <c r="S1" s="80" t="s">
        <v>547</v>
      </c>
      <c r="T1" s="80" t="s">
        <v>548</v>
      </c>
      <c r="U1" s="222" t="s">
        <v>798</v>
      </c>
      <c r="V1" s="222" t="s">
        <v>776</v>
      </c>
      <c r="W1" s="220" t="s">
        <v>792</v>
      </c>
      <c r="X1" s="220" t="s">
        <v>796</v>
      </c>
      <c r="Y1" s="220" t="s">
        <v>793</v>
      </c>
      <c r="Z1" s="220" t="s">
        <v>768</v>
      </c>
      <c r="AA1" s="220" t="s">
        <v>797</v>
      </c>
      <c r="AB1" s="221" t="s">
        <v>775</v>
      </c>
      <c r="AC1" s="221" t="s">
        <v>794</v>
      </c>
      <c r="AD1" s="76" t="s">
        <v>790</v>
      </c>
      <c r="AE1" s="224" t="s">
        <v>773</v>
      </c>
      <c r="AF1" s="217" t="s">
        <v>814</v>
      </c>
      <c r="AG1" s="218" t="s">
        <v>866</v>
      </c>
      <c r="AH1" s="219" t="s">
        <v>816</v>
      </c>
      <c r="AI1" s="219" t="s">
        <v>119</v>
      </c>
      <c r="AJ1" s="219" t="s">
        <v>817</v>
      </c>
      <c r="AK1" s="220" t="s">
        <v>771</v>
      </c>
      <c r="AL1" s="225" t="s">
        <v>772</v>
      </c>
      <c r="AM1" s="230" t="s">
        <v>795</v>
      </c>
      <c r="AN1" s="70" t="s">
        <v>818</v>
      </c>
      <c r="AO1" s="262" t="s">
        <v>596</v>
      </c>
      <c r="AP1" s="213" t="s">
        <v>819</v>
      </c>
      <c r="AQ1" s="214" t="s">
        <v>820</v>
      </c>
      <c r="AR1" s="214" t="s">
        <v>821</v>
      </c>
      <c r="AS1" s="215" t="s">
        <v>822</v>
      </c>
      <c r="AT1" s="227" t="s">
        <v>823</v>
      </c>
      <c r="AU1" s="229" t="s">
        <v>824</v>
      </c>
      <c r="AV1" s="261" t="s">
        <v>865</v>
      </c>
      <c r="AW1" s="67" t="s">
        <v>868</v>
      </c>
      <c r="AX1" s="66"/>
    </row>
    <row r="2" spans="1:50">
      <c r="A2" s="117" cm="1">
        <f t="array" ref="A2:AW174">_xlfn._xlws.FILTER(S출고표[],IF(대시보드!$B$6="",S출고표[발송일]=S출고표[발송일],YEAR(S출고표[발송일])=대시보드!$B$6)*IF(대시보드!$E$6="",S출고표[발송일]=S출고표[발송일],MONTH(S출고표[발송일])=대시보드!$E$6),"no filter")</f>
        <v>771</v>
      </c>
      <c r="B2" s="117" t="str">
        <v>비닐스토리</v>
      </c>
      <c r="C2" s="210">
        <v>45537</v>
      </c>
      <c r="D2" s="117" t="str">
        <v>2024090251652671</v>
      </c>
      <c r="E2" s="117" t="str">
        <v>스마트 스토어</v>
      </c>
      <c r="F2" s="117" t="str">
        <v>최유리</v>
      </c>
      <c r="G2" s="117" t="str">
        <v>nunn****</v>
      </c>
      <c r="H2" s="117" t="str">
        <v>010-7156-1467</v>
      </c>
      <c r="I2" s="210">
        <v>45537</v>
      </c>
      <c r="J2" s="117" t="str">
        <v>CJ대한통운</v>
      </c>
      <c r="K2" s="117" t="str">
        <v>530281347636</v>
      </c>
      <c r="L2" s="210">
        <v>0</v>
      </c>
      <c r="M2" s="117" t="str">
        <v>SE.10</v>
      </c>
      <c r="N2" s="117" t="str">
        <v>투명</v>
      </c>
      <c r="O2" s="117">
        <v>1</v>
      </c>
      <c r="P2" s="117" t="str">
        <v>최유리</v>
      </c>
      <c r="Q2" s="117" t="str">
        <v>010-7156-1467</v>
      </c>
      <c r="R2" s="117">
        <v>0</v>
      </c>
      <c r="S2" s="117" t="str">
        <v>충청남도 아산시 음봉면 아산밸리로388번길 175 (음봉면) (주)상지정공</v>
      </c>
      <c r="T2" s="223">
        <v>0</v>
      </c>
      <c r="U2" s="223">
        <v>0</v>
      </c>
      <c r="V2" s="223">
        <v>0</v>
      </c>
      <c r="W2" s="216">
        <v>1890</v>
      </c>
      <c r="X2" s="216">
        <v>0</v>
      </c>
      <c r="Y2" s="216">
        <v>3000</v>
      </c>
      <c r="Z2" s="216">
        <v>3000</v>
      </c>
      <c r="AA2" s="216">
        <v>0</v>
      </c>
      <c r="AB2" s="216">
        <v>0</v>
      </c>
      <c r="AC2" s="216">
        <v>0</v>
      </c>
      <c r="AD2" s="117" t="str">
        <v>관반 100p</v>
      </c>
      <c r="AE2" s="223">
        <v>0</v>
      </c>
      <c r="AF2" s="216">
        <v>1810</v>
      </c>
      <c r="AG2" s="216">
        <v>1155</v>
      </c>
      <c r="AH2" s="216">
        <v>4890</v>
      </c>
      <c r="AI2" s="216">
        <v>4155</v>
      </c>
      <c r="AJ2" s="216">
        <v>214</v>
      </c>
      <c r="AK2" s="216">
        <v>521</v>
      </c>
      <c r="AL2" s="226">
        <v>0.1065</v>
      </c>
      <c r="AM2" s="223">
        <v>0</v>
      </c>
      <c r="AN2" s="117" t="str">
        <v>ptDB47</v>
      </c>
      <c r="AO2" s="228">
        <v>0</v>
      </c>
      <c r="AP2" s="216">
        <v>4890</v>
      </c>
      <c r="AQ2" s="216">
        <v>4155</v>
      </c>
      <c r="AR2" s="216">
        <v>214</v>
      </c>
      <c r="AS2" s="216">
        <v>521</v>
      </c>
      <c r="AT2" s="226">
        <v>0.1065</v>
      </c>
      <c r="AU2" s="223" t="str">
        <v/>
      </c>
      <c r="AV2" s="228">
        <v>0</v>
      </c>
      <c r="AW2" s="117">
        <v>1155</v>
      </c>
    </row>
    <row r="3" spans="1:50">
      <c r="A3" s="117">
        <v>772</v>
      </c>
      <c r="B3" s="117" t="str">
        <v>비닐스토리</v>
      </c>
      <c r="C3" s="210">
        <v>45537</v>
      </c>
      <c r="D3" s="117" t="str">
        <v>2024090251652661</v>
      </c>
      <c r="E3" s="117" t="str">
        <v>스마트 스토어</v>
      </c>
      <c r="F3" s="117" t="str">
        <v>최유리</v>
      </c>
      <c r="G3" s="117" t="str">
        <v>nunn****</v>
      </c>
      <c r="H3" s="117" t="str">
        <v>010-7156-1467</v>
      </c>
      <c r="I3" s="210">
        <v>45537</v>
      </c>
      <c r="J3" s="117" t="str">
        <v>CJ대한통운</v>
      </c>
      <c r="K3" s="117" t="str">
        <v>530281347636</v>
      </c>
      <c r="L3" s="210">
        <v>0</v>
      </c>
      <c r="M3" s="117" t="str">
        <v>SE.23</v>
      </c>
      <c r="N3" s="117" t="str">
        <v>빨강</v>
      </c>
      <c r="O3" s="117">
        <v>1</v>
      </c>
      <c r="P3" s="117" t="str">
        <v>최유리</v>
      </c>
      <c r="Q3" s="117" t="str">
        <v>010-7156-1467</v>
      </c>
      <c r="R3" s="117">
        <v>0</v>
      </c>
      <c r="S3" s="117" t="str">
        <v>충청남도 아산시 음봉면 아산밸리로388번길 175 (음봉면) (주)상지정공</v>
      </c>
      <c r="T3" s="223">
        <v>0</v>
      </c>
      <c r="U3" s="223">
        <v>0</v>
      </c>
      <c r="V3" s="223">
        <v>0</v>
      </c>
      <c r="W3" s="216">
        <v>3960</v>
      </c>
      <c r="X3" s="216">
        <v>0</v>
      </c>
      <c r="Y3" s="216">
        <v>0</v>
      </c>
      <c r="Z3" s="216">
        <v>0</v>
      </c>
      <c r="AA3" s="216">
        <v>0</v>
      </c>
      <c r="AB3" s="216">
        <v>0</v>
      </c>
      <c r="AC3" s="216">
        <v>0</v>
      </c>
      <c r="AD3" s="117" t="str">
        <v>왕왕특</v>
      </c>
      <c r="AE3" s="223" t="str">
        <v>재구매</v>
      </c>
      <c r="AF3" s="216">
        <v>3790</v>
      </c>
      <c r="AG3" s="216">
        <v>2420</v>
      </c>
      <c r="AH3" s="216">
        <v>3960</v>
      </c>
      <c r="AI3" s="216">
        <v>2420</v>
      </c>
      <c r="AJ3" s="216">
        <v>238</v>
      </c>
      <c r="AK3" s="216">
        <v>7302</v>
      </c>
      <c r="AL3" s="226">
        <v>1.8439000000000001</v>
      </c>
      <c r="AM3" s="223">
        <v>0</v>
      </c>
      <c r="AN3" s="117" t="str">
        <v>ptDB47</v>
      </c>
      <c r="AO3" s="228">
        <v>0</v>
      </c>
      <c r="AP3" s="216">
        <v>3960</v>
      </c>
      <c r="AQ3" s="216">
        <v>2420</v>
      </c>
      <c r="AR3" s="216">
        <v>238</v>
      </c>
      <c r="AS3" s="216">
        <v>1302</v>
      </c>
      <c r="AT3" s="226">
        <v>0.32879999999999998</v>
      </c>
      <c r="AU3" s="223" t="str">
        <v>Check</v>
      </c>
      <c r="AV3" s="228">
        <v>0</v>
      </c>
      <c r="AW3" s="117">
        <v>2420</v>
      </c>
    </row>
    <row r="4" spans="1:50">
      <c r="A4" s="117">
        <v>773</v>
      </c>
      <c r="B4" s="117" t="str">
        <v>비닐스토리</v>
      </c>
      <c r="C4" s="210">
        <v>45537</v>
      </c>
      <c r="D4" s="117" t="str">
        <v>2024090243862361</v>
      </c>
      <c r="E4" s="117" t="str">
        <v>스마트 스토어</v>
      </c>
      <c r="F4" s="117" t="str">
        <v>서진희</v>
      </c>
      <c r="G4" s="117" t="str">
        <v>pusa****</v>
      </c>
      <c r="H4" s="117" t="str">
        <v>010-5486-1058</v>
      </c>
      <c r="I4" s="210">
        <v>45537</v>
      </c>
      <c r="J4" s="117" t="str">
        <v>CJ대한통운</v>
      </c>
      <c r="K4" s="117" t="str">
        <v>530281300994</v>
      </c>
      <c r="L4" s="210">
        <v>0</v>
      </c>
      <c r="M4" s="117" t="str">
        <v>SE.18</v>
      </c>
      <c r="N4" s="117" t="str">
        <v>검정</v>
      </c>
      <c r="O4" s="117">
        <v>5</v>
      </c>
      <c r="P4" s="117" t="str">
        <v>서진희</v>
      </c>
      <c r="Q4" s="117" t="str">
        <v>010-5486-1058</v>
      </c>
      <c r="R4" s="117" t="str">
        <v>010-5486-1058</v>
      </c>
      <c r="S4" s="117" t="str">
        <v>경상남도 양산시 동면 금오16길 100 (동면) 이지더원리버포레 308동 204호</v>
      </c>
      <c r="T4" s="223">
        <v>0</v>
      </c>
      <c r="U4" s="223">
        <v>0</v>
      </c>
      <c r="V4" s="223">
        <v>0</v>
      </c>
      <c r="W4" s="216">
        <v>10600</v>
      </c>
      <c r="X4" s="216">
        <v>0</v>
      </c>
      <c r="Y4" s="216">
        <v>3000</v>
      </c>
      <c r="Z4" s="216">
        <v>3000</v>
      </c>
      <c r="AA4" s="216">
        <v>0</v>
      </c>
      <c r="AB4" s="216">
        <v>0</v>
      </c>
      <c r="AC4" s="216">
        <v>0</v>
      </c>
      <c r="AD4" s="117" t="str">
        <v>왕대A</v>
      </c>
      <c r="AE4" s="223">
        <v>0</v>
      </c>
      <c r="AF4" s="216">
        <v>2030</v>
      </c>
      <c r="AG4" s="216">
        <v>1293</v>
      </c>
      <c r="AH4" s="216">
        <v>13600</v>
      </c>
      <c r="AI4" s="216">
        <v>9465</v>
      </c>
      <c r="AJ4" s="216">
        <v>561</v>
      </c>
      <c r="AK4" s="216">
        <v>6574</v>
      </c>
      <c r="AL4" s="226">
        <v>0.4834</v>
      </c>
      <c r="AM4" s="223">
        <v>0</v>
      </c>
      <c r="AN4" s="117" t="str">
        <v>ptDB47</v>
      </c>
      <c r="AO4" s="228">
        <v>0</v>
      </c>
      <c r="AP4" s="216">
        <v>13600</v>
      </c>
      <c r="AQ4" s="216">
        <v>9465</v>
      </c>
      <c r="AR4" s="216">
        <v>561</v>
      </c>
      <c r="AS4" s="216">
        <v>3574</v>
      </c>
      <c r="AT4" s="226">
        <v>0.26279999999999998</v>
      </c>
      <c r="AU4" s="223" t="str">
        <v>Check</v>
      </c>
      <c r="AV4" s="228">
        <v>0</v>
      </c>
      <c r="AW4" s="117">
        <v>6465</v>
      </c>
    </row>
    <row r="5" spans="1:50">
      <c r="A5" s="117">
        <v>774</v>
      </c>
      <c r="B5" s="117" t="str">
        <v>비닐스토리</v>
      </c>
      <c r="C5" s="210">
        <v>45537</v>
      </c>
      <c r="D5" s="117" t="str">
        <v>2024090242765111</v>
      </c>
      <c r="E5" s="117" t="str">
        <v>스마트 스토어</v>
      </c>
      <c r="F5" s="117" t="str">
        <v>고지현</v>
      </c>
      <c r="G5" s="117" t="str">
        <v>waem****</v>
      </c>
      <c r="H5" s="117" t="str">
        <v>010-8013-2512</v>
      </c>
      <c r="I5" s="210">
        <v>45537</v>
      </c>
      <c r="J5" s="117" t="str">
        <v>CJ대한통운</v>
      </c>
      <c r="K5" s="117" t="str">
        <v>530281121466</v>
      </c>
      <c r="L5" s="210">
        <v>0</v>
      </c>
      <c r="M5" s="117" t="str">
        <v>SE.205</v>
      </c>
      <c r="N5" s="117" t="str">
        <v>투명</v>
      </c>
      <c r="O5" s="117">
        <v>2</v>
      </c>
      <c r="P5" s="117" t="str">
        <v>고지현(왜목경양식)</v>
      </c>
      <c r="Q5" s="117" t="str">
        <v>0502-3787-7651</v>
      </c>
      <c r="R5" s="117">
        <v>0</v>
      </c>
      <c r="S5" s="117" t="str">
        <v>충청남도 당진시 석문면 전도2길 9 (석문면, 짚토체험관) 왜목경양식</v>
      </c>
      <c r="T5" s="223" t="str">
        <v>빠른배송부탁드립니다</v>
      </c>
      <c r="U5" s="223">
        <v>0</v>
      </c>
      <c r="V5" s="223">
        <v>0</v>
      </c>
      <c r="W5" s="216">
        <v>48600</v>
      </c>
      <c r="X5" s="216">
        <v>5400</v>
      </c>
      <c r="Y5" s="216">
        <v>0</v>
      </c>
      <c r="Z5" s="216">
        <v>4400</v>
      </c>
      <c r="AA5" s="216">
        <v>0</v>
      </c>
      <c r="AB5" s="216">
        <v>1725</v>
      </c>
      <c r="AC5" s="216">
        <v>0</v>
      </c>
      <c r="AD5" s="117" t="str">
        <v>떡롤 35*400</v>
      </c>
      <c r="AE5" s="223">
        <v>0</v>
      </c>
      <c r="AF5" s="216">
        <v>25500</v>
      </c>
      <c r="AG5" s="216">
        <v>16500</v>
      </c>
      <c r="AH5" s="216">
        <v>48600</v>
      </c>
      <c r="AI5" s="216">
        <v>39125</v>
      </c>
      <c r="AJ5" s="216">
        <v>2014</v>
      </c>
      <c r="AK5" s="216">
        <v>7461</v>
      </c>
      <c r="AL5" s="226">
        <v>0.1535</v>
      </c>
      <c r="AM5" s="223">
        <v>0</v>
      </c>
      <c r="AN5" s="117" t="str">
        <v>ptDB47</v>
      </c>
      <c r="AO5" s="228">
        <v>0</v>
      </c>
      <c r="AP5" s="216">
        <v>48600</v>
      </c>
      <c r="AQ5" s="216">
        <v>39125</v>
      </c>
      <c r="AR5" s="216">
        <v>2014</v>
      </c>
      <c r="AS5" s="216">
        <v>7461</v>
      </c>
      <c r="AT5" s="226">
        <v>0.1535</v>
      </c>
      <c r="AU5" s="223" t="str">
        <v/>
      </c>
      <c r="AV5" s="228">
        <v>0</v>
      </c>
      <c r="AW5" s="117">
        <v>33000</v>
      </c>
    </row>
    <row r="6" spans="1:50">
      <c r="A6" s="117">
        <v>775</v>
      </c>
      <c r="B6" s="117" t="str">
        <v>비닐스토리</v>
      </c>
      <c r="C6" s="210">
        <v>45537</v>
      </c>
      <c r="D6" s="117" t="str">
        <v>2024090242462551</v>
      </c>
      <c r="E6" s="117" t="str">
        <v>스마트 스토어</v>
      </c>
      <c r="F6" s="117" t="str">
        <v>김민영</v>
      </c>
      <c r="G6" s="117" t="str">
        <v>jsmy****</v>
      </c>
      <c r="H6" s="117" t="str">
        <v>010-8644-6141</v>
      </c>
      <c r="I6" s="210">
        <v>45537</v>
      </c>
      <c r="J6" s="117" t="str">
        <v>CJ대한통운</v>
      </c>
      <c r="K6" s="117" t="str">
        <v>540279617240</v>
      </c>
      <c r="L6" s="210">
        <v>0</v>
      </c>
      <c r="M6" s="117" t="str">
        <v>SE.206</v>
      </c>
      <c r="N6" s="117" t="str">
        <v>투명</v>
      </c>
      <c r="O6" s="117">
        <v>1</v>
      </c>
      <c r="P6" s="117" t="str">
        <v>초록곰떡공방</v>
      </c>
      <c r="Q6" s="117" t="str">
        <v>0502-2887-6915</v>
      </c>
      <c r="R6" s="117">
        <v>0</v>
      </c>
      <c r="S6" s="117" t="str">
        <v>전북특별자치도 부안군 부안읍 석정로 208 (부안읍) 부안복합커뮤니티센터 7호</v>
      </c>
      <c r="T6" s="223" t="str">
        <v>(빠른배송해주세요)</v>
      </c>
      <c r="U6" s="223">
        <v>0</v>
      </c>
      <c r="V6" s="223">
        <v>0</v>
      </c>
      <c r="W6" s="216">
        <v>28620</v>
      </c>
      <c r="X6" s="216">
        <v>3180</v>
      </c>
      <c r="Y6" s="216">
        <v>3000</v>
      </c>
      <c r="Z6" s="216">
        <v>3500</v>
      </c>
      <c r="AA6" s="216">
        <v>0</v>
      </c>
      <c r="AB6" s="216">
        <v>960</v>
      </c>
      <c r="AC6" s="216">
        <v>0</v>
      </c>
      <c r="AD6" s="117" t="str">
        <v>떡롤 45*330</v>
      </c>
      <c r="AE6" s="223">
        <v>0</v>
      </c>
      <c r="AF6" s="216">
        <v>30600</v>
      </c>
      <c r="AG6" s="216">
        <v>19800</v>
      </c>
      <c r="AH6" s="216">
        <v>31620</v>
      </c>
      <c r="AI6" s="216">
        <v>24260</v>
      </c>
      <c r="AJ6" s="216">
        <v>1278</v>
      </c>
      <c r="AK6" s="216">
        <v>9082</v>
      </c>
      <c r="AL6" s="226">
        <v>0.28720000000000001</v>
      </c>
      <c r="AM6" s="223">
        <v>0</v>
      </c>
      <c r="AN6" s="117" t="str">
        <v>ptDB47</v>
      </c>
      <c r="AO6" s="228">
        <v>0</v>
      </c>
      <c r="AP6" s="216">
        <v>31620</v>
      </c>
      <c r="AQ6" s="216">
        <v>24260</v>
      </c>
      <c r="AR6" s="216">
        <v>1278</v>
      </c>
      <c r="AS6" s="216">
        <v>6082</v>
      </c>
      <c r="AT6" s="226">
        <v>0.1923</v>
      </c>
      <c r="AU6" s="223" t="str">
        <v>Check</v>
      </c>
      <c r="AV6" s="228">
        <v>0</v>
      </c>
      <c r="AW6" s="117">
        <v>19800</v>
      </c>
    </row>
    <row r="7" spans="1:50">
      <c r="A7" s="117">
        <v>776</v>
      </c>
      <c r="B7" s="117" t="str">
        <v>비닐스토리</v>
      </c>
      <c r="C7" s="210">
        <v>45537</v>
      </c>
      <c r="D7" s="117" t="str">
        <v>2024090239139421</v>
      </c>
      <c r="E7" s="117" t="str">
        <v>스마트 스토어</v>
      </c>
      <c r="F7" s="117" t="str">
        <v>임희선</v>
      </c>
      <c r="G7" s="117" t="str">
        <v>avd6****</v>
      </c>
      <c r="H7" s="117" t="str">
        <v>010-9600-2737</v>
      </c>
      <c r="I7" s="210">
        <v>45537</v>
      </c>
      <c r="J7" s="117" t="str">
        <v>CJ대한통운</v>
      </c>
      <c r="K7" s="117" t="str">
        <v>540279519262</v>
      </c>
      <c r="L7" s="210">
        <v>0</v>
      </c>
      <c r="M7" s="117" t="str">
        <v>SE.206</v>
      </c>
      <c r="N7" s="117" t="str">
        <v>투명</v>
      </c>
      <c r="O7" s="117">
        <v>1</v>
      </c>
      <c r="P7" s="117" t="str">
        <v>임희선</v>
      </c>
      <c r="Q7" s="117" t="str">
        <v>010-9600-2737</v>
      </c>
      <c r="R7" s="117" t="str">
        <v>010-9600-2737</v>
      </c>
      <c r="S7" s="117" t="str">
        <v>충청북도 진천군 덕산읍 대월2길 56 (덕산읍) 설희곳간</v>
      </c>
      <c r="T7" s="223">
        <v>0</v>
      </c>
      <c r="U7" s="223">
        <v>0</v>
      </c>
      <c r="V7" s="223">
        <v>0</v>
      </c>
      <c r="W7" s="216">
        <v>28620</v>
      </c>
      <c r="X7" s="216">
        <v>3180</v>
      </c>
      <c r="Y7" s="216">
        <v>3000</v>
      </c>
      <c r="Z7" s="216">
        <v>3500</v>
      </c>
      <c r="AA7" s="216">
        <v>0</v>
      </c>
      <c r="AB7" s="216">
        <v>960</v>
      </c>
      <c r="AC7" s="216">
        <v>0</v>
      </c>
      <c r="AD7" s="117" t="str">
        <v>떡롤 45*330</v>
      </c>
      <c r="AE7" s="223">
        <v>0</v>
      </c>
      <c r="AF7" s="216">
        <v>30600</v>
      </c>
      <c r="AG7" s="216">
        <v>19800</v>
      </c>
      <c r="AH7" s="216">
        <v>31620</v>
      </c>
      <c r="AI7" s="216">
        <v>24260</v>
      </c>
      <c r="AJ7" s="216">
        <v>1278</v>
      </c>
      <c r="AK7" s="216">
        <v>9082</v>
      </c>
      <c r="AL7" s="226">
        <v>0.28720000000000001</v>
      </c>
      <c r="AM7" s="223">
        <v>0</v>
      </c>
      <c r="AN7" s="117" t="str">
        <v>ptDB47</v>
      </c>
      <c r="AO7" s="228">
        <v>0</v>
      </c>
      <c r="AP7" s="216">
        <v>31620</v>
      </c>
      <c r="AQ7" s="216">
        <v>24260</v>
      </c>
      <c r="AR7" s="216">
        <v>1278</v>
      </c>
      <c r="AS7" s="216">
        <v>6082</v>
      </c>
      <c r="AT7" s="226">
        <v>0.1923</v>
      </c>
      <c r="AU7" s="223" t="str">
        <v>Check</v>
      </c>
      <c r="AV7" s="228">
        <v>0</v>
      </c>
      <c r="AW7" s="117">
        <v>19800</v>
      </c>
    </row>
    <row r="8" spans="1:50">
      <c r="A8" s="117">
        <v>777</v>
      </c>
      <c r="B8" s="117" t="str">
        <v>비닐스토리</v>
      </c>
      <c r="C8" s="210">
        <v>45537</v>
      </c>
      <c r="D8" s="117" t="str">
        <v>2024090235607071</v>
      </c>
      <c r="E8" s="117" t="str">
        <v>스마트 스토어</v>
      </c>
      <c r="F8" s="117" t="str">
        <v>이정아</v>
      </c>
      <c r="G8" s="117" t="str">
        <v>idea****</v>
      </c>
      <c r="H8" s="117" t="str">
        <v>010-8609-7172</v>
      </c>
      <c r="I8" s="210">
        <v>45537</v>
      </c>
      <c r="J8" s="117" t="str">
        <v>CJ대한통운</v>
      </c>
      <c r="K8" s="117" t="str">
        <v>530281179334</v>
      </c>
      <c r="L8" s="210">
        <v>0</v>
      </c>
      <c r="M8" s="117" t="str">
        <v>SE.306</v>
      </c>
      <c r="N8" s="117" t="str">
        <v>투명</v>
      </c>
      <c r="O8" s="117">
        <v>1</v>
      </c>
      <c r="P8" s="117" t="str">
        <v>이정아</v>
      </c>
      <c r="Q8" s="117" t="str">
        <v>010-8609-7172</v>
      </c>
      <c r="R8" s="117">
        <v>0</v>
      </c>
      <c r="S8" s="117" t="str">
        <v>경기도 수원시 영통구 영통로90번길 43 (망포동) 중앙떡방앗간</v>
      </c>
      <c r="T8" s="223">
        <v>0</v>
      </c>
      <c r="U8" s="223">
        <v>0</v>
      </c>
      <c r="V8" s="223">
        <v>0</v>
      </c>
      <c r="W8" s="216">
        <v>14250</v>
      </c>
      <c r="X8" s="216">
        <v>1590</v>
      </c>
      <c r="Y8" s="216">
        <v>3000</v>
      </c>
      <c r="Z8" s="216">
        <v>3000</v>
      </c>
      <c r="AA8" s="216">
        <v>0</v>
      </c>
      <c r="AB8" s="216">
        <v>0</v>
      </c>
      <c r="AC8" s="216">
        <v>0</v>
      </c>
      <c r="AD8" s="117" t="str">
        <v>떡외겹 20*20</v>
      </c>
      <c r="AE8" s="223">
        <v>0</v>
      </c>
      <c r="AF8" s="216">
        <v>14960</v>
      </c>
      <c r="AG8" s="216">
        <v>9680</v>
      </c>
      <c r="AH8" s="216">
        <v>17250</v>
      </c>
      <c r="AI8" s="216">
        <v>12680</v>
      </c>
      <c r="AJ8" s="216">
        <v>706</v>
      </c>
      <c r="AK8" s="216">
        <v>6864</v>
      </c>
      <c r="AL8" s="226">
        <v>0.39789999999999998</v>
      </c>
      <c r="AM8" s="223">
        <v>0</v>
      </c>
      <c r="AN8" s="117" t="str">
        <v>ptDB47</v>
      </c>
      <c r="AO8" s="228">
        <v>0</v>
      </c>
      <c r="AP8" s="216">
        <v>17250</v>
      </c>
      <c r="AQ8" s="216">
        <v>12680</v>
      </c>
      <c r="AR8" s="216">
        <v>706</v>
      </c>
      <c r="AS8" s="216">
        <v>3864</v>
      </c>
      <c r="AT8" s="226">
        <v>0.224</v>
      </c>
      <c r="AU8" s="223" t="str">
        <v>Check</v>
      </c>
      <c r="AV8" s="228">
        <v>0</v>
      </c>
      <c r="AW8" s="117">
        <v>9680</v>
      </c>
    </row>
    <row r="9" spans="1:50">
      <c r="A9" s="117">
        <v>778</v>
      </c>
      <c r="B9" s="117" t="str">
        <v>비닐스토리</v>
      </c>
      <c r="C9" s="210">
        <v>45536</v>
      </c>
      <c r="D9" s="117" t="str">
        <v>2024090126427701</v>
      </c>
      <c r="E9" s="117" t="str">
        <v>스마트 스토어</v>
      </c>
      <c r="F9" s="117" t="str">
        <v>김상립</v>
      </c>
      <c r="G9" s="117" t="str">
        <v>lite****</v>
      </c>
      <c r="H9" s="117" t="str">
        <v>010-5697-9984</v>
      </c>
      <c r="I9" s="210">
        <v>45537</v>
      </c>
      <c r="J9" s="117" t="str">
        <v>CJ대한통운</v>
      </c>
      <c r="K9" s="117" t="str">
        <v>530281300983</v>
      </c>
      <c r="L9" s="210">
        <v>0</v>
      </c>
      <c r="M9" s="117" t="str">
        <v>SE.20</v>
      </c>
      <c r="N9" s="117" t="str">
        <v>투명</v>
      </c>
      <c r="O9" s="117">
        <v>16</v>
      </c>
      <c r="P9" s="117" t="str">
        <v>김상립</v>
      </c>
      <c r="Q9" s="117" t="str">
        <v>010-5697-9984</v>
      </c>
      <c r="R9" s="117" t="str">
        <v>051-244-4536</v>
      </c>
      <c r="S9" s="117" t="str">
        <v>부산광역시 중구 흑교로45번길 31 (보수동3가) 대동냉면</v>
      </c>
      <c r="T9" s="223">
        <v>0</v>
      </c>
      <c r="U9" s="223">
        <v>0</v>
      </c>
      <c r="V9" s="223">
        <v>0</v>
      </c>
      <c r="W9" s="216">
        <v>36640</v>
      </c>
      <c r="X9" s="216">
        <v>0</v>
      </c>
      <c r="Y9" s="216">
        <v>0</v>
      </c>
      <c r="Z9" s="216">
        <v>4400</v>
      </c>
      <c r="AA9" s="216">
        <v>0</v>
      </c>
      <c r="AB9" s="216">
        <v>1725</v>
      </c>
      <c r="AC9" s="216">
        <v>0</v>
      </c>
      <c r="AD9" s="117" t="str">
        <v>왕특C</v>
      </c>
      <c r="AE9" s="223">
        <v>0</v>
      </c>
      <c r="AF9" s="216">
        <v>2190</v>
      </c>
      <c r="AG9" s="216">
        <v>1397</v>
      </c>
      <c r="AH9" s="216">
        <v>36640</v>
      </c>
      <c r="AI9" s="216">
        <v>28477</v>
      </c>
      <c r="AJ9" s="216">
        <v>1538</v>
      </c>
      <c r="AK9" s="216">
        <v>6625</v>
      </c>
      <c r="AL9" s="226">
        <v>0.18079999999999999</v>
      </c>
      <c r="AM9" s="223">
        <v>0</v>
      </c>
      <c r="AN9" s="117" t="str">
        <v>ptDB47</v>
      </c>
      <c r="AO9" s="228">
        <v>0</v>
      </c>
      <c r="AP9" s="216">
        <v>36640</v>
      </c>
      <c r="AQ9" s="216">
        <v>28477</v>
      </c>
      <c r="AR9" s="216">
        <v>1538</v>
      </c>
      <c r="AS9" s="216">
        <v>6625</v>
      </c>
      <c r="AT9" s="226">
        <v>0.18079999999999999</v>
      </c>
      <c r="AU9" s="223" t="str">
        <v/>
      </c>
      <c r="AV9" s="228">
        <v>0</v>
      </c>
      <c r="AW9" s="117">
        <v>22352</v>
      </c>
    </row>
    <row r="10" spans="1:50">
      <c r="A10" s="117">
        <v>779</v>
      </c>
      <c r="B10" s="117" t="str">
        <v>비닐스토리</v>
      </c>
      <c r="C10" s="210">
        <v>45535</v>
      </c>
      <c r="D10" s="117" t="str">
        <v>2024083174138821</v>
      </c>
      <c r="E10" s="117" t="str">
        <v>스마트 스토어</v>
      </c>
      <c r="F10" s="117" t="str">
        <v>남윤정</v>
      </c>
      <c r="G10" s="117" t="str">
        <v>nyj0****</v>
      </c>
      <c r="H10" s="117" t="str">
        <v>010-7546-4654</v>
      </c>
      <c r="I10" s="210">
        <v>45537</v>
      </c>
      <c r="J10" s="117" t="str">
        <v>CJ대한통운</v>
      </c>
      <c r="K10" s="117" t="str">
        <v>540279519063</v>
      </c>
      <c r="L10" s="210">
        <v>0</v>
      </c>
      <c r="M10" s="117" t="str">
        <v>SE.305</v>
      </c>
      <c r="N10" s="117" t="str">
        <v>투명</v>
      </c>
      <c r="O10" s="117">
        <v>2</v>
      </c>
      <c r="P10" s="117" t="str">
        <v>남윤정</v>
      </c>
      <c r="Q10" s="117" t="str">
        <v>010-7546-4654</v>
      </c>
      <c r="R10" s="117">
        <v>0</v>
      </c>
      <c r="S10" s="117" t="str">
        <v>강원특별자치도 춘천시 방송길 70 (온의동, 온의 롯데캐슬 스카이클래스) 롯데캐슬상가 120호 봄내떡집</v>
      </c>
      <c r="T10" s="223">
        <v>0</v>
      </c>
      <c r="U10" s="223">
        <v>0</v>
      </c>
      <c r="V10" s="223">
        <v>0</v>
      </c>
      <c r="W10" s="216">
        <v>37260</v>
      </c>
      <c r="X10" s="216">
        <v>4140</v>
      </c>
      <c r="Y10" s="216">
        <v>0</v>
      </c>
      <c r="Z10" s="216">
        <v>3500</v>
      </c>
      <c r="AA10" s="216">
        <v>0</v>
      </c>
      <c r="AB10" s="216">
        <v>960</v>
      </c>
      <c r="AC10" s="216">
        <v>0</v>
      </c>
      <c r="AD10" s="117" t="str">
        <v>떡외겹 39*40</v>
      </c>
      <c r="AE10" s="223" t="str">
        <v>재구매</v>
      </c>
      <c r="AF10" s="216">
        <v>19550</v>
      </c>
      <c r="AG10" s="216">
        <v>12650</v>
      </c>
      <c r="AH10" s="216">
        <v>37260</v>
      </c>
      <c r="AI10" s="216">
        <v>29760</v>
      </c>
      <c r="AJ10" s="216">
        <v>1563</v>
      </c>
      <c r="AK10" s="216">
        <v>5937</v>
      </c>
      <c r="AL10" s="226">
        <v>0.1593</v>
      </c>
      <c r="AM10" s="223">
        <v>0</v>
      </c>
      <c r="AN10" s="117" t="str">
        <v>ptDB47</v>
      </c>
      <c r="AO10" s="228">
        <v>0</v>
      </c>
      <c r="AP10" s="216">
        <v>37260</v>
      </c>
      <c r="AQ10" s="216">
        <v>29760</v>
      </c>
      <c r="AR10" s="216">
        <v>1563</v>
      </c>
      <c r="AS10" s="216">
        <v>5937</v>
      </c>
      <c r="AT10" s="226">
        <v>0.1593</v>
      </c>
      <c r="AU10" s="223" t="str">
        <v/>
      </c>
      <c r="AV10" s="228">
        <v>1</v>
      </c>
      <c r="AW10" s="117">
        <v>25300</v>
      </c>
    </row>
    <row r="11" spans="1:50">
      <c r="A11" s="117">
        <v>788</v>
      </c>
      <c r="B11" s="117" t="str">
        <v>비닐스토리</v>
      </c>
      <c r="C11" s="210">
        <v>45534</v>
      </c>
      <c r="D11" s="117" t="str">
        <v>18100066440134</v>
      </c>
      <c r="E11" s="117" t="str">
        <v>쿠팡</v>
      </c>
      <c r="F11" s="117" t="str">
        <v>김도완</v>
      </c>
      <c r="G11" s="117">
        <v>0</v>
      </c>
      <c r="H11" s="117" t="str">
        <v>0502-7459-7880</v>
      </c>
      <c r="I11" s="210">
        <v>45537</v>
      </c>
      <c r="J11" s="117" t="str">
        <v>CJ대한통운</v>
      </c>
      <c r="K11" s="117" t="str">
        <v>530281183140</v>
      </c>
      <c r="L11" s="210">
        <v>0</v>
      </c>
      <c r="M11" s="117" t="str">
        <v>SE.206</v>
      </c>
      <c r="N11" s="117" t="str">
        <v>투명</v>
      </c>
      <c r="O11" s="117">
        <v>1</v>
      </c>
      <c r="P11" s="117" t="str">
        <v>김도완</v>
      </c>
      <c r="Q11" s="117" t="str">
        <v>0502-7459-7880</v>
      </c>
      <c r="R11" s="117">
        <v>0</v>
      </c>
      <c r="S11" s="117" t="str">
        <v>경상북도 경산시 경청로224길 7-1 파스마브레드 ( 백천동 )</v>
      </c>
      <c r="T11" s="223" t="str">
        <v>직접 받고 부재 시 문 앞</v>
      </c>
      <c r="U11" s="223">
        <v>0</v>
      </c>
      <c r="V11" s="223">
        <v>0</v>
      </c>
      <c r="W11" s="216">
        <v>34020</v>
      </c>
      <c r="X11" s="216">
        <v>0</v>
      </c>
      <c r="Y11" s="216">
        <v>3000</v>
      </c>
      <c r="Z11" s="216">
        <v>3500</v>
      </c>
      <c r="AA11" s="216">
        <v>0</v>
      </c>
      <c r="AB11" s="216">
        <v>960</v>
      </c>
      <c r="AC11" s="216">
        <v>0</v>
      </c>
      <c r="AD11" s="117" t="str">
        <v>떡롤 45*330</v>
      </c>
      <c r="AE11" s="223">
        <v>0</v>
      </c>
      <c r="AF11" s="216">
        <v>32130</v>
      </c>
      <c r="AG11" s="216">
        <v>19800</v>
      </c>
      <c r="AH11" s="216">
        <v>37020</v>
      </c>
      <c r="AI11" s="216">
        <v>24260</v>
      </c>
      <c r="AJ11" s="216">
        <v>4141</v>
      </c>
      <c r="AK11" s="216">
        <v>8619</v>
      </c>
      <c r="AL11" s="226">
        <v>0.23280000000000001</v>
      </c>
      <c r="AM11" s="223">
        <v>0</v>
      </c>
      <c r="AN11" s="117" t="str">
        <v>ptDB47</v>
      </c>
      <c r="AO11" s="228">
        <v>0</v>
      </c>
      <c r="AP11" s="216">
        <v>37020</v>
      </c>
      <c r="AQ11" s="216">
        <v>24260</v>
      </c>
      <c r="AR11" s="216">
        <v>4141</v>
      </c>
      <c r="AS11" s="216">
        <v>8619</v>
      </c>
      <c r="AT11" s="226">
        <v>0.23280000000000001</v>
      </c>
      <c r="AU11" s="223" t="str">
        <v/>
      </c>
      <c r="AV11" s="228">
        <v>0</v>
      </c>
      <c r="AW11" s="117">
        <v>19800</v>
      </c>
    </row>
    <row r="12" spans="1:50">
      <c r="A12" s="117">
        <v>789</v>
      </c>
      <c r="B12" s="117" t="str">
        <v>비닐스토리</v>
      </c>
      <c r="C12" s="210">
        <v>45535</v>
      </c>
      <c r="D12" s="117" t="str">
        <v>5100066590030</v>
      </c>
      <c r="E12" s="117" t="str">
        <v>쿠팡</v>
      </c>
      <c r="F12" s="117" t="str">
        <v>이임호</v>
      </c>
      <c r="G12" s="117">
        <v>0</v>
      </c>
      <c r="H12" s="117" t="str">
        <v>0504-4980-8261</v>
      </c>
      <c r="I12" s="210">
        <v>45537</v>
      </c>
      <c r="J12" s="117" t="str">
        <v>CJ대한통운</v>
      </c>
      <c r="K12" s="117" t="str">
        <v>540279519542</v>
      </c>
      <c r="L12" s="210">
        <v>0</v>
      </c>
      <c r="M12" s="117" t="str">
        <v>SE.205</v>
      </c>
      <c r="N12" s="117" t="str">
        <v>투명</v>
      </c>
      <c r="O12" s="117">
        <v>1</v>
      </c>
      <c r="P12" s="117" t="str">
        <v>황정아</v>
      </c>
      <c r="Q12" s="117" t="str">
        <v>0504-4980-8261</v>
      </c>
      <c r="R12" s="117">
        <v>0</v>
      </c>
      <c r="S12" s="117" t="str">
        <v>인천광역시 남동구 구월동 1264-68 영광모시떡집</v>
      </c>
      <c r="T12" s="223" t="str">
        <v>직접 받고 부재 시 문 앞</v>
      </c>
      <c r="U12" s="223">
        <v>0</v>
      </c>
      <c r="V12" s="223">
        <v>0</v>
      </c>
      <c r="W12" s="216">
        <v>28350</v>
      </c>
      <c r="X12" s="216">
        <v>0</v>
      </c>
      <c r="Y12" s="216">
        <v>3000</v>
      </c>
      <c r="Z12" s="216">
        <v>3500</v>
      </c>
      <c r="AA12" s="216">
        <v>0</v>
      </c>
      <c r="AB12" s="216">
        <v>960</v>
      </c>
      <c r="AC12" s="216">
        <v>0</v>
      </c>
      <c r="AD12" s="117" t="str">
        <v>떡롤 35*400</v>
      </c>
      <c r="AE12" s="223">
        <v>0</v>
      </c>
      <c r="AF12" s="216">
        <v>26780</v>
      </c>
      <c r="AG12" s="216">
        <v>16500</v>
      </c>
      <c r="AH12" s="216">
        <v>31350</v>
      </c>
      <c r="AI12" s="216">
        <v>20960</v>
      </c>
      <c r="AJ12" s="216">
        <v>3467</v>
      </c>
      <c r="AK12" s="216">
        <v>6923</v>
      </c>
      <c r="AL12" s="226">
        <v>0.2208</v>
      </c>
      <c r="AM12" s="223">
        <v>0</v>
      </c>
      <c r="AN12" s="117" t="str">
        <v>ptDB47</v>
      </c>
      <c r="AO12" s="228">
        <v>0</v>
      </c>
      <c r="AP12" s="216">
        <v>31350</v>
      </c>
      <c r="AQ12" s="216">
        <v>20960</v>
      </c>
      <c r="AR12" s="216">
        <v>3467</v>
      </c>
      <c r="AS12" s="216">
        <v>6923</v>
      </c>
      <c r="AT12" s="226">
        <v>0.2208</v>
      </c>
      <c r="AU12" s="223" t="str">
        <v/>
      </c>
      <c r="AV12" s="228">
        <v>0</v>
      </c>
      <c r="AW12" s="117">
        <v>16500</v>
      </c>
    </row>
    <row r="13" spans="1:50">
      <c r="A13" s="117">
        <v>790</v>
      </c>
      <c r="B13" s="117" t="str">
        <v>비닐스토리</v>
      </c>
      <c r="C13" s="210">
        <v>45536</v>
      </c>
      <c r="D13" s="117" t="str">
        <v>3100066932398</v>
      </c>
      <c r="E13" s="117" t="str">
        <v>쿠팡</v>
      </c>
      <c r="F13" s="117" t="str">
        <v>이석기</v>
      </c>
      <c r="G13" s="117">
        <v>0</v>
      </c>
      <c r="H13" s="117" t="str">
        <v>0504-4328-3000</v>
      </c>
      <c r="I13" s="210">
        <v>45537</v>
      </c>
      <c r="J13" s="117" t="str">
        <v>CJ대한통운</v>
      </c>
      <c r="K13" s="117" t="str">
        <v>540279519181</v>
      </c>
      <c r="L13" s="210">
        <v>0</v>
      </c>
      <c r="M13" s="117" t="str">
        <v>SE.205</v>
      </c>
      <c r="N13" s="117" t="str">
        <v>투명</v>
      </c>
      <c r="O13" s="117">
        <v>1</v>
      </c>
      <c r="P13" s="117" t="str">
        <v>이석기</v>
      </c>
      <c r="Q13" s="117" t="str">
        <v>0504-4328-3000</v>
      </c>
      <c r="R13" s="117">
        <v>0</v>
      </c>
      <c r="S13" s="117" t="str">
        <v>경상북도 포항시 북구 문화로9번길 16-2 (이화) ( 덕수동 )</v>
      </c>
      <c r="T13" s="223" t="str">
        <v>직접 받고 부재 시 문 앞</v>
      </c>
      <c r="U13" s="223">
        <v>0</v>
      </c>
      <c r="V13" s="223">
        <v>0</v>
      </c>
      <c r="W13" s="216">
        <v>28350</v>
      </c>
      <c r="X13" s="216">
        <v>0</v>
      </c>
      <c r="Y13" s="216">
        <v>3000</v>
      </c>
      <c r="Z13" s="216">
        <v>3500</v>
      </c>
      <c r="AA13" s="216">
        <v>0</v>
      </c>
      <c r="AB13" s="216">
        <v>960</v>
      </c>
      <c r="AC13" s="216">
        <v>0</v>
      </c>
      <c r="AD13" s="117" t="str">
        <v>떡롤 35*400</v>
      </c>
      <c r="AE13" s="223">
        <v>0</v>
      </c>
      <c r="AF13" s="216">
        <v>26780</v>
      </c>
      <c r="AG13" s="216">
        <v>16500</v>
      </c>
      <c r="AH13" s="216">
        <v>31350</v>
      </c>
      <c r="AI13" s="216">
        <v>20960</v>
      </c>
      <c r="AJ13" s="216">
        <v>3467</v>
      </c>
      <c r="AK13" s="216">
        <v>6923</v>
      </c>
      <c r="AL13" s="226">
        <v>0.2208</v>
      </c>
      <c r="AM13" s="223">
        <v>0</v>
      </c>
      <c r="AN13" s="117" t="str">
        <v>ptDB47</v>
      </c>
      <c r="AO13" s="228">
        <v>0</v>
      </c>
      <c r="AP13" s="216">
        <v>31350</v>
      </c>
      <c r="AQ13" s="216">
        <v>20960</v>
      </c>
      <c r="AR13" s="216">
        <v>3467</v>
      </c>
      <c r="AS13" s="216">
        <v>6923</v>
      </c>
      <c r="AT13" s="226">
        <v>0.2208</v>
      </c>
      <c r="AU13" s="223" t="str">
        <v/>
      </c>
      <c r="AV13" s="228">
        <v>0</v>
      </c>
      <c r="AW13" s="117">
        <v>16500</v>
      </c>
    </row>
    <row r="14" spans="1:50">
      <c r="A14" s="117">
        <v>791</v>
      </c>
      <c r="B14" s="117" t="str">
        <v>비닐스토리</v>
      </c>
      <c r="C14" s="210">
        <v>45537</v>
      </c>
      <c r="D14" s="117" t="str">
        <v>28100066816892</v>
      </c>
      <c r="E14" s="117" t="str">
        <v>쿠팡</v>
      </c>
      <c r="F14" s="117" t="str">
        <v>김다은</v>
      </c>
      <c r="G14" s="117">
        <v>0</v>
      </c>
      <c r="H14" s="117" t="str">
        <v>0504-1870-9378</v>
      </c>
      <c r="I14" s="210">
        <v>45537</v>
      </c>
      <c r="J14" s="117" t="str">
        <v>CJ대한통운</v>
      </c>
      <c r="K14" s="117" t="str">
        <v>530281179312</v>
      </c>
      <c r="L14" s="210">
        <v>0</v>
      </c>
      <c r="M14" s="117" t="str">
        <v>SE.306</v>
      </c>
      <c r="N14" s="117" t="str">
        <v>투명</v>
      </c>
      <c r="O14" s="117">
        <v>1</v>
      </c>
      <c r="P14" s="117" t="str">
        <v>진용호</v>
      </c>
      <c r="Q14" s="117" t="str">
        <v>0504-1870-9378</v>
      </c>
      <c r="R14" s="117">
        <v>0</v>
      </c>
      <c r="S14" s="117" t="str">
        <v>경상북도 포항시 남구 중앙로146번길 30-7 안심축산 ( 해도동 )</v>
      </c>
      <c r="T14" s="223" t="str">
        <v>문 앞</v>
      </c>
      <c r="U14" s="223">
        <v>0</v>
      </c>
      <c r="V14" s="223">
        <v>0</v>
      </c>
      <c r="W14" s="216">
        <v>16630</v>
      </c>
      <c r="X14" s="216">
        <v>0</v>
      </c>
      <c r="Y14" s="216">
        <v>3000</v>
      </c>
      <c r="Z14" s="216">
        <v>3000</v>
      </c>
      <c r="AA14" s="216">
        <v>0</v>
      </c>
      <c r="AB14" s="216">
        <v>0</v>
      </c>
      <c r="AC14" s="216">
        <v>0</v>
      </c>
      <c r="AD14" s="117" t="str">
        <v>떡외겹 20*20</v>
      </c>
      <c r="AE14" s="223">
        <v>0</v>
      </c>
      <c r="AF14" s="216">
        <v>15710</v>
      </c>
      <c r="AG14" s="216">
        <v>9680</v>
      </c>
      <c r="AH14" s="216">
        <v>19630</v>
      </c>
      <c r="AI14" s="216">
        <v>12680</v>
      </c>
      <c r="AJ14" s="216">
        <v>2075</v>
      </c>
      <c r="AK14" s="216">
        <v>4875</v>
      </c>
      <c r="AL14" s="226">
        <v>0.24829999999999999</v>
      </c>
      <c r="AM14" s="223">
        <v>0</v>
      </c>
      <c r="AN14" s="117" t="str">
        <v>ptDB47</v>
      </c>
      <c r="AO14" s="228">
        <v>0</v>
      </c>
      <c r="AP14" s="216">
        <v>19630</v>
      </c>
      <c r="AQ14" s="216">
        <v>12680</v>
      </c>
      <c r="AR14" s="216">
        <v>2075</v>
      </c>
      <c r="AS14" s="216">
        <v>4875</v>
      </c>
      <c r="AT14" s="226">
        <v>0.24829999999999999</v>
      </c>
      <c r="AU14" s="223" t="str">
        <v/>
      </c>
      <c r="AV14" s="228">
        <v>0</v>
      </c>
      <c r="AW14" s="117">
        <v>9680</v>
      </c>
    </row>
    <row r="15" spans="1:50">
      <c r="A15" s="117">
        <v>796</v>
      </c>
      <c r="B15" s="117" t="str">
        <v>비닐스토리</v>
      </c>
      <c r="C15" s="210">
        <v>45537</v>
      </c>
      <c r="D15" s="117" t="str">
        <v>3100067239719</v>
      </c>
      <c r="E15" s="117" t="str">
        <v>쿠팡</v>
      </c>
      <c r="F15" s="117" t="str">
        <v>김현아</v>
      </c>
      <c r="G15" s="117">
        <v>0</v>
      </c>
      <c r="H15" s="117" t="str">
        <v>0504-4913-3667</v>
      </c>
      <c r="I15" s="210">
        <v>45538</v>
      </c>
      <c r="J15" s="117" t="str">
        <v>CJ대한통운</v>
      </c>
      <c r="K15" s="117" t="str">
        <v>540280844141</v>
      </c>
      <c r="L15" s="210">
        <v>0</v>
      </c>
      <c r="M15" s="117" t="str">
        <v>SE.206</v>
      </c>
      <c r="N15" s="117" t="str">
        <v>투명</v>
      </c>
      <c r="O15" s="117">
        <v>1</v>
      </c>
      <c r="P15" s="117" t="str">
        <v>김현아</v>
      </c>
      <c r="Q15" s="117" t="str">
        <v>0504-4913-3667</v>
      </c>
      <c r="R15" s="117">
        <v>0</v>
      </c>
      <c r="S15" s="117" t="str">
        <v>경기도 김포시 고촌읍 신곡리 1269 수기마을힐스테이트1단지 106동1503호</v>
      </c>
      <c r="T15" s="223" t="str">
        <v>문 앞</v>
      </c>
      <c r="U15" s="223">
        <v>0</v>
      </c>
      <c r="V15" s="223">
        <v>0</v>
      </c>
      <c r="W15" s="216">
        <v>34020</v>
      </c>
      <c r="X15" s="216">
        <v>0</v>
      </c>
      <c r="Y15" s="216">
        <v>3000</v>
      </c>
      <c r="Z15" s="216">
        <v>3500</v>
      </c>
      <c r="AA15" s="216">
        <v>0</v>
      </c>
      <c r="AB15" s="216">
        <v>960</v>
      </c>
      <c r="AC15" s="216">
        <v>0</v>
      </c>
      <c r="AD15" s="117" t="str">
        <v>떡롤 45*330</v>
      </c>
      <c r="AE15" s="223">
        <v>0</v>
      </c>
      <c r="AF15" s="216">
        <v>32130</v>
      </c>
      <c r="AG15" s="216">
        <v>19800</v>
      </c>
      <c r="AH15" s="216">
        <v>37020</v>
      </c>
      <c r="AI15" s="216">
        <v>24260</v>
      </c>
      <c r="AJ15" s="216">
        <v>4141</v>
      </c>
      <c r="AK15" s="216">
        <v>8619</v>
      </c>
      <c r="AL15" s="226">
        <v>0.23280000000000001</v>
      </c>
      <c r="AM15" s="223">
        <v>0</v>
      </c>
      <c r="AN15" s="117" t="str">
        <v>ptDB47</v>
      </c>
      <c r="AO15" s="228">
        <v>0</v>
      </c>
      <c r="AP15" s="216">
        <v>37020</v>
      </c>
      <c r="AQ15" s="216">
        <v>24260</v>
      </c>
      <c r="AR15" s="216">
        <v>4141</v>
      </c>
      <c r="AS15" s="216">
        <v>8619</v>
      </c>
      <c r="AT15" s="226">
        <v>0.23280000000000001</v>
      </c>
      <c r="AU15" s="223" t="str">
        <v/>
      </c>
      <c r="AV15" s="228">
        <v>0</v>
      </c>
      <c r="AW15" s="117">
        <v>19800</v>
      </c>
    </row>
    <row r="16" spans="1:50">
      <c r="A16" s="117">
        <v>797</v>
      </c>
      <c r="B16" s="117" t="str">
        <v>비닐스토리</v>
      </c>
      <c r="C16" s="210">
        <v>45537</v>
      </c>
      <c r="D16" s="117" t="str">
        <v>8100067237691</v>
      </c>
      <c r="E16" s="117" t="str">
        <v>쿠팡</v>
      </c>
      <c r="F16" s="117" t="str">
        <v>김국향</v>
      </c>
      <c r="G16" s="117">
        <v>0</v>
      </c>
      <c r="H16" s="117" t="str">
        <v>0504-2793-1721</v>
      </c>
      <c r="I16" s="210">
        <v>45538</v>
      </c>
      <c r="J16" s="117" t="str">
        <v>CJ대한통운</v>
      </c>
      <c r="K16" s="117" t="str">
        <v>540281076832</v>
      </c>
      <c r="L16" s="210">
        <v>0</v>
      </c>
      <c r="M16" s="117" t="str">
        <v>SE.206</v>
      </c>
      <c r="N16" s="117" t="str">
        <v>투명</v>
      </c>
      <c r="O16" s="117">
        <v>1</v>
      </c>
      <c r="P16" s="117" t="str">
        <v>김국향</v>
      </c>
      <c r="Q16" s="117" t="str">
        <v>0504-2793-1721</v>
      </c>
      <c r="R16" s="117">
        <v>0</v>
      </c>
      <c r="S16" s="117" t="str">
        <v>경상남도 거창군 가조면 월포2길 3-5 -</v>
      </c>
      <c r="T16" s="223" t="str">
        <v>직접 받고 부재 시 문 앞</v>
      </c>
      <c r="U16" s="223">
        <v>0</v>
      </c>
      <c r="V16" s="223">
        <v>0</v>
      </c>
      <c r="W16" s="216">
        <v>34020</v>
      </c>
      <c r="X16" s="216">
        <v>0</v>
      </c>
      <c r="Y16" s="216">
        <v>3000</v>
      </c>
      <c r="Z16" s="216">
        <v>3500</v>
      </c>
      <c r="AA16" s="216">
        <v>0</v>
      </c>
      <c r="AB16" s="216">
        <v>960</v>
      </c>
      <c r="AC16" s="216">
        <v>0</v>
      </c>
      <c r="AD16" s="117" t="str">
        <v>떡롤 45*330</v>
      </c>
      <c r="AE16" s="223">
        <v>0</v>
      </c>
      <c r="AF16" s="216">
        <v>32130</v>
      </c>
      <c r="AG16" s="216">
        <v>19800</v>
      </c>
      <c r="AH16" s="216">
        <v>37020</v>
      </c>
      <c r="AI16" s="216">
        <v>24260</v>
      </c>
      <c r="AJ16" s="216">
        <v>4141</v>
      </c>
      <c r="AK16" s="216">
        <v>8619</v>
      </c>
      <c r="AL16" s="226">
        <v>0.23280000000000001</v>
      </c>
      <c r="AM16" s="223">
        <v>0</v>
      </c>
      <c r="AN16" s="117" t="str">
        <v>ptDB47</v>
      </c>
      <c r="AO16" s="228">
        <v>0</v>
      </c>
      <c r="AP16" s="216">
        <v>37020</v>
      </c>
      <c r="AQ16" s="216">
        <v>24260</v>
      </c>
      <c r="AR16" s="216">
        <v>4141</v>
      </c>
      <c r="AS16" s="216">
        <v>8619</v>
      </c>
      <c r="AT16" s="226">
        <v>0.23280000000000001</v>
      </c>
      <c r="AU16" s="223" t="str">
        <v/>
      </c>
      <c r="AV16" s="228">
        <v>0</v>
      </c>
      <c r="AW16" s="117">
        <v>19800</v>
      </c>
    </row>
    <row r="17" spans="1:49">
      <c r="A17" s="117">
        <v>798</v>
      </c>
      <c r="B17" s="117" t="str">
        <v>비닐스토리</v>
      </c>
      <c r="C17" s="210">
        <v>45537</v>
      </c>
      <c r="D17" s="117" t="str">
        <v>3100067265986</v>
      </c>
      <c r="E17" s="117" t="str">
        <v>쿠팡</v>
      </c>
      <c r="F17" s="117" t="str">
        <v>이구호</v>
      </c>
      <c r="G17" s="117">
        <v>0</v>
      </c>
      <c r="H17" s="117" t="str">
        <v>0504-4965-5486</v>
      </c>
      <c r="I17" s="210">
        <v>45538</v>
      </c>
      <c r="J17" s="117" t="str">
        <v>CJ대한통운</v>
      </c>
      <c r="K17" s="117" t="str">
        <v>540280874834</v>
      </c>
      <c r="L17" s="210">
        <v>0</v>
      </c>
      <c r="M17" s="117" t="str">
        <v>SE.114</v>
      </c>
      <c r="N17" s="117" t="str">
        <v>투명</v>
      </c>
      <c r="O17" s="117">
        <v>2</v>
      </c>
      <c r="P17" s="117" t="str">
        <v>이구호</v>
      </c>
      <c r="Q17" s="117" t="str">
        <v>0504-4965-5486</v>
      </c>
      <c r="R17" s="117">
        <v>0</v>
      </c>
      <c r="S17" s="117" t="str">
        <v>경상북도 봉화군 춘양면 미곡동길 142-72 1층</v>
      </c>
      <c r="T17" s="223" t="str">
        <v>문 앞</v>
      </c>
      <c r="U17" s="223">
        <v>0</v>
      </c>
      <c r="V17" s="223">
        <v>0</v>
      </c>
      <c r="W17" s="216">
        <v>12240</v>
      </c>
      <c r="X17" s="216">
        <v>1360</v>
      </c>
      <c r="Y17" s="216">
        <v>0</v>
      </c>
      <c r="Z17" s="216">
        <v>3000</v>
      </c>
      <c r="AA17" s="216">
        <v>0</v>
      </c>
      <c r="AB17" s="216">
        <v>0</v>
      </c>
      <c r="AC17" s="216">
        <v>0</v>
      </c>
      <c r="AD17" s="117" t="str">
        <v>고추 90*130</v>
      </c>
      <c r="AE17" s="223" t="str">
        <v>재구매</v>
      </c>
      <c r="AF17" s="216">
        <v>6430</v>
      </c>
      <c r="AG17" s="216">
        <v>3960</v>
      </c>
      <c r="AH17" s="216">
        <v>12240</v>
      </c>
      <c r="AI17" s="216">
        <v>10920</v>
      </c>
      <c r="AJ17" s="216">
        <v>1454</v>
      </c>
      <c r="AK17" s="216">
        <v>-134</v>
      </c>
      <c r="AL17" s="226">
        <v>-1.09E-2</v>
      </c>
      <c r="AM17" s="223">
        <v>0</v>
      </c>
      <c r="AN17" s="117" t="str">
        <v>ptDB47</v>
      </c>
      <c r="AO17" s="228">
        <v>0</v>
      </c>
      <c r="AP17" s="216">
        <v>12240</v>
      </c>
      <c r="AQ17" s="216">
        <v>10920</v>
      </c>
      <c r="AR17" s="216">
        <v>1454</v>
      </c>
      <c r="AS17" s="216">
        <v>-134</v>
      </c>
      <c r="AT17" s="226">
        <v>-1.09E-2</v>
      </c>
      <c r="AU17" s="223" t="str">
        <v/>
      </c>
      <c r="AV17" s="228">
        <v>0</v>
      </c>
      <c r="AW17" s="117">
        <v>7920</v>
      </c>
    </row>
    <row r="18" spans="1:49">
      <c r="A18" s="117">
        <v>799</v>
      </c>
      <c r="B18" s="117" t="str">
        <v>비닐스토리</v>
      </c>
      <c r="C18" s="210">
        <v>45537</v>
      </c>
      <c r="D18" s="117" t="str">
        <v>24100067055951</v>
      </c>
      <c r="E18" s="117" t="str">
        <v>쿠팡</v>
      </c>
      <c r="F18" s="117" t="str">
        <v>추수택</v>
      </c>
      <c r="G18" s="117">
        <v>0</v>
      </c>
      <c r="H18" s="117" t="str">
        <v>0502-1705-8289</v>
      </c>
      <c r="I18" s="210">
        <v>45538</v>
      </c>
      <c r="J18" s="117" t="str">
        <v>CJ대한통운</v>
      </c>
      <c r="K18" s="117" t="str">
        <v>540280874694</v>
      </c>
      <c r="L18" s="210">
        <v>0</v>
      </c>
      <c r="M18" s="117" t="str">
        <v>SE.114</v>
      </c>
      <c r="N18" s="117" t="str">
        <v>투명</v>
      </c>
      <c r="O18" s="117">
        <v>2</v>
      </c>
      <c r="P18" s="117" t="str">
        <v>추수택</v>
      </c>
      <c r="Q18" s="117" t="str">
        <v>0502-1705-8289</v>
      </c>
      <c r="R18" s="117">
        <v>0</v>
      </c>
      <c r="S18" s="117" t="str">
        <v>전라남도 영암군 신북면 학동로 256-10 -</v>
      </c>
      <c r="T18" s="223" t="str">
        <v>문 앞</v>
      </c>
      <c r="U18" s="223">
        <v>0</v>
      </c>
      <c r="V18" s="223">
        <v>0</v>
      </c>
      <c r="W18" s="216">
        <v>12240</v>
      </c>
      <c r="X18" s="216">
        <v>1360</v>
      </c>
      <c r="Y18" s="216">
        <v>0</v>
      </c>
      <c r="Z18" s="216">
        <v>3000</v>
      </c>
      <c r="AA18" s="216">
        <v>0</v>
      </c>
      <c r="AB18" s="216">
        <v>0</v>
      </c>
      <c r="AC18" s="216">
        <v>0</v>
      </c>
      <c r="AD18" s="117" t="str">
        <v>고추 90*130</v>
      </c>
      <c r="AE18" s="223">
        <v>0</v>
      </c>
      <c r="AF18" s="216">
        <v>6430</v>
      </c>
      <c r="AG18" s="216">
        <v>3960</v>
      </c>
      <c r="AH18" s="216">
        <v>12240</v>
      </c>
      <c r="AI18" s="216">
        <v>10920</v>
      </c>
      <c r="AJ18" s="216">
        <v>1454</v>
      </c>
      <c r="AK18" s="216">
        <v>-134</v>
      </c>
      <c r="AL18" s="226">
        <v>-1.09E-2</v>
      </c>
      <c r="AM18" s="223">
        <v>0</v>
      </c>
      <c r="AN18" s="117" t="str">
        <v>ptDB47</v>
      </c>
      <c r="AO18" s="228">
        <v>0</v>
      </c>
      <c r="AP18" s="216">
        <v>12240</v>
      </c>
      <c r="AQ18" s="216">
        <v>10920</v>
      </c>
      <c r="AR18" s="216">
        <v>1454</v>
      </c>
      <c r="AS18" s="216">
        <v>-134</v>
      </c>
      <c r="AT18" s="226">
        <v>-1.09E-2</v>
      </c>
      <c r="AU18" s="223" t="str">
        <v/>
      </c>
      <c r="AV18" s="228">
        <v>0</v>
      </c>
      <c r="AW18" s="117">
        <v>7920</v>
      </c>
    </row>
    <row r="19" spans="1:49">
      <c r="A19" s="117">
        <v>800</v>
      </c>
      <c r="B19" s="117" t="str">
        <v>비닐스토리</v>
      </c>
      <c r="C19" s="210">
        <v>45538</v>
      </c>
      <c r="D19" s="117" t="str">
        <v>9100067078970</v>
      </c>
      <c r="E19" s="117" t="str">
        <v>쿠팡</v>
      </c>
      <c r="F19" s="117" t="str">
        <v>이수진</v>
      </c>
      <c r="G19" s="117">
        <v>0</v>
      </c>
      <c r="H19" s="117" t="str">
        <v>0502-7901-0264</v>
      </c>
      <c r="I19" s="210">
        <v>45538</v>
      </c>
      <c r="J19" s="117" t="str">
        <v>CJ대한통운</v>
      </c>
      <c r="K19" s="117" t="str">
        <v>530282637843</v>
      </c>
      <c r="L19" s="210">
        <v>0</v>
      </c>
      <c r="M19" s="117" t="str">
        <v>SE.122</v>
      </c>
      <c r="N19" s="117" t="str">
        <v>투명</v>
      </c>
      <c r="O19" s="117">
        <v>1</v>
      </c>
      <c r="P19" s="117" t="str">
        <v>이수진</v>
      </c>
      <c r="Q19" s="117" t="str">
        <v>0502-7901-0264</v>
      </c>
      <c r="R19" s="117">
        <v>0</v>
      </c>
      <c r="S19" s="117" t="str">
        <v>충청남도 아산시 탕정면 명암리 탕정삼성트라팰리스아파트 (301~304동) 404동 1702호</v>
      </c>
      <c r="T19" s="223" t="str">
        <v>문 앞</v>
      </c>
      <c r="U19" s="223">
        <v>0</v>
      </c>
      <c r="V19" s="223">
        <v>0</v>
      </c>
      <c r="W19" s="216">
        <v>6820</v>
      </c>
      <c r="X19" s="216">
        <v>0</v>
      </c>
      <c r="Y19" s="216">
        <v>3000</v>
      </c>
      <c r="Z19" s="216">
        <v>3000</v>
      </c>
      <c r="AA19" s="216">
        <v>0</v>
      </c>
      <c r="AB19" s="216">
        <v>0</v>
      </c>
      <c r="AC19" s="216">
        <v>0</v>
      </c>
      <c r="AD19" s="117" t="str">
        <v>막지 75*100</v>
      </c>
      <c r="AE19" s="223">
        <v>0</v>
      </c>
      <c r="AF19" s="216">
        <v>5890</v>
      </c>
      <c r="AG19" s="216">
        <v>3740</v>
      </c>
      <c r="AH19" s="216">
        <v>9820</v>
      </c>
      <c r="AI19" s="216">
        <v>6740</v>
      </c>
      <c r="AJ19" s="216">
        <v>909</v>
      </c>
      <c r="AK19" s="216">
        <v>2171</v>
      </c>
      <c r="AL19" s="226">
        <v>0.22109999999999999</v>
      </c>
      <c r="AM19" s="223">
        <v>0</v>
      </c>
      <c r="AN19" s="117" t="str">
        <v>ptDB47</v>
      </c>
      <c r="AO19" s="228">
        <v>0</v>
      </c>
      <c r="AP19" s="216">
        <v>9820</v>
      </c>
      <c r="AQ19" s="216">
        <v>6740</v>
      </c>
      <c r="AR19" s="216">
        <v>909</v>
      </c>
      <c r="AS19" s="216">
        <v>2171</v>
      </c>
      <c r="AT19" s="226">
        <v>0.22109999999999999</v>
      </c>
      <c r="AU19" s="223" t="str">
        <v/>
      </c>
      <c r="AV19" s="228">
        <v>0</v>
      </c>
      <c r="AW19" s="117">
        <v>3740</v>
      </c>
    </row>
    <row r="20" spans="1:49">
      <c r="A20" s="117">
        <v>807</v>
      </c>
      <c r="B20" s="117" t="str">
        <v>비닐스토리</v>
      </c>
      <c r="C20" s="210">
        <v>45538</v>
      </c>
      <c r="D20" s="117" t="str">
        <v>2024090388966101</v>
      </c>
      <c r="E20" s="117" t="str">
        <v>스마트 스토어</v>
      </c>
      <c r="F20" s="117" t="str">
        <v>이지혜</v>
      </c>
      <c r="G20" s="117" t="str">
        <v>ljhl****</v>
      </c>
      <c r="H20" s="117" t="str">
        <v>010-4972-3344</v>
      </c>
      <c r="I20" s="210">
        <v>45538</v>
      </c>
      <c r="J20" s="117" t="str">
        <v>CJ대한통운</v>
      </c>
      <c r="K20" s="117" t="str">
        <v>530282428053</v>
      </c>
      <c r="L20" s="210">
        <v>0</v>
      </c>
      <c r="M20" s="117" t="str">
        <v>SE.121</v>
      </c>
      <c r="N20" s="117" t="str">
        <v>투명</v>
      </c>
      <c r="O20" s="117">
        <v>6</v>
      </c>
      <c r="P20" s="117" t="str">
        <v>오퐁드부아</v>
      </c>
      <c r="Q20" s="117" t="str">
        <v>010-4972-3344</v>
      </c>
      <c r="R20" s="117">
        <v>0</v>
      </c>
      <c r="S20" s="117" t="str">
        <v>대구광역시 달성군 가창면 주리2길 104 (가창면) 오퐁드부아</v>
      </c>
      <c r="T20" s="223">
        <v>0</v>
      </c>
      <c r="U20" s="223">
        <v>0</v>
      </c>
      <c r="V20" s="223">
        <v>0</v>
      </c>
      <c r="W20" s="216">
        <v>35280</v>
      </c>
      <c r="X20" s="216">
        <v>0</v>
      </c>
      <c r="Y20" s="216">
        <v>0</v>
      </c>
      <c r="Z20" s="216">
        <v>3500</v>
      </c>
      <c r="AA20" s="216">
        <v>0</v>
      </c>
      <c r="AB20" s="216">
        <v>960</v>
      </c>
      <c r="AC20" s="216">
        <v>0</v>
      </c>
      <c r="AD20" s="117" t="str">
        <v>막지 63*90</v>
      </c>
      <c r="AE20" s="223">
        <v>0</v>
      </c>
      <c r="AF20" s="216">
        <v>5120</v>
      </c>
      <c r="AG20" s="216">
        <v>3410</v>
      </c>
      <c r="AH20" s="216">
        <v>35280</v>
      </c>
      <c r="AI20" s="216">
        <v>24920</v>
      </c>
      <c r="AJ20" s="216">
        <v>1484</v>
      </c>
      <c r="AK20" s="216">
        <v>8876</v>
      </c>
      <c r="AL20" s="226">
        <v>0.25159999999999999</v>
      </c>
      <c r="AM20" s="223">
        <v>0</v>
      </c>
      <c r="AN20" s="117" t="str">
        <v>ptDB47</v>
      </c>
      <c r="AO20" s="228">
        <v>0</v>
      </c>
      <c r="AP20" s="216">
        <v>35280</v>
      </c>
      <c r="AQ20" s="216">
        <v>24920</v>
      </c>
      <c r="AR20" s="216">
        <v>1484</v>
      </c>
      <c r="AS20" s="216">
        <v>8876</v>
      </c>
      <c r="AT20" s="226">
        <v>0.25159999999999999</v>
      </c>
      <c r="AU20" s="223" t="str">
        <v/>
      </c>
      <c r="AV20" s="228">
        <v>0</v>
      </c>
      <c r="AW20" s="117">
        <v>20460</v>
      </c>
    </row>
    <row r="21" spans="1:49">
      <c r="A21" s="117">
        <v>808</v>
      </c>
      <c r="B21" s="117" t="str">
        <v>비닐스토리</v>
      </c>
      <c r="C21" s="210">
        <v>45538</v>
      </c>
      <c r="D21" s="117" t="str">
        <v>2024090387206071</v>
      </c>
      <c r="E21" s="117" t="str">
        <v>스마트 스토어</v>
      </c>
      <c r="F21" s="117" t="str">
        <v>유소림</v>
      </c>
      <c r="G21" s="117" t="str">
        <v>s585****</v>
      </c>
      <c r="H21" s="117" t="str">
        <v>010-3600-9441</v>
      </c>
      <c r="I21" s="210">
        <v>45538</v>
      </c>
      <c r="J21" s="117" t="str">
        <v>CJ대한통운</v>
      </c>
      <c r="K21" s="117" t="str">
        <v>540280844082</v>
      </c>
      <c r="L21" s="210">
        <v>0</v>
      </c>
      <c r="M21" s="117" t="str">
        <v>SE.206</v>
      </c>
      <c r="N21" s="117" t="str">
        <v>투명</v>
      </c>
      <c r="O21" s="117">
        <v>1</v>
      </c>
      <c r="P21" s="117" t="str">
        <v>유소림</v>
      </c>
      <c r="Q21" s="117" t="str">
        <v>010-3600-9441</v>
      </c>
      <c r="R21" s="117">
        <v>0</v>
      </c>
      <c r="S21" s="117" t="str">
        <v>대구광역시 달서구 월배로40길 52-7 (상인동) 1층 소리미아</v>
      </c>
      <c r="T21" s="223">
        <v>0</v>
      </c>
      <c r="U21" s="223">
        <v>0</v>
      </c>
      <c r="V21" s="223">
        <v>0</v>
      </c>
      <c r="W21" s="216">
        <v>28620</v>
      </c>
      <c r="X21" s="216">
        <v>3180</v>
      </c>
      <c r="Y21" s="216">
        <v>3000</v>
      </c>
      <c r="Z21" s="216">
        <v>3500</v>
      </c>
      <c r="AA21" s="216">
        <v>0</v>
      </c>
      <c r="AB21" s="216">
        <v>960</v>
      </c>
      <c r="AC21" s="216">
        <v>0</v>
      </c>
      <c r="AD21" s="117" t="str">
        <v>떡롤 45*330</v>
      </c>
      <c r="AE21" s="223">
        <v>0</v>
      </c>
      <c r="AF21" s="216">
        <v>30600</v>
      </c>
      <c r="AG21" s="216">
        <v>19800</v>
      </c>
      <c r="AH21" s="216">
        <v>31620</v>
      </c>
      <c r="AI21" s="216">
        <v>24260</v>
      </c>
      <c r="AJ21" s="216">
        <v>1278</v>
      </c>
      <c r="AK21" s="216">
        <v>9082</v>
      </c>
      <c r="AL21" s="226">
        <v>0.28720000000000001</v>
      </c>
      <c r="AM21" s="223">
        <v>0</v>
      </c>
      <c r="AN21" s="117" t="str">
        <v>ptDB47</v>
      </c>
      <c r="AO21" s="228">
        <v>0</v>
      </c>
      <c r="AP21" s="216">
        <v>31620</v>
      </c>
      <c r="AQ21" s="216">
        <v>24260</v>
      </c>
      <c r="AR21" s="216">
        <v>1278</v>
      </c>
      <c r="AS21" s="216">
        <v>6082</v>
      </c>
      <c r="AT21" s="226">
        <v>0.1923</v>
      </c>
      <c r="AU21" s="223" t="str">
        <v>Check</v>
      </c>
      <c r="AV21" s="228">
        <v>0</v>
      </c>
      <c r="AW21" s="117">
        <v>19800</v>
      </c>
    </row>
    <row r="22" spans="1:49">
      <c r="A22" s="117">
        <v>809</v>
      </c>
      <c r="B22" s="117" t="str">
        <v>비닐스토리</v>
      </c>
      <c r="C22" s="210">
        <v>45538</v>
      </c>
      <c r="D22" s="117" t="str">
        <v>2024090387083941</v>
      </c>
      <c r="E22" s="117" t="str">
        <v>스마트 스토어</v>
      </c>
      <c r="F22" s="117" t="str">
        <v>김창열</v>
      </c>
      <c r="G22" s="117" t="str">
        <v>kcy6****</v>
      </c>
      <c r="H22" s="117" t="str">
        <v>010-5537-3717</v>
      </c>
      <c r="I22" s="210">
        <v>45538</v>
      </c>
      <c r="J22" s="117" t="str">
        <v>CJ대한통운</v>
      </c>
      <c r="K22" s="117" t="str">
        <v>540280964051</v>
      </c>
      <c r="L22" s="210">
        <v>0</v>
      </c>
      <c r="M22" s="117" t="str">
        <v>SE.27</v>
      </c>
      <c r="N22" s="117" t="str">
        <v>검정</v>
      </c>
      <c r="O22" s="117">
        <v>10</v>
      </c>
      <c r="P22" s="117" t="str">
        <v>김창열</v>
      </c>
      <c r="Q22" s="117" t="str">
        <v>010-5537-3717</v>
      </c>
      <c r="R22" s="117" t="str">
        <v>053-616-4990</v>
      </c>
      <c r="S22" s="117" t="str">
        <v>대구광역시 달성군 옥포읍 비슬로 1904 (옥포읍) 오피스웨이</v>
      </c>
      <c r="T22" s="223">
        <v>0</v>
      </c>
      <c r="U22" s="223">
        <v>0</v>
      </c>
      <c r="V22" s="223">
        <v>0</v>
      </c>
      <c r="W22" s="216">
        <v>57600</v>
      </c>
      <c r="X22" s="216">
        <v>0</v>
      </c>
      <c r="Y22" s="216">
        <v>0</v>
      </c>
      <c r="Z22" s="216">
        <v>4400</v>
      </c>
      <c r="AA22" s="216">
        <v>0</v>
      </c>
      <c r="AB22" s="216">
        <v>1725</v>
      </c>
      <c r="AC22" s="216">
        <v>0</v>
      </c>
      <c r="AD22" s="117" t="str">
        <v>이불중</v>
      </c>
      <c r="AE22" s="223">
        <v>0</v>
      </c>
      <c r="AF22" s="216">
        <v>5510</v>
      </c>
      <c r="AG22" s="216">
        <v>3520</v>
      </c>
      <c r="AH22" s="216">
        <v>57600</v>
      </c>
      <c r="AI22" s="216">
        <v>41325</v>
      </c>
      <c r="AJ22" s="216">
        <v>2372</v>
      </c>
      <c r="AK22" s="216">
        <v>13903</v>
      </c>
      <c r="AL22" s="226">
        <v>0.2414</v>
      </c>
      <c r="AM22" s="223">
        <v>0</v>
      </c>
      <c r="AN22" s="117" t="str">
        <v>ptDB47</v>
      </c>
      <c r="AO22" s="228">
        <v>0</v>
      </c>
      <c r="AP22" s="216">
        <v>57600</v>
      </c>
      <c r="AQ22" s="216">
        <v>41325</v>
      </c>
      <c r="AR22" s="216">
        <v>2372</v>
      </c>
      <c r="AS22" s="216">
        <v>13903</v>
      </c>
      <c r="AT22" s="226">
        <v>0.2414</v>
      </c>
      <c r="AU22" s="223" t="str">
        <v/>
      </c>
      <c r="AV22" s="228">
        <v>0</v>
      </c>
      <c r="AW22" s="117">
        <v>35200</v>
      </c>
    </row>
    <row r="23" spans="1:49">
      <c r="A23" s="117">
        <v>810</v>
      </c>
      <c r="B23" s="117" t="str">
        <v>비닐스토리</v>
      </c>
      <c r="C23" s="210">
        <v>45538</v>
      </c>
      <c r="D23" s="117" t="str">
        <v>2024090386064901</v>
      </c>
      <c r="E23" s="117" t="str">
        <v>스마트 스토어</v>
      </c>
      <c r="F23" s="117" t="str">
        <v>서은정</v>
      </c>
      <c r="G23" s="117" t="str">
        <v>ejun****</v>
      </c>
      <c r="H23" s="117" t="str">
        <v>010-6660-5551</v>
      </c>
      <c r="I23" s="210">
        <v>45538</v>
      </c>
      <c r="J23" s="117" t="str">
        <v>CJ대한통운</v>
      </c>
      <c r="K23" s="117" t="str">
        <v>530282407602</v>
      </c>
      <c r="L23" s="210">
        <v>0</v>
      </c>
      <c r="M23" s="117" t="str">
        <v>SE.27</v>
      </c>
      <c r="N23" s="117" t="str">
        <v>검정</v>
      </c>
      <c r="O23" s="117">
        <v>5</v>
      </c>
      <c r="P23" s="117" t="str">
        <v>관리사무소</v>
      </c>
      <c r="Q23" s="117" t="str">
        <v>053-587-0667</v>
      </c>
      <c r="R23" s="117">
        <v>0</v>
      </c>
      <c r="S23" s="117" t="str">
        <v>대구광역시 달성군 다사읍 세천남로 35 (다사읍, 제일풍경채 프라임) 관리사무소</v>
      </c>
      <c r="T23" s="223">
        <v>0</v>
      </c>
      <c r="U23" s="223">
        <v>0</v>
      </c>
      <c r="V23" s="223">
        <v>0</v>
      </c>
      <c r="W23" s="216">
        <v>28800</v>
      </c>
      <c r="X23" s="216">
        <v>0</v>
      </c>
      <c r="Y23" s="216">
        <v>0</v>
      </c>
      <c r="Z23" s="216">
        <v>4400</v>
      </c>
      <c r="AA23" s="216">
        <v>0</v>
      </c>
      <c r="AB23" s="216">
        <v>1725</v>
      </c>
      <c r="AC23" s="216">
        <v>0</v>
      </c>
      <c r="AD23" s="117" t="str">
        <v>이불중</v>
      </c>
      <c r="AE23" s="223" t="str">
        <v>재구매</v>
      </c>
      <c r="AF23" s="216">
        <v>5510</v>
      </c>
      <c r="AG23" s="216">
        <v>3520</v>
      </c>
      <c r="AH23" s="216">
        <v>28800</v>
      </c>
      <c r="AI23" s="216">
        <v>23725</v>
      </c>
      <c r="AJ23" s="216">
        <v>1226</v>
      </c>
      <c r="AK23" s="216">
        <v>3849</v>
      </c>
      <c r="AL23" s="226">
        <v>0.1336</v>
      </c>
      <c r="AM23" s="223">
        <v>0</v>
      </c>
      <c r="AN23" s="117" t="str">
        <v>ptDB47</v>
      </c>
      <c r="AO23" s="228">
        <v>0</v>
      </c>
      <c r="AP23" s="216">
        <v>28800</v>
      </c>
      <c r="AQ23" s="216">
        <v>23725</v>
      </c>
      <c r="AR23" s="216">
        <v>1226</v>
      </c>
      <c r="AS23" s="216">
        <v>3849</v>
      </c>
      <c r="AT23" s="226">
        <v>0.1336</v>
      </c>
      <c r="AU23" s="223" t="str">
        <v/>
      </c>
      <c r="AV23" s="228">
        <v>3</v>
      </c>
      <c r="AW23" s="117">
        <v>17600</v>
      </c>
    </row>
    <row r="24" spans="1:49">
      <c r="A24" s="117">
        <v>811</v>
      </c>
      <c r="B24" s="117" t="str">
        <v>비닐스토리</v>
      </c>
      <c r="C24" s="210">
        <v>45538</v>
      </c>
      <c r="D24" s="117" t="str">
        <v>2024090386064891</v>
      </c>
      <c r="E24" s="117" t="str">
        <v>스마트 스토어</v>
      </c>
      <c r="F24" s="117" t="str">
        <v>서은정</v>
      </c>
      <c r="G24" s="117" t="str">
        <v>ejun****</v>
      </c>
      <c r="H24" s="117" t="str">
        <v>010-6660-5551</v>
      </c>
      <c r="I24" s="210">
        <v>45538</v>
      </c>
      <c r="J24" s="117" t="str">
        <v>CJ대한통운</v>
      </c>
      <c r="K24" s="117" t="str">
        <v>530282407602</v>
      </c>
      <c r="L24" s="210">
        <v>0</v>
      </c>
      <c r="M24" s="117" t="str">
        <v>SE.28</v>
      </c>
      <c r="N24" s="117" t="str">
        <v>검정</v>
      </c>
      <c r="O24" s="117">
        <v>1</v>
      </c>
      <c r="P24" s="117" t="str">
        <v>관리사무소</v>
      </c>
      <c r="Q24" s="117" t="str">
        <v>053-587-0667</v>
      </c>
      <c r="R24" s="117">
        <v>0</v>
      </c>
      <c r="S24" s="117" t="str">
        <v>대구광역시 달성군 다사읍 세천남로 35 (다사읍, 제일풍경채 프라임) 관리사무소</v>
      </c>
      <c r="T24" s="223">
        <v>0</v>
      </c>
      <c r="U24" s="223">
        <v>0</v>
      </c>
      <c r="V24" s="223">
        <v>0</v>
      </c>
      <c r="W24" s="216">
        <v>7560</v>
      </c>
      <c r="X24" s="216">
        <v>0</v>
      </c>
      <c r="Y24" s="216">
        <v>0</v>
      </c>
      <c r="Z24" s="216">
        <v>0</v>
      </c>
      <c r="AA24" s="216">
        <v>0</v>
      </c>
      <c r="AB24" s="216">
        <v>0</v>
      </c>
      <c r="AC24" s="216">
        <v>0</v>
      </c>
      <c r="AD24" s="117" t="str">
        <v>이불대</v>
      </c>
      <c r="AE24" s="223" t="str">
        <v>재구매</v>
      </c>
      <c r="AF24" s="216">
        <v>7230</v>
      </c>
      <c r="AG24" s="216">
        <v>4620</v>
      </c>
      <c r="AH24" s="216">
        <v>7560</v>
      </c>
      <c r="AI24" s="216">
        <v>4620</v>
      </c>
      <c r="AJ24" s="216">
        <v>381</v>
      </c>
      <c r="AK24" s="216">
        <v>2559</v>
      </c>
      <c r="AL24" s="226">
        <v>0.33850000000000002</v>
      </c>
      <c r="AM24" s="223">
        <v>0</v>
      </c>
      <c r="AN24" s="117" t="str">
        <v>ptDB47</v>
      </c>
      <c r="AO24" s="228">
        <v>0</v>
      </c>
      <c r="AP24" s="216">
        <v>7560</v>
      </c>
      <c r="AQ24" s="216">
        <v>4620</v>
      </c>
      <c r="AR24" s="216">
        <v>381</v>
      </c>
      <c r="AS24" s="216">
        <v>2559</v>
      </c>
      <c r="AT24" s="226">
        <v>0.33850000000000002</v>
      </c>
      <c r="AU24" s="223" t="str">
        <v/>
      </c>
      <c r="AV24" s="228">
        <v>3</v>
      </c>
      <c r="AW24" s="117">
        <v>4620</v>
      </c>
    </row>
    <row r="25" spans="1:49">
      <c r="A25" s="117">
        <v>812</v>
      </c>
      <c r="B25" s="117" t="str">
        <v>비닐스토리</v>
      </c>
      <c r="C25" s="210">
        <v>45538</v>
      </c>
      <c r="D25" s="117" t="str">
        <v>2024090379215701</v>
      </c>
      <c r="E25" s="117" t="str">
        <v>스마트 스토어</v>
      </c>
      <c r="F25" s="117" t="str">
        <v>이유정</v>
      </c>
      <c r="G25" s="117" t="str">
        <v>2_yo****</v>
      </c>
      <c r="H25" s="117" t="str">
        <v>010-6770-6671</v>
      </c>
      <c r="I25" s="210">
        <v>45538</v>
      </c>
      <c r="J25" s="117" t="str">
        <v>CJ대한통운</v>
      </c>
      <c r="K25" s="117" t="str">
        <v>540280956502</v>
      </c>
      <c r="L25" s="210">
        <v>0</v>
      </c>
      <c r="M25" s="117" t="str">
        <v>SE.307</v>
      </c>
      <c r="N25" s="117" t="str">
        <v>투명</v>
      </c>
      <c r="O25" s="117">
        <v>2</v>
      </c>
      <c r="P25" s="117" t="str">
        <v>이유정</v>
      </c>
      <c r="Q25" s="117" t="str">
        <v>010-6770-6671</v>
      </c>
      <c r="R25" s="117">
        <v>0</v>
      </c>
      <c r="S25" s="117" t="str">
        <v>인천광역시 중구 개항로96번길 32 (율목동) 1층 개항로 인절미</v>
      </c>
      <c r="T25" s="223">
        <v>0</v>
      </c>
      <c r="U25" s="223">
        <v>0</v>
      </c>
      <c r="V25" s="223">
        <v>0</v>
      </c>
      <c r="W25" s="216">
        <v>21380</v>
      </c>
      <c r="X25" s="216">
        <v>2380</v>
      </c>
      <c r="Y25" s="216">
        <v>0</v>
      </c>
      <c r="Z25" s="216">
        <v>3500</v>
      </c>
      <c r="AA25" s="216">
        <v>0</v>
      </c>
      <c r="AB25" s="216">
        <v>960</v>
      </c>
      <c r="AC25" s="216">
        <v>0</v>
      </c>
      <c r="AD25" s="117" t="str">
        <v>떡외겹 30*30</v>
      </c>
      <c r="AE25" s="223">
        <v>0</v>
      </c>
      <c r="AF25" s="216">
        <v>11220</v>
      </c>
      <c r="AG25" s="216">
        <v>7260</v>
      </c>
      <c r="AH25" s="216">
        <v>21380</v>
      </c>
      <c r="AI25" s="216">
        <v>18980</v>
      </c>
      <c r="AJ25" s="216">
        <v>931</v>
      </c>
      <c r="AK25" s="216">
        <v>1469</v>
      </c>
      <c r="AL25" s="226">
        <v>6.8699999999999997E-2</v>
      </c>
      <c r="AM25" s="223">
        <v>0</v>
      </c>
      <c r="AN25" s="117" t="str">
        <v>ptDB47</v>
      </c>
      <c r="AO25" s="228">
        <v>0</v>
      </c>
      <c r="AP25" s="216">
        <v>21380</v>
      </c>
      <c r="AQ25" s="216">
        <v>18980</v>
      </c>
      <c r="AR25" s="216">
        <v>931</v>
      </c>
      <c r="AS25" s="216">
        <v>1469</v>
      </c>
      <c r="AT25" s="226">
        <v>6.8699999999999997E-2</v>
      </c>
      <c r="AU25" s="223" t="str">
        <v/>
      </c>
      <c r="AV25" s="228">
        <v>0</v>
      </c>
      <c r="AW25" s="117">
        <v>14520</v>
      </c>
    </row>
    <row r="26" spans="1:49">
      <c r="A26" s="117">
        <v>813</v>
      </c>
      <c r="B26" s="117" t="str">
        <v>비닐스토리</v>
      </c>
      <c r="C26" s="210">
        <v>45538</v>
      </c>
      <c r="D26" s="117" t="str">
        <v>2024090379215691</v>
      </c>
      <c r="E26" s="117" t="str">
        <v>스마트 스토어</v>
      </c>
      <c r="F26" s="117" t="str">
        <v>이유정</v>
      </c>
      <c r="G26" s="117" t="str">
        <v>2_yo****</v>
      </c>
      <c r="H26" s="117" t="str">
        <v>010-6770-6671</v>
      </c>
      <c r="I26" s="210">
        <v>45538</v>
      </c>
      <c r="J26" s="117" t="str">
        <v>CJ대한통운</v>
      </c>
      <c r="K26" s="117" t="str">
        <v>540280956502</v>
      </c>
      <c r="L26" s="210">
        <v>0</v>
      </c>
      <c r="M26" s="117" t="str">
        <v>SE.303</v>
      </c>
      <c r="N26" s="117" t="str">
        <v>투명</v>
      </c>
      <c r="O26" s="117">
        <v>1</v>
      </c>
      <c r="P26" s="117" t="str">
        <v>이유정</v>
      </c>
      <c r="Q26" s="117" t="str">
        <v>010-6770-6671</v>
      </c>
      <c r="R26" s="117">
        <v>0</v>
      </c>
      <c r="S26" s="117" t="str">
        <v>인천광역시 중구 개항로96번길 32 (율목동) 1층 개항로 인절미</v>
      </c>
      <c r="T26" s="223">
        <v>0</v>
      </c>
      <c r="U26" s="223">
        <v>0</v>
      </c>
      <c r="V26" s="223">
        <v>0</v>
      </c>
      <c r="W26" s="216">
        <v>22190</v>
      </c>
      <c r="X26" s="216">
        <v>2470</v>
      </c>
      <c r="Y26" s="216">
        <v>0</v>
      </c>
      <c r="Z26" s="216">
        <v>0</v>
      </c>
      <c r="AA26" s="216">
        <v>0</v>
      </c>
      <c r="AB26" s="216">
        <v>0</v>
      </c>
      <c r="AC26" s="216">
        <v>0</v>
      </c>
      <c r="AD26" s="117" t="str">
        <v>떡외겹 25*25</v>
      </c>
      <c r="AE26" s="223" t="str">
        <v>재구매</v>
      </c>
      <c r="AF26" s="216">
        <v>23290</v>
      </c>
      <c r="AG26" s="216">
        <v>15070</v>
      </c>
      <c r="AH26" s="216">
        <v>22190</v>
      </c>
      <c r="AI26" s="216">
        <v>15070</v>
      </c>
      <c r="AJ26" s="216">
        <v>963</v>
      </c>
      <c r="AK26" s="216">
        <v>6157</v>
      </c>
      <c r="AL26" s="226">
        <v>0.27750000000000002</v>
      </c>
      <c r="AM26" s="223">
        <v>0</v>
      </c>
      <c r="AN26" s="117" t="str">
        <v>ptDB47</v>
      </c>
      <c r="AO26" s="228">
        <v>0</v>
      </c>
      <c r="AP26" s="216">
        <v>22190</v>
      </c>
      <c r="AQ26" s="216">
        <v>15070</v>
      </c>
      <c r="AR26" s="216">
        <v>963</v>
      </c>
      <c r="AS26" s="216">
        <v>6157</v>
      </c>
      <c r="AT26" s="226">
        <v>0.27750000000000002</v>
      </c>
      <c r="AU26" s="223" t="str">
        <v/>
      </c>
      <c r="AV26" s="228">
        <v>0</v>
      </c>
      <c r="AW26" s="117">
        <v>15070</v>
      </c>
    </row>
    <row r="27" spans="1:49">
      <c r="A27" s="117">
        <v>814</v>
      </c>
      <c r="B27" s="117" t="str">
        <v>비닐스토리</v>
      </c>
      <c r="C27" s="210">
        <v>45537</v>
      </c>
      <c r="D27" s="117" t="str">
        <v>2024090264149221</v>
      </c>
      <c r="E27" s="117" t="str">
        <v>스마트 스토어</v>
      </c>
      <c r="F27" s="117" t="str">
        <v>이지현</v>
      </c>
      <c r="G27" s="117" t="str">
        <v>leej****</v>
      </c>
      <c r="H27" s="117" t="str">
        <v>010-2057-7020</v>
      </c>
      <c r="I27" s="210">
        <v>45538</v>
      </c>
      <c r="J27" s="117" t="str">
        <v>CJ대한통운</v>
      </c>
      <c r="K27" s="117" t="str">
        <v>530282277262</v>
      </c>
      <c r="L27" s="210">
        <v>0</v>
      </c>
      <c r="M27" s="117" t="str">
        <v>SE.206</v>
      </c>
      <c r="N27" s="117" t="str">
        <v>투명</v>
      </c>
      <c r="O27" s="117">
        <v>1</v>
      </c>
      <c r="P27" s="117" t="str">
        <v>이춘희</v>
      </c>
      <c r="Q27" s="117" t="str">
        <v>010-3311-5705</v>
      </c>
      <c r="R27" s="117">
        <v>0</v>
      </c>
      <c r="S27" s="117" t="str">
        <v>강원도 원주시 남원로469번길 13-14 (명륜동) 1층</v>
      </c>
      <c r="T27" s="223">
        <v>0</v>
      </c>
      <c r="U27" s="223">
        <v>0</v>
      </c>
      <c r="V27" s="223">
        <v>0</v>
      </c>
      <c r="W27" s="216">
        <v>28620</v>
      </c>
      <c r="X27" s="216">
        <v>3180</v>
      </c>
      <c r="Y27" s="216">
        <v>3000</v>
      </c>
      <c r="Z27" s="216">
        <v>3500</v>
      </c>
      <c r="AA27" s="216">
        <v>0</v>
      </c>
      <c r="AB27" s="216">
        <v>960</v>
      </c>
      <c r="AC27" s="216">
        <v>0</v>
      </c>
      <c r="AD27" s="117" t="str">
        <v>떡롤 45*330</v>
      </c>
      <c r="AE27" s="223">
        <v>0</v>
      </c>
      <c r="AF27" s="216">
        <v>30600</v>
      </c>
      <c r="AG27" s="216">
        <v>19800</v>
      </c>
      <c r="AH27" s="216">
        <v>31620</v>
      </c>
      <c r="AI27" s="216">
        <v>24260</v>
      </c>
      <c r="AJ27" s="216">
        <v>1278</v>
      </c>
      <c r="AK27" s="216">
        <v>9082</v>
      </c>
      <c r="AL27" s="226">
        <v>0.28720000000000001</v>
      </c>
      <c r="AM27" s="223">
        <v>0</v>
      </c>
      <c r="AN27" s="117" t="str">
        <v>ptDB47</v>
      </c>
      <c r="AO27" s="228">
        <v>0</v>
      </c>
      <c r="AP27" s="216">
        <v>31620</v>
      </c>
      <c r="AQ27" s="216">
        <v>24260</v>
      </c>
      <c r="AR27" s="216">
        <v>1278</v>
      </c>
      <c r="AS27" s="216">
        <v>6082</v>
      </c>
      <c r="AT27" s="226">
        <v>0.1923</v>
      </c>
      <c r="AU27" s="223" t="str">
        <v>Check</v>
      </c>
      <c r="AV27" s="228">
        <v>0</v>
      </c>
      <c r="AW27" s="117">
        <v>19800</v>
      </c>
    </row>
    <row r="28" spans="1:49">
      <c r="A28" s="117">
        <v>815</v>
      </c>
      <c r="B28" s="117" t="str">
        <v>비닐스토리</v>
      </c>
      <c r="C28" s="210">
        <v>45537</v>
      </c>
      <c r="D28" s="117" t="str">
        <v>2024090255307451</v>
      </c>
      <c r="E28" s="117" t="str">
        <v>스마트 스토어</v>
      </c>
      <c r="F28" s="117" t="str">
        <v>장원경</v>
      </c>
      <c r="G28" s="117" t="str">
        <v>buty****</v>
      </c>
      <c r="H28" s="117" t="str">
        <v>010-9027-4153</v>
      </c>
      <c r="I28" s="210">
        <v>45538</v>
      </c>
      <c r="J28" s="117" t="str">
        <v>CJ대한통운</v>
      </c>
      <c r="K28" s="117" t="str">
        <v>530282277236</v>
      </c>
      <c r="L28" s="210">
        <v>0</v>
      </c>
      <c r="M28" s="117" t="str">
        <v>SE.201</v>
      </c>
      <c r="N28" s="117" t="str">
        <v>투명</v>
      </c>
      <c r="O28" s="117">
        <v>1</v>
      </c>
      <c r="P28" s="117" t="str">
        <v>장원경</v>
      </c>
      <c r="Q28" s="117" t="str">
        <v>010-9027-4153</v>
      </c>
      <c r="R28" s="117">
        <v>0</v>
      </c>
      <c r="S28" s="117" t="str">
        <v>충청남도 계룡시 엄사면 번영11길 18-16 (엄사면) 1층 예촌소바</v>
      </c>
      <c r="T28" s="223" t="str">
        <v>배송 전 미리 연락해 주세요</v>
      </c>
      <c r="U28" s="223">
        <v>0</v>
      </c>
      <c r="V28" s="223">
        <v>0</v>
      </c>
      <c r="W28" s="216">
        <v>14580</v>
      </c>
      <c r="X28" s="216">
        <v>1620</v>
      </c>
      <c r="Y28" s="216">
        <v>3000</v>
      </c>
      <c r="Z28" s="216">
        <v>3500</v>
      </c>
      <c r="AA28" s="216">
        <v>0</v>
      </c>
      <c r="AB28" s="216">
        <v>960</v>
      </c>
      <c r="AC28" s="216">
        <v>0</v>
      </c>
      <c r="AD28" s="117" t="str">
        <v>떡롤 20*400</v>
      </c>
      <c r="AE28" s="223">
        <v>0</v>
      </c>
      <c r="AF28" s="216">
        <v>15300</v>
      </c>
      <c r="AG28" s="216">
        <v>9900</v>
      </c>
      <c r="AH28" s="216">
        <v>17580</v>
      </c>
      <c r="AI28" s="216">
        <v>14360</v>
      </c>
      <c r="AJ28" s="216">
        <v>719</v>
      </c>
      <c r="AK28" s="216">
        <v>5501</v>
      </c>
      <c r="AL28" s="226">
        <v>0.31290000000000001</v>
      </c>
      <c r="AM28" s="223">
        <v>0</v>
      </c>
      <c r="AN28" s="117" t="str">
        <v>ptDB47</v>
      </c>
      <c r="AO28" s="228">
        <v>0</v>
      </c>
      <c r="AP28" s="216">
        <v>17580</v>
      </c>
      <c r="AQ28" s="216">
        <v>14360</v>
      </c>
      <c r="AR28" s="216">
        <v>719</v>
      </c>
      <c r="AS28" s="216">
        <v>2501</v>
      </c>
      <c r="AT28" s="226">
        <v>0.14230000000000001</v>
      </c>
      <c r="AU28" s="223" t="str">
        <v>Check</v>
      </c>
      <c r="AV28" s="228">
        <v>0</v>
      </c>
      <c r="AW28" s="117">
        <v>9900</v>
      </c>
    </row>
    <row r="29" spans="1:49">
      <c r="A29" s="117">
        <v>816</v>
      </c>
      <c r="B29" s="117" t="str">
        <v>비닐스토리</v>
      </c>
      <c r="C29" s="210">
        <v>45537</v>
      </c>
      <c r="D29" s="117" t="str">
        <v>2024090252918661</v>
      </c>
      <c r="E29" s="117" t="str">
        <v>스마트 스토어</v>
      </c>
      <c r="F29" s="117" t="str">
        <v>유은미</v>
      </c>
      <c r="G29" s="117" t="str">
        <v>tige****</v>
      </c>
      <c r="H29" s="117" t="str">
        <v>010-4535-2303</v>
      </c>
      <c r="I29" s="210">
        <v>45538</v>
      </c>
      <c r="J29" s="117" t="str">
        <v>CJ대한통운</v>
      </c>
      <c r="K29" s="117" t="str">
        <v>540280888160</v>
      </c>
      <c r="L29" s="210">
        <v>0</v>
      </c>
      <c r="M29" s="117" t="str">
        <v>SE.304</v>
      </c>
      <c r="N29" s="117" t="str">
        <v>투명</v>
      </c>
      <c r="O29" s="117">
        <v>3</v>
      </c>
      <c r="P29" s="117" t="str">
        <v>유은미</v>
      </c>
      <c r="Q29" s="117" t="str">
        <v>010-4535-2303</v>
      </c>
      <c r="R29" s="117">
        <v>0</v>
      </c>
      <c r="S29" s="117" t="str">
        <v>인천광역시 서구 북항로32번안길 35 (원창동) 그리니프라자 114호</v>
      </c>
      <c r="T29" s="223">
        <v>0</v>
      </c>
      <c r="U29" s="223">
        <v>0</v>
      </c>
      <c r="V29" s="223">
        <v>0</v>
      </c>
      <c r="W29" s="216">
        <v>41310</v>
      </c>
      <c r="X29" s="216">
        <v>4590</v>
      </c>
      <c r="Y29" s="216">
        <v>0</v>
      </c>
      <c r="Z29" s="216">
        <v>3500</v>
      </c>
      <c r="AA29" s="216">
        <v>0</v>
      </c>
      <c r="AB29" s="216">
        <v>960</v>
      </c>
      <c r="AC29" s="216">
        <v>0</v>
      </c>
      <c r="AD29" s="117" t="str">
        <v>떡외겹 30*38</v>
      </c>
      <c r="AE29" s="223">
        <v>0</v>
      </c>
      <c r="AF29" s="216">
        <v>14450</v>
      </c>
      <c r="AG29" s="216">
        <v>9350</v>
      </c>
      <c r="AH29" s="216">
        <v>41310</v>
      </c>
      <c r="AI29" s="216">
        <v>32510</v>
      </c>
      <c r="AJ29" s="216">
        <v>1724</v>
      </c>
      <c r="AK29" s="216">
        <v>7076</v>
      </c>
      <c r="AL29" s="226">
        <v>0.17130000000000001</v>
      </c>
      <c r="AM29" s="223">
        <v>0</v>
      </c>
      <c r="AN29" s="117" t="str">
        <v>ptDB47</v>
      </c>
      <c r="AO29" s="228">
        <v>0</v>
      </c>
      <c r="AP29" s="216">
        <v>41310</v>
      </c>
      <c r="AQ29" s="216">
        <v>32510</v>
      </c>
      <c r="AR29" s="216">
        <v>1724</v>
      </c>
      <c r="AS29" s="216">
        <v>7076</v>
      </c>
      <c r="AT29" s="226">
        <v>0.17130000000000001</v>
      </c>
      <c r="AU29" s="223" t="str">
        <v/>
      </c>
      <c r="AV29" s="228">
        <v>0</v>
      </c>
      <c r="AW29" s="117">
        <v>28050</v>
      </c>
    </row>
    <row r="30" spans="1:49">
      <c r="A30" s="117">
        <v>823</v>
      </c>
      <c r="B30" s="117" t="str">
        <v>비닐스토리</v>
      </c>
      <c r="C30" s="210">
        <v>45539</v>
      </c>
      <c r="D30" s="117" t="str">
        <v>2024090449237991</v>
      </c>
      <c r="E30" s="117" t="str">
        <v>스마트 스토어</v>
      </c>
      <c r="F30" s="117" t="str">
        <v>양승혁</v>
      </c>
      <c r="G30" s="117" t="str">
        <v>ches****</v>
      </c>
      <c r="H30" s="117" t="str">
        <v>010-4196-4300</v>
      </c>
      <c r="I30" s="210">
        <v>45539</v>
      </c>
      <c r="J30" s="117" t="str">
        <v>CJ대한통운</v>
      </c>
      <c r="K30" s="117" t="str">
        <v>540282117194</v>
      </c>
      <c r="L30" s="210">
        <v>0</v>
      </c>
      <c r="M30" s="117" t="str">
        <v>SE.19</v>
      </c>
      <c r="N30" s="117" t="str">
        <v>투명</v>
      </c>
      <c r="O30" s="117">
        <v>40</v>
      </c>
      <c r="P30" s="117" t="str">
        <v>김예지</v>
      </c>
      <c r="Q30" s="117" t="str">
        <v>0502-3390-2173</v>
      </c>
      <c r="R30" s="117">
        <v>0</v>
      </c>
      <c r="S30" s="117" t="str">
        <v>강원특별자치도 속초시 엑스포로 109 (교동) 체스터톤스호텔  A동 1층 택배보관소</v>
      </c>
      <c r="T30" s="223">
        <v>0</v>
      </c>
      <c r="U30" s="223">
        <v>0</v>
      </c>
      <c r="V30" s="223">
        <v>0</v>
      </c>
      <c r="W30" s="216">
        <v>104800</v>
      </c>
      <c r="X30" s="216">
        <v>0</v>
      </c>
      <c r="Y30" s="216">
        <v>0</v>
      </c>
      <c r="Z30" s="216">
        <v>5500</v>
      </c>
      <c r="AA30" s="216">
        <v>0</v>
      </c>
      <c r="AB30" s="216">
        <v>1925</v>
      </c>
      <c r="AC30" s="216">
        <v>0</v>
      </c>
      <c r="AD30" s="117" t="str">
        <v>왕대과일</v>
      </c>
      <c r="AE30" s="223" t="str">
        <v>재구매</v>
      </c>
      <c r="AF30" s="216">
        <v>2070</v>
      </c>
      <c r="AG30" s="216">
        <v>1320</v>
      </c>
      <c r="AH30" s="216">
        <v>104800</v>
      </c>
      <c r="AI30" s="216">
        <v>60225</v>
      </c>
      <c r="AJ30" s="216">
        <v>4251</v>
      </c>
      <c r="AK30" s="216">
        <v>40324</v>
      </c>
      <c r="AL30" s="226">
        <v>0.38479999999999998</v>
      </c>
      <c r="AM30" s="223">
        <v>0</v>
      </c>
      <c r="AN30" s="117" t="str">
        <v>ptDB47</v>
      </c>
      <c r="AO30" s="228">
        <v>0</v>
      </c>
      <c r="AP30" s="216">
        <v>104800</v>
      </c>
      <c r="AQ30" s="216">
        <v>60225</v>
      </c>
      <c r="AR30" s="216">
        <v>4251</v>
      </c>
      <c r="AS30" s="216">
        <v>40324</v>
      </c>
      <c r="AT30" s="226">
        <v>0.38479999999999998</v>
      </c>
      <c r="AU30" s="223" t="str">
        <v/>
      </c>
      <c r="AV30" s="228">
        <v>3</v>
      </c>
      <c r="AW30" s="117">
        <v>52800</v>
      </c>
    </row>
    <row r="31" spans="1:49">
      <c r="A31" s="117">
        <v>824</v>
      </c>
      <c r="B31" s="117" t="str">
        <v>비닐스토리</v>
      </c>
      <c r="C31" s="210">
        <v>45539</v>
      </c>
      <c r="D31" s="117" t="str">
        <v>2024090445328221</v>
      </c>
      <c r="E31" s="117" t="str">
        <v>스마트 스토어</v>
      </c>
      <c r="F31" s="117" t="str">
        <v>최진영</v>
      </c>
      <c r="G31" s="117" t="str">
        <v>cjy3****</v>
      </c>
      <c r="H31" s="117" t="str">
        <v>010-9754-3005</v>
      </c>
      <c r="I31" s="210">
        <v>45539</v>
      </c>
      <c r="J31" s="117" t="str">
        <v>CJ대한통운</v>
      </c>
      <c r="K31" s="117" t="str">
        <v>540282117205</v>
      </c>
      <c r="L31" s="210">
        <v>0</v>
      </c>
      <c r="M31" s="117" t="str">
        <v>SE.3</v>
      </c>
      <c r="N31" s="117" t="str">
        <v>검정</v>
      </c>
      <c r="O31" s="117">
        <v>4</v>
      </c>
      <c r="P31" s="117" t="str">
        <v>최진영</v>
      </c>
      <c r="Q31" s="117" t="str">
        <v>010-9754-3005</v>
      </c>
      <c r="R31" s="117">
        <v>0</v>
      </c>
      <c r="S31" s="117" t="str">
        <v>서울특별시 송파구 백제고분로48길 23 (방이동) 1층 우럼마왕만두</v>
      </c>
      <c r="T31" s="223">
        <v>0</v>
      </c>
      <c r="U31" s="223">
        <v>0</v>
      </c>
      <c r="V31" s="223">
        <v>0</v>
      </c>
      <c r="W31" s="216">
        <v>4360</v>
      </c>
      <c r="X31" s="216">
        <v>0</v>
      </c>
      <c r="Y31" s="216">
        <v>0</v>
      </c>
      <c r="Z31" s="216">
        <v>3500</v>
      </c>
      <c r="AA31" s="216">
        <v>0</v>
      </c>
      <c r="AB31" s="216">
        <v>960</v>
      </c>
      <c r="AC31" s="216">
        <v>0</v>
      </c>
      <c r="AD31" s="117" t="str">
        <v>중 60P</v>
      </c>
      <c r="AE31" s="223">
        <v>0</v>
      </c>
      <c r="AF31" s="216">
        <v>1040</v>
      </c>
      <c r="AG31" s="216">
        <v>660</v>
      </c>
      <c r="AH31" s="216">
        <v>4360</v>
      </c>
      <c r="AI31" s="216">
        <v>7100</v>
      </c>
      <c r="AJ31" s="216">
        <v>254</v>
      </c>
      <c r="AK31" s="216">
        <v>-2994</v>
      </c>
      <c r="AL31" s="226">
        <v>-0.68669999999999998</v>
      </c>
      <c r="AM31" s="223">
        <v>0</v>
      </c>
      <c r="AN31" s="117" t="str">
        <v>ptDB47</v>
      </c>
      <c r="AO31" s="228">
        <v>0</v>
      </c>
      <c r="AP31" s="216">
        <v>4360</v>
      </c>
      <c r="AQ31" s="216">
        <v>7100</v>
      </c>
      <c r="AR31" s="216">
        <v>254</v>
      </c>
      <c r="AS31" s="216">
        <v>-2994</v>
      </c>
      <c r="AT31" s="226">
        <v>-0.68669999999999998</v>
      </c>
      <c r="AU31" s="223" t="str">
        <v/>
      </c>
      <c r="AV31" s="228">
        <v>0</v>
      </c>
      <c r="AW31" s="117">
        <v>2640</v>
      </c>
    </row>
    <row r="32" spans="1:49">
      <c r="A32" s="117">
        <v>825</v>
      </c>
      <c r="B32" s="117" t="str">
        <v>비닐스토리</v>
      </c>
      <c r="C32" s="210">
        <v>45539</v>
      </c>
      <c r="D32" s="117" t="str">
        <v>2024090445328211</v>
      </c>
      <c r="E32" s="117" t="str">
        <v>스마트 스토어</v>
      </c>
      <c r="F32" s="117" t="str">
        <v>최진영</v>
      </c>
      <c r="G32" s="117" t="str">
        <v>cjy3****</v>
      </c>
      <c r="H32" s="117" t="str">
        <v>010-9754-3005</v>
      </c>
      <c r="I32" s="210">
        <v>45539</v>
      </c>
      <c r="J32" s="117" t="str">
        <v>CJ대한통운</v>
      </c>
      <c r="K32" s="117" t="str">
        <v>540282117205</v>
      </c>
      <c r="L32" s="210">
        <v>0</v>
      </c>
      <c r="M32" s="117" t="str">
        <v>SE.14</v>
      </c>
      <c r="N32" s="117" t="str">
        <v>투명</v>
      </c>
      <c r="O32" s="117">
        <v>11</v>
      </c>
      <c r="P32" s="117" t="str">
        <v>최진영</v>
      </c>
      <c r="Q32" s="117" t="str">
        <v>010-9754-3005</v>
      </c>
      <c r="R32" s="117">
        <v>0</v>
      </c>
      <c r="S32" s="117" t="str">
        <v>서울특별시 송파구 백제고분로48길 23 (방이동) 1층 우럼마왕만두</v>
      </c>
      <c r="T32" s="223">
        <v>0</v>
      </c>
      <c r="U32" s="223">
        <v>0</v>
      </c>
      <c r="V32" s="223">
        <v>0</v>
      </c>
      <c r="W32" s="216">
        <v>18700</v>
      </c>
      <c r="X32" s="216">
        <v>0</v>
      </c>
      <c r="Y32" s="216">
        <v>0</v>
      </c>
      <c r="Z32" s="216">
        <v>0</v>
      </c>
      <c r="AA32" s="216">
        <v>0</v>
      </c>
      <c r="AB32" s="216">
        <v>0</v>
      </c>
      <c r="AC32" s="216">
        <v>0</v>
      </c>
      <c r="AD32" s="117" t="str">
        <v>특대B</v>
      </c>
      <c r="AE32" s="223" t="str">
        <v>재구매</v>
      </c>
      <c r="AF32" s="216">
        <v>1640</v>
      </c>
      <c r="AG32" s="216">
        <v>1045</v>
      </c>
      <c r="AH32" s="216">
        <v>18700</v>
      </c>
      <c r="AI32" s="216">
        <v>11495</v>
      </c>
      <c r="AJ32" s="216">
        <v>824</v>
      </c>
      <c r="AK32" s="216">
        <v>6381</v>
      </c>
      <c r="AL32" s="226">
        <v>0.3412</v>
      </c>
      <c r="AM32" s="223">
        <v>0</v>
      </c>
      <c r="AN32" s="117" t="str">
        <v>ptDB47</v>
      </c>
      <c r="AO32" s="228">
        <v>0</v>
      </c>
      <c r="AP32" s="216">
        <v>18700</v>
      </c>
      <c r="AQ32" s="216">
        <v>11495</v>
      </c>
      <c r="AR32" s="216">
        <v>824</v>
      </c>
      <c r="AS32" s="216">
        <v>6381</v>
      </c>
      <c r="AT32" s="226">
        <v>0.3412</v>
      </c>
      <c r="AU32" s="223" t="str">
        <v/>
      </c>
      <c r="AV32" s="228">
        <v>0</v>
      </c>
      <c r="AW32" s="117">
        <v>11495</v>
      </c>
    </row>
    <row r="33" spans="1:49">
      <c r="A33" s="117">
        <v>826</v>
      </c>
      <c r="B33" s="117" t="str">
        <v>비닐스토리</v>
      </c>
      <c r="C33" s="210">
        <v>45539</v>
      </c>
      <c r="D33" s="117" t="str">
        <v>2024090445328201</v>
      </c>
      <c r="E33" s="117" t="str">
        <v>스마트 스토어</v>
      </c>
      <c r="F33" s="117" t="str">
        <v>최진영</v>
      </c>
      <c r="G33" s="117" t="str">
        <v>cjy3****</v>
      </c>
      <c r="H33" s="117" t="str">
        <v>010-9754-3005</v>
      </c>
      <c r="I33" s="210">
        <v>45539</v>
      </c>
      <c r="J33" s="117" t="str">
        <v>CJ대한통운</v>
      </c>
      <c r="K33" s="117" t="str">
        <v>540282117205</v>
      </c>
      <c r="L33" s="210">
        <v>0</v>
      </c>
      <c r="M33" s="117" t="str">
        <v>SE.18</v>
      </c>
      <c r="N33" s="117" t="str">
        <v>청백</v>
      </c>
      <c r="O33" s="117">
        <v>6</v>
      </c>
      <c r="P33" s="117" t="str">
        <v>최진영</v>
      </c>
      <c r="Q33" s="117" t="str">
        <v>010-9754-3005</v>
      </c>
      <c r="R33" s="117">
        <v>0</v>
      </c>
      <c r="S33" s="117" t="str">
        <v>서울특별시 송파구 백제고분로48길 23 (방이동) 1층 우럼마왕만두</v>
      </c>
      <c r="T33" s="223">
        <v>0</v>
      </c>
      <c r="U33" s="223">
        <v>0</v>
      </c>
      <c r="V33" s="223">
        <v>0</v>
      </c>
      <c r="W33" s="216">
        <v>12720</v>
      </c>
      <c r="X33" s="216">
        <v>0</v>
      </c>
      <c r="Y33" s="216">
        <v>0</v>
      </c>
      <c r="Z33" s="216">
        <v>0</v>
      </c>
      <c r="AA33" s="216">
        <v>0</v>
      </c>
      <c r="AB33" s="216">
        <v>0</v>
      </c>
      <c r="AC33" s="216">
        <v>0</v>
      </c>
      <c r="AD33" s="117" t="str">
        <v>왕대A</v>
      </c>
      <c r="AE33" s="223" t="str">
        <v>재구매</v>
      </c>
      <c r="AF33" s="216">
        <v>2030</v>
      </c>
      <c r="AG33" s="216">
        <v>1293</v>
      </c>
      <c r="AH33" s="216">
        <v>12720</v>
      </c>
      <c r="AI33" s="216">
        <v>7758</v>
      </c>
      <c r="AJ33" s="216">
        <v>586</v>
      </c>
      <c r="AK33" s="216">
        <v>4376</v>
      </c>
      <c r="AL33" s="226">
        <v>0.34399999999999997</v>
      </c>
      <c r="AM33" s="223">
        <v>0</v>
      </c>
      <c r="AN33" s="117" t="str">
        <v>ptDB47</v>
      </c>
      <c r="AO33" s="228">
        <v>0</v>
      </c>
      <c r="AP33" s="216">
        <v>12720</v>
      </c>
      <c r="AQ33" s="216">
        <v>7758</v>
      </c>
      <c r="AR33" s="216">
        <v>586</v>
      </c>
      <c r="AS33" s="216">
        <v>4376</v>
      </c>
      <c r="AT33" s="226">
        <v>0.34399999999999997</v>
      </c>
      <c r="AU33" s="223" t="str">
        <v/>
      </c>
      <c r="AV33" s="228">
        <v>0</v>
      </c>
      <c r="AW33" s="117">
        <v>7758</v>
      </c>
    </row>
    <row r="34" spans="1:49">
      <c r="A34" s="117">
        <v>827</v>
      </c>
      <c r="B34" s="117" t="str">
        <v>비닐스토리</v>
      </c>
      <c r="C34" s="210">
        <v>45539</v>
      </c>
      <c r="D34" s="117" t="str">
        <v>2024090442327871</v>
      </c>
      <c r="E34" s="117" t="str">
        <v>스마트 스토어</v>
      </c>
      <c r="F34" s="117" t="str">
        <v>김현정</v>
      </c>
      <c r="G34" s="117" t="str">
        <v>cmdk****</v>
      </c>
      <c r="H34" s="117" t="str">
        <v>010-6326-2013</v>
      </c>
      <c r="I34" s="210">
        <v>45539</v>
      </c>
      <c r="J34" s="117" t="str">
        <v>CJ대한통운</v>
      </c>
      <c r="K34" s="117" t="str">
        <v>530283431304</v>
      </c>
      <c r="L34" s="210">
        <v>0</v>
      </c>
      <c r="M34" s="117" t="str">
        <v>SE.305</v>
      </c>
      <c r="N34" s="117" t="str">
        <v>투명</v>
      </c>
      <c r="O34" s="117">
        <v>1</v>
      </c>
      <c r="P34" s="117" t="str">
        <v>김현정</v>
      </c>
      <c r="Q34" s="117" t="str">
        <v>010-6326-2013</v>
      </c>
      <c r="R34" s="117">
        <v>0</v>
      </c>
      <c r="S34" s="117" t="str">
        <v>서울특별시 강서구 공항대로41길 51 (등촌동, 세신그린코아빌딩) 1층 115호</v>
      </c>
      <c r="T34" s="223">
        <v>0</v>
      </c>
      <c r="U34" s="223">
        <v>0</v>
      </c>
      <c r="V34" s="223">
        <v>0</v>
      </c>
      <c r="W34" s="216">
        <v>18630</v>
      </c>
      <c r="X34" s="216">
        <v>2070</v>
      </c>
      <c r="Y34" s="216">
        <v>0</v>
      </c>
      <c r="Z34" s="216">
        <v>3500</v>
      </c>
      <c r="AA34" s="216">
        <v>0</v>
      </c>
      <c r="AB34" s="216">
        <v>960</v>
      </c>
      <c r="AC34" s="216">
        <v>0</v>
      </c>
      <c r="AD34" s="117" t="str">
        <v>떡외겹 39*40</v>
      </c>
      <c r="AE34" s="223">
        <v>0</v>
      </c>
      <c r="AF34" s="216">
        <v>19550</v>
      </c>
      <c r="AG34" s="216">
        <v>12650</v>
      </c>
      <c r="AH34" s="216">
        <v>18630</v>
      </c>
      <c r="AI34" s="216">
        <v>17110</v>
      </c>
      <c r="AJ34" s="216">
        <v>821</v>
      </c>
      <c r="AK34" s="216">
        <v>699</v>
      </c>
      <c r="AL34" s="226">
        <v>3.7499999999999999E-2</v>
      </c>
      <c r="AM34" s="223">
        <v>0</v>
      </c>
      <c r="AN34" s="117" t="str">
        <v>ptDB47</v>
      </c>
      <c r="AO34" s="228">
        <v>0</v>
      </c>
      <c r="AP34" s="216">
        <v>18630</v>
      </c>
      <c r="AQ34" s="216">
        <v>17110</v>
      </c>
      <c r="AR34" s="216">
        <v>821</v>
      </c>
      <c r="AS34" s="216">
        <v>699</v>
      </c>
      <c r="AT34" s="226">
        <v>3.7499999999999999E-2</v>
      </c>
      <c r="AU34" s="223" t="str">
        <v/>
      </c>
      <c r="AV34" s="228">
        <v>0</v>
      </c>
      <c r="AW34" s="117">
        <v>12650</v>
      </c>
    </row>
    <row r="35" spans="1:49">
      <c r="A35" s="117">
        <v>828</v>
      </c>
      <c r="B35" s="117" t="str">
        <v>비닐스토리</v>
      </c>
      <c r="C35" s="210">
        <v>45539</v>
      </c>
      <c r="D35" s="117" t="str">
        <v>2024090442327861</v>
      </c>
      <c r="E35" s="117" t="str">
        <v>스마트 스토어</v>
      </c>
      <c r="F35" s="117" t="str">
        <v>김현정</v>
      </c>
      <c r="G35" s="117" t="str">
        <v>cmdk****</v>
      </c>
      <c r="H35" s="117" t="str">
        <v>010-6326-2013</v>
      </c>
      <c r="I35" s="210">
        <v>45539</v>
      </c>
      <c r="J35" s="117" t="str">
        <v>CJ대한통운</v>
      </c>
      <c r="K35" s="117" t="str">
        <v>530283431304</v>
      </c>
      <c r="L35" s="210">
        <v>0</v>
      </c>
      <c r="M35" s="117" t="str">
        <v>SE.303</v>
      </c>
      <c r="N35" s="117" t="str">
        <v>투명</v>
      </c>
      <c r="O35" s="117">
        <v>1</v>
      </c>
      <c r="P35" s="117" t="str">
        <v>김현정</v>
      </c>
      <c r="Q35" s="117" t="str">
        <v>010-6326-2013</v>
      </c>
      <c r="R35" s="117">
        <v>0</v>
      </c>
      <c r="S35" s="117" t="str">
        <v>서울특별시 강서구 공항대로41길 51 (등촌동, 세신그린코아빌딩) 1층 115호</v>
      </c>
      <c r="T35" s="223">
        <v>0</v>
      </c>
      <c r="U35" s="223">
        <v>0</v>
      </c>
      <c r="V35" s="223">
        <v>0</v>
      </c>
      <c r="W35" s="216">
        <v>22190</v>
      </c>
      <c r="X35" s="216">
        <v>2470</v>
      </c>
      <c r="Y35" s="216">
        <v>0</v>
      </c>
      <c r="Z35" s="216">
        <v>0</v>
      </c>
      <c r="AA35" s="216">
        <v>0</v>
      </c>
      <c r="AB35" s="216">
        <v>0</v>
      </c>
      <c r="AC35" s="216">
        <v>0</v>
      </c>
      <c r="AD35" s="117" t="str">
        <v>떡외겹 25*25</v>
      </c>
      <c r="AE35" s="223" t="str">
        <v>재구매</v>
      </c>
      <c r="AF35" s="216">
        <v>23290</v>
      </c>
      <c r="AG35" s="216">
        <v>15070</v>
      </c>
      <c r="AH35" s="216">
        <v>22190</v>
      </c>
      <c r="AI35" s="216">
        <v>15070</v>
      </c>
      <c r="AJ35" s="216">
        <v>963</v>
      </c>
      <c r="AK35" s="216">
        <v>6157</v>
      </c>
      <c r="AL35" s="226">
        <v>0.27750000000000002</v>
      </c>
      <c r="AM35" s="223">
        <v>0</v>
      </c>
      <c r="AN35" s="117" t="str">
        <v>ptDB47</v>
      </c>
      <c r="AO35" s="228">
        <v>0</v>
      </c>
      <c r="AP35" s="216">
        <v>22190</v>
      </c>
      <c r="AQ35" s="216">
        <v>15070</v>
      </c>
      <c r="AR35" s="216">
        <v>963</v>
      </c>
      <c r="AS35" s="216">
        <v>6157</v>
      </c>
      <c r="AT35" s="226">
        <v>0.27750000000000002</v>
      </c>
      <c r="AU35" s="223" t="str">
        <v/>
      </c>
      <c r="AV35" s="228">
        <v>0</v>
      </c>
      <c r="AW35" s="117">
        <v>15070</v>
      </c>
    </row>
    <row r="36" spans="1:49">
      <c r="A36" s="117">
        <v>829</v>
      </c>
      <c r="B36" s="117" t="str">
        <v>비닐스토리</v>
      </c>
      <c r="C36" s="210">
        <v>45539</v>
      </c>
      <c r="D36" s="117" t="str">
        <v>2024090439930471</v>
      </c>
      <c r="E36" s="117" t="str">
        <v>스마트 스토어</v>
      </c>
      <c r="F36" s="117" t="str">
        <v>서유진</v>
      </c>
      <c r="G36" s="117" t="str">
        <v>shar****</v>
      </c>
      <c r="H36" s="117" t="str">
        <v>010-3234-4375</v>
      </c>
      <c r="I36" s="210">
        <v>45539</v>
      </c>
      <c r="J36" s="117" t="str">
        <v>CJ대한통운</v>
      </c>
      <c r="K36" s="117" t="str">
        <v>540281940330</v>
      </c>
      <c r="L36" s="210">
        <v>0</v>
      </c>
      <c r="M36" s="117" t="str">
        <v>SE.120</v>
      </c>
      <c r="N36" s="117" t="str">
        <v>검정</v>
      </c>
      <c r="O36" s="117">
        <v>1</v>
      </c>
      <c r="P36" s="117" t="str">
        <v>서유진</v>
      </c>
      <c r="Q36" s="117" t="str">
        <v>02-3453-6161</v>
      </c>
      <c r="R36" s="117">
        <v>0</v>
      </c>
      <c r="S36" s="117" t="str">
        <v>서울특별시 강남구 도곡로43길 20 (역삼동, 래미안 그레이튼) 관리사무소</v>
      </c>
      <c r="T36" s="223" t="str">
        <v>관리실 감사합니다^^</v>
      </c>
      <c r="U36" s="223">
        <v>0</v>
      </c>
      <c r="V36" s="223">
        <v>0</v>
      </c>
      <c r="W36" s="216">
        <v>8850</v>
      </c>
      <c r="X36" s="216">
        <v>0</v>
      </c>
      <c r="Y36" s="216">
        <v>3000</v>
      </c>
      <c r="Z36" s="216">
        <v>3000</v>
      </c>
      <c r="AA36" s="216">
        <v>0</v>
      </c>
      <c r="AB36" s="216">
        <v>0</v>
      </c>
      <c r="AC36" s="216">
        <v>0</v>
      </c>
      <c r="AD36" s="117" t="str">
        <v>막지 53*73</v>
      </c>
      <c r="AE36" s="223">
        <v>0</v>
      </c>
      <c r="AF36" s="216">
        <v>6600</v>
      </c>
      <c r="AG36" s="216">
        <v>4400</v>
      </c>
      <c r="AH36" s="216">
        <v>11850</v>
      </c>
      <c r="AI36" s="216">
        <v>7400</v>
      </c>
      <c r="AJ36" s="216">
        <v>491</v>
      </c>
      <c r="AK36" s="216">
        <v>6959</v>
      </c>
      <c r="AL36" s="226">
        <v>0.58730000000000004</v>
      </c>
      <c r="AM36" s="223">
        <v>0</v>
      </c>
      <c r="AN36" s="117" t="str">
        <v>ptDB47</v>
      </c>
      <c r="AO36" s="228">
        <v>0</v>
      </c>
      <c r="AP36" s="216">
        <v>11850</v>
      </c>
      <c r="AQ36" s="216">
        <v>7400</v>
      </c>
      <c r="AR36" s="216">
        <v>491</v>
      </c>
      <c r="AS36" s="216">
        <v>3959</v>
      </c>
      <c r="AT36" s="226">
        <v>0.33410000000000001</v>
      </c>
      <c r="AU36" s="223" t="str">
        <v>Check</v>
      </c>
      <c r="AV36" s="228">
        <v>0</v>
      </c>
      <c r="AW36" s="117">
        <v>4400</v>
      </c>
    </row>
    <row r="37" spans="1:49">
      <c r="A37" s="117">
        <v>830</v>
      </c>
      <c r="B37" s="117" t="str">
        <v>비닐스토리</v>
      </c>
      <c r="C37" s="210">
        <v>45538</v>
      </c>
      <c r="D37" s="117" t="str">
        <v>2024090316684361</v>
      </c>
      <c r="E37" s="117" t="str">
        <v>스마트 스토어</v>
      </c>
      <c r="F37" s="117" t="str">
        <v>권태훈</v>
      </c>
      <c r="G37" s="117" t="str">
        <v>misa****</v>
      </c>
      <c r="H37" s="117" t="str">
        <v>010-9654-9981</v>
      </c>
      <c r="I37" s="210">
        <v>45539</v>
      </c>
      <c r="J37" s="117" t="str">
        <v>CJ대한통운</v>
      </c>
      <c r="K37" s="117" t="str">
        <v>530283407110</v>
      </c>
      <c r="L37" s="210">
        <v>0</v>
      </c>
      <c r="M37" s="117" t="str">
        <v>SE.107</v>
      </c>
      <c r="N37" s="117" t="str">
        <v>투명</v>
      </c>
      <c r="O37" s="117">
        <v>5</v>
      </c>
      <c r="P37" s="117" t="str">
        <v>권태훈</v>
      </c>
      <c r="Q37" s="117" t="str">
        <v>010-2729-5636</v>
      </c>
      <c r="R37" s="117">
        <v>0</v>
      </c>
      <c r="S37" s="117" t="str">
        <v>경기도 하남시 미사강변한강로 270-1 (망월동, 미사강변 호반 써밋) 상가동 1층 202호 미사고방</v>
      </c>
      <c r="T37" s="223">
        <v>0</v>
      </c>
      <c r="U37" s="223">
        <v>0</v>
      </c>
      <c r="V37" s="223">
        <v>0</v>
      </c>
      <c r="W37" s="216">
        <v>16650</v>
      </c>
      <c r="X37" s="216">
        <v>0</v>
      </c>
      <c r="Y37" s="216">
        <v>0</v>
      </c>
      <c r="Z37" s="216">
        <v>3500</v>
      </c>
      <c r="AA37" s="216">
        <v>0</v>
      </c>
      <c r="AB37" s="216">
        <v>960</v>
      </c>
      <c r="AC37" s="216">
        <v>0</v>
      </c>
      <c r="AD37" s="117" t="str">
        <v>소폭 30*51</v>
      </c>
      <c r="AE37" s="223" t="str">
        <v>재구매</v>
      </c>
      <c r="AF37" s="216">
        <v>3340</v>
      </c>
      <c r="AG37" s="216">
        <v>2156</v>
      </c>
      <c r="AH37" s="216">
        <v>16650</v>
      </c>
      <c r="AI37" s="216">
        <v>15240</v>
      </c>
      <c r="AJ37" s="216">
        <v>743</v>
      </c>
      <c r="AK37" s="216">
        <v>667</v>
      </c>
      <c r="AL37" s="226">
        <v>4.0099999999999997E-2</v>
      </c>
      <c r="AM37" s="223">
        <v>0</v>
      </c>
      <c r="AN37" s="117" t="str">
        <v>ptDB47</v>
      </c>
      <c r="AO37" s="228">
        <v>0</v>
      </c>
      <c r="AP37" s="216">
        <v>16650</v>
      </c>
      <c r="AQ37" s="216">
        <v>15240</v>
      </c>
      <c r="AR37" s="216">
        <v>743</v>
      </c>
      <c r="AS37" s="216">
        <v>667</v>
      </c>
      <c r="AT37" s="226">
        <v>4.0099999999999997E-2</v>
      </c>
      <c r="AU37" s="223" t="str">
        <v/>
      </c>
      <c r="AV37" s="228">
        <v>6</v>
      </c>
      <c r="AW37" s="117">
        <v>10780</v>
      </c>
    </row>
    <row r="38" spans="1:49">
      <c r="A38" s="117">
        <v>831</v>
      </c>
      <c r="B38" s="117" t="str">
        <v>비닐스토리</v>
      </c>
      <c r="C38" s="210">
        <v>45538</v>
      </c>
      <c r="D38" s="117" t="str">
        <v>2024090316684351</v>
      </c>
      <c r="E38" s="117" t="str">
        <v>스마트 스토어</v>
      </c>
      <c r="F38" s="117" t="str">
        <v>권태훈</v>
      </c>
      <c r="G38" s="117" t="str">
        <v>misa****</v>
      </c>
      <c r="H38" s="117" t="str">
        <v>010-9654-9981</v>
      </c>
      <c r="I38" s="210">
        <v>45539</v>
      </c>
      <c r="J38" s="117" t="str">
        <v>CJ대한통운</v>
      </c>
      <c r="K38" s="117" t="str">
        <v>530283407110</v>
      </c>
      <c r="L38" s="210">
        <v>0</v>
      </c>
      <c r="M38" s="117" t="str">
        <v>SE.105</v>
      </c>
      <c r="N38" s="117" t="str">
        <v>투명</v>
      </c>
      <c r="O38" s="117">
        <v>2</v>
      </c>
      <c r="P38" s="117" t="str">
        <v>권태훈</v>
      </c>
      <c r="Q38" s="117" t="str">
        <v>010-2729-5636</v>
      </c>
      <c r="R38" s="117">
        <v>0</v>
      </c>
      <c r="S38" s="117" t="str">
        <v>경기도 하남시 미사강변한강로 270-1 (망월동, 미사강변 호반 써밋) 상가동 1층 202호 미사고방</v>
      </c>
      <c r="T38" s="223">
        <v>0</v>
      </c>
      <c r="U38" s="223">
        <v>0</v>
      </c>
      <c r="V38" s="223">
        <v>0</v>
      </c>
      <c r="W38" s="216">
        <v>5560</v>
      </c>
      <c r="X38" s="216">
        <v>0</v>
      </c>
      <c r="Y38" s="216">
        <v>0</v>
      </c>
      <c r="Z38" s="216">
        <v>0</v>
      </c>
      <c r="AA38" s="216">
        <v>0</v>
      </c>
      <c r="AB38" s="216">
        <v>0</v>
      </c>
      <c r="AC38" s="216">
        <v>0</v>
      </c>
      <c r="AD38" s="117" t="str">
        <v>소폭 20*38</v>
      </c>
      <c r="AE38" s="223" t="str">
        <v>재구매</v>
      </c>
      <c r="AF38" s="216">
        <v>2550</v>
      </c>
      <c r="AG38" s="216">
        <v>1650</v>
      </c>
      <c r="AH38" s="216">
        <v>5560</v>
      </c>
      <c r="AI38" s="216">
        <v>3300</v>
      </c>
      <c r="AJ38" s="216">
        <v>301</v>
      </c>
      <c r="AK38" s="216">
        <v>1959</v>
      </c>
      <c r="AL38" s="226">
        <v>0.3523</v>
      </c>
      <c r="AM38" s="223">
        <v>0</v>
      </c>
      <c r="AN38" s="117" t="str">
        <v>ptDB47</v>
      </c>
      <c r="AO38" s="228">
        <v>0</v>
      </c>
      <c r="AP38" s="216">
        <v>5560</v>
      </c>
      <c r="AQ38" s="216">
        <v>3300</v>
      </c>
      <c r="AR38" s="216">
        <v>301</v>
      </c>
      <c r="AS38" s="216">
        <v>1959</v>
      </c>
      <c r="AT38" s="226">
        <v>0.3523</v>
      </c>
      <c r="AU38" s="223" t="str">
        <v/>
      </c>
      <c r="AV38" s="228">
        <v>6</v>
      </c>
      <c r="AW38" s="117">
        <v>3300</v>
      </c>
    </row>
    <row r="39" spans="1:49">
      <c r="A39" s="117">
        <v>832</v>
      </c>
      <c r="B39" s="117" t="str">
        <v>비닐스토리</v>
      </c>
      <c r="C39" s="210">
        <v>45538</v>
      </c>
      <c r="D39" s="117" t="str">
        <v>2024090316684341</v>
      </c>
      <c r="E39" s="117" t="str">
        <v>스마트 스토어</v>
      </c>
      <c r="F39" s="117" t="str">
        <v>권태훈</v>
      </c>
      <c r="G39" s="117" t="str">
        <v>misa****</v>
      </c>
      <c r="H39" s="117" t="str">
        <v>010-9654-9981</v>
      </c>
      <c r="I39" s="210">
        <v>45539</v>
      </c>
      <c r="J39" s="117" t="str">
        <v>CJ대한통운</v>
      </c>
      <c r="K39" s="117" t="str">
        <v>530283407110</v>
      </c>
      <c r="L39" s="210">
        <v>0</v>
      </c>
      <c r="M39" s="117" t="str">
        <v>SE.123</v>
      </c>
      <c r="N39" s="117" t="str">
        <v>투명</v>
      </c>
      <c r="O39" s="117">
        <v>2</v>
      </c>
      <c r="P39" s="117" t="str">
        <v>권태훈</v>
      </c>
      <c r="Q39" s="117" t="str">
        <v>010-2729-5636</v>
      </c>
      <c r="R39" s="117">
        <v>0</v>
      </c>
      <c r="S39" s="117" t="str">
        <v>경기도 하남시 미사강변한강로 270-1 (망월동, 미사강변 호반 써밋) 상가동 1층 202호 미사고방</v>
      </c>
      <c r="T39" s="223">
        <v>0</v>
      </c>
      <c r="U39" s="223">
        <v>0</v>
      </c>
      <c r="V39" s="223">
        <v>0</v>
      </c>
      <c r="W39" s="216">
        <v>12840</v>
      </c>
      <c r="X39" s="216">
        <v>0</v>
      </c>
      <c r="Y39" s="216">
        <v>0</v>
      </c>
      <c r="Z39" s="216">
        <v>0</v>
      </c>
      <c r="AA39" s="216">
        <v>0</v>
      </c>
      <c r="AB39" s="216">
        <v>0</v>
      </c>
      <c r="AC39" s="216">
        <v>0</v>
      </c>
      <c r="AD39" s="117" t="str">
        <v>막지 90*110</v>
      </c>
      <c r="AE39" s="223" t="str">
        <v>재구매</v>
      </c>
      <c r="AF39" s="216">
        <v>5120</v>
      </c>
      <c r="AG39" s="216">
        <v>3410</v>
      </c>
      <c r="AH39" s="216">
        <v>12840</v>
      </c>
      <c r="AI39" s="216">
        <v>6820</v>
      </c>
      <c r="AJ39" s="216">
        <v>591</v>
      </c>
      <c r="AK39" s="216">
        <v>5429</v>
      </c>
      <c r="AL39" s="226">
        <v>0.42280000000000001</v>
      </c>
      <c r="AM39" s="223">
        <v>0</v>
      </c>
      <c r="AN39" s="117" t="str">
        <v>ptDB47</v>
      </c>
      <c r="AO39" s="228">
        <v>0</v>
      </c>
      <c r="AP39" s="216">
        <v>12840</v>
      </c>
      <c r="AQ39" s="216">
        <v>6820</v>
      </c>
      <c r="AR39" s="216">
        <v>591</v>
      </c>
      <c r="AS39" s="216">
        <v>5429</v>
      </c>
      <c r="AT39" s="226">
        <v>0.42280000000000001</v>
      </c>
      <c r="AU39" s="223" t="str">
        <v/>
      </c>
      <c r="AV39" s="228">
        <v>6</v>
      </c>
      <c r="AW39" s="117">
        <v>6820</v>
      </c>
    </row>
    <row r="40" spans="1:49">
      <c r="A40" s="117">
        <v>836</v>
      </c>
      <c r="B40" s="117" t="str">
        <v>비닐스토리</v>
      </c>
      <c r="C40" s="210">
        <v>45538</v>
      </c>
      <c r="D40" s="117" t="str">
        <v>4100067358694</v>
      </c>
      <c r="E40" s="117" t="str">
        <v>쿠팡</v>
      </c>
      <c r="F40" s="117" t="str">
        <v>임지영</v>
      </c>
      <c r="G40" s="117">
        <v>0</v>
      </c>
      <c r="H40" s="117" t="str">
        <v>0502-7974-7628</v>
      </c>
      <c r="I40" s="210">
        <v>45539</v>
      </c>
      <c r="J40" s="117" t="str">
        <v>CJ대한통운</v>
      </c>
      <c r="K40" s="117" t="str">
        <v>540281940341</v>
      </c>
      <c r="L40" s="210">
        <v>0</v>
      </c>
      <c r="M40" s="117" t="str">
        <v>SE.307</v>
      </c>
      <c r="N40" s="117" t="str">
        <v>투명</v>
      </c>
      <c r="O40" s="117">
        <v>1</v>
      </c>
      <c r="P40" s="117" t="str">
        <v>임지영</v>
      </c>
      <c r="Q40" s="117" t="str">
        <v>0502-7974-7628</v>
      </c>
      <c r="R40" s="117">
        <v>0</v>
      </c>
      <c r="S40" s="117" t="str">
        <v>경기도 용인시 기흥구 영덕동 대명레이크빌아파트 (101~107동) 102동 602호</v>
      </c>
      <c r="T40" s="223" t="str">
        <v>문 앞</v>
      </c>
      <c r="U40" s="223">
        <v>0</v>
      </c>
      <c r="V40" s="223">
        <v>0</v>
      </c>
      <c r="W40" s="216">
        <v>12470</v>
      </c>
      <c r="X40" s="216">
        <v>0</v>
      </c>
      <c r="Y40" s="216">
        <v>3000</v>
      </c>
      <c r="Z40" s="216">
        <v>3000</v>
      </c>
      <c r="AA40" s="216">
        <v>0</v>
      </c>
      <c r="AB40" s="216">
        <v>0</v>
      </c>
      <c r="AC40" s="216">
        <v>0</v>
      </c>
      <c r="AD40" s="117" t="str">
        <v>떡외겹 30*30</v>
      </c>
      <c r="AE40" s="223">
        <v>0</v>
      </c>
      <c r="AF40" s="216">
        <v>11780</v>
      </c>
      <c r="AG40" s="216">
        <v>7260</v>
      </c>
      <c r="AH40" s="216">
        <v>15470</v>
      </c>
      <c r="AI40" s="216">
        <v>10260</v>
      </c>
      <c r="AJ40" s="216">
        <v>1580</v>
      </c>
      <c r="AK40" s="216">
        <v>3630</v>
      </c>
      <c r="AL40" s="226">
        <v>0.2346</v>
      </c>
      <c r="AM40" s="223">
        <v>0</v>
      </c>
      <c r="AN40" s="117" t="str">
        <v>ptDB47</v>
      </c>
      <c r="AO40" s="228">
        <v>0</v>
      </c>
      <c r="AP40" s="216">
        <v>15470</v>
      </c>
      <c r="AQ40" s="216">
        <v>10260</v>
      </c>
      <c r="AR40" s="216">
        <v>1580</v>
      </c>
      <c r="AS40" s="216">
        <v>3630</v>
      </c>
      <c r="AT40" s="226">
        <v>0.2346</v>
      </c>
      <c r="AU40" s="223" t="str">
        <v/>
      </c>
      <c r="AV40" s="228">
        <v>0</v>
      </c>
      <c r="AW40" s="117">
        <v>7260</v>
      </c>
    </row>
    <row r="41" spans="1:49">
      <c r="A41" s="117">
        <v>837</v>
      </c>
      <c r="B41" s="117" t="str">
        <v>비닐스토리</v>
      </c>
      <c r="C41" s="210">
        <v>45539</v>
      </c>
      <c r="D41" s="117" t="str">
        <v>15100067443552</v>
      </c>
      <c r="E41" s="117" t="str">
        <v>쿠팡</v>
      </c>
      <c r="F41" s="117" t="str">
        <v>이혜원</v>
      </c>
      <c r="G41" s="117">
        <v>0</v>
      </c>
      <c r="H41" s="117" t="str">
        <v>0504-3500-5833</v>
      </c>
      <c r="I41" s="210">
        <v>45540</v>
      </c>
      <c r="J41" s="117" t="str">
        <v>CJ대한통운</v>
      </c>
      <c r="K41" s="117" t="str">
        <v>530284243072</v>
      </c>
      <c r="L41" s="210">
        <v>0</v>
      </c>
      <c r="M41" s="117" t="str">
        <v>SE.206</v>
      </c>
      <c r="N41" s="117" t="str">
        <v>투명</v>
      </c>
      <c r="O41" s="117">
        <v>1</v>
      </c>
      <c r="P41" s="117" t="str">
        <v>이혜원</v>
      </c>
      <c r="Q41" s="117" t="str">
        <v>0504-3500-5833</v>
      </c>
      <c r="R41" s="117">
        <v>0</v>
      </c>
      <c r="S41" s="117" t="str">
        <v>경기도 평택시 평택동 293-4 라페온빌1차 2층 더원바리스타제과제빵학원</v>
      </c>
      <c r="T41" s="223" t="str">
        <v>문 앞</v>
      </c>
      <c r="U41" s="223">
        <v>0</v>
      </c>
      <c r="V41" s="223">
        <v>0</v>
      </c>
      <c r="W41" s="216">
        <v>34020</v>
      </c>
      <c r="X41" s="216">
        <v>0</v>
      </c>
      <c r="Y41" s="216">
        <v>3000</v>
      </c>
      <c r="Z41" s="216">
        <v>3500</v>
      </c>
      <c r="AA41" s="216">
        <v>0</v>
      </c>
      <c r="AB41" s="216">
        <v>960</v>
      </c>
      <c r="AC41" s="216">
        <v>0</v>
      </c>
      <c r="AD41" s="117" t="str">
        <v>떡롤 45*330</v>
      </c>
      <c r="AE41" s="223">
        <v>0</v>
      </c>
      <c r="AF41" s="216">
        <v>32130</v>
      </c>
      <c r="AG41" s="216">
        <v>19800</v>
      </c>
      <c r="AH41" s="216">
        <v>37020</v>
      </c>
      <c r="AI41" s="216">
        <v>24260</v>
      </c>
      <c r="AJ41" s="216">
        <v>4141</v>
      </c>
      <c r="AK41" s="216">
        <v>8619</v>
      </c>
      <c r="AL41" s="226">
        <v>0.23280000000000001</v>
      </c>
      <c r="AM41" s="223">
        <v>0</v>
      </c>
      <c r="AN41" s="117" t="str">
        <v>ptDB47</v>
      </c>
      <c r="AO41" s="228">
        <v>0</v>
      </c>
      <c r="AP41" s="216">
        <v>37020</v>
      </c>
      <c r="AQ41" s="216">
        <v>24260</v>
      </c>
      <c r="AR41" s="216">
        <v>4141</v>
      </c>
      <c r="AS41" s="216">
        <v>8619</v>
      </c>
      <c r="AT41" s="226">
        <v>0.23280000000000001</v>
      </c>
      <c r="AU41" s="223" t="str">
        <v/>
      </c>
      <c r="AV41" s="228">
        <v>0</v>
      </c>
      <c r="AW41" s="117">
        <v>19800</v>
      </c>
    </row>
    <row r="42" spans="1:49">
      <c r="A42" s="117">
        <v>838</v>
      </c>
      <c r="B42" s="117" t="str">
        <v>비닐스토리</v>
      </c>
      <c r="C42" s="210">
        <v>45539</v>
      </c>
      <c r="D42" s="117" t="str">
        <v>15100067513967</v>
      </c>
      <c r="E42" s="117" t="str">
        <v>쿠팡</v>
      </c>
      <c r="F42" s="117" t="str">
        <v>김안나</v>
      </c>
      <c r="G42" s="117">
        <v>0</v>
      </c>
      <c r="H42" s="117" t="str">
        <v>0502-1685-3016</v>
      </c>
      <c r="I42" s="210">
        <v>45540</v>
      </c>
      <c r="J42" s="117" t="str">
        <v>CJ대한통운</v>
      </c>
      <c r="K42" s="117" t="str">
        <v>540282965395</v>
      </c>
      <c r="L42" s="210">
        <v>0</v>
      </c>
      <c r="M42" s="117" t="str">
        <v>SE.114</v>
      </c>
      <c r="N42" s="117" t="str">
        <v>투명</v>
      </c>
      <c r="O42" s="117">
        <v>2</v>
      </c>
      <c r="P42" s="117" t="str">
        <v>김안나</v>
      </c>
      <c r="Q42" s="117" t="str">
        <v>0502-1685-3016</v>
      </c>
      <c r="R42" s="117">
        <v>0</v>
      </c>
      <c r="S42" s="117" t="str">
        <v>경기도 수원시 권선구 권선동 1169-11 2층</v>
      </c>
      <c r="T42" s="223" t="str">
        <v>문 앞</v>
      </c>
      <c r="U42" s="223">
        <v>0</v>
      </c>
      <c r="V42" s="223">
        <v>0</v>
      </c>
      <c r="W42" s="216">
        <v>12240</v>
      </c>
      <c r="X42" s="216">
        <v>1360</v>
      </c>
      <c r="Y42" s="216">
        <v>0</v>
      </c>
      <c r="Z42" s="216">
        <v>3000</v>
      </c>
      <c r="AA42" s="216">
        <v>0</v>
      </c>
      <c r="AB42" s="216">
        <v>0</v>
      </c>
      <c r="AC42" s="216">
        <v>0</v>
      </c>
      <c r="AD42" s="117" t="str">
        <v>고추 90*130</v>
      </c>
      <c r="AE42" s="223">
        <v>0</v>
      </c>
      <c r="AF42" s="216">
        <v>6430</v>
      </c>
      <c r="AG42" s="216">
        <v>3960</v>
      </c>
      <c r="AH42" s="216">
        <v>12240</v>
      </c>
      <c r="AI42" s="216">
        <v>10920</v>
      </c>
      <c r="AJ42" s="216">
        <v>1454</v>
      </c>
      <c r="AK42" s="216">
        <v>-134</v>
      </c>
      <c r="AL42" s="226">
        <v>-1.09E-2</v>
      </c>
      <c r="AM42" s="223">
        <v>0</v>
      </c>
      <c r="AN42" s="117" t="str">
        <v>ptDB47</v>
      </c>
      <c r="AO42" s="228">
        <v>0</v>
      </c>
      <c r="AP42" s="216">
        <v>12240</v>
      </c>
      <c r="AQ42" s="216">
        <v>10920</v>
      </c>
      <c r="AR42" s="216">
        <v>1454</v>
      </c>
      <c r="AS42" s="216">
        <v>-134</v>
      </c>
      <c r="AT42" s="226">
        <v>-1.09E-2</v>
      </c>
      <c r="AU42" s="223" t="str">
        <v/>
      </c>
      <c r="AV42" s="228">
        <v>0</v>
      </c>
      <c r="AW42" s="117">
        <v>7920</v>
      </c>
    </row>
    <row r="43" spans="1:49">
      <c r="A43" s="117">
        <v>839</v>
      </c>
      <c r="B43" s="117" t="str">
        <v>비닐스토리</v>
      </c>
      <c r="C43" s="210">
        <v>45540</v>
      </c>
      <c r="D43" s="117" t="str">
        <v>27100067302249</v>
      </c>
      <c r="E43" s="117" t="str">
        <v>쿠팡</v>
      </c>
      <c r="F43" s="117" t="str">
        <v>이명미</v>
      </c>
      <c r="G43" s="117">
        <v>0</v>
      </c>
      <c r="H43" s="117" t="str">
        <v>0504-3533-8413</v>
      </c>
      <c r="I43" s="210">
        <v>45540</v>
      </c>
      <c r="J43" s="117" t="str">
        <v>CJ대한통운</v>
      </c>
      <c r="K43" s="117" t="str">
        <v>530284419166</v>
      </c>
      <c r="L43" s="210">
        <v>0</v>
      </c>
      <c r="M43" s="117" t="str">
        <v>SE.206</v>
      </c>
      <c r="N43" s="117" t="str">
        <v>투명</v>
      </c>
      <c r="O43" s="117">
        <v>1</v>
      </c>
      <c r="P43" s="117" t="str">
        <v>이명미</v>
      </c>
      <c r="Q43" s="117" t="str">
        <v>0504-3533-8413</v>
      </c>
      <c r="R43" s="117">
        <v>0</v>
      </c>
      <c r="S43" s="117" t="str">
        <v>경상북도 칠곡군 왜관읍 구상길180 삼성아파트104동 1501호</v>
      </c>
      <c r="T43" s="223" t="str">
        <v>문 앞</v>
      </c>
      <c r="U43" s="223">
        <v>0</v>
      </c>
      <c r="V43" s="223">
        <v>0</v>
      </c>
      <c r="W43" s="216">
        <v>34020</v>
      </c>
      <c r="X43" s="216">
        <v>0</v>
      </c>
      <c r="Y43" s="216">
        <v>3000</v>
      </c>
      <c r="Z43" s="216">
        <v>3500</v>
      </c>
      <c r="AA43" s="216">
        <v>0</v>
      </c>
      <c r="AB43" s="216">
        <v>960</v>
      </c>
      <c r="AC43" s="216">
        <v>0</v>
      </c>
      <c r="AD43" s="117" t="str">
        <v>떡롤 45*330</v>
      </c>
      <c r="AE43" s="223">
        <v>0</v>
      </c>
      <c r="AF43" s="216">
        <v>32130</v>
      </c>
      <c r="AG43" s="216">
        <v>19800</v>
      </c>
      <c r="AH43" s="216">
        <v>37020</v>
      </c>
      <c r="AI43" s="216">
        <v>24260</v>
      </c>
      <c r="AJ43" s="216">
        <v>4141</v>
      </c>
      <c r="AK43" s="216">
        <v>8619</v>
      </c>
      <c r="AL43" s="226">
        <v>0.23280000000000001</v>
      </c>
      <c r="AM43" s="223">
        <v>0</v>
      </c>
      <c r="AN43" s="117" t="str">
        <v>ptDB47</v>
      </c>
      <c r="AO43" s="228">
        <v>0</v>
      </c>
      <c r="AP43" s="216">
        <v>37020</v>
      </c>
      <c r="AQ43" s="216">
        <v>24260</v>
      </c>
      <c r="AR43" s="216">
        <v>4141</v>
      </c>
      <c r="AS43" s="216">
        <v>8619</v>
      </c>
      <c r="AT43" s="226">
        <v>0.23280000000000001</v>
      </c>
      <c r="AU43" s="223" t="str">
        <v/>
      </c>
      <c r="AV43" s="228">
        <v>0</v>
      </c>
      <c r="AW43" s="117">
        <v>19800</v>
      </c>
    </row>
    <row r="44" spans="1:49">
      <c r="A44" s="117">
        <v>840</v>
      </c>
      <c r="B44" s="117" t="str">
        <v>비닐스토리</v>
      </c>
      <c r="C44" s="210">
        <v>45540</v>
      </c>
      <c r="D44" s="117" t="str">
        <v>2024090573170981</v>
      </c>
      <c r="E44" s="117" t="str">
        <v>스마트 스토어</v>
      </c>
      <c r="F44" s="117" t="str">
        <v>곽남희</v>
      </c>
      <c r="G44" s="117" t="str">
        <v>skag****</v>
      </c>
      <c r="H44" s="117" t="str">
        <v>010-6635-4311</v>
      </c>
      <c r="I44" s="210">
        <v>45540</v>
      </c>
      <c r="J44" s="117" t="str">
        <v>CJ대한통운</v>
      </c>
      <c r="K44" s="117" t="str">
        <v>530284243120</v>
      </c>
      <c r="L44" s="210">
        <v>0</v>
      </c>
      <c r="M44" s="117" t="str">
        <v>SE.206</v>
      </c>
      <c r="N44" s="117" t="str">
        <v>투명</v>
      </c>
      <c r="O44" s="117">
        <v>1</v>
      </c>
      <c r="P44" s="117" t="str">
        <v>곽대훈</v>
      </c>
      <c r="Q44" s="117" t="str">
        <v>010-8647-6689</v>
      </c>
      <c r="R44" s="117">
        <v>0</v>
      </c>
      <c r="S44" s="117" t="str">
        <v>전북특별자치도 남원시 금암길 8 (노암동, 남원떡방앗간) 1층 떡집</v>
      </c>
      <c r="T44" s="223">
        <v>0</v>
      </c>
      <c r="U44" s="223">
        <v>0</v>
      </c>
      <c r="V44" s="223">
        <v>0</v>
      </c>
      <c r="W44" s="216">
        <v>28620</v>
      </c>
      <c r="X44" s="216">
        <v>3180</v>
      </c>
      <c r="Y44" s="216">
        <v>3000</v>
      </c>
      <c r="Z44" s="216">
        <v>3500</v>
      </c>
      <c r="AA44" s="216">
        <v>0</v>
      </c>
      <c r="AB44" s="216">
        <v>960</v>
      </c>
      <c r="AC44" s="216">
        <v>0</v>
      </c>
      <c r="AD44" s="117" t="str">
        <v>떡롤 45*330</v>
      </c>
      <c r="AE44" s="223">
        <v>0</v>
      </c>
      <c r="AF44" s="216">
        <v>30600</v>
      </c>
      <c r="AG44" s="216">
        <v>19800</v>
      </c>
      <c r="AH44" s="216">
        <v>31620</v>
      </c>
      <c r="AI44" s="216">
        <v>24260</v>
      </c>
      <c r="AJ44" s="216">
        <v>1278</v>
      </c>
      <c r="AK44" s="216">
        <v>9082</v>
      </c>
      <c r="AL44" s="226">
        <v>0.28720000000000001</v>
      </c>
      <c r="AM44" s="223">
        <v>0</v>
      </c>
      <c r="AN44" s="117" t="str">
        <v>ptDB47</v>
      </c>
      <c r="AO44" s="228">
        <v>0</v>
      </c>
      <c r="AP44" s="216">
        <v>31620</v>
      </c>
      <c r="AQ44" s="216">
        <v>24260</v>
      </c>
      <c r="AR44" s="216">
        <v>1278</v>
      </c>
      <c r="AS44" s="216">
        <v>6082</v>
      </c>
      <c r="AT44" s="226">
        <v>0.1923</v>
      </c>
      <c r="AU44" s="223" t="str">
        <v>Check</v>
      </c>
      <c r="AV44" s="228">
        <v>0</v>
      </c>
      <c r="AW44" s="117">
        <v>19800</v>
      </c>
    </row>
    <row r="45" spans="1:49">
      <c r="A45" s="117">
        <v>841</v>
      </c>
      <c r="B45" s="117" t="str">
        <v>비닐스토리</v>
      </c>
      <c r="C45" s="210">
        <v>45539</v>
      </c>
      <c r="D45" s="117" t="str">
        <v>2024090461664211</v>
      </c>
      <c r="E45" s="117" t="str">
        <v>스마트 스토어</v>
      </c>
      <c r="F45" s="117" t="str">
        <v>장현</v>
      </c>
      <c r="G45" s="117" t="str">
        <v>gusr****</v>
      </c>
      <c r="H45" s="117" t="str">
        <v>010-2033-0766</v>
      </c>
      <c r="I45" s="210">
        <v>45540</v>
      </c>
      <c r="J45" s="117" t="str">
        <v>CJ대한통운</v>
      </c>
      <c r="K45" s="117" t="str">
        <v>540282965421</v>
      </c>
      <c r="L45" s="210">
        <v>0</v>
      </c>
      <c r="M45" s="117" t="str">
        <v>SE.307</v>
      </c>
      <c r="N45" s="117" t="str">
        <v>투명</v>
      </c>
      <c r="O45" s="117">
        <v>1</v>
      </c>
      <c r="P45" s="117" t="str">
        <v>장현</v>
      </c>
      <c r="Q45" s="117" t="str">
        <v>010-2033-0766</v>
      </c>
      <c r="R45" s="117">
        <v>0</v>
      </c>
      <c r="S45" s="117" t="str">
        <v>경기도 수원시 장안구 천천동 565 삼호진덕아파트 207동604호</v>
      </c>
      <c r="T45" s="223" t="str">
        <v>문 앞에 놓아주세요</v>
      </c>
      <c r="U45" s="223">
        <v>0</v>
      </c>
      <c r="V45" s="223">
        <v>0</v>
      </c>
      <c r="W45" s="216">
        <v>10690</v>
      </c>
      <c r="X45" s="216">
        <v>1190</v>
      </c>
      <c r="Y45" s="216">
        <v>3000</v>
      </c>
      <c r="Z45" s="216">
        <v>3000</v>
      </c>
      <c r="AA45" s="216">
        <v>0</v>
      </c>
      <c r="AB45" s="216">
        <v>0</v>
      </c>
      <c r="AC45" s="216">
        <v>0</v>
      </c>
      <c r="AD45" s="117" t="str">
        <v>떡외겹 30*30</v>
      </c>
      <c r="AE45" s="223">
        <v>0</v>
      </c>
      <c r="AF45" s="216">
        <v>11220</v>
      </c>
      <c r="AG45" s="216">
        <v>7260</v>
      </c>
      <c r="AH45" s="216">
        <v>13690</v>
      </c>
      <c r="AI45" s="216">
        <v>10260</v>
      </c>
      <c r="AJ45" s="216">
        <v>564</v>
      </c>
      <c r="AK45" s="216">
        <v>5866</v>
      </c>
      <c r="AL45" s="226">
        <v>0.42849999999999999</v>
      </c>
      <c r="AM45" s="223">
        <v>0</v>
      </c>
      <c r="AN45" s="117" t="str">
        <v>ptDB47</v>
      </c>
      <c r="AO45" s="228">
        <v>0</v>
      </c>
      <c r="AP45" s="216">
        <v>13690</v>
      </c>
      <c r="AQ45" s="216">
        <v>10260</v>
      </c>
      <c r="AR45" s="216">
        <v>564</v>
      </c>
      <c r="AS45" s="216">
        <v>2866</v>
      </c>
      <c r="AT45" s="226">
        <v>0.20930000000000001</v>
      </c>
      <c r="AU45" s="223" t="str">
        <v>Check</v>
      </c>
      <c r="AV45" s="228">
        <v>0</v>
      </c>
      <c r="AW45" s="117">
        <v>7260</v>
      </c>
    </row>
    <row r="46" spans="1:49">
      <c r="A46" s="117">
        <v>842</v>
      </c>
      <c r="B46" s="117" t="str">
        <v>비닐스토리</v>
      </c>
      <c r="C46" s="210">
        <v>45539</v>
      </c>
      <c r="D46" s="117" t="str">
        <v>2024090459326911</v>
      </c>
      <c r="E46" s="117" t="str">
        <v>스마트 스토어</v>
      </c>
      <c r="F46" s="117" t="str">
        <v>최은주</v>
      </c>
      <c r="G46" s="117" t="str">
        <v>eju3****</v>
      </c>
      <c r="H46" s="117" t="str">
        <v>010-9995-3456</v>
      </c>
      <c r="I46" s="210">
        <v>45540</v>
      </c>
      <c r="J46" s="117" t="str">
        <v>CJ대한통운</v>
      </c>
      <c r="K46" s="117" t="str">
        <v>540283015600</v>
      </c>
      <c r="L46" s="210">
        <v>0</v>
      </c>
      <c r="M46" s="117" t="str">
        <v>SE.10</v>
      </c>
      <c r="N46" s="117" t="str">
        <v>투명</v>
      </c>
      <c r="O46" s="117">
        <v>20</v>
      </c>
      <c r="P46" s="117" t="str">
        <v>최은주</v>
      </c>
      <c r="Q46" s="117" t="str">
        <v>010-9995-3456</v>
      </c>
      <c r="R46" s="117" t="str">
        <v>010-9995-3456</v>
      </c>
      <c r="S46" s="117" t="str">
        <v>전라북도 전주시 덕진구 팔달로 357-27 (진북동) 국수공장</v>
      </c>
      <c r="T46" s="223">
        <v>0</v>
      </c>
      <c r="U46" s="223">
        <v>0</v>
      </c>
      <c r="V46" s="223">
        <v>0</v>
      </c>
      <c r="W46" s="216">
        <v>37800</v>
      </c>
      <c r="X46" s="216">
        <v>0</v>
      </c>
      <c r="Y46" s="216">
        <v>0</v>
      </c>
      <c r="Z46" s="216">
        <v>3500</v>
      </c>
      <c r="AA46" s="216">
        <v>0</v>
      </c>
      <c r="AB46" s="216">
        <v>960</v>
      </c>
      <c r="AC46" s="216">
        <v>0</v>
      </c>
      <c r="AD46" s="117" t="str">
        <v>관반 100p</v>
      </c>
      <c r="AE46" s="223" t="str">
        <v>재구매</v>
      </c>
      <c r="AF46" s="216">
        <v>1810</v>
      </c>
      <c r="AG46" s="216">
        <v>1155</v>
      </c>
      <c r="AH46" s="216">
        <v>37800</v>
      </c>
      <c r="AI46" s="216">
        <v>27560</v>
      </c>
      <c r="AJ46" s="216">
        <v>1584</v>
      </c>
      <c r="AK46" s="216">
        <v>8656</v>
      </c>
      <c r="AL46" s="226">
        <v>0.22900000000000001</v>
      </c>
      <c r="AM46" s="223">
        <v>0</v>
      </c>
      <c r="AN46" s="117" t="str">
        <v>ptDB47</v>
      </c>
      <c r="AO46" s="228">
        <v>0</v>
      </c>
      <c r="AP46" s="216">
        <v>37800</v>
      </c>
      <c r="AQ46" s="216">
        <v>27560</v>
      </c>
      <c r="AR46" s="216">
        <v>1584</v>
      </c>
      <c r="AS46" s="216">
        <v>8656</v>
      </c>
      <c r="AT46" s="226">
        <v>0.22900000000000001</v>
      </c>
      <c r="AU46" s="223" t="str">
        <v/>
      </c>
      <c r="AV46" s="228">
        <v>1</v>
      </c>
      <c r="AW46" s="117">
        <v>23100</v>
      </c>
    </row>
    <row r="47" spans="1:49">
      <c r="A47" s="117">
        <v>852</v>
      </c>
      <c r="B47" s="117" t="str">
        <v>비닐스토리</v>
      </c>
      <c r="C47" s="210">
        <v>45541</v>
      </c>
      <c r="D47" s="117" t="str">
        <v>2024090634148551</v>
      </c>
      <c r="E47" s="117" t="str">
        <v>스마트 스토어</v>
      </c>
      <c r="F47" s="117" t="str">
        <v>장재영</v>
      </c>
      <c r="G47" s="117" t="str">
        <v>iiou****</v>
      </c>
      <c r="H47" s="117" t="str">
        <v>010-9874-2414</v>
      </c>
      <c r="I47" s="210">
        <v>45541</v>
      </c>
      <c r="J47" s="117" t="str">
        <v>CJ대한통운</v>
      </c>
      <c r="K47" s="117" t="str">
        <v>540284309060</v>
      </c>
      <c r="L47" s="210">
        <v>0</v>
      </c>
      <c r="M47" s="117" t="str">
        <v>SE.13</v>
      </c>
      <c r="N47" s="117" t="str">
        <v>검정</v>
      </c>
      <c r="O47" s="117">
        <v>6</v>
      </c>
      <c r="P47" s="117" t="str">
        <v>장재영</v>
      </c>
      <c r="Q47" s="117" t="str">
        <v>010-9874-2414</v>
      </c>
      <c r="R47" s="117">
        <v>0</v>
      </c>
      <c r="S47" s="117" t="str">
        <v>서울특별시 성북구 북악산로1나길 24 (정릉동, 숲속의집) 3층 301호</v>
      </c>
      <c r="T47" s="223" t="str">
        <v>3층 301호 현관 앞에 놓아주세요.</v>
      </c>
      <c r="U47" s="223">
        <v>0</v>
      </c>
      <c r="V47" s="223">
        <v>0</v>
      </c>
      <c r="W47" s="216">
        <v>7860</v>
      </c>
      <c r="X47" s="216">
        <v>0</v>
      </c>
      <c r="Y47" s="216">
        <v>3000</v>
      </c>
      <c r="Z47" s="216">
        <v>3000</v>
      </c>
      <c r="AA47" s="216">
        <v>0</v>
      </c>
      <c r="AB47" s="216">
        <v>0</v>
      </c>
      <c r="AC47" s="216">
        <v>0</v>
      </c>
      <c r="AD47" s="117" t="str">
        <v>특대C</v>
      </c>
      <c r="AE47" s="223">
        <v>0</v>
      </c>
      <c r="AF47" s="216">
        <v>1250</v>
      </c>
      <c r="AG47" s="216">
        <v>798</v>
      </c>
      <c r="AH47" s="216">
        <v>10860</v>
      </c>
      <c r="AI47" s="216">
        <v>7788</v>
      </c>
      <c r="AJ47" s="216">
        <v>452</v>
      </c>
      <c r="AK47" s="216">
        <v>5620</v>
      </c>
      <c r="AL47" s="226">
        <v>0.51749999999999996</v>
      </c>
      <c r="AM47" s="223">
        <v>0</v>
      </c>
      <c r="AN47" s="117" t="str">
        <v>ptDB47</v>
      </c>
      <c r="AO47" s="228">
        <v>0</v>
      </c>
      <c r="AP47" s="216">
        <v>10860</v>
      </c>
      <c r="AQ47" s="216">
        <v>7788</v>
      </c>
      <c r="AR47" s="216">
        <v>452</v>
      </c>
      <c r="AS47" s="216">
        <v>2620</v>
      </c>
      <c r="AT47" s="226">
        <v>0.24129999999999999</v>
      </c>
      <c r="AU47" s="223" t="str">
        <v>Check</v>
      </c>
      <c r="AV47" s="228">
        <v>0</v>
      </c>
      <c r="AW47" s="117">
        <v>4788</v>
      </c>
    </row>
    <row r="48" spans="1:49">
      <c r="A48" s="117">
        <v>853</v>
      </c>
      <c r="B48" s="117" t="str">
        <v>비닐스토리</v>
      </c>
      <c r="C48" s="210">
        <v>45541</v>
      </c>
      <c r="D48" s="117" t="str">
        <v>2024090621448041</v>
      </c>
      <c r="E48" s="117" t="str">
        <v>스마트 스토어</v>
      </c>
      <c r="F48" s="117" t="str">
        <v>이혜진</v>
      </c>
      <c r="G48" s="117" t="str">
        <v>love****</v>
      </c>
      <c r="H48" s="117" t="str">
        <v>010-6803-0282</v>
      </c>
      <c r="I48" s="210">
        <v>45541</v>
      </c>
      <c r="J48" s="117" t="str">
        <v>CJ대한통운</v>
      </c>
      <c r="K48" s="117" t="str">
        <v>530285548524</v>
      </c>
      <c r="L48" s="210">
        <v>0</v>
      </c>
      <c r="M48" s="117" t="str">
        <v>SE.14</v>
      </c>
      <c r="N48" s="117" t="str">
        <v>검정</v>
      </c>
      <c r="O48" s="117">
        <v>15</v>
      </c>
      <c r="P48" s="117" t="str">
        <v>이혜진</v>
      </c>
      <c r="Q48" s="117" t="str">
        <v>010-6803-0282</v>
      </c>
      <c r="R48" s="117">
        <v>0</v>
      </c>
      <c r="S48" s="117" t="str">
        <v>경기도 수원시 팔달구 경수대로616번길 37-6 (우만동) B03호</v>
      </c>
      <c r="T48" s="223">
        <v>0</v>
      </c>
      <c r="U48" s="223">
        <v>0</v>
      </c>
      <c r="V48" s="223">
        <v>0</v>
      </c>
      <c r="W48" s="216">
        <v>25500</v>
      </c>
      <c r="X48" s="216">
        <v>0</v>
      </c>
      <c r="Y48" s="216">
        <v>0</v>
      </c>
      <c r="Z48" s="216">
        <v>4400</v>
      </c>
      <c r="AA48" s="216">
        <v>0</v>
      </c>
      <c r="AB48" s="216">
        <v>1725</v>
      </c>
      <c r="AC48" s="216">
        <v>0</v>
      </c>
      <c r="AD48" s="117" t="str">
        <v>특대B</v>
      </c>
      <c r="AE48" s="223">
        <v>0</v>
      </c>
      <c r="AF48" s="216">
        <v>1640</v>
      </c>
      <c r="AG48" s="216">
        <v>1045</v>
      </c>
      <c r="AH48" s="216">
        <v>25500</v>
      </c>
      <c r="AI48" s="216">
        <v>21800</v>
      </c>
      <c r="AJ48" s="216">
        <v>1095</v>
      </c>
      <c r="AK48" s="216">
        <v>2605</v>
      </c>
      <c r="AL48" s="226">
        <v>0.1022</v>
      </c>
      <c r="AM48" s="223">
        <v>0</v>
      </c>
      <c r="AN48" s="117" t="str">
        <v>ptDB47</v>
      </c>
      <c r="AO48" s="228">
        <v>0</v>
      </c>
      <c r="AP48" s="216">
        <v>25500</v>
      </c>
      <c r="AQ48" s="216">
        <v>21800</v>
      </c>
      <c r="AR48" s="216">
        <v>1095</v>
      </c>
      <c r="AS48" s="216">
        <v>2605</v>
      </c>
      <c r="AT48" s="226">
        <v>0.1022</v>
      </c>
      <c r="AU48" s="223" t="str">
        <v/>
      </c>
      <c r="AV48" s="228">
        <v>0</v>
      </c>
      <c r="AW48" s="117">
        <v>15675</v>
      </c>
    </row>
    <row r="49" spans="1:49">
      <c r="A49" s="117">
        <v>854</v>
      </c>
      <c r="B49" s="117" t="str">
        <v>비닐스토리</v>
      </c>
      <c r="C49" s="210">
        <v>45541</v>
      </c>
      <c r="D49" s="117" t="str">
        <v>2024090621448031</v>
      </c>
      <c r="E49" s="117" t="str">
        <v>스마트 스토어</v>
      </c>
      <c r="F49" s="117" t="str">
        <v>이혜진</v>
      </c>
      <c r="G49" s="117" t="str">
        <v>love****</v>
      </c>
      <c r="H49" s="117" t="str">
        <v>010-6803-0282</v>
      </c>
      <c r="I49" s="210">
        <v>45541</v>
      </c>
      <c r="J49" s="117" t="str">
        <v>CJ대한통운</v>
      </c>
      <c r="K49" s="117" t="str">
        <v>530285548524</v>
      </c>
      <c r="L49" s="210">
        <v>0</v>
      </c>
      <c r="M49" s="117" t="str">
        <v>SE.5</v>
      </c>
      <c r="N49" s="117" t="str">
        <v>검정</v>
      </c>
      <c r="O49" s="117">
        <v>3</v>
      </c>
      <c r="P49" s="117" t="str">
        <v>이혜진</v>
      </c>
      <c r="Q49" s="117" t="str">
        <v>010-6803-0282</v>
      </c>
      <c r="R49" s="117">
        <v>0</v>
      </c>
      <c r="S49" s="117" t="str">
        <v>경기도 수원시 팔달구 경수대로616번길 37-6 (우만동) B03호</v>
      </c>
      <c r="T49" s="223">
        <v>0</v>
      </c>
      <c r="U49" s="223">
        <v>0</v>
      </c>
      <c r="V49" s="223">
        <v>0</v>
      </c>
      <c r="W49" s="216">
        <v>7260</v>
      </c>
      <c r="X49" s="216">
        <v>0</v>
      </c>
      <c r="Y49" s="216">
        <v>0</v>
      </c>
      <c r="Z49" s="216">
        <v>0</v>
      </c>
      <c r="AA49" s="216">
        <v>0</v>
      </c>
      <c r="AB49" s="216">
        <v>0</v>
      </c>
      <c r="AC49" s="216">
        <v>0</v>
      </c>
      <c r="AD49" s="117" t="str">
        <v>대A</v>
      </c>
      <c r="AE49" s="223" t="str">
        <v>재구매</v>
      </c>
      <c r="AF49" s="216">
        <v>1900</v>
      </c>
      <c r="AG49" s="216">
        <v>1210</v>
      </c>
      <c r="AH49" s="216">
        <v>7260</v>
      </c>
      <c r="AI49" s="216">
        <v>3630</v>
      </c>
      <c r="AJ49" s="216">
        <v>369</v>
      </c>
      <c r="AK49" s="216">
        <v>3261</v>
      </c>
      <c r="AL49" s="226">
        <v>0.44919999999999999</v>
      </c>
      <c r="AM49" s="223">
        <v>0</v>
      </c>
      <c r="AN49" s="117" t="str">
        <v>ptDB47</v>
      </c>
      <c r="AO49" s="228">
        <v>0</v>
      </c>
      <c r="AP49" s="216">
        <v>7260</v>
      </c>
      <c r="AQ49" s="216">
        <v>3630</v>
      </c>
      <c r="AR49" s="216">
        <v>369</v>
      </c>
      <c r="AS49" s="216">
        <v>3261</v>
      </c>
      <c r="AT49" s="226">
        <v>0.44919999999999999</v>
      </c>
      <c r="AU49" s="223" t="str">
        <v/>
      </c>
      <c r="AV49" s="228">
        <v>0</v>
      </c>
      <c r="AW49" s="117">
        <v>3630</v>
      </c>
    </row>
    <row r="50" spans="1:49">
      <c r="A50" s="117">
        <v>855</v>
      </c>
      <c r="B50" s="117" t="str">
        <v>비닐스토리</v>
      </c>
      <c r="C50" s="210">
        <v>45541</v>
      </c>
      <c r="D50" s="117" t="str">
        <v>2024090621448021</v>
      </c>
      <c r="E50" s="117" t="str">
        <v>스마트 스토어</v>
      </c>
      <c r="F50" s="117" t="str">
        <v>이혜진</v>
      </c>
      <c r="G50" s="117" t="str">
        <v>love****</v>
      </c>
      <c r="H50" s="117" t="str">
        <v>010-6803-0282</v>
      </c>
      <c r="I50" s="210">
        <v>45541</v>
      </c>
      <c r="J50" s="117" t="str">
        <v>CJ대한통운</v>
      </c>
      <c r="K50" s="117" t="str">
        <v>530285548524</v>
      </c>
      <c r="L50" s="210">
        <v>0</v>
      </c>
      <c r="M50" s="117" t="str">
        <v>SE.21</v>
      </c>
      <c r="N50" s="117" t="str">
        <v>유백</v>
      </c>
      <c r="O50" s="117">
        <v>2</v>
      </c>
      <c r="P50" s="117" t="str">
        <v>이혜진</v>
      </c>
      <c r="Q50" s="117" t="str">
        <v>010-6803-0282</v>
      </c>
      <c r="R50" s="117">
        <v>0</v>
      </c>
      <c r="S50" s="117" t="str">
        <v>경기도 수원시 팔달구 경수대로616번길 37-6 (우만동) B03호</v>
      </c>
      <c r="T50" s="223">
        <v>0</v>
      </c>
      <c r="U50" s="223">
        <v>0</v>
      </c>
      <c r="V50" s="223">
        <v>0</v>
      </c>
      <c r="W50" s="216">
        <v>7560</v>
      </c>
      <c r="X50" s="216">
        <v>0</v>
      </c>
      <c r="Y50" s="216">
        <v>0</v>
      </c>
      <c r="Z50" s="216">
        <v>0</v>
      </c>
      <c r="AA50" s="216">
        <v>0</v>
      </c>
      <c r="AB50" s="216">
        <v>0</v>
      </c>
      <c r="AC50" s="216">
        <v>0</v>
      </c>
      <c r="AD50" s="117" t="str">
        <v>왕특B</v>
      </c>
      <c r="AE50" s="223" t="str">
        <v>재구매</v>
      </c>
      <c r="AF50" s="216">
        <v>3620</v>
      </c>
      <c r="AG50" s="216">
        <v>2310</v>
      </c>
      <c r="AH50" s="216">
        <v>7560</v>
      </c>
      <c r="AI50" s="216">
        <v>4620</v>
      </c>
      <c r="AJ50" s="216">
        <v>381</v>
      </c>
      <c r="AK50" s="216">
        <v>2559</v>
      </c>
      <c r="AL50" s="226">
        <v>0.33850000000000002</v>
      </c>
      <c r="AM50" s="223">
        <v>0</v>
      </c>
      <c r="AN50" s="117" t="str">
        <v>ptDB47</v>
      </c>
      <c r="AO50" s="228">
        <v>0</v>
      </c>
      <c r="AP50" s="216">
        <v>7560</v>
      </c>
      <c r="AQ50" s="216">
        <v>4620</v>
      </c>
      <c r="AR50" s="216">
        <v>381</v>
      </c>
      <c r="AS50" s="216">
        <v>2559</v>
      </c>
      <c r="AT50" s="226">
        <v>0.33850000000000002</v>
      </c>
      <c r="AU50" s="223" t="str">
        <v/>
      </c>
      <c r="AV50" s="228">
        <v>0</v>
      </c>
      <c r="AW50" s="117">
        <v>4620</v>
      </c>
    </row>
    <row r="51" spans="1:49">
      <c r="A51" s="117">
        <v>856</v>
      </c>
      <c r="B51" s="117" t="str">
        <v>비닐스토리</v>
      </c>
      <c r="C51" s="210">
        <v>45541</v>
      </c>
      <c r="D51" s="117" t="str">
        <v>2024090621448011</v>
      </c>
      <c r="E51" s="117" t="str">
        <v>스마트 스토어</v>
      </c>
      <c r="F51" s="117" t="str">
        <v>이혜진</v>
      </c>
      <c r="G51" s="117" t="str">
        <v>love****</v>
      </c>
      <c r="H51" s="117" t="str">
        <v>010-6803-0282</v>
      </c>
      <c r="I51" s="210">
        <v>45541</v>
      </c>
      <c r="J51" s="117" t="str">
        <v>CJ대한통운</v>
      </c>
      <c r="K51" s="117" t="str">
        <v>530285548524</v>
      </c>
      <c r="L51" s="210">
        <v>0</v>
      </c>
      <c r="M51" s="117" t="str">
        <v>SE.20</v>
      </c>
      <c r="N51" s="117" t="str">
        <v>투명</v>
      </c>
      <c r="O51" s="117">
        <v>2</v>
      </c>
      <c r="P51" s="117" t="str">
        <v>이혜진</v>
      </c>
      <c r="Q51" s="117" t="str">
        <v>010-6803-0282</v>
      </c>
      <c r="R51" s="117">
        <v>0</v>
      </c>
      <c r="S51" s="117" t="str">
        <v>경기도 수원시 팔달구 경수대로616번길 37-6 (우만동) B03호</v>
      </c>
      <c r="T51" s="223">
        <v>0</v>
      </c>
      <c r="U51" s="223">
        <v>0</v>
      </c>
      <c r="V51" s="223">
        <v>0</v>
      </c>
      <c r="W51" s="216">
        <v>4580</v>
      </c>
      <c r="X51" s="216">
        <v>0</v>
      </c>
      <c r="Y51" s="216">
        <v>0</v>
      </c>
      <c r="Z51" s="216">
        <v>0</v>
      </c>
      <c r="AA51" s="216">
        <v>0</v>
      </c>
      <c r="AB51" s="216">
        <v>0</v>
      </c>
      <c r="AC51" s="216">
        <v>0</v>
      </c>
      <c r="AD51" s="117" t="str">
        <v>왕특C</v>
      </c>
      <c r="AE51" s="223" t="str">
        <v>재구매</v>
      </c>
      <c r="AF51" s="216">
        <v>2190</v>
      </c>
      <c r="AG51" s="216">
        <v>1397</v>
      </c>
      <c r="AH51" s="216">
        <v>4580</v>
      </c>
      <c r="AI51" s="216">
        <v>2794</v>
      </c>
      <c r="AJ51" s="216">
        <v>262</v>
      </c>
      <c r="AK51" s="216">
        <v>1524</v>
      </c>
      <c r="AL51" s="226">
        <v>0.33279999999999998</v>
      </c>
      <c r="AM51" s="223">
        <v>0</v>
      </c>
      <c r="AN51" s="117" t="str">
        <v>ptDB47</v>
      </c>
      <c r="AO51" s="228">
        <v>0</v>
      </c>
      <c r="AP51" s="216">
        <v>4580</v>
      </c>
      <c r="AQ51" s="216">
        <v>2794</v>
      </c>
      <c r="AR51" s="216">
        <v>262</v>
      </c>
      <c r="AS51" s="216">
        <v>1524</v>
      </c>
      <c r="AT51" s="226">
        <v>0.33279999999999998</v>
      </c>
      <c r="AU51" s="223" t="str">
        <v/>
      </c>
      <c r="AV51" s="228">
        <v>0</v>
      </c>
      <c r="AW51" s="117">
        <v>2794</v>
      </c>
    </row>
    <row r="52" spans="1:49">
      <c r="A52" s="117">
        <v>857</v>
      </c>
      <c r="B52" s="117" t="str">
        <v>비닐스토리</v>
      </c>
      <c r="C52" s="210">
        <v>45540</v>
      </c>
      <c r="D52" s="117" t="str">
        <v>17100067660698</v>
      </c>
      <c r="E52" s="117" t="str">
        <v>쿠팡</v>
      </c>
      <c r="F52" s="117" t="str">
        <v>지춘련</v>
      </c>
      <c r="G52" s="117">
        <v>0</v>
      </c>
      <c r="H52" s="117" t="str">
        <v>0504-4944-3152</v>
      </c>
      <c r="I52" s="210">
        <v>45541</v>
      </c>
      <c r="J52" s="117" t="str">
        <v>CJ대한통운</v>
      </c>
      <c r="K52" s="117" t="str">
        <v>540284189043</v>
      </c>
      <c r="L52" s="210">
        <v>0</v>
      </c>
      <c r="M52" s="117" t="str">
        <v>SE.106</v>
      </c>
      <c r="N52" s="117" t="str">
        <v>투명</v>
      </c>
      <c r="O52" s="117">
        <v>2</v>
      </c>
      <c r="P52" s="117" t="str">
        <v>가게</v>
      </c>
      <c r="Q52" s="117" t="str">
        <v>0504-4944-3152</v>
      </c>
      <c r="R52" s="117">
        <v>0</v>
      </c>
      <c r="S52" s="117" t="str">
        <v>서울특별시 성동구 성덕정9길 1 eor 에오르 ( 성수동1가 )</v>
      </c>
      <c r="T52" s="223" t="str">
        <v>안에 송장정보 안보이게 넣어주세요 비번 1236 잠그기는 #</v>
      </c>
      <c r="U52" s="223">
        <v>0</v>
      </c>
      <c r="V52" s="223">
        <v>0</v>
      </c>
      <c r="W52" s="216">
        <v>7080</v>
      </c>
      <c r="X52" s="216">
        <v>0</v>
      </c>
      <c r="Y52" s="216">
        <v>0</v>
      </c>
      <c r="Z52" s="216">
        <v>3000</v>
      </c>
      <c r="AA52" s="216">
        <v>0</v>
      </c>
      <c r="AB52" s="216">
        <v>0</v>
      </c>
      <c r="AC52" s="216">
        <v>0</v>
      </c>
      <c r="AD52" s="117" t="str">
        <v>소폭 24*38</v>
      </c>
      <c r="AE52" s="223">
        <v>0</v>
      </c>
      <c r="AF52" s="216">
        <v>3210</v>
      </c>
      <c r="AG52" s="216">
        <v>1980</v>
      </c>
      <c r="AH52" s="216">
        <v>7080</v>
      </c>
      <c r="AI52" s="216">
        <v>6960</v>
      </c>
      <c r="AJ52" s="216">
        <v>841</v>
      </c>
      <c r="AK52" s="216">
        <v>-721</v>
      </c>
      <c r="AL52" s="226">
        <v>-0.1018</v>
      </c>
      <c r="AM52" s="223">
        <v>0</v>
      </c>
      <c r="AN52" s="117" t="str">
        <v>ptDB47</v>
      </c>
      <c r="AO52" s="228">
        <v>0</v>
      </c>
      <c r="AP52" s="216">
        <v>7080</v>
      </c>
      <c r="AQ52" s="216">
        <v>6960</v>
      </c>
      <c r="AR52" s="216">
        <v>841</v>
      </c>
      <c r="AS52" s="216">
        <v>-721</v>
      </c>
      <c r="AT52" s="226">
        <v>-0.1018</v>
      </c>
      <c r="AU52" s="223" t="str">
        <v/>
      </c>
      <c r="AV52" s="228">
        <v>0</v>
      </c>
      <c r="AW52" s="117">
        <v>3960</v>
      </c>
    </row>
    <row r="53" spans="1:49">
      <c r="A53" s="117">
        <v>858</v>
      </c>
      <c r="B53" s="117" t="str">
        <v>비닐스토리</v>
      </c>
      <c r="C53" s="210">
        <v>45540</v>
      </c>
      <c r="D53" s="117" t="str">
        <v>17100067660698</v>
      </c>
      <c r="E53" s="117" t="str">
        <v>쿠팡</v>
      </c>
      <c r="F53" s="117" t="str">
        <v>지춘련</v>
      </c>
      <c r="G53" s="117">
        <v>0</v>
      </c>
      <c r="H53" s="117" t="str">
        <v>0504-4944-3152</v>
      </c>
      <c r="I53" s="210">
        <v>45541</v>
      </c>
      <c r="J53" s="117" t="str">
        <v>CJ대한통운</v>
      </c>
      <c r="K53" s="117" t="str">
        <v>540284189043</v>
      </c>
      <c r="L53" s="210">
        <v>0</v>
      </c>
      <c r="M53" s="117" t="str">
        <v>SE.105</v>
      </c>
      <c r="N53" s="117" t="str">
        <v>투명</v>
      </c>
      <c r="O53" s="117">
        <v>2</v>
      </c>
      <c r="P53" s="117" t="str">
        <v>가게</v>
      </c>
      <c r="Q53" s="117" t="str">
        <v>0504-4944-3152</v>
      </c>
      <c r="R53" s="117">
        <v>0</v>
      </c>
      <c r="S53" s="117" t="str">
        <v>서울특별시 성동구 성덕정9길 1 eor 에오르 ( 성수동1가 )</v>
      </c>
      <c r="T53" s="223" t="str">
        <v>안에 송장정보 안보이게 넣어주세요 비번 1236 잠그기는 #</v>
      </c>
      <c r="U53" s="223">
        <v>0</v>
      </c>
      <c r="V53" s="223">
        <v>0</v>
      </c>
      <c r="W53" s="216">
        <v>4880</v>
      </c>
      <c r="X53" s="216">
        <v>880</v>
      </c>
      <c r="Y53" s="216">
        <v>0</v>
      </c>
      <c r="Z53" s="216">
        <v>0</v>
      </c>
      <c r="AA53" s="216">
        <v>0</v>
      </c>
      <c r="AB53" s="216">
        <v>0</v>
      </c>
      <c r="AC53" s="216">
        <v>0</v>
      </c>
      <c r="AD53" s="117" t="str">
        <v>소폭 20*38</v>
      </c>
      <c r="AE53" s="223" t="str">
        <v>재구매</v>
      </c>
      <c r="AF53" s="216">
        <v>2680</v>
      </c>
      <c r="AG53" s="216">
        <v>1650</v>
      </c>
      <c r="AH53" s="216">
        <v>4880</v>
      </c>
      <c r="AI53" s="216">
        <v>3300</v>
      </c>
      <c r="AJ53" s="216">
        <v>580</v>
      </c>
      <c r="AK53" s="216">
        <v>1000</v>
      </c>
      <c r="AL53" s="226">
        <v>0.2049</v>
      </c>
      <c r="AM53" s="223">
        <v>0</v>
      </c>
      <c r="AN53" s="117" t="str">
        <v>ptDB47</v>
      </c>
      <c r="AO53" s="228">
        <v>0</v>
      </c>
      <c r="AP53" s="216">
        <v>4880</v>
      </c>
      <c r="AQ53" s="216">
        <v>3300</v>
      </c>
      <c r="AR53" s="216">
        <v>580</v>
      </c>
      <c r="AS53" s="216">
        <v>1000</v>
      </c>
      <c r="AT53" s="226">
        <v>0.2049</v>
      </c>
      <c r="AU53" s="223" t="str">
        <v/>
      </c>
      <c r="AV53" s="228">
        <v>0</v>
      </c>
      <c r="AW53" s="117">
        <v>3300</v>
      </c>
    </row>
    <row r="54" spans="1:49">
      <c r="A54" s="117">
        <v>859</v>
      </c>
      <c r="B54" s="117" t="str">
        <v>비닐스토리</v>
      </c>
      <c r="C54" s="210">
        <v>45541</v>
      </c>
      <c r="D54" s="117" t="str">
        <v>26100067546648</v>
      </c>
      <c r="E54" s="117" t="str">
        <v>쿠팡</v>
      </c>
      <c r="F54" s="117" t="str">
        <v>김상수</v>
      </c>
      <c r="G54" s="117">
        <v>0</v>
      </c>
      <c r="H54" s="117" t="str">
        <v>0504-4939-6744</v>
      </c>
      <c r="I54" s="210">
        <v>45541</v>
      </c>
      <c r="J54" s="117" t="str">
        <v>CJ대한통운</v>
      </c>
      <c r="K54" s="117" t="str">
        <v>540284189135</v>
      </c>
      <c r="L54" s="210">
        <v>0</v>
      </c>
      <c r="M54" s="117" t="str">
        <v>SE.114</v>
      </c>
      <c r="N54" s="117" t="str">
        <v>투명</v>
      </c>
      <c r="O54" s="117">
        <v>2</v>
      </c>
      <c r="P54" s="117" t="str">
        <v>김상수</v>
      </c>
      <c r="Q54" s="117" t="str">
        <v>0504-4939-6744</v>
      </c>
      <c r="R54" s="117">
        <v>0</v>
      </c>
      <c r="S54" s="117" t="str">
        <v>충청남도 태안군 소원면 시목길 112 1층</v>
      </c>
      <c r="T54" s="223" t="str">
        <v>문 앞</v>
      </c>
      <c r="U54" s="223">
        <v>0</v>
      </c>
      <c r="V54" s="223">
        <v>0</v>
      </c>
      <c r="W54" s="216">
        <v>13600</v>
      </c>
      <c r="X54" s="216">
        <v>0</v>
      </c>
      <c r="Y54" s="216">
        <v>0</v>
      </c>
      <c r="Z54" s="216">
        <v>3000</v>
      </c>
      <c r="AA54" s="216">
        <v>0</v>
      </c>
      <c r="AB54" s="216">
        <v>0</v>
      </c>
      <c r="AC54" s="216">
        <v>0</v>
      </c>
      <c r="AD54" s="117" t="str">
        <v>고추 90*130</v>
      </c>
      <c r="AE54" s="223">
        <v>0</v>
      </c>
      <c r="AF54" s="216">
        <v>6430</v>
      </c>
      <c r="AG54" s="216">
        <v>3960</v>
      </c>
      <c r="AH54" s="216">
        <v>13600</v>
      </c>
      <c r="AI54" s="216">
        <v>10920</v>
      </c>
      <c r="AJ54" s="216">
        <v>1616</v>
      </c>
      <c r="AK54" s="216">
        <v>1064</v>
      </c>
      <c r="AL54" s="226">
        <v>7.8200000000000006E-2</v>
      </c>
      <c r="AM54" s="223">
        <v>0</v>
      </c>
      <c r="AN54" s="117" t="str">
        <v>ptDB47</v>
      </c>
      <c r="AO54" s="228">
        <v>0</v>
      </c>
      <c r="AP54" s="216">
        <v>13600</v>
      </c>
      <c r="AQ54" s="216">
        <v>10920</v>
      </c>
      <c r="AR54" s="216">
        <v>1616</v>
      </c>
      <c r="AS54" s="216">
        <v>1064</v>
      </c>
      <c r="AT54" s="226">
        <v>7.8200000000000006E-2</v>
      </c>
      <c r="AU54" s="223" t="str">
        <v/>
      </c>
      <c r="AV54" s="228">
        <v>0</v>
      </c>
      <c r="AW54" s="117">
        <v>7920</v>
      </c>
    </row>
    <row r="55" spans="1:49">
      <c r="A55" s="117">
        <v>860</v>
      </c>
      <c r="B55" s="117" t="str">
        <v>비닐스토리</v>
      </c>
      <c r="C55" s="210">
        <v>45541</v>
      </c>
      <c r="D55" s="117" t="str">
        <v>31100067785615</v>
      </c>
      <c r="E55" s="117" t="str">
        <v>쿠팡</v>
      </c>
      <c r="F55" s="117" t="str">
        <v>고민숙</v>
      </c>
      <c r="G55" s="117">
        <v>0</v>
      </c>
      <c r="H55" s="117" t="str">
        <v>0502-4927-8451</v>
      </c>
      <c r="I55" s="210">
        <v>45541</v>
      </c>
      <c r="J55" s="117" t="str">
        <v>CJ대한통운</v>
      </c>
      <c r="K55" s="117" t="str">
        <v>540284188936</v>
      </c>
      <c r="L55" s="210">
        <v>0</v>
      </c>
      <c r="M55" s="117" t="str">
        <v>SE.107</v>
      </c>
      <c r="N55" s="117" t="str">
        <v>투명</v>
      </c>
      <c r="O55" s="117">
        <v>10</v>
      </c>
      <c r="P55" s="117" t="str">
        <v>고민숙</v>
      </c>
      <c r="Q55" s="117" t="str">
        <v>0502-4927-8451</v>
      </c>
      <c r="R55" s="117">
        <v>0</v>
      </c>
      <c r="S55" s="117" t="str">
        <v>인천광역시 서구 원적로 74 예일교회 ( 가좌동 )</v>
      </c>
      <c r="T55" s="223" t="str">
        <v>경비실</v>
      </c>
      <c r="U55" s="223">
        <v>0</v>
      </c>
      <c r="V55" s="223">
        <v>0</v>
      </c>
      <c r="W55" s="216">
        <v>40400</v>
      </c>
      <c r="X55" s="216">
        <v>0</v>
      </c>
      <c r="Y55" s="216">
        <v>0</v>
      </c>
      <c r="Z55" s="216">
        <v>3500</v>
      </c>
      <c r="AA55" s="216">
        <v>0</v>
      </c>
      <c r="AB55" s="216">
        <v>960</v>
      </c>
      <c r="AC55" s="216">
        <v>0</v>
      </c>
      <c r="AD55" s="117" t="str">
        <v>소폭 30*51</v>
      </c>
      <c r="AE55" s="223">
        <v>0</v>
      </c>
      <c r="AF55" s="216">
        <v>3510</v>
      </c>
      <c r="AG55" s="216">
        <v>2156</v>
      </c>
      <c r="AH55" s="216">
        <v>40400</v>
      </c>
      <c r="AI55" s="216">
        <v>26020</v>
      </c>
      <c r="AJ55" s="216">
        <v>4800</v>
      </c>
      <c r="AK55" s="216">
        <v>9580</v>
      </c>
      <c r="AL55" s="226">
        <v>0.23710000000000001</v>
      </c>
      <c r="AM55" s="223">
        <v>0</v>
      </c>
      <c r="AN55" s="117" t="str">
        <v>ptDB47</v>
      </c>
      <c r="AO55" s="228">
        <v>0</v>
      </c>
      <c r="AP55" s="216">
        <v>40400</v>
      </c>
      <c r="AQ55" s="216">
        <v>26020</v>
      </c>
      <c r="AR55" s="216">
        <v>4800</v>
      </c>
      <c r="AS55" s="216">
        <v>9580</v>
      </c>
      <c r="AT55" s="226">
        <v>0.23710000000000001</v>
      </c>
      <c r="AU55" s="223" t="str">
        <v/>
      </c>
      <c r="AV55" s="228">
        <v>0</v>
      </c>
      <c r="AW55" s="117">
        <v>21560</v>
      </c>
    </row>
    <row r="56" spans="1:49">
      <c r="A56" s="117">
        <v>861</v>
      </c>
      <c r="B56" s="117" t="str">
        <v>비닐스토리</v>
      </c>
      <c r="C56" s="210">
        <v>45541</v>
      </c>
      <c r="D56" s="117" t="str">
        <v>21100067854303</v>
      </c>
      <c r="E56" s="117" t="str">
        <v>쿠팡</v>
      </c>
      <c r="F56" s="117" t="str">
        <v>현혜령</v>
      </c>
      <c r="G56" s="117">
        <v>0</v>
      </c>
      <c r="H56" s="117" t="str">
        <v>0502-1807-2391</v>
      </c>
      <c r="I56" s="210">
        <v>45541</v>
      </c>
      <c r="J56" s="117" t="str">
        <v>CJ대한통운</v>
      </c>
      <c r="K56" s="117" t="str">
        <v>540284308710</v>
      </c>
      <c r="L56" s="210">
        <v>0</v>
      </c>
      <c r="M56" s="117" t="str">
        <v>SE.206</v>
      </c>
      <c r="N56" s="117" t="str">
        <v>투명</v>
      </c>
      <c r="O56" s="117">
        <v>1</v>
      </c>
      <c r="P56" s="117" t="str">
        <v>현혜령</v>
      </c>
      <c r="Q56" s="117" t="str">
        <v>0502-1807-2391</v>
      </c>
      <c r="R56" s="117">
        <v>0</v>
      </c>
      <c r="S56" s="117" t="str">
        <v>제주특별자치도 서귀포시 표선면 성읍리 729-1 영주산 표선면 성읍서문로20</v>
      </c>
      <c r="T56" s="223" t="str">
        <v>문 앞</v>
      </c>
      <c r="U56" s="223">
        <v>0</v>
      </c>
      <c r="V56" s="223">
        <v>0</v>
      </c>
      <c r="W56" s="216">
        <v>34020</v>
      </c>
      <c r="X56" s="216">
        <v>0</v>
      </c>
      <c r="Y56" s="216">
        <v>3000</v>
      </c>
      <c r="Z56" s="216">
        <v>3500</v>
      </c>
      <c r="AA56" s="216">
        <v>3000</v>
      </c>
      <c r="AB56" s="216">
        <v>960</v>
      </c>
      <c r="AC56" s="216">
        <v>0</v>
      </c>
      <c r="AD56" s="117" t="str">
        <v>떡롤 45*330</v>
      </c>
      <c r="AE56" s="223">
        <v>0</v>
      </c>
      <c r="AF56" s="216">
        <v>32130</v>
      </c>
      <c r="AG56" s="216">
        <v>19800</v>
      </c>
      <c r="AH56" s="216">
        <v>37020</v>
      </c>
      <c r="AI56" s="216">
        <v>24260</v>
      </c>
      <c r="AJ56" s="216">
        <v>4141</v>
      </c>
      <c r="AK56" s="216">
        <v>8619</v>
      </c>
      <c r="AL56" s="226">
        <v>0.23280000000000001</v>
      </c>
      <c r="AM56" s="223">
        <v>0</v>
      </c>
      <c r="AN56" s="117" t="str">
        <v>ptDB47</v>
      </c>
      <c r="AO56" s="228">
        <v>0</v>
      </c>
      <c r="AP56" s="216">
        <v>40020</v>
      </c>
      <c r="AQ56" s="216">
        <v>27260</v>
      </c>
      <c r="AR56" s="216">
        <v>4141</v>
      </c>
      <c r="AS56" s="216">
        <v>8619</v>
      </c>
      <c r="AT56" s="226">
        <v>0.21540000000000001</v>
      </c>
      <c r="AU56" s="223" t="str">
        <v>Check</v>
      </c>
      <c r="AV56" s="228">
        <v>0</v>
      </c>
      <c r="AW56" s="117">
        <v>19800</v>
      </c>
    </row>
    <row r="57" spans="1:49">
      <c r="A57" s="117">
        <v>864</v>
      </c>
      <c r="B57" s="117" t="str">
        <v>비닐스토리</v>
      </c>
      <c r="C57" s="210">
        <v>45544</v>
      </c>
      <c r="D57" s="117" t="str">
        <v>45545594</v>
      </c>
      <c r="E57" s="117" t="str">
        <v>기타쇼핑몰</v>
      </c>
      <c r="F57" s="117">
        <v>0</v>
      </c>
      <c r="G57" s="117">
        <v>0</v>
      </c>
      <c r="H57" s="117">
        <v>0</v>
      </c>
      <c r="I57" s="210">
        <v>45544</v>
      </c>
      <c r="J57" s="117" t="str">
        <v>CJ대한통운</v>
      </c>
      <c r="K57" s="117" t="str">
        <v>530287890444</v>
      </c>
      <c r="L57" s="210">
        <v>0</v>
      </c>
      <c r="M57" s="117" t="str">
        <v>SE.102</v>
      </c>
      <c r="N57" s="117" t="str">
        <v>투명</v>
      </c>
      <c r="O57" s="117">
        <v>1</v>
      </c>
      <c r="P57" s="117" t="str">
        <v>김은주</v>
      </c>
      <c r="Q57" s="117" t="str">
        <v>0504-3572-1840</v>
      </c>
      <c r="R57" s="117">
        <v>0</v>
      </c>
      <c r="S57" s="117" t="str">
        <v>대전 중구 대둔산로 301 대전광역시 중구 대둔산로 310-1 1층 춘향골찐빵(사정동)</v>
      </c>
      <c r="T57" s="223" t="str">
        <v>춘향골찐빵으로 배송부탁드립니다.</v>
      </c>
      <c r="U57" s="223">
        <v>0</v>
      </c>
      <c r="V57" s="223">
        <v>0</v>
      </c>
      <c r="W57" s="216">
        <v>0</v>
      </c>
      <c r="X57" s="216">
        <v>0</v>
      </c>
      <c r="Y57" s="216">
        <v>0</v>
      </c>
      <c r="Z57" s="216">
        <v>5700</v>
      </c>
      <c r="AA57" s="216">
        <v>0</v>
      </c>
      <c r="AB57" s="216">
        <v>1725</v>
      </c>
      <c r="AC57" s="216">
        <v>0</v>
      </c>
      <c r="AD57" s="117" t="str">
        <v>소폭 12*26</v>
      </c>
      <c r="AE57" s="223" t="str">
        <v>재구매</v>
      </c>
      <c r="AF57" s="216">
        <v>1010</v>
      </c>
      <c r="AG57" s="216">
        <v>660</v>
      </c>
      <c r="AH57" s="216">
        <v>0</v>
      </c>
      <c r="AI57" s="216">
        <v>0</v>
      </c>
      <c r="AJ57" s="216">
        <v>0</v>
      </c>
      <c r="AK57" s="216">
        <v>0</v>
      </c>
      <c r="AL57" s="226">
        <v>0</v>
      </c>
      <c r="AM57" s="223">
        <v>0</v>
      </c>
      <c r="AN57" s="117" t="str">
        <v>ptDB46</v>
      </c>
      <c r="AO57" s="228">
        <v>0</v>
      </c>
      <c r="AP57" s="216">
        <v>0</v>
      </c>
      <c r="AQ57" s="216">
        <v>8085</v>
      </c>
      <c r="AR57" s="216">
        <v>0</v>
      </c>
      <c r="AS57" s="216">
        <v>-8085</v>
      </c>
      <c r="AT57" s="226">
        <v>0</v>
      </c>
      <c r="AU57" s="223" t="str">
        <v>Check</v>
      </c>
      <c r="AV57" s="228">
        <v>0</v>
      </c>
      <c r="AW57" s="117">
        <v>660</v>
      </c>
    </row>
    <row r="58" spans="1:49">
      <c r="A58" s="117">
        <v>865</v>
      </c>
      <c r="B58" s="117" t="str">
        <v>비닐스토리</v>
      </c>
      <c r="C58" s="210">
        <v>45544</v>
      </c>
      <c r="D58" s="117" t="str">
        <v>45545685</v>
      </c>
      <c r="E58" s="117" t="str">
        <v>기타쇼핑몰</v>
      </c>
      <c r="F58" s="117">
        <v>0</v>
      </c>
      <c r="G58" s="117">
        <v>0</v>
      </c>
      <c r="H58" s="117">
        <v>0</v>
      </c>
      <c r="I58" s="210">
        <v>45544</v>
      </c>
      <c r="J58" s="117" t="str">
        <v>CJ대한통운</v>
      </c>
      <c r="K58" s="117" t="str">
        <v>540286381480</v>
      </c>
      <c r="L58" s="210">
        <v>0</v>
      </c>
      <c r="M58" s="117" t="str">
        <v>SE.204</v>
      </c>
      <c r="N58" s="117" t="str">
        <v>투명</v>
      </c>
      <c r="O58" s="117">
        <v>1</v>
      </c>
      <c r="P58" s="117" t="str">
        <v>김묘정</v>
      </c>
      <c r="Q58" s="117" t="str">
        <v>0504-3465-5736</v>
      </c>
      <c r="R58" s="117">
        <v>0</v>
      </c>
      <c r="S58" s="117" t="str">
        <v>부산 부산진구 가야대로 772 (롯데백화점부산본점) 부산롯데호텔 조리팀 B1F 우편실</v>
      </c>
      <c r="T58" s="223">
        <v>0</v>
      </c>
      <c r="U58" s="223">
        <v>0</v>
      </c>
      <c r="V58" s="223">
        <v>0</v>
      </c>
      <c r="W58" s="216">
        <v>0</v>
      </c>
      <c r="X58" s="216">
        <v>0</v>
      </c>
      <c r="Y58" s="216">
        <v>0</v>
      </c>
      <c r="Z58" s="216">
        <v>4400</v>
      </c>
      <c r="AA58" s="216">
        <v>0</v>
      </c>
      <c r="AB58" s="216">
        <v>1725</v>
      </c>
      <c r="AC58" s="216">
        <v>0</v>
      </c>
      <c r="AD58" s="117" t="str">
        <v>떡롤 30*400</v>
      </c>
      <c r="AE58" s="223" t="str">
        <v>재구매</v>
      </c>
      <c r="AF58" s="216">
        <v>21320</v>
      </c>
      <c r="AG58" s="216">
        <v>14300</v>
      </c>
      <c r="AH58" s="216">
        <v>0</v>
      </c>
      <c r="AI58" s="216">
        <v>0</v>
      </c>
      <c r="AJ58" s="216">
        <v>0</v>
      </c>
      <c r="AK58" s="216">
        <v>0</v>
      </c>
      <c r="AL58" s="226">
        <v>0</v>
      </c>
      <c r="AM58" s="223">
        <v>0</v>
      </c>
      <c r="AN58" s="117" t="str">
        <v>ptDB46</v>
      </c>
      <c r="AO58" s="228">
        <v>0</v>
      </c>
      <c r="AP58" s="216">
        <v>0</v>
      </c>
      <c r="AQ58" s="216">
        <v>20425</v>
      </c>
      <c r="AR58" s="216">
        <v>0</v>
      </c>
      <c r="AS58" s="216">
        <v>-20425</v>
      </c>
      <c r="AT58" s="226">
        <v>0</v>
      </c>
      <c r="AU58" s="223" t="str">
        <v>Check</v>
      </c>
      <c r="AV58" s="228">
        <v>0</v>
      </c>
      <c r="AW58" s="117">
        <v>14300</v>
      </c>
    </row>
    <row r="59" spans="1:49">
      <c r="A59" s="117">
        <v>866</v>
      </c>
      <c r="B59" s="117" t="str">
        <v>비닐스토리</v>
      </c>
      <c r="C59" s="210">
        <v>45544</v>
      </c>
      <c r="D59" s="117" t="str">
        <v>45545609</v>
      </c>
      <c r="E59" s="117" t="str">
        <v>기타쇼핑몰</v>
      </c>
      <c r="F59" s="117">
        <v>0</v>
      </c>
      <c r="G59" s="117">
        <v>0</v>
      </c>
      <c r="H59" s="117">
        <v>0</v>
      </c>
      <c r="I59" s="210">
        <v>45544</v>
      </c>
      <c r="J59" s="117" t="str">
        <v>CJ대한통운</v>
      </c>
      <c r="K59" s="117" t="str">
        <v>540286381454</v>
      </c>
      <c r="L59" s="210">
        <v>0</v>
      </c>
      <c r="M59" s="117" t="str">
        <v>SE.204</v>
      </c>
      <c r="N59" s="117" t="str">
        <v>투명</v>
      </c>
      <c r="O59" s="117">
        <v>1</v>
      </c>
      <c r="P59" s="117" t="str">
        <v>김묘정</v>
      </c>
      <c r="Q59" s="117" t="str">
        <v>0504-3465-5736</v>
      </c>
      <c r="R59" s="117">
        <v>0</v>
      </c>
      <c r="S59" s="117" t="str">
        <v>부산 부산진구 가야대로 772 (롯데백화점부산본점) 부산롯데호텔 조리팀 B1F 우편실</v>
      </c>
      <c r="T59" s="223" t="str">
        <v>B1F우편실로 배송바랍니다.</v>
      </c>
      <c r="U59" s="223">
        <v>0</v>
      </c>
      <c r="V59" s="223">
        <v>0</v>
      </c>
      <c r="W59" s="216">
        <v>0</v>
      </c>
      <c r="X59" s="216">
        <v>0</v>
      </c>
      <c r="Y59" s="216">
        <v>0</v>
      </c>
      <c r="Z59" s="216">
        <v>4400</v>
      </c>
      <c r="AA59" s="216">
        <v>0</v>
      </c>
      <c r="AB59" s="216">
        <v>1725</v>
      </c>
      <c r="AC59" s="216">
        <v>0</v>
      </c>
      <c r="AD59" s="117" t="str">
        <v>떡롤 30*400</v>
      </c>
      <c r="AE59" s="223" t="str">
        <v>재구매</v>
      </c>
      <c r="AF59" s="216">
        <v>21320</v>
      </c>
      <c r="AG59" s="216">
        <v>14300</v>
      </c>
      <c r="AH59" s="216">
        <v>0</v>
      </c>
      <c r="AI59" s="216">
        <v>0</v>
      </c>
      <c r="AJ59" s="216">
        <v>0</v>
      </c>
      <c r="AK59" s="216">
        <v>0</v>
      </c>
      <c r="AL59" s="226">
        <v>0</v>
      </c>
      <c r="AM59" s="223">
        <v>0</v>
      </c>
      <c r="AN59" s="117" t="str">
        <v>ptDB46</v>
      </c>
      <c r="AO59" s="228">
        <v>0</v>
      </c>
      <c r="AP59" s="216">
        <v>0</v>
      </c>
      <c r="AQ59" s="216">
        <v>20425</v>
      </c>
      <c r="AR59" s="216">
        <v>0</v>
      </c>
      <c r="AS59" s="216">
        <v>-20425</v>
      </c>
      <c r="AT59" s="226">
        <v>0</v>
      </c>
      <c r="AU59" s="223" t="str">
        <v>Check</v>
      </c>
      <c r="AV59" s="228">
        <v>0</v>
      </c>
      <c r="AW59" s="117">
        <v>14300</v>
      </c>
    </row>
    <row r="60" spans="1:49">
      <c r="A60" s="117">
        <v>875</v>
      </c>
      <c r="B60" s="117" t="str">
        <v>비닐스토리</v>
      </c>
      <c r="C60" s="210">
        <v>45541</v>
      </c>
      <c r="D60" s="117" t="str">
        <v>2100067560477</v>
      </c>
      <c r="E60" s="117" t="str">
        <v>쿠팡</v>
      </c>
      <c r="F60" s="117" t="str">
        <v>김묘정</v>
      </c>
      <c r="G60" s="117">
        <v>0</v>
      </c>
      <c r="H60" s="117" t="str">
        <v>0504-3465-5736</v>
      </c>
      <c r="I60" s="210">
        <v>45544</v>
      </c>
      <c r="J60" s="117" t="str">
        <v>CJ대한통운</v>
      </c>
      <c r="K60" s="117" t="str">
        <v>530287721685</v>
      </c>
      <c r="L60" s="210">
        <v>0</v>
      </c>
      <c r="M60" s="117" t="str">
        <v>SE.204</v>
      </c>
      <c r="N60" s="117" t="str">
        <v>투명</v>
      </c>
      <c r="O60" s="117">
        <v>8</v>
      </c>
      <c r="P60" s="117" t="str">
        <v>김묘정</v>
      </c>
      <c r="Q60" s="117" t="str">
        <v>0504-3465-5736</v>
      </c>
      <c r="R60" s="117">
        <v>0</v>
      </c>
      <c r="S60" s="117" t="str">
        <v>부산광역시 부산진구 가야대로 772 부산롯데호텔 조리팀 (B1F 우편실) ( 부전동 )</v>
      </c>
      <c r="T60" s="223" t="str">
        <v>B1F 우편실로 배송 바랍니다</v>
      </c>
      <c r="U60" s="223">
        <v>0</v>
      </c>
      <c r="V60" s="223">
        <v>0</v>
      </c>
      <c r="W60" s="216">
        <v>196560</v>
      </c>
      <c r="X60" s="216">
        <v>0</v>
      </c>
      <c r="Y60" s="216">
        <v>0</v>
      </c>
      <c r="Z60" s="216">
        <v>4400</v>
      </c>
      <c r="AA60" s="216">
        <v>0</v>
      </c>
      <c r="AB60" s="216">
        <v>1725</v>
      </c>
      <c r="AC60" s="216">
        <v>0</v>
      </c>
      <c r="AD60" s="117" t="str">
        <v>떡롤 30*400</v>
      </c>
      <c r="AE60" s="223">
        <v>0</v>
      </c>
      <c r="AF60" s="216">
        <v>23210</v>
      </c>
      <c r="AG60" s="216">
        <v>14300</v>
      </c>
      <c r="AH60" s="216">
        <v>196560</v>
      </c>
      <c r="AI60" s="216">
        <v>120525</v>
      </c>
      <c r="AJ60" s="216">
        <v>23351</v>
      </c>
      <c r="AK60" s="216">
        <v>52684</v>
      </c>
      <c r="AL60" s="226">
        <v>0.26800000000000002</v>
      </c>
      <c r="AM60" s="223">
        <v>0</v>
      </c>
      <c r="AN60" s="117" t="str">
        <v>ptDB47</v>
      </c>
      <c r="AO60" s="228">
        <v>0</v>
      </c>
      <c r="AP60" s="216">
        <v>196560</v>
      </c>
      <c r="AQ60" s="216">
        <v>120525</v>
      </c>
      <c r="AR60" s="216">
        <v>23351</v>
      </c>
      <c r="AS60" s="216">
        <v>52684</v>
      </c>
      <c r="AT60" s="226">
        <v>0.26800000000000002</v>
      </c>
      <c r="AU60" s="223" t="str">
        <v/>
      </c>
      <c r="AV60" s="228">
        <v>0</v>
      </c>
      <c r="AW60" s="117">
        <v>114400</v>
      </c>
    </row>
    <row r="61" spans="1:49">
      <c r="A61" s="117">
        <v>876</v>
      </c>
      <c r="B61" s="117" t="str">
        <v>비닐스토리</v>
      </c>
      <c r="C61" s="210">
        <v>45541</v>
      </c>
      <c r="D61" s="117" t="str">
        <v>13100067837626</v>
      </c>
      <c r="E61" s="117" t="str">
        <v>쿠팡</v>
      </c>
      <c r="F61" s="117" t="str">
        <v>김효범</v>
      </c>
      <c r="G61" s="117">
        <v>0</v>
      </c>
      <c r="H61" s="117" t="str">
        <v>0502-4550-6392</v>
      </c>
      <c r="I61" s="210">
        <v>45544</v>
      </c>
      <c r="J61" s="117" t="str">
        <v>CJ대한통운</v>
      </c>
      <c r="K61" s="117" t="str">
        <v>540286055571</v>
      </c>
      <c r="L61" s="210">
        <v>0</v>
      </c>
      <c r="M61" s="117" t="str">
        <v>SE.104</v>
      </c>
      <c r="N61" s="117" t="str">
        <v>투명</v>
      </c>
      <c r="O61" s="117">
        <v>2</v>
      </c>
      <c r="P61" s="117" t="str">
        <v>김효범</v>
      </c>
      <c r="Q61" s="117" t="str">
        <v>0502-4550-6392</v>
      </c>
      <c r="R61" s="117">
        <v>0</v>
      </c>
      <c r="S61" s="117" t="str">
        <v>대구광역시 북구 매천로 204 한꽃유치원 ( 태전동 )</v>
      </c>
      <c r="T61" s="223" t="str">
        <v>문 앞</v>
      </c>
      <c r="U61" s="223">
        <v>0</v>
      </c>
      <c r="V61" s="223">
        <v>0</v>
      </c>
      <c r="W61" s="216">
        <v>5420</v>
      </c>
      <c r="X61" s="216">
        <v>0</v>
      </c>
      <c r="Y61" s="216">
        <v>3000</v>
      </c>
      <c r="Z61" s="216">
        <v>3000</v>
      </c>
      <c r="AA61" s="216">
        <v>0</v>
      </c>
      <c r="AB61" s="216">
        <v>0</v>
      </c>
      <c r="AC61" s="216">
        <v>0</v>
      </c>
      <c r="AD61" s="117" t="str">
        <v>소폭 18*36</v>
      </c>
      <c r="AE61" s="223">
        <v>0</v>
      </c>
      <c r="AF61" s="216">
        <v>2320</v>
      </c>
      <c r="AG61" s="216">
        <v>1430</v>
      </c>
      <c r="AH61" s="216">
        <v>8420</v>
      </c>
      <c r="AI61" s="216">
        <v>5860</v>
      </c>
      <c r="AJ61" s="216">
        <v>743</v>
      </c>
      <c r="AK61" s="216">
        <v>1817</v>
      </c>
      <c r="AL61" s="226">
        <v>0.21579999999999999</v>
      </c>
      <c r="AM61" s="223">
        <v>0</v>
      </c>
      <c r="AN61" s="117" t="str">
        <v>ptDB47</v>
      </c>
      <c r="AO61" s="228">
        <v>0</v>
      </c>
      <c r="AP61" s="216">
        <v>8420</v>
      </c>
      <c r="AQ61" s="216">
        <v>5860</v>
      </c>
      <c r="AR61" s="216">
        <v>743</v>
      </c>
      <c r="AS61" s="216">
        <v>1817</v>
      </c>
      <c r="AT61" s="226">
        <v>0.21579999999999999</v>
      </c>
      <c r="AU61" s="223" t="str">
        <v/>
      </c>
      <c r="AV61" s="228">
        <v>0</v>
      </c>
      <c r="AW61" s="117">
        <v>2860</v>
      </c>
    </row>
    <row r="62" spans="1:49">
      <c r="A62" s="117">
        <v>877</v>
      </c>
      <c r="B62" s="117" t="str">
        <v>비닐스토리</v>
      </c>
      <c r="C62" s="210">
        <v>45542</v>
      </c>
      <c r="D62" s="117" t="str">
        <v>16100068299570</v>
      </c>
      <c r="E62" s="117" t="str">
        <v>쿠팡</v>
      </c>
      <c r="F62" s="117" t="str">
        <v>박은영</v>
      </c>
      <c r="G62" s="117">
        <v>0</v>
      </c>
      <c r="H62" s="117" t="str">
        <v>0504-4908-8346</v>
      </c>
      <c r="I62" s="210">
        <v>45544</v>
      </c>
      <c r="J62" s="117" t="str">
        <v>CJ대한통운</v>
      </c>
      <c r="K62" s="117" t="str">
        <v>530287378770</v>
      </c>
      <c r="L62" s="210">
        <v>0</v>
      </c>
      <c r="M62" s="117" t="str">
        <v>SE.307</v>
      </c>
      <c r="N62" s="117" t="str">
        <v>투명</v>
      </c>
      <c r="O62" s="117">
        <v>1</v>
      </c>
      <c r="P62" s="117" t="str">
        <v>박은영</v>
      </c>
      <c r="Q62" s="117" t="str">
        <v>0504-4908-8346</v>
      </c>
      <c r="R62" s="117">
        <v>0</v>
      </c>
      <c r="S62" s="117" t="str">
        <v>강원도 속초시 교동 수복로 92-1</v>
      </c>
      <c r="T62" s="223" t="str">
        <v>문 앞</v>
      </c>
      <c r="U62" s="223">
        <v>0</v>
      </c>
      <c r="V62" s="223">
        <v>0</v>
      </c>
      <c r="W62" s="216">
        <v>12470</v>
      </c>
      <c r="X62" s="216">
        <v>0</v>
      </c>
      <c r="Y62" s="216">
        <v>3000</v>
      </c>
      <c r="Z62" s="216">
        <v>3000</v>
      </c>
      <c r="AA62" s="216">
        <v>0</v>
      </c>
      <c r="AB62" s="216">
        <v>0</v>
      </c>
      <c r="AC62" s="216">
        <v>0</v>
      </c>
      <c r="AD62" s="117" t="str">
        <v>떡외겹 30*30</v>
      </c>
      <c r="AE62" s="223">
        <v>0</v>
      </c>
      <c r="AF62" s="216">
        <v>11780</v>
      </c>
      <c r="AG62" s="216">
        <v>7260</v>
      </c>
      <c r="AH62" s="216">
        <v>15470</v>
      </c>
      <c r="AI62" s="216">
        <v>10260</v>
      </c>
      <c r="AJ62" s="216">
        <v>1580</v>
      </c>
      <c r="AK62" s="216">
        <v>3630</v>
      </c>
      <c r="AL62" s="226">
        <v>0.2346</v>
      </c>
      <c r="AM62" s="223">
        <v>0</v>
      </c>
      <c r="AN62" s="117" t="str">
        <v>ptDB47</v>
      </c>
      <c r="AO62" s="228">
        <v>0</v>
      </c>
      <c r="AP62" s="216">
        <v>15470</v>
      </c>
      <c r="AQ62" s="216">
        <v>10260</v>
      </c>
      <c r="AR62" s="216">
        <v>1580</v>
      </c>
      <c r="AS62" s="216">
        <v>3630</v>
      </c>
      <c r="AT62" s="226">
        <v>0.2346</v>
      </c>
      <c r="AU62" s="223" t="str">
        <v/>
      </c>
      <c r="AV62" s="228">
        <v>0</v>
      </c>
      <c r="AW62" s="117">
        <v>7260</v>
      </c>
    </row>
    <row r="63" spans="1:49">
      <c r="A63" s="117">
        <v>878</v>
      </c>
      <c r="B63" s="117" t="str">
        <v>비닐스토리</v>
      </c>
      <c r="C63" s="210">
        <v>45542</v>
      </c>
      <c r="D63" s="117" t="str">
        <v>19100068005371</v>
      </c>
      <c r="E63" s="117" t="str">
        <v>쿠팡</v>
      </c>
      <c r="F63" s="117" t="str">
        <v>전은주</v>
      </c>
      <c r="G63" s="117">
        <v>0</v>
      </c>
      <c r="H63" s="117" t="str">
        <v>0504-3584-2386</v>
      </c>
      <c r="I63" s="210">
        <v>45544</v>
      </c>
      <c r="J63" s="117" t="str">
        <v>CJ대한통운</v>
      </c>
      <c r="K63" s="117" t="str">
        <v>540286055663</v>
      </c>
      <c r="L63" s="210">
        <v>0</v>
      </c>
      <c r="M63" s="117" t="str">
        <v>SE.307</v>
      </c>
      <c r="N63" s="117" t="str">
        <v>투명</v>
      </c>
      <c r="O63" s="117">
        <v>2</v>
      </c>
      <c r="P63" s="117" t="str">
        <v>전은주</v>
      </c>
      <c r="Q63" s="117" t="str">
        <v>0504-3584-2386</v>
      </c>
      <c r="R63" s="117">
        <v>0</v>
      </c>
      <c r="S63" s="117" t="str">
        <v>경상북도 영주시 지천로50번길 27 3층 ( 휴천동 )</v>
      </c>
      <c r="T63" s="223" t="str">
        <v>문 앞</v>
      </c>
      <c r="U63" s="223">
        <v>0</v>
      </c>
      <c r="V63" s="223">
        <v>0</v>
      </c>
      <c r="W63" s="216">
        <v>24940</v>
      </c>
      <c r="X63" s="216">
        <v>0</v>
      </c>
      <c r="Y63" s="216">
        <v>3000</v>
      </c>
      <c r="Z63" s="216">
        <v>3000</v>
      </c>
      <c r="AA63" s="216">
        <v>0</v>
      </c>
      <c r="AB63" s="216">
        <v>0</v>
      </c>
      <c r="AC63" s="216">
        <v>0</v>
      </c>
      <c r="AD63" s="117" t="str">
        <v>떡외겹 30*30</v>
      </c>
      <c r="AE63" s="223">
        <v>0</v>
      </c>
      <c r="AF63" s="216">
        <v>11780</v>
      </c>
      <c r="AG63" s="216">
        <v>7260</v>
      </c>
      <c r="AH63" s="216">
        <v>27940</v>
      </c>
      <c r="AI63" s="216">
        <v>17520</v>
      </c>
      <c r="AJ63" s="216">
        <v>3062</v>
      </c>
      <c r="AK63" s="216">
        <v>7358</v>
      </c>
      <c r="AL63" s="226">
        <v>0.26340000000000002</v>
      </c>
      <c r="AM63" s="223">
        <v>0</v>
      </c>
      <c r="AN63" s="117" t="str">
        <v>ptDB47</v>
      </c>
      <c r="AO63" s="228">
        <v>0</v>
      </c>
      <c r="AP63" s="216">
        <v>27940</v>
      </c>
      <c r="AQ63" s="216">
        <v>17520</v>
      </c>
      <c r="AR63" s="216">
        <v>3062</v>
      </c>
      <c r="AS63" s="216">
        <v>7358</v>
      </c>
      <c r="AT63" s="226">
        <v>0.26340000000000002</v>
      </c>
      <c r="AU63" s="223" t="str">
        <v/>
      </c>
      <c r="AV63" s="228">
        <v>0</v>
      </c>
      <c r="AW63" s="117">
        <v>14520</v>
      </c>
    </row>
    <row r="64" spans="1:49">
      <c r="A64" s="117">
        <v>879</v>
      </c>
      <c r="B64" s="117" t="str">
        <v>비닐스토리</v>
      </c>
      <c r="C64" s="210">
        <v>45542</v>
      </c>
      <c r="D64" s="117" t="str">
        <v>9100067861764</v>
      </c>
      <c r="E64" s="117" t="str">
        <v>쿠팡</v>
      </c>
      <c r="F64" s="117" t="str">
        <v>김경희</v>
      </c>
      <c r="G64" s="117">
        <v>0</v>
      </c>
      <c r="H64" s="117" t="str">
        <v>0504-3585-6101</v>
      </c>
      <c r="I64" s="210">
        <v>45544</v>
      </c>
      <c r="J64" s="117" t="str">
        <v>CJ대한통운</v>
      </c>
      <c r="K64" s="117" t="str">
        <v>530287379046</v>
      </c>
      <c r="L64" s="210">
        <v>0</v>
      </c>
      <c r="M64" s="117" t="str">
        <v>SE.206</v>
      </c>
      <c r="N64" s="117" t="str">
        <v>투명</v>
      </c>
      <c r="O64" s="117">
        <v>1</v>
      </c>
      <c r="P64" s="117" t="str">
        <v>김경희</v>
      </c>
      <c r="Q64" s="117" t="str">
        <v>0504-3585-6101</v>
      </c>
      <c r="R64" s="117">
        <v>0</v>
      </c>
      <c r="S64" s="117" t="str">
        <v>강원도 정선군 여량면 서동로 2920-1 대성방앗간</v>
      </c>
      <c r="T64" s="223" t="str">
        <v>문 앞</v>
      </c>
      <c r="U64" s="223">
        <v>0</v>
      </c>
      <c r="V64" s="223">
        <v>0</v>
      </c>
      <c r="W64" s="216">
        <v>34020</v>
      </c>
      <c r="X64" s="216">
        <v>0</v>
      </c>
      <c r="Y64" s="216">
        <v>3000</v>
      </c>
      <c r="Z64" s="216">
        <v>3500</v>
      </c>
      <c r="AA64" s="216">
        <v>0</v>
      </c>
      <c r="AB64" s="216">
        <v>960</v>
      </c>
      <c r="AC64" s="216">
        <v>0</v>
      </c>
      <c r="AD64" s="117" t="str">
        <v>떡롤 45*330</v>
      </c>
      <c r="AE64" s="223">
        <v>0</v>
      </c>
      <c r="AF64" s="216">
        <v>32130</v>
      </c>
      <c r="AG64" s="216">
        <v>19800</v>
      </c>
      <c r="AH64" s="216">
        <v>37020</v>
      </c>
      <c r="AI64" s="216">
        <v>24260</v>
      </c>
      <c r="AJ64" s="216">
        <v>4141</v>
      </c>
      <c r="AK64" s="216">
        <v>8619</v>
      </c>
      <c r="AL64" s="226">
        <v>0.23280000000000001</v>
      </c>
      <c r="AM64" s="223">
        <v>0</v>
      </c>
      <c r="AN64" s="117" t="str">
        <v>ptDB47</v>
      </c>
      <c r="AO64" s="228">
        <v>0</v>
      </c>
      <c r="AP64" s="216">
        <v>37020</v>
      </c>
      <c r="AQ64" s="216">
        <v>24260</v>
      </c>
      <c r="AR64" s="216">
        <v>4141</v>
      </c>
      <c r="AS64" s="216">
        <v>8619</v>
      </c>
      <c r="AT64" s="226">
        <v>0.23280000000000001</v>
      </c>
      <c r="AU64" s="223" t="str">
        <v/>
      </c>
      <c r="AV64" s="228">
        <v>0</v>
      </c>
      <c r="AW64" s="117">
        <v>19800</v>
      </c>
    </row>
    <row r="65" spans="1:49">
      <c r="A65" s="117">
        <v>880</v>
      </c>
      <c r="B65" s="117" t="str">
        <v>비닐스토리</v>
      </c>
      <c r="C65" s="210">
        <v>45543</v>
      </c>
      <c r="D65" s="117" t="str">
        <v>2100067936592</v>
      </c>
      <c r="E65" s="117" t="str">
        <v>쿠팡</v>
      </c>
      <c r="F65" s="117" t="str">
        <v>박경해</v>
      </c>
      <c r="G65" s="117">
        <v>0</v>
      </c>
      <c r="H65" s="117" t="str">
        <v>0502-7513-5586</v>
      </c>
      <c r="I65" s="210">
        <v>45544</v>
      </c>
      <c r="J65" s="117" t="str">
        <v>CJ대한통운</v>
      </c>
      <c r="K65" s="117" t="str">
        <v>540286055431</v>
      </c>
      <c r="L65" s="210">
        <v>0</v>
      </c>
      <c r="M65" s="117" t="str">
        <v>SE.206</v>
      </c>
      <c r="N65" s="117" t="str">
        <v>투명</v>
      </c>
      <c r="O65" s="117">
        <v>1</v>
      </c>
      <c r="P65" s="117" t="str">
        <v>박경해</v>
      </c>
      <c r="Q65" s="117" t="str">
        <v>0502-7513-5586</v>
      </c>
      <c r="R65" s="117">
        <v>0</v>
      </c>
      <c r="S65" s="117" t="str">
        <v>경상북도 김천시 율곡동 416 중흥S-클래스 프라디움 102동1303호</v>
      </c>
      <c r="T65" s="223" t="str">
        <v>문 앞</v>
      </c>
      <c r="U65" s="223">
        <v>0</v>
      </c>
      <c r="V65" s="223">
        <v>0</v>
      </c>
      <c r="W65" s="216">
        <v>34020</v>
      </c>
      <c r="X65" s="216">
        <v>0</v>
      </c>
      <c r="Y65" s="216">
        <v>3000</v>
      </c>
      <c r="Z65" s="216">
        <v>3500</v>
      </c>
      <c r="AA65" s="216">
        <v>0</v>
      </c>
      <c r="AB65" s="216">
        <v>960</v>
      </c>
      <c r="AC65" s="216">
        <v>0</v>
      </c>
      <c r="AD65" s="117" t="str">
        <v>떡롤 45*330</v>
      </c>
      <c r="AE65" s="223">
        <v>0</v>
      </c>
      <c r="AF65" s="216">
        <v>32130</v>
      </c>
      <c r="AG65" s="216">
        <v>19800</v>
      </c>
      <c r="AH65" s="216">
        <v>37020</v>
      </c>
      <c r="AI65" s="216">
        <v>24260</v>
      </c>
      <c r="AJ65" s="216">
        <v>4141</v>
      </c>
      <c r="AK65" s="216">
        <v>8619</v>
      </c>
      <c r="AL65" s="226">
        <v>0.23280000000000001</v>
      </c>
      <c r="AM65" s="223">
        <v>0</v>
      </c>
      <c r="AN65" s="117" t="str">
        <v>ptDB47</v>
      </c>
      <c r="AO65" s="228">
        <v>0</v>
      </c>
      <c r="AP65" s="216">
        <v>37020</v>
      </c>
      <c r="AQ65" s="216">
        <v>24260</v>
      </c>
      <c r="AR65" s="216">
        <v>4141</v>
      </c>
      <c r="AS65" s="216">
        <v>8619</v>
      </c>
      <c r="AT65" s="226">
        <v>0.23280000000000001</v>
      </c>
      <c r="AU65" s="223" t="str">
        <v/>
      </c>
      <c r="AV65" s="228">
        <v>0</v>
      </c>
      <c r="AW65" s="117">
        <v>19800</v>
      </c>
    </row>
    <row r="66" spans="1:49">
      <c r="A66" s="117">
        <v>881</v>
      </c>
      <c r="B66" s="117" t="str">
        <v>비닐스토리</v>
      </c>
      <c r="C66" s="210">
        <v>45543</v>
      </c>
      <c r="D66" s="117" t="str">
        <v>27100067900177</v>
      </c>
      <c r="E66" s="117" t="str">
        <v>쿠팡</v>
      </c>
      <c r="F66" s="117" t="str">
        <v>석현광</v>
      </c>
      <c r="G66" s="117">
        <v>0</v>
      </c>
      <c r="H66" s="117" t="str">
        <v>0502-1533-2416</v>
      </c>
      <c r="I66" s="210">
        <v>45544</v>
      </c>
      <c r="J66" s="117" t="str">
        <v>CJ대한통운</v>
      </c>
      <c r="K66" s="117" t="str">
        <v>530287378733</v>
      </c>
      <c r="L66" s="210">
        <v>0</v>
      </c>
      <c r="M66" s="117" t="str">
        <v>SE.202</v>
      </c>
      <c r="N66" s="117" t="str">
        <v>투명</v>
      </c>
      <c r="O66" s="117">
        <v>1</v>
      </c>
      <c r="P66" s="117" t="str">
        <v>석현광</v>
      </c>
      <c r="Q66" s="117" t="str">
        <v>0502-1533-2416</v>
      </c>
      <c r="R66" s="117">
        <v>0</v>
      </c>
      <c r="S66" s="117" t="str">
        <v>서울특별시 도봉구 마들로 646 래미안 108-101 ( 방학동, 방학동 삼성래미안 )</v>
      </c>
      <c r="T66" s="223" t="str">
        <v>직접 받고 부재 시 문 앞</v>
      </c>
      <c r="U66" s="223">
        <v>0</v>
      </c>
      <c r="V66" s="223">
        <v>0</v>
      </c>
      <c r="W66" s="216">
        <v>18900</v>
      </c>
      <c r="X66" s="216">
        <v>0</v>
      </c>
      <c r="Y66" s="216">
        <v>3000</v>
      </c>
      <c r="Z66" s="216">
        <v>3500</v>
      </c>
      <c r="AA66" s="216">
        <v>0</v>
      </c>
      <c r="AB66" s="216">
        <v>960</v>
      </c>
      <c r="AC66" s="216">
        <v>0</v>
      </c>
      <c r="AD66" s="117" t="str">
        <v>떡롤 22*400</v>
      </c>
      <c r="AE66" s="223">
        <v>0</v>
      </c>
      <c r="AF66" s="216">
        <v>17850</v>
      </c>
      <c r="AG66" s="216">
        <v>11000</v>
      </c>
      <c r="AH66" s="216">
        <v>21900</v>
      </c>
      <c r="AI66" s="216">
        <v>15460</v>
      </c>
      <c r="AJ66" s="216">
        <v>2344</v>
      </c>
      <c r="AK66" s="216">
        <v>4096</v>
      </c>
      <c r="AL66" s="226">
        <v>0.187</v>
      </c>
      <c r="AM66" s="223">
        <v>0</v>
      </c>
      <c r="AN66" s="117" t="str">
        <v>ptDB47</v>
      </c>
      <c r="AO66" s="228">
        <v>0</v>
      </c>
      <c r="AP66" s="216">
        <v>21900</v>
      </c>
      <c r="AQ66" s="216">
        <v>15460</v>
      </c>
      <c r="AR66" s="216">
        <v>2344</v>
      </c>
      <c r="AS66" s="216">
        <v>4096</v>
      </c>
      <c r="AT66" s="226">
        <v>0.187</v>
      </c>
      <c r="AU66" s="223" t="str">
        <v/>
      </c>
      <c r="AV66" s="228">
        <v>0</v>
      </c>
      <c r="AW66" s="117">
        <v>11000</v>
      </c>
    </row>
    <row r="67" spans="1:49">
      <c r="A67" s="117">
        <v>882</v>
      </c>
      <c r="B67" s="117" t="str">
        <v>비닐스토리</v>
      </c>
      <c r="C67" s="210">
        <v>45544</v>
      </c>
      <c r="D67" s="117" t="str">
        <v>19100068274381</v>
      </c>
      <c r="E67" s="117" t="str">
        <v>쿠팡</v>
      </c>
      <c r="F67" s="117" t="str">
        <v>황희선</v>
      </c>
      <c r="G67" s="117">
        <v>0</v>
      </c>
      <c r="H67" s="117" t="str">
        <v>0504-3572-1840</v>
      </c>
      <c r="I67" s="210">
        <v>45544</v>
      </c>
      <c r="J67" s="117" t="str">
        <v>CJ대한통운</v>
      </c>
      <c r="K67" s="117" t="str">
        <v>530287890503</v>
      </c>
      <c r="L67" s="210">
        <v>0</v>
      </c>
      <c r="M67" s="117" t="str">
        <v>SE.102</v>
      </c>
      <c r="N67" s="117" t="str">
        <v>투명</v>
      </c>
      <c r="O67" s="117">
        <v>31</v>
      </c>
      <c r="P67" s="117" t="str">
        <v>김은주</v>
      </c>
      <c r="Q67" s="117" t="str">
        <v>0504-3572-1840</v>
      </c>
      <c r="R67" s="117">
        <v>0</v>
      </c>
      <c r="S67" s="117" t="str">
        <v>대전광역시 중구 대둔산로 310-1 1층 (춘향골 찐빵) ( 사정동 )</v>
      </c>
      <c r="T67" s="223" t="str">
        <v>&amp;quot;춘향골 찐빵&amp;quot;으로 배송부탁드립니다.</v>
      </c>
      <c r="U67" s="223">
        <v>0</v>
      </c>
      <c r="V67" s="223">
        <v>0</v>
      </c>
      <c r="W67" s="216">
        <v>35650</v>
      </c>
      <c r="X67" s="216">
        <v>0</v>
      </c>
      <c r="Y67" s="216">
        <v>0</v>
      </c>
      <c r="Z67" s="216">
        <v>5700</v>
      </c>
      <c r="AA67" s="216">
        <v>0</v>
      </c>
      <c r="AB67" s="216">
        <v>1725</v>
      </c>
      <c r="AC67" s="216">
        <v>0</v>
      </c>
      <c r="AD67" s="117" t="str">
        <v>소폭 12*26</v>
      </c>
      <c r="AE67" s="223">
        <v>0</v>
      </c>
      <c r="AF67" s="216">
        <v>1070</v>
      </c>
      <c r="AG67" s="216">
        <v>660</v>
      </c>
      <c r="AH67" s="216">
        <v>35650</v>
      </c>
      <c r="AI67" s="216">
        <v>27885</v>
      </c>
      <c r="AJ67" s="216">
        <v>4235</v>
      </c>
      <c r="AK67" s="216">
        <v>-1470</v>
      </c>
      <c r="AL67" s="226">
        <v>-4.1200000000000001E-2</v>
      </c>
      <c r="AM67" s="223">
        <v>0</v>
      </c>
      <c r="AN67" s="117" t="str">
        <v>ptDB47</v>
      </c>
      <c r="AO67" s="228">
        <v>0</v>
      </c>
      <c r="AP67" s="216">
        <v>35650</v>
      </c>
      <c r="AQ67" s="216">
        <v>27885</v>
      </c>
      <c r="AR67" s="216">
        <v>4235</v>
      </c>
      <c r="AS67" s="216">
        <v>3530</v>
      </c>
      <c r="AT67" s="226">
        <v>9.9000000000000005E-2</v>
      </c>
      <c r="AU67" s="223" t="str">
        <v>Check</v>
      </c>
      <c r="AV67" s="228">
        <v>0</v>
      </c>
      <c r="AW67" s="117">
        <v>20460</v>
      </c>
    </row>
    <row r="68" spans="1:49">
      <c r="A68" s="117">
        <v>883</v>
      </c>
      <c r="B68" s="117" t="str">
        <v>비닐스토리</v>
      </c>
      <c r="C68" s="210">
        <v>45543</v>
      </c>
      <c r="D68" s="117" t="str">
        <v>2024090892446481</v>
      </c>
      <c r="E68" s="117" t="str">
        <v>스마트 스토어</v>
      </c>
      <c r="F68" s="117" t="str">
        <v>이정민</v>
      </c>
      <c r="G68" s="117" t="str">
        <v>leij****</v>
      </c>
      <c r="H68" s="117" t="str">
        <v>010-3712-4033</v>
      </c>
      <c r="I68" s="210">
        <v>45544</v>
      </c>
      <c r="J68" s="117" t="str">
        <v>CJ대한통운</v>
      </c>
      <c r="K68" s="117" t="str">
        <v>540286055534</v>
      </c>
      <c r="L68" s="210">
        <v>0</v>
      </c>
      <c r="M68" s="117" t="str">
        <v>SE.18</v>
      </c>
      <c r="N68" s="117" t="str">
        <v>청백</v>
      </c>
      <c r="O68" s="117">
        <v>4</v>
      </c>
      <c r="P68" s="117" t="str">
        <v>이정민</v>
      </c>
      <c r="Q68" s="117" t="str">
        <v>010-3712-4033</v>
      </c>
      <c r="R68" s="117">
        <v>0</v>
      </c>
      <c r="S68" s="117" t="str">
        <v>전라북도 부안군 부안읍 선돌로 208-8 (부안읍) 신흥리 741번지 두레골가든</v>
      </c>
      <c r="T68" s="223">
        <v>0</v>
      </c>
      <c r="U68" s="223">
        <v>0</v>
      </c>
      <c r="V68" s="223">
        <v>0</v>
      </c>
      <c r="W68" s="216">
        <v>8480</v>
      </c>
      <c r="X68" s="216">
        <v>0</v>
      </c>
      <c r="Y68" s="216">
        <v>3000</v>
      </c>
      <c r="Z68" s="216">
        <v>3000</v>
      </c>
      <c r="AA68" s="216">
        <v>0</v>
      </c>
      <c r="AB68" s="216">
        <v>0</v>
      </c>
      <c r="AC68" s="216">
        <v>0</v>
      </c>
      <c r="AD68" s="117" t="str">
        <v>왕대A</v>
      </c>
      <c r="AE68" s="223" t="str">
        <v>재구매</v>
      </c>
      <c r="AF68" s="216">
        <v>2030</v>
      </c>
      <c r="AG68" s="216">
        <v>1293</v>
      </c>
      <c r="AH68" s="216">
        <v>11480</v>
      </c>
      <c r="AI68" s="216">
        <v>8172</v>
      </c>
      <c r="AJ68" s="216">
        <v>477</v>
      </c>
      <c r="AK68" s="216">
        <v>5831</v>
      </c>
      <c r="AL68" s="226">
        <v>0.50790000000000002</v>
      </c>
      <c r="AM68" s="223">
        <v>0</v>
      </c>
      <c r="AN68" s="117" t="str">
        <v>ptDB47</v>
      </c>
      <c r="AO68" s="228">
        <v>0</v>
      </c>
      <c r="AP68" s="216">
        <v>11480</v>
      </c>
      <c r="AQ68" s="216">
        <v>8172</v>
      </c>
      <c r="AR68" s="216">
        <v>477</v>
      </c>
      <c r="AS68" s="216">
        <v>2831</v>
      </c>
      <c r="AT68" s="226">
        <v>0.24660000000000001</v>
      </c>
      <c r="AU68" s="223" t="str">
        <v>Check</v>
      </c>
      <c r="AV68" s="228">
        <v>4</v>
      </c>
      <c r="AW68" s="117">
        <v>5172</v>
      </c>
    </row>
    <row r="69" spans="1:49">
      <c r="A69" s="117">
        <v>884</v>
      </c>
      <c r="B69" s="117" t="str">
        <v>비닐스토리</v>
      </c>
      <c r="C69" s="210">
        <v>45542</v>
      </c>
      <c r="D69" s="117" t="str">
        <v>2024090768898391</v>
      </c>
      <c r="E69" s="117" t="str">
        <v>스마트 스토어</v>
      </c>
      <c r="F69" s="117" t="str">
        <v>박용기</v>
      </c>
      <c r="G69" s="117" t="str">
        <v>dydr****</v>
      </c>
      <c r="H69" s="117" t="str">
        <v>010-8221-1009</v>
      </c>
      <c r="I69" s="210">
        <v>45544</v>
      </c>
      <c r="J69" s="117" t="str">
        <v>CJ대한통운</v>
      </c>
      <c r="K69" s="117" t="str">
        <v>540286055921</v>
      </c>
      <c r="L69" s="210">
        <v>0</v>
      </c>
      <c r="M69" s="117" t="str">
        <v>SE.204</v>
      </c>
      <c r="N69" s="117" t="str">
        <v>투명</v>
      </c>
      <c r="O69" s="117">
        <v>1</v>
      </c>
      <c r="P69" s="117" t="str">
        <v>박용기</v>
      </c>
      <c r="Q69" s="117" t="str">
        <v>010-8221-1009</v>
      </c>
      <c r="R69" s="117">
        <v>0</v>
      </c>
      <c r="S69" s="117" t="str">
        <v>서울특별시 강북구 한천로 1163 (수유동) 진미기사식당</v>
      </c>
      <c r="T69" s="223">
        <v>0</v>
      </c>
      <c r="U69" s="223">
        <v>0</v>
      </c>
      <c r="V69" s="223">
        <v>0</v>
      </c>
      <c r="W69" s="216">
        <v>21060</v>
      </c>
      <c r="X69" s="216">
        <v>2340</v>
      </c>
      <c r="Y69" s="216">
        <v>3000</v>
      </c>
      <c r="Z69" s="216">
        <v>3500</v>
      </c>
      <c r="AA69" s="216">
        <v>0</v>
      </c>
      <c r="AB69" s="216">
        <v>960</v>
      </c>
      <c r="AC69" s="216">
        <v>0</v>
      </c>
      <c r="AD69" s="117" t="str">
        <v>떡롤 30*400</v>
      </c>
      <c r="AE69" s="223">
        <v>0</v>
      </c>
      <c r="AF69" s="216">
        <v>22100</v>
      </c>
      <c r="AG69" s="216">
        <v>14300</v>
      </c>
      <c r="AH69" s="216">
        <v>24060</v>
      </c>
      <c r="AI69" s="216">
        <v>18760</v>
      </c>
      <c r="AJ69" s="216">
        <v>977</v>
      </c>
      <c r="AK69" s="216">
        <v>7323</v>
      </c>
      <c r="AL69" s="226">
        <v>0.3044</v>
      </c>
      <c r="AM69" s="223">
        <v>0</v>
      </c>
      <c r="AN69" s="117" t="str">
        <v>ptDB47</v>
      </c>
      <c r="AO69" s="228">
        <v>0</v>
      </c>
      <c r="AP69" s="216">
        <v>24060</v>
      </c>
      <c r="AQ69" s="216">
        <v>18760</v>
      </c>
      <c r="AR69" s="216">
        <v>977</v>
      </c>
      <c r="AS69" s="216">
        <v>4323</v>
      </c>
      <c r="AT69" s="226">
        <v>0.1797</v>
      </c>
      <c r="AU69" s="223" t="str">
        <v>Check</v>
      </c>
      <c r="AV69" s="228">
        <v>0</v>
      </c>
      <c r="AW69" s="117">
        <v>14300</v>
      </c>
    </row>
    <row r="70" spans="1:49">
      <c r="A70" s="117">
        <v>885</v>
      </c>
      <c r="B70" s="117" t="str">
        <v>비닐스토리</v>
      </c>
      <c r="C70" s="210">
        <v>45542</v>
      </c>
      <c r="D70" s="117" t="str">
        <v>2024090766390031</v>
      </c>
      <c r="E70" s="117" t="str">
        <v>스마트 스토어</v>
      </c>
      <c r="F70" s="117" t="str">
        <v>유승범</v>
      </c>
      <c r="G70" s="117" t="str">
        <v>ysb0****</v>
      </c>
      <c r="H70" s="117" t="str">
        <v>010-5268-9041</v>
      </c>
      <c r="I70" s="210">
        <v>45544</v>
      </c>
      <c r="J70" s="117" t="str">
        <v>CJ대한통운</v>
      </c>
      <c r="K70" s="117" t="str">
        <v>540286055210</v>
      </c>
      <c r="L70" s="210">
        <v>0</v>
      </c>
      <c r="M70" s="117" t="str">
        <v>SE.201</v>
      </c>
      <c r="N70" s="117" t="str">
        <v>투명</v>
      </c>
      <c r="O70" s="117">
        <v>1</v>
      </c>
      <c r="P70" s="117" t="str">
        <v>유승범</v>
      </c>
      <c r="Q70" s="117" t="str">
        <v>010-5268-9041</v>
      </c>
      <c r="R70" s="117">
        <v>0</v>
      </c>
      <c r="S70" s="117" t="str">
        <v>서울특별시 송파구 양재대로 932 (가락동, 가락동 농수산물도매시장) 가락몰 축산부류 1층 51호 대명축산</v>
      </c>
      <c r="T70" s="223">
        <v>0</v>
      </c>
      <c r="U70" s="223">
        <v>0</v>
      </c>
      <c r="V70" s="223">
        <v>0</v>
      </c>
      <c r="W70" s="216">
        <v>14580</v>
      </c>
      <c r="X70" s="216">
        <v>1620</v>
      </c>
      <c r="Y70" s="216">
        <v>3000</v>
      </c>
      <c r="Z70" s="216">
        <v>3500</v>
      </c>
      <c r="AA70" s="216">
        <v>0</v>
      </c>
      <c r="AB70" s="216">
        <v>960</v>
      </c>
      <c r="AC70" s="216">
        <v>0</v>
      </c>
      <c r="AD70" s="117" t="str">
        <v>떡롤 20*400</v>
      </c>
      <c r="AE70" s="223" t="str">
        <v>재구매</v>
      </c>
      <c r="AF70" s="216">
        <v>15300</v>
      </c>
      <c r="AG70" s="216">
        <v>9900</v>
      </c>
      <c r="AH70" s="216">
        <v>17580</v>
      </c>
      <c r="AI70" s="216">
        <v>14360</v>
      </c>
      <c r="AJ70" s="216">
        <v>719</v>
      </c>
      <c r="AK70" s="216">
        <v>5501</v>
      </c>
      <c r="AL70" s="226">
        <v>0.31290000000000001</v>
      </c>
      <c r="AM70" s="223">
        <v>0</v>
      </c>
      <c r="AN70" s="117" t="str">
        <v>ptDB47</v>
      </c>
      <c r="AO70" s="228">
        <v>0</v>
      </c>
      <c r="AP70" s="216">
        <v>17580</v>
      </c>
      <c r="AQ70" s="216">
        <v>14360</v>
      </c>
      <c r="AR70" s="216">
        <v>719</v>
      </c>
      <c r="AS70" s="216">
        <v>2501</v>
      </c>
      <c r="AT70" s="226">
        <v>0.14230000000000001</v>
      </c>
      <c r="AU70" s="223" t="str">
        <v>Check</v>
      </c>
      <c r="AV70" s="228">
        <v>1</v>
      </c>
      <c r="AW70" s="117">
        <v>9900</v>
      </c>
    </row>
    <row r="71" spans="1:49">
      <c r="A71" s="117">
        <v>886</v>
      </c>
      <c r="B71" s="117" t="str">
        <v>비닐스토리</v>
      </c>
      <c r="C71" s="210">
        <v>45542</v>
      </c>
      <c r="D71" s="117" t="str">
        <v>2024090763587621</v>
      </c>
      <c r="E71" s="117" t="str">
        <v>스마트 스토어</v>
      </c>
      <c r="F71" s="117" t="str">
        <v>신해리</v>
      </c>
      <c r="G71" s="117" t="str">
        <v>otxt****</v>
      </c>
      <c r="H71" s="117" t="str">
        <v>010-6458-8532</v>
      </c>
      <c r="I71" s="210">
        <v>45544</v>
      </c>
      <c r="J71" s="117" t="str">
        <v>CJ대한통운</v>
      </c>
      <c r="K71" s="117" t="str">
        <v>540286055803</v>
      </c>
      <c r="L71" s="210">
        <v>0</v>
      </c>
      <c r="M71" s="117" t="str">
        <v>SE.5</v>
      </c>
      <c r="N71" s="117" t="str">
        <v>연두</v>
      </c>
      <c r="O71" s="117">
        <v>2</v>
      </c>
      <c r="P71" s="117" t="str">
        <v>신해리</v>
      </c>
      <c r="Q71" s="117" t="str">
        <v>010-6458-8532</v>
      </c>
      <c r="R71" s="117">
        <v>0</v>
      </c>
      <c r="S71" s="117" t="str">
        <v>울산광역시 남구 꽃대나리로95번길 12 (달동, 달동삼강제나두아파트) 202호</v>
      </c>
      <c r="T71" s="223">
        <v>0</v>
      </c>
      <c r="U71" s="223">
        <v>0</v>
      </c>
      <c r="V71" s="223">
        <v>0</v>
      </c>
      <c r="W71" s="216">
        <v>4840</v>
      </c>
      <c r="X71" s="216">
        <v>0</v>
      </c>
      <c r="Y71" s="216">
        <v>3000</v>
      </c>
      <c r="Z71" s="216">
        <v>3000</v>
      </c>
      <c r="AA71" s="216">
        <v>0</v>
      </c>
      <c r="AB71" s="216">
        <v>0</v>
      </c>
      <c r="AC71" s="216">
        <v>0</v>
      </c>
      <c r="AD71" s="117" t="str">
        <v>대A</v>
      </c>
      <c r="AE71" s="223">
        <v>0</v>
      </c>
      <c r="AF71" s="216">
        <v>1900</v>
      </c>
      <c r="AG71" s="216">
        <v>1210</v>
      </c>
      <c r="AH71" s="216">
        <v>7840</v>
      </c>
      <c r="AI71" s="216">
        <v>5420</v>
      </c>
      <c r="AJ71" s="216">
        <v>332</v>
      </c>
      <c r="AK71" s="216">
        <v>5088</v>
      </c>
      <c r="AL71" s="226">
        <v>0.64900000000000002</v>
      </c>
      <c r="AM71" s="223">
        <v>0</v>
      </c>
      <c r="AN71" s="117" t="str">
        <v>ptDB47</v>
      </c>
      <c r="AO71" s="228">
        <v>0</v>
      </c>
      <c r="AP71" s="216">
        <v>7840</v>
      </c>
      <c r="AQ71" s="216">
        <v>5420</v>
      </c>
      <c r="AR71" s="216">
        <v>332</v>
      </c>
      <c r="AS71" s="216">
        <v>2088</v>
      </c>
      <c r="AT71" s="226">
        <v>0.26629999999999998</v>
      </c>
      <c r="AU71" s="223" t="str">
        <v>Check</v>
      </c>
      <c r="AV71" s="228">
        <v>0</v>
      </c>
      <c r="AW71" s="117">
        <v>2420</v>
      </c>
    </row>
    <row r="72" spans="1:49">
      <c r="A72" s="117">
        <v>887</v>
      </c>
      <c r="B72" s="117" t="str">
        <v>비닐스토리</v>
      </c>
      <c r="C72" s="210">
        <v>45542</v>
      </c>
      <c r="D72" s="117" t="str">
        <v>2024090763587611</v>
      </c>
      <c r="E72" s="117" t="str">
        <v>스마트 스토어</v>
      </c>
      <c r="F72" s="117" t="str">
        <v>신해리</v>
      </c>
      <c r="G72" s="117" t="str">
        <v>otxt****</v>
      </c>
      <c r="H72" s="117" t="str">
        <v>010-6458-8532</v>
      </c>
      <c r="I72" s="210">
        <v>45544</v>
      </c>
      <c r="J72" s="117" t="str">
        <v>CJ대한통운</v>
      </c>
      <c r="K72" s="117" t="str">
        <v>540286055803</v>
      </c>
      <c r="L72" s="210">
        <v>0</v>
      </c>
      <c r="M72" s="117" t="str">
        <v>SE.10</v>
      </c>
      <c r="N72" s="117" t="str">
        <v>투명</v>
      </c>
      <c r="O72" s="117">
        <v>2</v>
      </c>
      <c r="P72" s="117" t="str">
        <v>신해리</v>
      </c>
      <c r="Q72" s="117" t="str">
        <v>010-6458-8532</v>
      </c>
      <c r="R72" s="117">
        <v>0</v>
      </c>
      <c r="S72" s="117" t="str">
        <v>울산광역시 남구 꽃대나리로95번길 12 (달동, 달동삼강제나두아파트) 202호</v>
      </c>
      <c r="T72" s="223">
        <v>0</v>
      </c>
      <c r="U72" s="223">
        <v>0</v>
      </c>
      <c r="V72" s="223">
        <v>0</v>
      </c>
      <c r="W72" s="216">
        <v>3780</v>
      </c>
      <c r="X72" s="216">
        <v>0</v>
      </c>
      <c r="Y72" s="216">
        <v>0</v>
      </c>
      <c r="Z72" s="216">
        <v>0</v>
      </c>
      <c r="AA72" s="216">
        <v>0</v>
      </c>
      <c r="AB72" s="216">
        <v>0</v>
      </c>
      <c r="AC72" s="216">
        <v>0</v>
      </c>
      <c r="AD72" s="117" t="str">
        <v>관반 100p</v>
      </c>
      <c r="AE72" s="223" t="str">
        <v>재구매</v>
      </c>
      <c r="AF72" s="216">
        <v>1810</v>
      </c>
      <c r="AG72" s="216">
        <v>1155</v>
      </c>
      <c r="AH72" s="216">
        <v>3780</v>
      </c>
      <c r="AI72" s="216">
        <v>2310</v>
      </c>
      <c r="AJ72" s="216">
        <v>230</v>
      </c>
      <c r="AK72" s="216">
        <v>4240</v>
      </c>
      <c r="AL72" s="226">
        <v>1.1216999999999999</v>
      </c>
      <c r="AM72" s="223">
        <v>0</v>
      </c>
      <c r="AN72" s="117" t="str">
        <v>ptDB47</v>
      </c>
      <c r="AO72" s="228">
        <v>0</v>
      </c>
      <c r="AP72" s="216">
        <v>3780</v>
      </c>
      <c r="AQ72" s="216">
        <v>2310</v>
      </c>
      <c r="AR72" s="216">
        <v>230</v>
      </c>
      <c r="AS72" s="216">
        <v>1240</v>
      </c>
      <c r="AT72" s="226">
        <v>0.32800000000000001</v>
      </c>
      <c r="AU72" s="223" t="str">
        <v>Check</v>
      </c>
      <c r="AV72" s="228">
        <v>0</v>
      </c>
      <c r="AW72" s="117">
        <v>2310</v>
      </c>
    </row>
    <row r="73" spans="1:49">
      <c r="A73" s="117">
        <v>888</v>
      </c>
      <c r="B73" s="117" t="str">
        <v>비닐스토리</v>
      </c>
      <c r="C73" s="210">
        <v>45541</v>
      </c>
      <c r="D73" s="117" t="str">
        <v>2024090644811551</v>
      </c>
      <c r="E73" s="117" t="str">
        <v>스마트 스토어</v>
      </c>
      <c r="F73" s="117" t="str">
        <v>권기선</v>
      </c>
      <c r="G73" s="117" t="str">
        <v>gozi****</v>
      </c>
      <c r="H73" s="117" t="str">
        <v>010-6318-0985</v>
      </c>
      <c r="I73" s="210">
        <v>45544</v>
      </c>
      <c r="J73" s="117" t="str">
        <v>CJ대한통운</v>
      </c>
      <c r="K73" s="117" t="str">
        <v>540286621580</v>
      </c>
      <c r="L73" s="210">
        <v>0</v>
      </c>
      <c r="M73" s="117" t="str">
        <v>SE.111</v>
      </c>
      <c r="N73" s="117" t="str">
        <v>투명</v>
      </c>
      <c r="O73" s="117">
        <v>20</v>
      </c>
      <c r="P73" s="117" t="str">
        <v>권기선</v>
      </c>
      <c r="Q73" s="117" t="str">
        <v>010-6318-0985</v>
      </c>
      <c r="R73" s="117">
        <v>0</v>
      </c>
      <c r="S73" s="117" t="str">
        <v>경상북도 영주시 서원로 137-1 (휴천동) 1층</v>
      </c>
      <c r="T73" s="223">
        <v>0</v>
      </c>
      <c r="U73" s="223">
        <v>0</v>
      </c>
      <c r="V73" s="223">
        <v>0</v>
      </c>
      <c r="W73" s="216">
        <v>93600</v>
      </c>
      <c r="X73" s="216">
        <v>0</v>
      </c>
      <c r="Y73" s="216">
        <v>0</v>
      </c>
      <c r="Z73" s="216">
        <v>5500</v>
      </c>
      <c r="AA73" s="216">
        <v>0</v>
      </c>
      <c r="AB73" s="216">
        <v>1925</v>
      </c>
      <c r="AC73" s="216">
        <v>0</v>
      </c>
      <c r="AD73" s="117" t="str">
        <v>고추 70*110</v>
      </c>
      <c r="AE73" s="223">
        <v>0</v>
      </c>
      <c r="AF73" s="216">
        <v>3400</v>
      </c>
      <c r="AG73" s="216">
        <v>2200</v>
      </c>
      <c r="AH73" s="216">
        <v>93600</v>
      </c>
      <c r="AI73" s="216">
        <v>51425</v>
      </c>
      <c r="AJ73" s="216">
        <v>3805</v>
      </c>
      <c r="AK73" s="216">
        <v>38370</v>
      </c>
      <c r="AL73" s="226">
        <v>0.40989999999999999</v>
      </c>
      <c r="AM73" s="223">
        <v>0</v>
      </c>
      <c r="AN73" s="117" t="str">
        <v>ptDB47</v>
      </c>
      <c r="AO73" s="228">
        <v>0</v>
      </c>
      <c r="AP73" s="216">
        <v>93600</v>
      </c>
      <c r="AQ73" s="216">
        <v>51425</v>
      </c>
      <c r="AR73" s="216">
        <v>3805</v>
      </c>
      <c r="AS73" s="216">
        <v>38370</v>
      </c>
      <c r="AT73" s="226">
        <v>0.40989999999999999</v>
      </c>
      <c r="AU73" s="223" t="str">
        <v/>
      </c>
      <c r="AV73" s="228">
        <v>0</v>
      </c>
      <c r="AW73" s="117">
        <v>44000</v>
      </c>
    </row>
    <row r="74" spans="1:49">
      <c r="A74" s="117">
        <v>889</v>
      </c>
      <c r="B74" s="117" t="str">
        <v>비닐스토리</v>
      </c>
      <c r="C74" s="210">
        <v>45545</v>
      </c>
      <c r="D74" s="117" t="str">
        <v>8100068536979</v>
      </c>
      <c r="E74" s="117" t="str">
        <v>쿠팡</v>
      </c>
      <c r="F74" s="117" t="str">
        <v>김영란</v>
      </c>
      <c r="G74" s="117">
        <v>0</v>
      </c>
      <c r="H74" s="117" t="str">
        <v>0502-4813-8608</v>
      </c>
      <c r="I74" s="210">
        <v>45545</v>
      </c>
      <c r="J74" s="117" t="str">
        <v>CJ대한통운</v>
      </c>
      <c r="K74" s="117" t="str">
        <v>540287510580</v>
      </c>
      <c r="L74" s="210">
        <v>0</v>
      </c>
      <c r="M74" s="117" t="str">
        <v>SE.206</v>
      </c>
      <c r="N74" s="117" t="str">
        <v>투명</v>
      </c>
      <c r="O74" s="117">
        <v>1</v>
      </c>
      <c r="P74" s="117" t="str">
        <v>김영란</v>
      </c>
      <c r="Q74" s="117" t="str">
        <v>0502-4813-8608</v>
      </c>
      <c r="R74" s="117">
        <v>0</v>
      </c>
      <c r="S74" s="117" t="str">
        <v>부산광역시 동래구 사직동 147-48 1층 분식천지</v>
      </c>
      <c r="T74" s="223" t="str">
        <v>직접 수령,부재시 연락 바라겠습니다</v>
      </c>
      <c r="U74" s="223">
        <v>0</v>
      </c>
      <c r="V74" s="223">
        <v>0</v>
      </c>
      <c r="W74" s="216">
        <v>34020</v>
      </c>
      <c r="X74" s="216">
        <v>0</v>
      </c>
      <c r="Y74" s="216">
        <v>3000</v>
      </c>
      <c r="Z74" s="216">
        <v>3500</v>
      </c>
      <c r="AA74" s="216">
        <v>0</v>
      </c>
      <c r="AB74" s="216">
        <v>960</v>
      </c>
      <c r="AC74" s="216">
        <v>0</v>
      </c>
      <c r="AD74" s="117" t="str">
        <v>떡롤 45*330</v>
      </c>
      <c r="AE74" s="223">
        <v>0</v>
      </c>
      <c r="AF74" s="216">
        <v>32130</v>
      </c>
      <c r="AG74" s="216">
        <v>19800</v>
      </c>
      <c r="AH74" s="216">
        <v>37020</v>
      </c>
      <c r="AI74" s="216">
        <v>24260</v>
      </c>
      <c r="AJ74" s="216">
        <v>4141</v>
      </c>
      <c r="AK74" s="216">
        <v>8619</v>
      </c>
      <c r="AL74" s="226">
        <v>0.23280000000000001</v>
      </c>
      <c r="AM74" s="223">
        <v>0</v>
      </c>
      <c r="AN74" s="117" t="str">
        <v>ptDB47</v>
      </c>
      <c r="AO74" s="228">
        <v>0</v>
      </c>
      <c r="AP74" s="216">
        <v>37020</v>
      </c>
      <c r="AQ74" s="216">
        <v>24260</v>
      </c>
      <c r="AR74" s="216">
        <v>4141</v>
      </c>
      <c r="AS74" s="216">
        <v>8619</v>
      </c>
      <c r="AT74" s="226">
        <v>0.23280000000000001</v>
      </c>
      <c r="AU74" s="223" t="str">
        <v/>
      </c>
      <c r="AV74" s="228">
        <v>0</v>
      </c>
      <c r="AW74" s="117">
        <v>19800</v>
      </c>
    </row>
    <row r="75" spans="1:49">
      <c r="A75" s="117">
        <v>890</v>
      </c>
      <c r="B75" s="117" t="str">
        <v>비닐스토리</v>
      </c>
      <c r="C75" s="210">
        <v>45545</v>
      </c>
      <c r="D75" s="117" t="str">
        <v>32100068263405</v>
      </c>
      <c r="E75" s="117" t="str">
        <v>쿠팡</v>
      </c>
      <c r="F75" s="117" t="str">
        <v>김소진</v>
      </c>
      <c r="G75" s="117">
        <v>0</v>
      </c>
      <c r="H75" s="117" t="str">
        <v>0502-4396-2500</v>
      </c>
      <c r="I75" s="210">
        <v>45545</v>
      </c>
      <c r="J75" s="117" t="str">
        <v>CJ대한통운</v>
      </c>
      <c r="K75" s="117" t="str">
        <v>530288970360</v>
      </c>
      <c r="L75" s="210">
        <v>0</v>
      </c>
      <c r="M75" s="117" t="str">
        <v>SE.206</v>
      </c>
      <c r="N75" s="117" t="str">
        <v>투명</v>
      </c>
      <c r="O75" s="117">
        <v>1</v>
      </c>
      <c r="P75" s="117" t="str">
        <v>김소진</v>
      </c>
      <c r="Q75" s="117" t="str">
        <v>0502-4396-2500</v>
      </c>
      <c r="R75" s="117">
        <v>0</v>
      </c>
      <c r="S75" s="117" t="str">
        <v>경기도 성남시 분당구 판교로 332 Eco Hub 지하1층 구내식당 ( 삼평동 )</v>
      </c>
      <c r="T75" s="223" t="str">
        <v>문 앞</v>
      </c>
      <c r="U75" s="223">
        <v>0</v>
      </c>
      <c r="V75" s="223">
        <v>0</v>
      </c>
      <c r="W75" s="216">
        <v>34020</v>
      </c>
      <c r="X75" s="216">
        <v>0</v>
      </c>
      <c r="Y75" s="216">
        <v>3000</v>
      </c>
      <c r="Z75" s="216">
        <v>3500</v>
      </c>
      <c r="AA75" s="216">
        <v>0</v>
      </c>
      <c r="AB75" s="216">
        <v>960</v>
      </c>
      <c r="AC75" s="216">
        <v>0</v>
      </c>
      <c r="AD75" s="117" t="str">
        <v>떡롤 45*330</v>
      </c>
      <c r="AE75" s="223">
        <v>0</v>
      </c>
      <c r="AF75" s="216">
        <v>32130</v>
      </c>
      <c r="AG75" s="216">
        <v>19800</v>
      </c>
      <c r="AH75" s="216">
        <v>37020</v>
      </c>
      <c r="AI75" s="216">
        <v>24260</v>
      </c>
      <c r="AJ75" s="216">
        <v>4141</v>
      </c>
      <c r="AK75" s="216">
        <v>8619</v>
      </c>
      <c r="AL75" s="226">
        <v>0.23280000000000001</v>
      </c>
      <c r="AM75" s="223">
        <v>0</v>
      </c>
      <c r="AN75" s="117" t="str">
        <v>ptDB47</v>
      </c>
      <c r="AO75" s="228">
        <v>0</v>
      </c>
      <c r="AP75" s="216">
        <v>37020</v>
      </c>
      <c r="AQ75" s="216">
        <v>24260</v>
      </c>
      <c r="AR75" s="216">
        <v>4141</v>
      </c>
      <c r="AS75" s="216">
        <v>8619</v>
      </c>
      <c r="AT75" s="226">
        <v>0.23280000000000001</v>
      </c>
      <c r="AU75" s="223" t="str">
        <v/>
      </c>
      <c r="AV75" s="228">
        <v>0</v>
      </c>
      <c r="AW75" s="117">
        <v>19800</v>
      </c>
    </row>
    <row r="76" spans="1:49">
      <c r="A76" s="117">
        <v>891</v>
      </c>
      <c r="B76" s="117" t="str">
        <v>비닐스토리</v>
      </c>
      <c r="C76" s="210">
        <v>45545</v>
      </c>
      <c r="D76" s="117" t="str">
        <v>25100068533295</v>
      </c>
      <c r="E76" s="117" t="str">
        <v>쿠팡</v>
      </c>
      <c r="F76" s="117" t="str">
        <v>조인자</v>
      </c>
      <c r="G76" s="117">
        <v>0</v>
      </c>
      <c r="H76" s="117" t="str">
        <v>0504-3519-8989</v>
      </c>
      <c r="I76" s="210">
        <v>45545</v>
      </c>
      <c r="J76" s="117" t="str">
        <v>CJ대한통운</v>
      </c>
      <c r="K76" s="117" t="str">
        <v>530289124706</v>
      </c>
      <c r="L76" s="210">
        <v>0</v>
      </c>
      <c r="M76" s="117" t="str">
        <v>SE.114</v>
      </c>
      <c r="N76" s="117" t="str">
        <v>투명</v>
      </c>
      <c r="O76" s="117">
        <v>10</v>
      </c>
      <c r="P76" s="117" t="str">
        <v>조인자</v>
      </c>
      <c r="Q76" s="117" t="str">
        <v>0504-3519-8989</v>
      </c>
      <c r="R76" s="117">
        <v>0</v>
      </c>
      <c r="S76" s="117" t="str">
        <v>충청남도 서산시 성연면 일람리 1123 서산 골드클래스 골드클래스관리사무소</v>
      </c>
      <c r="T76" s="223" t="str">
        <v>문 앞</v>
      </c>
      <c r="U76" s="223">
        <v>0</v>
      </c>
      <c r="V76" s="223">
        <v>0</v>
      </c>
      <c r="W76" s="216">
        <v>61200</v>
      </c>
      <c r="X76" s="216">
        <v>6800</v>
      </c>
      <c r="Y76" s="216">
        <v>0</v>
      </c>
      <c r="Z76" s="216">
        <v>5500</v>
      </c>
      <c r="AA76" s="216">
        <v>0</v>
      </c>
      <c r="AB76" s="216">
        <v>1925</v>
      </c>
      <c r="AC76" s="216">
        <v>0</v>
      </c>
      <c r="AD76" s="117" t="str">
        <v>고추 90*130</v>
      </c>
      <c r="AE76" s="223">
        <v>0</v>
      </c>
      <c r="AF76" s="216">
        <v>6430</v>
      </c>
      <c r="AG76" s="216">
        <v>3960</v>
      </c>
      <c r="AH76" s="216">
        <v>61200</v>
      </c>
      <c r="AI76" s="216">
        <v>47025</v>
      </c>
      <c r="AJ76" s="216">
        <v>7271</v>
      </c>
      <c r="AK76" s="216">
        <v>6904</v>
      </c>
      <c r="AL76" s="226">
        <v>0.1128</v>
      </c>
      <c r="AM76" s="223">
        <v>0</v>
      </c>
      <c r="AN76" s="117" t="str">
        <v>ptDB47</v>
      </c>
      <c r="AO76" s="228">
        <v>0</v>
      </c>
      <c r="AP76" s="216">
        <v>61200</v>
      </c>
      <c r="AQ76" s="216">
        <v>47025</v>
      </c>
      <c r="AR76" s="216">
        <v>7271</v>
      </c>
      <c r="AS76" s="216">
        <v>6904</v>
      </c>
      <c r="AT76" s="226">
        <v>0.1128</v>
      </c>
      <c r="AU76" s="223" t="str">
        <v/>
      </c>
      <c r="AV76" s="228">
        <v>0</v>
      </c>
      <c r="AW76" s="117">
        <v>39600</v>
      </c>
    </row>
    <row r="77" spans="1:49">
      <c r="A77" s="117">
        <v>892</v>
      </c>
      <c r="B77" s="117" t="str">
        <v>비닐스토리</v>
      </c>
      <c r="C77" s="210">
        <v>45545</v>
      </c>
      <c r="D77" s="117" t="str">
        <v>3100068623057</v>
      </c>
      <c r="E77" s="117" t="str">
        <v>쿠팡</v>
      </c>
      <c r="F77" s="117" t="str">
        <v>이정경</v>
      </c>
      <c r="G77" s="117">
        <v>0</v>
      </c>
      <c r="H77" s="117" t="str">
        <v>0504-1347-0373</v>
      </c>
      <c r="I77" s="210">
        <v>45545</v>
      </c>
      <c r="J77" s="117" t="str">
        <v>CJ대한통운</v>
      </c>
      <c r="K77" s="117" t="str">
        <v>540287807822</v>
      </c>
      <c r="L77" s="210">
        <v>0</v>
      </c>
      <c r="M77" s="117" t="str">
        <v>SE.205</v>
      </c>
      <c r="N77" s="117" t="str">
        <v>투명</v>
      </c>
      <c r="O77" s="117">
        <v>1</v>
      </c>
      <c r="P77" s="117" t="str">
        <v>이정경</v>
      </c>
      <c r="Q77" s="117" t="str">
        <v>0504-1347-0373</v>
      </c>
      <c r="R77" s="117">
        <v>0</v>
      </c>
      <c r="S77" s="117" t="str">
        <v>대구광역시 수성구 만촌동 816 만촌1차우방타운 116-503</v>
      </c>
      <c r="T77" s="223" t="str">
        <v>문 앞</v>
      </c>
      <c r="U77" s="223">
        <v>0</v>
      </c>
      <c r="V77" s="223">
        <v>0</v>
      </c>
      <c r="W77" s="216">
        <v>28350</v>
      </c>
      <c r="X77" s="216">
        <v>0</v>
      </c>
      <c r="Y77" s="216">
        <v>3000</v>
      </c>
      <c r="Z77" s="216">
        <v>3500</v>
      </c>
      <c r="AA77" s="216">
        <v>0</v>
      </c>
      <c r="AB77" s="216">
        <v>960</v>
      </c>
      <c r="AC77" s="216">
        <v>0</v>
      </c>
      <c r="AD77" s="117" t="str">
        <v>떡롤 35*400</v>
      </c>
      <c r="AE77" s="223">
        <v>0</v>
      </c>
      <c r="AF77" s="216">
        <v>26780</v>
      </c>
      <c r="AG77" s="216">
        <v>16500</v>
      </c>
      <c r="AH77" s="216">
        <v>31350</v>
      </c>
      <c r="AI77" s="216">
        <v>20960</v>
      </c>
      <c r="AJ77" s="216">
        <v>3467</v>
      </c>
      <c r="AK77" s="216">
        <v>6923</v>
      </c>
      <c r="AL77" s="226">
        <v>0.2208</v>
      </c>
      <c r="AM77" s="223">
        <v>0</v>
      </c>
      <c r="AN77" s="117" t="str">
        <v>ptDB47</v>
      </c>
      <c r="AO77" s="228">
        <v>0</v>
      </c>
      <c r="AP77" s="216">
        <v>31350</v>
      </c>
      <c r="AQ77" s="216">
        <v>20960</v>
      </c>
      <c r="AR77" s="216">
        <v>3467</v>
      </c>
      <c r="AS77" s="216">
        <v>6923</v>
      </c>
      <c r="AT77" s="226">
        <v>0.2208</v>
      </c>
      <c r="AU77" s="223" t="str">
        <v/>
      </c>
      <c r="AV77" s="228">
        <v>0</v>
      </c>
      <c r="AW77" s="117">
        <v>16500</v>
      </c>
    </row>
    <row r="78" spans="1:49">
      <c r="A78" s="117">
        <v>893</v>
      </c>
      <c r="B78" s="117" t="str">
        <v>비닐스토리</v>
      </c>
      <c r="C78" s="210">
        <v>45545</v>
      </c>
      <c r="D78" s="117" t="str">
        <v>2024091088626631</v>
      </c>
      <c r="E78" s="117" t="str">
        <v>스마트 스토어</v>
      </c>
      <c r="F78" s="117" t="str">
        <v>전영주</v>
      </c>
      <c r="G78" s="117" t="str">
        <v>gogo****</v>
      </c>
      <c r="H78" s="117" t="str">
        <v>010-2526-3523</v>
      </c>
      <c r="I78" s="210">
        <v>45545</v>
      </c>
      <c r="J78" s="117" t="str">
        <v>CJ대한통운</v>
      </c>
      <c r="K78" s="117" t="str">
        <v>530289124603</v>
      </c>
      <c r="L78" s="210">
        <v>0</v>
      </c>
      <c r="M78" s="117" t="str">
        <v>SE.28</v>
      </c>
      <c r="N78" s="117" t="str">
        <v>검정</v>
      </c>
      <c r="O78" s="117">
        <v>1</v>
      </c>
      <c r="P78" s="117" t="str">
        <v>전영주</v>
      </c>
      <c r="Q78" s="117" t="str">
        <v>010-2526-3523</v>
      </c>
      <c r="R78" s="117">
        <v>0</v>
      </c>
      <c r="S78" s="117" t="str">
        <v>대구광역시 수성구 수성로14길 49-38 (상동 333-8</v>
      </c>
      <c r="T78" s="223">
        <v>0</v>
      </c>
      <c r="U78" s="223">
        <v>0</v>
      </c>
      <c r="V78" s="223">
        <v>0</v>
      </c>
      <c r="W78" s="216">
        <v>7560</v>
      </c>
      <c r="X78" s="216">
        <v>0</v>
      </c>
      <c r="Y78" s="216">
        <v>3000</v>
      </c>
      <c r="Z78" s="216">
        <v>3000</v>
      </c>
      <c r="AA78" s="216">
        <v>0</v>
      </c>
      <c r="AB78" s="216">
        <v>0</v>
      </c>
      <c r="AC78" s="216">
        <v>0</v>
      </c>
      <c r="AD78" s="117" t="str">
        <v>이불대</v>
      </c>
      <c r="AE78" s="223">
        <v>0</v>
      </c>
      <c r="AF78" s="216">
        <v>7230</v>
      </c>
      <c r="AG78" s="216">
        <v>4620</v>
      </c>
      <c r="AH78" s="216">
        <v>10560</v>
      </c>
      <c r="AI78" s="216">
        <v>7620</v>
      </c>
      <c r="AJ78" s="216">
        <v>440</v>
      </c>
      <c r="AK78" s="216">
        <v>5500</v>
      </c>
      <c r="AL78" s="226">
        <v>0.52080000000000004</v>
      </c>
      <c r="AM78" s="223">
        <v>0</v>
      </c>
      <c r="AN78" s="117" t="str">
        <v>ptDB47</v>
      </c>
      <c r="AO78" s="228">
        <v>0</v>
      </c>
      <c r="AP78" s="216">
        <v>10560</v>
      </c>
      <c r="AQ78" s="216">
        <v>7620</v>
      </c>
      <c r="AR78" s="216">
        <v>440</v>
      </c>
      <c r="AS78" s="216">
        <v>2500</v>
      </c>
      <c r="AT78" s="226">
        <v>0.23669999999999999</v>
      </c>
      <c r="AU78" s="223" t="str">
        <v>Check</v>
      </c>
      <c r="AV78" s="228">
        <v>0</v>
      </c>
      <c r="AW78" s="117">
        <v>4620</v>
      </c>
    </row>
    <row r="79" spans="1:49">
      <c r="A79" s="117">
        <v>894</v>
      </c>
      <c r="B79" s="117" t="str">
        <v>비닐스토리</v>
      </c>
      <c r="C79" s="210">
        <v>45545</v>
      </c>
      <c r="D79" s="117" t="str">
        <v>2024091088626621</v>
      </c>
      <c r="E79" s="117" t="str">
        <v>스마트 스토어</v>
      </c>
      <c r="F79" s="117" t="str">
        <v>전영주</v>
      </c>
      <c r="G79" s="117" t="str">
        <v>gogo****</v>
      </c>
      <c r="H79" s="117" t="str">
        <v>010-2526-3523</v>
      </c>
      <c r="I79" s="210">
        <v>45545</v>
      </c>
      <c r="J79" s="117" t="str">
        <v>CJ대한통운</v>
      </c>
      <c r="K79" s="117" t="str">
        <v>530289124603</v>
      </c>
      <c r="L79" s="210">
        <v>0</v>
      </c>
      <c r="M79" s="117" t="str">
        <v>SE.3</v>
      </c>
      <c r="N79" s="117" t="str">
        <v>검정</v>
      </c>
      <c r="O79" s="117">
        <v>1</v>
      </c>
      <c r="P79" s="117" t="str">
        <v>전영주</v>
      </c>
      <c r="Q79" s="117" t="str">
        <v>010-2526-3523</v>
      </c>
      <c r="R79" s="117">
        <v>0</v>
      </c>
      <c r="S79" s="117" t="str">
        <v>대구광역시 수성구 수성로14길 49-38 (상동 333-8</v>
      </c>
      <c r="T79" s="223">
        <v>0</v>
      </c>
      <c r="U79" s="223">
        <v>0</v>
      </c>
      <c r="V79" s="223">
        <v>0</v>
      </c>
      <c r="W79" s="216">
        <v>1090</v>
      </c>
      <c r="X79" s="216">
        <v>0</v>
      </c>
      <c r="Y79" s="216">
        <v>0</v>
      </c>
      <c r="Z79" s="216">
        <v>0</v>
      </c>
      <c r="AA79" s="216">
        <v>0</v>
      </c>
      <c r="AB79" s="216">
        <v>0</v>
      </c>
      <c r="AC79" s="216">
        <v>0</v>
      </c>
      <c r="AD79" s="117" t="str">
        <v>중 60P</v>
      </c>
      <c r="AE79" s="223" t="str">
        <v>재구매</v>
      </c>
      <c r="AF79" s="216">
        <v>1040</v>
      </c>
      <c r="AG79" s="216">
        <v>660</v>
      </c>
      <c r="AH79" s="216">
        <v>1090</v>
      </c>
      <c r="AI79" s="216">
        <v>660</v>
      </c>
      <c r="AJ79" s="216">
        <v>123</v>
      </c>
      <c r="AK79" s="216">
        <v>3307</v>
      </c>
      <c r="AL79" s="226">
        <v>3.0339</v>
      </c>
      <c r="AM79" s="223">
        <v>0</v>
      </c>
      <c r="AN79" s="117" t="str">
        <v>ptDB47</v>
      </c>
      <c r="AO79" s="228">
        <v>0</v>
      </c>
      <c r="AP79" s="216">
        <v>1090</v>
      </c>
      <c r="AQ79" s="216">
        <v>660</v>
      </c>
      <c r="AR79" s="216">
        <v>123</v>
      </c>
      <c r="AS79" s="216">
        <v>307</v>
      </c>
      <c r="AT79" s="226">
        <v>0.28170000000000001</v>
      </c>
      <c r="AU79" s="223" t="str">
        <v>Check</v>
      </c>
      <c r="AV79" s="228">
        <v>0</v>
      </c>
      <c r="AW79" s="117">
        <v>660</v>
      </c>
    </row>
    <row r="80" spans="1:49">
      <c r="A80" s="117">
        <v>895</v>
      </c>
      <c r="B80" s="117" t="str">
        <v>비닐스토리</v>
      </c>
      <c r="C80" s="210">
        <v>45545</v>
      </c>
      <c r="D80" s="117" t="str">
        <v>2024091081170181</v>
      </c>
      <c r="E80" s="117" t="str">
        <v>스마트 스토어</v>
      </c>
      <c r="F80" s="117" t="str">
        <v>허선아</v>
      </c>
      <c r="G80" s="117" t="str">
        <v>tjsd****</v>
      </c>
      <c r="H80" s="117" t="str">
        <v>010-2235-6932</v>
      </c>
      <c r="I80" s="210">
        <v>45545</v>
      </c>
      <c r="J80" s="117" t="str">
        <v>CJ대한통운</v>
      </c>
      <c r="K80" s="117" t="str">
        <v>540287510565</v>
      </c>
      <c r="L80" s="210">
        <v>0</v>
      </c>
      <c r="M80" s="117" t="str">
        <v>SE.204</v>
      </c>
      <c r="N80" s="117" t="str">
        <v>투명</v>
      </c>
      <c r="O80" s="117">
        <v>1</v>
      </c>
      <c r="P80" s="117" t="str">
        <v>허선아</v>
      </c>
      <c r="Q80" s="117" t="str">
        <v>010-2235-6932</v>
      </c>
      <c r="R80" s="117">
        <v>0</v>
      </c>
      <c r="S80" s="117" t="str">
        <v>경상남도 진주시 진양호로115번길 15 (평거동) 1층</v>
      </c>
      <c r="T80" s="223">
        <v>0</v>
      </c>
      <c r="U80" s="223">
        <v>0</v>
      </c>
      <c r="V80" s="223">
        <v>0</v>
      </c>
      <c r="W80" s="216">
        <v>21060</v>
      </c>
      <c r="X80" s="216">
        <v>2340</v>
      </c>
      <c r="Y80" s="216">
        <v>3000</v>
      </c>
      <c r="Z80" s="216">
        <v>3500</v>
      </c>
      <c r="AA80" s="216">
        <v>0</v>
      </c>
      <c r="AB80" s="216">
        <v>960</v>
      </c>
      <c r="AC80" s="216">
        <v>0</v>
      </c>
      <c r="AD80" s="117" t="str">
        <v>떡롤 30*400</v>
      </c>
      <c r="AE80" s="223">
        <v>0</v>
      </c>
      <c r="AF80" s="216">
        <v>22100</v>
      </c>
      <c r="AG80" s="216">
        <v>14300</v>
      </c>
      <c r="AH80" s="216">
        <v>24060</v>
      </c>
      <c r="AI80" s="216">
        <v>18760</v>
      </c>
      <c r="AJ80" s="216">
        <v>977</v>
      </c>
      <c r="AK80" s="216">
        <v>7323</v>
      </c>
      <c r="AL80" s="226">
        <v>0.3044</v>
      </c>
      <c r="AM80" s="223">
        <v>0</v>
      </c>
      <c r="AN80" s="117" t="str">
        <v>ptDB47</v>
      </c>
      <c r="AO80" s="228">
        <v>0</v>
      </c>
      <c r="AP80" s="216">
        <v>24060</v>
      </c>
      <c r="AQ80" s="216">
        <v>18760</v>
      </c>
      <c r="AR80" s="216">
        <v>977</v>
      </c>
      <c r="AS80" s="216">
        <v>4323</v>
      </c>
      <c r="AT80" s="226">
        <v>0.1797</v>
      </c>
      <c r="AU80" s="223" t="str">
        <v>Check</v>
      </c>
      <c r="AV80" s="228">
        <v>0</v>
      </c>
      <c r="AW80" s="117">
        <v>14300</v>
      </c>
    </row>
    <row r="81" spans="1:49">
      <c r="A81" s="117">
        <v>896</v>
      </c>
      <c r="B81" s="117" t="str">
        <v>비닐스토리</v>
      </c>
      <c r="C81" s="210">
        <v>45544</v>
      </c>
      <c r="D81" s="117" t="str">
        <v>2024090950086381</v>
      </c>
      <c r="E81" s="117" t="str">
        <v>스마트 스토어</v>
      </c>
      <c r="F81" s="117" t="str">
        <v>한지원</v>
      </c>
      <c r="G81" s="117" t="str">
        <v>kkam****</v>
      </c>
      <c r="H81" s="117" t="str">
        <v>010-2912-9138</v>
      </c>
      <c r="I81" s="210">
        <v>45545</v>
      </c>
      <c r="J81" s="117" t="str">
        <v>CJ대한통운</v>
      </c>
      <c r="K81" s="117" t="str">
        <v>540287510591</v>
      </c>
      <c r="L81" s="210">
        <v>0</v>
      </c>
      <c r="M81" s="117" t="str">
        <v>SE.204</v>
      </c>
      <c r="N81" s="117" t="str">
        <v>투명</v>
      </c>
      <c r="O81" s="117">
        <v>2</v>
      </c>
      <c r="P81" s="117" t="str">
        <v>떠카나주</v>
      </c>
      <c r="Q81" s="117" t="str">
        <v>0502-2898-1363</v>
      </c>
      <c r="R81" s="117">
        <v>0</v>
      </c>
      <c r="S81" s="117" t="str">
        <v>서울특별시 용산구 녹사평대로46길 10 (이태원동) 2층 (우측 벽화계단으로 올라와주세요)</v>
      </c>
      <c r="T81" s="223">
        <v>0</v>
      </c>
      <c r="U81" s="223">
        <v>0</v>
      </c>
      <c r="V81" s="223">
        <v>0</v>
      </c>
      <c r="W81" s="216">
        <v>42120</v>
      </c>
      <c r="X81" s="216">
        <v>4680</v>
      </c>
      <c r="Y81" s="216">
        <v>0</v>
      </c>
      <c r="Z81" s="216">
        <v>4400</v>
      </c>
      <c r="AA81" s="216">
        <v>0</v>
      </c>
      <c r="AB81" s="216">
        <v>1725</v>
      </c>
      <c r="AC81" s="216">
        <v>0</v>
      </c>
      <c r="AD81" s="117" t="str">
        <v>떡롤 30*400</v>
      </c>
      <c r="AE81" s="223">
        <v>0</v>
      </c>
      <c r="AF81" s="216">
        <v>22100</v>
      </c>
      <c r="AG81" s="216">
        <v>14300</v>
      </c>
      <c r="AH81" s="216">
        <v>42120</v>
      </c>
      <c r="AI81" s="216">
        <v>34725</v>
      </c>
      <c r="AJ81" s="216">
        <v>1756</v>
      </c>
      <c r="AK81" s="216">
        <v>5639</v>
      </c>
      <c r="AL81" s="226">
        <v>0.13389999999999999</v>
      </c>
      <c r="AM81" s="223">
        <v>0</v>
      </c>
      <c r="AN81" s="117" t="str">
        <v>ptDB47</v>
      </c>
      <c r="AO81" s="228">
        <v>0</v>
      </c>
      <c r="AP81" s="216">
        <v>42120</v>
      </c>
      <c r="AQ81" s="216">
        <v>34725</v>
      </c>
      <c r="AR81" s="216">
        <v>1756</v>
      </c>
      <c r="AS81" s="216">
        <v>5639</v>
      </c>
      <c r="AT81" s="226">
        <v>0.13389999999999999</v>
      </c>
      <c r="AU81" s="223" t="str">
        <v/>
      </c>
      <c r="AV81" s="228">
        <v>0</v>
      </c>
      <c r="AW81" s="117">
        <v>28600</v>
      </c>
    </row>
    <row r="82" spans="1:49">
      <c r="A82" s="117">
        <v>914</v>
      </c>
      <c r="B82" s="117" t="str">
        <v>비닐스토리</v>
      </c>
      <c r="C82" s="210">
        <v>45545</v>
      </c>
      <c r="D82" s="117" t="str">
        <v>17100068445126</v>
      </c>
      <c r="E82" s="117" t="str">
        <v>쿠팡</v>
      </c>
      <c r="F82" s="117" t="str">
        <v>전미란</v>
      </c>
      <c r="G82" s="117">
        <v>0</v>
      </c>
      <c r="H82" s="117" t="str">
        <v>0502-4667-5702</v>
      </c>
      <c r="I82" s="210">
        <v>45546</v>
      </c>
      <c r="J82" s="117" t="str">
        <v>CJ대한통운</v>
      </c>
      <c r="K82" s="117" t="str">
        <v>540288428405</v>
      </c>
      <c r="L82" s="210">
        <v>0</v>
      </c>
      <c r="M82" s="117" t="str">
        <v>SE.105</v>
      </c>
      <c r="N82" s="117" t="str">
        <v>투명</v>
      </c>
      <c r="O82" s="117">
        <v>5</v>
      </c>
      <c r="P82" s="117" t="str">
        <v>전미란</v>
      </c>
      <c r="Q82" s="117" t="str">
        <v>0502-4667-5702</v>
      </c>
      <c r="R82" s="117">
        <v>0</v>
      </c>
      <c r="S82" s="117" t="str">
        <v>경기도 구리시 안골로103번길 30 103호 온기담 ( 수택동 )</v>
      </c>
      <c r="T82" s="223" t="str">
        <v>문 앞</v>
      </c>
      <c r="U82" s="223">
        <v>0</v>
      </c>
      <c r="V82" s="223">
        <v>0</v>
      </c>
      <c r="W82" s="216">
        <v>12200</v>
      </c>
      <c r="X82" s="216">
        <v>2200</v>
      </c>
      <c r="Y82" s="216">
        <v>0</v>
      </c>
      <c r="Z82" s="216">
        <v>3000</v>
      </c>
      <c r="AA82" s="216">
        <v>0</v>
      </c>
      <c r="AB82" s="216">
        <v>0</v>
      </c>
      <c r="AC82" s="216">
        <v>0</v>
      </c>
      <c r="AD82" s="117" t="str">
        <v>소폭 20*38</v>
      </c>
      <c r="AE82" s="223">
        <v>0</v>
      </c>
      <c r="AF82" s="216">
        <v>2680</v>
      </c>
      <c r="AG82" s="216">
        <v>1650</v>
      </c>
      <c r="AH82" s="216">
        <v>12200</v>
      </c>
      <c r="AI82" s="216">
        <v>11250</v>
      </c>
      <c r="AJ82" s="216">
        <v>1449</v>
      </c>
      <c r="AK82" s="216">
        <v>-499</v>
      </c>
      <c r="AL82" s="226">
        <v>-4.0899999999999999E-2</v>
      </c>
      <c r="AM82" s="223">
        <v>0</v>
      </c>
      <c r="AN82" s="117" t="str">
        <v>ptDB47</v>
      </c>
      <c r="AO82" s="228">
        <v>0</v>
      </c>
      <c r="AP82" s="216">
        <v>12200</v>
      </c>
      <c r="AQ82" s="216">
        <v>11250</v>
      </c>
      <c r="AR82" s="216">
        <v>1449</v>
      </c>
      <c r="AS82" s="216">
        <v>-499</v>
      </c>
      <c r="AT82" s="226">
        <v>-4.0899999999999999E-2</v>
      </c>
      <c r="AU82" s="223" t="str">
        <v/>
      </c>
      <c r="AV82" s="228">
        <v>0</v>
      </c>
      <c r="AW82" s="117">
        <v>8250</v>
      </c>
    </row>
    <row r="83" spans="1:49">
      <c r="A83" s="117">
        <v>915</v>
      </c>
      <c r="B83" s="117" t="str">
        <v>비닐스토리</v>
      </c>
      <c r="C83" s="210">
        <v>45545</v>
      </c>
      <c r="D83" s="117" t="str">
        <v>14100068501979</v>
      </c>
      <c r="E83" s="117" t="str">
        <v>쿠팡</v>
      </c>
      <c r="F83" s="117" t="str">
        <v>박연실</v>
      </c>
      <c r="G83" s="117">
        <v>0</v>
      </c>
      <c r="H83" s="117" t="str">
        <v>0504-4347-8122</v>
      </c>
      <c r="I83" s="210">
        <v>45546</v>
      </c>
      <c r="J83" s="117" t="str">
        <v>CJ대한통운</v>
      </c>
      <c r="K83" s="117" t="str">
        <v>540288500354</v>
      </c>
      <c r="L83" s="210">
        <v>0</v>
      </c>
      <c r="M83" s="117" t="str">
        <v>SE.3</v>
      </c>
      <c r="N83" s="117" t="str">
        <v>투명</v>
      </c>
      <c r="O83" s="117">
        <v>5</v>
      </c>
      <c r="P83" s="117" t="str">
        <v>박연실</v>
      </c>
      <c r="Q83" s="117" t="str">
        <v>0504-4347-8122</v>
      </c>
      <c r="R83" s="117">
        <v>0</v>
      </c>
      <c r="S83" s="117" t="str">
        <v>부산광역시 동구 구봉중길5번나길 12-11 1층 ( 초량동 )</v>
      </c>
      <c r="T83" s="223" t="str">
        <v>직접 받고 부재 시 문 앞</v>
      </c>
      <c r="U83" s="223">
        <v>0</v>
      </c>
      <c r="V83" s="223">
        <v>0</v>
      </c>
      <c r="W83" s="216">
        <v>5700</v>
      </c>
      <c r="X83" s="216">
        <v>0</v>
      </c>
      <c r="Y83" s="216">
        <v>3000</v>
      </c>
      <c r="Z83" s="216">
        <v>3000</v>
      </c>
      <c r="AA83" s="216">
        <v>0</v>
      </c>
      <c r="AB83" s="216">
        <v>0</v>
      </c>
      <c r="AC83" s="216">
        <v>0</v>
      </c>
      <c r="AD83" s="117" t="str">
        <v>중 60P</v>
      </c>
      <c r="AE83" s="223">
        <v>0</v>
      </c>
      <c r="AF83" s="216">
        <v>1090</v>
      </c>
      <c r="AG83" s="216">
        <v>660</v>
      </c>
      <c r="AH83" s="216">
        <v>8700</v>
      </c>
      <c r="AI83" s="216">
        <v>6300</v>
      </c>
      <c r="AJ83" s="216">
        <v>776</v>
      </c>
      <c r="AK83" s="216">
        <v>1624</v>
      </c>
      <c r="AL83" s="226">
        <v>0.1867</v>
      </c>
      <c r="AM83" s="223">
        <v>0</v>
      </c>
      <c r="AN83" s="117" t="str">
        <v>ptDB47</v>
      </c>
      <c r="AO83" s="228">
        <v>0</v>
      </c>
      <c r="AP83" s="216">
        <v>8700</v>
      </c>
      <c r="AQ83" s="216">
        <v>6300</v>
      </c>
      <c r="AR83" s="216">
        <v>776</v>
      </c>
      <c r="AS83" s="216">
        <v>1624</v>
      </c>
      <c r="AT83" s="226">
        <v>0.1867</v>
      </c>
      <c r="AU83" s="223" t="str">
        <v/>
      </c>
      <c r="AV83" s="228">
        <v>0</v>
      </c>
      <c r="AW83" s="117">
        <v>3300</v>
      </c>
    </row>
    <row r="84" spans="1:49">
      <c r="A84" s="117">
        <v>916</v>
      </c>
      <c r="B84" s="117" t="str">
        <v>비닐스토리</v>
      </c>
      <c r="C84" s="210">
        <v>45545</v>
      </c>
      <c r="D84" s="117" t="str">
        <v>14100068501979</v>
      </c>
      <c r="E84" s="117" t="str">
        <v>쿠팡</v>
      </c>
      <c r="F84" s="117" t="str">
        <v>박연실</v>
      </c>
      <c r="G84" s="117">
        <v>0</v>
      </c>
      <c r="H84" s="117" t="str">
        <v>0504-4347-8122</v>
      </c>
      <c r="I84" s="210">
        <v>45546</v>
      </c>
      <c r="J84" s="117" t="str">
        <v>CJ대한통운</v>
      </c>
      <c r="K84" s="117" t="str">
        <v>540288500354</v>
      </c>
      <c r="L84" s="210">
        <v>0</v>
      </c>
      <c r="M84" s="117" t="str">
        <v>SE.102</v>
      </c>
      <c r="N84" s="117" t="str">
        <v>투명</v>
      </c>
      <c r="O84" s="117">
        <v>2</v>
      </c>
      <c r="P84" s="117" t="str">
        <v>박연실</v>
      </c>
      <c r="Q84" s="117" t="str">
        <v>0504-4347-8122</v>
      </c>
      <c r="R84" s="117">
        <v>0</v>
      </c>
      <c r="S84" s="117" t="str">
        <v>부산광역시 동구 구봉중길5번나길 12-11 1층 ( 초량동 )</v>
      </c>
      <c r="T84" s="223" t="str">
        <v>직접 받고 부재 시 문 앞</v>
      </c>
      <c r="U84" s="223">
        <v>0</v>
      </c>
      <c r="V84" s="223">
        <v>0</v>
      </c>
      <c r="W84" s="216">
        <v>2300</v>
      </c>
      <c r="X84" s="216">
        <v>0</v>
      </c>
      <c r="Y84" s="216">
        <v>0</v>
      </c>
      <c r="Z84" s="216">
        <v>0</v>
      </c>
      <c r="AA84" s="216">
        <v>0</v>
      </c>
      <c r="AB84" s="216">
        <v>0</v>
      </c>
      <c r="AC84" s="216">
        <v>0</v>
      </c>
      <c r="AD84" s="117" t="str">
        <v>소폭 12*26</v>
      </c>
      <c r="AE84" s="223" t="str">
        <v>재구매</v>
      </c>
      <c r="AF84" s="216">
        <v>1070</v>
      </c>
      <c r="AG84" s="216">
        <v>660</v>
      </c>
      <c r="AH84" s="216">
        <v>2300</v>
      </c>
      <c r="AI84" s="216">
        <v>1320</v>
      </c>
      <c r="AJ84" s="216">
        <v>273</v>
      </c>
      <c r="AK84" s="216">
        <v>6707</v>
      </c>
      <c r="AL84" s="226">
        <v>2.9161000000000001</v>
      </c>
      <c r="AM84" s="223">
        <v>0</v>
      </c>
      <c r="AN84" s="117" t="str">
        <v>ptDB47</v>
      </c>
      <c r="AO84" s="228">
        <v>0</v>
      </c>
      <c r="AP84" s="216">
        <v>2300</v>
      </c>
      <c r="AQ84" s="216">
        <v>1320</v>
      </c>
      <c r="AR84" s="216">
        <v>273</v>
      </c>
      <c r="AS84" s="216">
        <v>707</v>
      </c>
      <c r="AT84" s="226">
        <v>0.30740000000000001</v>
      </c>
      <c r="AU84" s="223" t="str">
        <v>Check</v>
      </c>
      <c r="AV84" s="228">
        <v>0</v>
      </c>
      <c r="AW84" s="117">
        <v>1320</v>
      </c>
    </row>
    <row r="85" spans="1:49">
      <c r="A85" s="117">
        <v>917</v>
      </c>
      <c r="B85" s="117" t="str">
        <v>비닐스토리</v>
      </c>
      <c r="C85" s="210">
        <v>45545</v>
      </c>
      <c r="D85" s="117" t="str">
        <v>29100068476642</v>
      </c>
      <c r="E85" s="117" t="str">
        <v>쿠팡</v>
      </c>
      <c r="F85" s="117" t="str">
        <v>PIAO SHUNDAO</v>
      </c>
      <c r="G85" s="117">
        <v>0</v>
      </c>
      <c r="H85" s="117" t="str">
        <v>0504-1322-1694</v>
      </c>
      <c r="I85" s="210">
        <v>45546</v>
      </c>
      <c r="J85" s="117" t="str">
        <v>CJ대한통운</v>
      </c>
      <c r="K85" s="117" t="str">
        <v>540288529673</v>
      </c>
      <c r="L85" s="210">
        <v>0</v>
      </c>
      <c r="M85" s="117" t="str">
        <v>SE.307</v>
      </c>
      <c r="N85" s="117" t="str">
        <v>투명</v>
      </c>
      <c r="O85" s="117">
        <v>5</v>
      </c>
      <c r="P85" s="117" t="str">
        <v>황용해</v>
      </c>
      <c r="Q85" s="117" t="str">
        <v>0504-1322-1694</v>
      </c>
      <c r="R85" s="117">
        <v>0</v>
      </c>
      <c r="S85" s="117" t="str">
        <v>충청남도 천안시 동남구 천중3길 3 2층미스터용 ( 문화동 )</v>
      </c>
      <c r="T85" s="223" t="str">
        <v>문 앞</v>
      </c>
      <c r="U85" s="223">
        <v>0</v>
      </c>
      <c r="V85" s="223">
        <v>0</v>
      </c>
      <c r="W85" s="216">
        <v>62350</v>
      </c>
      <c r="X85" s="216">
        <v>0</v>
      </c>
      <c r="Y85" s="216">
        <v>0</v>
      </c>
      <c r="Z85" s="216">
        <v>4400</v>
      </c>
      <c r="AA85" s="216">
        <v>0</v>
      </c>
      <c r="AB85" s="216">
        <v>1725</v>
      </c>
      <c r="AC85" s="216">
        <v>0</v>
      </c>
      <c r="AD85" s="117" t="str">
        <v>떡외겹 30*30</v>
      </c>
      <c r="AE85" s="223" t="str">
        <v>재구매</v>
      </c>
      <c r="AF85" s="216">
        <v>11780</v>
      </c>
      <c r="AG85" s="216">
        <v>7260</v>
      </c>
      <c r="AH85" s="216">
        <v>62350</v>
      </c>
      <c r="AI85" s="216">
        <v>42425</v>
      </c>
      <c r="AJ85" s="216">
        <v>7407</v>
      </c>
      <c r="AK85" s="216">
        <v>12518</v>
      </c>
      <c r="AL85" s="226">
        <v>0.20080000000000001</v>
      </c>
      <c r="AM85" s="223">
        <v>0</v>
      </c>
      <c r="AN85" s="117" t="str">
        <v>ptDB47</v>
      </c>
      <c r="AO85" s="228">
        <v>0</v>
      </c>
      <c r="AP85" s="216">
        <v>62350</v>
      </c>
      <c r="AQ85" s="216">
        <v>42425</v>
      </c>
      <c r="AR85" s="216">
        <v>7407</v>
      </c>
      <c r="AS85" s="216">
        <v>12518</v>
      </c>
      <c r="AT85" s="226">
        <v>0.20080000000000001</v>
      </c>
      <c r="AU85" s="223" t="str">
        <v/>
      </c>
      <c r="AV85" s="228">
        <v>0</v>
      </c>
      <c r="AW85" s="117">
        <v>36300</v>
      </c>
    </row>
    <row r="86" spans="1:49">
      <c r="A86" s="117">
        <v>918</v>
      </c>
      <c r="B86" s="117" t="str">
        <v>비닐스토리</v>
      </c>
      <c r="C86" s="210">
        <v>45546</v>
      </c>
      <c r="D86" s="117" t="str">
        <v>22100068160655</v>
      </c>
      <c r="E86" s="117" t="str">
        <v>쿠팡</v>
      </c>
      <c r="F86" s="117" t="str">
        <v>한준민</v>
      </c>
      <c r="G86" s="117">
        <v>0</v>
      </c>
      <c r="H86" s="117" t="str">
        <v>0502-4763-4537</v>
      </c>
      <c r="I86" s="210">
        <v>45546</v>
      </c>
      <c r="J86" s="117" t="str">
        <v>CJ대한통운</v>
      </c>
      <c r="K86" s="117" t="str">
        <v>540288428416</v>
      </c>
      <c r="L86" s="210">
        <v>0</v>
      </c>
      <c r="M86" s="117" t="str">
        <v>SE.206</v>
      </c>
      <c r="N86" s="117" t="str">
        <v>투명</v>
      </c>
      <c r="O86" s="117">
        <v>1</v>
      </c>
      <c r="P86" s="117" t="str">
        <v>한준민</v>
      </c>
      <c r="Q86" s="117" t="str">
        <v>0502-4763-4537</v>
      </c>
      <c r="R86" s="117">
        <v>0</v>
      </c>
      <c r="S86" s="117" t="str">
        <v>광주광역시 광산구 월곡동 685-1 영천마을 주공아파트 1008동1304호</v>
      </c>
      <c r="T86" s="223" t="str">
        <v>문 앞</v>
      </c>
      <c r="U86" s="223">
        <v>0</v>
      </c>
      <c r="V86" s="223">
        <v>0</v>
      </c>
      <c r="W86" s="216">
        <v>34020</v>
      </c>
      <c r="X86" s="216">
        <v>0</v>
      </c>
      <c r="Y86" s="216">
        <v>3000</v>
      </c>
      <c r="Z86" s="216">
        <v>3500</v>
      </c>
      <c r="AA86" s="216">
        <v>0</v>
      </c>
      <c r="AB86" s="216">
        <v>960</v>
      </c>
      <c r="AC86" s="216">
        <v>0</v>
      </c>
      <c r="AD86" s="117" t="str">
        <v>떡롤 45*330</v>
      </c>
      <c r="AE86" s="223">
        <v>0</v>
      </c>
      <c r="AF86" s="216">
        <v>32130</v>
      </c>
      <c r="AG86" s="216">
        <v>19800</v>
      </c>
      <c r="AH86" s="216">
        <v>37020</v>
      </c>
      <c r="AI86" s="216">
        <v>24260</v>
      </c>
      <c r="AJ86" s="216">
        <v>4141</v>
      </c>
      <c r="AK86" s="216">
        <v>8619</v>
      </c>
      <c r="AL86" s="226">
        <v>0.23280000000000001</v>
      </c>
      <c r="AM86" s="223">
        <v>0</v>
      </c>
      <c r="AN86" s="117" t="str">
        <v>ptDB47</v>
      </c>
      <c r="AO86" s="228">
        <v>0</v>
      </c>
      <c r="AP86" s="216">
        <v>37020</v>
      </c>
      <c r="AQ86" s="216">
        <v>24260</v>
      </c>
      <c r="AR86" s="216">
        <v>4141</v>
      </c>
      <c r="AS86" s="216">
        <v>8619</v>
      </c>
      <c r="AT86" s="226">
        <v>0.23280000000000001</v>
      </c>
      <c r="AU86" s="223" t="str">
        <v/>
      </c>
      <c r="AV86" s="228">
        <v>0</v>
      </c>
      <c r="AW86" s="117">
        <v>19800</v>
      </c>
    </row>
    <row r="87" spans="1:49">
      <c r="A87" s="117">
        <v>919</v>
      </c>
      <c r="B87" s="117" t="str">
        <v>비닐스토리</v>
      </c>
      <c r="C87" s="210">
        <v>45546</v>
      </c>
      <c r="D87" s="117" t="str">
        <v>28100068446755</v>
      </c>
      <c r="E87" s="117" t="str">
        <v>쿠팡</v>
      </c>
      <c r="F87" s="117" t="str">
        <v>염윤숙</v>
      </c>
      <c r="G87" s="117">
        <v>0</v>
      </c>
      <c r="H87" s="117" t="str">
        <v>0504-3437-1950</v>
      </c>
      <c r="I87" s="210">
        <v>45546</v>
      </c>
      <c r="J87" s="117" t="str">
        <v>CJ대한통운</v>
      </c>
      <c r="K87" s="117" t="str">
        <v>540288500321</v>
      </c>
      <c r="L87" s="210">
        <v>0</v>
      </c>
      <c r="M87" s="117" t="str">
        <v>SE.114</v>
      </c>
      <c r="N87" s="117" t="str">
        <v>투명</v>
      </c>
      <c r="O87" s="117">
        <v>1</v>
      </c>
      <c r="P87" s="117" t="str">
        <v>염무섭</v>
      </c>
      <c r="Q87" s="117" t="str">
        <v>0504-3437-1950</v>
      </c>
      <c r="R87" s="117">
        <v>0</v>
      </c>
      <c r="S87" s="117" t="str">
        <v>충청남도 아산시 온중로 60-20 새한SG스크린골프 ( 용화동 )</v>
      </c>
      <c r="T87" s="223" t="str">
        <v>직접 받고 부재 시 문 앞</v>
      </c>
      <c r="U87" s="223">
        <v>0</v>
      </c>
      <c r="V87" s="223">
        <v>0</v>
      </c>
      <c r="W87" s="216">
        <v>6120</v>
      </c>
      <c r="X87" s="216">
        <v>680</v>
      </c>
      <c r="Y87" s="216">
        <v>3000</v>
      </c>
      <c r="Z87" s="216">
        <v>3000</v>
      </c>
      <c r="AA87" s="216">
        <v>0</v>
      </c>
      <c r="AB87" s="216">
        <v>0</v>
      </c>
      <c r="AC87" s="216">
        <v>0</v>
      </c>
      <c r="AD87" s="117" t="str">
        <v>고추 90*130</v>
      </c>
      <c r="AE87" s="223">
        <v>0</v>
      </c>
      <c r="AF87" s="216">
        <v>6430</v>
      </c>
      <c r="AG87" s="216">
        <v>3960</v>
      </c>
      <c r="AH87" s="216">
        <v>9120</v>
      </c>
      <c r="AI87" s="216">
        <v>6960</v>
      </c>
      <c r="AJ87" s="216">
        <v>826</v>
      </c>
      <c r="AK87" s="216">
        <v>1334</v>
      </c>
      <c r="AL87" s="226">
        <v>0.14630000000000001</v>
      </c>
      <c r="AM87" s="223">
        <v>0</v>
      </c>
      <c r="AN87" s="117" t="str">
        <v>ptDB47</v>
      </c>
      <c r="AO87" s="228">
        <v>0</v>
      </c>
      <c r="AP87" s="216">
        <v>9120</v>
      </c>
      <c r="AQ87" s="216">
        <v>6960</v>
      </c>
      <c r="AR87" s="216">
        <v>826</v>
      </c>
      <c r="AS87" s="216">
        <v>1334</v>
      </c>
      <c r="AT87" s="226">
        <v>0.14630000000000001</v>
      </c>
      <c r="AU87" s="223" t="str">
        <v/>
      </c>
      <c r="AV87" s="228">
        <v>0</v>
      </c>
      <c r="AW87" s="117">
        <v>3960</v>
      </c>
    </row>
    <row r="88" spans="1:49">
      <c r="A88" s="117">
        <v>920</v>
      </c>
      <c r="B88" s="117" t="str">
        <v>비닐스토리</v>
      </c>
      <c r="C88" s="210">
        <v>45546</v>
      </c>
      <c r="D88" s="117" t="str">
        <v>24100068602511</v>
      </c>
      <c r="E88" s="117" t="str">
        <v>쿠팡</v>
      </c>
      <c r="F88" s="117" t="str">
        <v>김소영</v>
      </c>
      <c r="G88" s="117">
        <v>0</v>
      </c>
      <c r="H88" s="117" t="str">
        <v>0502-7513-7983</v>
      </c>
      <c r="I88" s="210">
        <v>45546</v>
      </c>
      <c r="J88" s="117" t="str">
        <v>CJ대한통운</v>
      </c>
      <c r="K88" s="117" t="str">
        <v>540288738542</v>
      </c>
      <c r="L88" s="210">
        <v>0</v>
      </c>
      <c r="M88" s="117" t="str">
        <v>SE.205</v>
      </c>
      <c r="N88" s="117" t="str">
        <v>투명</v>
      </c>
      <c r="O88" s="117">
        <v>2</v>
      </c>
      <c r="P88" s="117" t="str">
        <v>김소영</v>
      </c>
      <c r="Q88" s="117" t="str">
        <v>0502-7513-7983</v>
      </c>
      <c r="R88" s="117">
        <v>0</v>
      </c>
      <c r="S88" s="117" t="str">
        <v>서울 관악구 행운동 우성아파트 101동1501호</v>
      </c>
      <c r="T88" s="223" t="str">
        <v>문 앞</v>
      </c>
      <c r="U88" s="223">
        <v>0</v>
      </c>
      <c r="V88" s="223">
        <v>0</v>
      </c>
      <c r="W88" s="216">
        <v>56700</v>
      </c>
      <c r="X88" s="216">
        <v>0</v>
      </c>
      <c r="Y88" s="216">
        <v>0</v>
      </c>
      <c r="Z88" s="216">
        <v>4400</v>
      </c>
      <c r="AA88" s="216">
        <v>0</v>
      </c>
      <c r="AB88" s="216">
        <v>1725</v>
      </c>
      <c r="AC88" s="216">
        <v>0</v>
      </c>
      <c r="AD88" s="117" t="str">
        <v>떡롤 35*400</v>
      </c>
      <c r="AE88" s="223">
        <v>0</v>
      </c>
      <c r="AF88" s="216">
        <v>26780</v>
      </c>
      <c r="AG88" s="216">
        <v>16500</v>
      </c>
      <c r="AH88" s="216">
        <v>56700</v>
      </c>
      <c r="AI88" s="216">
        <v>39125</v>
      </c>
      <c r="AJ88" s="216">
        <v>6736</v>
      </c>
      <c r="AK88" s="216">
        <v>10839</v>
      </c>
      <c r="AL88" s="226">
        <v>0.19120000000000001</v>
      </c>
      <c r="AM88" s="223">
        <v>0</v>
      </c>
      <c r="AN88" s="117" t="str">
        <v>ptDB47</v>
      </c>
      <c r="AO88" s="228">
        <v>0</v>
      </c>
      <c r="AP88" s="216">
        <v>56700</v>
      </c>
      <c r="AQ88" s="216">
        <v>39125</v>
      </c>
      <c r="AR88" s="216">
        <v>6736</v>
      </c>
      <c r="AS88" s="216">
        <v>10839</v>
      </c>
      <c r="AT88" s="226">
        <v>0.19120000000000001</v>
      </c>
      <c r="AU88" s="223" t="str">
        <v/>
      </c>
      <c r="AV88" s="228">
        <v>0</v>
      </c>
      <c r="AW88" s="117">
        <v>33000</v>
      </c>
    </row>
    <row r="89" spans="1:49">
      <c r="A89" s="117">
        <v>921</v>
      </c>
      <c r="B89" s="117" t="str">
        <v>비닐스토리</v>
      </c>
      <c r="C89" s="210">
        <v>45546</v>
      </c>
      <c r="D89" s="117" t="str">
        <v>2024091138309641</v>
      </c>
      <c r="E89" s="117" t="str">
        <v>스마트 스토어</v>
      </c>
      <c r="F89" s="117" t="str">
        <v>장수영</v>
      </c>
      <c r="G89" s="117" t="str">
        <v>jsy8****</v>
      </c>
      <c r="H89" s="117" t="str">
        <v>010-8998-6301</v>
      </c>
      <c r="I89" s="210">
        <v>45546</v>
      </c>
      <c r="J89" s="117" t="str">
        <v>CJ대한통운</v>
      </c>
      <c r="K89" s="117" t="str">
        <v>540288500332</v>
      </c>
      <c r="L89" s="210">
        <v>0</v>
      </c>
      <c r="M89" s="117" t="str">
        <v>SE.206</v>
      </c>
      <c r="N89" s="117" t="str">
        <v>투명</v>
      </c>
      <c r="O89" s="117">
        <v>1</v>
      </c>
      <c r="P89" s="117" t="str">
        <v>장수영</v>
      </c>
      <c r="Q89" s="117" t="str">
        <v>010-8998-6301</v>
      </c>
      <c r="R89" s="117">
        <v>0</v>
      </c>
      <c r="S89" s="117" t="str">
        <v>부산광역시 남구 못골로41번길 35-11 (대연동) 1층   설기애</v>
      </c>
      <c r="T89" s="223">
        <v>0</v>
      </c>
      <c r="U89" s="223">
        <v>0</v>
      </c>
      <c r="V89" s="223">
        <v>0</v>
      </c>
      <c r="W89" s="216">
        <v>28620</v>
      </c>
      <c r="X89" s="216">
        <v>3180</v>
      </c>
      <c r="Y89" s="216">
        <v>3000</v>
      </c>
      <c r="Z89" s="216">
        <v>3500</v>
      </c>
      <c r="AA89" s="216">
        <v>0</v>
      </c>
      <c r="AB89" s="216">
        <v>960</v>
      </c>
      <c r="AC89" s="216">
        <v>0</v>
      </c>
      <c r="AD89" s="117" t="str">
        <v>떡롤 45*330</v>
      </c>
      <c r="AE89" s="223">
        <v>0</v>
      </c>
      <c r="AF89" s="216">
        <v>30600</v>
      </c>
      <c r="AG89" s="216">
        <v>19800</v>
      </c>
      <c r="AH89" s="216">
        <v>31620</v>
      </c>
      <c r="AI89" s="216">
        <v>24260</v>
      </c>
      <c r="AJ89" s="216">
        <v>1278</v>
      </c>
      <c r="AK89" s="216">
        <v>9082</v>
      </c>
      <c r="AL89" s="226">
        <v>0.28720000000000001</v>
      </c>
      <c r="AM89" s="223">
        <v>0</v>
      </c>
      <c r="AN89" s="117" t="str">
        <v>ptDB47</v>
      </c>
      <c r="AO89" s="228">
        <v>0</v>
      </c>
      <c r="AP89" s="216">
        <v>31620</v>
      </c>
      <c r="AQ89" s="216">
        <v>24260</v>
      </c>
      <c r="AR89" s="216">
        <v>1278</v>
      </c>
      <c r="AS89" s="216">
        <v>6082</v>
      </c>
      <c r="AT89" s="226">
        <v>0.1923</v>
      </c>
      <c r="AU89" s="223" t="str">
        <v>Check</v>
      </c>
      <c r="AV89" s="228">
        <v>0</v>
      </c>
      <c r="AW89" s="117">
        <v>19800</v>
      </c>
    </row>
    <row r="90" spans="1:49">
      <c r="A90" s="117">
        <v>923</v>
      </c>
      <c r="B90" s="117" t="str">
        <v>비닐스토리</v>
      </c>
      <c r="C90" s="210">
        <v>45544</v>
      </c>
      <c r="D90" s="117" t="str">
        <v>45547340</v>
      </c>
      <c r="E90" s="117" t="str">
        <v>기타쇼핑몰</v>
      </c>
      <c r="F90" s="117">
        <v>0</v>
      </c>
      <c r="G90" s="117">
        <v>0</v>
      </c>
      <c r="H90" s="117">
        <v>0</v>
      </c>
      <c r="I90" s="210">
        <v>45546</v>
      </c>
      <c r="J90" s="117" t="str">
        <v>CJ대한통운</v>
      </c>
      <c r="K90" s="117" t="str">
        <v>530287735092</v>
      </c>
      <c r="L90" s="210">
        <v>0</v>
      </c>
      <c r="M90" s="117" t="str">
        <v>SE.204</v>
      </c>
      <c r="N90" s="117" t="str">
        <v>투명</v>
      </c>
      <c r="O90" s="117">
        <v>1</v>
      </c>
      <c r="P90" s="117" t="str">
        <v>김묘정</v>
      </c>
      <c r="Q90" s="117" t="str">
        <v>0504-3465-5736</v>
      </c>
      <c r="R90" s="117">
        <v>0</v>
      </c>
      <c r="S90" s="117" t="str">
        <v>부산 부산진구 가야대로 772 (롯데백화점부산본점) 롯데호텔 조리팀 B1F 우편실</v>
      </c>
      <c r="T90" s="223">
        <v>0</v>
      </c>
      <c r="U90" s="223">
        <v>0</v>
      </c>
      <c r="V90" s="223">
        <v>0</v>
      </c>
      <c r="W90" s="216">
        <v>0</v>
      </c>
      <c r="X90" s="216">
        <v>0</v>
      </c>
      <c r="Y90" s="216">
        <v>0</v>
      </c>
      <c r="Z90" s="216">
        <v>4400</v>
      </c>
      <c r="AA90" s="216">
        <v>0</v>
      </c>
      <c r="AB90" s="216">
        <v>1725</v>
      </c>
      <c r="AC90" s="216">
        <v>0</v>
      </c>
      <c r="AD90" s="117" t="str">
        <v>떡롤 30*400</v>
      </c>
      <c r="AE90" s="223" t="str">
        <v>재구매</v>
      </c>
      <c r="AF90" s="216">
        <v>21320</v>
      </c>
      <c r="AG90" s="216">
        <v>14300</v>
      </c>
      <c r="AH90" s="216">
        <v>0</v>
      </c>
      <c r="AI90" s="216">
        <v>0</v>
      </c>
      <c r="AJ90" s="216">
        <v>0</v>
      </c>
      <c r="AK90" s="216">
        <v>0</v>
      </c>
      <c r="AL90" s="226">
        <v>0</v>
      </c>
      <c r="AM90" s="223">
        <v>0</v>
      </c>
      <c r="AN90" s="117" t="str">
        <v>ptDB46</v>
      </c>
      <c r="AO90" s="228">
        <v>0</v>
      </c>
      <c r="AP90" s="216">
        <v>0</v>
      </c>
      <c r="AQ90" s="216">
        <v>20425</v>
      </c>
      <c r="AR90" s="216">
        <v>0</v>
      </c>
      <c r="AS90" s="216">
        <v>-20425</v>
      </c>
      <c r="AT90" s="226">
        <v>0</v>
      </c>
      <c r="AU90" s="223" t="str">
        <v>Check</v>
      </c>
      <c r="AV90" s="228">
        <v>0</v>
      </c>
      <c r="AW90" s="117">
        <v>14300</v>
      </c>
    </row>
    <row r="91" spans="1:49">
      <c r="A91" s="117">
        <v>925</v>
      </c>
      <c r="B91" s="117" t="str">
        <v>비닐스토리</v>
      </c>
      <c r="C91" s="210">
        <v>45547</v>
      </c>
      <c r="D91" s="117" t="str">
        <v>2024091279906241</v>
      </c>
      <c r="E91" s="117" t="str">
        <v>스마트 스토어</v>
      </c>
      <c r="F91" s="117" t="str">
        <v>이윤주</v>
      </c>
      <c r="G91" s="117" t="str">
        <v>clic****</v>
      </c>
      <c r="H91" s="117" t="str">
        <v>010-3618-4854</v>
      </c>
      <c r="I91" s="210">
        <v>45547</v>
      </c>
      <c r="J91" s="117" t="str">
        <v>CJ대한통운</v>
      </c>
      <c r="K91" s="117" t="str">
        <v>540289641494</v>
      </c>
      <c r="L91" s="210">
        <v>0</v>
      </c>
      <c r="M91" s="117" t="str">
        <v>SE.121</v>
      </c>
      <c r="N91" s="117" t="str">
        <v>청색</v>
      </c>
      <c r="O91" s="117">
        <v>4</v>
      </c>
      <c r="P91" s="117" t="str">
        <v>비타민약국</v>
      </c>
      <c r="Q91" s="117" t="str">
        <v>010-3618-4854</v>
      </c>
      <c r="R91" s="117" t="str">
        <v>031-981-4743</v>
      </c>
      <c r="S91" s="117" t="str">
        <v>경기도 김포시 풍무로 105 (풍무동) 풍무프라자102호 비타민약국</v>
      </c>
      <c r="T91" s="223">
        <v>0</v>
      </c>
      <c r="U91" s="223">
        <v>0</v>
      </c>
      <c r="V91" s="223">
        <v>0</v>
      </c>
      <c r="W91" s="216">
        <v>23520</v>
      </c>
      <c r="X91" s="216">
        <v>0</v>
      </c>
      <c r="Y91" s="216">
        <v>3000</v>
      </c>
      <c r="Z91" s="216">
        <v>3000</v>
      </c>
      <c r="AA91" s="216">
        <v>0</v>
      </c>
      <c r="AB91" s="216">
        <v>0</v>
      </c>
      <c r="AC91" s="216">
        <v>0</v>
      </c>
      <c r="AD91" s="117" t="str">
        <v>막지 63*90</v>
      </c>
      <c r="AE91" s="223">
        <v>0</v>
      </c>
      <c r="AF91" s="216">
        <v>5120</v>
      </c>
      <c r="AG91" s="216">
        <v>3410</v>
      </c>
      <c r="AH91" s="216">
        <v>26520</v>
      </c>
      <c r="AI91" s="216">
        <v>16640</v>
      </c>
      <c r="AJ91" s="216">
        <v>1075</v>
      </c>
      <c r="AK91" s="216">
        <v>11805</v>
      </c>
      <c r="AL91" s="226">
        <v>0.4451</v>
      </c>
      <c r="AM91" s="223">
        <v>0</v>
      </c>
      <c r="AN91" s="117" t="str">
        <v>ptDB47</v>
      </c>
      <c r="AO91" s="228">
        <v>0</v>
      </c>
      <c r="AP91" s="216">
        <v>26520</v>
      </c>
      <c r="AQ91" s="216">
        <v>16640</v>
      </c>
      <c r="AR91" s="216">
        <v>1075</v>
      </c>
      <c r="AS91" s="216">
        <v>8805</v>
      </c>
      <c r="AT91" s="226">
        <v>0.33200000000000002</v>
      </c>
      <c r="AU91" s="223" t="str">
        <v>Check</v>
      </c>
      <c r="AV91" s="228">
        <v>0</v>
      </c>
      <c r="AW91" s="117">
        <v>13640</v>
      </c>
    </row>
    <row r="92" spans="1:49">
      <c r="A92" s="117">
        <v>926</v>
      </c>
      <c r="B92" s="117" t="str">
        <v>비닐스토리</v>
      </c>
      <c r="C92" s="210">
        <v>45547</v>
      </c>
      <c r="D92" s="117" t="str">
        <v>2024091277023751</v>
      </c>
      <c r="E92" s="117" t="str">
        <v>스마트 스토어</v>
      </c>
      <c r="F92" s="117" t="str">
        <v>임시라</v>
      </c>
      <c r="G92" s="117" t="str">
        <v>tlfk****</v>
      </c>
      <c r="H92" s="117" t="str">
        <v>010-5539-4563</v>
      </c>
      <c r="I92" s="210">
        <v>45547</v>
      </c>
      <c r="J92" s="117" t="str">
        <v>CJ대한통운</v>
      </c>
      <c r="K92" s="117" t="str">
        <v>530290999671</v>
      </c>
      <c r="L92" s="210">
        <v>0</v>
      </c>
      <c r="M92" s="117" t="str">
        <v>SE.101</v>
      </c>
      <c r="N92" s="117" t="str">
        <v>투명</v>
      </c>
      <c r="O92" s="117">
        <v>16</v>
      </c>
      <c r="P92" s="117" t="str">
        <v>송정근</v>
      </c>
      <c r="Q92" s="117" t="str">
        <v>010-5292-1016</v>
      </c>
      <c r="R92" s="117">
        <v>0</v>
      </c>
      <c r="S92" s="117" t="str">
        <v>인천광역시 부평구 안남로434번길 57 (청천동) 301호 송정근</v>
      </c>
      <c r="T92" s="223" t="str">
        <v>문 앞에 놓아주세요</v>
      </c>
      <c r="U92" s="223">
        <v>0</v>
      </c>
      <c r="V92" s="223">
        <v>0</v>
      </c>
      <c r="W92" s="216">
        <v>13600</v>
      </c>
      <c r="X92" s="216">
        <v>800</v>
      </c>
      <c r="Y92" s="216">
        <v>3000</v>
      </c>
      <c r="Z92" s="216">
        <v>5700</v>
      </c>
      <c r="AA92" s="216">
        <v>0</v>
      </c>
      <c r="AB92" s="216">
        <v>1725</v>
      </c>
      <c r="AC92" s="216">
        <v>0</v>
      </c>
      <c r="AD92" s="117" t="str">
        <v>소폭 10*26</v>
      </c>
      <c r="AE92" s="223">
        <v>0</v>
      </c>
      <c r="AF92" s="216">
        <v>850</v>
      </c>
      <c r="AG92" s="216">
        <v>550</v>
      </c>
      <c r="AH92" s="216">
        <v>16600</v>
      </c>
      <c r="AI92" s="216">
        <v>16225</v>
      </c>
      <c r="AJ92" s="216">
        <v>680</v>
      </c>
      <c r="AK92" s="216">
        <v>2695</v>
      </c>
      <c r="AL92" s="226">
        <v>0.1623</v>
      </c>
      <c r="AM92" s="223">
        <v>0</v>
      </c>
      <c r="AN92" s="117" t="str">
        <v>ptDB47</v>
      </c>
      <c r="AO92" s="228">
        <v>0</v>
      </c>
      <c r="AP92" s="216">
        <v>16600</v>
      </c>
      <c r="AQ92" s="216">
        <v>16225</v>
      </c>
      <c r="AR92" s="216">
        <v>680</v>
      </c>
      <c r="AS92" s="216">
        <v>-305</v>
      </c>
      <c r="AT92" s="226">
        <v>-1.84E-2</v>
      </c>
      <c r="AU92" s="223" t="str">
        <v>Check</v>
      </c>
      <c r="AV92" s="228">
        <v>0</v>
      </c>
      <c r="AW92" s="117">
        <v>8800</v>
      </c>
    </row>
    <row r="93" spans="1:49">
      <c r="A93" s="117">
        <v>927</v>
      </c>
      <c r="B93" s="117" t="str">
        <v>비닐스토리</v>
      </c>
      <c r="C93" s="210">
        <v>45546</v>
      </c>
      <c r="D93" s="117" t="str">
        <v>2024091154655811</v>
      </c>
      <c r="E93" s="117" t="str">
        <v>스마트 스토어</v>
      </c>
      <c r="F93" s="117" t="str">
        <v>김유진</v>
      </c>
      <c r="G93" s="117" t="str">
        <v>yj_f****</v>
      </c>
      <c r="H93" s="117" t="str">
        <v>010-6366-1397</v>
      </c>
      <c r="I93" s="210">
        <v>45547</v>
      </c>
      <c r="J93" s="117" t="str">
        <v>CJ대한통운</v>
      </c>
      <c r="K93" s="117" t="str">
        <v>540289277752</v>
      </c>
      <c r="L93" s="210">
        <v>0</v>
      </c>
      <c r="M93" s="117" t="str">
        <v>SE.204</v>
      </c>
      <c r="N93" s="117" t="str">
        <v>투명</v>
      </c>
      <c r="O93" s="117">
        <v>1</v>
      </c>
      <c r="P93" s="117" t="str">
        <v>김유진</v>
      </c>
      <c r="Q93" s="117" t="str">
        <v>010-6366-1397</v>
      </c>
      <c r="R93" s="117">
        <v>0</v>
      </c>
      <c r="S93" s="117" t="str">
        <v>경기도 광주시 남한산성면 남한산성로 732-11 (남한산성면) 732-11</v>
      </c>
      <c r="T93" s="223" t="str">
        <v>빠른배송부탁드려요~</v>
      </c>
      <c r="U93" s="223">
        <v>0</v>
      </c>
      <c r="V93" s="223">
        <v>0</v>
      </c>
      <c r="W93" s="216">
        <v>21060</v>
      </c>
      <c r="X93" s="216">
        <v>2340</v>
      </c>
      <c r="Y93" s="216">
        <v>3000</v>
      </c>
      <c r="Z93" s="216">
        <v>3500</v>
      </c>
      <c r="AA93" s="216">
        <v>0</v>
      </c>
      <c r="AB93" s="216">
        <v>1053</v>
      </c>
      <c r="AC93" s="216">
        <v>0</v>
      </c>
      <c r="AD93" s="117" t="str">
        <v>떡롤 30*400</v>
      </c>
      <c r="AE93" s="223">
        <v>0</v>
      </c>
      <c r="AF93" s="216">
        <v>22100</v>
      </c>
      <c r="AG93" s="216">
        <v>14300</v>
      </c>
      <c r="AH93" s="216">
        <v>24060</v>
      </c>
      <c r="AI93" s="216">
        <v>18853</v>
      </c>
      <c r="AJ93" s="216">
        <v>977</v>
      </c>
      <c r="AK93" s="216">
        <v>7230</v>
      </c>
      <c r="AL93" s="226">
        <v>0.30049999999999999</v>
      </c>
      <c r="AM93" s="223">
        <v>0</v>
      </c>
      <c r="AN93" s="117" t="str">
        <v>ptDB47</v>
      </c>
      <c r="AO93" s="228">
        <v>0</v>
      </c>
      <c r="AP93" s="216">
        <v>24060</v>
      </c>
      <c r="AQ93" s="216">
        <v>18853</v>
      </c>
      <c r="AR93" s="216">
        <v>977</v>
      </c>
      <c r="AS93" s="216">
        <v>4230</v>
      </c>
      <c r="AT93" s="226">
        <v>0.17580000000000001</v>
      </c>
      <c r="AU93" s="223" t="str">
        <v>Check</v>
      </c>
      <c r="AV93" s="228">
        <v>0</v>
      </c>
      <c r="AW93" s="117">
        <v>14300</v>
      </c>
    </row>
    <row r="94" spans="1:49">
      <c r="A94" s="117">
        <v>932</v>
      </c>
      <c r="B94" s="117" t="str">
        <v>비닐스토리</v>
      </c>
      <c r="C94" s="210">
        <v>45547</v>
      </c>
      <c r="D94" s="117" t="str">
        <v>2024091279906241</v>
      </c>
      <c r="E94" s="117" t="str">
        <v>스마트 스토어</v>
      </c>
      <c r="F94" s="117" t="str">
        <v>이윤주</v>
      </c>
      <c r="G94" s="117" t="str">
        <v>clic****</v>
      </c>
      <c r="H94" s="117" t="str">
        <v>010-3618-4854</v>
      </c>
      <c r="I94" s="210">
        <v>45547</v>
      </c>
      <c r="J94" s="117" t="str">
        <v>CJ대한통운</v>
      </c>
      <c r="K94" s="117" t="str">
        <v>540289641494</v>
      </c>
      <c r="L94" s="210">
        <v>0</v>
      </c>
      <c r="M94" s="117" t="str">
        <v>SE.121</v>
      </c>
      <c r="N94" s="117" t="str">
        <v>청색</v>
      </c>
      <c r="O94" s="117">
        <v>4</v>
      </c>
      <c r="P94" s="117" t="str">
        <v>비타민약국</v>
      </c>
      <c r="Q94" s="117" t="str">
        <v>010-3618-4854</v>
      </c>
      <c r="R94" s="117" t="str">
        <v>031-981-4743</v>
      </c>
      <c r="S94" s="117" t="str">
        <v>경기도 김포시 풍무로 105 (풍무동) 풍무프라자102호 비타민약국</v>
      </c>
      <c r="T94" s="223">
        <v>0</v>
      </c>
      <c r="U94" s="223">
        <v>0</v>
      </c>
      <c r="V94" s="223">
        <v>0</v>
      </c>
      <c r="W94" s="216">
        <v>23520</v>
      </c>
      <c r="X94" s="216">
        <v>0</v>
      </c>
      <c r="Y94" s="216">
        <v>3000</v>
      </c>
      <c r="Z94" s="216">
        <v>3000</v>
      </c>
      <c r="AA94" s="216">
        <v>0</v>
      </c>
      <c r="AB94" s="216">
        <v>0</v>
      </c>
      <c r="AC94" s="216">
        <v>0</v>
      </c>
      <c r="AD94" s="117" t="str">
        <v>막지 63*90</v>
      </c>
      <c r="AE94" s="223" t="str">
        <v>재구매</v>
      </c>
      <c r="AF94" s="216">
        <v>5120</v>
      </c>
      <c r="AG94" s="216">
        <v>3410</v>
      </c>
      <c r="AH94" s="216">
        <v>26520</v>
      </c>
      <c r="AI94" s="216">
        <v>16640</v>
      </c>
      <c r="AJ94" s="216">
        <v>1075</v>
      </c>
      <c r="AK94" s="216">
        <v>11805</v>
      </c>
      <c r="AL94" s="226">
        <v>0.4451</v>
      </c>
      <c r="AM94" s="223">
        <v>0</v>
      </c>
      <c r="AN94" s="117" t="str">
        <v>ptDB47</v>
      </c>
      <c r="AO94" s="228">
        <v>0</v>
      </c>
      <c r="AP94" s="216">
        <v>26520</v>
      </c>
      <c r="AQ94" s="216">
        <v>16640</v>
      </c>
      <c r="AR94" s="216">
        <v>1075</v>
      </c>
      <c r="AS94" s="216">
        <v>8805</v>
      </c>
      <c r="AT94" s="226">
        <v>0.33200000000000002</v>
      </c>
      <c r="AU94" s="223" t="str">
        <v>Check</v>
      </c>
      <c r="AV94" s="228">
        <v>0</v>
      </c>
      <c r="AW94" s="117">
        <v>13640</v>
      </c>
    </row>
    <row r="95" spans="1:49">
      <c r="A95" s="117">
        <v>933</v>
      </c>
      <c r="B95" s="117" t="str">
        <v>비닐스토리</v>
      </c>
      <c r="C95" s="210">
        <v>45547</v>
      </c>
      <c r="D95" s="117" t="str">
        <v>2024091277023751</v>
      </c>
      <c r="E95" s="117" t="str">
        <v>스마트 스토어</v>
      </c>
      <c r="F95" s="117" t="str">
        <v>임시라</v>
      </c>
      <c r="G95" s="117" t="str">
        <v>tlfk****</v>
      </c>
      <c r="H95" s="117" t="str">
        <v>010-5539-4563</v>
      </c>
      <c r="I95" s="210">
        <v>45547</v>
      </c>
      <c r="J95" s="117" t="str">
        <v>CJ대한통운</v>
      </c>
      <c r="K95" s="117" t="str">
        <v>530290999671</v>
      </c>
      <c r="L95" s="210">
        <v>0</v>
      </c>
      <c r="M95" s="117" t="str">
        <v>SE.101</v>
      </c>
      <c r="N95" s="117" t="str">
        <v>투명</v>
      </c>
      <c r="O95" s="117">
        <v>16</v>
      </c>
      <c r="P95" s="117" t="str">
        <v>송정근</v>
      </c>
      <c r="Q95" s="117" t="str">
        <v>010-5292-1016</v>
      </c>
      <c r="R95" s="117">
        <v>0</v>
      </c>
      <c r="S95" s="117" t="str">
        <v>인천광역시 부평구 안남로434번길 57 (청천동) 301호 송정근</v>
      </c>
      <c r="T95" s="223" t="str">
        <v>문 앞에 놓아주세요</v>
      </c>
      <c r="U95" s="223">
        <v>0</v>
      </c>
      <c r="V95" s="223">
        <v>0</v>
      </c>
      <c r="W95" s="216">
        <v>13600</v>
      </c>
      <c r="X95" s="216">
        <v>800</v>
      </c>
      <c r="Y95" s="216">
        <v>3000</v>
      </c>
      <c r="Z95" s="216">
        <v>5700</v>
      </c>
      <c r="AA95" s="216">
        <v>0</v>
      </c>
      <c r="AB95" s="216">
        <v>1725</v>
      </c>
      <c r="AC95" s="216">
        <v>0</v>
      </c>
      <c r="AD95" s="117" t="str">
        <v>소폭 10*26</v>
      </c>
      <c r="AE95" s="223" t="str">
        <v>재구매</v>
      </c>
      <c r="AF95" s="216">
        <v>850</v>
      </c>
      <c r="AG95" s="216">
        <v>550</v>
      </c>
      <c r="AH95" s="216">
        <v>16600</v>
      </c>
      <c r="AI95" s="216">
        <v>16225</v>
      </c>
      <c r="AJ95" s="216">
        <v>680</v>
      </c>
      <c r="AK95" s="216">
        <v>2695</v>
      </c>
      <c r="AL95" s="226">
        <v>0.1623</v>
      </c>
      <c r="AM95" s="223">
        <v>0</v>
      </c>
      <c r="AN95" s="117" t="str">
        <v>ptDB47</v>
      </c>
      <c r="AO95" s="228">
        <v>0</v>
      </c>
      <c r="AP95" s="216">
        <v>16600</v>
      </c>
      <c r="AQ95" s="216">
        <v>16225</v>
      </c>
      <c r="AR95" s="216">
        <v>680</v>
      </c>
      <c r="AS95" s="216">
        <v>-305</v>
      </c>
      <c r="AT95" s="226">
        <v>-1.84E-2</v>
      </c>
      <c r="AU95" s="223" t="str">
        <v>Check</v>
      </c>
      <c r="AV95" s="228">
        <v>0</v>
      </c>
      <c r="AW95" s="117">
        <v>8800</v>
      </c>
    </row>
    <row r="96" spans="1:49">
      <c r="A96" s="117">
        <v>934</v>
      </c>
      <c r="B96" s="117" t="str">
        <v>비닐스토리</v>
      </c>
      <c r="C96" s="210">
        <v>45546</v>
      </c>
      <c r="D96" s="117" t="str">
        <v>2024091154655811</v>
      </c>
      <c r="E96" s="117" t="str">
        <v>스마트 스토어</v>
      </c>
      <c r="F96" s="117" t="str">
        <v>김유진</v>
      </c>
      <c r="G96" s="117" t="str">
        <v>yj_f****</v>
      </c>
      <c r="H96" s="117" t="str">
        <v>010-6366-1397</v>
      </c>
      <c r="I96" s="210">
        <v>45547</v>
      </c>
      <c r="J96" s="117" t="str">
        <v>CJ대한통운</v>
      </c>
      <c r="K96" s="117" t="str">
        <v>540289277752</v>
      </c>
      <c r="L96" s="210">
        <v>0</v>
      </c>
      <c r="M96" s="117" t="str">
        <v>SE.204</v>
      </c>
      <c r="N96" s="117" t="str">
        <v>투명</v>
      </c>
      <c r="O96" s="117">
        <v>1</v>
      </c>
      <c r="P96" s="117" t="str">
        <v>김유진</v>
      </c>
      <c r="Q96" s="117" t="str">
        <v>010-6366-1397</v>
      </c>
      <c r="R96" s="117">
        <v>0</v>
      </c>
      <c r="S96" s="117" t="str">
        <v>경기도 광주시 남한산성면 남한산성로 732-11 (남한산성면) 732-11</v>
      </c>
      <c r="T96" s="223" t="str">
        <v>빠른배송부탁드려요~</v>
      </c>
      <c r="U96" s="223">
        <v>0</v>
      </c>
      <c r="V96" s="223">
        <v>0</v>
      </c>
      <c r="W96" s="216">
        <v>21060</v>
      </c>
      <c r="X96" s="216">
        <v>2340</v>
      </c>
      <c r="Y96" s="216">
        <v>3000</v>
      </c>
      <c r="Z96" s="216">
        <v>3500</v>
      </c>
      <c r="AA96" s="216">
        <v>0</v>
      </c>
      <c r="AB96" s="216">
        <v>1053</v>
      </c>
      <c r="AC96" s="216">
        <v>0</v>
      </c>
      <c r="AD96" s="117" t="str">
        <v>떡롤 30*400</v>
      </c>
      <c r="AE96" s="223" t="str">
        <v>재구매</v>
      </c>
      <c r="AF96" s="216">
        <v>22100</v>
      </c>
      <c r="AG96" s="216">
        <v>14300</v>
      </c>
      <c r="AH96" s="216">
        <v>24060</v>
      </c>
      <c r="AI96" s="216">
        <v>18853</v>
      </c>
      <c r="AJ96" s="216">
        <v>977</v>
      </c>
      <c r="AK96" s="216">
        <v>7230</v>
      </c>
      <c r="AL96" s="226">
        <v>0.30049999999999999</v>
      </c>
      <c r="AM96" s="223">
        <v>0</v>
      </c>
      <c r="AN96" s="117" t="str">
        <v>ptDB47</v>
      </c>
      <c r="AO96" s="228">
        <v>0</v>
      </c>
      <c r="AP96" s="216">
        <v>24060</v>
      </c>
      <c r="AQ96" s="216">
        <v>18853</v>
      </c>
      <c r="AR96" s="216">
        <v>977</v>
      </c>
      <c r="AS96" s="216">
        <v>4230</v>
      </c>
      <c r="AT96" s="226">
        <v>0.17580000000000001</v>
      </c>
      <c r="AU96" s="223" t="str">
        <v>Check</v>
      </c>
      <c r="AV96" s="228">
        <v>0</v>
      </c>
      <c r="AW96" s="117">
        <v>14300</v>
      </c>
    </row>
    <row r="97" spans="1:49">
      <c r="A97" s="117">
        <v>938</v>
      </c>
      <c r="B97" s="117" t="str">
        <v>비닐스토리</v>
      </c>
      <c r="C97" s="210">
        <v>45554</v>
      </c>
      <c r="D97" s="117" t="str">
        <v>2024091949771661</v>
      </c>
      <c r="E97" s="117" t="str">
        <v>스마트 스토어</v>
      </c>
      <c r="F97" s="117" t="str">
        <v>박영애</v>
      </c>
      <c r="G97" s="117" t="str">
        <v>seli****</v>
      </c>
      <c r="H97" s="117" t="str">
        <v>010-6339-2010</v>
      </c>
      <c r="I97" s="210">
        <v>45554</v>
      </c>
      <c r="J97" s="117" t="str">
        <v>CJ대한통운</v>
      </c>
      <c r="K97" s="117" t="str">
        <v>530294398823</v>
      </c>
      <c r="L97" s="210">
        <v>0</v>
      </c>
      <c r="M97" s="117" t="str">
        <v>SE.123</v>
      </c>
      <c r="N97" s="117" t="str">
        <v>청색</v>
      </c>
      <c r="O97" s="117">
        <v>1</v>
      </c>
      <c r="P97" s="117" t="str">
        <v>박영애</v>
      </c>
      <c r="Q97" s="117" t="str">
        <v>010-6339-2010</v>
      </c>
      <c r="R97" s="117">
        <v>0</v>
      </c>
      <c r="S97" s="117" t="str">
        <v>서울특별시 중구 을지로11길 18 (을지로3가) 광덕빌딩 501호</v>
      </c>
      <c r="T97" s="223">
        <v>0</v>
      </c>
      <c r="U97" s="223">
        <v>0</v>
      </c>
      <c r="V97" s="223">
        <v>0</v>
      </c>
      <c r="W97" s="216">
        <v>6900</v>
      </c>
      <c r="X97" s="216">
        <v>0</v>
      </c>
      <c r="Y97" s="216">
        <v>3000</v>
      </c>
      <c r="Z97" s="216">
        <v>3000</v>
      </c>
      <c r="AA97" s="216">
        <v>0</v>
      </c>
      <c r="AB97" s="216">
        <v>0</v>
      </c>
      <c r="AC97" s="216">
        <v>0</v>
      </c>
      <c r="AD97" s="117" t="str">
        <v>막지 90*110</v>
      </c>
      <c r="AE97" s="223" t="str">
        <v>재구매</v>
      </c>
      <c r="AF97" s="216">
        <v>5120</v>
      </c>
      <c r="AG97" s="216">
        <v>3410</v>
      </c>
      <c r="AH97" s="216">
        <v>9900</v>
      </c>
      <c r="AI97" s="216">
        <v>6410</v>
      </c>
      <c r="AJ97" s="216">
        <v>414</v>
      </c>
      <c r="AK97" s="216">
        <v>6076</v>
      </c>
      <c r="AL97" s="226">
        <v>0.61370000000000002</v>
      </c>
      <c r="AM97" s="223">
        <v>0</v>
      </c>
      <c r="AN97" s="117" t="str">
        <v>ptDB47</v>
      </c>
      <c r="AO97" s="228">
        <v>0</v>
      </c>
      <c r="AP97" s="216">
        <v>9900</v>
      </c>
      <c r="AQ97" s="216">
        <v>6410</v>
      </c>
      <c r="AR97" s="216">
        <v>414</v>
      </c>
      <c r="AS97" s="216">
        <v>3076</v>
      </c>
      <c r="AT97" s="226">
        <v>0.31069999999999998</v>
      </c>
      <c r="AU97" s="223" t="str">
        <v>Check</v>
      </c>
      <c r="AV97" s="228">
        <v>2</v>
      </c>
      <c r="AW97" s="117">
        <v>3410</v>
      </c>
    </row>
    <row r="98" spans="1:49">
      <c r="A98" s="117">
        <v>939</v>
      </c>
      <c r="B98" s="117" t="str">
        <v>비닐스토리</v>
      </c>
      <c r="C98" s="210">
        <v>45554</v>
      </c>
      <c r="D98" s="117" t="str">
        <v>2024091944916021</v>
      </c>
      <c r="E98" s="117" t="str">
        <v>스마트 스토어</v>
      </c>
      <c r="F98" s="117" t="str">
        <v>김휘석</v>
      </c>
      <c r="G98" s="117" t="str">
        <v>benn****</v>
      </c>
      <c r="H98" s="117" t="str">
        <v>010-7777-9313</v>
      </c>
      <c r="I98" s="210">
        <v>45554</v>
      </c>
      <c r="J98" s="117" t="str">
        <v>CJ대한통운</v>
      </c>
      <c r="K98" s="117" t="str">
        <v>530294028011</v>
      </c>
      <c r="L98" s="210">
        <v>0</v>
      </c>
      <c r="M98" s="117" t="str">
        <v>SE.101</v>
      </c>
      <c r="N98" s="117" t="str">
        <v>투명</v>
      </c>
      <c r="O98" s="117">
        <v>20</v>
      </c>
      <c r="P98" s="117" t="str">
        <v>김휘석</v>
      </c>
      <c r="Q98" s="117" t="str">
        <v>010-7777-9313</v>
      </c>
      <c r="R98" s="117">
        <v>0</v>
      </c>
      <c r="S98" s="117" t="str">
        <v>경기도 수원시 영통구 광교마을로 156 (하동, 광교마을40단지) 4016-1902</v>
      </c>
      <c r="T98" s="223">
        <v>0</v>
      </c>
      <c r="U98" s="223">
        <v>0</v>
      </c>
      <c r="V98" s="223">
        <v>0</v>
      </c>
      <c r="W98" s="216">
        <v>17000</v>
      </c>
      <c r="X98" s="216">
        <v>1000</v>
      </c>
      <c r="Y98" s="216">
        <v>3000</v>
      </c>
      <c r="Z98" s="216">
        <v>3000</v>
      </c>
      <c r="AA98" s="216">
        <v>0</v>
      </c>
      <c r="AB98" s="216">
        <v>0</v>
      </c>
      <c r="AC98" s="216">
        <v>0</v>
      </c>
      <c r="AD98" s="117" t="str">
        <v>소폭 10*26</v>
      </c>
      <c r="AE98" s="223">
        <v>0</v>
      </c>
      <c r="AF98" s="216">
        <v>850</v>
      </c>
      <c r="AG98" s="216">
        <v>550</v>
      </c>
      <c r="AH98" s="216">
        <v>20000</v>
      </c>
      <c r="AI98" s="216">
        <v>14000</v>
      </c>
      <c r="AJ98" s="216">
        <v>816</v>
      </c>
      <c r="AK98" s="216">
        <v>8184</v>
      </c>
      <c r="AL98" s="226">
        <v>0.40920000000000001</v>
      </c>
      <c r="AM98" s="223">
        <v>0</v>
      </c>
      <c r="AN98" s="117" t="str">
        <v>ptDB47</v>
      </c>
      <c r="AO98" s="228">
        <v>0</v>
      </c>
      <c r="AP98" s="216">
        <v>20000</v>
      </c>
      <c r="AQ98" s="216">
        <v>14000</v>
      </c>
      <c r="AR98" s="216">
        <v>816</v>
      </c>
      <c r="AS98" s="216">
        <v>5184</v>
      </c>
      <c r="AT98" s="226">
        <v>0.25919999999999999</v>
      </c>
      <c r="AU98" s="223" t="str">
        <v>Check</v>
      </c>
      <c r="AV98" s="228">
        <v>0</v>
      </c>
      <c r="AW98" s="117">
        <v>11000</v>
      </c>
    </row>
    <row r="99" spans="1:49">
      <c r="A99" s="117">
        <v>940</v>
      </c>
      <c r="B99" s="117" t="str">
        <v>비닐스토리</v>
      </c>
      <c r="C99" s="210">
        <v>45548</v>
      </c>
      <c r="D99" s="117" t="str">
        <v>2024091391705981</v>
      </c>
      <c r="E99" s="117" t="str">
        <v>스마트 스토어</v>
      </c>
      <c r="F99" s="117" t="str">
        <v>김태환</v>
      </c>
      <c r="G99" s="117" t="str">
        <v>stor****</v>
      </c>
      <c r="H99" s="117" t="str">
        <v>010-8851-1226</v>
      </c>
      <c r="I99" s="210">
        <v>45554</v>
      </c>
      <c r="J99" s="117" t="str">
        <v>CJ대한통운</v>
      </c>
      <c r="K99" s="117" t="str">
        <v>530293369182</v>
      </c>
      <c r="L99" s="210">
        <v>0</v>
      </c>
      <c r="M99" s="117" t="str">
        <v>SE.206</v>
      </c>
      <c r="N99" s="117" t="str">
        <v>투명</v>
      </c>
      <c r="O99" s="117">
        <v>2</v>
      </c>
      <c r="P99" s="117" t="str">
        <v>김태환</v>
      </c>
      <c r="Q99" s="117" t="str">
        <v>010-8851-1226</v>
      </c>
      <c r="R99" s="117">
        <v>0</v>
      </c>
      <c r="S99" s="117" t="str">
        <v>경상북도 영천시 망정로 27-12 (망정동) 명가 떡집</v>
      </c>
      <c r="T99" s="223">
        <v>0</v>
      </c>
      <c r="U99" s="223">
        <v>0</v>
      </c>
      <c r="V99" s="223">
        <v>0</v>
      </c>
      <c r="W99" s="216">
        <v>57240</v>
      </c>
      <c r="X99" s="216">
        <v>6360</v>
      </c>
      <c r="Y99" s="216">
        <v>0</v>
      </c>
      <c r="Z99" s="216">
        <v>4400</v>
      </c>
      <c r="AA99" s="216">
        <v>0</v>
      </c>
      <c r="AB99" s="216">
        <v>1725</v>
      </c>
      <c r="AC99" s="216">
        <v>0</v>
      </c>
      <c r="AD99" s="117" t="str">
        <v>떡롤 45*330</v>
      </c>
      <c r="AE99" s="223">
        <v>0</v>
      </c>
      <c r="AF99" s="216">
        <v>30600</v>
      </c>
      <c r="AG99" s="216">
        <v>19800</v>
      </c>
      <c r="AH99" s="216">
        <v>57240</v>
      </c>
      <c r="AI99" s="216">
        <v>45725</v>
      </c>
      <c r="AJ99" s="216">
        <v>2358</v>
      </c>
      <c r="AK99" s="216">
        <v>9157</v>
      </c>
      <c r="AL99" s="226">
        <v>0.16</v>
      </c>
      <c r="AM99" s="223">
        <v>0</v>
      </c>
      <c r="AN99" s="117" t="str">
        <v>ptDB47</v>
      </c>
      <c r="AO99" s="228">
        <v>0</v>
      </c>
      <c r="AP99" s="216">
        <v>57240</v>
      </c>
      <c r="AQ99" s="216">
        <v>45725</v>
      </c>
      <c r="AR99" s="216">
        <v>2358</v>
      </c>
      <c r="AS99" s="216">
        <v>9157</v>
      </c>
      <c r="AT99" s="226">
        <v>0.16</v>
      </c>
      <c r="AU99" s="223" t="str">
        <v/>
      </c>
      <c r="AV99" s="228">
        <v>0</v>
      </c>
      <c r="AW99" s="117">
        <v>39600</v>
      </c>
    </row>
    <row r="100" spans="1:49">
      <c r="A100" s="117">
        <v>941</v>
      </c>
      <c r="B100" s="117" t="str">
        <v>비닐스토리</v>
      </c>
      <c r="C100" s="210">
        <v>45547</v>
      </c>
      <c r="D100" s="117" t="str">
        <v>2024091286930281</v>
      </c>
      <c r="E100" s="117" t="str">
        <v>스마트 스토어</v>
      </c>
      <c r="F100" s="117" t="str">
        <v>배종희</v>
      </c>
      <c r="G100" s="117" t="str">
        <v>pape****</v>
      </c>
      <c r="H100" s="117" t="str">
        <v>010-2589-9625</v>
      </c>
      <c r="I100" s="210">
        <v>45554</v>
      </c>
      <c r="J100" s="117" t="str">
        <v>CJ대한통운</v>
      </c>
      <c r="K100" s="117" t="str">
        <v>540291821655</v>
      </c>
      <c r="L100" s="210">
        <v>0</v>
      </c>
      <c r="M100" s="117" t="str">
        <v>SE.206</v>
      </c>
      <c r="N100" s="117" t="str">
        <v>투명</v>
      </c>
      <c r="O100" s="117">
        <v>1</v>
      </c>
      <c r="P100" s="117" t="str">
        <v>달디떡공방</v>
      </c>
      <c r="Q100" s="117" t="str">
        <v>010-2589-9625</v>
      </c>
      <c r="R100" s="117">
        <v>0</v>
      </c>
      <c r="S100" s="117" t="str">
        <v>부산광역시 해운대구 세실로 19 (좌동, 해운대대우1차아파트) 상가동 지하 2호 달디떡공방</v>
      </c>
      <c r="T100" s="223">
        <v>0</v>
      </c>
      <c r="U100" s="223">
        <v>0</v>
      </c>
      <c r="V100" s="223">
        <v>0</v>
      </c>
      <c r="W100" s="216">
        <v>28620</v>
      </c>
      <c r="X100" s="216">
        <v>3180</v>
      </c>
      <c r="Y100" s="216">
        <v>3000</v>
      </c>
      <c r="Z100" s="216">
        <v>3500</v>
      </c>
      <c r="AA100" s="216">
        <v>0</v>
      </c>
      <c r="AB100" s="216">
        <v>1053</v>
      </c>
      <c r="AC100" s="216">
        <v>0</v>
      </c>
      <c r="AD100" s="117" t="str">
        <v>떡롤 45*330</v>
      </c>
      <c r="AE100" s="223">
        <v>0</v>
      </c>
      <c r="AF100" s="216">
        <v>30600</v>
      </c>
      <c r="AG100" s="216">
        <v>19800</v>
      </c>
      <c r="AH100" s="216">
        <v>31620</v>
      </c>
      <c r="AI100" s="216">
        <v>24353</v>
      </c>
      <c r="AJ100" s="216">
        <v>1278</v>
      </c>
      <c r="AK100" s="216">
        <v>8989</v>
      </c>
      <c r="AL100" s="226">
        <v>0.2843</v>
      </c>
      <c r="AM100" s="223">
        <v>0</v>
      </c>
      <c r="AN100" s="117" t="str">
        <v>ptDB47</v>
      </c>
      <c r="AO100" s="228">
        <v>0</v>
      </c>
      <c r="AP100" s="216">
        <v>31620</v>
      </c>
      <c r="AQ100" s="216">
        <v>24353</v>
      </c>
      <c r="AR100" s="216">
        <v>1278</v>
      </c>
      <c r="AS100" s="216">
        <v>5989</v>
      </c>
      <c r="AT100" s="226">
        <v>0.18940000000000001</v>
      </c>
      <c r="AU100" s="223" t="str">
        <v>Check</v>
      </c>
      <c r="AV100" s="228">
        <v>0</v>
      </c>
      <c r="AW100" s="117">
        <v>19800</v>
      </c>
    </row>
    <row r="101" spans="1:49">
      <c r="A101" s="117">
        <v>948</v>
      </c>
      <c r="B101" s="117" t="str">
        <v>비닐스토리</v>
      </c>
      <c r="C101" s="210">
        <v>45547</v>
      </c>
      <c r="D101" s="117" t="str">
        <v>25100068968144</v>
      </c>
      <c r="E101" s="117" t="str">
        <v>쿠팡</v>
      </c>
      <c r="F101" s="117" t="str">
        <v>김소정</v>
      </c>
      <c r="G101" s="117">
        <v>0</v>
      </c>
      <c r="H101" s="117" t="str">
        <v>0504-1354-2502</v>
      </c>
      <c r="I101" s="210">
        <v>45554</v>
      </c>
      <c r="J101" s="117" t="str">
        <v>CJ대한통운</v>
      </c>
      <c r="K101" s="117" t="str">
        <v>540291823545</v>
      </c>
      <c r="L101" s="210">
        <v>0</v>
      </c>
      <c r="M101" s="117" t="str">
        <v>SE.206</v>
      </c>
      <c r="N101" s="117" t="str">
        <v>투명</v>
      </c>
      <c r="O101" s="117">
        <v>1</v>
      </c>
      <c r="P101" s="117" t="str">
        <v>김소연</v>
      </c>
      <c r="Q101" s="117" t="str">
        <v>0504-1354-2502</v>
      </c>
      <c r="R101" s="117">
        <v>0</v>
      </c>
      <c r="S101" s="117" t="str">
        <v>충청북도 증평군 증평읍 삼일로 11 선경주택1층 미용실 ( 선경주택 )</v>
      </c>
      <c r="T101" s="223" t="str">
        <v>직접 받고 부재 시 문 앞</v>
      </c>
      <c r="U101" s="223">
        <v>0</v>
      </c>
      <c r="V101" s="223">
        <v>0</v>
      </c>
      <c r="W101" s="216">
        <v>34020</v>
      </c>
      <c r="X101" s="216">
        <v>0</v>
      </c>
      <c r="Y101" s="216">
        <v>3000</v>
      </c>
      <c r="Z101" s="216">
        <v>3500</v>
      </c>
      <c r="AA101" s="216">
        <v>0</v>
      </c>
      <c r="AB101" s="216">
        <v>1053</v>
      </c>
      <c r="AC101" s="216">
        <v>0</v>
      </c>
      <c r="AD101" s="117" t="str">
        <v>떡롤 45*330</v>
      </c>
      <c r="AE101" s="223">
        <v>0</v>
      </c>
      <c r="AF101" s="216">
        <v>32130</v>
      </c>
      <c r="AG101" s="216">
        <v>19800</v>
      </c>
      <c r="AH101" s="216">
        <v>37020</v>
      </c>
      <c r="AI101" s="216">
        <v>24353</v>
      </c>
      <c r="AJ101" s="216">
        <v>4141</v>
      </c>
      <c r="AK101" s="216">
        <v>8526</v>
      </c>
      <c r="AL101" s="226">
        <v>0.2303</v>
      </c>
      <c r="AM101" s="223">
        <v>0</v>
      </c>
      <c r="AN101" s="117" t="str">
        <v>ptDB47</v>
      </c>
      <c r="AO101" s="228">
        <v>0</v>
      </c>
      <c r="AP101" s="216">
        <v>37020</v>
      </c>
      <c r="AQ101" s="216">
        <v>24353</v>
      </c>
      <c r="AR101" s="216">
        <v>4141</v>
      </c>
      <c r="AS101" s="216">
        <v>8526</v>
      </c>
      <c r="AT101" s="226">
        <v>0.2303</v>
      </c>
      <c r="AU101" s="223" t="str">
        <v/>
      </c>
      <c r="AV101" s="228">
        <v>0</v>
      </c>
      <c r="AW101" s="117">
        <v>19800</v>
      </c>
    </row>
    <row r="102" spans="1:49">
      <c r="A102" s="117">
        <v>949</v>
      </c>
      <c r="B102" s="117" t="str">
        <v>비닐스토리</v>
      </c>
      <c r="C102" s="210">
        <v>45547</v>
      </c>
      <c r="D102" s="117" t="str">
        <v>22100068505235</v>
      </c>
      <c r="E102" s="117" t="str">
        <v>쿠팡</v>
      </c>
      <c r="F102" s="117" t="str">
        <v>강지혜</v>
      </c>
      <c r="G102" s="117">
        <v>0</v>
      </c>
      <c r="H102" s="117" t="str">
        <v>0504-3459-5705</v>
      </c>
      <c r="I102" s="210">
        <v>45554</v>
      </c>
      <c r="J102" s="117" t="str">
        <v>CJ대한통운</v>
      </c>
      <c r="K102" s="117" t="str">
        <v>540292224170</v>
      </c>
      <c r="L102" s="210">
        <v>0</v>
      </c>
      <c r="M102" s="117" t="str">
        <v>SE.307</v>
      </c>
      <c r="N102" s="117" t="str">
        <v>투명</v>
      </c>
      <c r="O102" s="117">
        <v>1</v>
      </c>
      <c r="P102" s="117" t="str">
        <v>청춘찬가</v>
      </c>
      <c r="Q102" s="117" t="str">
        <v>0504-3459-5705</v>
      </c>
      <c r="R102" s="117">
        <v>0</v>
      </c>
      <c r="S102" s="117" t="str">
        <v>경기도 양평군 옥천면 말골길 26 청춘찬가</v>
      </c>
      <c r="T102" s="223" t="str">
        <v>문 앞</v>
      </c>
      <c r="U102" s="223">
        <v>0</v>
      </c>
      <c r="V102" s="223">
        <v>0</v>
      </c>
      <c r="W102" s="216">
        <v>12470</v>
      </c>
      <c r="X102" s="216">
        <v>0</v>
      </c>
      <c r="Y102" s="216">
        <v>3000</v>
      </c>
      <c r="Z102" s="216">
        <v>3000</v>
      </c>
      <c r="AA102" s="216">
        <v>0</v>
      </c>
      <c r="AB102" s="216">
        <v>0</v>
      </c>
      <c r="AC102" s="216">
        <v>0</v>
      </c>
      <c r="AD102" s="117" t="str">
        <v>떡외겹 30*30</v>
      </c>
      <c r="AE102" s="223">
        <v>0</v>
      </c>
      <c r="AF102" s="216">
        <v>11780</v>
      </c>
      <c r="AG102" s="216">
        <v>7260</v>
      </c>
      <c r="AH102" s="216">
        <v>15470</v>
      </c>
      <c r="AI102" s="216">
        <v>10260</v>
      </c>
      <c r="AJ102" s="216">
        <v>1580</v>
      </c>
      <c r="AK102" s="216">
        <v>3630</v>
      </c>
      <c r="AL102" s="226">
        <v>0.2346</v>
      </c>
      <c r="AM102" s="223">
        <v>0</v>
      </c>
      <c r="AN102" s="117" t="str">
        <v>ptDB47</v>
      </c>
      <c r="AO102" s="228">
        <v>0</v>
      </c>
      <c r="AP102" s="216">
        <v>15470</v>
      </c>
      <c r="AQ102" s="216">
        <v>10260</v>
      </c>
      <c r="AR102" s="216">
        <v>1580</v>
      </c>
      <c r="AS102" s="216">
        <v>3630</v>
      </c>
      <c r="AT102" s="226">
        <v>0.2346</v>
      </c>
      <c r="AU102" s="223" t="str">
        <v/>
      </c>
      <c r="AV102" s="228">
        <v>0</v>
      </c>
      <c r="AW102" s="117">
        <v>7260</v>
      </c>
    </row>
    <row r="103" spans="1:49">
      <c r="A103" s="117">
        <v>950</v>
      </c>
      <c r="B103" s="117" t="str">
        <v>비닐스토리</v>
      </c>
      <c r="C103" s="210">
        <v>45548</v>
      </c>
      <c r="D103" s="117" t="str">
        <v>23100068897608</v>
      </c>
      <c r="E103" s="117" t="str">
        <v>쿠팡</v>
      </c>
      <c r="F103" s="117" t="str">
        <v>정세인</v>
      </c>
      <c r="G103" s="117">
        <v>0</v>
      </c>
      <c r="H103" s="117" t="str">
        <v>0502-1425-4410</v>
      </c>
      <c r="I103" s="210">
        <v>45554</v>
      </c>
      <c r="J103" s="117" t="str">
        <v>CJ대한통운</v>
      </c>
      <c r="K103" s="117" t="str">
        <v>530293831661</v>
      </c>
      <c r="L103" s="210">
        <v>0</v>
      </c>
      <c r="M103" s="117" t="str">
        <v>SE.105</v>
      </c>
      <c r="N103" s="117" t="str">
        <v>투명</v>
      </c>
      <c r="O103" s="117">
        <v>3</v>
      </c>
      <c r="P103" s="117" t="str">
        <v>정세인</v>
      </c>
      <c r="Q103" s="117" t="str">
        <v>0502-1425-4410</v>
      </c>
      <c r="R103" s="117">
        <v>0</v>
      </c>
      <c r="S103" s="117" t="str">
        <v>서울특별시 성동구 하왕십리동 946-14 상왕십리역 그날의 무드 꽃집</v>
      </c>
      <c r="T103" s="223" t="str">
        <v>지하철 안에 개찰구 바로 옆 지하상가 안 꽃집이에요!</v>
      </c>
      <c r="U103" s="223">
        <v>0</v>
      </c>
      <c r="V103" s="223">
        <v>0</v>
      </c>
      <c r="W103" s="216">
        <v>7320</v>
      </c>
      <c r="X103" s="216">
        <v>1320</v>
      </c>
      <c r="Y103" s="216">
        <v>0</v>
      </c>
      <c r="Z103" s="216">
        <v>3000</v>
      </c>
      <c r="AA103" s="216">
        <v>0</v>
      </c>
      <c r="AB103" s="216">
        <v>0</v>
      </c>
      <c r="AC103" s="216">
        <v>0</v>
      </c>
      <c r="AD103" s="117" t="str">
        <v>소폭 20*38</v>
      </c>
      <c r="AE103" s="223">
        <v>0</v>
      </c>
      <c r="AF103" s="216">
        <v>2680</v>
      </c>
      <c r="AG103" s="216">
        <v>1650</v>
      </c>
      <c r="AH103" s="216">
        <v>7320</v>
      </c>
      <c r="AI103" s="216">
        <v>7950</v>
      </c>
      <c r="AJ103" s="216">
        <v>870</v>
      </c>
      <c r="AK103" s="216">
        <v>-1500</v>
      </c>
      <c r="AL103" s="226">
        <v>-0.2049</v>
      </c>
      <c r="AM103" s="223">
        <v>0</v>
      </c>
      <c r="AN103" s="117" t="str">
        <v>ptDB47</v>
      </c>
      <c r="AO103" s="228">
        <v>0</v>
      </c>
      <c r="AP103" s="216">
        <v>7320</v>
      </c>
      <c r="AQ103" s="216">
        <v>7950</v>
      </c>
      <c r="AR103" s="216">
        <v>870</v>
      </c>
      <c r="AS103" s="216">
        <v>-1500</v>
      </c>
      <c r="AT103" s="226">
        <v>-0.2049</v>
      </c>
      <c r="AU103" s="223" t="str">
        <v/>
      </c>
      <c r="AV103" s="228">
        <v>0</v>
      </c>
      <c r="AW103" s="117">
        <v>4950</v>
      </c>
    </row>
    <row r="104" spans="1:49">
      <c r="A104" s="117">
        <v>951</v>
      </c>
      <c r="B104" s="117" t="str">
        <v>비닐스토리</v>
      </c>
      <c r="C104" s="210">
        <v>45548</v>
      </c>
      <c r="D104" s="117" t="str">
        <v>23100068897608</v>
      </c>
      <c r="E104" s="117" t="str">
        <v>쿠팡</v>
      </c>
      <c r="F104" s="117" t="str">
        <v>정세인</v>
      </c>
      <c r="G104" s="117">
        <v>0</v>
      </c>
      <c r="H104" s="117" t="str">
        <v>0502-1425-4410</v>
      </c>
      <c r="I104" s="210">
        <v>45554</v>
      </c>
      <c r="J104" s="117" t="str">
        <v>CJ대한통운</v>
      </c>
      <c r="K104" s="117" t="str">
        <v>530293831661</v>
      </c>
      <c r="L104" s="210">
        <v>0</v>
      </c>
      <c r="M104" s="117" t="str">
        <v>SE.102</v>
      </c>
      <c r="N104" s="117" t="str">
        <v>투명</v>
      </c>
      <c r="O104" s="117">
        <v>3</v>
      </c>
      <c r="P104" s="117" t="str">
        <v>정세인</v>
      </c>
      <c r="Q104" s="117" t="str">
        <v>0502-1425-4410</v>
      </c>
      <c r="R104" s="117">
        <v>0</v>
      </c>
      <c r="S104" s="117" t="str">
        <v>서울특별시 성동구 하왕십리동 946-14 상왕십리역 그날의 무드 꽃집</v>
      </c>
      <c r="T104" s="223" t="str">
        <v>지하철 안에 개찰구 바로 옆 지하상가 안 꽃집이에요!</v>
      </c>
      <c r="U104" s="223">
        <v>0</v>
      </c>
      <c r="V104" s="223">
        <v>0</v>
      </c>
      <c r="W104" s="216">
        <v>3450</v>
      </c>
      <c r="X104" s="216">
        <v>0</v>
      </c>
      <c r="Y104" s="216">
        <v>0</v>
      </c>
      <c r="Z104" s="216">
        <v>0</v>
      </c>
      <c r="AA104" s="216">
        <v>0</v>
      </c>
      <c r="AB104" s="216">
        <v>0</v>
      </c>
      <c r="AC104" s="216">
        <v>0</v>
      </c>
      <c r="AD104" s="117" t="str">
        <v>소폭 12*26</v>
      </c>
      <c r="AE104" s="223" t="str">
        <v>재구매</v>
      </c>
      <c r="AF104" s="216">
        <v>1070</v>
      </c>
      <c r="AG104" s="216">
        <v>660</v>
      </c>
      <c r="AH104" s="216">
        <v>3450</v>
      </c>
      <c r="AI104" s="216">
        <v>1980</v>
      </c>
      <c r="AJ104" s="216">
        <v>410</v>
      </c>
      <c r="AK104" s="216">
        <v>1060</v>
      </c>
      <c r="AL104" s="226">
        <v>0.30719999999999997</v>
      </c>
      <c r="AM104" s="223">
        <v>0</v>
      </c>
      <c r="AN104" s="117" t="str">
        <v>ptDB47</v>
      </c>
      <c r="AO104" s="228">
        <v>0</v>
      </c>
      <c r="AP104" s="216">
        <v>3450</v>
      </c>
      <c r="AQ104" s="216">
        <v>1980</v>
      </c>
      <c r="AR104" s="216">
        <v>410</v>
      </c>
      <c r="AS104" s="216">
        <v>1060</v>
      </c>
      <c r="AT104" s="226">
        <v>0.30719999999999997</v>
      </c>
      <c r="AU104" s="223" t="str">
        <v/>
      </c>
      <c r="AV104" s="228">
        <v>0</v>
      </c>
      <c r="AW104" s="117">
        <v>1980</v>
      </c>
    </row>
    <row r="105" spans="1:49">
      <c r="A105" s="117">
        <v>952</v>
      </c>
      <c r="B105" s="117" t="str">
        <v>비닐스토리</v>
      </c>
      <c r="C105" s="210">
        <v>45548</v>
      </c>
      <c r="D105" s="117" t="str">
        <v>18100068825954</v>
      </c>
      <c r="E105" s="117" t="str">
        <v>쿠팡</v>
      </c>
      <c r="F105" s="117" t="str">
        <v>송명보</v>
      </c>
      <c r="G105" s="117">
        <v>0</v>
      </c>
      <c r="H105" s="117" t="str">
        <v>0504-2776-6111</v>
      </c>
      <c r="I105" s="210">
        <v>45554</v>
      </c>
      <c r="J105" s="117" t="str">
        <v>CJ대한통운</v>
      </c>
      <c r="K105" s="117" t="str">
        <v>540291823103</v>
      </c>
      <c r="L105" s="210">
        <v>0</v>
      </c>
      <c r="M105" s="117" t="str">
        <v>SE.206</v>
      </c>
      <c r="N105" s="117" t="str">
        <v>투명</v>
      </c>
      <c r="O105" s="117">
        <v>1</v>
      </c>
      <c r="P105" s="117" t="str">
        <v>송명보</v>
      </c>
      <c r="Q105" s="117" t="str">
        <v>0504-2776-6111</v>
      </c>
      <c r="R105" s="117">
        <v>0</v>
      </c>
      <c r="S105" s="117" t="str">
        <v>부산광역시 연제구 거제천로 126-1 1동 1층 고기로움 ( 연산동 )</v>
      </c>
      <c r="T105" s="223" t="str">
        <v>문이 잠겨 있을시 우채통 에 키 가 있습니다  운개폐 후 우채통에 키 넣어주세요</v>
      </c>
      <c r="U105" s="223">
        <v>0</v>
      </c>
      <c r="V105" s="223">
        <v>0</v>
      </c>
      <c r="W105" s="216">
        <v>34020</v>
      </c>
      <c r="X105" s="216">
        <v>0</v>
      </c>
      <c r="Y105" s="216">
        <v>3000</v>
      </c>
      <c r="Z105" s="216">
        <v>3500</v>
      </c>
      <c r="AA105" s="216">
        <v>0</v>
      </c>
      <c r="AB105" s="216">
        <v>1053</v>
      </c>
      <c r="AC105" s="216">
        <v>0</v>
      </c>
      <c r="AD105" s="117" t="str">
        <v>떡롤 45*330</v>
      </c>
      <c r="AE105" s="223">
        <v>0</v>
      </c>
      <c r="AF105" s="216">
        <v>32130</v>
      </c>
      <c r="AG105" s="216">
        <v>19800</v>
      </c>
      <c r="AH105" s="216">
        <v>37020</v>
      </c>
      <c r="AI105" s="216">
        <v>24353</v>
      </c>
      <c r="AJ105" s="216">
        <v>4141</v>
      </c>
      <c r="AK105" s="216">
        <v>8526</v>
      </c>
      <c r="AL105" s="226">
        <v>0.2303</v>
      </c>
      <c r="AM105" s="223">
        <v>0</v>
      </c>
      <c r="AN105" s="117" t="str">
        <v>ptDB47</v>
      </c>
      <c r="AO105" s="228">
        <v>0</v>
      </c>
      <c r="AP105" s="216">
        <v>37020</v>
      </c>
      <c r="AQ105" s="216">
        <v>24353</v>
      </c>
      <c r="AR105" s="216">
        <v>4141</v>
      </c>
      <c r="AS105" s="216">
        <v>8526</v>
      </c>
      <c r="AT105" s="226">
        <v>0.2303</v>
      </c>
      <c r="AU105" s="223" t="str">
        <v/>
      </c>
      <c r="AV105" s="228">
        <v>0</v>
      </c>
      <c r="AW105" s="117">
        <v>19800</v>
      </c>
    </row>
    <row r="106" spans="1:49">
      <c r="A106" s="117">
        <v>953</v>
      </c>
      <c r="B106" s="117" t="str">
        <v>비닐스토리</v>
      </c>
      <c r="C106" s="210">
        <v>45548</v>
      </c>
      <c r="D106" s="117" t="str">
        <v>29100069012327</v>
      </c>
      <c r="E106" s="117" t="str">
        <v>쿠팡</v>
      </c>
      <c r="F106" s="117" t="str">
        <v>최유영</v>
      </c>
      <c r="G106" s="117">
        <v>0</v>
      </c>
      <c r="H106" s="117" t="str">
        <v>0502-7891-5526</v>
      </c>
      <c r="I106" s="210">
        <v>45554</v>
      </c>
      <c r="J106" s="117" t="str">
        <v>CJ대한통운</v>
      </c>
      <c r="K106" s="117" t="str">
        <v>540292234224</v>
      </c>
      <c r="L106" s="210">
        <v>0</v>
      </c>
      <c r="M106" s="117" t="str">
        <v>SE.122</v>
      </c>
      <c r="N106" s="117" t="str">
        <v>청색</v>
      </c>
      <c r="O106" s="117">
        <v>2</v>
      </c>
      <c r="P106" s="117" t="str">
        <v>최유영</v>
      </c>
      <c r="Q106" s="117" t="str">
        <v>0502-7891-5526</v>
      </c>
      <c r="R106" s="117">
        <v>0</v>
      </c>
      <c r="S106" s="117" t="str">
        <v>광주광역시 남구 봉선로 173 3층 본과학수학학원 ( 봉선동 )</v>
      </c>
      <c r="T106" s="223" t="str">
        <v>직접 받고 부재 시 문 앞</v>
      </c>
      <c r="U106" s="223">
        <v>0</v>
      </c>
      <c r="V106" s="223">
        <v>0</v>
      </c>
      <c r="W106" s="216">
        <v>12560</v>
      </c>
      <c r="X106" s="216">
        <v>680</v>
      </c>
      <c r="Y106" s="216">
        <v>0</v>
      </c>
      <c r="Z106" s="216">
        <v>3000</v>
      </c>
      <c r="AA106" s="216">
        <v>0</v>
      </c>
      <c r="AB106" s="216">
        <v>0</v>
      </c>
      <c r="AC106" s="216">
        <v>0</v>
      </c>
      <c r="AD106" s="117" t="str">
        <v>막지 75*100</v>
      </c>
      <c r="AE106" s="223">
        <v>0</v>
      </c>
      <c r="AF106" s="216">
        <v>5890</v>
      </c>
      <c r="AG106" s="216">
        <v>3740</v>
      </c>
      <c r="AH106" s="216">
        <v>12560</v>
      </c>
      <c r="AI106" s="216">
        <v>10480</v>
      </c>
      <c r="AJ106" s="216">
        <v>1492</v>
      </c>
      <c r="AK106" s="216">
        <v>588</v>
      </c>
      <c r="AL106" s="226">
        <v>4.6800000000000001E-2</v>
      </c>
      <c r="AM106" s="223">
        <v>0</v>
      </c>
      <c r="AN106" s="117" t="str">
        <v>ptDB47</v>
      </c>
      <c r="AO106" s="228">
        <v>0</v>
      </c>
      <c r="AP106" s="216">
        <v>12560</v>
      </c>
      <c r="AQ106" s="216">
        <v>10480</v>
      </c>
      <c r="AR106" s="216">
        <v>1492</v>
      </c>
      <c r="AS106" s="216">
        <v>588</v>
      </c>
      <c r="AT106" s="226">
        <v>4.6800000000000001E-2</v>
      </c>
      <c r="AU106" s="223" t="str">
        <v/>
      </c>
      <c r="AV106" s="228">
        <v>0</v>
      </c>
      <c r="AW106" s="117">
        <v>7480</v>
      </c>
    </row>
    <row r="107" spans="1:49">
      <c r="A107" s="117">
        <v>954</v>
      </c>
      <c r="B107" s="117" t="str">
        <v>비닐스토리</v>
      </c>
      <c r="C107" s="210">
        <v>45549</v>
      </c>
      <c r="D107" s="117" t="str">
        <v>4100069234362</v>
      </c>
      <c r="E107" s="117" t="str">
        <v>쿠팡</v>
      </c>
      <c r="F107" s="117" t="str">
        <v>정희은</v>
      </c>
      <c r="G107" s="117">
        <v>0</v>
      </c>
      <c r="H107" s="117" t="str">
        <v>0502-5020-3943</v>
      </c>
      <c r="I107" s="210">
        <v>45554</v>
      </c>
      <c r="J107" s="117" t="str">
        <v>CJ대한통운</v>
      </c>
      <c r="K107" s="117" t="str">
        <v>530293369926</v>
      </c>
      <c r="L107" s="210">
        <v>0</v>
      </c>
      <c r="M107" s="117" t="str">
        <v>SE.206</v>
      </c>
      <c r="N107" s="117" t="str">
        <v>투명</v>
      </c>
      <c r="O107" s="117">
        <v>1</v>
      </c>
      <c r="P107" s="117" t="str">
        <v>다우리유통</v>
      </c>
      <c r="Q107" s="117" t="str">
        <v>0502-5020-3943</v>
      </c>
      <c r="R107" s="117">
        <v>0</v>
      </c>
      <c r="S107" s="117" t="str">
        <v>인천광역시 서구 봉수대로501번길 21 (원창동 42-6) 다우리유통 ( 원창동 )</v>
      </c>
      <c r="T107" s="223" t="str">
        <v>비번 1004* 문 열고 사무실 안 입고</v>
      </c>
      <c r="U107" s="223">
        <v>0</v>
      </c>
      <c r="V107" s="223">
        <v>0</v>
      </c>
      <c r="W107" s="216">
        <v>34020</v>
      </c>
      <c r="X107" s="216">
        <v>0</v>
      </c>
      <c r="Y107" s="216">
        <v>3000</v>
      </c>
      <c r="Z107" s="216">
        <v>3500</v>
      </c>
      <c r="AA107" s="216">
        <v>0</v>
      </c>
      <c r="AB107" s="216">
        <v>1053</v>
      </c>
      <c r="AC107" s="216">
        <v>0</v>
      </c>
      <c r="AD107" s="117" t="str">
        <v>떡롤 45*330</v>
      </c>
      <c r="AE107" s="223">
        <v>0</v>
      </c>
      <c r="AF107" s="216">
        <v>32130</v>
      </c>
      <c r="AG107" s="216">
        <v>19800</v>
      </c>
      <c r="AH107" s="216">
        <v>37020</v>
      </c>
      <c r="AI107" s="216">
        <v>24353</v>
      </c>
      <c r="AJ107" s="216">
        <v>4141</v>
      </c>
      <c r="AK107" s="216">
        <v>8526</v>
      </c>
      <c r="AL107" s="226">
        <v>0.2303</v>
      </c>
      <c r="AM107" s="223">
        <v>0</v>
      </c>
      <c r="AN107" s="117" t="str">
        <v>ptDB47</v>
      </c>
      <c r="AO107" s="228">
        <v>0</v>
      </c>
      <c r="AP107" s="216">
        <v>37020</v>
      </c>
      <c r="AQ107" s="216">
        <v>24353</v>
      </c>
      <c r="AR107" s="216">
        <v>4141</v>
      </c>
      <c r="AS107" s="216">
        <v>8526</v>
      </c>
      <c r="AT107" s="226">
        <v>0.2303</v>
      </c>
      <c r="AU107" s="223" t="str">
        <v/>
      </c>
      <c r="AV107" s="228">
        <v>0</v>
      </c>
      <c r="AW107" s="117">
        <v>19800</v>
      </c>
    </row>
    <row r="108" spans="1:49">
      <c r="A108" s="117">
        <v>955</v>
      </c>
      <c r="B108" s="117" t="str">
        <v>비닐스토리</v>
      </c>
      <c r="C108" s="210">
        <v>45549</v>
      </c>
      <c r="D108" s="117" t="str">
        <v>11100069036126</v>
      </c>
      <c r="E108" s="117" t="str">
        <v>쿠팡</v>
      </c>
      <c r="F108" s="117" t="str">
        <v>박외숙</v>
      </c>
      <c r="G108" s="117">
        <v>0</v>
      </c>
      <c r="H108" s="117" t="str">
        <v>0504-1878-7953</v>
      </c>
      <c r="I108" s="210">
        <v>45554</v>
      </c>
      <c r="J108" s="117" t="str">
        <v>CJ대한통운</v>
      </c>
      <c r="K108" s="117" t="str">
        <v>530293852742</v>
      </c>
      <c r="L108" s="210">
        <v>0</v>
      </c>
      <c r="M108" s="117" t="str">
        <v>SE.307</v>
      </c>
      <c r="N108" s="117" t="str">
        <v>투명</v>
      </c>
      <c r="O108" s="117">
        <v>5</v>
      </c>
      <c r="P108" s="117" t="str">
        <v>박외숙</v>
      </c>
      <c r="Q108" s="117" t="str">
        <v>0504-1878-7953</v>
      </c>
      <c r="R108" s="117">
        <v>0</v>
      </c>
      <c r="S108" s="117" t="str">
        <v>경상남도 창녕군 영산면 영산계성로 56 -</v>
      </c>
      <c r="T108" s="223" t="str">
        <v>문 앞</v>
      </c>
      <c r="U108" s="223">
        <v>0</v>
      </c>
      <c r="V108" s="223">
        <v>0</v>
      </c>
      <c r="W108" s="216">
        <v>62350</v>
      </c>
      <c r="X108" s="216">
        <v>0</v>
      </c>
      <c r="Y108" s="216">
        <v>0</v>
      </c>
      <c r="Z108" s="216">
        <v>3500</v>
      </c>
      <c r="AA108" s="216">
        <v>0</v>
      </c>
      <c r="AB108" s="216">
        <v>1053</v>
      </c>
      <c r="AC108" s="216">
        <v>0</v>
      </c>
      <c r="AD108" s="117" t="str">
        <v>떡외겹 30*30</v>
      </c>
      <c r="AE108" s="223">
        <v>0</v>
      </c>
      <c r="AF108" s="216">
        <v>11780</v>
      </c>
      <c r="AG108" s="216">
        <v>7260</v>
      </c>
      <c r="AH108" s="216">
        <v>62350</v>
      </c>
      <c r="AI108" s="216">
        <v>40853</v>
      </c>
      <c r="AJ108" s="216">
        <v>7407</v>
      </c>
      <c r="AK108" s="216">
        <v>14090</v>
      </c>
      <c r="AL108" s="226">
        <v>0.22600000000000001</v>
      </c>
      <c r="AM108" s="223">
        <v>0</v>
      </c>
      <c r="AN108" s="117" t="str">
        <v>ptDB47</v>
      </c>
      <c r="AO108" s="228">
        <v>0</v>
      </c>
      <c r="AP108" s="216">
        <v>62350</v>
      </c>
      <c r="AQ108" s="216">
        <v>40853</v>
      </c>
      <c r="AR108" s="216">
        <v>7407</v>
      </c>
      <c r="AS108" s="216">
        <v>14090</v>
      </c>
      <c r="AT108" s="226">
        <v>0.22600000000000001</v>
      </c>
      <c r="AU108" s="223" t="str">
        <v/>
      </c>
      <c r="AV108" s="228">
        <v>0</v>
      </c>
      <c r="AW108" s="117">
        <v>36300</v>
      </c>
    </row>
    <row r="109" spans="1:49">
      <c r="A109" s="117">
        <v>956</v>
      </c>
      <c r="B109" s="117" t="str">
        <v>비닐스토리</v>
      </c>
      <c r="C109" s="210">
        <v>45549</v>
      </c>
      <c r="D109" s="117" t="str">
        <v>25100069238528</v>
      </c>
      <c r="E109" s="117" t="str">
        <v>쿠팡</v>
      </c>
      <c r="F109" s="117" t="str">
        <v>민유경</v>
      </c>
      <c r="G109" s="117">
        <v>0</v>
      </c>
      <c r="H109" s="117" t="str">
        <v>0502-7407-5928</v>
      </c>
      <c r="I109" s="210">
        <v>45554</v>
      </c>
      <c r="J109" s="117" t="str">
        <v>CJ대한통운</v>
      </c>
      <c r="K109" s="117" t="str">
        <v>540292224166</v>
      </c>
      <c r="L109" s="210">
        <v>0</v>
      </c>
      <c r="M109" s="117" t="str">
        <v>SE.102</v>
      </c>
      <c r="N109" s="117" t="str">
        <v>투명</v>
      </c>
      <c r="O109" s="117">
        <v>5</v>
      </c>
      <c r="P109" s="117" t="str">
        <v>빽보이피자 고척점</v>
      </c>
      <c r="Q109" s="117" t="str">
        <v>0502-7407-5928</v>
      </c>
      <c r="R109" s="117">
        <v>0</v>
      </c>
      <c r="S109" s="117" t="str">
        <v>서울특별시 구로구 중앙로5길 59 상가동 1층(고척동, 고척아이파크) ( 고척동, 고척아이파크 )</v>
      </c>
      <c r="T109" s="223" t="str">
        <v>문 앞</v>
      </c>
      <c r="U109" s="223">
        <v>0</v>
      </c>
      <c r="V109" s="223">
        <v>0</v>
      </c>
      <c r="W109" s="216">
        <v>5750</v>
      </c>
      <c r="X109" s="216">
        <v>0</v>
      </c>
      <c r="Y109" s="216">
        <v>3000</v>
      </c>
      <c r="Z109" s="216">
        <v>3000</v>
      </c>
      <c r="AA109" s="216">
        <v>0</v>
      </c>
      <c r="AB109" s="216">
        <v>0</v>
      </c>
      <c r="AC109" s="216">
        <v>0</v>
      </c>
      <c r="AD109" s="117" t="str">
        <v>소폭 12*26</v>
      </c>
      <c r="AE109" s="223">
        <v>0</v>
      </c>
      <c r="AF109" s="216">
        <v>1070</v>
      </c>
      <c r="AG109" s="216">
        <v>660</v>
      </c>
      <c r="AH109" s="216">
        <v>8750</v>
      </c>
      <c r="AI109" s="216">
        <v>6300</v>
      </c>
      <c r="AJ109" s="216">
        <v>782</v>
      </c>
      <c r="AK109" s="216">
        <v>1668</v>
      </c>
      <c r="AL109" s="226">
        <v>0.19059999999999999</v>
      </c>
      <c r="AM109" s="223">
        <v>0</v>
      </c>
      <c r="AN109" s="117" t="str">
        <v>ptDB47</v>
      </c>
      <c r="AO109" s="228">
        <v>0</v>
      </c>
      <c r="AP109" s="216">
        <v>8750</v>
      </c>
      <c r="AQ109" s="216">
        <v>6300</v>
      </c>
      <c r="AR109" s="216">
        <v>782</v>
      </c>
      <c r="AS109" s="216">
        <v>1668</v>
      </c>
      <c r="AT109" s="226">
        <v>0.19059999999999999</v>
      </c>
      <c r="AU109" s="223" t="str">
        <v/>
      </c>
      <c r="AV109" s="228">
        <v>0</v>
      </c>
      <c r="AW109" s="117">
        <v>3300</v>
      </c>
    </row>
    <row r="110" spans="1:49">
      <c r="A110" s="117">
        <v>957</v>
      </c>
      <c r="B110" s="117" t="str">
        <v>비닐스토리</v>
      </c>
      <c r="C110" s="210">
        <v>45553</v>
      </c>
      <c r="D110" s="117" t="str">
        <v>12100069360434</v>
      </c>
      <c r="E110" s="117" t="str">
        <v>쿠팡</v>
      </c>
      <c r="F110" s="117" t="str">
        <v>이덕영</v>
      </c>
      <c r="G110" s="117">
        <v>0</v>
      </c>
      <c r="H110" s="117" t="str">
        <v>0502-1232-1332</v>
      </c>
      <c r="I110" s="210">
        <v>45554</v>
      </c>
      <c r="J110" s="117" t="str">
        <v>CJ대한통운</v>
      </c>
      <c r="K110" s="117" t="str">
        <v>540291823755</v>
      </c>
      <c r="L110" s="210">
        <v>0</v>
      </c>
      <c r="M110" s="117" t="str">
        <v>SE.206</v>
      </c>
      <c r="N110" s="117" t="str">
        <v>투명</v>
      </c>
      <c r="O110" s="117">
        <v>2</v>
      </c>
      <c r="P110" s="117" t="str">
        <v>이덕영</v>
      </c>
      <c r="Q110" s="117" t="str">
        <v>0502-1232-1332</v>
      </c>
      <c r="R110" s="117">
        <v>0</v>
      </c>
      <c r="S110" s="117" t="str">
        <v>경기도 의정부시 의정로40번길 20 명현빌딩 지하1층 오복f&amp;b. ( 의정부동 )</v>
      </c>
      <c r="T110" s="223" t="str">
        <v>문 앞</v>
      </c>
      <c r="U110" s="223">
        <v>0</v>
      </c>
      <c r="V110" s="223">
        <v>0</v>
      </c>
      <c r="W110" s="216">
        <v>68040</v>
      </c>
      <c r="X110" s="216">
        <v>0</v>
      </c>
      <c r="Y110" s="216">
        <v>0</v>
      </c>
      <c r="Z110" s="216">
        <v>4400</v>
      </c>
      <c r="AA110" s="216">
        <v>0</v>
      </c>
      <c r="AB110" s="216">
        <v>1725</v>
      </c>
      <c r="AC110" s="216">
        <v>0</v>
      </c>
      <c r="AD110" s="117" t="str">
        <v>떡롤 45*330</v>
      </c>
      <c r="AE110" s="223">
        <v>0</v>
      </c>
      <c r="AF110" s="216">
        <v>32130</v>
      </c>
      <c r="AG110" s="216">
        <v>19800</v>
      </c>
      <c r="AH110" s="216">
        <v>68040</v>
      </c>
      <c r="AI110" s="216">
        <v>45725</v>
      </c>
      <c r="AJ110" s="216">
        <v>8083</v>
      </c>
      <c r="AK110" s="216">
        <v>14232</v>
      </c>
      <c r="AL110" s="226">
        <v>0.2092</v>
      </c>
      <c r="AM110" s="223">
        <v>0</v>
      </c>
      <c r="AN110" s="117" t="str">
        <v>ptDB47</v>
      </c>
      <c r="AO110" s="228">
        <v>0</v>
      </c>
      <c r="AP110" s="216">
        <v>68040</v>
      </c>
      <c r="AQ110" s="216">
        <v>45725</v>
      </c>
      <c r="AR110" s="216">
        <v>8083</v>
      </c>
      <c r="AS110" s="216">
        <v>14232</v>
      </c>
      <c r="AT110" s="226">
        <v>0.2092</v>
      </c>
      <c r="AU110" s="223" t="str">
        <v/>
      </c>
      <c r="AV110" s="228">
        <v>0</v>
      </c>
      <c r="AW110" s="117">
        <v>39600</v>
      </c>
    </row>
    <row r="111" spans="1:49">
      <c r="A111" s="117">
        <v>958</v>
      </c>
      <c r="B111" s="117" t="str">
        <v>비닐스토리</v>
      </c>
      <c r="C111" s="210">
        <v>45553</v>
      </c>
      <c r="D111" s="117" t="str">
        <v>2100069389129</v>
      </c>
      <c r="E111" s="117" t="str">
        <v>쿠팡</v>
      </c>
      <c r="F111" s="117" t="str">
        <v>진경미</v>
      </c>
      <c r="G111" s="117">
        <v>0</v>
      </c>
      <c r="H111" s="117" t="str">
        <v>0502-5015-1638</v>
      </c>
      <c r="I111" s="210">
        <v>45554</v>
      </c>
      <c r="J111" s="117" t="str">
        <v>CJ대한통운</v>
      </c>
      <c r="K111" s="117" t="str">
        <v>540292247491</v>
      </c>
      <c r="L111" s="210">
        <v>0</v>
      </c>
      <c r="M111" s="117" t="str">
        <v>SE.204</v>
      </c>
      <c r="N111" s="117" t="str">
        <v>투명</v>
      </c>
      <c r="O111" s="117">
        <v>1</v>
      </c>
      <c r="P111" s="117" t="str">
        <v>진경미</v>
      </c>
      <c r="Q111" s="117" t="str">
        <v>0502-5015-1638</v>
      </c>
      <c r="R111" s="117">
        <v>0</v>
      </c>
      <c r="S111" s="117" t="str">
        <v>부산광역시 강서구 명지국제5로 59 105-803 ( 명지동,명지1차 금강펜테리움 센트럴파크 )</v>
      </c>
      <c r="T111" s="223" t="str">
        <v>문 앞</v>
      </c>
      <c r="U111" s="223">
        <v>0</v>
      </c>
      <c r="V111" s="223">
        <v>0</v>
      </c>
      <c r="W111" s="216">
        <v>24570</v>
      </c>
      <c r="X111" s="216">
        <v>0</v>
      </c>
      <c r="Y111" s="216">
        <v>0</v>
      </c>
      <c r="Z111" s="216">
        <v>4400</v>
      </c>
      <c r="AA111" s="216">
        <v>0</v>
      </c>
      <c r="AB111" s="216">
        <v>1725</v>
      </c>
      <c r="AC111" s="216">
        <v>0</v>
      </c>
      <c r="AD111" s="117" t="str">
        <v>떡롤 30*400</v>
      </c>
      <c r="AE111" s="223">
        <v>0</v>
      </c>
      <c r="AF111" s="216">
        <v>23210</v>
      </c>
      <c r="AG111" s="216">
        <v>14300</v>
      </c>
      <c r="AH111" s="216">
        <v>24570</v>
      </c>
      <c r="AI111" s="216">
        <v>20425</v>
      </c>
      <c r="AJ111" s="216">
        <v>2919</v>
      </c>
      <c r="AK111" s="216">
        <v>1226</v>
      </c>
      <c r="AL111" s="226">
        <v>4.99E-2</v>
      </c>
      <c r="AM111" s="223">
        <v>0</v>
      </c>
      <c r="AN111" s="117" t="str">
        <v>ptDB47</v>
      </c>
      <c r="AO111" s="228">
        <v>0</v>
      </c>
      <c r="AP111" s="216">
        <v>24570</v>
      </c>
      <c r="AQ111" s="216">
        <v>20425</v>
      </c>
      <c r="AR111" s="216">
        <v>2919</v>
      </c>
      <c r="AS111" s="216">
        <v>1226</v>
      </c>
      <c r="AT111" s="226">
        <v>4.99E-2</v>
      </c>
      <c r="AU111" s="223" t="str">
        <v/>
      </c>
      <c r="AV111" s="228">
        <v>0</v>
      </c>
      <c r="AW111" s="117">
        <v>14300</v>
      </c>
    </row>
    <row r="112" spans="1:49">
      <c r="A112" s="117">
        <v>959</v>
      </c>
      <c r="B112" s="117" t="str">
        <v>비닐스토리</v>
      </c>
      <c r="C112" s="210">
        <v>45553</v>
      </c>
      <c r="D112" s="117" t="str">
        <v>2100069389129</v>
      </c>
      <c r="E112" s="117" t="str">
        <v>쿠팡</v>
      </c>
      <c r="F112" s="117" t="str">
        <v>진경미</v>
      </c>
      <c r="G112" s="117">
        <v>0</v>
      </c>
      <c r="H112" s="117" t="str">
        <v>0502-5015-1638</v>
      </c>
      <c r="I112" s="210">
        <v>45554</v>
      </c>
      <c r="J112" s="117" t="str">
        <v>CJ대한통운</v>
      </c>
      <c r="K112" s="117" t="str">
        <v>540292247491</v>
      </c>
      <c r="L112" s="210">
        <v>0</v>
      </c>
      <c r="M112" s="117" t="str">
        <v>SE.206</v>
      </c>
      <c r="N112" s="117" t="str">
        <v>투명</v>
      </c>
      <c r="O112" s="117">
        <v>1</v>
      </c>
      <c r="P112" s="117" t="str">
        <v>진경미</v>
      </c>
      <c r="Q112" s="117" t="str">
        <v>0502-5015-1638</v>
      </c>
      <c r="R112" s="117">
        <v>0</v>
      </c>
      <c r="S112" s="117" t="str">
        <v>부산광역시 강서구 명지국제5로 59 105-803 ( 명지동,명지1차 금강펜테리움 센트럴파크 )</v>
      </c>
      <c r="T112" s="223" t="str">
        <v>문 앞</v>
      </c>
      <c r="U112" s="223">
        <v>0</v>
      </c>
      <c r="V112" s="223">
        <v>0</v>
      </c>
      <c r="W112" s="216">
        <v>34020</v>
      </c>
      <c r="X112" s="216">
        <v>0</v>
      </c>
      <c r="Y112" s="216">
        <v>0</v>
      </c>
      <c r="Z112" s="216">
        <v>0</v>
      </c>
      <c r="AA112" s="216">
        <v>0</v>
      </c>
      <c r="AB112" s="216">
        <v>0</v>
      </c>
      <c r="AC112" s="216">
        <v>0</v>
      </c>
      <c r="AD112" s="117" t="str">
        <v>떡롤 45*330</v>
      </c>
      <c r="AE112" s="223" t="str">
        <v>재구매</v>
      </c>
      <c r="AF112" s="216">
        <v>32130</v>
      </c>
      <c r="AG112" s="216">
        <v>19800</v>
      </c>
      <c r="AH112" s="216">
        <v>34020</v>
      </c>
      <c r="AI112" s="216">
        <v>19800</v>
      </c>
      <c r="AJ112" s="216">
        <v>4042</v>
      </c>
      <c r="AK112" s="216">
        <v>10178</v>
      </c>
      <c r="AL112" s="226">
        <v>0.29920000000000002</v>
      </c>
      <c r="AM112" s="223">
        <v>0</v>
      </c>
      <c r="AN112" s="117" t="str">
        <v>ptDB47</v>
      </c>
      <c r="AO112" s="228">
        <v>0</v>
      </c>
      <c r="AP112" s="216">
        <v>34020</v>
      </c>
      <c r="AQ112" s="216">
        <v>19800</v>
      </c>
      <c r="AR112" s="216">
        <v>4042</v>
      </c>
      <c r="AS112" s="216">
        <v>10178</v>
      </c>
      <c r="AT112" s="226">
        <v>0.29920000000000002</v>
      </c>
      <c r="AU112" s="223" t="str">
        <v/>
      </c>
      <c r="AV112" s="228">
        <v>0</v>
      </c>
      <c r="AW112" s="117">
        <v>19800</v>
      </c>
    </row>
    <row r="113" spans="1:49">
      <c r="A113" s="117">
        <v>960</v>
      </c>
      <c r="B113" s="117" t="str">
        <v>비닐스토리</v>
      </c>
      <c r="C113" s="210">
        <v>45553</v>
      </c>
      <c r="D113" s="117" t="str">
        <v>8100069805856</v>
      </c>
      <c r="E113" s="117" t="str">
        <v>쿠팡</v>
      </c>
      <c r="F113" s="117" t="str">
        <v>한지연</v>
      </c>
      <c r="G113" s="117">
        <v>0</v>
      </c>
      <c r="H113" s="117" t="str">
        <v>0504-3533-2911</v>
      </c>
      <c r="I113" s="210">
        <v>45554</v>
      </c>
      <c r="J113" s="117" t="str">
        <v>CJ대한통운</v>
      </c>
      <c r="K113" s="117" t="str">
        <v>540291822926</v>
      </c>
      <c r="L113" s="210">
        <v>0</v>
      </c>
      <c r="M113" s="117" t="str">
        <v>SE.206</v>
      </c>
      <c r="N113" s="117" t="str">
        <v>투명</v>
      </c>
      <c r="O113" s="117">
        <v>1</v>
      </c>
      <c r="P113" s="117" t="str">
        <v>한지연</v>
      </c>
      <c r="Q113" s="117" t="str">
        <v>0504-3533-2911</v>
      </c>
      <c r="R113" s="117">
        <v>0</v>
      </c>
      <c r="S113" s="117" t="str">
        <v>전라북도 고창군 부안면 서당물길 12 전라북도 고창군 부안면 서당물길 12</v>
      </c>
      <c r="T113" s="223" t="str">
        <v>빠른 배송 부탁해요</v>
      </c>
      <c r="U113" s="223">
        <v>0</v>
      </c>
      <c r="V113" s="223">
        <v>0</v>
      </c>
      <c r="W113" s="216">
        <v>34020</v>
      </c>
      <c r="X113" s="216">
        <v>0</v>
      </c>
      <c r="Y113" s="216">
        <v>3000</v>
      </c>
      <c r="Z113" s="216">
        <v>3500</v>
      </c>
      <c r="AA113" s="216">
        <v>0</v>
      </c>
      <c r="AB113" s="216">
        <v>1053</v>
      </c>
      <c r="AC113" s="216">
        <v>0</v>
      </c>
      <c r="AD113" s="117" t="str">
        <v>떡롤 45*330</v>
      </c>
      <c r="AE113" s="223">
        <v>0</v>
      </c>
      <c r="AF113" s="216">
        <v>32130</v>
      </c>
      <c r="AG113" s="216">
        <v>19800</v>
      </c>
      <c r="AH113" s="216">
        <v>37020</v>
      </c>
      <c r="AI113" s="216">
        <v>24353</v>
      </c>
      <c r="AJ113" s="216">
        <v>4141</v>
      </c>
      <c r="AK113" s="216">
        <v>8526</v>
      </c>
      <c r="AL113" s="226">
        <v>0.2303</v>
      </c>
      <c r="AM113" s="223">
        <v>0</v>
      </c>
      <c r="AN113" s="117" t="str">
        <v>ptDB47</v>
      </c>
      <c r="AO113" s="228">
        <v>0</v>
      </c>
      <c r="AP113" s="216">
        <v>37020</v>
      </c>
      <c r="AQ113" s="216">
        <v>24353</v>
      </c>
      <c r="AR113" s="216">
        <v>4141</v>
      </c>
      <c r="AS113" s="216">
        <v>8526</v>
      </c>
      <c r="AT113" s="226">
        <v>0.2303</v>
      </c>
      <c r="AU113" s="223" t="str">
        <v/>
      </c>
      <c r="AV113" s="228">
        <v>0</v>
      </c>
      <c r="AW113" s="117">
        <v>19800</v>
      </c>
    </row>
    <row r="114" spans="1:49">
      <c r="A114" s="117">
        <v>964</v>
      </c>
      <c r="B114" s="117" t="str">
        <v>비닐스토리</v>
      </c>
      <c r="C114" s="210">
        <v>45555</v>
      </c>
      <c r="D114" s="117" t="str">
        <v>11100069829839</v>
      </c>
      <c r="E114" s="117" t="str">
        <v>쿠팡</v>
      </c>
      <c r="F114" s="117" t="str">
        <v>권민석</v>
      </c>
      <c r="G114" s="117">
        <v>0</v>
      </c>
      <c r="H114" s="117" t="str">
        <v>0504-4908-5536</v>
      </c>
      <c r="I114" s="210">
        <v>45555</v>
      </c>
      <c r="J114" s="117" t="str">
        <v>CJ대한통운</v>
      </c>
      <c r="K114" s="117" t="str">
        <v>540293508154</v>
      </c>
      <c r="L114" s="210">
        <v>0</v>
      </c>
      <c r="M114" s="117" t="str">
        <v>SE.106</v>
      </c>
      <c r="N114" s="117" t="str">
        <v>투명</v>
      </c>
      <c r="O114" s="117">
        <v>10</v>
      </c>
      <c r="P114" s="117" t="str">
        <v>천미현</v>
      </c>
      <c r="Q114" s="117" t="str">
        <v>0504-4908-5536</v>
      </c>
      <c r="R114" s="117">
        <v>0</v>
      </c>
      <c r="S114" s="117" t="str">
        <v>경기도 화성시 수노을중앙로 130 티아이씨타워 107호 우리동네국민상회 ( 새솔동 )</v>
      </c>
      <c r="T114" s="223" t="str">
        <v>문 앞</v>
      </c>
      <c r="U114" s="223">
        <v>0</v>
      </c>
      <c r="V114" s="223">
        <v>0</v>
      </c>
      <c r="W114" s="216">
        <v>35400</v>
      </c>
      <c r="X114" s="216">
        <v>0</v>
      </c>
      <c r="Y114" s="216">
        <v>0</v>
      </c>
      <c r="Z114" s="216">
        <v>4400</v>
      </c>
      <c r="AA114" s="216">
        <v>0</v>
      </c>
      <c r="AB114" s="216">
        <v>1725</v>
      </c>
      <c r="AC114" s="216">
        <v>0</v>
      </c>
      <c r="AD114" s="117" t="str">
        <v>소폭 24*38</v>
      </c>
      <c r="AE114" s="223">
        <v>0</v>
      </c>
      <c r="AF114" s="216">
        <v>3210</v>
      </c>
      <c r="AG114" s="216">
        <v>1980</v>
      </c>
      <c r="AH114" s="216">
        <v>35400</v>
      </c>
      <c r="AI114" s="216">
        <v>25925</v>
      </c>
      <c r="AJ114" s="216">
        <v>4206</v>
      </c>
      <c r="AK114" s="216">
        <v>5269</v>
      </c>
      <c r="AL114" s="226">
        <v>0.14879999999999999</v>
      </c>
      <c r="AM114" s="223">
        <v>0</v>
      </c>
      <c r="AN114" s="117" t="str">
        <v>ptDB47</v>
      </c>
      <c r="AO114" s="228">
        <v>0</v>
      </c>
      <c r="AP114" s="216">
        <v>35400</v>
      </c>
      <c r="AQ114" s="216">
        <v>25925</v>
      </c>
      <c r="AR114" s="216">
        <v>4206</v>
      </c>
      <c r="AS114" s="216">
        <v>5269</v>
      </c>
      <c r="AT114" s="226">
        <v>0.14879999999999999</v>
      </c>
      <c r="AU114" s="223" t="str">
        <v/>
      </c>
      <c r="AV114" s="228">
        <v>0</v>
      </c>
      <c r="AW114" s="117">
        <v>19800</v>
      </c>
    </row>
    <row r="115" spans="1:49">
      <c r="A115" s="117">
        <v>965</v>
      </c>
      <c r="B115" s="117" t="str">
        <v>비닐스토리</v>
      </c>
      <c r="C115" s="210">
        <v>45555</v>
      </c>
      <c r="D115" s="117" t="str">
        <v>11100069829938</v>
      </c>
      <c r="E115" s="117" t="str">
        <v>쿠팡</v>
      </c>
      <c r="F115" s="117" t="str">
        <v>권민석</v>
      </c>
      <c r="G115" s="117">
        <v>0</v>
      </c>
      <c r="H115" s="117" t="str">
        <v>0504-3516-8820</v>
      </c>
      <c r="I115" s="210">
        <v>45555</v>
      </c>
      <c r="J115" s="117" t="str">
        <v>CJ대한통운</v>
      </c>
      <c r="K115" s="117" t="str">
        <v>540293508154</v>
      </c>
      <c r="L115" s="210">
        <v>0</v>
      </c>
      <c r="M115" s="117" t="str">
        <v>SE.104</v>
      </c>
      <c r="N115" s="117" t="str">
        <v>투명</v>
      </c>
      <c r="O115" s="117">
        <v>5</v>
      </c>
      <c r="P115" s="117" t="str">
        <v>천미현</v>
      </c>
      <c r="Q115" s="117" t="str">
        <v>0504-3516-8820</v>
      </c>
      <c r="R115" s="117">
        <v>0</v>
      </c>
      <c r="S115" s="117" t="str">
        <v>경기도 화성시 수노을중앙로 130 티아이씨타워 107호 우리동네국민상회 ( 새솔동 )</v>
      </c>
      <c r="T115" s="223" t="str">
        <v>문 앞</v>
      </c>
      <c r="U115" s="223">
        <v>0</v>
      </c>
      <c r="V115" s="223">
        <v>0</v>
      </c>
      <c r="W115" s="216">
        <v>13550</v>
      </c>
      <c r="X115" s="216">
        <v>0</v>
      </c>
      <c r="Y115" s="216">
        <v>0</v>
      </c>
      <c r="Z115" s="216">
        <v>0</v>
      </c>
      <c r="AA115" s="216">
        <v>0</v>
      </c>
      <c r="AB115" s="216">
        <v>0</v>
      </c>
      <c r="AC115" s="216">
        <v>0</v>
      </c>
      <c r="AD115" s="117" t="str">
        <v>소폭 18*36</v>
      </c>
      <c r="AE115" s="223" t="str">
        <v>재구매</v>
      </c>
      <c r="AF115" s="216">
        <v>2320</v>
      </c>
      <c r="AG115" s="216">
        <v>1430</v>
      </c>
      <c r="AH115" s="216">
        <v>13550</v>
      </c>
      <c r="AI115" s="216">
        <v>7150</v>
      </c>
      <c r="AJ115" s="216">
        <v>1610</v>
      </c>
      <c r="AK115" s="216">
        <v>7790</v>
      </c>
      <c r="AL115" s="226">
        <v>0.57489999999999997</v>
      </c>
      <c r="AM115" s="223">
        <v>0</v>
      </c>
      <c r="AN115" s="117" t="str">
        <v>ptDB47</v>
      </c>
      <c r="AO115" s="228">
        <v>0</v>
      </c>
      <c r="AP115" s="216">
        <v>13550</v>
      </c>
      <c r="AQ115" s="216">
        <v>7150</v>
      </c>
      <c r="AR115" s="216">
        <v>1610</v>
      </c>
      <c r="AS115" s="216">
        <v>4790</v>
      </c>
      <c r="AT115" s="226">
        <v>0.35349999999999998</v>
      </c>
      <c r="AU115" s="223" t="str">
        <v>Check</v>
      </c>
      <c r="AV115" s="228">
        <v>0</v>
      </c>
      <c r="AW115" s="117">
        <v>7150</v>
      </c>
    </row>
    <row r="116" spans="1:49">
      <c r="A116" s="117">
        <v>966</v>
      </c>
      <c r="B116" s="117" t="str">
        <v>비닐스토리</v>
      </c>
      <c r="C116" s="210">
        <v>45555</v>
      </c>
      <c r="D116" s="117" t="str">
        <v>11100069829851</v>
      </c>
      <c r="E116" s="117" t="str">
        <v>쿠팡</v>
      </c>
      <c r="F116" s="117" t="str">
        <v>권민석</v>
      </c>
      <c r="G116" s="117">
        <v>0</v>
      </c>
      <c r="H116" s="117" t="str">
        <v>0504-4956-0734</v>
      </c>
      <c r="I116" s="210">
        <v>45555</v>
      </c>
      <c r="J116" s="117" t="str">
        <v>CJ대한통운</v>
      </c>
      <c r="K116" s="117" t="str">
        <v>540293508154</v>
      </c>
      <c r="L116" s="210">
        <v>0</v>
      </c>
      <c r="M116" s="117" t="str">
        <v>SE.107</v>
      </c>
      <c r="N116" s="117" t="str">
        <v>투명</v>
      </c>
      <c r="O116" s="117">
        <v>10</v>
      </c>
      <c r="P116" s="117" t="str">
        <v>천미현</v>
      </c>
      <c r="Q116" s="117" t="str">
        <v>0504-4956-0734</v>
      </c>
      <c r="R116" s="117">
        <v>0</v>
      </c>
      <c r="S116" s="117" t="str">
        <v>경기도 화성시 수노을중앙로 130 티아이씨타워 107호 우리동네국민상회 ( 새솔동 )</v>
      </c>
      <c r="T116" s="223" t="str">
        <v>문 앞</v>
      </c>
      <c r="U116" s="223">
        <v>0</v>
      </c>
      <c r="V116" s="223">
        <v>0</v>
      </c>
      <c r="W116" s="216">
        <v>40400</v>
      </c>
      <c r="X116" s="216">
        <v>0</v>
      </c>
      <c r="Y116" s="216">
        <v>0</v>
      </c>
      <c r="Z116" s="216">
        <v>0</v>
      </c>
      <c r="AA116" s="216">
        <v>0</v>
      </c>
      <c r="AB116" s="216">
        <v>0</v>
      </c>
      <c r="AC116" s="216">
        <v>0</v>
      </c>
      <c r="AD116" s="117" t="str">
        <v>소폭 30*51</v>
      </c>
      <c r="AE116" s="223" t="str">
        <v>재구매</v>
      </c>
      <c r="AF116" s="216">
        <v>3510</v>
      </c>
      <c r="AG116" s="216">
        <v>2156</v>
      </c>
      <c r="AH116" s="216">
        <v>40400</v>
      </c>
      <c r="AI116" s="216">
        <v>21560</v>
      </c>
      <c r="AJ116" s="216">
        <v>4800</v>
      </c>
      <c r="AK116" s="216">
        <v>14040</v>
      </c>
      <c r="AL116" s="226">
        <v>0.34749999999999998</v>
      </c>
      <c r="AM116" s="223">
        <v>0</v>
      </c>
      <c r="AN116" s="117" t="str">
        <v>ptDB47</v>
      </c>
      <c r="AO116" s="228">
        <v>0</v>
      </c>
      <c r="AP116" s="216">
        <v>40400</v>
      </c>
      <c r="AQ116" s="216">
        <v>21560</v>
      </c>
      <c r="AR116" s="216">
        <v>4800</v>
      </c>
      <c r="AS116" s="216">
        <v>14040</v>
      </c>
      <c r="AT116" s="226">
        <v>0.34749999999999998</v>
      </c>
      <c r="AU116" s="223" t="str">
        <v/>
      </c>
      <c r="AV116" s="228">
        <v>0</v>
      </c>
      <c r="AW116" s="117">
        <v>21560</v>
      </c>
    </row>
    <row r="117" spans="1:49">
      <c r="A117" s="117">
        <v>967</v>
      </c>
      <c r="B117" s="117" t="str">
        <v>비닐스토리</v>
      </c>
      <c r="C117" s="210">
        <v>45555</v>
      </c>
      <c r="D117" s="117" t="str">
        <v>3100070161414</v>
      </c>
      <c r="E117" s="117" t="str">
        <v>쿠팡</v>
      </c>
      <c r="F117" s="117" t="str">
        <v>이주영</v>
      </c>
      <c r="G117" s="117">
        <v>0</v>
      </c>
      <c r="H117" s="117" t="str">
        <v>0502-4294-9279</v>
      </c>
      <c r="I117" s="210">
        <v>45555</v>
      </c>
      <c r="J117" s="117" t="str">
        <v>CJ대한통운</v>
      </c>
      <c r="K117" s="117" t="str">
        <v>540293599375</v>
      </c>
      <c r="L117" s="210">
        <v>0</v>
      </c>
      <c r="M117" s="117" t="str">
        <v>SE.204</v>
      </c>
      <c r="N117" s="117" t="str">
        <v>투명</v>
      </c>
      <c r="O117" s="117">
        <v>1</v>
      </c>
      <c r="P117" s="117" t="str">
        <v>이주영</v>
      </c>
      <c r="Q117" s="117" t="str">
        <v>0502-4294-9279</v>
      </c>
      <c r="R117" s="117">
        <v>0</v>
      </c>
      <c r="S117" s="117" t="str">
        <v>전라북도 진안군 진안읍 군하리 139-4 세미나</v>
      </c>
      <c r="T117" s="223" t="str">
        <v>직접 받고 부재 시 문 앞</v>
      </c>
      <c r="U117" s="223">
        <v>0</v>
      </c>
      <c r="V117" s="223">
        <v>0</v>
      </c>
      <c r="W117" s="216">
        <v>24570</v>
      </c>
      <c r="X117" s="216">
        <v>0</v>
      </c>
      <c r="Y117" s="216">
        <v>3000</v>
      </c>
      <c r="Z117" s="216">
        <v>3500</v>
      </c>
      <c r="AA117" s="216">
        <v>0</v>
      </c>
      <c r="AB117" s="216">
        <v>1053</v>
      </c>
      <c r="AC117" s="216">
        <v>0</v>
      </c>
      <c r="AD117" s="117" t="str">
        <v>떡롤 30*400</v>
      </c>
      <c r="AE117" s="223">
        <v>0</v>
      </c>
      <c r="AF117" s="216">
        <v>23210</v>
      </c>
      <c r="AG117" s="216">
        <v>14300</v>
      </c>
      <c r="AH117" s="216">
        <v>27570</v>
      </c>
      <c r="AI117" s="216">
        <v>18853</v>
      </c>
      <c r="AJ117" s="216">
        <v>3018</v>
      </c>
      <c r="AK117" s="216">
        <v>5699</v>
      </c>
      <c r="AL117" s="226">
        <v>0.20669999999999999</v>
      </c>
      <c r="AM117" s="223">
        <v>0</v>
      </c>
      <c r="AN117" s="117" t="str">
        <v>ptDB47</v>
      </c>
      <c r="AO117" s="228">
        <v>0</v>
      </c>
      <c r="AP117" s="216">
        <v>27570</v>
      </c>
      <c r="AQ117" s="216">
        <v>18853</v>
      </c>
      <c r="AR117" s="216">
        <v>3018</v>
      </c>
      <c r="AS117" s="216">
        <v>5699</v>
      </c>
      <c r="AT117" s="226">
        <v>0.20669999999999999</v>
      </c>
      <c r="AU117" s="223" t="str">
        <v/>
      </c>
      <c r="AV117" s="228">
        <v>0</v>
      </c>
      <c r="AW117" s="117">
        <v>14300</v>
      </c>
    </row>
    <row r="118" spans="1:49">
      <c r="A118" s="117">
        <v>968</v>
      </c>
      <c r="B118" s="117" t="str">
        <v>비닐스토리</v>
      </c>
      <c r="C118" s="210">
        <v>45555</v>
      </c>
      <c r="D118" s="117" t="str">
        <v>31100070071011</v>
      </c>
      <c r="E118" s="117" t="str">
        <v>쿠팡</v>
      </c>
      <c r="F118" s="117" t="str">
        <v>양정언</v>
      </c>
      <c r="G118" s="117">
        <v>0</v>
      </c>
      <c r="H118" s="117" t="str">
        <v>0502-4422-8367</v>
      </c>
      <c r="I118" s="210">
        <v>45555</v>
      </c>
      <c r="J118" s="117" t="str">
        <v>CJ대한통운</v>
      </c>
      <c r="K118" s="117" t="str">
        <v>540293784186</v>
      </c>
      <c r="L118" s="210">
        <v>0</v>
      </c>
      <c r="M118" s="117" t="str">
        <v>SE.114</v>
      </c>
      <c r="N118" s="117" t="str">
        <v>투명</v>
      </c>
      <c r="O118" s="117">
        <v>5</v>
      </c>
      <c r="P118" s="117" t="str">
        <v>신상진</v>
      </c>
      <c r="Q118" s="117" t="str">
        <v>0502-4422-8367</v>
      </c>
      <c r="R118" s="117">
        <v>0</v>
      </c>
      <c r="S118" s="117" t="str">
        <v>서울특별시 강동구 풍성로37길 45 공안과병원 ( 성내동 )</v>
      </c>
      <c r="T118" s="223" t="str">
        <v>1층 택배보관소</v>
      </c>
      <c r="U118" s="223">
        <v>0</v>
      </c>
      <c r="V118" s="223">
        <v>0</v>
      </c>
      <c r="W118" s="216">
        <v>30600</v>
      </c>
      <c r="X118" s="216">
        <v>3400</v>
      </c>
      <c r="Y118" s="216">
        <v>0</v>
      </c>
      <c r="Z118" s="216">
        <v>3500</v>
      </c>
      <c r="AA118" s="216">
        <v>0</v>
      </c>
      <c r="AB118" s="216">
        <v>1053</v>
      </c>
      <c r="AC118" s="216">
        <v>0</v>
      </c>
      <c r="AD118" s="117" t="str">
        <v>고추 90*130</v>
      </c>
      <c r="AE118" s="223">
        <v>0</v>
      </c>
      <c r="AF118" s="216">
        <v>6430</v>
      </c>
      <c r="AG118" s="216">
        <v>3960</v>
      </c>
      <c r="AH118" s="216">
        <v>30600</v>
      </c>
      <c r="AI118" s="216">
        <v>24353</v>
      </c>
      <c r="AJ118" s="216">
        <v>3635</v>
      </c>
      <c r="AK118" s="216">
        <v>2612</v>
      </c>
      <c r="AL118" s="226">
        <v>8.5400000000000004E-2</v>
      </c>
      <c r="AM118" s="223">
        <v>0</v>
      </c>
      <c r="AN118" s="117" t="str">
        <v>ptDB47</v>
      </c>
      <c r="AO118" s="228">
        <v>0</v>
      </c>
      <c r="AP118" s="216">
        <v>30600</v>
      </c>
      <c r="AQ118" s="216">
        <v>24353</v>
      </c>
      <c r="AR118" s="216">
        <v>3635</v>
      </c>
      <c r="AS118" s="216">
        <v>2612</v>
      </c>
      <c r="AT118" s="226">
        <v>8.5400000000000004E-2</v>
      </c>
      <c r="AU118" s="223" t="str">
        <v/>
      </c>
      <c r="AV118" s="228">
        <v>0</v>
      </c>
      <c r="AW118" s="117">
        <v>19800</v>
      </c>
    </row>
    <row r="119" spans="1:49">
      <c r="A119" s="117">
        <v>969</v>
      </c>
      <c r="B119" s="117" t="str">
        <v>비닐스토리</v>
      </c>
      <c r="C119" s="210">
        <v>45555</v>
      </c>
      <c r="D119" s="117" t="str">
        <v>23100069982578</v>
      </c>
      <c r="E119" s="117" t="str">
        <v>쿠팡</v>
      </c>
      <c r="F119" s="117" t="str">
        <v>오용호</v>
      </c>
      <c r="G119" s="117">
        <v>0</v>
      </c>
      <c r="H119" s="117" t="str">
        <v>0502-7910-4719</v>
      </c>
      <c r="I119" s="210">
        <v>45555</v>
      </c>
      <c r="J119" s="117" t="str">
        <v>CJ대한통운</v>
      </c>
      <c r="K119" s="117" t="str">
        <v>540293784094</v>
      </c>
      <c r="L119" s="210">
        <v>0</v>
      </c>
      <c r="M119" s="117" t="str">
        <v>SE.122</v>
      </c>
      <c r="N119" s="117" t="str">
        <v>청색</v>
      </c>
      <c r="O119" s="117">
        <v>2</v>
      </c>
      <c r="P119" s="117" t="str">
        <v>오용호</v>
      </c>
      <c r="Q119" s="117" t="str">
        <v>0502-7910-4719</v>
      </c>
      <c r="R119" s="117">
        <v>0</v>
      </c>
      <c r="S119" s="117" t="str">
        <v>경상남도 사천시 사천읍 사주길 19 탑노래연습장</v>
      </c>
      <c r="T119" s="223" t="str">
        <v>2층 문앞에 올려주세요.</v>
      </c>
      <c r="U119" s="223">
        <v>0</v>
      </c>
      <c r="V119" s="223">
        <v>0</v>
      </c>
      <c r="W119" s="216">
        <v>12560</v>
      </c>
      <c r="X119" s="216">
        <v>680</v>
      </c>
      <c r="Y119" s="216">
        <v>0</v>
      </c>
      <c r="Z119" s="216">
        <v>3000</v>
      </c>
      <c r="AA119" s="216">
        <v>0</v>
      </c>
      <c r="AB119" s="216">
        <v>0</v>
      </c>
      <c r="AC119" s="216">
        <v>0</v>
      </c>
      <c r="AD119" s="117" t="str">
        <v>막지 75*100</v>
      </c>
      <c r="AE119" s="223">
        <v>0</v>
      </c>
      <c r="AF119" s="216">
        <v>5890</v>
      </c>
      <c r="AG119" s="216">
        <v>3740</v>
      </c>
      <c r="AH119" s="216">
        <v>12560</v>
      </c>
      <c r="AI119" s="216">
        <v>10480</v>
      </c>
      <c r="AJ119" s="216">
        <v>1492</v>
      </c>
      <c r="AK119" s="216">
        <v>588</v>
      </c>
      <c r="AL119" s="226">
        <v>4.6800000000000001E-2</v>
      </c>
      <c r="AM119" s="223">
        <v>0</v>
      </c>
      <c r="AN119" s="117" t="str">
        <v>ptDB47</v>
      </c>
      <c r="AO119" s="228">
        <v>0</v>
      </c>
      <c r="AP119" s="216">
        <v>12560</v>
      </c>
      <c r="AQ119" s="216">
        <v>10480</v>
      </c>
      <c r="AR119" s="216">
        <v>1492</v>
      </c>
      <c r="AS119" s="216">
        <v>588</v>
      </c>
      <c r="AT119" s="226">
        <v>4.6800000000000001E-2</v>
      </c>
      <c r="AU119" s="223" t="str">
        <v/>
      </c>
      <c r="AV119" s="228">
        <v>0</v>
      </c>
      <c r="AW119" s="117">
        <v>7480</v>
      </c>
    </row>
    <row r="120" spans="1:49">
      <c r="A120" s="117">
        <v>975</v>
      </c>
      <c r="B120" s="117" t="str">
        <v>비닐스토리</v>
      </c>
      <c r="C120" s="210">
        <v>45555</v>
      </c>
      <c r="D120" s="117" t="str">
        <v>2024092086646191</v>
      </c>
      <c r="E120" s="117" t="str">
        <v>스마트 스토어</v>
      </c>
      <c r="F120" s="117" t="str">
        <v>강기철</v>
      </c>
      <c r="G120" s="117" t="str">
        <v>make****</v>
      </c>
      <c r="H120" s="117" t="str">
        <v>010-3305-4788</v>
      </c>
      <c r="I120" s="210">
        <v>45555</v>
      </c>
      <c r="J120" s="117" t="str">
        <v>CJ대한통운</v>
      </c>
      <c r="K120" s="117" t="str">
        <v>540293784035</v>
      </c>
      <c r="L120" s="210">
        <v>0</v>
      </c>
      <c r="M120" s="117" t="str">
        <v>SE.119</v>
      </c>
      <c r="N120" s="117" t="str">
        <v>청색</v>
      </c>
      <c r="O120" s="117">
        <v>2</v>
      </c>
      <c r="P120" s="117" t="str">
        <v>강기철</v>
      </c>
      <c r="Q120" s="117" t="str">
        <v>010-3305-4788</v>
      </c>
      <c r="R120" s="117">
        <v>0</v>
      </c>
      <c r="S120" s="117" t="str">
        <v>경상남도 산청군 신안면 지리산대로 3464-1 (신안면) 2층 원지제일의원</v>
      </c>
      <c r="T120" s="223">
        <v>0</v>
      </c>
      <c r="U120" s="223">
        <v>0</v>
      </c>
      <c r="V120" s="223">
        <v>0</v>
      </c>
      <c r="W120" s="216">
        <v>15560</v>
      </c>
      <c r="X120" s="216">
        <v>0</v>
      </c>
      <c r="Y120" s="216">
        <v>3000</v>
      </c>
      <c r="Z120" s="216">
        <v>3000</v>
      </c>
      <c r="AA120" s="216">
        <v>0</v>
      </c>
      <c r="AB120" s="216">
        <v>0</v>
      </c>
      <c r="AC120" s="216">
        <v>0</v>
      </c>
      <c r="AD120" s="117" t="str">
        <v>막지 48*70</v>
      </c>
      <c r="AE120" s="223">
        <v>0</v>
      </c>
      <c r="AF120" s="216">
        <v>5940</v>
      </c>
      <c r="AG120" s="216">
        <v>3960</v>
      </c>
      <c r="AH120" s="216">
        <v>18560</v>
      </c>
      <c r="AI120" s="216">
        <v>10920</v>
      </c>
      <c r="AJ120" s="216">
        <v>758</v>
      </c>
      <c r="AK120" s="216">
        <v>9882</v>
      </c>
      <c r="AL120" s="226">
        <v>0.53239999999999998</v>
      </c>
      <c r="AM120" s="223">
        <v>0</v>
      </c>
      <c r="AN120" s="117" t="str">
        <v>ptDB47</v>
      </c>
      <c r="AO120" s="228">
        <v>0</v>
      </c>
      <c r="AP120" s="216">
        <v>18560</v>
      </c>
      <c r="AQ120" s="216">
        <v>10920</v>
      </c>
      <c r="AR120" s="216">
        <v>758</v>
      </c>
      <c r="AS120" s="216">
        <v>6882</v>
      </c>
      <c r="AT120" s="226">
        <v>0.37080000000000002</v>
      </c>
      <c r="AU120" s="223" t="str">
        <v>Check</v>
      </c>
      <c r="AV120" s="228">
        <v>0</v>
      </c>
      <c r="AW120" s="117">
        <v>7920</v>
      </c>
    </row>
    <row r="121" spans="1:49">
      <c r="A121" s="117">
        <v>976</v>
      </c>
      <c r="B121" s="117" t="str">
        <v>비닐스토리</v>
      </c>
      <c r="C121" s="210">
        <v>45555</v>
      </c>
      <c r="D121" s="117" t="str">
        <v>2024092078581791</v>
      </c>
      <c r="E121" s="117" t="str">
        <v>스마트 스토어</v>
      </c>
      <c r="F121" s="117" t="str">
        <v>임선화</v>
      </c>
      <c r="G121" s="117" t="str">
        <v>ssou****</v>
      </c>
      <c r="H121" s="117" t="str">
        <v>010-8991-4862</v>
      </c>
      <c r="I121" s="210">
        <v>45555</v>
      </c>
      <c r="J121" s="117" t="str">
        <v>CJ대한통운</v>
      </c>
      <c r="K121" s="117" t="str">
        <v>530295348362</v>
      </c>
      <c r="L121" s="210">
        <v>0</v>
      </c>
      <c r="M121" s="117" t="str">
        <v>SE.105</v>
      </c>
      <c r="N121" s="117" t="str">
        <v>투명</v>
      </c>
      <c r="O121" s="117">
        <v>1</v>
      </c>
      <c r="P121" s="117" t="str">
        <v>임선화</v>
      </c>
      <c r="Q121" s="117" t="str">
        <v>010-4696-2023</v>
      </c>
      <c r="R121" s="117">
        <v>0</v>
      </c>
      <c r="S121" s="117" t="str">
        <v>경상남도 양산시 동면 금오3길 12-1 (동면) 1층 상가</v>
      </c>
      <c r="T121" s="223">
        <v>0</v>
      </c>
      <c r="U121" s="223">
        <v>0</v>
      </c>
      <c r="V121" s="223">
        <v>0</v>
      </c>
      <c r="W121" s="216">
        <v>2780</v>
      </c>
      <c r="X121" s="216">
        <v>0</v>
      </c>
      <c r="Y121" s="216">
        <v>3000</v>
      </c>
      <c r="Z121" s="216">
        <v>3500</v>
      </c>
      <c r="AA121" s="216">
        <v>0</v>
      </c>
      <c r="AB121" s="216">
        <v>1053</v>
      </c>
      <c r="AC121" s="216">
        <v>0</v>
      </c>
      <c r="AD121" s="117" t="str">
        <v>소폭 20*38</v>
      </c>
      <c r="AE121" s="223" t="str">
        <v>재구매</v>
      </c>
      <c r="AF121" s="216">
        <v>2550</v>
      </c>
      <c r="AG121" s="216">
        <v>1650</v>
      </c>
      <c r="AH121" s="216">
        <v>5780</v>
      </c>
      <c r="AI121" s="216">
        <v>6203</v>
      </c>
      <c r="AJ121" s="216">
        <v>250</v>
      </c>
      <c r="AK121" s="216">
        <v>-673</v>
      </c>
      <c r="AL121" s="226">
        <v>-0.1164</v>
      </c>
      <c r="AM121" s="223">
        <v>0</v>
      </c>
      <c r="AN121" s="117" t="str">
        <v>ptDB47</v>
      </c>
      <c r="AO121" s="228">
        <v>0</v>
      </c>
      <c r="AP121" s="216">
        <v>5780</v>
      </c>
      <c r="AQ121" s="216">
        <v>6203</v>
      </c>
      <c r="AR121" s="216">
        <v>250</v>
      </c>
      <c r="AS121" s="216">
        <v>-673</v>
      </c>
      <c r="AT121" s="226">
        <v>-0.1164</v>
      </c>
      <c r="AU121" s="223" t="str">
        <v/>
      </c>
      <c r="AV121" s="228">
        <v>7</v>
      </c>
      <c r="AW121" s="117">
        <v>1650</v>
      </c>
    </row>
    <row r="122" spans="1:49">
      <c r="A122" s="117">
        <v>977</v>
      </c>
      <c r="B122" s="117" t="str">
        <v>비닐스토리</v>
      </c>
      <c r="C122" s="210">
        <v>45555</v>
      </c>
      <c r="D122" s="117" t="str">
        <v>2024092078581781</v>
      </c>
      <c r="E122" s="117" t="str">
        <v>스마트 스토어</v>
      </c>
      <c r="F122" s="117" t="str">
        <v>임선화</v>
      </c>
      <c r="G122" s="117" t="str">
        <v>ssou****</v>
      </c>
      <c r="H122" s="117" t="str">
        <v>010-8991-4862</v>
      </c>
      <c r="I122" s="210">
        <v>45555</v>
      </c>
      <c r="J122" s="117" t="str">
        <v>CJ대한통운</v>
      </c>
      <c r="K122" s="117" t="str">
        <v>530295348362</v>
      </c>
      <c r="L122" s="210">
        <v>0</v>
      </c>
      <c r="M122" s="117" t="str">
        <v>SE.105</v>
      </c>
      <c r="N122" s="117" t="str">
        <v>투명</v>
      </c>
      <c r="O122" s="117">
        <v>2</v>
      </c>
      <c r="P122" s="117" t="str">
        <v>임선화</v>
      </c>
      <c r="Q122" s="117" t="str">
        <v>010-4696-2023</v>
      </c>
      <c r="R122" s="117">
        <v>0</v>
      </c>
      <c r="S122" s="117" t="str">
        <v>경상남도 양산시 동면 금오3길 12-1 (동면) 1층 상가</v>
      </c>
      <c r="T122" s="223">
        <v>0</v>
      </c>
      <c r="U122" s="223">
        <v>0</v>
      </c>
      <c r="V122" s="223">
        <v>0</v>
      </c>
      <c r="W122" s="216">
        <v>5560</v>
      </c>
      <c r="X122" s="216">
        <v>0</v>
      </c>
      <c r="Y122" s="216">
        <v>0</v>
      </c>
      <c r="Z122" s="216">
        <v>0</v>
      </c>
      <c r="AA122" s="216">
        <v>0</v>
      </c>
      <c r="AB122" s="216">
        <v>0</v>
      </c>
      <c r="AC122" s="216">
        <v>0</v>
      </c>
      <c r="AD122" s="117" t="str">
        <v>소폭 20*38</v>
      </c>
      <c r="AE122" s="223" t="str">
        <v>재구매</v>
      </c>
      <c r="AF122" s="216">
        <v>2550</v>
      </c>
      <c r="AG122" s="216">
        <v>1650</v>
      </c>
      <c r="AH122" s="216">
        <v>5560</v>
      </c>
      <c r="AI122" s="216">
        <v>3300</v>
      </c>
      <c r="AJ122" s="216">
        <v>301</v>
      </c>
      <c r="AK122" s="216">
        <v>7959</v>
      </c>
      <c r="AL122" s="226">
        <v>1.4315</v>
      </c>
      <c r="AM122" s="223">
        <v>0</v>
      </c>
      <c r="AN122" s="117" t="str">
        <v>ptDB47</v>
      </c>
      <c r="AO122" s="228">
        <v>0</v>
      </c>
      <c r="AP122" s="216">
        <v>5560</v>
      </c>
      <c r="AQ122" s="216">
        <v>3300</v>
      </c>
      <c r="AR122" s="216">
        <v>301</v>
      </c>
      <c r="AS122" s="216">
        <v>1959</v>
      </c>
      <c r="AT122" s="226">
        <v>0.3523</v>
      </c>
      <c r="AU122" s="223" t="str">
        <v>Check</v>
      </c>
      <c r="AV122" s="228">
        <v>7</v>
      </c>
      <c r="AW122" s="117">
        <v>3300</v>
      </c>
    </row>
    <row r="123" spans="1:49">
      <c r="A123" s="117">
        <v>978</v>
      </c>
      <c r="B123" s="117" t="str">
        <v>비닐스토리</v>
      </c>
      <c r="C123" s="210">
        <v>45555</v>
      </c>
      <c r="D123" s="117" t="str">
        <v>2024092078581771</v>
      </c>
      <c r="E123" s="117" t="str">
        <v>스마트 스토어</v>
      </c>
      <c r="F123" s="117" t="str">
        <v>임선화</v>
      </c>
      <c r="G123" s="117" t="str">
        <v>ssou****</v>
      </c>
      <c r="H123" s="117" t="str">
        <v>010-8991-4862</v>
      </c>
      <c r="I123" s="210">
        <v>45555</v>
      </c>
      <c r="J123" s="117" t="str">
        <v>CJ대한통운</v>
      </c>
      <c r="K123" s="117" t="str">
        <v>530295348362</v>
      </c>
      <c r="L123" s="210">
        <v>0</v>
      </c>
      <c r="M123" s="117" t="str">
        <v>SE.107</v>
      </c>
      <c r="N123" s="117" t="str">
        <v>투명</v>
      </c>
      <c r="O123" s="117">
        <v>1</v>
      </c>
      <c r="P123" s="117" t="str">
        <v>임선화</v>
      </c>
      <c r="Q123" s="117" t="str">
        <v>010-4696-2023</v>
      </c>
      <c r="R123" s="117">
        <v>0</v>
      </c>
      <c r="S123" s="117" t="str">
        <v>경상남도 양산시 동면 금오3길 12-1 (동면) 1층 상가</v>
      </c>
      <c r="T123" s="223">
        <v>0</v>
      </c>
      <c r="U123" s="223">
        <v>0</v>
      </c>
      <c r="V123" s="223">
        <v>0</v>
      </c>
      <c r="W123" s="216">
        <v>3330</v>
      </c>
      <c r="X123" s="216">
        <v>0</v>
      </c>
      <c r="Y123" s="216">
        <v>0</v>
      </c>
      <c r="Z123" s="216">
        <v>0</v>
      </c>
      <c r="AA123" s="216">
        <v>0</v>
      </c>
      <c r="AB123" s="216">
        <v>0</v>
      </c>
      <c r="AC123" s="216">
        <v>0</v>
      </c>
      <c r="AD123" s="117" t="str">
        <v>소폭 30*51</v>
      </c>
      <c r="AE123" s="223" t="str">
        <v>재구매</v>
      </c>
      <c r="AF123" s="216">
        <v>3340</v>
      </c>
      <c r="AG123" s="216">
        <v>2156</v>
      </c>
      <c r="AH123" s="216">
        <v>3330</v>
      </c>
      <c r="AI123" s="216">
        <v>2156</v>
      </c>
      <c r="AJ123" s="216">
        <v>213</v>
      </c>
      <c r="AK123" s="216">
        <v>3961</v>
      </c>
      <c r="AL123" s="226">
        <v>1.1895</v>
      </c>
      <c r="AM123" s="223">
        <v>0</v>
      </c>
      <c r="AN123" s="117" t="str">
        <v>ptDB47</v>
      </c>
      <c r="AO123" s="228">
        <v>0</v>
      </c>
      <c r="AP123" s="216">
        <v>3330</v>
      </c>
      <c r="AQ123" s="216">
        <v>2156</v>
      </c>
      <c r="AR123" s="216">
        <v>213</v>
      </c>
      <c r="AS123" s="216">
        <v>961</v>
      </c>
      <c r="AT123" s="226">
        <v>0.28860000000000002</v>
      </c>
      <c r="AU123" s="223" t="str">
        <v>Check</v>
      </c>
      <c r="AV123" s="228">
        <v>7</v>
      </c>
      <c r="AW123" s="117">
        <v>2156</v>
      </c>
    </row>
    <row r="124" spans="1:49">
      <c r="A124" s="117">
        <v>979</v>
      </c>
      <c r="B124" s="117" t="str">
        <v>비닐스토리</v>
      </c>
      <c r="C124" s="210">
        <v>45555</v>
      </c>
      <c r="D124" s="117" t="str">
        <v>2024092078581761</v>
      </c>
      <c r="E124" s="117" t="str">
        <v>스마트 스토어</v>
      </c>
      <c r="F124" s="117" t="str">
        <v>임선화</v>
      </c>
      <c r="G124" s="117" t="str">
        <v>ssou****</v>
      </c>
      <c r="H124" s="117" t="str">
        <v>010-8991-4862</v>
      </c>
      <c r="I124" s="210">
        <v>45555</v>
      </c>
      <c r="J124" s="117" t="str">
        <v>CJ대한통운</v>
      </c>
      <c r="K124" s="117" t="str">
        <v>530295348362</v>
      </c>
      <c r="L124" s="210">
        <v>0</v>
      </c>
      <c r="M124" s="117" t="str">
        <v>SE.104</v>
      </c>
      <c r="N124" s="117" t="str">
        <v>투명</v>
      </c>
      <c r="O124" s="117">
        <v>2</v>
      </c>
      <c r="P124" s="117" t="str">
        <v>임선화</v>
      </c>
      <c r="Q124" s="117" t="str">
        <v>010-4696-2023</v>
      </c>
      <c r="R124" s="117">
        <v>0</v>
      </c>
      <c r="S124" s="117" t="str">
        <v>경상남도 양산시 동면 금오3길 12-1 (동면) 1층 상가</v>
      </c>
      <c r="T124" s="223">
        <v>0</v>
      </c>
      <c r="U124" s="223">
        <v>0</v>
      </c>
      <c r="V124" s="223">
        <v>0</v>
      </c>
      <c r="W124" s="216">
        <v>4680</v>
      </c>
      <c r="X124" s="216">
        <v>0</v>
      </c>
      <c r="Y124" s="216">
        <v>0</v>
      </c>
      <c r="Z124" s="216">
        <v>0</v>
      </c>
      <c r="AA124" s="216">
        <v>0</v>
      </c>
      <c r="AB124" s="216">
        <v>0</v>
      </c>
      <c r="AC124" s="216">
        <v>0</v>
      </c>
      <c r="AD124" s="117" t="str">
        <v>소폭 18*36</v>
      </c>
      <c r="AE124" s="223" t="str">
        <v>재구매</v>
      </c>
      <c r="AF124" s="216">
        <v>2210</v>
      </c>
      <c r="AG124" s="216">
        <v>1430</v>
      </c>
      <c r="AH124" s="216">
        <v>4680</v>
      </c>
      <c r="AI124" s="216">
        <v>2860</v>
      </c>
      <c r="AJ124" s="216">
        <v>266</v>
      </c>
      <c r="AK124" s="216">
        <v>4554</v>
      </c>
      <c r="AL124" s="226">
        <v>0.97309999999999997</v>
      </c>
      <c r="AM124" s="223">
        <v>0</v>
      </c>
      <c r="AN124" s="117" t="str">
        <v>ptDB47</v>
      </c>
      <c r="AO124" s="228">
        <v>0</v>
      </c>
      <c r="AP124" s="216">
        <v>4680</v>
      </c>
      <c r="AQ124" s="216">
        <v>2860</v>
      </c>
      <c r="AR124" s="216">
        <v>266</v>
      </c>
      <c r="AS124" s="216">
        <v>1554</v>
      </c>
      <c r="AT124" s="226">
        <v>0.33210000000000001</v>
      </c>
      <c r="AU124" s="223" t="str">
        <v>Check</v>
      </c>
      <c r="AV124" s="228">
        <v>7</v>
      </c>
      <c r="AW124" s="117">
        <v>2860</v>
      </c>
    </row>
    <row r="125" spans="1:49">
      <c r="A125" s="117">
        <v>980</v>
      </c>
      <c r="B125" s="117" t="str">
        <v>비닐스토리</v>
      </c>
      <c r="C125" s="210">
        <v>45555</v>
      </c>
      <c r="D125" s="117" t="str">
        <v>2024092078581751</v>
      </c>
      <c r="E125" s="117" t="str">
        <v>스마트 스토어</v>
      </c>
      <c r="F125" s="117" t="str">
        <v>임선화</v>
      </c>
      <c r="G125" s="117" t="str">
        <v>ssou****</v>
      </c>
      <c r="H125" s="117" t="str">
        <v>010-8991-4862</v>
      </c>
      <c r="I125" s="210">
        <v>45555</v>
      </c>
      <c r="J125" s="117" t="str">
        <v>CJ대한통운</v>
      </c>
      <c r="K125" s="117" t="str">
        <v>530295348362</v>
      </c>
      <c r="L125" s="210">
        <v>0</v>
      </c>
      <c r="M125" s="117" t="str">
        <v>SE.103</v>
      </c>
      <c r="N125" s="117" t="str">
        <v>투명</v>
      </c>
      <c r="O125" s="117">
        <v>2</v>
      </c>
      <c r="P125" s="117" t="str">
        <v>임선화</v>
      </c>
      <c r="Q125" s="117" t="str">
        <v>010-4696-2023</v>
      </c>
      <c r="R125" s="117">
        <v>0</v>
      </c>
      <c r="S125" s="117" t="str">
        <v>경상남도 양산시 동면 금오3길 12-1 (동면) 1층 상가</v>
      </c>
      <c r="T125" s="223">
        <v>0</v>
      </c>
      <c r="U125" s="223">
        <v>0</v>
      </c>
      <c r="V125" s="223">
        <v>0</v>
      </c>
      <c r="W125" s="216">
        <v>3600</v>
      </c>
      <c r="X125" s="216">
        <v>0</v>
      </c>
      <c r="Y125" s="216">
        <v>0</v>
      </c>
      <c r="Z125" s="216">
        <v>0</v>
      </c>
      <c r="AA125" s="216">
        <v>0</v>
      </c>
      <c r="AB125" s="216">
        <v>0</v>
      </c>
      <c r="AC125" s="216">
        <v>0</v>
      </c>
      <c r="AD125" s="117" t="str">
        <v>소폭 15*32</v>
      </c>
      <c r="AE125" s="223" t="str">
        <v>재구매</v>
      </c>
      <c r="AF125" s="216">
        <v>1700</v>
      </c>
      <c r="AG125" s="216">
        <v>1100</v>
      </c>
      <c r="AH125" s="216">
        <v>3600</v>
      </c>
      <c r="AI125" s="216">
        <v>2200</v>
      </c>
      <c r="AJ125" s="216">
        <v>223</v>
      </c>
      <c r="AK125" s="216">
        <v>4177</v>
      </c>
      <c r="AL125" s="226">
        <v>1.1603000000000001</v>
      </c>
      <c r="AM125" s="223">
        <v>0</v>
      </c>
      <c r="AN125" s="117" t="str">
        <v>ptDB47</v>
      </c>
      <c r="AO125" s="228">
        <v>0</v>
      </c>
      <c r="AP125" s="216">
        <v>3600</v>
      </c>
      <c r="AQ125" s="216">
        <v>2200</v>
      </c>
      <c r="AR125" s="216">
        <v>223</v>
      </c>
      <c r="AS125" s="216">
        <v>1177</v>
      </c>
      <c r="AT125" s="226">
        <v>0.32690000000000002</v>
      </c>
      <c r="AU125" s="223" t="str">
        <v>Check</v>
      </c>
      <c r="AV125" s="228">
        <v>7</v>
      </c>
      <c r="AW125" s="117">
        <v>2200</v>
      </c>
    </row>
    <row r="126" spans="1:49">
      <c r="A126" s="117">
        <v>981</v>
      </c>
      <c r="B126" s="117" t="str">
        <v>비닐스토리</v>
      </c>
      <c r="C126" s="210">
        <v>45555</v>
      </c>
      <c r="D126" s="117" t="str">
        <v>2024092078581741</v>
      </c>
      <c r="E126" s="117" t="str">
        <v>스마트 스토어</v>
      </c>
      <c r="F126" s="117" t="str">
        <v>임선화</v>
      </c>
      <c r="G126" s="117" t="str">
        <v>ssou****</v>
      </c>
      <c r="H126" s="117" t="str">
        <v>010-8991-4862</v>
      </c>
      <c r="I126" s="210">
        <v>45555</v>
      </c>
      <c r="J126" s="117" t="str">
        <v>CJ대한통운</v>
      </c>
      <c r="K126" s="117" t="str">
        <v>530295348362</v>
      </c>
      <c r="L126" s="210">
        <v>0</v>
      </c>
      <c r="M126" s="117" t="str">
        <v>SE.102</v>
      </c>
      <c r="N126" s="117" t="str">
        <v>투명</v>
      </c>
      <c r="O126" s="117">
        <v>1</v>
      </c>
      <c r="P126" s="117" t="str">
        <v>임선화</v>
      </c>
      <c r="Q126" s="117" t="str">
        <v>010-4696-2023</v>
      </c>
      <c r="R126" s="117">
        <v>0</v>
      </c>
      <c r="S126" s="117" t="str">
        <v>경상남도 양산시 동면 금오3길 12-1 (동면) 1층 상가</v>
      </c>
      <c r="T126" s="223">
        <v>0</v>
      </c>
      <c r="U126" s="223">
        <v>0</v>
      </c>
      <c r="V126" s="223">
        <v>0</v>
      </c>
      <c r="W126" s="216">
        <v>1080</v>
      </c>
      <c r="X126" s="216">
        <v>0</v>
      </c>
      <c r="Y126" s="216">
        <v>0</v>
      </c>
      <c r="Z126" s="216">
        <v>0</v>
      </c>
      <c r="AA126" s="216">
        <v>0</v>
      </c>
      <c r="AB126" s="216">
        <v>0</v>
      </c>
      <c r="AC126" s="216">
        <v>0</v>
      </c>
      <c r="AD126" s="117" t="str">
        <v>소폭 12*26</v>
      </c>
      <c r="AE126" s="223" t="str">
        <v>재구매</v>
      </c>
      <c r="AF126" s="216">
        <v>1020</v>
      </c>
      <c r="AG126" s="216">
        <v>660</v>
      </c>
      <c r="AH126" s="216">
        <v>1080</v>
      </c>
      <c r="AI126" s="216">
        <v>660</v>
      </c>
      <c r="AJ126" s="216">
        <v>123</v>
      </c>
      <c r="AK126" s="216">
        <v>3297</v>
      </c>
      <c r="AL126" s="226">
        <v>3.0528</v>
      </c>
      <c r="AM126" s="223">
        <v>0</v>
      </c>
      <c r="AN126" s="117" t="str">
        <v>ptDB47</v>
      </c>
      <c r="AO126" s="228">
        <v>0</v>
      </c>
      <c r="AP126" s="216">
        <v>1080</v>
      </c>
      <c r="AQ126" s="216">
        <v>660</v>
      </c>
      <c r="AR126" s="216">
        <v>123</v>
      </c>
      <c r="AS126" s="216">
        <v>297</v>
      </c>
      <c r="AT126" s="226">
        <v>0.27500000000000002</v>
      </c>
      <c r="AU126" s="223" t="str">
        <v>Check</v>
      </c>
      <c r="AV126" s="228">
        <v>7</v>
      </c>
      <c r="AW126" s="117">
        <v>660</v>
      </c>
    </row>
    <row r="127" spans="1:49">
      <c r="A127" s="117">
        <v>982</v>
      </c>
      <c r="B127" s="117" t="str">
        <v>비닐스토리</v>
      </c>
      <c r="C127" s="210">
        <v>45555</v>
      </c>
      <c r="D127" s="117" t="str">
        <v>2024092074760481</v>
      </c>
      <c r="E127" s="117" t="str">
        <v>스마트 스토어</v>
      </c>
      <c r="F127" s="117" t="str">
        <v>박미영</v>
      </c>
      <c r="G127" s="117" t="str">
        <v>mypa****</v>
      </c>
      <c r="H127" s="117" t="str">
        <v>010-4710-6811</v>
      </c>
      <c r="I127" s="210">
        <v>45555</v>
      </c>
      <c r="J127" s="117" t="str">
        <v>CJ대한통운</v>
      </c>
      <c r="K127" s="117" t="str">
        <v>540293508121</v>
      </c>
      <c r="L127" s="210">
        <v>0</v>
      </c>
      <c r="M127" s="117" t="str">
        <v>SE.118</v>
      </c>
      <c r="N127" s="117" t="str">
        <v>투명</v>
      </c>
      <c r="O127" s="117">
        <v>1</v>
      </c>
      <c r="P127" s="117" t="str">
        <v>김윤호</v>
      </c>
      <c r="Q127" s="117" t="str">
        <v>010-2511-6448</v>
      </c>
      <c r="R127" s="117" t="str">
        <v>010-4710-6811</v>
      </c>
      <c r="S127" s="117" t="str">
        <v>경기도 화성시 동탄산단4길 9-25 (방교동) 컴테크써지(주)김윤호</v>
      </c>
      <c r="T127" s="223">
        <v>0</v>
      </c>
      <c r="U127" s="223">
        <v>0</v>
      </c>
      <c r="V127" s="223">
        <v>0</v>
      </c>
      <c r="W127" s="216">
        <v>4990</v>
      </c>
      <c r="X127" s="216">
        <v>0</v>
      </c>
      <c r="Y127" s="216">
        <v>3000</v>
      </c>
      <c r="Z127" s="216">
        <v>3000</v>
      </c>
      <c r="AA127" s="216">
        <v>0</v>
      </c>
      <c r="AB127" s="216">
        <v>1725</v>
      </c>
      <c r="AC127" s="216">
        <v>0</v>
      </c>
      <c r="AD127" s="117" t="str">
        <v>막지 40*60</v>
      </c>
      <c r="AE127" s="223">
        <v>0</v>
      </c>
      <c r="AF127" s="216">
        <v>3800</v>
      </c>
      <c r="AG127" s="216">
        <v>2530</v>
      </c>
      <c r="AH127" s="216">
        <v>7990</v>
      </c>
      <c r="AI127" s="216">
        <v>7255</v>
      </c>
      <c r="AJ127" s="216">
        <v>338</v>
      </c>
      <c r="AK127" s="216">
        <v>3397</v>
      </c>
      <c r="AL127" s="226">
        <v>0.42520000000000002</v>
      </c>
      <c r="AM127" s="223">
        <v>0</v>
      </c>
      <c r="AN127" s="117" t="str">
        <v>ptDB47</v>
      </c>
      <c r="AO127" s="228">
        <v>0</v>
      </c>
      <c r="AP127" s="216">
        <v>7990</v>
      </c>
      <c r="AQ127" s="216">
        <v>7255</v>
      </c>
      <c r="AR127" s="216">
        <v>338</v>
      </c>
      <c r="AS127" s="216">
        <v>397</v>
      </c>
      <c r="AT127" s="226">
        <v>4.9700000000000001E-2</v>
      </c>
      <c r="AU127" s="223" t="str">
        <v>Check</v>
      </c>
      <c r="AV127" s="228">
        <v>0</v>
      </c>
      <c r="AW127" s="117">
        <v>2530</v>
      </c>
    </row>
    <row r="128" spans="1:49">
      <c r="A128" s="117">
        <v>983</v>
      </c>
      <c r="B128" s="117" t="str">
        <v>비닐스토리</v>
      </c>
      <c r="C128" s="210">
        <v>45555</v>
      </c>
      <c r="D128" s="117" t="str">
        <v>2024092072250721</v>
      </c>
      <c r="E128" s="117" t="str">
        <v>스마트 스토어</v>
      </c>
      <c r="F128" s="117" t="str">
        <v>구본혜</v>
      </c>
      <c r="G128" s="117" t="str">
        <v>bonj****</v>
      </c>
      <c r="H128" s="117" t="str">
        <v>010-7272-8838</v>
      </c>
      <c r="I128" s="210">
        <v>45555</v>
      </c>
      <c r="J128" s="117" t="str">
        <v>CJ대한통운</v>
      </c>
      <c r="K128" s="117" t="str">
        <v>540293508246</v>
      </c>
      <c r="L128" s="210">
        <v>0</v>
      </c>
      <c r="M128" s="117" t="str">
        <v>SE.206</v>
      </c>
      <c r="N128" s="117" t="str">
        <v>투명</v>
      </c>
      <c r="O128" s="117">
        <v>2</v>
      </c>
      <c r="P128" s="117" t="str">
        <v>본작</v>
      </c>
      <c r="Q128" s="117" t="str">
        <v>010-7272-8838</v>
      </c>
      <c r="R128" s="117">
        <v>0</v>
      </c>
      <c r="S128" s="117" t="str">
        <v>서울특별시 성동구 광나루로9길 2 (송정동) 1층 병과점본작</v>
      </c>
      <c r="T128" s="223" t="str">
        <v>본작 매장 문앞이 아닌, 건물 1층 문 안쪽에 놓아야합니다. 배송시 연락주세요!!~</v>
      </c>
      <c r="U128" s="223">
        <v>0</v>
      </c>
      <c r="V128" s="223">
        <v>0</v>
      </c>
      <c r="W128" s="216">
        <v>57240</v>
      </c>
      <c r="X128" s="216">
        <v>6360</v>
      </c>
      <c r="Y128" s="216">
        <v>0</v>
      </c>
      <c r="Z128" s="216">
        <v>4400</v>
      </c>
      <c r="AA128" s="216">
        <v>0</v>
      </c>
      <c r="AB128" s="216">
        <v>1725</v>
      </c>
      <c r="AC128" s="216">
        <v>0</v>
      </c>
      <c r="AD128" s="117" t="str">
        <v>떡롤 45*330</v>
      </c>
      <c r="AE128" s="223">
        <v>0</v>
      </c>
      <c r="AF128" s="216">
        <v>30600</v>
      </c>
      <c r="AG128" s="216">
        <v>19800</v>
      </c>
      <c r="AH128" s="216">
        <v>57240</v>
      </c>
      <c r="AI128" s="216">
        <v>45725</v>
      </c>
      <c r="AJ128" s="216">
        <v>2358</v>
      </c>
      <c r="AK128" s="216">
        <v>9157</v>
      </c>
      <c r="AL128" s="226">
        <v>0.16</v>
      </c>
      <c r="AM128" s="223">
        <v>0</v>
      </c>
      <c r="AN128" s="117" t="str">
        <v>ptDB47</v>
      </c>
      <c r="AO128" s="228">
        <v>0</v>
      </c>
      <c r="AP128" s="216">
        <v>57240</v>
      </c>
      <c r="AQ128" s="216">
        <v>45725</v>
      </c>
      <c r="AR128" s="216">
        <v>2358</v>
      </c>
      <c r="AS128" s="216">
        <v>9157</v>
      </c>
      <c r="AT128" s="226">
        <v>0.16</v>
      </c>
      <c r="AU128" s="223" t="str">
        <v/>
      </c>
      <c r="AV128" s="228">
        <v>0</v>
      </c>
      <c r="AW128" s="117">
        <v>39600</v>
      </c>
    </row>
    <row r="129" spans="1:49">
      <c r="A129" s="117">
        <v>984</v>
      </c>
      <c r="B129" s="117" t="str">
        <v>비닐스토리</v>
      </c>
      <c r="C129" s="210">
        <v>45552</v>
      </c>
      <c r="D129" s="117" t="str">
        <v>2024091775452641</v>
      </c>
      <c r="E129" s="117" t="str">
        <v>스마트 스토어</v>
      </c>
      <c r="F129" s="117" t="str">
        <v>문서현</v>
      </c>
      <c r="G129" s="117" t="str">
        <v>muna****</v>
      </c>
      <c r="H129" s="117" t="str">
        <v>010-8286-2920</v>
      </c>
      <c r="I129" s="210">
        <v>45555</v>
      </c>
      <c r="J129" s="117" t="str">
        <v>CJ대한통운</v>
      </c>
      <c r="K129" s="117" t="str">
        <v>530295348325</v>
      </c>
      <c r="L129" s="210">
        <v>0</v>
      </c>
      <c r="M129" s="117" t="str">
        <v>SE.305</v>
      </c>
      <c r="N129" s="117" t="str">
        <v>투명</v>
      </c>
      <c r="O129" s="117">
        <v>2</v>
      </c>
      <c r="P129" s="117" t="str">
        <v>문서현</v>
      </c>
      <c r="Q129" s="117" t="str">
        <v>010-8286-2920</v>
      </c>
      <c r="R129" s="117">
        <v>0</v>
      </c>
      <c r="S129" s="117" t="str">
        <v>인천광역시 서구 한중1로 14 (백석동) 센트럴빌딩106호 햇님떡방</v>
      </c>
      <c r="T129" s="223" t="str">
        <v>하자없는 제품으로 꼼꼼하게 체크해서 보내주세여^^</v>
      </c>
      <c r="U129" s="223">
        <v>0</v>
      </c>
      <c r="V129" s="223">
        <v>0</v>
      </c>
      <c r="W129" s="216">
        <v>37260</v>
      </c>
      <c r="X129" s="216">
        <v>4140</v>
      </c>
      <c r="Y129" s="216">
        <v>0</v>
      </c>
      <c r="Z129" s="216">
        <v>4400</v>
      </c>
      <c r="AA129" s="216">
        <v>0</v>
      </c>
      <c r="AB129" s="216">
        <v>0</v>
      </c>
      <c r="AC129" s="216">
        <v>0</v>
      </c>
      <c r="AD129" s="117" t="str">
        <v>떡외겹 39*40</v>
      </c>
      <c r="AE129" s="223" t="str">
        <v>재구매</v>
      </c>
      <c r="AF129" s="216">
        <v>19550</v>
      </c>
      <c r="AG129" s="216">
        <v>12650</v>
      </c>
      <c r="AH129" s="216">
        <v>37260</v>
      </c>
      <c r="AI129" s="216">
        <v>29700</v>
      </c>
      <c r="AJ129" s="216">
        <v>1563</v>
      </c>
      <c r="AK129" s="216">
        <v>5997</v>
      </c>
      <c r="AL129" s="226">
        <v>0.161</v>
      </c>
      <c r="AM129" s="223">
        <v>0</v>
      </c>
      <c r="AN129" s="117" t="str">
        <v>ptDB47</v>
      </c>
      <c r="AO129" s="228">
        <v>0</v>
      </c>
      <c r="AP129" s="216">
        <v>37260</v>
      </c>
      <c r="AQ129" s="216">
        <v>29700</v>
      </c>
      <c r="AR129" s="216">
        <v>1563</v>
      </c>
      <c r="AS129" s="216">
        <v>5997</v>
      </c>
      <c r="AT129" s="226">
        <v>0.161</v>
      </c>
      <c r="AU129" s="223" t="str">
        <v/>
      </c>
      <c r="AV129" s="228">
        <v>3</v>
      </c>
      <c r="AW129" s="117">
        <v>25300</v>
      </c>
    </row>
    <row r="130" spans="1:49">
      <c r="A130" s="117">
        <v>985</v>
      </c>
      <c r="B130" s="117" t="str">
        <v>비닐스토리</v>
      </c>
      <c r="C130" s="210">
        <v>45552</v>
      </c>
      <c r="D130" s="117" t="str">
        <v>2024091775452631</v>
      </c>
      <c r="E130" s="117" t="str">
        <v>스마트 스토어</v>
      </c>
      <c r="F130" s="117" t="str">
        <v>문서현</v>
      </c>
      <c r="G130" s="117" t="str">
        <v>muna****</v>
      </c>
      <c r="H130" s="117" t="str">
        <v>010-8286-2920</v>
      </c>
      <c r="I130" s="210">
        <v>45555</v>
      </c>
      <c r="J130" s="117" t="str">
        <v>CJ대한통운</v>
      </c>
      <c r="K130" s="117" t="str">
        <v>530295348325</v>
      </c>
      <c r="L130" s="210">
        <v>0</v>
      </c>
      <c r="M130" s="117" t="str">
        <v>SE.122</v>
      </c>
      <c r="N130" s="117" t="str">
        <v>투명</v>
      </c>
      <c r="O130" s="117">
        <v>1</v>
      </c>
      <c r="P130" s="117" t="str">
        <v>문서현</v>
      </c>
      <c r="Q130" s="117" t="str">
        <v>010-8286-2920</v>
      </c>
      <c r="R130" s="117">
        <v>0</v>
      </c>
      <c r="S130" s="117" t="str">
        <v>인천광역시 서구 한중1로 14 (백석동) 센트럴빌딩106호 햇님떡방</v>
      </c>
      <c r="T130" s="223" t="str">
        <v>하자없는 제품으로 꼼꼼하게 체크해서 보내주세여^^</v>
      </c>
      <c r="U130" s="223">
        <v>0</v>
      </c>
      <c r="V130" s="223">
        <v>0</v>
      </c>
      <c r="W130" s="216">
        <v>6910</v>
      </c>
      <c r="X130" s="216">
        <v>0</v>
      </c>
      <c r="Y130" s="216">
        <v>0</v>
      </c>
      <c r="Z130" s="216">
        <v>0</v>
      </c>
      <c r="AA130" s="216">
        <v>0</v>
      </c>
      <c r="AB130" s="216">
        <v>0</v>
      </c>
      <c r="AC130" s="216">
        <v>0</v>
      </c>
      <c r="AD130" s="117" t="str">
        <v>막지 75*100</v>
      </c>
      <c r="AE130" s="223" t="str">
        <v>재구매</v>
      </c>
      <c r="AF130" s="216">
        <v>5610</v>
      </c>
      <c r="AG130" s="216">
        <v>3740</v>
      </c>
      <c r="AH130" s="216">
        <v>6910</v>
      </c>
      <c r="AI130" s="216">
        <v>3740</v>
      </c>
      <c r="AJ130" s="216">
        <v>355</v>
      </c>
      <c r="AK130" s="216">
        <v>2815</v>
      </c>
      <c r="AL130" s="226">
        <v>0.40739999999999998</v>
      </c>
      <c r="AM130" s="223">
        <v>0</v>
      </c>
      <c r="AN130" s="117" t="str">
        <v>ptDB47</v>
      </c>
      <c r="AO130" s="228">
        <v>0</v>
      </c>
      <c r="AP130" s="216">
        <v>6910</v>
      </c>
      <c r="AQ130" s="216">
        <v>3740</v>
      </c>
      <c r="AR130" s="216">
        <v>355</v>
      </c>
      <c r="AS130" s="216">
        <v>2815</v>
      </c>
      <c r="AT130" s="226">
        <v>0.40739999999999998</v>
      </c>
      <c r="AU130" s="223" t="str">
        <v/>
      </c>
      <c r="AV130" s="228">
        <v>3</v>
      </c>
      <c r="AW130" s="117">
        <v>3740</v>
      </c>
    </row>
    <row r="131" spans="1:49">
      <c r="A131" s="117">
        <v>986</v>
      </c>
      <c r="B131" s="117" t="str">
        <v>비닐스토리</v>
      </c>
      <c r="C131" s="210">
        <v>45552</v>
      </c>
      <c r="D131" s="117" t="str">
        <v>2024091775452621</v>
      </c>
      <c r="E131" s="117" t="str">
        <v>스마트 스토어</v>
      </c>
      <c r="F131" s="117" t="str">
        <v>문서현</v>
      </c>
      <c r="G131" s="117" t="str">
        <v>muna****</v>
      </c>
      <c r="H131" s="117" t="str">
        <v>010-8286-2920</v>
      </c>
      <c r="I131" s="210">
        <v>45555</v>
      </c>
      <c r="J131" s="117" t="str">
        <v>CJ대한통운</v>
      </c>
      <c r="K131" s="117" t="str">
        <v>530295348325</v>
      </c>
      <c r="L131" s="210">
        <v>0</v>
      </c>
      <c r="M131" s="117" t="str">
        <v>SE.118</v>
      </c>
      <c r="N131" s="117" t="str">
        <v>투명</v>
      </c>
      <c r="O131" s="117">
        <v>1</v>
      </c>
      <c r="P131" s="117" t="str">
        <v>문서현</v>
      </c>
      <c r="Q131" s="117" t="str">
        <v>010-8286-2920</v>
      </c>
      <c r="R131" s="117">
        <v>0</v>
      </c>
      <c r="S131" s="117" t="str">
        <v>인천광역시 서구 한중1로 14 (백석동) 센트럴빌딩106호 햇님떡방</v>
      </c>
      <c r="T131" s="223" t="str">
        <v>하자없는 제품으로 꼼꼼하게 체크해서 보내주세여^^</v>
      </c>
      <c r="U131" s="223">
        <v>0</v>
      </c>
      <c r="V131" s="223">
        <v>0</v>
      </c>
      <c r="W131" s="216">
        <v>5100</v>
      </c>
      <c r="X131" s="216">
        <v>0</v>
      </c>
      <c r="Y131" s="216">
        <v>0</v>
      </c>
      <c r="Z131" s="216">
        <v>0</v>
      </c>
      <c r="AA131" s="216">
        <v>0</v>
      </c>
      <c r="AB131" s="216">
        <v>0</v>
      </c>
      <c r="AC131" s="216">
        <v>0</v>
      </c>
      <c r="AD131" s="117" t="str">
        <v>막지 40*60</v>
      </c>
      <c r="AE131" s="223" t="str">
        <v>재구매</v>
      </c>
      <c r="AF131" s="216">
        <v>3800</v>
      </c>
      <c r="AG131" s="216">
        <v>2530</v>
      </c>
      <c r="AH131" s="216">
        <v>5100</v>
      </c>
      <c r="AI131" s="216">
        <v>2530</v>
      </c>
      <c r="AJ131" s="216">
        <v>283</v>
      </c>
      <c r="AK131" s="216">
        <v>2287</v>
      </c>
      <c r="AL131" s="226">
        <v>0.44840000000000002</v>
      </c>
      <c r="AM131" s="223">
        <v>0</v>
      </c>
      <c r="AN131" s="117" t="str">
        <v>ptDB47</v>
      </c>
      <c r="AO131" s="228">
        <v>0</v>
      </c>
      <c r="AP131" s="216">
        <v>5100</v>
      </c>
      <c r="AQ131" s="216">
        <v>2530</v>
      </c>
      <c r="AR131" s="216">
        <v>283</v>
      </c>
      <c r="AS131" s="216">
        <v>2287</v>
      </c>
      <c r="AT131" s="226">
        <v>0.44840000000000002</v>
      </c>
      <c r="AU131" s="223" t="str">
        <v/>
      </c>
      <c r="AV131" s="228">
        <v>3</v>
      </c>
      <c r="AW131" s="117">
        <v>2530</v>
      </c>
    </row>
    <row r="132" spans="1:49">
      <c r="A132" s="117">
        <v>987</v>
      </c>
      <c r="B132" s="117" t="str">
        <v>비닐스토리</v>
      </c>
      <c r="C132" s="210">
        <v>45552</v>
      </c>
      <c r="D132" s="117" t="str">
        <v>2024091775452601</v>
      </c>
      <c r="E132" s="117" t="str">
        <v>스마트 스토어</v>
      </c>
      <c r="F132" s="117" t="str">
        <v>문서현</v>
      </c>
      <c r="G132" s="117" t="str">
        <v>muna****</v>
      </c>
      <c r="H132" s="117" t="str">
        <v>010-8286-2920</v>
      </c>
      <c r="I132" s="210">
        <v>45555</v>
      </c>
      <c r="J132" s="117" t="str">
        <v>CJ대한통운</v>
      </c>
      <c r="K132" s="117" t="str">
        <v>530295348325</v>
      </c>
      <c r="L132" s="210">
        <v>0</v>
      </c>
      <c r="M132" s="117" t="str">
        <v>SE.206</v>
      </c>
      <c r="N132" s="117" t="str">
        <v>투명</v>
      </c>
      <c r="O132" s="117">
        <v>1</v>
      </c>
      <c r="P132" s="117" t="str">
        <v>문서현</v>
      </c>
      <c r="Q132" s="117" t="str">
        <v>010-8286-2920</v>
      </c>
      <c r="R132" s="117">
        <v>0</v>
      </c>
      <c r="S132" s="117" t="str">
        <v>인천광역시 서구 한중1로 14 (백석동) 센트럴빌딩106호 햇님떡방</v>
      </c>
      <c r="T132" s="223" t="str">
        <v>하자없는 제품으로 꼼꼼하게 체크해서 보내주세여^^</v>
      </c>
      <c r="U132" s="223">
        <v>0</v>
      </c>
      <c r="V132" s="223">
        <v>0</v>
      </c>
      <c r="W132" s="216">
        <v>28620</v>
      </c>
      <c r="X132" s="216">
        <v>3180</v>
      </c>
      <c r="Y132" s="216">
        <v>0</v>
      </c>
      <c r="Z132" s="216">
        <v>0</v>
      </c>
      <c r="AA132" s="216">
        <v>0</v>
      </c>
      <c r="AB132" s="216">
        <v>0</v>
      </c>
      <c r="AC132" s="216">
        <v>0</v>
      </c>
      <c r="AD132" s="117" t="str">
        <v>떡롤 45*330</v>
      </c>
      <c r="AE132" s="223" t="str">
        <v>재구매</v>
      </c>
      <c r="AF132" s="216">
        <v>30600</v>
      </c>
      <c r="AG132" s="216">
        <v>19800</v>
      </c>
      <c r="AH132" s="216">
        <v>28620</v>
      </c>
      <c r="AI132" s="216">
        <v>19800</v>
      </c>
      <c r="AJ132" s="216">
        <v>1219</v>
      </c>
      <c r="AK132" s="216">
        <v>7601</v>
      </c>
      <c r="AL132" s="226">
        <v>0.2656</v>
      </c>
      <c r="AM132" s="223">
        <v>0</v>
      </c>
      <c r="AN132" s="117" t="str">
        <v>ptDB47</v>
      </c>
      <c r="AO132" s="228">
        <v>0</v>
      </c>
      <c r="AP132" s="216">
        <v>28620</v>
      </c>
      <c r="AQ132" s="216">
        <v>19800</v>
      </c>
      <c r="AR132" s="216">
        <v>1219</v>
      </c>
      <c r="AS132" s="216">
        <v>7601</v>
      </c>
      <c r="AT132" s="226">
        <v>0.2656</v>
      </c>
      <c r="AU132" s="223" t="str">
        <v/>
      </c>
      <c r="AV132" s="228">
        <v>3</v>
      </c>
      <c r="AW132" s="117">
        <v>19800</v>
      </c>
    </row>
    <row r="133" spans="1:49">
      <c r="A133" s="117">
        <v>995</v>
      </c>
      <c r="B133" s="117" t="str">
        <v>비닐스토리</v>
      </c>
      <c r="C133" s="210">
        <v>45562</v>
      </c>
      <c r="D133" s="117" t="str">
        <v>45565212</v>
      </c>
      <c r="E133" s="117" t="str">
        <v>스마트 스토어</v>
      </c>
      <c r="F133" s="117">
        <v>0</v>
      </c>
      <c r="G133" s="117">
        <v>0</v>
      </c>
      <c r="H133" s="117">
        <v>0</v>
      </c>
      <c r="I133" s="210">
        <v>45562</v>
      </c>
      <c r="J133" s="117" t="str">
        <v>CJ대한통운</v>
      </c>
      <c r="K133" s="117" t="str">
        <v>540299402353</v>
      </c>
      <c r="L133" s="210">
        <v>0</v>
      </c>
      <c r="M133" s="117" t="str">
        <v>SE.206</v>
      </c>
      <c r="N133" s="117" t="str">
        <v>투명</v>
      </c>
      <c r="O133" s="117">
        <v>1</v>
      </c>
      <c r="P133" s="117" t="str">
        <v>설마푸드</v>
      </c>
      <c r="Q133" s="117" t="str">
        <v>043-838-5979</v>
      </c>
      <c r="R133" s="117">
        <v>0</v>
      </c>
      <c r="S133" s="117" t="str">
        <v>충북 증평군 도안면 화성로 15 (설마푸드)</v>
      </c>
      <c r="T133" s="223">
        <v>0</v>
      </c>
      <c r="U133" s="223">
        <v>0</v>
      </c>
      <c r="V133" s="223">
        <v>0</v>
      </c>
      <c r="W133" s="216">
        <v>0</v>
      </c>
      <c r="X133" s="216">
        <v>0</v>
      </c>
      <c r="Y133" s="216">
        <v>0</v>
      </c>
      <c r="Z133" s="216">
        <v>4400</v>
      </c>
      <c r="AA133" s="216">
        <v>0</v>
      </c>
      <c r="AB133" s="216">
        <v>1725</v>
      </c>
      <c r="AC133" s="216">
        <v>0</v>
      </c>
      <c r="AD133" s="117" t="str">
        <v>떡롤 45*330</v>
      </c>
      <c r="AE133" s="223" t="str">
        <v>재구매</v>
      </c>
      <c r="AF133" s="216">
        <v>30600</v>
      </c>
      <c r="AG133" s="216">
        <v>19800</v>
      </c>
      <c r="AH133" s="216">
        <v>0</v>
      </c>
      <c r="AI133" s="216">
        <v>25925</v>
      </c>
      <c r="AJ133" s="216">
        <v>80</v>
      </c>
      <c r="AK133" s="216">
        <v>-26005</v>
      </c>
      <c r="AL133" s="226">
        <v>0</v>
      </c>
      <c r="AM133" s="223">
        <v>0</v>
      </c>
      <c r="AN133" s="117" t="str">
        <v>ptDB47</v>
      </c>
      <c r="AO133" s="228">
        <v>0</v>
      </c>
      <c r="AP133" s="216">
        <v>0</v>
      </c>
      <c r="AQ133" s="216">
        <v>25925</v>
      </c>
      <c r="AR133" s="216">
        <v>80</v>
      </c>
      <c r="AS133" s="216">
        <v>-26005</v>
      </c>
      <c r="AT133" s="226">
        <v>0</v>
      </c>
      <c r="AU133" s="223" t="str">
        <v/>
      </c>
      <c r="AV133" s="228">
        <v>0</v>
      </c>
      <c r="AW133" s="117">
        <v>19800</v>
      </c>
    </row>
    <row r="134" spans="1:49">
      <c r="A134" s="117">
        <v>996</v>
      </c>
      <c r="B134" s="117" t="str">
        <v>비닐스토리</v>
      </c>
      <c r="C134" s="210">
        <v>45562</v>
      </c>
      <c r="D134" s="117" t="str">
        <v>45565945</v>
      </c>
      <c r="E134" s="117" t="str">
        <v>스마트 스토어</v>
      </c>
      <c r="F134" s="117">
        <v>0</v>
      </c>
      <c r="G134" s="117">
        <v>0</v>
      </c>
      <c r="H134" s="117">
        <v>0</v>
      </c>
      <c r="I134" s="210">
        <v>45562</v>
      </c>
      <c r="J134" s="117" t="str">
        <v>CJ대한통운</v>
      </c>
      <c r="K134" s="117" t="str">
        <v>540299402331</v>
      </c>
      <c r="L134" s="210">
        <v>0</v>
      </c>
      <c r="M134" s="117" t="str">
        <v>SE.206</v>
      </c>
      <c r="N134" s="117" t="str">
        <v>투명</v>
      </c>
      <c r="O134" s="117">
        <v>1</v>
      </c>
      <c r="P134" s="117" t="str">
        <v>설마푸드</v>
      </c>
      <c r="Q134" s="117" t="str">
        <v>043-838-5979</v>
      </c>
      <c r="R134" s="117">
        <v>0</v>
      </c>
      <c r="S134" s="117" t="str">
        <v>충북 증평군 도안면 화성로 15 (설마푸드)</v>
      </c>
      <c r="T134" s="223">
        <v>0</v>
      </c>
      <c r="U134" s="223">
        <v>0</v>
      </c>
      <c r="V134" s="223">
        <v>0</v>
      </c>
      <c r="W134" s="216">
        <v>0</v>
      </c>
      <c r="X134" s="216">
        <v>0</v>
      </c>
      <c r="Y134" s="216">
        <v>0</v>
      </c>
      <c r="Z134" s="216">
        <v>4400</v>
      </c>
      <c r="AA134" s="216">
        <v>0</v>
      </c>
      <c r="AB134" s="216">
        <v>1725</v>
      </c>
      <c r="AC134" s="216">
        <v>0</v>
      </c>
      <c r="AD134" s="117" t="str">
        <v>떡롤 45*330</v>
      </c>
      <c r="AE134" s="223" t="str">
        <v>재구매</v>
      </c>
      <c r="AF134" s="216">
        <v>30600</v>
      </c>
      <c r="AG134" s="216">
        <v>19800</v>
      </c>
      <c r="AH134" s="216">
        <v>0</v>
      </c>
      <c r="AI134" s="216">
        <v>25925</v>
      </c>
      <c r="AJ134" s="216">
        <v>80</v>
      </c>
      <c r="AK134" s="216">
        <v>-26005</v>
      </c>
      <c r="AL134" s="226">
        <v>0</v>
      </c>
      <c r="AM134" s="223">
        <v>0</v>
      </c>
      <c r="AN134" s="117" t="str">
        <v>ptDB47</v>
      </c>
      <c r="AO134" s="228">
        <v>0</v>
      </c>
      <c r="AP134" s="216">
        <v>0</v>
      </c>
      <c r="AQ134" s="216">
        <v>25925</v>
      </c>
      <c r="AR134" s="216">
        <v>80</v>
      </c>
      <c r="AS134" s="216">
        <v>-26005</v>
      </c>
      <c r="AT134" s="226">
        <v>0</v>
      </c>
      <c r="AU134" s="223" t="str">
        <v/>
      </c>
      <c r="AV134" s="228">
        <v>0</v>
      </c>
      <c r="AW134" s="117">
        <v>19800</v>
      </c>
    </row>
    <row r="135" spans="1:49">
      <c r="A135" s="117">
        <v>997</v>
      </c>
      <c r="B135" s="117" t="str">
        <v>비닐스토리</v>
      </c>
      <c r="C135" s="210">
        <v>45560</v>
      </c>
      <c r="D135" s="117" t="str">
        <v>45565253</v>
      </c>
      <c r="E135" s="117" t="str">
        <v>스마트 스토어</v>
      </c>
      <c r="F135" s="117">
        <v>0</v>
      </c>
      <c r="G135" s="117">
        <v>0</v>
      </c>
      <c r="H135" s="117">
        <v>0</v>
      </c>
      <c r="I135" s="210">
        <v>45560</v>
      </c>
      <c r="J135" s="117" t="str">
        <v>CJ대한통운</v>
      </c>
      <c r="K135" s="117" t="str">
        <v>530299095182</v>
      </c>
      <c r="L135" s="210">
        <v>0</v>
      </c>
      <c r="M135" s="117" t="str">
        <v>SE.103</v>
      </c>
      <c r="N135" s="117" t="str">
        <v>투명</v>
      </c>
      <c r="O135" s="117">
        <v>1</v>
      </c>
      <c r="P135" s="117" t="str">
        <v>박진영</v>
      </c>
      <c r="Q135" s="117" t="str">
        <v>010-9177-2833</v>
      </c>
      <c r="R135" s="117">
        <v>0</v>
      </c>
      <c r="S135" s="117" t="str">
        <v>서울 은평구 불광로 98-8 (대호아파트) 불광동, 대호아파트 103동 805호</v>
      </c>
      <c r="T135" s="223">
        <v>0</v>
      </c>
      <c r="U135" s="223">
        <v>0</v>
      </c>
      <c r="V135" s="223">
        <v>0</v>
      </c>
      <c r="W135" s="216">
        <v>0</v>
      </c>
      <c r="X135" s="216">
        <v>0</v>
      </c>
      <c r="Y135" s="216">
        <v>0</v>
      </c>
      <c r="Z135" s="216">
        <v>5500</v>
      </c>
      <c r="AA135" s="216">
        <v>0</v>
      </c>
      <c r="AB135" s="216">
        <v>1925</v>
      </c>
      <c r="AC135" s="216">
        <v>0</v>
      </c>
      <c r="AD135" s="117" t="str">
        <v>소폭 15*32</v>
      </c>
      <c r="AE135" s="223" t="str">
        <v>재구매</v>
      </c>
      <c r="AF135" s="216">
        <v>1700</v>
      </c>
      <c r="AG135" s="216">
        <v>1100</v>
      </c>
      <c r="AH135" s="216">
        <v>0</v>
      </c>
      <c r="AI135" s="216">
        <v>8525</v>
      </c>
      <c r="AJ135" s="216">
        <v>80</v>
      </c>
      <c r="AK135" s="216">
        <v>-8605</v>
      </c>
      <c r="AL135" s="226">
        <v>0</v>
      </c>
      <c r="AM135" s="223">
        <v>0</v>
      </c>
      <c r="AN135" s="117" t="str">
        <v>ptDB47</v>
      </c>
      <c r="AO135" s="228">
        <v>0</v>
      </c>
      <c r="AP135" s="216">
        <v>0</v>
      </c>
      <c r="AQ135" s="216">
        <v>8525</v>
      </c>
      <c r="AR135" s="216">
        <v>80</v>
      </c>
      <c r="AS135" s="216">
        <v>-8605</v>
      </c>
      <c r="AT135" s="226">
        <v>0</v>
      </c>
      <c r="AU135" s="223" t="str">
        <v/>
      </c>
      <c r="AV135" s="228">
        <v>0</v>
      </c>
      <c r="AW135" s="117">
        <v>1100</v>
      </c>
    </row>
    <row r="136" spans="1:49">
      <c r="A136" s="117">
        <v>998</v>
      </c>
      <c r="B136" s="117" t="str">
        <v>비닐스토리</v>
      </c>
      <c r="C136" s="210">
        <v>45562</v>
      </c>
      <c r="D136" s="117" t="str">
        <v>2024092768693791</v>
      </c>
      <c r="E136" s="117" t="str">
        <v>스마트 스토어</v>
      </c>
      <c r="F136" s="117" t="str">
        <v>서경주</v>
      </c>
      <c r="G136" s="117" t="str">
        <v>sgj2****</v>
      </c>
      <c r="H136" s="117" t="str">
        <v>010-2511-0084</v>
      </c>
      <c r="I136" s="210">
        <v>45562</v>
      </c>
      <c r="J136" s="117" t="str">
        <v>CJ대한통운</v>
      </c>
      <c r="K136" s="117" t="str">
        <v>540299402364</v>
      </c>
      <c r="L136" s="210">
        <v>0</v>
      </c>
      <c r="M136" s="117" t="str">
        <v>SE.206</v>
      </c>
      <c r="N136" s="117" t="str">
        <v>투명</v>
      </c>
      <c r="O136" s="117">
        <v>5</v>
      </c>
      <c r="P136" s="117" t="str">
        <v>설마푸드</v>
      </c>
      <c r="Q136" s="117" t="str">
        <v>043-838-5979</v>
      </c>
      <c r="R136" s="117">
        <v>0</v>
      </c>
      <c r="S136" s="117" t="str">
        <v>충청북도 증평군 도안면 화성로 15 (도안면, 설마푸드) 설마푸드</v>
      </c>
      <c r="T136" s="223">
        <v>0</v>
      </c>
      <c r="U136" s="223">
        <v>0</v>
      </c>
      <c r="V136" s="223">
        <v>0</v>
      </c>
      <c r="W136" s="216">
        <v>143100</v>
      </c>
      <c r="X136" s="216">
        <v>15900</v>
      </c>
      <c r="Y136" s="216">
        <v>0</v>
      </c>
      <c r="Z136" s="216">
        <v>3500</v>
      </c>
      <c r="AA136" s="216">
        <v>0</v>
      </c>
      <c r="AB136" s="216">
        <v>366</v>
      </c>
      <c r="AC136" s="216">
        <v>0</v>
      </c>
      <c r="AD136" s="117" t="str">
        <v>떡롤 45*330</v>
      </c>
      <c r="AE136" s="223">
        <v>0</v>
      </c>
      <c r="AF136" s="216">
        <v>30600</v>
      </c>
      <c r="AG136" s="216">
        <v>19800</v>
      </c>
      <c r="AH136" s="216">
        <v>143100</v>
      </c>
      <c r="AI136" s="216">
        <v>102866</v>
      </c>
      <c r="AJ136" s="216">
        <v>5775</v>
      </c>
      <c r="AK136" s="216">
        <v>34459</v>
      </c>
      <c r="AL136" s="226">
        <v>0.24079999999999999</v>
      </c>
      <c r="AM136" s="223">
        <v>0</v>
      </c>
      <c r="AN136" s="117" t="str">
        <v>ptDB47</v>
      </c>
      <c r="AO136" s="228">
        <v>0</v>
      </c>
      <c r="AP136" s="216">
        <v>143100</v>
      </c>
      <c r="AQ136" s="216">
        <v>102866</v>
      </c>
      <c r="AR136" s="216">
        <v>5775</v>
      </c>
      <c r="AS136" s="216">
        <v>34459</v>
      </c>
      <c r="AT136" s="226">
        <v>0.24079999999999999</v>
      </c>
      <c r="AU136" s="223" t="str">
        <v/>
      </c>
      <c r="AV136" s="228">
        <v>0</v>
      </c>
      <c r="AW136" s="117">
        <v>99000</v>
      </c>
    </row>
    <row r="137" spans="1:49">
      <c r="A137" s="117">
        <v>999</v>
      </c>
      <c r="B137" s="117" t="str">
        <v>비닐스토리</v>
      </c>
      <c r="C137" s="210">
        <v>45561</v>
      </c>
      <c r="D137" s="117" t="str">
        <v>2024092624621681</v>
      </c>
      <c r="E137" s="117" t="str">
        <v>스마트 스토어</v>
      </c>
      <c r="F137" s="117" t="str">
        <v>김지혜</v>
      </c>
      <c r="G137" s="117" t="str">
        <v>jihy****</v>
      </c>
      <c r="H137" s="117" t="str">
        <v>010-3999-4733</v>
      </c>
      <c r="I137" s="210">
        <v>45561</v>
      </c>
      <c r="J137" s="117" t="str">
        <v>CJ대한통운</v>
      </c>
      <c r="K137" s="117" t="str">
        <v>530300005333</v>
      </c>
      <c r="L137" s="210">
        <v>0</v>
      </c>
      <c r="M137" s="117" t="str">
        <v>SE.22</v>
      </c>
      <c r="N137" s="117" t="str">
        <v>보라</v>
      </c>
      <c r="O137" s="117">
        <v>20</v>
      </c>
      <c r="P137" s="117" t="str">
        <v>김지혜</v>
      </c>
      <c r="Q137" s="117" t="str">
        <v>010-3999-4733</v>
      </c>
      <c r="R137" s="117">
        <v>0</v>
      </c>
      <c r="S137" s="117" t="str">
        <v>대구광역시 달서구 한들로 36 (장기동, 영남네오빌파크) 상가4호 농촌사람들</v>
      </c>
      <c r="T137" s="223">
        <v>0</v>
      </c>
      <c r="U137" s="223">
        <v>0</v>
      </c>
      <c r="V137" s="223">
        <v>0</v>
      </c>
      <c r="W137" s="216">
        <v>77400</v>
      </c>
      <c r="X137" s="216">
        <v>0</v>
      </c>
      <c r="Y137" s="216">
        <v>0</v>
      </c>
      <c r="Z137" s="216">
        <v>5500</v>
      </c>
      <c r="AA137" s="216">
        <v>0</v>
      </c>
      <c r="AB137" s="216">
        <v>3850</v>
      </c>
      <c r="AC137" s="216">
        <v>0</v>
      </c>
      <c r="AD137" s="117" t="str">
        <v xml:space="preserve">왕특A </v>
      </c>
      <c r="AE137" s="223" t="str">
        <v>재구매</v>
      </c>
      <c r="AF137" s="216">
        <v>3700</v>
      </c>
      <c r="AG137" s="216">
        <v>2365</v>
      </c>
      <c r="AH137" s="216">
        <v>77400</v>
      </c>
      <c r="AI137" s="216">
        <v>56650</v>
      </c>
      <c r="AJ137" s="216">
        <v>3161</v>
      </c>
      <c r="AK137" s="216">
        <v>17589</v>
      </c>
      <c r="AL137" s="226">
        <v>0.22720000000000001</v>
      </c>
      <c r="AM137" s="223">
        <v>0</v>
      </c>
      <c r="AN137" s="117" t="str">
        <v>ptDB47</v>
      </c>
      <c r="AO137" s="228">
        <v>0</v>
      </c>
      <c r="AP137" s="216">
        <v>77400</v>
      </c>
      <c r="AQ137" s="216">
        <v>56650</v>
      </c>
      <c r="AR137" s="216">
        <v>3161</v>
      </c>
      <c r="AS137" s="216">
        <v>17589</v>
      </c>
      <c r="AT137" s="226">
        <v>0.22720000000000001</v>
      </c>
      <c r="AU137" s="223" t="str">
        <v/>
      </c>
      <c r="AV137" s="228">
        <v>2</v>
      </c>
      <c r="AW137" s="117">
        <v>47300</v>
      </c>
    </row>
    <row r="138" spans="1:49">
      <c r="A138" s="117">
        <v>1000</v>
      </c>
      <c r="B138" s="117" t="str">
        <v>비닐스토리</v>
      </c>
      <c r="C138" s="210">
        <v>45561</v>
      </c>
      <c r="D138" s="117" t="str">
        <v>2024092624621671</v>
      </c>
      <c r="E138" s="117" t="str">
        <v>스마트 스토어</v>
      </c>
      <c r="F138" s="117" t="str">
        <v>김지혜</v>
      </c>
      <c r="G138" s="117" t="str">
        <v>jihy****</v>
      </c>
      <c r="H138" s="117" t="str">
        <v>010-3999-4733</v>
      </c>
      <c r="I138" s="210">
        <v>45561</v>
      </c>
      <c r="J138" s="117" t="str">
        <v>CJ대한통운</v>
      </c>
      <c r="K138" s="117" t="str">
        <v>530300005333</v>
      </c>
      <c r="L138" s="210">
        <v>0</v>
      </c>
      <c r="M138" s="117" t="str">
        <v>SE.14</v>
      </c>
      <c r="N138" s="117" t="str">
        <v>보라</v>
      </c>
      <c r="O138" s="117">
        <v>30</v>
      </c>
      <c r="P138" s="117" t="str">
        <v>김지혜</v>
      </c>
      <c r="Q138" s="117" t="str">
        <v>010-3999-4733</v>
      </c>
      <c r="R138" s="117">
        <v>0</v>
      </c>
      <c r="S138" s="117" t="str">
        <v>대구광역시 달서구 한들로 36 (장기동, 영남네오빌파크) 상가4호 농촌사람들</v>
      </c>
      <c r="T138" s="223">
        <v>0</v>
      </c>
      <c r="U138" s="223">
        <v>0</v>
      </c>
      <c r="V138" s="223">
        <v>0</v>
      </c>
      <c r="W138" s="216">
        <v>51000</v>
      </c>
      <c r="X138" s="216">
        <v>0</v>
      </c>
      <c r="Y138" s="216">
        <v>0</v>
      </c>
      <c r="Z138" s="216">
        <v>0</v>
      </c>
      <c r="AA138" s="216">
        <v>0</v>
      </c>
      <c r="AB138" s="216">
        <v>0</v>
      </c>
      <c r="AC138" s="216">
        <v>0</v>
      </c>
      <c r="AD138" s="117" t="str">
        <v>특대B</v>
      </c>
      <c r="AE138" s="223" t="str">
        <v>재구매</v>
      </c>
      <c r="AF138" s="216">
        <v>1640</v>
      </c>
      <c r="AG138" s="216">
        <v>1045</v>
      </c>
      <c r="AH138" s="216">
        <v>51000</v>
      </c>
      <c r="AI138" s="216">
        <v>31350</v>
      </c>
      <c r="AJ138" s="216">
        <v>2110</v>
      </c>
      <c r="AK138" s="216">
        <v>17540</v>
      </c>
      <c r="AL138" s="226">
        <v>0.34389999999999998</v>
      </c>
      <c r="AM138" s="223">
        <v>0</v>
      </c>
      <c r="AN138" s="117" t="str">
        <v>ptDB47</v>
      </c>
      <c r="AO138" s="228">
        <v>0</v>
      </c>
      <c r="AP138" s="216">
        <v>51000</v>
      </c>
      <c r="AQ138" s="216">
        <v>31350</v>
      </c>
      <c r="AR138" s="216">
        <v>2110</v>
      </c>
      <c r="AS138" s="216">
        <v>17540</v>
      </c>
      <c r="AT138" s="226">
        <v>0.34389999999999998</v>
      </c>
      <c r="AU138" s="223" t="str">
        <v/>
      </c>
      <c r="AV138" s="228">
        <v>2</v>
      </c>
      <c r="AW138" s="117">
        <v>31350</v>
      </c>
    </row>
    <row r="139" spans="1:49">
      <c r="A139" s="117">
        <v>1001</v>
      </c>
      <c r="B139" s="117" t="str">
        <v>비닐스토리</v>
      </c>
      <c r="C139" s="210">
        <v>45560</v>
      </c>
      <c r="D139" s="117" t="str">
        <v>2024092574835141</v>
      </c>
      <c r="E139" s="117" t="str">
        <v>스마트 스토어</v>
      </c>
      <c r="F139" s="117" t="str">
        <v>배호기</v>
      </c>
      <c r="G139" s="117" t="str">
        <v>choi****</v>
      </c>
      <c r="H139" s="117" t="str">
        <v>010-3000-1074</v>
      </c>
      <c r="I139" s="210">
        <v>45560</v>
      </c>
      <c r="J139" s="117" t="str">
        <v>CJ대한통운</v>
      </c>
      <c r="K139" s="117" t="str">
        <v>540297361551</v>
      </c>
      <c r="L139" s="210">
        <v>0</v>
      </c>
      <c r="M139" s="117" t="str">
        <v>SE.125</v>
      </c>
      <c r="N139" s="117" t="str">
        <v>투명</v>
      </c>
      <c r="O139" s="117">
        <v>10</v>
      </c>
      <c r="P139" s="117" t="str">
        <v>최경옥</v>
      </c>
      <c r="Q139" s="117" t="str">
        <v>010-5057-2862</v>
      </c>
      <c r="R139" s="117">
        <v>0</v>
      </c>
      <c r="S139" s="117" t="str">
        <v>충청남도 천안시 서북구 직산읍 성진로 490 (직산읍, 푸른강오리) 최고집곰탕</v>
      </c>
      <c r="T139" s="223">
        <v>0</v>
      </c>
      <c r="U139" s="223">
        <v>0</v>
      </c>
      <c r="V139" s="223">
        <v>0</v>
      </c>
      <c r="W139" s="216">
        <v>16300</v>
      </c>
      <c r="X139" s="216">
        <v>4700</v>
      </c>
      <c r="Y139" s="216">
        <v>3000</v>
      </c>
      <c r="Z139" s="216">
        <v>3500</v>
      </c>
      <c r="AA139" s="216">
        <v>0</v>
      </c>
      <c r="AB139" s="216">
        <v>366</v>
      </c>
      <c r="AC139" s="216">
        <v>0</v>
      </c>
      <c r="AD139" s="117" t="str">
        <v>속지 20*30</v>
      </c>
      <c r="AE139" s="223" t="str">
        <v>재구매</v>
      </c>
      <c r="AF139" s="216">
        <v>1550</v>
      </c>
      <c r="AG139" s="216">
        <v>1100</v>
      </c>
      <c r="AH139" s="216">
        <v>19300</v>
      </c>
      <c r="AI139" s="216">
        <v>14866</v>
      </c>
      <c r="AJ139" s="216">
        <v>788</v>
      </c>
      <c r="AK139" s="216">
        <v>6646</v>
      </c>
      <c r="AL139" s="226">
        <v>0.34439999999999998</v>
      </c>
      <c r="AM139" s="223">
        <v>0</v>
      </c>
      <c r="AN139" s="117" t="str">
        <v>ptDB47</v>
      </c>
      <c r="AO139" s="228">
        <v>0</v>
      </c>
      <c r="AP139" s="216">
        <v>19300</v>
      </c>
      <c r="AQ139" s="216">
        <v>14866</v>
      </c>
      <c r="AR139" s="216">
        <v>788</v>
      </c>
      <c r="AS139" s="216">
        <v>3646</v>
      </c>
      <c r="AT139" s="226">
        <v>0.18890000000000001</v>
      </c>
      <c r="AU139" s="223" t="str">
        <v>Check</v>
      </c>
      <c r="AV139" s="228">
        <v>0</v>
      </c>
      <c r="AW139" s="117">
        <v>11000</v>
      </c>
    </row>
    <row r="140" spans="1:49">
      <c r="A140" s="117">
        <v>1002</v>
      </c>
      <c r="B140" s="117" t="str">
        <v>비닐스토리</v>
      </c>
      <c r="C140" s="210">
        <v>45559</v>
      </c>
      <c r="D140" s="117" t="str">
        <v>2024092450122191</v>
      </c>
      <c r="E140" s="117" t="str">
        <v>스마트 스토어</v>
      </c>
      <c r="F140" s="117" t="str">
        <v>이수진</v>
      </c>
      <c r="G140" s="117" t="str">
        <v>haya****</v>
      </c>
      <c r="H140" s="117" t="str">
        <v>010-2729-9014</v>
      </c>
      <c r="I140" s="210">
        <v>45560</v>
      </c>
      <c r="J140" s="117" t="str">
        <v>CJ대한통운</v>
      </c>
      <c r="K140" s="117" t="str">
        <v>530299095241</v>
      </c>
      <c r="L140" s="210">
        <v>0</v>
      </c>
      <c r="M140" s="117" t="str">
        <v>SE.103</v>
      </c>
      <c r="N140" s="117" t="str">
        <v>투명</v>
      </c>
      <c r="O140" s="117">
        <v>15</v>
      </c>
      <c r="P140" s="117" t="str">
        <v>백진영</v>
      </c>
      <c r="Q140" s="117" t="str">
        <v>010-9177-2833</v>
      </c>
      <c r="R140" s="117">
        <v>0</v>
      </c>
      <c r="S140" s="117" t="str">
        <v>서울특별시 은평구 불광로 98-8 (불광동, 대호아파트) 103동 805호</v>
      </c>
      <c r="T140" s="223" t="str">
        <v>문 앞에 놓아주세요</v>
      </c>
      <c r="U140" s="223">
        <v>0</v>
      </c>
      <c r="V140" s="223">
        <v>0</v>
      </c>
      <c r="W140" s="216">
        <v>27000</v>
      </c>
      <c r="X140" s="216">
        <v>0</v>
      </c>
      <c r="Y140" s="216">
        <v>3000</v>
      </c>
      <c r="Z140" s="216">
        <v>5500</v>
      </c>
      <c r="AA140" s="216">
        <v>0</v>
      </c>
      <c r="AB140" s="216">
        <v>1925</v>
      </c>
      <c r="AC140" s="216">
        <v>0</v>
      </c>
      <c r="AD140" s="117" t="str">
        <v>소폭 15*32</v>
      </c>
      <c r="AE140" s="223" t="str">
        <v>재구매</v>
      </c>
      <c r="AF140" s="216">
        <v>1700</v>
      </c>
      <c r="AG140" s="216">
        <v>1100</v>
      </c>
      <c r="AH140" s="216">
        <v>30000</v>
      </c>
      <c r="AI140" s="216">
        <v>23925</v>
      </c>
      <c r="AJ140" s="216">
        <v>1214</v>
      </c>
      <c r="AK140" s="216">
        <v>7861</v>
      </c>
      <c r="AL140" s="226">
        <v>0.26200000000000001</v>
      </c>
      <c r="AM140" s="223">
        <v>0</v>
      </c>
      <c r="AN140" s="117" t="str">
        <v>ptDB47</v>
      </c>
      <c r="AO140" s="228">
        <v>0</v>
      </c>
      <c r="AP140" s="216">
        <v>30000</v>
      </c>
      <c r="AQ140" s="216">
        <v>23925</v>
      </c>
      <c r="AR140" s="216">
        <v>1214</v>
      </c>
      <c r="AS140" s="216">
        <v>4861</v>
      </c>
      <c r="AT140" s="226">
        <v>0.16200000000000001</v>
      </c>
      <c r="AU140" s="223" t="str">
        <v>Check</v>
      </c>
      <c r="AV140" s="228">
        <v>0</v>
      </c>
      <c r="AW140" s="117">
        <v>16500</v>
      </c>
    </row>
    <row r="141" spans="1:49">
      <c r="A141" s="117">
        <v>1003</v>
      </c>
      <c r="B141" s="117" t="str">
        <v>비닐스토리</v>
      </c>
      <c r="C141" s="210">
        <v>45559</v>
      </c>
      <c r="D141" s="117" t="str">
        <v>2024092446719411</v>
      </c>
      <c r="E141" s="117" t="str">
        <v>스마트 스토어</v>
      </c>
      <c r="F141" s="117" t="str">
        <v>김장균</v>
      </c>
      <c r="G141" s="117" t="str">
        <v>naru****</v>
      </c>
      <c r="H141" s="117" t="str">
        <v>010-9309-8786</v>
      </c>
      <c r="I141" s="210">
        <v>45560</v>
      </c>
      <c r="J141" s="117" t="str">
        <v>CJ대한통운</v>
      </c>
      <c r="K141" s="117" t="str">
        <v>540297361621</v>
      </c>
      <c r="L141" s="210">
        <v>0</v>
      </c>
      <c r="M141" s="117" t="str">
        <v>SE.307</v>
      </c>
      <c r="N141" s="117" t="str">
        <v>투명</v>
      </c>
      <c r="O141" s="117">
        <v>5</v>
      </c>
      <c r="P141" s="117" t="str">
        <v>나루마을</v>
      </c>
      <c r="Q141" s="117" t="str">
        <v>010-9309-8786</v>
      </c>
      <c r="R141" s="117">
        <v>0</v>
      </c>
      <c r="S141" s="117" t="str">
        <v>경상남도 의령군 화정면 화정로 687 (화정면) 나루마을 센터</v>
      </c>
      <c r="T141" s="223">
        <v>0</v>
      </c>
      <c r="U141" s="223">
        <v>0</v>
      </c>
      <c r="V141" s="223">
        <v>0</v>
      </c>
      <c r="W141" s="216">
        <v>53450</v>
      </c>
      <c r="X141" s="216">
        <v>5950</v>
      </c>
      <c r="Y141" s="216">
        <v>0</v>
      </c>
      <c r="Z141" s="216">
        <v>4400</v>
      </c>
      <c r="AA141" s="216">
        <v>0</v>
      </c>
      <c r="AB141" s="216">
        <v>1725</v>
      </c>
      <c r="AC141" s="216">
        <v>0</v>
      </c>
      <c r="AD141" s="117" t="str">
        <v>떡외겹 30*30</v>
      </c>
      <c r="AE141" s="223" t="str">
        <v>재구매</v>
      </c>
      <c r="AF141" s="216">
        <v>11220</v>
      </c>
      <c r="AG141" s="216">
        <v>7260</v>
      </c>
      <c r="AH141" s="216">
        <v>53450</v>
      </c>
      <c r="AI141" s="216">
        <v>42425</v>
      </c>
      <c r="AJ141" s="216">
        <v>2207</v>
      </c>
      <c r="AK141" s="216">
        <v>8818</v>
      </c>
      <c r="AL141" s="226">
        <v>0.16500000000000001</v>
      </c>
      <c r="AM141" s="223">
        <v>0</v>
      </c>
      <c r="AN141" s="117" t="str">
        <v>ptDB47</v>
      </c>
      <c r="AO141" s="228">
        <v>0</v>
      </c>
      <c r="AP141" s="216">
        <v>53450</v>
      </c>
      <c r="AQ141" s="216">
        <v>42425</v>
      </c>
      <c r="AR141" s="216">
        <v>2207</v>
      </c>
      <c r="AS141" s="216">
        <v>8818</v>
      </c>
      <c r="AT141" s="226">
        <v>0.16500000000000001</v>
      </c>
      <c r="AU141" s="223" t="str">
        <v/>
      </c>
      <c r="AV141" s="228">
        <v>0</v>
      </c>
      <c r="AW141" s="117">
        <v>36300</v>
      </c>
    </row>
    <row r="142" spans="1:49">
      <c r="A142" s="117">
        <v>1004</v>
      </c>
      <c r="B142" s="117" t="str">
        <v>비닐스토리</v>
      </c>
      <c r="C142" s="210">
        <v>45559</v>
      </c>
      <c r="D142" s="117" t="str">
        <v>2024092436146291</v>
      </c>
      <c r="E142" s="117" t="str">
        <v>스마트 스토어</v>
      </c>
      <c r="F142" s="117" t="str">
        <v>이승훈</v>
      </c>
      <c r="G142" s="117" t="str">
        <v>ddan****</v>
      </c>
      <c r="H142" s="117" t="str">
        <v>010-9174-7758</v>
      </c>
      <c r="I142" s="210">
        <v>45559</v>
      </c>
      <c r="J142" s="117" t="str">
        <v>CJ대한통운</v>
      </c>
      <c r="K142" s="117" t="str">
        <v>540296569394</v>
      </c>
      <c r="L142" s="210">
        <v>0</v>
      </c>
      <c r="M142" s="117" t="str">
        <v>SE.17</v>
      </c>
      <c r="N142" s="117" t="str">
        <v>투명</v>
      </c>
      <c r="O142" s="117">
        <v>20</v>
      </c>
      <c r="P142" s="117" t="str">
        <v>엄희숙</v>
      </c>
      <c r="Q142" s="117" t="str">
        <v>010-9174-7758</v>
      </c>
      <c r="R142" s="117">
        <v>0</v>
      </c>
      <c r="S142" s="117" t="str">
        <v>경기도 이천시 마장면 서이천로87번길 13 (마장면) 고려식품판매</v>
      </c>
      <c r="T142" s="223">
        <v>0</v>
      </c>
      <c r="U142" s="223">
        <v>0</v>
      </c>
      <c r="V142" s="223">
        <v>0</v>
      </c>
      <c r="W142" s="216">
        <v>39600</v>
      </c>
      <c r="X142" s="216">
        <v>0</v>
      </c>
      <c r="Y142" s="216">
        <v>0</v>
      </c>
      <c r="Z142" s="216">
        <v>4400</v>
      </c>
      <c r="AA142" s="216">
        <v>0</v>
      </c>
      <c r="AB142" s="216">
        <v>1725</v>
      </c>
      <c r="AC142" s="216">
        <v>0</v>
      </c>
      <c r="AD142" s="117" t="str">
        <v>왕대B</v>
      </c>
      <c r="AE142" s="223" t="str">
        <v>재구매</v>
      </c>
      <c r="AF142" s="216">
        <v>1900</v>
      </c>
      <c r="AG142" s="216">
        <v>1210</v>
      </c>
      <c r="AH142" s="216">
        <v>39600</v>
      </c>
      <c r="AI142" s="216">
        <v>30325</v>
      </c>
      <c r="AJ142" s="216">
        <v>1656</v>
      </c>
      <c r="AK142" s="216">
        <v>7619</v>
      </c>
      <c r="AL142" s="226">
        <v>0.19239999999999999</v>
      </c>
      <c r="AM142" s="223">
        <v>0</v>
      </c>
      <c r="AN142" s="117" t="str">
        <v>ptDB47</v>
      </c>
      <c r="AO142" s="228">
        <v>0</v>
      </c>
      <c r="AP142" s="216">
        <v>39600</v>
      </c>
      <c r="AQ142" s="216">
        <v>30325</v>
      </c>
      <c r="AR142" s="216">
        <v>1656</v>
      </c>
      <c r="AS142" s="216">
        <v>7619</v>
      </c>
      <c r="AT142" s="226">
        <v>0.19239999999999999</v>
      </c>
      <c r="AU142" s="223" t="str">
        <v/>
      </c>
      <c r="AV142" s="228">
        <v>0</v>
      </c>
      <c r="AW142" s="117">
        <v>24200</v>
      </c>
    </row>
    <row r="143" spans="1:49">
      <c r="A143" s="117">
        <v>1005</v>
      </c>
      <c r="B143" s="117" t="str">
        <v>비닐스토리</v>
      </c>
      <c r="C143" s="210">
        <v>45558</v>
      </c>
      <c r="D143" s="117" t="str">
        <v>2024092398828971</v>
      </c>
      <c r="E143" s="117" t="str">
        <v>스마트 스토어</v>
      </c>
      <c r="F143" s="117" t="str">
        <v>염인희</v>
      </c>
      <c r="G143" s="117" t="str">
        <v>enii****</v>
      </c>
      <c r="H143" s="117" t="str">
        <v>010-3833-5078</v>
      </c>
      <c r="I143" s="210">
        <v>45559</v>
      </c>
      <c r="J143" s="117" t="str">
        <v>CJ대한통운</v>
      </c>
      <c r="K143" s="117" t="str">
        <v>530298199974</v>
      </c>
      <c r="L143" s="210">
        <v>0</v>
      </c>
      <c r="M143" s="117" t="str">
        <v>SE.20</v>
      </c>
      <c r="N143" s="117" t="str">
        <v>투명</v>
      </c>
      <c r="O143" s="117">
        <v>15</v>
      </c>
      <c r="P143" s="117" t="str">
        <v>옛날보리밥</v>
      </c>
      <c r="Q143" s="117" t="str">
        <v>010-2888-4265</v>
      </c>
      <c r="R143" s="117">
        <v>0</v>
      </c>
      <c r="S143" s="117" t="str">
        <v>경상남도 진주시 도동천로 263 (하대동) 2층</v>
      </c>
      <c r="T143" s="223">
        <v>0</v>
      </c>
      <c r="U143" s="223">
        <v>0</v>
      </c>
      <c r="V143" s="223">
        <v>0</v>
      </c>
      <c r="W143" s="216">
        <v>34350</v>
      </c>
      <c r="X143" s="216">
        <v>0</v>
      </c>
      <c r="Y143" s="216">
        <v>0</v>
      </c>
      <c r="Z143" s="216">
        <v>5700</v>
      </c>
      <c r="AA143" s="216">
        <v>0</v>
      </c>
      <c r="AB143" s="216">
        <v>1725</v>
      </c>
      <c r="AC143" s="216">
        <v>0</v>
      </c>
      <c r="AD143" s="117" t="str">
        <v>왕특C</v>
      </c>
      <c r="AE143" s="223" t="str">
        <v>재구매</v>
      </c>
      <c r="AF143" s="216">
        <v>2190</v>
      </c>
      <c r="AG143" s="216">
        <v>1397</v>
      </c>
      <c r="AH143" s="216">
        <v>34350</v>
      </c>
      <c r="AI143" s="216">
        <v>28380</v>
      </c>
      <c r="AJ143" s="216">
        <v>1447</v>
      </c>
      <c r="AK143" s="216">
        <v>4523</v>
      </c>
      <c r="AL143" s="226">
        <v>0.13170000000000001</v>
      </c>
      <c r="AM143" s="223">
        <v>0</v>
      </c>
      <c r="AN143" s="117" t="str">
        <v>ptDB47</v>
      </c>
      <c r="AO143" s="228">
        <v>0</v>
      </c>
      <c r="AP143" s="216">
        <v>34350</v>
      </c>
      <c r="AQ143" s="216">
        <v>28380</v>
      </c>
      <c r="AR143" s="216">
        <v>1447</v>
      </c>
      <c r="AS143" s="216">
        <v>4523</v>
      </c>
      <c r="AT143" s="226">
        <v>0.13170000000000001</v>
      </c>
      <c r="AU143" s="223" t="str">
        <v/>
      </c>
      <c r="AV143" s="228">
        <v>2</v>
      </c>
      <c r="AW143" s="117">
        <v>20955</v>
      </c>
    </row>
    <row r="144" spans="1:49">
      <c r="A144" s="117">
        <v>1006</v>
      </c>
      <c r="B144" s="117" t="str">
        <v>비닐스토리</v>
      </c>
      <c r="C144" s="210">
        <v>45558</v>
      </c>
      <c r="D144" s="117" t="str">
        <v>2024092398828961</v>
      </c>
      <c r="E144" s="117" t="str">
        <v>스마트 스토어</v>
      </c>
      <c r="F144" s="117" t="str">
        <v>염인희</v>
      </c>
      <c r="G144" s="117" t="str">
        <v>enii****</v>
      </c>
      <c r="H144" s="117" t="str">
        <v>010-3833-5078</v>
      </c>
      <c r="I144" s="210">
        <v>45559</v>
      </c>
      <c r="J144" s="117" t="str">
        <v>CJ대한통운</v>
      </c>
      <c r="K144" s="117" t="str">
        <v>530298199974</v>
      </c>
      <c r="L144" s="210">
        <v>0</v>
      </c>
      <c r="M144" s="117" t="str">
        <v>SE.16</v>
      </c>
      <c r="N144" s="117" t="str">
        <v>유백</v>
      </c>
      <c r="O144" s="117">
        <v>10</v>
      </c>
      <c r="P144" s="117" t="str">
        <v>옛날보리밥</v>
      </c>
      <c r="Q144" s="117" t="str">
        <v>010-2888-4265</v>
      </c>
      <c r="R144" s="117">
        <v>0</v>
      </c>
      <c r="S144" s="117" t="str">
        <v>경상남도 진주시 도동천로 263 (하대동) 2층</v>
      </c>
      <c r="T144" s="223">
        <v>0</v>
      </c>
      <c r="U144" s="223">
        <v>0</v>
      </c>
      <c r="V144" s="223">
        <v>0</v>
      </c>
      <c r="W144" s="216">
        <v>22500</v>
      </c>
      <c r="X144" s="216">
        <v>0</v>
      </c>
      <c r="Y144" s="216">
        <v>0</v>
      </c>
      <c r="Z144" s="216">
        <v>0</v>
      </c>
      <c r="AA144" s="216">
        <v>0</v>
      </c>
      <c r="AB144" s="216">
        <v>0</v>
      </c>
      <c r="AC144" s="216">
        <v>0</v>
      </c>
      <c r="AD144" s="117" t="str">
        <v>30특대</v>
      </c>
      <c r="AE144" s="223" t="str">
        <v>재구매</v>
      </c>
      <c r="AF144" s="216">
        <v>2150</v>
      </c>
      <c r="AG144" s="216">
        <v>1375</v>
      </c>
      <c r="AH144" s="216">
        <v>22500</v>
      </c>
      <c r="AI144" s="216">
        <v>13750</v>
      </c>
      <c r="AJ144" s="216">
        <v>976</v>
      </c>
      <c r="AK144" s="216">
        <v>7774</v>
      </c>
      <c r="AL144" s="226">
        <v>0.34549999999999997</v>
      </c>
      <c r="AM144" s="223">
        <v>0</v>
      </c>
      <c r="AN144" s="117" t="str">
        <v>ptDB47</v>
      </c>
      <c r="AO144" s="228">
        <v>0</v>
      </c>
      <c r="AP144" s="216">
        <v>22500</v>
      </c>
      <c r="AQ144" s="216">
        <v>13750</v>
      </c>
      <c r="AR144" s="216">
        <v>976</v>
      </c>
      <c r="AS144" s="216">
        <v>7774</v>
      </c>
      <c r="AT144" s="226">
        <v>0.34549999999999997</v>
      </c>
      <c r="AU144" s="223" t="str">
        <v/>
      </c>
      <c r="AV144" s="228">
        <v>2</v>
      </c>
      <c r="AW144" s="117">
        <v>13750</v>
      </c>
    </row>
    <row r="145" spans="1:49">
      <c r="A145" s="117">
        <v>1007</v>
      </c>
      <c r="B145" s="117" t="str">
        <v>비닐스토리</v>
      </c>
      <c r="C145" s="210">
        <v>45558</v>
      </c>
      <c r="D145" s="117" t="str">
        <v>2024092390537201</v>
      </c>
      <c r="E145" s="117" t="str">
        <v>스마트 스토어</v>
      </c>
      <c r="F145" s="117" t="str">
        <v>김영균</v>
      </c>
      <c r="G145" s="117" t="str">
        <v>kyg7****</v>
      </c>
      <c r="H145" s="117" t="str">
        <v>010-3481-7254</v>
      </c>
      <c r="I145" s="210">
        <v>45558</v>
      </c>
      <c r="J145" s="117" t="str">
        <v>CJ대한통운</v>
      </c>
      <c r="K145" s="117" t="str">
        <v>530297387064</v>
      </c>
      <c r="L145" s="210">
        <v>0</v>
      </c>
      <c r="M145" s="117" t="str">
        <v>SE.303</v>
      </c>
      <c r="N145" s="117" t="str">
        <v>투명</v>
      </c>
      <c r="O145" s="117">
        <v>3</v>
      </c>
      <c r="P145" s="117" t="str">
        <v>김영균</v>
      </c>
      <c r="Q145" s="117" t="str">
        <v>010-3481-7254</v>
      </c>
      <c r="R145" s="117">
        <v>0</v>
      </c>
      <c r="S145" s="117" t="str">
        <v>세종특별자치시 금남면 성강길 35 서가네떡방</v>
      </c>
      <c r="T145" s="223">
        <v>0</v>
      </c>
      <c r="U145" s="223">
        <v>0</v>
      </c>
      <c r="V145" s="223">
        <v>0</v>
      </c>
      <c r="W145" s="216">
        <v>66570</v>
      </c>
      <c r="X145" s="216">
        <v>7410</v>
      </c>
      <c r="Y145" s="216">
        <v>0</v>
      </c>
      <c r="Z145" s="216">
        <v>4400</v>
      </c>
      <c r="AA145" s="216">
        <v>0</v>
      </c>
      <c r="AB145" s="216">
        <v>1725</v>
      </c>
      <c r="AC145" s="216">
        <v>0</v>
      </c>
      <c r="AD145" s="117" t="str">
        <v>떡외겹 25*25</v>
      </c>
      <c r="AE145" s="223" t="str">
        <v>재구매</v>
      </c>
      <c r="AF145" s="216">
        <v>23290</v>
      </c>
      <c r="AG145" s="216">
        <v>15070</v>
      </c>
      <c r="AH145" s="216">
        <v>66570</v>
      </c>
      <c r="AI145" s="216">
        <v>51335</v>
      </c>
      <c r="AJ145" s="216">
        <v>2729</v>
      </c>
      <c r="AK145" s="216">
        <v>12506</v>
      </c>
      <c r="AL145" s="226">
        <v>0.18790000000000001</v>
      </c>
      <c r="AM145" s="223">
        <v>0</v>
      </c>
      <c r="AN145" s="117" t="str">
        <v>ptDB47</v>
      </c>
      <c r="AO145" s="228">
        <v>0</v>
      </c>
      <c r="AP145" s="216">
        <v>66570</v>
      </c>
      <c r="AQ145" s="216">
        <v>51335</v>
      </c>
      <c r="AR145" s="216">
        <v>2729</v>
      </c>
      <c r="AS145" s="216">
        <v>12506</v>
      </c>
      <c r="AT145" s="226">
        <v>0.18790000000000001</v>
      </c>
      <c r="AU145" s="223" t="str">
        <v/>
      </c>
      <c r="AV145" s="228">
        <v>2</v>
      </c>
      <c r="AW145" s="117">
        <v>45210</v>
      </c>
    </row>
    <row r="146" spans="1:49">
      <c r="A146" s="117">
        <v>1008</v>
      </c>
      <c r="B146" s="117" t="str">
        <v>비닐스토리</v>
      </c>
      <c r="C146" s="210">
        <v>45558</v>
      </c>
      <c r="D146" s="117" t="str">
        <v>2024092383470071</v>
      </c>
      <c r="E146" s="117" t="str">
        <v>스마트 스토어</v>
      </c>
      <c r="F146" s="117" t="str">
        <v>임선경</v>
      </c>
      <c r="G146" s="117" t="str">
        <v>tuto****</v>
      </c>
      <c r="H146" s="117" t="str">
        <v>010-8544-0802</v>
      </c>
      <c r="I146" s="210">
        <v>45558</v>
      </c>
      <c r="J146" s="117" t="str">
        <v>CJ대한통운</v>
      </c>
      <c r="K146" s="117" t="str">
        <v>530297057132</v>
      </c>
      <c r="L146" s="210">
        <v>0</v>
      </c>
      <c r="M146" s="117" t="str">
        <v>SE.121</v>
      </c>
      <c r="N146" s="117" t="str">
        <v>투명</v>
      </c>
      <c r="O146" s="117">
        <v>1</v>
      </c>
      <c r="P146" s="117" t="str">
        <v>임선경</v>
      </c>
      <c r="Q146" s="117" t="str">
        <v>010-8544-0802</v>
      </c>
      <c r="R146" s="117">
        <v>0</v>
      </c>
      <c r="S146" s="117" t="str">
        <v>부산광역시 사상구 사상로 554 (모라동, 태일공구종합상사) 태일</v>
      </c>
      <c r="T146" s="223">
        <v>0</v>
      </c>
      <c r="U146" s="223">
        <v>0</v>
      </c>
      <c r="V146" s="223">
        <v>0</v>
      </c>
      <c r="W146" s="216">
        <v>5880</v>
      </c>
      <c r="X146" s="216">
        <v>0</v>
      </c>
      <c r="Y146" s="216">
        <v>3000</v>
      </c>
      <c r="Z146" s="216">
        <v>3000</v>
      </c>
      <c r="AA146" s="216">
        <v>0</v>
      </c>
      <c r="AB146" s="216">
        <v>0</v>
      </c>
      <c r="AC146" s="216">
        <v>0</v>
      </c>
      <c r="AD146" s="117" t="str">
        <v>막지 63*90</v>
      </c>
      <c r="AE146" s="223" t="str">
        <v>재구매</v>
      </c>
      <c r="AF146" s="216">
        <v>5120</v>
      </c>
      <c r="AG146" s="216">
        <v>3410</v>
      </c>
      <c r="AH146" s="216">
        <v>8880</v>
      </c>
      <c r="AI146" s="216">
        <v>6410</v>
      </c>
      <c r="AJ146" s="216">
        <v>373</v>
      </c>
      <c r="AK146" s="216">
        <v>5097</v>
      </c>
      <c r="AL146" s="226">
        <v>0.57399999999999995</v>
      </c>
      <c r="AM146" s="223">
        <v>0</v>
      </c>
      <c r="AN146" s="117" t="str">
        <v>ptDB47</v>
      </c>
      <c r="AO146" s="228">
        <v>0</v>
      </c>
      <c r="AP146" s="216">
        <v>8880</v>
      </c>
      <c r="AQ146" s="216">
        <v>6410</v>
      </c>
      <c r="AR146" s="216">
        <v>373</v>
      </c>
      <c r="AS146" s="216">
        <v>2097</v>
      </c>
      <c r="AT146" s="226">
        <v>0.2361</v>
      </c>
      <c r="AU146" s="223" t="str">
        <v>Check</v>
      </c>
      <c r="AV146" s="228">
        <v>0</v>
      </c>
      <c r="AW146" s="117">
        <v>3410</v>
      </c>
    </row>
    <row r="147" spans="1:49">
      <c r="A147" s="117">
        <v>1009</v>
      </c>
      <c r="B147" s="117" t="str">
        <v>비닐스토리</v>
      </c>
      <c r="C147" s="210">
        <v>45556</v>
      </c>
      <c r="D147" s="117" t="str">
        <v>2024092124223531</v>
      </c>
      <c r="E147" s="117" t="str">
        <v>스마트 스토어</v>
      </c>
      <c r="F147" s="117" t="str">
        <v>전민아</v>
      </c>
      <c r="G147" s="117" t="str">
        <v>mina****</v>
      </c>
      <c r="H147" s="117" t="str">
        <v>010-4412-4154</v>
      </c>
      <c r="I147" s="210">
        <v>45558</v>
      </c>
      <c r="J147" s="117" t="str">
        <v>CJ대한통운</v>
      </c>
      <c r="K147" s="117" t="str">
        <v>540295117395</v>
      </c>
      <c r="L147" s="210">
        <v>0</v>
      </c>
      <c r="M147" s="117" t="str">
        <v>SE.206</v>
      </c>
      <c r="N147" s="117" t="str">
        <v>투명</v>
      </c>
      <c r="O147" s="117">
        <v>1</v>
      </c>
      <c r="P147" s="117" t="str">
        <v>전민아</v>
      </c>
      <c r="Q147" s="117" t="str">
        <v>010-4412-4154</v>
      </c>
      <c r="R147" s="117">
        <v>0</v>
      </c>
      <c r="S147" s="117" t="str">
        <v>세종특별자치시 한누리대로 2007 퍼스트시티209호</v>
      </c>
      <c r="T147" s="223">
        <v>0</v>
      </c>
      <c r="U147" s="223">
        <v>0</v>
      </c>
      <c r="V147" s="223">
        <v>0</v>
      </c>
      <c r="W147" s="216">
        <v>28620</v>
      </c>
      <c r="X147" s="216">
        <v>3180</v>
      </c>
      <c r="Y147" s="216">
        <v>3000</v>
      </c>
      <c r="Z147" s="216">
        <v>3500</v>
      </c>
      <c r="AA147" s="216">
        <v>0</v>
      </c>
      <c r="AB147" s="216">
        <v>366</v>
      </c>
      <c r="AC147" s="216">
        <v>0</v>
      </c>
      <c r="AD147" s="117" t="str">
        <v>떡롤 45*330</v>
      </c>
      <c r="AE147" s="223" t="str">
        <v>재구매</v>
      </c>
      <c r="AF147" s="216">
        <v>30600</v>
      </c>
      <c r="AG147" s="216">
        <v>19800</v>
      </c>
      <c r="AH147" s="216">
        <v>31620</v>
      </c>
      <c r="AI147" s="216">
        <v>23666</v>
      </c>
      <c r="AJ147" s="216">
        <v>1278</v>
      </c>
      <c r="AK147" s="216">
        <v>9676</v>
      </c>
      <c r="AL147" s="226">
        <v>0.30599999999999999</v>
      </c>
      <c r="AM147" s="223">
        <v>0</v>
      </c>
      <c r="AN147" s="117" t="str">
        <v>ptDB47</v>
      </c>
      <c r="AO147" s="228">
        <v>0</v>
      </c>
      <c r="AP147" s="216">
        <v>31620</v>
      </c>
      <c r="AQ147" s="216">
        <v>23666</v>
      </c>
      <c r="AR147" s="216">
        <v>1278</v>
      </c>
      <c r="AS147" s="216">
        <v>6676</v>
      </c>
      <c r="AT147" s="226">
        <v>0.21110000000000001</v>
      </c>
      <c r="AU147" s="223" t="str">
        <v>Check</v>
      </c>
      <c r="AV147" s="228">
        <v>0</v>
      </c>
      <c r="AW147" s="117">
        <v>19800</v>
      </c>
    </row>
    <row r="148" spans="1:49">
      <c r="A148" s="117">
        <v>1010</v>
      </c>
      <c r="B148" s="117" t="str">
        <v>비닐스토리</v>
      </c>
      <c r="C148" s="210">
        <v>45558</v>
      </c>
      <c r="D148" s="117" t="str">
        <v>2024092302</v>
      </c>
      <c r="E148" s="117" t="str">
        <v>쿠팡</v>
      </c>
      <c r="F148" s="117">
        <v>0</v>
      </c>
      <c r="G148" s="117">
        <v>0</v>
      </c>
      <c r="H148" s="117">
        <v>0</v>
      </c>
      <c r="I148" s="210">
        <v>45558</v>
      </c>
      <c r="J148" s="117" t="str">
        <v>CJ대한통운</v>
      </c>
      <c r="K148" s="117" t="str">
        <v>540295279235</v>
      </c>
      <c r="L148" s="210">
        <v>0</v>
      </c>
      <c r="M148" s="117" t="str">
        <v>SE.206</v>
      </c>
      <c r="N148" s="117" t="str">
        <v>투명</v>
      </c>
      <c r="O148" s="117">
        <v>1</v>
      </c>
      <c r="P148" s="117" t="str">
        <v>서울숲 LOWIDE</v>
      </c>
      <c r="Q148" s="117" t="str">
        <v>0502-7941-5262</v>
      </c>
      <c r="R148" s="117">
        <v>0</v>
      </c>
      <c r="S148" s="117" t="str">
        <v>서울 성동구 서울숲2길 22-1 서울특별시 성동구 서울숲 2길 22-1 (성수동 1가) 서울숲 LOWIDE</v>
      </c>
      <c r="T148" s="223">
        <v>0</v>
      </c>
      <c r="U148" s="223">
        <v>0</v>
      </c>
      <c r="V148" s="223">
        <v>0</v>
      </c>
      <c r="W148" s="216">
        <v>0</v>
      </c>
      <c r="X148" s="216">
        <v>0</v>
      </c>
      <c r="Y148" s="216">
        <v>0</v>
      </c>
      <c r="Z148" s="216">
        <v>3500</v>
      </c>
      <c r="AA148" s="216">
        <v>0</v>
      </c>
      <c r="AB148" s="216">
        <v>366</v>
      </c>
      <c r="AC148" s="216">
        <v>0</v>
      </c>
      <c r="AD148" s="117" t="str">
        <v>떡롤 45*330</v>
      </c>
      <c r="AE148" s="223" t="str">
        <v>재구매</v>
      </c>
      <c r="AF148" s="216">
        <v>32130</v>
      </c>
      <c r="AG148" s="216">
        <v>19800</v>
      </c>
      <c r="AH148" s="216">
        <v>0</v>
      </c>
      <c r="AI148" s="216">
        <v>23666</v>
      </c>
      <c r="AJ148" s="216">
        <v>0</v>
      </c>
      <c r="AK148" s="216">
        <v>-23666</v>
      </c>
      <c r="AL148" s="226">
        <v>0</v>
      </c>
      <c r="AM148" s="223">
        <v>0</v>
      </c>
      <c r="AN148" s="117" t="str">
        <v>ptDB47</v>
      </c>
      <c r="AO148" s="228">
        <v>0</v>
      </c>
      <c r="AP148" s="216">
        <v>0</v>
      </c>
      <c r="AQ148" s="216">
        <v>23666</v>
      </c>
      <c r="AR148" s="216">
        <v>0</v>
      </c>
      <c r="AS148" s="216">
        <v>-23666</v>
      </c>
      <c r="AT148" s="226">
        <v>0</v>
      </c>
      <c r="AU148" s="223" t="str">
        <v/>
      </c>
      <c r="AV148" s="228">
        <v>0</v>
      </c>
      <c r="AW148" s="117">
        <v>19800</v>
      </c>
    </row>
    <row r="149" spans="1:49">
      <c r="A149" s="117">
        <v>1011</v>
      </c>
      <c r="B149" s="117" t="str">
        <v>비닐스토리</v>
      </c>
      <c r="C149" s="210">
        <v>45555</v>
      </c>
      <c r="D149" s="117" t="str">
        <v>29100069991613</v>
      </c>
      <c r="E149" s="117" t="str">
        <v>쿠팡</v>
      </c>
      <c r="F149" s="117" t="str">
        <v>김민정</v>
      </c>
      <c r="G149" s="117">
        <v>0</v>
      </c>
      <c r="H149" s="117" t="str">
        <v>0502-7941-5262</v>
      </c>
      <c r="I149" s="210">
        <v>45558</v>
      </c>
      <c r="J149" s="117" t="str">
        <v>CJ대한통운</v>
      </c>
      <c r="K149" s="117" t="str">
        <v>540295279246</v>
      </c>
      <c r="L149" s="210">
        <v>0</v>
      </c>
      <c r="M149" s="117" t="str">
        <v>SE.206</v>
      </c>
      <c r="N149" s="117" t="str">
        <v>투명</v>
      </c>
      <c r="O149" s="117">
        <v>3</v>
      </c>
      <c r="P149" s="117" t="str">
        <v>서울숲 LOWIDE</v>
      </c>
      <c r="Q149" s="117" t="str">
        <v>0502-7941-5262</v>
      </c>
      <c r="R149" s="117">
        <v>0</v>
      </c>
      <c r="S149" s="117" t="str">
        <v>서울특별시 성동구 서울숲2길 22-1 LOWIDE ( 성수동1가 )</v>
      </c>
      <c r="T149" s="223" t="str">
        <v>문 앞</v>
      </c>
      <c r="U149" s="223">
        <v>0</v>
      </c>
      <c r="V149" s="223">
        <v>0</v>
      </c>
      <c r="W149" s="216">
        <v>102060</v>
      </c>
      <c r="X149" s="216">
        <v>0</v>
      </c>
      <c r="Y149" s="216">
        <v>0</v>
      </c>
      <c r="Z149" s="216">
        <v>4400</v>
      </c>
      <c r="AA149" s="216">
        <v>0</v>
      </c>
      <c r="AB149" s="216">
        <v>1725</v>
      </c>
      <c r="AC149" s="216">
        <v>0</v>
      </c>
      <c r="AD149" s="117" t="str">
        <v>떡롤 45*330</v>
      </c>
      <c r="AE149" s="223" t="str">
        <v>재구매</v>
      </c>
      <c r="AF149" s="216">
        <v>32130</v>
      </c>
      <c r="AG149" s="216">
        <v>19800</v>
      </c>
      <c r="AH149" s="216">
        <v>102060</v>
      </c>
      <c r="AI149" s="216">
        <v>65525</v>
      </c>
      <c r="AJ149" s="216">
        <v>12125</v>
      </c>
      <c r="AK149" s="216">
        <v>24410</v>
      </c>
      <c r="AL149" s="226">
        <v>0.2392</v>
      </c>
      <c r="AM149" s="223">
        <v>0</v>
      </c>
      <c r="AN149" s="117" t="str">
        <v>ptDB47</v>
      </c>
      <c r="AO149" s="228">
        <v>0</v>
      </c>
      <c r="AP149" s="216">
        <v>102060</v>
      </c>
      <c r="AQ149" s="216">
        <v>65525</v>
      </c>
      <c r="AR149" s="216">
        <v>12125</v>
      </c>
      <c r="AS149" s="216">
        <v>24410</v>
      </c>
      <c r="AT149" s="226">
        <v>0.2392</v>
      </c>
      <c r="AU149" s="223" t="str">
        <v/>
      </c>
      <c r="AV149" s="228">
        <v>0</v>
      </c>
      <c r="AW149" s="117">
        <v>59400</v>
      </c>
    </row>
    <row r="150" spans="1:49">
      <c r="A150" s="117">
        <v>1012</v>
      </c>
      <c r="B150" s="117" t="str">
        <v>비닐스토리</v>
      </c>
      <c r="C150" s="210">
        <v>45555</v>
      </c>
      <c r="D150" s="117" t="str">
        <v>18100069897496</v>
      </c>
      <c r="E150" s="117" t="str">
        <v>쿠팡</v>
      </c>
      <c r="F150" s="117" t="str">
        <v>서혜리</v>
      </c>
      <c r="G150" s="117">
        <v>0</v>
      </c>
      <c r="H150" s="117" t="str">
        <v>0502-7790-8433</v>
      </c>
      <c r="I150" s="210">
        <v>45558</v>
      </c>
      <c r="J150" s="117" t="str">
        <v>CJ대한통운</v>
      </c>
      <c r="K150" s="117" t="str">
        <v>540295042532</v>
      </c>
      <c r="L150" s="210">
        <v>0</v>
      </c>
      <c r="M150" s="117" t="str">
        <v>SE.20</v>
      </c>
      <c r="N150" s="117" t="str">
        <v>투명</v>
      </c>
      <c r="O150" s="117">
        <v>10</v>
      </c>
      <c r="P150" s="117" t="str">
        <v>서혜리</v>
      </c>
      <c r="Q150" s="117" t="str">
        <v>0502-7790-8433</v>
      </c>
      <c r="R150" s="117">
        <v>0</v>
      </c>
      <c r="S150" s="117" t="str">
        <v>서울특별시 마포구 포은로 90 1층 카스테라 연구소 카페 ( 망원동 )</v>
      </c>
      <c r="T150" s="223" t="str">
        <v>직접 받고 부재 시 문 앞</v>
      </c>
      <c r="U150" s="223">
        <v>0</v>
      </c>
      <c r="V150" s="223">
        <v>0</v>
      </c>
      <c r="W150" s="216">
        <v>25000</v>
      </c>
      <c r="X150" s="216">
        <v>0</v>
      </c>
      <c r="Y150" s="216">
        <v>0</v>
      </c>
      <c r="Z150" s="216">
        <v>3500</v>
      </c>
      <c r="AA150" s="216">
        <v>0</v>
      </c>
      <c r="AB150" s="216">
        <v>0</v>
      </c>
      <c r="AC150" s="216">
        <v>0</v>
      </c>
      <c r="AD150" s="117" t="str">
        <v>왕특C</v>
      </c>
      <c r="AE150" s="223" t="str">
        <v>재구매</v>
      </c>
      <c r="AF150" s="216">
        <v>2300</v>
      </c>
      <c r="AG150" s="216">
        <v>1397</v>
      </c>
      <c r="AH150" s="216">
        <v>25000</v>
      </c>
      <c r="AI150" s="216">
        <v>17470</v>
      </c>
      <c r="AJ150" s="216">
        <v>2970</v>
      </c>
      <c r="AK150" s="216">
        <v>4560</v>
      </c>
      <c r="AL150" s="226">
        <v>0.18240000000000001</v>
      </c>
      <c r="AM150" s="223">
        <v>0</v>
      </c>
      <c r="AN150" s="117" t="str">
        <v>ptDB47</v>
      </c>
      <c r="AO150" s="228">
        <v>0</v>
      </c>
      <c r="AP150" s="216">
        <v>25000</v>
      </c>
      <c r="AQ150" s="216">
        <v>17470</v>
      </c>
      <c r="AR150" s="216">
        <v>2970</v>
      </c>
      <c r="AS150" s="216">
        <v>4560</v>
      </c>
      <c r="AT150" s="226">
        <v>0.18240000000000001</v>
      </c>
      <c r="AU150" s="223" t="str">
        <v/>
      </c>
      <c r="AV150" s="228">
        <v>0</v>
      </c>
      <c r="AW150" s="117">
        <v>13970</v>
      </c>
    </row>
    <row r="151" spans="1:49">
      <c r="A151" s="117">
        <v>1013</v>
      </c>
      <c r="B151" s="117" t="str">
        <v>비닐스토리</v>
      </c>
      <c r="C151" s="210">
        <v>45555</v>
      </c>
      <c r="D151" s="117" t="str">
        <v>18100069897496</v>
      </c>
      <c r="E151" s="117" t="str">
        <v>쿠팡</v>
      </c>
      <c r="F151" s="117" t="str">
        <v>서혜리</v>
      </c>
      <c r="G151" s="117">
        <v>0</v>
      </c>
      <c r="H151" s="117" t="str">
        <v>0502-7790-8433</v>
      </c>
      <c r="I151" s="210">
        <v>45558</v>
      </c>
      <c r="J151" s="117" t="str">
        <v>CJ대한통운</v>
      </c>
      <c r="K151" s="117" t="str">
        <v>540295042532</v>
      </c>
      <c r="L151" s="210">
        <v>0</v>
      </c>
      <c r="M151" s="117" t="str">
        <v>SE.5</v>
      </c>
      <c r="N151" s="117" t="str">
        <v>투명</v>
      </c>
      <c r="O151" s="117">
        <v>3</v>
      </c>
      <c r="P151" s="117" t="str">
        <v>서혜리</v>
      </c>
      <c r="Q151" s="117" t="str">
        <v>0502-7790-8433</v>
      </c>
      <c r="R151" s="117">
        <v>0</v>
      </c>
      <c r="S151" s="117" t="str">
        <v>서울특별시 마포구 포은로 90 1층 카스테라 연구소 카페 ( 망원동 )</v>
      </c>
      <c r="T151" s="223" t="str">
        <v>직접 받고 부재 시 문 앞</v>
      </c>
      <c r="U151" s="223">
        <v>0</v>
      </c>
      <c r="V151" s="223">
        <v>0</v>
      </c>
      <c r="W151" s="216">
        <v>5640</v>
      </c>
      <c r="X151" s="216">
        <v>630</v>
      </c>
      <c r="Y151" s="216">
        <v>0</v>
      </c>
      <c r="Z151" s="216">
        <v>0</v>
      </c>
      <c r="AA151" s="216">
        <v>0</v>
      </c>
      <c r="AB151" s="216">
        <v>0</v>
      </c>
      <c r="AC151" s="216">
        <v>0</v>
      </c>
      <c r="AD151" s="117" t="str">
        <v>대A</v>
      </c>
      <c r="AE151" s="223" t="str">
        <v>재구매</v>
      </c>
      <c r="AF151" s="216">
        <v>2000</v>
      </c>
      <c r="AG151" s="216">
        <v>1210</v>
      </c>
      <c r="AH151" s="216">
        <v>5640</v>
      </c>
      <c r="AI151" s="216">
        <v>3630</v>
      </c>
      <c r="AJ151" s="216">
        <v>670</v>
      </c>
      <c r="AK151" s="216">
        <v>1340</v>
      </c>
      <c r="AL151" s="226">
        <v>0.23760000000000001</v>
      </c>
      <c r="AM151" s="223">
        <v>0</v>
      </c>
      <c r="AN151" s="117" t="str">
        <v>ptDB47</v>
      </c>
      <c r="AO151" s="228">
        <v>0</v>
      </c>
      <c r="AP151" s="216">
        <v>5640</v>
      </c>
      <c r="AQ151" s="216">
        <v>3630</v>
      </c>
      <c r="AR151" s="216">
        <v>670</v>
      </c>
      <c r="AS151" s="216">
        <v>1340</v>
      </c>
      <c r="AT151" s="226">
        <v>0.23760000000000001</v>
      </c>
      <c r="AU151" s="223" t="str">
        <v/>
      </c>
      <c r="AV151" s="228">
        <v>0</v>
      </c>
      <c r="AW151" s="117">
        <v>3630</v>
      </c>
    </row>
    <row r="152" spans="1:49">
      <c r="A152" s="117">
        <v>1014</v>
      </c>
      <c r="B152" s="117" t="str">
        <v>비닐스토리</v>
      </c>
      <c r="C152" s="210">
        <v>45555</v>
      </c>
      <c r="D152" s="117" t="str">
        <v>1100069944527</v>
      </c>
      <c r="E152" s="117" t="str">
        <v>쿠팡</v>
      </c>
      <c r="F152" s="117" t="str">
        <v>NAN LONG</v>
      </c>
      <c r="G152" s="117">
        <v>0</v>
      </c>
      <c r="H152" s="117" t="str">
        <v>0504-2786-2272</v>
      </c>
      <c r="I152" s="210">
        <v>45558</v>
      </c>
      <c r="J152" s="117" t="str">
        <v>CJ대한통운</v>
      </c>
      <c r="K152" s="117" t="str">
        <v>540295042506</v>
      </c>
      <c r="L152" s="210">
        <v>0</v>
      </c>
      <c r="M152" s="117" t="str">
        <v>SE.102</v>
      </c>
      <c r="N152" s="117" t="str">
        <v>투명</v>
      </c>
      <c r="O152" s="117">
        <v>6</v>
      </c>
      <c r="P152" s="117" t="str">
        <v>남용</v>
      </c>
      <c r="Q152" s="117" t="str">
        <v>0504-2786-2272</v>
      </c>
      <c r="R152" s="117">
        <v>0</v>
      </c>
      <c r="S152" s="117" t="str">
        <v>경기도 의정부시 신흥로239번길 20 의정부시 신흥로 239번길 20 402호 럭스타워 ( 의정부동 )</v>
      </c>
      <c r="T152" s="223" t="str">
        <v>문 앞</v>
      </c>
      <c r="U152" s="223">
        <v>0</v>
      </c>
      <c r="V152" s="223">
        <v>0</v>
      </c>
      <c r="W152" s="216">
        <v>6900</v>
      </c>
      <c r="X152" s="216">
        <v>0</v>
      </c>
      <c r="Y152" s="216">
        <v>3000</v>
      </c>
      <c r="Z152" s="216">
        <v>3000</v>
      </c>
      <c r="AA152" s="216">
        <v>0</v>
      </c>
      <c r="AB152" s="216">
        <v>0</v>
      </c>
      <c r="AC152" s="216">
        <v>0</v>
      </c>
      <c r="AD152" s="117" t="str">
        <v>소폭 12*26</v>
      </c>
      <c r="AE152" s="223" t="str">
        <v>재구매</v>
      </c>
      <c r="AF152" s="216">
        <v>1070</v>
      </c>
      <c r="AG152" s="216">
        <v>660</v>
      </c>
      <c r="AH152" s="216">
        <v>9900</v>
      </c>
      <c r="AI152" s="216">
        <v>6960</v>
      </c>
      <c r="AJ152" s="216">
        <v>919</v>
      </c>
      <c r="AK152" s="216">
        <v>2021</v>
      </c>
      <c r="AL152" s="226">
        <v>0.2041</v>
      </c>
      <c r="AM152" s="223">
        <v>0</v>
      </c>
      <c r="AN152" s="117" t="str">
        <v>ptDB47</v>
      </c>
      <c r="AO152" s="228">
        <v>0</v>
      </c>
      <c r="AP152" s="216">
        <v>9900</v>
      </c>
      <c r="AQ152" s="216">
        <v>6960</v>
      </c>
      <c r="AR152" s="216">
        <v>919</v>
      </c>
      <c r="AS152" s="216">
        <v>2021</v>
      </c>
      <c r="AT152" s="226">
        <v>0.2041</v>
      </c>
      <c r="AU152" s="223" t="str">
        <v/>
      </c>
      <c r="AV152" s="228">
        <v>0</v>
      </c>
      <c r="AW152" s="117">
        <v>3960</v>
      </c>
    </row>
    <row r="153" spans="1:49">
      <c r="A153" s="117">
        <v>1015</v>
      </c>
      <c r="B153" s="117" t="str">
        <v>비닐스토리</v>
      </c>
      <c r="C153" s="210">
        <v>45556</v>
      </c>
      <c r="D153" s="117" t="str">
        <v>24100070066457</v>
      </c>
      <c r="E153" s="117" t="str">
        <v>쿠팡</v>
      </c>
      <c r="F153" s="117" t="str">
        <v>송봉환</v>
      </c>
      <c r="G153" s="117">
        <v>0</v>
      </c>
      <c r="H153" s="117" t="str">
        <v>0502-7321-3853</v>
      </c>
      <c r="I153" s="210">
        <v>45558</v>
      </c>
      <c r="J153" s="117" t="str">
        <v>CJ대한통운</v>
      </c>
      <c r="K153" s="117" t="str">
        <v>540295117384</v>
      </c>
      <c r="L153" s="210">
        <v>0</v>
      </c>
      <c r="M153" s="117" t="str">
        <v>SE.206</v>
      </c>
      <c r="N153" s="117" t="str">
        <v>투명</v>
      </c>
      <c r="O153" s="117">
        <v>1</v>
      </c>
      <c r="P153" s="117" t="str">
        <v>김규남</v>
      </c>
      <c r="Q153" s="117" t="str">
        <v>0502-7321-3853</v>
      </c>
      <c r="R153" s="117">
        <v>0</v>
      </c>
      <c r="S153" s="117" t="str">
        <v>전라남도 담양군 봉산면 송강정로 193 담길카페</v>
      </c>
      <c r="T153" s="223" t="str">
        <v>문 앞</v>
      </c>
      <c r="U153" s="223">
        <v>0</v>
      </c>
      <c r="V153" s="223">
        <v>0</v>
      </c>
      <c r="W153" s="216">
        <v>34020</v>
      </c>
      <c r="X153" s="216">
        <v>0</v>
      </c>
      <c r="Y153" s="216">
        <v>3000</v>
      </c>
      <c r="Z153" s="216">
        <v>3500</v>
      </c>
      <c r="AA153" s="216">
        <v>0</v>
      </c>
      <c r="AB153" s="216">
        <v>366</v>
      </c>
      <c r="AC153" s="216">
        <v>0</v>
      </c>
      <c r="AD153" s="117" t="str">
        <v>떡롤 45*330</v>
      </c>
      <c r="AE153" s="223" t="str">
        <v>재구매</v>
      </c>
      <c r="AF153" s="216">
        <v>32130</v>
      </c>
      <c r="AG153" s="216">
        <v>19800</v>
      </c>
      <c r="AH153" s="216">
        <v>37020</v>
      </c>
      <c r="AI153" s="216">
        <v>23666</v>
      </c>
      <c r="AJ153" s="216">
        <v>4141</v>
      </c>
      <c r="AK153" s="216">
        <v>9213</v>
      </c>
      <c r="AL153" s="226">
        <v>0.24890000000000001</v>
      </c>
      <c r="AM153" s="223">
        <v>0</v>
      </c>
      <c r="AN153" s="117" t="str">
        <v>ptDB47</v>
      </c>
      <c r="AO153" s="228">
        <v>0</v>
      </c>
      <c r="AP153" s="216">
        <v>37020</v>
      </c>
      <c r="AQ153" s="216">
        <v>23666</v>
      </c>
      <c r="AR153" s="216">
        <v>4141</v>
      </c>
      <c r="AS153" s="216">
        <v>9213</v>
      </c>
      <c r="AT153" s="226">
        <v>0.24890000000000001</v>
      </c>
      <c r="AU153" s="223" t="str">
        <v/>
      </c>
      <c r="AV153" s="228">
        <v>0</v>
      </c>
      <c r="AW153" s="117">
        <v>19800</v>
      </c>
    </row>
    <row r="154" spans="1:49">
      <c r="A154" s="117">
        <v>1016</v>
      </c>
      <c r="B154" s="117" t="str">
        <v>비닐스토리</v>
      </c>
      <c r="C154" s="210">
        <v>45556</v>
      </c>
      <c r="D154" s="117" t="str">
        <v>16100070551824</v>
      </c>
      <c r="E154" s="117" t="str">
        <v>쿠팡</v>
      </c>
      <c r="F154" s="117" t="str">
        <v>김동욱</v>
      </c>
      <c r="G154" s="117">
        <v>0</v>
      </c>
      <c r="H154" s="117" t="str">
        <v>0504-4969-2269</v>
      </c>
      <c r="I154" s="210">
        <v>45558</v>
      </c>
      <c r="J154" s="117" t="str">
        <v>CJ대한통운</v>
      </c>
      <c r="K154" s="117" t="str">
        <v>540295117351</v>
      </c>
      <c r="L154" s="210">
        <v>0</v>
      </c>
      <c r="M154" s="117" t="str">
        <v>SE.206</v>
      </c>
      <c r="N154" s="117" t="str">
        <v>투명</v>
      </c>
      <c r="O154" s="117">
        <v>1</v>
      </c>
      <c r="P154" s="117" t="str">
        <v>로우앤스윗 광안</v>
      </c>
      <c r="Q154" s="117" t="str">
        <v>0504-4969-2269</v>
      </c>
      <c r="R154" s="117">
        <v>0</v>
      </c>
      <c r="S154" s="117" t="str">
        <v>부산광역시 수영구 민락본동로31번길 14 1층, 로우앤스윗 ( 민락동 )</v>
      </c>
      <c r="T154" s="223" t="str">
        <v>직접 받고 부재 시 문 앞</v>
      </c>
      <c r="U154" s="223">
        <v>0</v>
      </c>
      <c r="V154" s="223">
        <v>0</v>
      </c>
      <c r="W154" s="216">
        <v>34020</v>
      </c>
      <c r="X154" s="216">
        <v>0</v>
      </c>
      <c r="Y154" s="216">
        <v>3000</v>
      </c>
      <c r="Z154" s="216">
        <v>3500</v>
      </c>
      <c r="AA154" s="216">
        <v>0</v>
      </c>
      <c r="AB154" s="216">
        <v>366</v>
      </c>
      <c r="AC154" s="216">
        <v>0</v>
      </c>
      <c r="AD154" s="117" t="str">
        <v>떡롤 45*330</v>
      </c>
      <c r="AE154" s="223" t="str">
        <v>재구매</v>
      </c>
      <c r="AF154" s="216">
        <v>32130</v>
      </c>
      <c r="AG154" s="216">
        <v>19800</v>
      </c>
      <c r="AH154" s="216">
        <v>37020</v>
      </c>
      <c r="AI154" s="216">
        <v>23666</v>
      </c>
      <c r="AJ154" s="216">
        <v>4141</v>
      </c>
      <c r="AK154" s="216">
        <v>9213</v>
      </c>
      <c r="AL154" s="226">
        <v>0.24890000000000001</v>
      </c>
      <c r="AM154" s="223">
        <v>0</v>
      </c>
      <c r="AN154" s="117" t="str">
        <v>ptDB47</v>
      </c>
      <c r="AO154" s="228">
        <v>0</v>
      </c>
      <c r="AP154" s="216">
        <v>37020</v>
      </c>
      <c r="AQ154" s="216">
        <v>23666</v>
      </c>
      <c r="AR154" s="216">
        <v>4141</v>
      </c>
      <c r="AS154" s="216">
        <v>9213</v>
      </c>
      <c r="AT154" s="226">
        <v>0.24890000000000001</v>
      </c>
      <c r="AU154" s="223" t="str">
        <v/>
      </c>
      <c r="AV154" s="228">
        <v>0</v>
      </c>
      <c r="AW154" s="117">
        <v>19800</v>
      </c>
    </row>
    <row r="155" spans="1:49">
      <c r="A155" s="117">
        <v>1017</v>
      </c>
      <c r="B155" s="117" t="str">
        <v>비닐스토리</v>
      </c>
      <c r="C155" s="210">
        <v>45556</v>
      </c>
      <c r="D155" s="117" t="str">
        <v>28100069967221</v>
      </c>
      <c r="E155" s="117" t="str">
        <v>쿠팡</v>
      </c>
      <c r="F155" s="117" t="str">
        <v>김경만</v>
      </c>
      <c r="G155" s="117">
        <v>0</v>
      </c>
      <c r="H155" s="117" t="str">
        <v>0504-3580-6450</v>
      </c>
      <c r="I155" s="210">
        <v>45558</v>
      </c>
      <c r="J155" s="117" t="str">
        <v>CJ대한통운</v>
      </c>
      <c r="K155" s="117" t="str">
        <v>540295117443</v>
      </c>
      <c r="L155" s="210">
        <v>0</v>
      </c>
      <c r="M155" s="117" t="str">
        <v>SE.206</v>
      </c>
      <c r="N155" s="117" t="str">
        <v>투명</v>
      </c>
      <c r="O155" s="117">
        <v>1</v>
      </c>
      <c r="P155" s="117" t="str">
        <v>김경만</v>
      </c>
      <c r="Q155" s="117" t="str">
        <v>0504-3580-6450</v>
      </c>
      <c r="R155" s="117">
        <v>0</v>
      </c>
      <c r="S155" s="117" t="str">
        <v>강원특별자치도 춘천시 동면 만천로 155 1층 김밥친구들</v>
      </c>
      <c r="T155" s="223" t="str">
        <v>문 앞</v>
      </c>
      <c r="U155" s="223">
        <v>0</v>
      </c>
      <c r="V155" s="223">
        <v>0</v>
      </c>
      <c r="W155" s="216">
        <v>34020</v>
      </c>
      <c r="X155" s="216">
        <v>0</v>
      </c>
      <c r="Y155" s="216">
        <v>3000</v>
      </c>
      <c r="Z155" s="216">
        <v>3500</v>
      </c>
      <c r="AA155" s="216">
        <v>0</v>
      </c>
      <c r="AB155" s="216">
        <v>366</v>
      </c>
      <c r="AC155" s="216">
        <v>0</v>
      </c>
      <c r="AD155" s="117" t="str">
        <v>떡롤 45*330</v>
      </c>
      <c r="AE155" s="223" t="str">
        <v>재구매</v>
      </c>
      <c r="AF155" s="216">
        <v>32130</v>
      </c>
      <c r="AG155" s="216">
        <v>19800</v>
      </c>
      <c r="AH155" s="216">
        <v>37020</v>
      </c>
      <c r="AI155" s="216">
        <v>23666</v>
      </c>
      <c r="AJ155" s="216">
        <v>4141</v>
      </c>
      <c r="AK155" s="216">
        <v>9213</v>
      </c>
      <c r="AL155" s="226">
        <v>0.24890000000000001</v>
      </c>
      <c r="AM155" s="223">
        <v>0</v>
      </c>
      <c r="AN155" s="117" t="str">
        <v>ptDB47</v>
      </c>
      <c r="AO155" s="228">
        <v>0</v>
      </c>
      <c r="AP155" s="216">
        <v>37020</v>
      </c>
      <c r="AQ155" s="216">
        <v>23666</v>
      </c>
      <c r="AR155" s="216">
        <v>4141</v>
      </c>
      <c r="AS155" s="216">
        <v>9213</v>
      </c>
      <c r="AT155" s="226">
        <v>0.24890000000000001</v>
      </c>
      <c r="AU155" s="223" t="str">
        <v/>
      </c>
      <c r="AV155" s="228">
        <v>0</v>
      </c>
      <c r="AW155" s="117">
        <v>19800</v>
      </c>
    </row>
    <row r="156" spans="1:49">
      <c r="A156" s="117">
        <v>1018</v>
      </c>
      <c r="B156" s="117" t="str">
        <v>비닐스토리</v>
      </c>
      <c r="C156" s="210">
        <v>45556</v>
      </c>
      <c r="D156" s="117" t="str">
        <v>6100070066120</v>
      </c>
      <c r="E156" s="117" t="str">
        <v>쿠팡</v>
      </c>
      <c r="F156" s="117" t="str">
        <v>김춘자</v>
      </c>
      <c r="G156" s="117">
        <v>0</v>
      </c>
      <c r="H156" s="117" t="str">
        <v>0502-4294-7641</v>
      </c>
      <c r="I156" s="210">
        <v>45558</v>
      </c>
      <c r="J156" s="117" t="str">
        <v>CJ대한통운</v>
      </c>
      <c r="K156" s="117" t="str">
        <v>540295042484</v>
      </c>
      <c r="L156" s="210">
        <v>0</v>
      </c>
      <c r="M156" s="117" t="str">
        <v>SE.111</v>
      </c>
      <c r="N156" s="117" t="str">
        <v>투명</v>
      </c>
      <c r="O156" s="117">
        <v>1</v>
      </c>
      <c r="P156" s="117" t="str">
        <v>김춘자</v>
      </c>
      <c r="Q156" s="117" t="str">
        <v>0502-4294-7641</v>
      </c>
      <c r="R156" s="117">
        <v>0</v>
      </c>
      <c r="S156" s="117" t="str">
        <v>부산광역시 남구 대연동 1315-21 부산시 남구 대연1동 유엔평화로14번길39</v>
      </c>
      <c r="T156" s="223" t="str">
        <v>직접 받고 부재 시 문 앞</v>
      </c>
      <c r="U156" s="223">
        <v>0</v>
      </c>
      <c r="V156" s="223">
        <v>0</v>
      </c>
      <c r="W156" s="216">
        <v>3850</v>
      </c>
      <c r="X156" s="216">
        <v>0</v>
      </c>
      <c r="Y156" s="216">
        <v>3000</v>
      </c>
      <c r="Z156" s="216">
        <v>3000</v>
      </c>
      <c r="AA156" s="216">
        <v>0</v>
      </c>
      <c r="AB156" s="216">
        <v>0</v>
      </c>
      <c r="AC156" s="216">
        <v>0</v>
      </c>
      <c r="AD156" s="117" t="str">
        <v>고추 70*110</v>
      </c>
      <c r="AE156" s="223" t="str">
        <v>재구매</v>
      </c>
      <c r="AF156" s="216">
        <v>3570</v>
      </c>
      <c r="AG156" s="216">
        <v>2200</v>
      </c>
      <c r="AH156" s="216">
        <v>6850</v>
      </c>
      <c r="AI156" s="216">
        <v>5200</v>
      </c>
      <c r="AJ156" s="216">
        <v>556</v>
      </c>
      <c r="AK156" s="216">
        <v>1094</v>
      </c>
      <c r="AL156" s="226">
        <v>0.15970000000000001</v>
      </c>
      <c r="AM156" s="223">
        <v>0</v>
      </c>
      <c r="AN156" s="117" t="str">
        <v>ptDB47</v>
      </c>
      <c r="AO156" s="228">
        <v>0</v>
      </c>
      <c r="AP156" s="216">
        <v>6850</v>
      </c>
      <c r="AQ156" s="216">
        <v>5200</v>
      </c>
      <c r="AR156" s="216">
        <v>556</v>
      </c>
      <c r="AS156" s="216">
        <v>1094</v>
      </c>
      <c r="AT156" s="226">
        <v>0.15970000000000001</v>
      </c>
      <c r="AU156" s="223" t="str">
        <v/>
      </c>
      <c r="AV156" s="228">
        <v>0</v>
      </c>
      <c r="AW156" s="117">
        <v>2200</v>
      </c>
    </row>
    <row r="157" spans="1:49">
      <c r="A157" s="117">
        <v>1019</v>
      </c>
      <c r="B157" s="117" t="str">
        <v>비닐스토리</v>
      </c>
      <c r="C157" s="210">
        <v>45557</v>
      </c>
      <c r="D157" s="117" t="str">
        <v>11100070226395</v>
      </c>
      <c r="E157" s="117" t="str">
        <v>쿠팡</v>
      </c>
      <c r="F157" s="117" t="str">
        <v>김인경</v>
      </c>
      <c r="G157" s="117">
        <v>0</v>
      </c>
      <c r="H157" s="117" t="str">
        <v>0502-4715-4390</v>
      </c>
      <c r="I157" s="210">
        <v>45558</v>
      </c>
      <c r="J157" s="117" t="str">
        <v>CJ대한통운</v>
      </c>
      <c r="K157" s="117" t="str">
        <v>540295117325</v>
      </c>
      <c r="L157" s="210">
        <v>0</v>
      </c>
      <c r="M157" s="117" t="str">
        <v>SE.206</v>
      </c>
      <c r="N157" s="117" t="str">
        <v>투명</v>
      </c>
      <c r="O157" s="117">
        <v>1</v>
      </c>
      <c r="P157" s="117" t="str">
        <v>김인경</v>
      </c>
      <c r="Q157" s="117" t="str">
        <v>0502-4715-4390</v>
      </c>
      <c r="R157" s="117">
        <v>0</v>
      </c>
      <c r="S157" s="117" t="str">
        <v>경상북도 청도군 청도읍 새마을로 1150-30 그리고카페</v>
      </c>
      <c r="T157" s="223" t="str">
        <v>문 앞</v>
      </c>
      <c r="U157" s="223">
        <v>0</v>
      </c>
      <c r="V157" s="223">
        <v>0</v>
      </c>
      <c r="W157" s="216">
        <v>34020</v>
      </c>
      <c r="X157" s="216">
        <v>0</v>
      </c>
      <c r="Y157" s="216">
        <v>3000</v>
      </c>
      <c r="Z157" s="216">
        <v>3500</v>
      </c>
      <c r="AA157" s="216">
        <v>0</v>
      </c>
      <c r="AB157" s="216">
        <v>366</v>
      </c>
      <c r="AC157" s="216">
        <v>0</v>
      </c>
      <c r="AD157" s="117" t="str">
        <v>떡롤 45*330</v>
      </c>
      <c r="AE157" s="223" t="str">
        <v>재구매</v>
      </c>
      <c r="AF157" s="216">
        <v>32130</v>
      </c>
      <c r="AG157" s="216">
        <v>19800</v>
      </c>
      <c r="AH157" s="216">
        <v>37020</v>
      </c>
      <c r="AI157" s="216">
        <v>23666</v>
      </c>
      <c r="AJ157" s="216">
        <v>4141</v>
      </c>
      <c r="AK157" s="216">
        <v>9213</v>
      </c>
      <c r="AL157" s="226">
        <v>0.24890000000000001</v>
      </c>
      <c r="AM157" s="223">
        <v>0</v>
      </c>
      <c r="AN157" s="117" t="str">
        <v>ptDB47</v>
      </c>
      <c r="AO157" s="228">
        <v>0</v>
      </c>
      <c r="AP157" s="216">
        <v>37020</v>
      </c>
      <c r="AQ157" s="216">
        <v>23666</v>
      </c>
      <c r="AR157" s="216">
        <v>4141</v>
      </c>
      <c r="AS157" s="216">
        <v>9213</v>
      </c>
      <c r="AT157" s="226">
        <v>0.24890000000000001</v>
      </c>
      <c r="AU157" s="223" t="str">
        <v/>
      </c>
      <c r="AV157" s="228">
        <v>0</v>
      </c>
      <c r="AW157" s="117">
        <v>19800</v>
      </c>
    </row>
    <row r="158" spans="1:49">
      <c r="A158" s="117">
        <v>1020</v>
      </c>
      <c r="B158" s="117" t="str">
        <v>비닐스토리</v>
      </c>
      <c r="C158" s="210">
        <v>45557</v>
      </c>
      <c r="D158" s="117" t="str">
        <v>1100070273009</v>
      </c>
      <c r="E158" s="117" t="str">
        <v>쿠팡</v>
      </c>
      <c r="F158" s="117" t="str">
        <v>장선희</v>
      </c>
      <c r="G158" s="117">
        <v>0</v>
      </c>
      <c r="H158" s="117" t="str">
        <v>0502-1712-2744</v>
      </c>
      <c r="I158" s="210">
        <v>45558</v>
      </c>
      <c r="J158" s="117" t="str">
        <v>CJ대한통운</v>
      </c>
      <c r="K158" s="117" t="str">
        <v>540295042462</v>
      </c>
      <c r="L158" s="210">
        <v>0</v>
      </c>
      <c r="M158" s="117" t="str">
        <v>SE.307</v>
      </c>
      <c r="N158" s="117" t="str">
        <v>투명</v>
      </c>
      <c r="O158" s="117">
        <v>1</v>
      </c>
      <c r="P158" s="117" t="str">
        <v>장선희</v>
      </c>
      <c r="Q158" s="117" t="str">
        <v>0502-1712-2744</v>
      </c>
      <c r="R158" s="117">
        <v>0</v>
      </c>
      <c r="S158" s="117" t="str">
        <v>대구 수성구 중동 90-5번지 아석하이빌 205호</v>
      </c>
      <c r="T158" s="223" t="str">
        <v>205호 문안쪽으로 바짝밀어 놓아주세요</v>
      </c>
      <c r="U158" s="223">
        <v>0</v>
      </c>
      <c r="V158" s="223">
        <v>0</v>
      </c>
      <c r="W158" s="216">
        <v>12470</v>
      </c>
      <c r="X158" s="216">
        <v>0</v>
      </c>
      <c r="Y158" s="216">
        <v>3000</v>
      </c>
      <c r="Z158" s="216">
        <v>3000</v>
      </c>
      <c r="AA158" s="216">
        <v>0</v>
      </c>
      <c r="AB158" s="216">
        <v>0</v>
      </c>
      <c r="AC158" s="216">
        <v>0</v>
      </c>
      <c r="AD158" s="117" t="str">
        <v>떡외겹 30*30</v>
      </c>
      <c r="AE158" s="223" t="str">
        <v>재구매</v>
      </c>
      <c r="AF158" s="216">
        <v>11780</v>
      </c>
      <c r="AG158" s="216">
        <v>7260</v>
      </c>
      <c r="AH158" s="216">
        <v>15470</v>
      </c>
      <c r="AI158" s="216">
        <v>10260</v>
      </c>
      <c r="AJ158" s="216">
        <v>1580</v>
      </c>
      <c r="AK158" s="216">
        <v>3630</v>
      </c>
      <c r="AL158" s="226">
        <v>0.2346</v>
      </c>
      <c r="AM158" s="223">
        <v>0</v>
      </c>
      <c r="AN158" s="117" t="str">
        <v>ptDB47</v>
      </c>
      <c r="AO158" s="228">
        <v>0</v>
      </c>
      <c r="AP158" s="216">
        <v>15470</v>
      </c>
      <c r="AQ158" s="216">
        <v>10260</v>
      </c>
      <c r="AR158" s="216">
        <v>1580</v>
      </c>
      <c r="AS158" s="216">
        <v>3630</v>
      </c>
      <c r="AT158" s="226">
        <v>0.2346</v>
      </c>
      <c r="AU158" s="223" t="str">
        <v/>
      </c>
      <c r="AV158" s="228">
        <v>0</v>
      </c>
      <c r="AW158" s="117">
        <v>7260</v>
      </c>
    </row>
    <row r="159" spans="1:49">
      <c r="A159" s="117">
        <v>1021</v>
      </c>
      <c r="B159" s="117" t="str">
        <v>비닐스토리</v>
      </c>
      <c r="C159" s="210">
        <v>45558</v>
      </c>
      <c r="D159" s="117" t="str">
        <v>23100070430203</v>
      </c>
      <c r="E159" s="117" t="str">
        <v>쿠팡</v>
      </c>
      <c r="F159" s="117" t="str">
        <v>윤정수</v>
      </c>
      <c r="G159" s="117">
        <v>0</v>
      </c>
      <c r="H159" s="117" t="str">
        <v>0502-7915-8758</v>
      </c>
      <c r="I159" s="210">
        <v>45558</v>
      </c>
      <c r="J159" s="117" t="str">
        <v>CJ대한통운</v>
      </c>
      <c r="K159" s="117" t="str">
        <v>540295340415</v>
      </c>
      <c r="L159" s="210">
        <v>0</v>
      </c>
      <c r="M159" s="117" t="str">
        <v>SE.116</v>
      </c>
      <c r="N159" s="117" t="str">
        <v>투명</v>
      </c>
      <c r="O159" s="117">
        <v>4</v>
      </c>
      <c r="P159" s="117" t="str">
        <v>홍우성</v>
      </c>
      <c r="Q159" s="117" t="str">
        <v>0502-7915-8758</v>
      </c>
      <c r="R159" s="117">
        <v>0</v>
      </c>
      <c r="S159" s="117" t="str">
        <v>경기도 이천시 대월면 양녕로 92 YCH KOREA 이천사무소</v>
      </c>
      <c r="T159" s="223" t="str">
        <v>문 앞</v>
      </c>
      <c r="U159" s="223">
        <v>0</v>
      </c>
      <c r="V159" s="223">
        <v>0</v>
      </c>
      <c r="W159" s="216">
        <v>28880</v>
      </c>
      <c r="X159" s="216">
        <v>0</v>
      </c>
      <c r="Y159" s="216">
        <v>3000</v>
      </c>
      <c r="Z159" s="216">
        <v>3500</v>
      </c>
      <c r="AA159" s="216">
        <v>0</v>
      </c>
      <c r="AB159" s="216">
        <v>366</v>
      </c>
      <c r="AC159" s="216">
        <v>0</v>
      </c>
      <c r="AD159" s="117" t="str">
        <v>고추 120*170</v>
      </c>
      <c r="AE159" s="223" t="str">
        <v>재구매</v>
      </c>
      <c r="AF159" s="216">
        <v>6700</v>
      </c>
      <c r="AG159" s="216">
        <v>4125</v>
      </c>
      <c r="AH159" s="216">
        <v>31880</v>
      </c>
      <c r="AI159" s="216">
        <v>20366</v>
      </c>
      <c r="AJ159" s="216">
        <v>3530</v>
      </c>
      <c r="AK159" s="216">
        <v>7984</v>
      </c>
      <c r="AL159" s="226">
        <v>0.25040000000000001</v>
      </c>
      <c r="AM159" s="223">
        <v>0</v>
      </c>
      <c r="AN159" s="117" t="str">
        <v>ptDB47</v>
      </c>
      <c r="AO159" s="228">
        <v>0</v>
      </c>
      <c r="AP159" s="216">
        <v>31880</v>
      </c>
      <c r="AQ159" s="216">
        <v>20366</v>
      </c>
      <c r="AR159" s="216">
        <v>3530</v>
      </c>
      <c r="AS159" s="216">
        <v>7984</v>
      </c>
      <c r="AT159" s="226">
        <v>0.25040000000000001</v>
      </c>
      <c r="AU159" s="223" t="str">
        <v/>
      </c>
      <c r="AV159" s="228">
        <v>0</v>
      </c>
      <c r="AW159" s="117">
        <v>16500</v>
      </c>
    </row>
    <row r="160" spans="1:49">
      <c r="A160" s="117">
        <v>1022</v>
      </c>
      <c r="B160" s="117" t="str">
        <v>비닐스토리</v>
      </c>
      <c r="C160" s="210">
        <v>45558</v>
      </c>
      <c r="D160" s="117" t="str">
        <v>30100070633194</v>
      </c>
      <c r="E160" s="117" t="str">
        <v>쿠팡</v>
      </c>
      <c r="F160" s="117" t="str">
        <v>김경순</v>
      </c>
      <c r="G160" s="117">
        <v>0</v>
      </c>
      <c r="H160" s="117" t="str">
        <v>0504-3581-3584</v>
      </c>
      <c r="I160" s="210">
        <v>45558</v>
      </c>
      <c r="J160" s="117" t="str">
        <v>CJ대한통운</v>
      </c>
      <c r="K160" s="117" t="str">
        <v>540295490204</v>
      </c>
      <c r="L160" s="210">
        <v>0</v>
      </c>
      <c r="M160" s="117" t="str">
        <v>SE.302</v>
      </c>
      <c r="N160" s="117" t="str">
        <v>투명</v>
      </c>
      <c r="O160" s="117">
        <v>1</v>
      </c>
      <c r="P160" s="117" t="str">
        <v>김경순</v>
      </c>
      <c r="Q160" s="117" t="str">
        <v>0504-3581-3584</v>
      </c>
      <c r="R160" s="117">
        <v>0</v>
      </c>
      <c r="S160" s="117" t="str">
        <v>충청북도 청주시 청원구 1순환로330번길 7 시영방앗간 ( 내덕동 )</v>
      </c>
      <c r="T160" s="223" t="str">
        <v>직접 받고 부재 시 문 앞</v>
      </c>
      <c r="U160" s="223">
        <v>0</v>
      </c>
      <c r="V160" s="223">
        <v>0</v>
      </c>
      <c r="W160" s="216">
        <v>24950</v>
      </c>
      <c r="X160" s="216">
        <v>0</v>
      </c>
      <c r="Y160" s="216">
        <v>3000</v>
      </c>
      <c r="Z160" s="216">
        <v>3500</v>
      </c>
      <c r="AA160" s="216">
        <v>0</v>
      </c>
      <c r="AB160" s="216">
        <v>366</v>
      </c>
      <c r="AC160" s="216">
        <v>0</v>
      </c>
      <c r="AD160" s="117" t="str">
        <v>떡외겹 20*30</v>
      </c>
      <c r="AE160" s="223" t="str">
        <v>재구매</v>
      </c>
      <c r="AF160" s="216">
        <v>23560</v>
      </c>
      <c r="AG160" s="216">
        <v>14520</v>
      </c>
      <c r="AH160" s="216">
        <v>27950</v>
      </c>
      <c r="AI160" s="216">
        <v>18386</v>
      </c>
      <c r="AJ160" s="216">
        <v>3063</v>
      </c>
      <c r="AK160" s="216">
        <v>6501</v>
      </c>
      <c r="AL160" s="226">
        <v>0.2326</v>
      </c>
      <c r="AM160" s="223">
        <v>0</v>
      </c>
      <c r="AN160" s="117" t="str">
        <v>ptDB47</v>
      </c>
      <c r="AO160" s="228">
        <v>0</v>
      </c>
      <c r="AP160" s="216">
        <v>27950</v>
      </c>
      <c r="AQ160" s="216">
        <v>18386</v>
      </c>
      <c r="AR160" s="216">
        <v>3063</v>
      </c>
      <c r="AS160" s="216">
        <v>6501</v>
      </c>
      <c r="AT160" s="226">
        <v>0.2326</v>
      </c>
      <c r="AU160" s="223" t="str">
        <v/>
      </c>
      <c r="AV160" s="228">
        <v>0</v>
      </c>
      <c r="AW160" s="117">
        <v>14520</v>
      </c>
    </row>
    <row r="161" spans="1:49">
      <c r="A161" s="117">
        <v>1023</v>
      </c>
      <c r="B161" s="117" t="str">
        <v>비닐스토리</v>
      </c>
      <c r="C161" s="210">
        <v>45558</v>
      </c>
      <c r="D161" s="117" t="str">
        <v>30100070727787</v>
      </c>
      <c r="E161" s="117" t="str">
        <v>쿠팡</v>
      </c>
      <c r="F161" s="117" t="str">
        <v>유선영</v>
      </c>
      <c r="G161" s="117">
        <v>0</v>
      </c>
      <c r="H161" s="117" t="str">
        <v>0504-1868-3036</v>
      </c>
      <c r="I161" s="210">
        <v>45559</v>
      </c>
      <c r="J161" s="117" t="str">
        <v>CJ대한통운</v>
      </c>
      <c r="K161" s="117" t="str">
        <v>530298199930</v>
      </c>
      <c r="L161" s="210">
        <v>0</v>
      </c>
      <c r="M161" s="117" t="str">
        <v>SE.307</v>
      </c>
      <c r="N161" s="117" t="str">
        <v>투명</v>
      </c>
      <c r="O161" s="117">
        <v>1</v>
      </c>
      <c r="P161" s="117" t="str">
        <v>할매떡볶기</v>
      </c>
      <c r="Q161" s="117" t="str">
        <v>0504-1868-3036</v>
      </c>
      <c r="R161" s="117">
        <v>0</v>
      </c>
      <c r="S161" s="117" t="str">
        <v>인천광역시 강화군 강화읍 강화대로 411-1 칠성청과 옆</v>
      </c>
      <c r="T161" s="223" t="str">
        <v>문 앞</v>
      </c>
      <c r="U161" s="223">
        <v>0</v>
      </c>
      <c r="V161" s="223">
        <v>0</v>
      </c>
      <c r="W161" s="216">
        <v>12470</v>
      </c>
      <c r="X161" s="216">
        <v>0</v>
      </c>
      <c r="Y161" s="216">
        <v>3000</v>
      </c>
      <c r="Z161" s="216">
        <v>3000</v>
      </c>
      <c r="AA161" s="216">
        <v>0</v>
      </c>
      <c r="AB161" s="216">
        <v>0</v>
      </c>
      <c r="AC161" s="216">
        <v>0</v>
      </c>
      <c r="AD161" s="117" t="str">
        <v>떡외겹 30*30</v>
      </c>
      <c r="AE161" s="223" t="str">
        <v>재구매</v>
      </c>
      <c r="AF161" s="216">
        <v>11780</v>
      </c>
      <c r="AG161" s="216">
        <v>7260</v>
      </c>
      <c r="AH161" s="216">
        <v>15470</v>
      </c>
      <c r="AI161" s="216">
        <v>10260</v>
      </c>
      <c r="AJ161" s="216">
        <v>1580</v>
      </c>
      <c r="AK161" s="216">
        <v>2146</v>
      </c>
      <c r="AL161" s="226">
        <v>0.13869999999999999</v>
      </c>
      <c r="AM161" s="223">
        <v>0</v>
      </c>
      <c r="AN161" s="117" t="str">
        <v>ptDB47</v>
      </c>
      <c r="AO161" s="228">
        <v>0</v>
      </c>
      <c r="AP161" s="216">
        <v>15470</v>
      </c>
      <c r="AQ161" s="216">
        <v>10260</v>
      </c>
      <c r="AR161" s="216">
        <v>1580</v>
      </c>
      <c r="AS161" s="216">
        <v>3630</v>
      </c>
      <c r="AT161" s="226">
        <v>0.2346</v>
      </c>
      <c r="AU161" s="223" t="str">
        <v>Check</v>
      </c>
      <c r="AV161" s="228">
        <v>0</v>
      </c>
      <c r="AW161" s="117">
        <v>7260</v>
      </c>
    </row>
    <row r="162" spans="1:49">
      <c r="A162" s="117">
        <v>1024</v>
      </c>
      <c r="B162" s="117" t="str">
        <v>비닐스토리</v>
      </c>
      <c r="C162" s="210">
        <v>45558</v>
      </c>
      <c r="D162" s="117" t="str">
        <v>13100070641627</v>
      </c>
      <c r="E162" s="117" t="str">
        <v>쿠팡</v>
      </c>
      <c r="F162" s="117" t="str">
        <v>이으뜸</v>
      </c>
      <c r="G162" s="117">
        <v>0</v>
      </c>
      <c r="H162" s="117" t="str">
        <v>0504-2765-1463</v>
      </c>
      <c r="I162" s="210">
        <v>45559</v>
      </c>
      <c r="J162" s="117" t="str">
        <v>CJ대한통운</v>
      </c>
      <c r="K162" s="117" t="str">
        <v>530298199952</v>
      </c>
      <c r="L162" s="210">
        <v>0</v>
      </c>
      <c r="M162" s="117" t="str">
        <v>SE.307</v>
      </c>
      <c r="N162" s="117" t="str">
        <v>투명</v>
      </c>
      <c r="O162" s="117">
        <v>1</v>
      </c>
      <c r="P162" s="117" t="str">
        <v>이으뜸</v>
      </c>
      <c r="Q162" s="117" t="str">
        <v>0504-2765-1463</v>
      </c>
      <c r="R162" s="117">
        <v>0</v>
      </c>
      <c r="S162" s="117" t="str">
        <v>서울특별시 강서구 등촌로35길 136 1층 상가 ( 등촌동 )</v>
      </c>
      <c r="T162" s="223" t="str">
        <v>빌라현관 1층 안쪽에 넣어주세요</v>
      </c>
      <c r="U162" s="223">
        <v>0</v>
      </c>
      <c r="V162" s="223">
        <v>0</v>
      </c>
      <c r="W162" s="216">
        <v>12470</v>
      </c>
      <c r="X162" s="216">
        <v>0</v>
      </c>
      <c r="Y162" s="216">
        <v>3000</v>
      </c>
      <c r="Z162" s="216">
        <v>3000</v>
      </c>
      <c r="AA162" s="216">
        <v>0</v>
      </c>
      <c r="AB162" s="216">
        <v>0</v>
      </c>
      <c r="AC162" s="216">
        <v>0</v>
      </c>
      <c r="AD162" s="117" t="str">
        <v>떡외겹 30*30</v>
      </c>
      <c r="AE162" s="223" t="str">
        <v>재구매</v>
      </c>
      <c r="AF162" s="216">
        <v>11780</v>
      </c>
      <c r="AG162" s="216">
        <v>7260</v>
      </c>
      <c r="AH162" s="216">
        <v>15470</v>
      </c>
      <c r="AI162" s="216">
        <v>10260</v>
      </c>
      <c r="AJ162" s="216">
        <v>1580</v>
      </c>
      <c r="AK162" s="216">
        <v>3630</v>
      </c>
      <c r="AL162" s="226">
        <v>0.2346</v>
      </c>
      <c r="AM162" s="223">
        <v>0</v>
      </c>
      <c r="AN162" s="117" t="str">
        <v>ptDB47</v>
      </c>
      <c r="AO162" s="228">
        <v>0</v>
      </c>
      <c r="AP162" s="216">
        <v>15470</v>
      </c>
      <c r="AQ162" s="216">
        <v>10260</v>
      </c>
      <c r="AR162" s="216">
        <v>1580</v>
      </c>
      <c r="AS162" s="216">
        <v>3630</v>
      </c>
      <c r="AT162" s="226">
        <v>0.2346</v>
      </c>
      <c r="AU162" s="223" t="str">
        <v/>
      </c>
      <c r="AV162" s="228">
        <v>0</v>
      </c>
      <c r="AW162" s="117">
        <v>7260</v>
      </c>
    </row>
    <row r="163" spans="1:49">
      <c r="A163" s="117">
        <v>1025</v>
      </c>
      <c r="B163" s="117" t="str">
        <v>비닐스토리</v>
      </c>
      <c r="C163" s="210">
        <v>45558</v>
      </c>
      <c r="D163" s="117" t="str">
        <v>27100070330154</v>
      </c>
      <c r="E163" s="117" t="str">
        <v>쿠팡</v>
      </c>
      <c r="F163" s="117" t="str">
        <v>나정숙</v>
      </c>
      <c r="G163" s="117">
        <v>0</v>
      </c>
      <c r="H163" s="117" t="str">
        <v>0504-4320-6538</v>
      </c>
      <c r="I163" s="210">
        <v>45559</v>
      </c>
      <c r="J163" s="117" t="str">
        <v>CJ대한통운</v>
      </c>
      <c r="K163" s="117" t="str">
        <v>530298200000</v>
      </c>
      <c r="L163" s="210">
        <v>0</v>
      </c>
      <c r="M163" s="117" t="str">
        <v>SE.114</v>
      </c>
      <c r="N163" s="117" t="str">
        <v>투명</v>
      </c>
      <c r="O163" s="117">
        <v>1</v>
      </c>
      <c r="P163" s="117" t="str">
        <v>나정숙</v>
      </c>
      <c r="Q163" s="117" t="str">
        <v>0504-4320-6538</v>
      </c>
      <c r="R163" s="117">
        <v>0</v>
      </c>
      <c r="S163" s="117" t="str">
        <v>충청남도 태안군 소원면 대소산길 290-133 엔젤펜션</v>
      </c>
      <c r="T163" s="223" t="str">
        <v>문 앞</v>
      </c>
      <c r="U163" s="223">
        <v>0</v>
      </c>
      <c r="V163" s="223">
        <v>0</v>
      </c>
      <c r="W163" s="216">
        <v>6120</v>
      </c>
      <c r="X163" s="216">
        <v>680</v>
      </c>
      <c r="Y163" s="216">
        <v>3000</v>
      </c>
      <c r="Z163" s="216">
        <v>3000</v>
      </c>
      <c r="AA163" s="216">
        <v>0</v>
      </c>
      <c r="AB163" s="216">
        <v>0</v>
      </c>
      <c r="AC163" s="216">
        <v>0</v>
      </c>
      <c r="AD163" s="117" t="str">
        <v>고추 90*130</v>
      </c>
      <c r="AE163" s="223" t="str">
        <v>재구매</v>
      </c>
      <c r="AF163" s="216">
        <v>6430</v>
      </c>
      <c r="AG163" s="216">
        <v>3960</v>
      </c>
      <c r="AH163" s="216">
        <v>9120</v>
      </c>
      <c r="AI163" s="216">
        <v>6960</v>
      </c>
      <c r="AJ163" s="216">
        <v>826</v>
      </c>
      <c r="AK163" s="216">
        <v>1334</v>
      </c>
      <c r="AL163" s="226">
        <v>0.14630000000000001</v>
      </c>
      <c r="AM163" s="223">
        <v>0</v>
      </c>
      <c r="AN163" s="117" t="str">
        <v>ptDB47</v>
      </c>
      <c r="AO163" s="228">
        <v>0</v>
      </c>
      <c r="AP163" s="216">
        <v>9120</v>
      </c>
      <c r="AQ163" s="216">
        <v>6960</v>
      </c>
      <c r="AR163" s="216">
        <v>826</v>
      </c>
      <c r="AS163" s="216">
        <v>1334</v>
      </c>
      <c r="AT163" s="226">
        <v>0.14630000000000001</v>
      </c>
      <c r="AU163" s="223" t="str">
        <v/>
      </c>
      <c r="AV163" s="228">
        <v>0</v>
      </c>
      <c r="AW163" s="117">
        <v>3960</v>
      </c>
    </row>
    <row r="164" spans="1:49">
      <c r="A164" s="117">
        <v>1026</v>
      </c>
      <c r="B164" s="117" t="str">
        <v>비닐스토리</v>
      </c>
      <c r="C164" s="210">
        <v>45558</v>
      </c>
      <c r="D164" s="117" t="str">
        <v>9100070480045</v>
      </c>
      <c r="E164" s="117" t="str">
        <v>쿠팡</v>
      </c>
      <c r="F164" s="117" t="str">
        <v>강진수</v>
      </c>
      <c r="G164" s="117">
        <v>0</v>
      </c>
      <c r="H164" s="117" t="str">
        <v>0504-3496-2178</v>
      </c>
      <c r="I164" s="210">
        <v>45559</v>
      </c>
      <c r="J164" s="117" t="str">
        <v>CJ대한통운</v>
      </c>
      <c r="K164" s="117" t="str">
        <v>530298199985</v>
      </c>
      <c r="L164" s="210">
        <v>0</v>
      </c>
      <c r="M164" s="117" t="str">
        <v>SE.102</v>
      </c>
      <c r="N164" s="117" t="str">
        <v>투명</v>
      </c>
      <c r="O164" s="117">
        <v>5</v>
      </c>
      <c r="P164" s="117" t="str">
        <v>최수정</v>
      </c>
      <c r="Q164" s="117" t="str">
        <v>0504-3496-2178</v>
      </c>
      <c r="R164" s="117">
        <v>0</v>
      </c>
      <c r="S164" s="117" t="str">
        <v>경기도 양주시 백석읍 부흥로 1068 1층 신지전자</v>
      </c>
      <c r="T164" s="223" t="str">
        <v>선택1</v>
      </c>
      <c r="U164" s="223">
        <v>0</v>
      </c>
      <c r="V164" s="223">
        <v>0</v>
      </c>
      <c r="W164" s="216">
        <v>5750</v>
      </c>
      <c r="X164" s="216">
        <v>0</v>
      </c>
      <c r="Y164" s="216">
        <v>3000</v>
      </c>
      <c r="Z164" s="216">
        <v>3000</v>
      </c>
      <c r="AA164" s="216">
        <v>0</v>
      </c>
      <c r="AB164" s="216">
        <v>0</v>
      </c>
      <c r="AC164" s="216">
        <v>0</v>
      </c>
      <c r="AD164" s="117" t="str">
        <v>소폭 12*26</v>
      </c>
      <c r="AE164" s="223" t="str">
        <v>재구매</v>
      </c>
      <c r="AF164" s="216">
        <v>1070</v>
      </c>
      <c r="AG164" s="216">
        <v>660</v>
      </c>
      <c r="AH164" s="216">
        <v>8750</v>
      </c>
      <c r="AI164" s="216">
        <v>6300</v>
      </c>
      <c r="AJ164" s="216">
        <v>782</v>
      </c>
      <c r="AK164" s="216">
        <v>1668</v>
      </c>
      <c r="AL164" s="226">
        <v>0.19059999999999999</v>
      </c>
      <c r="AM164" s="223">
        <v>0</v>
      </c>
      <c r="AN164" s="117" t="str">
        <v>ptDB47</v>
      </c>
      <c r="AO164" s="228">
        <v>0</v>
      </c>
      <c r="AP164" s="216">
        <v>8750</v>
      </c>
      <c r="AQ164" s="216">
        <v>6300</v>
      </c>
      <c r="AR164" s="216">
        <v>782</v>
      </c>
      <c r="AS164" s="216">
        <v>1668</v>
      </c>
      <c r="AT164" s="226">
        <v>0.19059999999999999</v>
      </c>
      <c r="AU164" s="223" t="str">
        <v/>
      </c>
      <c r="AV164" s="228">
        <v>0</v>
      </c>
      <c r="AW164" s="117">
        <v>3300</v>
      </c>
    </row>
    <row r="165" spans="1:49">
      <c r="A165" s="117">
        <v>1027</v>
      </c>
      <c r="B165" s="117" t="str">
        <v>비닐스토리</v>
      </c>
      <c r="C165" s="210">
        <v>45559</v>
      </c>
      <c r="D165" s="117" t="str">
        <v>5100070511291</v>
      </c>
      <c r="E165" s="117" t="str">
        <v>쿠팡</v>
      </c>
      <c r="F165" s="117" t="str">
        <v>강연주</v>
      </c>
      <c r="G165" s="117">
        <v>0</v>
      </c>
      <c r="H165" s="117" t="str">
        <v>0502-1788-8749</v>
      </c>
      <c r="I165" s="210">
        <v>45559</v>
      </c>
      <c r="J165" s="117" t="str">
        <v>CJ대한통운</v>
      </c>
      <c r="K165" s="117" t="str">
        <v>530298199941</v>
      </c>
      <c r="L165" s="210">
        <v>0</v>
      </c>
      <c r="M165" s="117" t="str">
        <v>SE.206</v>
      </c>
      <c r="N165" s="117" t="str">
        <v>투명</v>
      </c>
      <c r="O165" s="117">
        <v>1</v>
      </c>
      <c r="P165" s="117" t="str">
        <v>강연주</v>
      </c>
      <c r="Q165" s="117" t="str">
        <v>0502-1788-8749</v>
      </c>
      <c r="R165" s="117">
        <v>0</v>
      </c>
      <c r="S165" s="117" t="str">
        <v>경상남도 사천시 해안관광로 364 아슬란 송포 ( 송포동 )</v>
      </c>
      <c r="T165" s="223" t="str">
        <v>문 앞</v>
      </c>
      <c r="U165" s="223">
        <v>0</v>
      </c>
      <c r="V165" s="223">
        <v>0</v>
      </c>
      <c r="W165" s="216">
        <v>34020</v>
      </c>
      <c r="X165" s="216">
        <v>0</v>
      </c>
      <c r="Y165" s="216">
        <v>3000</v>
      </c>
      <c r="Z165" s="216">
        <v>3500</v>
      </c>
      <c r="AA165" s="216">
        <v>0</v>
      </c>
      <c r="AB165" s="216">
        <v>366</v>
      </c>
      <c r="AC165" s="216">
        <v>0</v>
      </c>
      <c r="AD165" s="117" t="str">
        <v>떡롤 45*330</v>
      </c>
      <c r="AE165" s="223" t="str">
        <v>재구매</v>
      </c>
      <c r="AF165" s="216">
        <v>32130</v>
      </c>
      <c r="AG165" s="216">
        <v>19800</v>
      </c>
      <c r="AH165" s="216">
        <v>37020</v>
      </c>
      <c r="AI165" s="216">
        <v>23666</v>
      </c>
      <c r="AJ165" s="216">
        <v>4141</v>
      </c>
      <c r="AK165" s="216">
        <v>9213</v>
      </c>
      <c r="AL165" s="226">
        <v>0.24890000000000001</v>
      </c>
      <c r="AM165" s="223">
        <v>0</v>
      </c>
      <c r="AN165" s="117" t="str">
        <v>ptDB47</v>
      </c>
      <c r="AO165" s="228">
        <v>0</v>
      </c>
      <c r="AP165" s="216">
        <v>37020</v>
      </c>
      <c r="AQ165" s="216">
        <v>23666</v>
      </c>
      <c r="AR165" s="216">
        <v>4141</v>
      </c>
      <c r="AS165" s="216">
        <v>9213</v>
      </c>
      <c r="AT165" s="226">
        <v>0.24890000000000001</v>
      </c>
      <c r="AU165" s="223" t="str">
        <v/>
      </c>
      <c r="AV165" s="228">
        <v>0</v>
      </c>
      <c r="AW165" s="117">
        <v>19800</v>
      </c>
    </row>
    <row r="166" spans="1:49">
      <c r="A166" s="117">
        <v>1028</v>
      </c>
      <c r="B166" s="117" t="str">
        <v>비닐스토리</v>
      </c>
      <c r="C166" s="210">
        <v>45559</v>
      </c>
      <c r="D166" s="117" t="str">
        <v>23100070636027</v>
      </c>
      <c r="E166" s="117" t="str">
        <v>쿠팡</v>
      </c>
      <c r="F166" s="117" t="str">
        <v>손홍례</v>
      </c>
      <c r="G166" s="117">
        <v>0</v>
      </c>
      <c r="H166" s="117" t="str">
        <v>0502-5374-7437</v>
      </c>
      <c r="I166" s="210">
        <v>45559</v>
      </c>
      <c r="J166" s="117" t="str">
        <v>CJ대한통운</v>
      </c>
      <c r="K166" s="117" t="str">
        <v>530298199963</v>
      </c>
      <c r="L166" s="210">
        <v>0</v>
      </c>
      <c r="M166" s="117" t="str">
        <v>SE.201</v>
      </c>
      <c r="N166" s="117" t="str">
        <v>투명</v>
      </c>
      <c r="O166" s="117">
        <v>1</v>
      </c>
      <c r="P166" s="117" t="str">
        <v>손홍례</v>
      </c>
      <c r="Q166" s="117" t="str">
        <v>0502-5374-7437</v>
      </c>
      <c r="R166" s="117">
        <v>0</v>
      </c>
      <c r="S166" s="117" t="str">
        <v>대전광역시 대덕구 읍내동 54 현대아파트 112동306호</v>
      </c>
      <c r="T166" s="223" t="str">
        <v>문 앞</v>
      </c>
      <c r="U166" s="223">
        <v>0</v>
      </c>
      <c r="V166" s="223">
        <v>0</v>
      </c>
      <c r="W166" s="216">
        <v>17010</v>
      </c>
      <c r="X166" s="216">
        <v>0</v>
      </c>
      <c r="Y166" s="216">
        <v>3000</v>
      </c>
      <c r="Z166" s="216">
        <v>3500</v>
      </c>
      <c r="AA166" s="216">
        <v>0</v>
      </c>
      <c r="AB166" s="216">
        <v>366</v>
      </c>
      <c r="AC166" s="216">
        <v>0</v>
      </c>
      <c r="AD166" s="117" t="str">
        <v>떡롤 20*400</v>
      </c>
      <c r="AE166" s="223" t="str">
        <v>재구매</v>
      </c>
      <c r="AF166" s="216">
        <v>16070</v>
      </c>
      <c r="AG166" s="216">
        <v>9900</v>
      </c>
      <c r="AH166" s="216">
        <v>20010</v>
      </c>
      <c r="AI166" s="216">
        <v>13766</v>
      </c>
      <c r="AJ166" s="216">
        <v>2120</v>
      </c>
      <c r="AK166" s="216">
        <v>4124</v>
      </c>
      <c r="AL166" s="226">
        <v>0.20610000000000001</v>
      </c>
      <c r="AM166" s="223">
        <v>0</v>
      </c>
      <c r="AN166" s="117" t="str">
        <v>ptDB47</v>
      </c>
      <c r="AO166" s="228">
        <v>0</v>
      </c>
      <c r="AP166" s="216">
        <v>20010</v>
      </c>
      <c r="AQ166" s="216">
        <v>13766</v>
      </c>
      <c r="AR166" s="216">
        <v>2120</v>
      </c>
      <c r="AS166" s="216">
        <v>4124</v>
      </c>
      <c r="AT166" s="226">
        <v>0.20610000000000001</v>
      </c>
      <c r="AU166" s="223" t="str">
        <v/>
      </c>
      <c r="AV166" s="228">
        <v>0</v>
      </c>
      <c r="AW166" s="117">
        <v>9900</v>
      </c>
    </row>
    <row r="167" spans="1:49">
      <c r="A167" s="117">
        <v>1029</v>
      </c>
      <c r="B167" s="117" t="str">
        <v>비닐스토리</v>
      </c>
      <c r="C167" s="210">
        <v>45559</v>
      </c>
      <c r="D167" s="117" t="str">
        <v>29100070666244</v>
      </c>
      <c r="E167" s="117" t="str">
        <v>쿠팡</v>
      </c>
      <c r="F167" s="117" t="str">
        <v>김민정</v>
      </c>
      <c r="G167" s="117">
        <v>0</v>
      </c>
      <c r="H167" s="117" t="str">
        <v>0502-4641-4560</v>
      </c>
      <c r="I167" s="210">
        <v>45559</v>
      </c>
      <c r="J167" s="117" t="str">
        <v>CJ대한통운</v>
      </c>
      <c r="K167" s="117" t="str">
        <v>540296515693</v>
      </c>
      <c r="L167" s="210">
        <v>0</v>
      </c>
      <c r="M167" s="117" t="str">
        <v>SE.206</v>
      </c>
      <c r="N167" s="117" t="str">
        <v>투명</v>
      </c>
      <c r="O167" s="117">
        <v>1</v>
      </c>
      <c r="P167" s="117" t="str">
        <v>로와이드 압구정</v>
      </c>
      <c r="Q167" s="117" t="str">
        <v>0502-4641-4560</v>
      </c>
      <c r="R167" s="117">
        <v>0</v>
      </c>
      <c r="S167" s="117" t="str">
        <v>서울특별시 강남구 압구정로 146 1층 로와이드 LOWIDE ( 신사동 )</v>
      </c>
      <c r="T167" s="223" t="str">
        <v>꼭 확인해주세요! 건물 3층 로와이드로 전달 부탁드립니다(화장실 옆)</v>
      </c>
      <c r="U167" s="223">
        <v>0</v>
      </c>
      <c r="V167" s="223">
        <v>0</v>
      </c>
      <c r="W167" s="216">
        <v>34020</v>
      </c>
      <c r="X167" s="216">
        <v>0</v>
      </c>
      <c r="Y167" s="216">
        <v>3000</v>
      </c>
      <c r="Z167" s="216">
        <v>3500</v>
      </c>
      <c r="AA167" s="216">
        <v>0</v>
      </c>
      <c r="AB167" s="216">
        <v>366</v>
      </c>
      <c r="AC167" s="216">
        <v>0</v>
      </c>
      <c r="AD167" s="117" t="str">
        <v>떡롤 45*330</v>
      </c>
      <c r="AE167" s="223" t="str">
        <v>재구매</v>
      </c>
      <c r="AF167" s="216">
        <v>32130</v>
      </c>
      <c r="AG167" s="216">
        <v>19800</v>
      </c>
      <c r="AH167" s="216">
        <v>37020</v>
      </c>
      <c r="AI167" s="216">
        <v>23666</v>
      </c>
      <c r="AJ167" s="216">
        <v>4141</v>
      </c>
      <c r="AK167" s="216">
        <v>9213</v>
      </c>
      <c r="AL167" s="226">
        <v>0.24890000000000001</v>
      </c>
      <c r="AM167" s="223">
        <v>0</v>
      </c>
      <c r="AN167" s="117" t="str">
        <v>ptDB47</v>
      </c>
      <c r="AO167" s="228">
        <v>0</v>
      </c>
      <c r="AP167" s="216">
        <v>37020</v>
      </c>
      <c r="AQ167" s="216">
        <v>23666</v>
      </c>
      <c r="AR167" s="216">
        <v>4141</v>
      </c>
      <c r="AS167" s="216">
        <v>9213</v>
      </c>
      <c r="AT167" s="226">
        <v>0.24890000000000001</v>
      </c>
      <c r="AU167" s="223" t="str">
        <v/>
      </c>
      <c r="AV167" s="228">
        <v>0</v>
      </c>
      <c r="AW167" s="117">
        <v>19800</v>
      </c>
    </row>
    <row r="168" spans="1:49">
      <c r="A168" s="117">
        <v>1030</v>
      </c>
      <c r="B168" s="117" t="str">
        <v>비닐스토리</v>
      </c>
      <c r="C168" s="210">
        <v>45559</v>
      </c>
      <c r="D168" s="117" t="str">
        <v>6100070573647</v>
      </c>
      <c r="E168" s="117" t="str">
        <v>쿠팡</v>
      </c>
      <c r="F168" s="117" t="str">
        <v>정장숙</v>
      </c>
      <c r="G168" s="117">
        <v>0</v>
      </c>
      <c r="H168" s="117" t="str">
        <v>0502-7538-9076</v>
      </c>
      <c r="I168" s="210">
        <v>45559</v>
      </c>
      <c r="J168" s="117" t="str">
        <v>CJ대한통운</v>
      </c>
      <c r="K168" s="117" t="str">
        <v>540296515671</v>
      </c>
      <c r="L168" s="210">
        <v>0</v>
      </c>
      <c r="M168" s="117" t="str">
        <v>SE.206</v>
      </c>
      <c r="N168" s="117" t="str">
        <v>투명</v>
      </c>
      <c r="O168" s="117">
        <v>1</v>
      </c>
      <c r="P168" s="117" t="str">
        <v>정장숙</v>
      </c>
      <c r="Q168" s="117" t="str">
        <v>0502-7538-9076</v>
      </c>
      <c r="R168" s="117">
        <v>0</v>
      </c>
      <c r="S168" s="117" t="str">
        <v>세종특별자치시 대평동 568-1 해들마을 6단지 상가동 B101호 해들떡마을</v>
      </c>
      <c r="T168" s="223" t="str">
        <v>문 앞</v>
      </c>
      <c r="U168" s="223">
        <v>0</v>
      </c>
      <c r="V168" s="223">
        <v>0</v>
      </c>
      <c r="W168" s="216">
        <v>34020</v>
      </c>
      <c r="X168" s="216">
        <v>0</v>
      </c>
      <c r="Y168" s="216">
        <v>3000</v>
      </c>
      <c r="Z168" s="216">
        <v>3500</v>
      </c>
      <c r="AA168" s="216">
        <v>0</v>
      </c>
      <c r="AB168" s="216">
        <v>366</v>
      </c>
      <c r="AC168" s="216">
        <v>0</v>
      </c>
      <c r="AD168" s="117" t="str">
        <v>떡롤 45*330</v>
      </c>
      <c r="AE168" s="223" t="str">
        <v>재구매</v>
      </c>
      <c r="AF168" s="216">
        <v>32130</v>
      </c>
      <c r="AG168" s="216">
        <v>19800</v>
      </c>
      <c r="AH168" s="216">
        <v>37020</v>
      </c>
      <c r="AI168" s="216">
        <v>23666</v>
      </c>
      <c r="AJ168" s="216">
        <v>4141</v>
      </c>
      <c r="AK168" s="216">
        <v>9213</v>
      </c>
      <c r="AL168" s="226">
        <v>0.24890000000000001</v>
      </c>
      <c r="AM168" s="223">
        <v>0</v>
      </c>
      <c r="AN168" s="117" t="str">
        <v>ptDB47</v>
      </c>
      <c r="AO168" s="228">
        <v>0</v>
      </c>
      <c r="AP168" s="216">
        <v>37020</v>
      </c>
      <c r="AQ168" s="216">
        <v>23666</v>
      </c>
      <c r="AR168" s="216">
        <v>4141</v>
      </c>
      <c r="AS168" s="216">
        <v>9213</v>
      </c>
      <c r="AT168" s="226">
        <v>0.24890000000000001</v>
      </c>
      <c r="AU168" s="223" t="str">
        <v/>
      </c>
      <c r="AV168" s="228">
        <v>0</v>
      </c>
      <c r="AW168" s="117">
        <v>19800</v>
      </c>
    </row>
    <row r="169" spans="1:49">
      <c r="A169" s="117">
        <v>1031</v>
      </c>
      <c r="B169" s="117" t="str">
        <v>비닐스토리</v>
      </c>
      <c r="C169" s="210">
        <v>45559</v>
      </c>
      <c r="D169" s="117" t="str">
        <v>32100070616780</v>
      </c>
      <c r="E169" s="117" t="str">
        <v>쿠팡</v>
      </c>
      <c r="F169" s="117" t="str">
        <v>박희숙</v>
      </c>
      <c r="G169" s="117">
        <v>0</v>
      </c>
      <c r="H169" s="117" t="str">
        <v>0504-2720-1915</v>
      </c>
      <c r="I169" s="210">
        <v>45560</v>
      </c>
      <c r="J169" s="117" t="str">
        <v>CJ대한통운</v>
      </c>
      <c r="K169" s="117" t="str">
        <v>540297384205</v>
      </c>
      <c r="L169" s="210">
        <v>0</v>
      </c>
      <c r="M169" s="117" t="str">
        <v>SE.114</v>
      </c>
      <c r="N169" s="117" t="str">
        <v>투명</v>
      </c>
      <c r="O169" s="117">
        <v>6</v>
      </c>
      <c r="P169" s="117" t="str">
        <v>박희숙</v>
      </c>
      <c r="Q169" s="117" t="str">
        <v>0504-2720-1915</v>
      </c>
      <c r="R169" s="117">
        <v>0</v>
      </c>
      <c r="S169" s="117" t="str">
        <v>강원도 인제군 기린면 기린로 20 방태산약초송이</v>
      </c>
      <c r="T169" s="223" t="str">
        <v>문 앞</v>
      </c>
      <c r="U169" s="223">
        <v>0</v>
      </c>
      <c r="V169" s="223">
        <v>0</v>
      </c>
      <c r="W169" s="216">
        <v>36720</v>
      </c>
      <c r="X169" s="216">
        <v>4080</v>
      </c>
      <c r="Y169" s="216">
        <v>0</v>
      </c>
      <c r="Z169" s="216">
        <v>4400</v>
      </c>
      <c r="AA169" s="216">
        <v>0</v>
      </c>
      <c r="AB169" s="216">
        <v>1725</v>
      </c>
      <c r="AC169" s="216">
        <v>0</v>
      </c>
      <c r="AD169" s="117" t="str">
        <v>고추 90*130</v>
      </c>
      <c r="AE169" s="223" t="str">
        <v>재구매</v>
      </c>
      <c r="AF169" s="216">
        <v>6430</v>
      </c>
      <c r="AG169" s="216">
        <v>3960</v>
      </c>
      <c r="AH169" s="216">
        <v>36720</v>
      </c>
      <c r="AI169" s="216">
        <v>29885</v>
      </c>
      <c r="AJ169" s="216">
        <v>4362</v>
      </c>
      <c r="AK169" s="216">
        <v>2473</v>
      </c>
      <c r="AL169" s="226">
        <v>6.7299999999999999E-2</v>
      </c>
      <c r="AM169" s="223">
        <v>0</v>
      </c>
      <c r="AN169" s="117" t="str">
        <v>ptDB47</v>
      </c>
      <c r="AO169" s="228">
        <v>0</v>
      </c>
      <c r="AP169" s="216">
        <v>36720</v>
      </c>
      <c r="AQ169" s="216">
        <v>29885</v>
      </c>
      <c r="AR169" s="216">
        <v>4362</v>
      </c>
      <c r="AS169" s="216">
        <v>2473</v>
      </c>
      <c r="AT169" s="226">
        <v>6.7299999999999999E-2</v>
      </c>
      <c r="AU169" s="223" t="str">
        <v/>
      </c>
      <c r="AV169" s="228">
        <v>0</v>
      </c>
      <c r="AW169" s="117">
        <v>23760</v>
      </c>
    </row>
    <row r="170" spans="1:49">
      <c r="A170" s="117">
        <v>1032</v>
      </c>
      <c r="B170" s="117" t="str">
        <v>비닐스토리</v>
      </c>
      <c r="C170" s="210">
        <v>45561</v>
      </c>
      <c r="D170" s="117" t="str">
        <v>7100071100101</v>
      </c>
      <c r="E170" s="117" t="str">
        <v>쿠팡</v>
      </c>
      <c r="F170" s="117" t="str">
        <v>박정은</v>
      </c>
      <c r="G170" s="117">
        <v>0</v>
      </c>
      <c r="H170" s="117" t="str">
        <v>0502-4102-4089</v>
      </c>
      <c r="I170" s="210">
        <v>45561</v>
      </c>
      <c r="J170" s="117" t="str">
        <v>CJ대한통운</v>
      </c>
      <c r="K170" s="117" t="str">
        <v>530299952833</v>
      </c>
      <c r="L170" s="210">
        <v>0</v>
      </c>
      <c r="M170" s="117" t="str">
        <v>SE.307</v>
      </c>
      <c r="N170" s="117" t="str">
        <v>투명</v>
      </c>
      <c r="O170" s="117">
        <v>1</v>
      </c>
      <c r="P170" s="117" t="str">
        <v>박정은</v>
      </c>
      <c r="Q170" s="117" t="str">
        <v>0502-4102-4089</v>
      </c>
      <c r="R170" s="117">
        <v>0</v>
      </c>
      <c r="S170" s="117" t="str">
        <v>부산광역시 부산진구 냉정로252번가길 7 1층 좋은날케이크 ( 가야동 )</v>
      </c>
      <c r="T170" s="223" t="str">
        <v>문 앞</v>
      </c>
      <c r="U170" s="223">
        <v>0</v>
      </c>
      <c r="V170" s="223">
        <v>0</v>
      </c>
      <c r="W170" s="216">
        <v>12470</v>
      </c>
      <c r="X170" s="216">
        <v>0</v>
      </c>
      <c r="Y170" s="216">
        <v>3000</v>
      </c>
      <c r="Z170" s="216">
        <v>3000</v>
      </c>
      <c r="AA170" s="216">
        <v>0</v>
      </c>
      <c r="AB170" s="216">
        <v>0</v>
      </c>
      <c r="AC170" s="216">
        <v>0</v>
      </c>
      <c r="AD170" s="117" t="str">
        <v>떡외겹 30*30</v>
      </c>
      <c r="AE170" s="223">
        <v>0</v>
      </c>
      <c r="AF170" s="216">
        <v>11780</v>
      </c>
      <c r="AG170" s="216">
        <v>7260</v>
      </c>
      <c r="AH170" s="216">
        <v>15470</v>
      </c>
      <c r="AI170" s="216">
        <v>10260</v>
      </c>
      <c r="AJ170" s="216">
        <v>1580</v>
      </c>
      <c r="AK170" s="216">
        <v>3630</v>
      </c>
      <c r="AL170" s="226">
        <v>0.2346</v>
      </c>
      <c r="AM170" s="223">
        <v>0</v>
      </c>
      <c r="AN170" s="117" t="str">
        <v>ptDB47</v>
      </c>
      <c r="AO170" s="228">
        <v>0</v>
      </c>
      <c r="AP170" s="216">
        <v>15470</v>
      </c>
      <c r="AQ170" s="216">
        <v>10260</v>
      </c>
      <c r="AR170" s="216">
        <v>1580</v>
      </c>
      <c r="AS170" s="216">
        <v>3630</v>
      </c>
      <c r="AT170" s="226">
        <v>0.2346</v>
      </c>
      <c r="AU170" s="223" t="str">
        <v/>
      </c>
      <c r="AV170" s="228">
        <v>0</v>
      </c>
      <c r="AW170" s="117">
        <v>7260</v>
      </c>
    </row>
    <row r="171" spans="1:49">
      <c r="A171" s="117">
        <v>1033</v>
      </c>
      <c r="B171" s="117" t="str">
        <v>비닐스토리</v>
      </c>
      <c r="C171" s="210">
        <v>45561</v>
      </c>
      <c r="D171" s="117" t="str">
        <v>23100070984239</v>
      </c>
      <c r="E171" s="117" t="str">
        <v>쿠팡</v>
      </c>
      <c r="F171" s="117" t="str">
        <v>우지애</v>
      </c>
      <c r="G171" s="117">
        <v>0</v>
      </c>
      <c r="H171" s="117" t="str">
        <v>0502-4819-1579</v>
      </c>
      <c r="I171" s="210">
        <v>45561</v>
      </c>
      <c r="J171" s="117" t="str">
        <v>CJ대한통운</v>
      </c>
      <c r="K171" s="117" t="str">
        <v>530299952844</v>
      </c>
      <c r="L171" s="210">
        <v>0</v>
      </c>
      <c r="M171" s="117" t="str">
        <v>SE.106</v>
      </c>
      <c r="N171" s="117" t="str">
        <v>투명</v>
      </c>
      <c r="O171" s="117">
        <v>2</v>
      </c>
      <c r="P171" s="117" t="str">
        <v>우병석</v>
      </c>
      <c r="Q171" s="117" t="str">
        <v>0502-4819-1579</v>
      </c>
      <c r="R171" s="117">
        <v>0</v>
      </c>
      <c r="S171" s="117" t="str">
        <v>대구광역시 남구 명덕로26길 17-7 힐스테이트 502호 ( 대명동 )</v>
      </c>
      <c r="T171" s="223" t="str">
        <v>문앞에 부탁드려요 감사합니다</v>
      </c>
      <c r="U171" s="223">
        <v>0</v>
      </c>
      <c r="V171" s="223">
        <v>0</v>
      </c>
      <c r="W171" s="216">
        <v>7080</v>
      </c>
      <c r="X171" s="216">
        <v>0</v>
      </c>
      <c r="Y171" s="216">
        <v>3000</v>
      </c>
      <c r="Z171" s="216">
        <v>3000</v>
      </c>
      <c r="AA171" s="216">
        <v>0</v>
      </c>
      <c r="AB171" s="216">
        <v>0</v>
      </c>
      <c r="AC171" s="216">
        <v>0</v>
      </c>
      <c r="AD171" s="117" t="str">
        <v>소폭 24*38</v>
      </c>
      <c r="AE171" s="223">
        <v>0</v>
      </c>
      <c r="AF171" s="216">
        <v>3210</v>
      </c>
      <c r="AG171" s="216">
        <v>1980</v>
      </c>
      <c r="AH171" s="216">
        <v>10080</v>
      </c>
      <c r="AI171" s="216">
        <v>6960</v>
      </c>
      <c r="AJ171" s="216">
        <v>940</v>
      </c>
      <c r="AK171" s="216">
        <v>2180</v>
      </c>
      <c r="AL171" s="226">
        <v>0.21629999999999999</v>
      </c>
      <c r="AM171" s="223">
        <v>0</v>
      </c>
      <c r="AN171" s="117" t="str">
        <v>ptDB47</v>
      </c>
      <c r="AO171" s="228">
        <v>0</v>
      </c>
      <c r="AP171" s="216">
        <v>10080</v>
      </c>
      <c r="AQ171" s="216">
        <v>6960</v>
      </c>
      <c r="AR171" s="216">
        <v>940</v>
      </c>
      <c r="AS171" s="216">
        <v>2180</v>
      </c>
      <c r="AT171" s="226">
        <v>0.21629999999999999</v>
      </c>
      <c r="AU171" s="223" t="str">
        <v/>
      </c>
      <c r="AV171" s="228">
        <v>0</v>
      </c>
      <c r="AW171" s="117">
        <v>3960</v>
      </c>
    </row>
    <row r="172" spans="1:49">
      <c r="A172" s="117">
        <v>1034</v>
      </c>
      <c r="B172" s="117" t="str">
        <v>비닐스토리</v>
      </c>
      <c r="C172" s="210">
        <v>45561</v>
      </c>
      <c r="D172" s="117" t="str">
        <v>23100070984239</v>
      </c>
      <c r="E172" s="117" t="str">
        <v>쿠팡</v>
      </c>
      <c r="F172" s="117" t="str">
        <v>우지애</v>
      </c>
      <c r="G172" s="117">
        <v>0</v>
      </c>
      <c r="H172" s="117" t="str">
        <v>0502-4819-1579</v>
      </c>
      <c r="I172" s="210">
        <v>45561</v>
      </c>
      <c r="J172" s="117" t="str">
        <v>CJ대한통운</v>
      </c>
      <c r="K172" s="117" t="str">
        <v>530299952844</v>
      </c>
      <c r="L172" s="210">
        <v>0</v>
      </c>
      <c r="M172" s="117" t="str">
        <v>SE.102</v>
      </c>
      <c r="N172" s="117" t="str">
        <v>투명</v>
      </c>
      <c r="O172" s="117">
        <v>3</v>
      </c>
      <c r="P172" s="117" t="str">
        <v>우병석</v>
      </c>
      <c r="Q172" s="117" t="str">
        <v>0502-4819-1579</v>
      </c>
      <c r="R172" s="117">
        <v>0</v>
      </c>
      <c r="S172" s="117" t="str">
        <v>대구광역시 남구 명덕로26길 17-7 힐스테이트 502호 ( 대명동 )</v>
      </c>
      <c r="T172" s="223" t="str">
        <v>문앞에 부탁드려요 감사합니다</v>
      </c>
      <c r="U172" s="223">
        <v>0</v>
      </c>
      <c r="V172" s="223">
        <v>0</v>
      </c>
      <c r="W172" s="216">
        <v>3450</v>
      </c>
      <c r="X172" s="216">
        <v>0</v>
      </c>
      <c r="Y172" s="216">
        <v>0</v>
      </c>
      <c r="Z172" s="216">
        <v>0</v>
      </c>
      <c r="AA172" s="216">
        <v>0</v>
      </c>
      <c r="AB172" s="216">
        <v>0</v>
      </c>
      <c r="AC172" s="216">
        <v>0</v>
      </c>
      <c r="AD172" s="117" t="str">
        <v>소폭 12*26</v>
      </c>
      <c r="AE172" s="223" t="str">
        <v>재구매</v>
      </c>
      <c r="AF172" s="216">
        <v>1070</v>
      </c>
      <c r="AG172" s="216">
        <v>660</v>
      </c>
      <c r="AH172" s="216">
        <v>3450</v>
      </c>
      <c r="AI172" s="216">
        <v>1980</v>
      </c>
      <c r="AJ172" s="216">
        <v>410</v>
      </c>
      <c r="AK172" s="216">
        <v>7060</v>
      </c>
      <c r="AL172" s="226">
        <v>2.0464000000000002</v>
      </c>
      <c r="AM172" s="223">
        <v>0</v>
      </c>
      <c r="AN172" s="117" t="str">
        <v>ptDB47</v>
      </c>
      <c r="AO172" s="228">
        <v>0</v>
      </c>
      <c r="AP172" s="216">
        <v>3450</v>
      </c>
      <c r="AQ172" s="216">
        <v>1980</v>
      </c>
      <c r="AR172" s="216">
        <v>410</v>
      </c>
      <c r="AS172" s="216">
        <v>1060</v>
      </c>
      <c r="AT172" s="226">
        <v>0.30719999999999997</v>
      </c>
      <c r="AU172" s="223" t="str">
        <v>Check</v>
      </c>
      <c r="AV172" s="228">
        <v>0</v>
      </c>
      <c r="AW172" s="117">
        <v>1980</v>
      </c>
    </row>
    <row r="173" spans="1:49">
      <c r="A173" s="117">
        <v>1035</v>
      </c>
      <c r="B173" s="117" t="str">
        <v>비닐스토리</v>
      </c>
      <c r="C173" s="210">
        <v>45562</v>
      </c>
      <c r="D173" s="117" t="str">
        <v>29100071167630</v>
      </c>
      <c r="E173" s="117" t="str">
        <v>쿠팡</v>
      </c>
      <c r="F173" s="117" t="str">
        <v>임혜정</v>
      </c>
      <c r="G173" s="117">
        <v>0</v>
      </c>
      <c r="H173" s="117" t="str">
        <v>0502-1787-4879</v>
      </c>
      <c r="I173" s="210">
        <v>45562</v>
      </c>
      <c r="J173" s="117" t="str">
        <v>CJ대한통운</v>
      </c>
      <c r="K173" s="117" t="str">
        <v>530300793986</v>
      </c>
      <c r="L173" s="210">
        <v>0</v>
      </c>
      <c r="M173" s="117" t="str">
        <v>SE.20</v>
      </c>
      <c r="N173" s="117" t="str">
        <v>투명</v>
      </c>
      <c r="O173" s="117">
        <v>1</v>
      </c>
      <c r="P173" s="117" t="str">
        <v>임혜정</v>
      </c>
      <c r="Q173" s="117" t="str">
        <v>0502-1787-4879</v>
      </c>
      <c r="R173" s="117">
        <v>0</v>
      </c>
      <c r="S173" s="117" t="str">
        <v>경기도 시흥시 배곧동 174 호반베르디움 센트로하임아파트 1110동 2203호</v>
      </c>
      <c r="T173" s="223" t="str">
        <v>문 앞</v>
      </c>
      <c r="U173" s="223">
        <v>0</v>
      </c>
      <c r="V173" s="223">
        <v>0</v>
      </c>
      <c r="W173" s="216">
        <v>2120</v>
      </c>
      <c r="X173" s="216">
        <v>380</v>
      </c>
      <c r="Y173" s="216">
        <v>2500</v>
      </c>
      <c r="Z173" s="216">
        <v>3000</v>
      </c>
      <c r="AA173" s="216">
        <v>0</v>
      </c>
      <c r="AB173" s="216">
        <v>0</v>
      </c>
      <c r="AC173" s="216">
        <v>0</v>
      </c>
      <c r="AD173" s="117" t="str">
        <v>왕특C</v>
      </c>
      <c r="AE173" s="223">
        <v>0</v>
      </c>
      <c r="AF173" s="216">
        <v>2300</v>
      </c>
      <c r="AG173" s="216">
        <v>1397</v>
      </c>
      <c r="AH173" s="216">
        <v>4620</v>
      </c>
      <c r="AI173" s="216">
        <v>4397</v>
      </c>
      <c r="AJ173" s="216">
        <v>335</v>
      </c>
      <c r="AK173" s="216">
        <v>-112</v>
      </c>
      <c r="AL173" s="226">
        <v>-2.4199999999999999E-2</v>
      </c>
      <c r="AM173" s="223">
        <v>0</v>
      </c>
      <c r="AN173" s="117" t="str">
        <v>ptDB47</v>
      </c>
      <c r="AO173" s="228">
        <v>0</v>
      </c>
      <c r="AP173" s="216">
        <v>4620</v>
      </c>
      <c r="AQ173" s="216">
        <v>4397</v>
      </c>
      <c r="AR173" s="216">
        <v>335</v>
      </c>
      <c r="AS173" s="216">
        <v>-112</v>
      </c>
      <c r="AT173" s="226">
        <v>-2.4199999999999999E-2</v>
      </c>
      <c r="AU173" s="223" t="str">
        <v/>
      </c>
      <c r="AV173" s="228">
        <v>0</v>
      </c>
      <c r="AW173" s="117">
        <v>1397</v>
      </c>
    </row>
    <row r="174" spans="1:49">
      <c r="A174" s="117">
        <v>1036</v>
      </c>
      <c r="B174" s="117" t="str">
        <v>비닐스토리</v>
      </c>
      <c r="C174" s="210">
        <v>45562</v>
      </c>
      <c r="D174" s="117" t="str">
        <v>24100071186839</v>
      </c>
      <c r="E174" s="117" t="str">
        <v>쿠팡</v>
      </c>
      <c r="F174" s="117" t="str">
        <v>유현미</v>
      </c>
      <c r="G174" s="117">
        <v>0</v>
      </c>
      <c r="H174" s="117" t="str">
        <v>0504-3404-6928</v>
      </c>
      <c r="I174" s="210">
        <v>45562</v>
      </c>
      <c r="J174" s="117" t="str">
        <v>CJ대한통운</v>
      </c>
      <c r="K174" s="117" t="str">
        <v>540299402316</v>
      </c>
      <c r="L174" s="210">
        <v>0</v>
      </c>
      <c r="M174" s="117" t="str">
        <v>SE.205</v>
      </c>
      <c r="N174" s="117" t="str">
        <v>투명</v>
      </c>
      <c r="O174" s="117">
        <v>1</v>
      </c>
      <c r="P174" s="117" t="str">
        <v>유현미</v>
      </c>
      <c r="Q174" s="117" t="str">
        <v>0504-3404-6928</v>
      </c>
      <c r="R174" s="117">
        <v>0</v>
      </c>
      <c r="S174" s="117" t="str">
        <v>경기도 김포시 고촌읍 김포대로451번길 114-59 주님의 보배교회 사택</v>
      </c>
      <c r="T174" s="223" t="str">
        <v>문 앞</v>
      </c>
      <c r="U174" s="223">
        <v>0</v>
      </c>
      <c r="V174" s="223">
        <v>0</v>
      </c>
      <c r="W174" s="216">
        <v>28350</v>
      </c>
      <c r="X174" s="216">
        <v>0</v>
      </c>
      <c r="Y174" s="216">
        <v>3000</v>
      </c>
      <c r="Z174" s="216">
        <v>3500</v>
      </c>
      <c r="AA174" s="216">
        <v>0</v>
      </c>
      <c r="AB174" s="216">
        <v>366</v>
      </c>
      <c r="AC174" s="216">
        <v>0</v>
      </c>
      <c r="AD174" s="117" t="str">
        <v>떡롤 35*400</v>
      </c>
      <c r="AE174" s="223">
        <v>0</v>
      </c>
      <c r="AF174" s="216">
        <v>26780</v>
      </c>
      <c r="AG174" s="216">
        <v>16500</v>
      </c>
      <c r="AH174" s="216">
        <v>31350</v>
      </c>
      <c r="AI174" s="216">
        <v>20366</v>
      </c>
      <c r="AJ174" s="216">
        <v>3467</v>
      </c>
      <c r="AK174" s="216">
        <v>7517</v>
      </c>
      <c r="AL174" s="226">
        <v>0.23980000000000001</v>
      </c>
      <c r="AM174" s="223">
        <v>0</v>
      </c>
      <c r="AN174" s="117" t="str">
        <v>ptDB47</v>
      </c>
      <c r="AO174" s="228">
        <v>0</v>
      </c>
      <c r="AP174" s="216">
        <v>31350</v>
      </c>
      <c r="AQ174" s="216">
        <v>20366</v>
      </c>
      <c r="AR174" s="216">
        <v>3467</v>
      </c>
      <c r="AS174" s="216">
        <v>7517</v>
      </c>
      <c r="AT174" s="226">
        <v>0.23980000000000001</v>
      </c>
      <c r="AU174" s="223" t="str">
        <v/>
      </c>
      <c r="AV174" s="228">
        <v>0</v>
      </c>
      <c r="AW174" s="117">
        <v>16500</v>
      </c>
    </row>
  </sheetData>
  <phoneticPr fontId="4" type="noConversion"/>
  <conditionalFormatting sqref="A1:AV1">
    <cfRule type="expression" dxfId="119" priority="10">
      <formula>$B1="비닐팩토리"</formula>
    </cfRule>
  </conditionalFormatting>
  <conditionalFormatting sqref="D1">
    <cfRule type="cellIs" dxfId="118" priority="6" operator="equal">
      <formula>"제작"</formula>
    </cfRule>
    <cfRule type="cellIs" dxfId="117" priority="8" operator="equal">
      <formula>"쿠팡"</formula>
    </cfRule>
    <cfRule type="cellIs" dxfId="116" priority="9" operator="equal">
      <formula>"위메프"</formula>
    </cfRule>
  </conditionalFormatting>
  <conditionalFormatting sqref="J1">
    <cfRule type="cellIs" dxfId="115" priority="7" operator="equal">
      <formula>"직접전달"</formula>
    </cfRule>
  </conditionalFormatting>
  <conditionalFormatting sqref="R1:T1 AK1">
    <cfRule type="cellIs" dxfId="114" priority="4" operator="equal">
      <formula>"반품"</formula>
    </cfRule>
  </conditionalFormatting>
  <conditionalFormatting sqref="T1">
    <cfRule type="cellIs" dxfId="113" priority="5" operator="lessThanOrEqual">
      <formula>0</formula>
    </cfRule>
  </conditionalFormatting>
  <conditionalFormatting sqref="AB1:AG1 AP1:AS1">
    <cfRule type="cellIs" dxfId="112" priority="3" operator="lessThan">
      <formula>0</formula>
    </cfRule>
  </conditionalFormatting>
  <conditionalFormatting sqref="AH1 AT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11" priority="1" operator="equal">
      <formula>"투명"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84DA-0EA7-4093-945A-56E77413C98C}">
  <sheetPr codeName="Sheet11"/>
  <dimension ref="A1:AX110"/>
  <sheetViews>
    <sheetView topLeftCell="AG1" workbookViewId="0">
      <selection activeCell="AW1" sqref="AW1"/>
    </sheetView>
  </sheetViews>
  <sheetFormatPr defaultRowHeight="16.5"/>
  <cols>
    <col min="1" max="1" width="3.5" style="117" bestFit="1" customWidth="1"/>
    <col min="2" max="2" width="11.25" style="117" bestFit="1" customWidth="1"/>
    <col min="3" max="3" width="9" style="210" bestFit="1" customWidth="1"/>
    <col min="4" max="4" width="18.375" style="117" bestFit="1" customWidth="1"/>
    <col min="5" max="5" width="13.75" style="117" bestFit="1" customWidth="1"/>
    <col min="6" max="6" width="9" style="117" bestFit="1" customWidth="1"/>
    <col min="7" max="7" width="13.25" style="117" bestFit="1" customWidth="1"/>
    <col min="8" max="8" width="15.5" style="117" bestFit="1" customWidth="1"/>
    <col min="9" max="9" width="9" style="210" bestFit="1" customWidth="1"/>
    <col min="10" max="10" width="11" style="117" bestFit="1" customWidth="1"/>
    <col min="11" max="11" width="13.875" style="117" bestFit="1" customWidth="1"/>
    <col min="12" max="12" width="11" style="210" bestFit="1" customWidth="1"/>
    <col min="13" max="13" width="9.25" style="117" bestFit="1" customWidth="1"/>
    <col min="14" max="14" width="9" style="117" bestFit="1" customWidth="1"/>
    <col min="15" max="15" width="5.25" style="117" bestFit="1" customWidth="1"/>
    <col min="16" max="16" width="21.375" style="117" bestFit="1" customWidth="1"/>
    <col min="17" max="17" width="15.5" style="117" bestFit="1" customWidth="1"/>
    <col min="18" max="18" width="14.125" style="117" bestFit="1" customWidth="1"/>
    <col min="19" max="19" width="35.625" style="117" customWidth="1"/>
    <col min="20" max="20" width="9.75" style="223" customWidth="1"/>
    <col min="21" max="22" width="5.625" style="223" customWidth="1"/>
    <col min="23" max="23" width="8.625" style="216" bestFit="1" customWidth="1"/>
    <col min="24" max="24" width="11.75" style="216" customWidth="1"/>
    <col min="25" max="25" width="8.625" style="216" bestFit="1" customWidth="1"/>
    <col min="26" max="29" width="8.625" style="216" customWidth="1"/>
    <col min="30" max="30" width="12.875" style="117" bestFit="1" customWidth="1"/>
    <col min="31" max="31" width="8.625" style="223" bestFit="1" customWidth="1"/>
    <col min="32" max="32" width="13.875" style="216" bestFit="1" customWidth="1"/>
    <col min="33" max="33" width="12.75" style="216" bestFit="1" customWidth="1"/>
    <col min="34" max="34" width="11.125" style="216" bestFit="1" customWidth="1"/>
    <col min="35" max="35" width="14.875" style="216" bestFit="1" customWidth="1"/>
    <col min="36" max="36" width="7.375" style="216" bestFit="1" customWidth="1"/>
    <col min="37" max="37" width="8.75" style="216" bestFit="1" customWidth="1"/>
    <col min="38" max="38" width="8.625" style="226" bestFit="1" customWidth="1"/>
    <col min="39" max="39" width="6.75" style="223" bestFit="1" customWidth="1"/>
    <col min="40" max="40" width="10.5" style="117" bestFit="1" customWidth="1"/>
    <col min="41" max="41" width="6.75" style="263" bestFit="1" customWidth="1"/>
    <col min="42" max="42" width="16.125" style="216" bestFit="1" customWidth="1"/>
    <col min="43" max="43" width="18.125" style="216" bestFit="1" customWidth="1"/>
    <col min="44" max="45" width="11.875" style="216" bestFit="1" customWidth="1"/>
    <col min="46" max="46" width="11.875" style="226" bestFit="1" customWidth="1"/>
    <col min="47" max="47" width="9.875" style="223" bestFit="1" customWidth="1"/>
    <col min="48" max="48" width="6.75" style="263" bestFit="1" customWidth="1"/>
    <col min="49" max="49" width="21.5" style="117" bestFit="1" customWidth="1"/>
    <col min="50" max="16384" width="9" style="117"/>
  </cols>
  <sheetData>
    <row r="1" spans="1:50" s="90" customFormat="1" ht="30" customHeight="1">
      <c r="A1" s="81" t="s">
        <v>653</v>
      </c>
      <c r="B1" s="81" t="s">
        <v>537</v>
      </c>
      <c r="C1" s="212" t="s">
        <v>538</v>
      </c>
      <c r="D1" s="81" t="s">
        <v>626</v>
      </c>
      <c r="E1" s="88" t="s">
        <v>536</v>
      </c>
      <c r="F1" s="88" t="s">
        <v>311</v>
      </c>
      <c r="G1" s="88" t="s">
        <v>625</v>
      </c>
      <c r="H1" s="87" t="s">
        <v>542</v>
      </c>
      <c r="I1" s="211" t="s">
        <v>127</v>
      </c>
      <c r="J1" s="85" t="s">
        <v>544</v>
      </c>
      <c r="K1" s="84" t="s">
        <v>116</v>
      </c>
      <c r="L1" s="209" t="s">
        <v>791</v>
      </c>
      <c r="M1" s="82" t="s">
        <v>113</v>
      </c>
      <c r="N1" s="81" t="s">
        <v>617</v>
      </c>
      <c r="O1" s="81" t="s">
        <v>534</v>
      </c>
      <c r="P1" s="81" t="s">
        <v>123</v>
      </c>
      <c r="Q1" s="81" t="s">
        <v>619</v>
      </c>
      <c r="R1" s="81" t="s">
        <v>618</v>
      </c>
      <c r="S1" s="80" t="s">
        <v>547</v>
      </c>
      <c r="T1" s="80" t="s">
        <v>548</v>
      </c>
      <c r="U1" s="222" t="s">
        <v>798</v>
      </c>
      <c r="V1" s="222" t="s">
        <v>776</v>
      </c>
      <c r="W1" s="220" t="s">
        <v>792</v>
      </c>
      <c r="X1" s="220" t="s">
        <v>796</v>
      </c>
      <c r="Y1" s="220" t="s">
        <v>793</v>
      </c>
      <c r="Z1" s="220" t="s">
        <v>768</v>
      </c>
      <c r="AA1" s="220" t="s">
        <v>797</v>
      </c>
      <c r="AB1" s="221" t="s">
        <v>775</v>
      </c>
      <c r="AC1" s="221" t="s">
        <v>794</v>
      </c>
      <c r="AD1" s="76" t="s">
        <v>790</v>
      </c>
      <c r="AE1" s="224" t="s">
        <v>773</v>
      </c>
      <c r="AF1" s="217" t="s">
        <v>814</v>
      </c>
      <c r="AG1" s="218" t="s">
        <v>866</v>
      </c>
      <c r="AH1" s="219" t="s">
        <v>816</v>
      </c>
      <c r="AI1" s="219" t="s">
        <v>119</v>
      </c>
      <c r="AJ1" s="219" t="s">
        <v>817</v>
      </c>
      <c r="AK1" s="220" t="s">
        <v>771</v>
      </c>
      <c r="AL1" s="225" t="s">
        <v>772</v>
      </c>
      <c r="AM1" s="230" t="s">
        <v>795</v>
      </c>
      <c r="AN1" s="70" t="s">
        <v>818</v>
      </c>
      <c r="AO1" s="262" t="s">
        <v>683</v>
      </c>
      <c r="AP1" s="213" t="s">
        <v>819</v>
      </c>
      <c r="AQ1" s="214" t="s">
        <v>820</v>
      </c>
      <c r="AR1" s="214" t="s">
        <v>821</v>
      </c>
      <c r="AS1" s="215" t="s">
        <v>822</v>
      </c>
      <c r="AT1" s="227" t="s">
        <v>823</v>
      </c>
      <c r="AU1" s="229" t="s">
        <v>824</v>
      </c>
      <c r="AV1" s="261" t="s">
        <v>825</v>
      </c>
      <c r="AW1" s="67" t="s">
        <v>868</v>
      </c>
      <c r="AX1" s="66"/>
    </row>
    <row r="2" spans="1:50">
      <c r="A2" s="117" cm="1">
        <f t="array" ref="A2:AW110">_xlfn._xlws.FILTER(F출고표[],IF(대시보드!$B$6="",F출고표[발송일]=F출고표[발송일],YEAR(F출고표[발송일])=대시보드!$B$6)*IF(대시보드!$E$6="",F출고표[발송일]=F출고표[발송일],MONTH(F출고표[발송일])=대시보드!$E$6),"no filter")</f>
        <v>780</v>
      </c>
      <c r="B2" s="117" t="str">
        <v>비닐팩토리</v>
      </c>
      <c r="C2" s="210">
        <v>45537</v>
      </c>
      <c r="D2" s="117" t="str">
        <v>2024090248327161</v>
      </c>
      <c r="E2" s="117" t="str">
        <v>스마트 스토어</v>
      </c>
      <c r="F2" s="117" t="str">
        <v>양희영</v>
      </c>
      <c r="G2" s="117" t="str">
        <v>maja****</v>
      </c>
      <c r="H2" s="117" t="str">
        <v>010-9252-1719</v>
      </c>
      <c r="I2" s="210">
        <v>45537</v>
      </c>
      <c r="J2" s="117" t="str">
        <v>CJ대한통운</v>
      </c>
      <c r="K2" s="117" t="str">
        <v>530281196495</v>
      </c>
      <c r="L2" s="210">
        <v>0</v>
      </c>
      <c r="M2" s="117" t="str">
        <v>SE.206</v>
      </c>
      <c r="N2" s="117" t="str">
        <v>투명</v>
      </c>
      <c r="O2" s="117">
        <v>2</v>
      </c>
      <c r="P2" s="117" t="str">
        <v>양희영</v>
      </c>
      <c r="Q2" s="117" t="str">
        <v>010-9252-1719</v>
      </c>
      <c r="R2" s="117" t="str">
        <v>02-511-1719</v>
      </c>
      <c r="S2" s="117" t="str">
        <v>경기도 부천시 원미구 평천로798번길 10 (도당동, 대일테크노타운) 3층, 솔트페이푸드랩</v>
      </c>
      <c r="T2" s="223">
        <v>0</v>
      </c>
      <c r="U2" s="223">
        <v>0</v>
      </c>
      <c r="V2" s="223">
        <v>0</v>
      </c>
      <c r="W2" s="216">
        <v>56800</v>
      </c>
      <c r="X2" s="216">
        <v>0</v>
      </c>
      <c r="Y2" s="216">
        <v>0</v>
      </c>
      <c r="Z2" s="216">
        <v>4400</v>
      </c>
      <c r="AA2" s="216">
        <v>0</v>
      </c>
      <c r="AB2" s="216">
        <v>1725</v>
      </c>
      <c r="AC2" s="216">
        <v>0</v>
      </c>
      <c r="AD2" s="117" t="str">
        <v>떡롤 45*330</v>
      </c>
      <c r="AE2" s="223">
        <v>0</v>
      </c>
      <c r="AF2" s="216">
        <v>28800</v>
      </c>
      <c r="AG2" s="216">
        <v>19800</v>
      </c>
      <c r="AH2" s="216">
        <v>56800</v>
      </c>
      <c r="AI2" s="216">
        <v>0</v>
      </c>
      <c r="AJ2" s="216">
        <v>2934</v>
      </c>
      <c r="AK2" s="216">
        <v>0</v>
      </c>
      <c r="AL2" s="226">
        <v>0</v>
      </c>
      <c r="AM2" s="223">
        <v>0</v>
      </c>
      <c r="AN2" s="117" t="str">
        <v>ptDB47</v>
      </c>
      <c r="AO2" s="263">
        <v>0</v>
      </c>
      <c r="AP2" s="216">
        <v>56800</v>
      </c>
      <c r="AQ2" s="216">
        <v>0</v>
      </c>
      <c r="AR2" s="216">
        <v>2934</v>
      </c>
      <c r="AS2" s="216">
        <v>0</v>
      </c>
      <c r="AT2" s="226">
        <v>0</v>
      </c>
      <c r="AU2" s="223" t="str">
        <v/>
      </c>
      <c r="AV2" s="263">
        <v>2</v>
      </c>
      <c r="AW2" s="117">
        <v>39600</v>
      </c>
    </row>
    <row r="3" spans="1:50">
      <c r="A3" s="117">
        <v>781</v>
      </c>
      <c r="B3" s="117" t="str">
        <v>비닐팩토리</v>
      </c>
      <c r="C3" s="210">
        <v>45537</v>
      </c>
      <c r="D3" s="117" t="str">
        <v>2024090240091171</v>
      </c>
      <c r="E3" s="117" t="str">
        <v>스마트 스토어</v>
      </c>
      <c r="F3" s="117" t="str">
        <v>김영지</v>
      </c>
      <c r="G3" s="117" t="str">
        <v>youn****</v>
      </c>
      <c r="H3" s="117" t="str">
        <v>010-9903-4597</v>
      </c>
      <c r="I3" s="210">
        <v>45537</v>
      </c>
      <c r="J3" s="117" t="str">
        <v>CJ대한통운</v>
      </c>
      <c r="K3" s="117" t="str">
        <v>540279519763</v>
      </c>
      <c r="L3" s="210">
        <v>0</v>
      </c>
      <c r="M3" s="117" t="str">
        <v>SE.202</v>
      </c>
      <c r="N3" s="117" t="str">
        <v>투명</v>
      </c>
      <c r="O3" s="117">
        <v>1</v>
      </c>
      <c r="P3" s="117" t="str">
        <v>김영지</v>
      </c>
      <c r="Q3" s="117" t="str">
        <v>010-9903-4597</v>
      </c>
      <c r="R3" s="117">
        <v>0</v>
      </c>
      <c r="S3" s="117" t="str">
        <v>경상남도 진주시 진양호로 381 (신안동) 1층</v>
      </c>
      <c r="T3" s="223">
        <v>0</v>
      </c>
      <c r="U3" s="223">
        <v>0</v>
      </c>
      <c r="V3" s="223">
        <v>0</v>
      </c>
      <c r="W3" s="216">
        <v>16000</v>
      </c>
      <c r="X3" s="216">
        <v>0</v>
      </c>
      <c r="Y3" s="216">
        <v>3000</v>
      </c>
      <c r="Z3" s="216">
        <v>3500</v>
      </c>
      <c r="AA3" s="216">
        <v>0</v>
      </c>
      <c r="AB3" s="216">
        <v>960</v>
      </c>
      <c r="AC3" s="216">
        <v>0</v>
      </c>
      <c r="AD3" s="117" t="str">
        <v>떡롤 22*400</v>
      </c>
      <c r="AE3" s="223">
        <v>0</v>
      </c>
      <c r="AF3" s="216">
        <v>16000</v>
      </c>
      <c r="AG3" s="216">
        <v>11000</v>
      </c>
      <c r="AH3" s="216">
        <v>19000</v>
      </c>
      <c r="AI3" s="216">
        <v>0</v>
      </c>
      <c r="AJ3" s="216">
        <v>973</v>
      </c>
      <c r="AK3" s="216">
        <v>0</v>
      </c>
      <c r="AL3" s="226">
        <v>0</v>
      </c>
      <c r="AM3" s="223">
        <v>0</v>
      </c>
      <c r="AN3" s="117" t="str">
        <v>ptDB47</v>
      </c>
      <c r="AO3" s="263">
        <v>0</v>
      </c>
      <c r="AP3" s="216">
        <v>19000</v>
      </c>
      <c r="AQ3" s="216">
        <v>0</v>
      </c>
      <c r="AR3" s="216">
        <v>973</v>
      </c>
      <c r="AS3" s="216">
        <v>0</v>
      </c>
      <c r="AT3" s="226">
        <v>0</v>
      </c>
      <c r="AU3" s="223" t="str">
        <v/>
      </c>
      <c r="AV3" s="263">
        <v>0</v>
      </c>
      <c r="AW3" s="117">
        <v>11000</v>
      </c>
    </row>
    <row r="4" spans="1:50">
      <c r="A4" s="117">
        <v>782</v>
      </c>
      <c r="B4" s="117" t="str">
        <v>비닐팩토리</v>
      </c>
      <c r="C4" s="210">
        <v>45537</v>
      </c>
      <c r="D4" s="117" t="str">
        <v>2024090231572591</v>
      </c>
      <c r="E4" s="117" t="str">
        <v>스마트 스토어</v>
      </c>
      <c r="F4" s="117" t="str">
        <v>이수빈</v>
      </c>
      <c r="G4" s="117" t="str">
        <v>tnql****</v>
      </c>
      <c r="H4" s="117" t="str">
        <v>010-2609-7167</v>
      </c>
      <c r="I4" s="210">
        <v>45537</v>
      </c>
      <c r="J4" s="117" t="str">
        <v>CJ대한통운</v>
      </c>
      <c r="K4" s="117" t="str">
        <v>540279519133</v>
      </c>
      <c r="L4" s="210">
        <v>0</v>
      </c>
      <c r="M4" s="117" t="str">
        <v>SE.202</v>
      </c>
      <c r="N4" s="117" t="str">
        <v>투명</v>
      </c>
      <c r="O4" s="117">
        <v>1</v>
      </c>
      <c r="P4" s="117" t="str">
        <v>이수빈</v>
      </c>
      <c r="Q4" s="117" t="str">
        <v>010-2609-7167</v>
      </c>
      <c r="R4" s="117">
        <v>0</v>
      </c>
      <c r="S4" s="117" t="str">
        <v>경기도 광주시 초월읍 도곡안길 9 (초월읍) 1층너티라이스</v>
      </c>
      <c r="T4" s="223">
        <v>0</v>
      </c>
      <c r="U4" s="223">
        <v>0</v>
      </c>
      <c r="V4" s="223">
        <v>0</v>
      </c>
      <c r="W4" s="216">
        <v>16000</v>
      </c>
      <c r="X4" s="216">
        <v>0</v>
      </c>
      <c r="Y4" s="216">
        <v>3000</v>
      </c>
      <c r="Z4" s="216">
        <v>3500</v>
      </c>
      <c r="AA4" s="216">
        <v>0</v>
      </c>
      <c r="AB4" s="216">
        <v>960</v>
      </c>
      <c r="AC4" s="216">
        <v>0</v>
      </c>
      <c r="AD4" s="117" t="str">
        <v>떡롤 22*400</v>
      </c>
      <c r="AE4" s="223">
        <v>0</v>
      </c>
      <c r="AF4" s="216">
        <v>16000</v>
      </c>
      <c r="AG4" s="216">
        <v>11000</v>
      </c>
      <c r="AH4" s="216">
        <v>19000</v>
      </c>
      <c r="AI4" s="216">
        <v>0</v>
      </c>
      <c r="AJ4" s="216">
        <v>973</v>
      </c>
      <c r="AK4" s="216">
        <v>0</v>
      </c>
      <c r="AL4" s="226">
        <v>0</v>
      </c>
      <c r="AM4" s="223">
        <v>0</v>
      </c>
      <c r="AN4" s="117" t="str">
        <v>ptDB47</v>
      </c>
      <c r="AO4" s="263">
        <v>0</v>
      </c>
      <c r="AP4" s="216">
        <v>19000</v>
      </c>
      <c r="AQ4" s="216">
        <v>0</v>
      </c>
      <c r="AR4" s="216">
        <v>973</v>
      </c>
      <c r="AS4" s="216">
        <v>0</v>
      </c>
      <c r="AT4" s="226">
        <v>0</v>
      </c>
      <c r="AU4" s="223" t="str">
        <v/>
      </c>
      <c r="AV4" s="263">
        <v>0</v>
      </c>
      <c r="AW4" s="117">
        <v>11000</v>
      </c>
    </row>
    <row r="5" spans="1:50">
      <c r="A5" s="117">
        <v>783</v>
      </c>
      <c r="B5" s="117" t="str">
        <v>비닐팩토리</v>
      </c>
      <c r="C5" s="210">
        <v>45536</v>
      </c>
      <c r="D5" s="117" t="str">
        <v>2024090123882861</v>
      </c>
      <c r="E5" s="117" t="str">
        <v>스마트 스토어</v>
      </c>
      <c r="F5" s="117" t="str">
        <v>김주윤</v>
      </c>
      <c r="G5" s="117" t="str">
        <v>lena****</v>
      </c>
      <c r="H5" s="117" t="str">
        <v>010-3555-1147</v>
      </c>
      <c r="I5" s="210">
        <v>45537</v>
      </c>
      <c r="J5" s="117" t="str">
        <v>CJ대한통운</v>
      </c>
      <c r="K5" s="117" t="str">
        <v>540279519634</v>
      </c>
      <c r="L5" s="210">
        <v>0</v>
      </c>
      <c r="M5" s="117" t="str">
        <v>SE.206</v>
      </c>
      <c r="N5" s="117" t="str">
        <v>투명</v>
      </c>
      <c r="O5" s="117">
        <v>1</v>
      </c>
      <c r="P5" s="117" t="str">
        <v>김주윤</v>
      </c>
      <c r="Q5" s="117" t="str">
        <v>010-3555-1147</v>
      </c>
      <c r="R5" s="117" t="str">
        <v>010-3555-1147</v>
      </c>
      <c r="S5" s="117" t="str">
        <v>부산광역시 연제구 중앙천로39번길 11 (연산동) 1층 채록케이크</v>
      </c>
      <c r="T5" s="223">
        <v>0</v>
      </c>
      <c r="U5" s="223">
        <v>0</v>
      </c>
      <c r="V5" s="223">
        <v>0</v>
      </c>
      <c r="W5" s="216">
        <v>28400</v>
      </c>
      <c r="X5" s="216">
        <v>0</v>
      </c>
      <c r="Y5" s="216">
        <v>3000</v>
      </c>
      <c r="Z5" s="216">
        <v>3500</v>
      </c>
      <c r="AA5" s="216">
        <v>0</v>
      </c>
      <c r="AB5" s="216">
        <v>960</v>
      </c>
      <c r="AC5" s="216">
        <v>0</v>
      </c>
      <c r="AD5" s="117" t="str">
        <v>떡롤 45*330</v>
      </c>
      <c r="AE5" s="223">
        <v>0</v>
      </c>
      <c r="AF5" s="216">
        <v>28800</v>
      </c>
      <c r="AG5" s="216">
        <v>19800</v>
      </c>
      <c r="AH5" s="216">
        <v>31400</v>
      </c>
      <c r="AI5" s="216">
        <v>0</v>
      </c>
      <c r="AJ5" s="216">
        <v>1596</v>
      </c>
      <c r="AK5" s="216">
        <v>0</v>
      </c>
      <c r="AL5" s="226">
        <v>0</v>
      </c>
      <c r="AM5" s="223">
        <v>0</v>
      </c>
      <c r="AN5" s="117" t="str">
        <v>ptDB47</v>
      </c>
      <c r="AO5" s="263">
        <v>0</v>
      </c>
      <c r="AP5" s="216">
        <v>31400</v>
      </c>
      <c r="AQ5" s="216">
        <v>0</v>
      </c>
      <c r="AR5" s="216">
        <v>1596</v>
      </c>
      <c r="AS5" s="216">
        <v>0</v>
      </c>
      <c r="AT5" s="226">
        <v>0</v>
      </c>
      <c r="AU5" s="223" t="str">
        <v/>
      </c>
      <c r="AV5" s="263">
        <v>0</v>
      </c>
      <c r="AW5" s="117">
        <v>19800</v>
      </c>
    </row>
    <row r="6" spans="1:50">
      <c r="A6" s="117">
        <v>784</v>
      </c>
      <c r="B6" s="117" t="str">
        <v>비닐팩토리</v>
      </c>
      <c r="C6" s="210">
        <v>45536</v>
      </c>
      <c r="D6" s="117" t="str">
        <v>2024090115819271</v>
      </c>
      <c r="E6" s="117" t="str">
        <v>스마트 스토어</v>
      </c>
      <c r="F6" s="117" t="str">
        <v>조수지</v>
      </c>
      <c r="G6" s="117" t="str">
        <v>flow****</v>
      </c>
      <c r="H6" s="117" t="str">
        <v>010-9606-3426</v>
      </c>
      <c r="I6" s="210">
        <v>45537</v>
      </c>
      <c r="J6" s="117" t="str">
        <v>CJ대한통운</v>
      </c>
      <c r="K6" s="117" t="str">
        <v>540279519365</v>
      </c>
      <c r="L6" s="210">
        <v>0</v>
      </c>
      <c r="M6" s="117" t="str">
        <v>SE.204</v>
      </c>
      <c r="N6" s="117" t="str">
        <v>투명</v>
      </c>
      <c r="O6" s="117">
        <v>1</v>
      </c>
      <c r="P6" s="117" t="str">
        <v>조수지</v>
      </c>
      <c r="Q6" s="117" t="str">
        <v>010-9606-3426</v>
      </c>
      <c r="R6" s="117">
        <v>0</v>
      </c>
      <c r="S6" s="117" t="str">
        <v>광주광역시 동구 무등로 522-2 (산수동) , 2층 꽃길은 행복케</v>
      </c>
      <c r="T6" s="223" t="str">
        <v>배송 전 미리 연락해 주세요</v>
      </c>
      <c r="U6" s="223">
        <v>0</v>
      </c>
      <c r="V6" s="223">
        <v>0</v>
      </c>
      <c r="W6" s="216">
        <v>20800</v>
      </c>
      <c r="X6" s="216">
        <v>0</v>
      </c>
      <c r="Y6" s="216">
        <v>3000</v>
      </c>
      <c r="Z6" s="216">
        <v>3500</v>
      </c>
      <c r="AA6" s="216">
        <v>0</v>
      </c>
      <c r="AB6" s="216">
        <v>960</v>
      </c>
      <c r="AC6" s="216">
        <v>0</v>
      </c>
      <c r="AD6" s="117" t="str">
        <v>떡롤 30*400</v>
      </c>
      <c r="AE6" s="223">
        <v>0</v>
      </c>
      <c r="AF6" s="216">
        <v>20800</v>
      </c>
      <c r="AG6" s="216">
        <v>14300</v>
      </c>
      <c r="AH6" s="216">
        <v>23800</v>
      </c>
      <c r="AI6" s="216">
        <v>0</v>
      </c>
      <c r="AJ6" s="216">
        <v>1214</v>
      </c>
      <c r="AK6" s="216">
        <v>0</v>
      </c>
      <c r="AL6" s="226">
        <v>0</v>
      </c>
      <c r="AM6" s="223">
        <v>0</v>
      </c>
      <c r="AN6" s="117" t="str">
        <v>ptDB47</v>
      </c>
      <c r="AO6" s="263">
        <v>0</v>
      </c>
      <c r="AP6" s="216">
        <v>23800</v>
      </c>
      <c r="AQ6" s="216">
        <v>0</v>
      </c>
      <c r="AR6" s="216">
        <v>1214</v>
      </c>
      <c r="AS6" s="216">
        <v>0</v>
      </c>
      <c r="AT6" s="226">
        <v>0</v>
      </c>
      <c r="AU6" s="223" t="str">
        <v/>
      </c>
      <c r="AV6" s="263">
        <v>0</v>
      </c>
      <c r="AW6" s="117">
        <v>14300</v>
      </c>
    </row>
    <row r="7" spans="1:50">
      <c r="A7" s="117">
        <v>785</v>
      </c>
      <c r="B7" s="117" t="str">
        <v>비닐팩토리</v>
      </c>
      <c r="C7" s="210">
        <v>45536</v>
      </c>
      <c r="D7" s="117" t="str">
        <v>2024090111932651</v>
      </c>
      <c r="E7" s="117" t="str">
        <v>스마트 스토어</v>
      </c>
      <c r="F7" s="117" t="str">
        <v>예현주</v>
      </c>
      <c r="G7" s="117" t="str">
        <v>just****</v>
      </c>
      <c r="H7" s="117" t="str">
        <v>010-3873-2701</v>
      </c>
      <c r="I7" s="210">
        <v>45537</v>
      </c>
      <c r="J7" s="117" t="str">
        <v>CJ대한통운</v>
      </c>
      <c r="K7" s="117" t="str">
        <v>540279611684</v>
      </c>
      <c r="L7" s="210">
        <v>0</v>
      </c>
      <c r="M7" s="117" t="str">
        <v>SE.201</v>
      </c>
      <c r="N7" s="117" t="str">
        <v>투명</v>
      </c>
      <c r="O7" s="117">
        <v>1</v>
      </c>
      <c r="P7" s="117" t="str">
        <v>예현주</v>
      </c>
      <c r="Q7" s="117" t="str">
        <v>010-3873-2701</v>
      </c>
      <c r="R7" s="117" t="str">
        <v>070-8878-5330</v>
      </c>
      <c r="S7" s="117" t="str">
        <v>경상북도 봉화군 춘양면 소천로 15 (춘양면) 더카페브레드유</v>
      </c>
      <c r="T7" s="223">
        <v>0</v>
      </c>
      <c r="U7" s="223">
        <v>0</v>
      </c>
      <c r="V7" s="223">
        <v>0</v>
      </c>
      <c r="W7" s="216">
        <v>14400</v>
      </c>
      <c r="X7" s="216">
        <v>0</v>
      </c>
      <c r="Y7" s="216">
        <v>0</v>
      </c>
      <c r="Z7" s="216">
        <v>3500</v>
      </c>
      <c r="AA7" s="216">
        <v>0</v>
      </c>
      <c r="AB7" s="216">
        <v>960</v>
      </c>
      <c r="AC7" s="216">
        <v>0</v>
      </c>
      <c r="AD7" s="117" t="str">
        <v>떡롤 20*400</v>
      </c>
      <c r="AE7" s="223">
        <v>0</v>
      </c>
      <c r="AF7" s="216">
        <v>14400</v>
      </c>
      <c r="AG7" s="216">
        <v>9900</v>
      </c>
      <c r="AH7" s="216">
        <v>14400</v>
      </c>
      <c r="AI7" s="216">
        <v>0</v>
      </c>
      <c r="AJ7" s="216">
        <v>804</v>
      </c>
      <c r="AK7" s="216">
        <v>0</v>
      </c>
      <c r="AL7" s="226">
        <v>0</v>
      </c>
      <c r="AM7" s="223">
        <v>0</v>
      </c>
      <c r="AN7" s="117" t="str">
        <v>ptDB47</v>
      </c>
      <c r="AO7" s="263">
        <v>0</v>
      </c>
      <c r="AP7" s="216">
        <v>14400</v>
      </c>
      <c r="AQ7" s="216">
        <v>0</v>
      </c>
      <c r="AR7" s="216">
        <v>804</v>
      </c>
      <c r="AS7" s="216">
        <v>0</v>
      </c>
      <c r="AT7" s="226">
        <v>0</v>
      </c>
      <c r="AU7" s="223" t="str">
        <v/>
      </c>
      <c r="AV7" s="263">
        <v>0</v>
      </c>
      <c r="AW7" s="117">
        <v>9900</v>
      </c>
    </row>
    <row r="8" spans="1:50">
      <c r="A8" s="117">
        <v>786</v>
      </c>
      <c r="B8" s="117" t="str">
        <v>비닐팩토리</v>
      </c>
      <c r="C8" s="210">
        <v>45536</v>
      </c>
      <c r="D8" s="117" t="str">
        <v>2024090111932641</v>
      </c>
      <c r="E8" s="117" t="str">
        <v>스마트 스토어</v>
      </c>
      <c r="F8" s="117" t="str">
        <v>예현주</v>
      </c>
      <c r="G8" s="117" t="str">
        <v>just****</v>
      </c>
      <c r="H8" s="117" t="str">
        <v>010-3873-2701</v>
      </c>
      <c r="I8" s="210">
        <v>45537</v>
      </c>
      <c r="J8" s="117" t="str">
        <v>CJ대한통운</v>
      </c>
      <c r="K8" s="117" t="str">
        <v>530281116345</v>
      </c>
      <c r="L8" s="210">
        <v>0</v>
      </c>
      <c r="M8" s="117" t="str">
        <v>SE.204</v>
      </c>
      <c r="N8" s="117" t="str">
        <v>투명</v>
      </c>
      <c r="O8" s="117">
        <v>1</v>
      </c>
      <c r="P8" s="117" t="str">
        <v>예현주</v>
      </c>
      <c r="Q8" s="117" t="str">
        <v>010-3873-2701</v>
      </c>
      <c r="R8" s="117" t="str">
        <v>070-8878-5330</v>
      </c>
      <c r="S8" s="117" t="str">
        <v>경상북도 봉화군 춘양면 소천로 15 (춘양면) 더카페브레드유</v>
      </c>
      <c r="T8" s="223">
        <v>0</v>
      </c>
      <c r="U8" s="223">
        <v>0</v>
      </c>
      <c r="V8" s="223">
        <v>0</v>
      </c>
      <c r="W8" s="216">
        <v>20800</v>
      </c>
      <c r="X8" s="216">
        <v>0</v>
      </c>
      <c r="Y8" s="216">
        <v>0</v>
      </c>
      <c r="Z8" s="216">
        <v>3500</v>
      </c>
      <c r="AA8" s="216">
        <v>0</v>
      </c>
      <c r="AB8" s="216">
        <v>960</v>
      </c>
      <c r="AC8" s="216">
        <v>0</v>
      </c>
      <c r="AD8" s="117" t="str">
        <v>떡롤 30*400</v>
      </c>
      <c r="AE8" s="223" t="str">
        <v>재구매</v>
      </c>
      <c r="AF8" s="216">
        <v>20800</v>
      </c>
      <c r="AG8" s="216">
        <v>14300</v>
      </c>
      <c r="AH8" s="216">
        <v>20800</v>
      </c>
      <c r="AI8" s="216">
        <v>0</v>
      </c>
      <c r="AJ8" s="216">
        <v>1125</v>
      </c>
      <c r="AK8" s="216">
        <v>0</v>
      </c>
      <c r="AL8" s="226">
        <v>0</v>
      </c>
      <c r="AM8" s="223">
        <v>0</v>
      </c>
      <c r="AN8" s="117" t="str">
        <v>ptDB47</v>
      </c>
      <c r="AO8" s="263">
        <v>0</v>
      </c>
      <c r="AP8" s="216">
        <v>20800</v>
      </c>
      <c r="AQ8" s="216">
        <v>0</v>
      </c>
      <c r="AR8" s="216">
        <v>1125</v>
      </c>
      <c r="AS8" s="216">
        <v>0</v>
      </c>
      <c r="AT8" s="226">
        <v>0</v>
      </c>
      <c r="AU8" s="223" t="str">
        <v/>
      </c>
      <c r="AV8" s="263">
        <v>0</v>
      </c>
      <c r="AW8" s="117">
        <v>14300</v>
      </c>
    </row>
    <row r="9" spans="1:50">
      <c r="A9" s="117">
        <v>787</v>
      </c>
      <c r="B9" s="117" t="str">
        <v>비닐팩토리</v>
      </c>
      <c r="C9" s="210">
        <v>45535</v>
      </c>
      <c r="D9" s="117" t="str">
        <v>2024083163950861</v>
      </c>
      <c r="E9" s="117" t="str">
        <v>스마트 스토어</v>
      </c>
      <c r="F9" s="117" t="str">
        <v>신우섬</v>
      </c>
      <c r="G9" s="117" t="str">
        <v>dntj****</v>
      </c>
      <c r="H9" s="117" t="str">
        <v>010-2877-3068</v>
      </c>
      <c r="I9" s="210">
        <v>45537</v>
      </c>
      <c r="J9" s="117" t="str">
        <v>CJ대한통운</v>
      </c>
      <c r="K9" s="117" t="str">
        <v>530281193054</v>
      </c>
      <c r="L9" s="210">
        <v>0</v>
      </c>
      <c r="M9" s="117" t="str">
        <v>SE.303</v>
      </c>
      <c r="N9" s="117" t="str">
        <v>투명</v>
      </c>
      <c r="O9" s="117">
        <v>1</v>
      </c>
      <c r="P9" s="117" t="str">
        <v>신우섬</v>
      </c>
      <c r="Q9" s="117" t="str">
        <v>010-2877-3068</v>
      </c>
      <c r="R9" s="117" t="str">
        <v>010-3376-8801</v>
      </c>
      <c r="S9" s="117" t="str">
        <v>경상남도 양산시 물금읍 황산로 332 (물금읍) 비성빌101호</v>
      </c>
      <c r="T9" s="223">
        <v>0</v>
      </c>
      <c r="U9" s="223">
        <v>0</v>
      </c>
      <c r="V9" s="223">
        <v>0</v>
      </c>
      <c r="W9" s="216">
        <v>21920</v>
      </c>
      <c r="X9" s="216">
        <v>0</v>
      </c>
      <c r="Y9" s="216">
        <v>3000</v>
      </c>
      <c r="Z9" s="216">
        <v>3500</v>
      </c>
      <c r="AA9" s="216">
        <v>0</v>
      </c>
      <c r="AB9" s="216">
        <v>960</v>
      </c>
      <c r="AC9" s="216">
        <v>0</v>
      </c>
      <c r="AD9" s="117" t="str">
        <v>떡외겹 25*25</v>
      </c>
      <c r="AE9" s="223">
        <v>0</v>
      </c>
      <c r="AF9" s="216">
        <v>21920</v>
      </c>
      <c r="AG9" s="216">
        <v>15070</v>
      </c>
      <c r="AH9" s="216">
        <v>24920</v>
      </c>
      <c r="AI9" s="216">
        <v>0</v>
      </c>
      <c r="AJ9" s="216">
        <v>1270</v>
      </c>
      <c r="AK9" s="216">
        <v>0</v>
      </c>
      <c r="AL9" s="226">
        <v>0</v>
      </c>
      <c r="AM9" s="223">
        <v>0</v>
      </c>
      <c r="AN9" s="117" t="str">
        <v>ptDB47</v>
      </c>
      <c r="AO9" s="263">
        <v>0</v>
      </c>
      <c r="AP9" s="216">
        <v>24920</v>
      </c>
      <c r="AQ9" s="216">
        <v>0</v>
      </c>
      <c r="AR9" s="216">
        <v>1270</v>
      </c>
      <c r="AS9" s="216">
        <v>0</v>
      </c>
      <c r="AT9" s="226">
        <v>0</v>
      </c>
      <c r="AU9" s="223" t="str">
        <v/>
      </c>
      <c r="AV9" s="263">
        <v>0</v>
      </c>
      <c r="AW9" s="117">
        <v>15070</v>
      </c>
    </row>
    <row r="10" spans="1:50">
      <c r="A10" s="117">
        <v>792</v>
      </c>
      <c r="B10" s="117" t="str">
        <v>비닐팩토리</v>
      </c>
      <c r="C10" s="210">
        <v>45535</v>
      </c>
      <c r="D10" s="117" t="str">
        <v>21100066769123</v>
      </c>
      <c r="E10" s="117" t="str">
        <v>쿠팡</v>
      </c>
      <c r="F10" s="117" t="str">
        <v>차경미</v>
      </c>
      <c r="G10" s="117">
        <v>0</v>
      </c>
      <c r="H10" s="117" t="str">
        <v>0502-4915-5636</v>
      </c>
      <c r="I10" s="210">
        <v>45537</v>
      </c>
      <c r="J10" s="117" t="str">
        <v>CJ대한통운</v>
      </c>
      <c r="K10" s="117" t="str">
        <v>530281121492</v>
      </c>
      <c r="L10" s="210">
        <v>0</v>
      </c>
      <c r="M10" s="117" t="str">
        <v>SE.205</v>
      </c>
      <c r="N10" s="117" t="str">
        <v>투명</v>
      </c>
      <c r="O10" s="117">
        <v>1</v>
      </c>
      <c r="P10" s="117" t="str">
        <v>차경미</v>
      </c>
      <c r="Q10" s="117" t="str">
        <v>0502-4915-5636</v>
      </c>
      <c r="R10" s="117">
        <v>0</v>
      </c>
      <c r="S10" s="117" t="str">
        <v>경상북도 울진군 평해읍 평해7길 49 우래우떡집</v>
      </c>
      <c r="T10" s="223" t="str">
        <v>문 앞</v>
      </c>
      <c r="U10" s="223">
        <v>0</v>
      </c>
      <c r="V10" s="223">
        <v>0</v>
      </c>
      <c r="W10" s="216">
        <v>25200</v>
      </c>
      <c r="X10" s="216">
        <v>0</v>
      </c>
      <c r="Y10" s="216">
        <v>3000</v>
      </c>
      <c r="Z10" s="216">
        <v>3500</v>
      </c>
      <c r="AA10" s="216">
        <v>0</v>
      </c>
      <c r="AB10" s="216">
        <v>960</v>
      </c>
      <c r="AC10" s="216">
        <v>0</v>
      </c>
      <c r="AD10" s="117" t="str">
        <v>떡롤 35*400</v>
      </c>
      <c r="AE10" s="223">
        <v>0</v>
      </c>
      <c r="AF10" s="216">
        <v>25200</v>
      </c>
      <c r="AG10" s="216">
        <v>16500</v>
      </c>
      <c r="AH10" s="216">
        <v>28200</v>
      </c>
      <c r="AI10" s="216">
        <v>0</v>
      </c>
      <c r="AJ10" s="216">
        <v>3093</v>
      </c>
      <c r="AK10" s="216">
        <v>0</v>
      </c>
      <c r="AL10" s="226">
        <v>0</v>
      </c>
      <c r="AM10" s="223">
        <v>0</v>
      </c>
      <c r="AN10" s="117" t="str">
        <v>ptDB47</v>
      </c>
      <c r="AO10" s="263">
        <v>0</v>
      </c>
      <c r="AP10" s="216">
        <v>28200</v>
      </c>
      <c r="AQ10" s="216">
        <v>0</v>
      </c>
      <c r="AR10" s="216">
        <v>3093</v>
      </c>
      <c r="AS10" s="216">
        <v>0</v>
      </c>
      <c r="AT10" s="226">
        <v>0</v>
      </c>
      <c r="AU10" s="223" t="str">
        <v/>
      </c>
      <c r="AV10" s="263">
        <v>0</v>
      </c>
      <c r="AW10" s="117">
        <v>16500</v>
      </c>
    </row>
    <row r="11" spans="1:50">
      <c r="A11" s="117">
        <v>793</v>
      </c>
      <c r="B11" s="117" t="str">
        <v>비닐팩토리</v>
      </c>
      <c r="C11" s="210">
        <v>45536</v>
      </c>
      <c r="D11" s="117" t="str">
        <v>29100066749028</v>
      </c>
      <c r="E11" s="117" t="str">
        <v>쿠팡</v>
      </c>
      <c r="F11" s="117" t="str">
        <v>문희연</v>
      </c>
      <c r="G11" s="117">
        <v>0</v>
      </c>
      <c r="H11" s="117" t="str">
        <v>0502-1305-9123</v>
      </c>
      <c r="I11" s="210">
        <v>45537</v>
      </c>
      <c r="J11" s="117" t="str">
        <v>CJ대한통운</v>
      </c>
      <c r="K11" s="117" t="str">
        <v>540279710222</v>
      </c>
      <c r="L11" s="210">
        <v>0</v>
      </c>
      <c r="M11" s="117" t="str">
        <v>SE.206</v>
      </c>
      <c r="N11" s="117" t="str">
        <v>투명</v>
      </c>
      <c r="O11" s="117">
        <v>1</v>
      </c>
      <c r="P11" s="117" t="str">
        <v>문희연</v>
      </c>
      <c r="Q11" s="117" t="str">
        <v>0502-1305-9123</v>
      </c>
      <c r="R11" s="117">
        <v>0</v>
      </c>
      <c r="S11" s="117" t="str">
        <v>울산광역시 동구 화문로 67 101호 (우리진케이크) ( 방어동 )</v>
      </c>
      <c r="T11" s="223" t="str">
        <v>직접 받고 부재 시 문 앞</v>
      </c>
      <c r="U11" s="223">
        <v>0</v>
      </c>
      <c r="V11" s="223">
        <v>0</v>
      </c>
      <c r="W11" s="216">
        <v>25200</v>
      </c>
      <c r="X11" s="216">
        <v>0</v>
      </c>
      <c r="Y11" s="216">
        <v>3000</v>
      </c>
      <c r="Z11" s="216">
        <v>4400</v>
      </c>
      <c r="AA11" s="216">
        <v>0</v>
      </c>
      <c r="AB11" s="216">
        <v>1725</v>
      </c>
      <c r="AC11" s="216">
        <v>0</v>
      </c>
      <c r="AD11" s="117" t="str">
        <v>떡롤 45*330</v>
      </c>
      <c r="AE11" s="223">
        <v>0</v>
      </c>
      <c r="AF11" s="216">
        <v>30240</v>
      </c>
      <c r="AG11" s="216">
        <v>19800</v>
      </c>
      <c r="AH11" s="216">
        <v>28200</v>
      </c>
      <c r="AI11" s="216">
        <v>0</v>
      </c>
      <c r="AJ11" s="216">
        <v>3093</v>
      </c>
      <c r="AK11" s="216">
        <v>0</v>
      </c>
      <c r="AL11" s="226">
        <v>0</v>
      </c>
      <c r="AM11" s="223">
        <v>0</v>
      </c>
      <c r="AN11" s="117" t="str">
        <v>ptDB47</v>
      </c>
      <c r="AO11" s="263">
        <v>0</v>
      </c>
      <c r="AP11" s="216">
        <v>28200</v>
      </c>
      <c r="AQ11" s="216">
        <v>0</v>
      </c>
      <c r="AR11" s="216">
        <v>3093</v>
      </c>
      <c r="AS11" s="216">
        <v>0</v>
      </c>
      <c r="AT11" s="226">
        <v>0</v>
      </c>
      <c r="AU11" s="223" t="str">
        <v/>
      </c>
      <c r="AV11" s="263">
        <v>0</v>
      </c>
      <c r="AW11" s="117">
        <v>19800</v>
      </c>
    </row>
    <row r="12" spans="1:50">
      <c r="A12" s="117">
        <v>794</v>
      </c>
      <c r="B12" s="117" t="str">
        <v>비닐팩토리</v>
      </c>
      <c r="C12" s="210">
        <v>45538</v>
      </c>
      <c r="D12" s="117" t="str">
        <v>45540133</v>
      </c>
      <c r="E12" s="117" t="str">
        <v>대표</v>
      </c>
      <c r="F12" s="117" t="str">
        <v>알프스채소축산</v>
      </c>
      <c r="G12" s="117">
        <v>0</v>
      </c>
      <c r="H12" s="117">
        <v>0</v>
      </c>
      <c r="I12" s="210">
        <v>45538</v>
      </c>
      <c r="J12" s="117" t="str">
        <v>CJ대한통운</v>
      </c>
      <c r="K12" s="117" t="str">
        <v>530282744836</v>
      </c>
      <c r="L12" s="210">
        <v>0</v>
      </c>
      <c r="M12" s="117" t="str">
        <v>SE.1000</v>
      </c>
      <c r="N12" s="117" t="str">
        <v>투명</v>
      </c>
      <c r="O12" s="117">
        <v>1</v>
      </c>
      <c r="P12" s="117" t="str">
        <v>알프스채소축산</v>
      </c>
      <c r="Q12" s="117" t="str">
        <v>010-9321-7001</v>
      </c>
      <c r="R12" s="117">
        <v>0</v>
      </c>
      <c r="S12" s="117" t="str">
        <v>울산 울주군 언양읍 남부리 336-14 남부리336-12 공설시장안쪽 알프스채소축산</v>
      </c>
      <c r="T12" s="223">
        <v>0</v>
      </c>
      <c r="U12" s="223">
        <v>0</v>
      </c>
      <c r="V12" s="223">
        <v>0</v>
      </c>
      <c r="W12" s="216">
        <v>0</v>
      </c>
      <c r="X12" s="216">
        <v>0</v>
      </c>
      <c r="Y12" s="216">
        <v>0</v>
      </c>
      <c r="Z12" s="216">
        <v>5700</v>
      </c>
      <c r="AA12" s="216">
        <v>0</v>
      </c>
      <c r="AB12" s="216">
        <v>1725</v>
      </c>
      <c r="AC12" s="216">
        <v>0</v>
      </c>
      <c r="AD12" s="117" t="str">
        <v>대표</v>
      </c>
      <c r="AE12" s="223" t="str">
        <v>재구매</v>
      </c>
      <c r="AF12" s="216">
        <v>0</v>
      </c>
      <c r="AG12" s="216">
        <v>0</v>
      </c>
      <c r="AH12" s="216">
        <v>0</v>
      </c>
      <c r="AI12" s="216">
        <v>0</v>
      </c>
      <c r="AJ12" s="216">
        <v>0</v>
      </c>
      <c r="AK12" s="216">
        <v>0</v>
      </c>
      <c r="AL12" s="226">
        <v>0</v>
      </c>
      <c r="AM12" s="223">
        <v>0</v>
      </c>
      <c r="AN12" s="117" t="str">
        <v>ptDB47</v>
      </c>
      <c r="AO12" s="263">
        <v>0</v>
      </c>
      <c r="AP12" s="216">
        <v>0</v>
      </c>
      <c r="AQ12" s="216">
        <v>0</v>
      </c>
      <c r="AR12" s="216">
        <v>0</v>
      </c>
      <c r="AS12" s="216">
        <v>0</v>
      </c>
      <c r="AT12" s="226">
        <v>0</v>
      </c>
      <c r="AU12" s="223" t="str">
        <v/>
      </c>
      <c r="AV12" s="263">
        <v>0</v>
      </c>
      <c r="AW12" s="117">
        <v>0</v>
      </c>
    </row>
    <row r="13" spans="1:50">
      <c r="A13" s="117">
        <v>795</v>
      </c>
      <c r="B13" s="117" t="str">
        <v>비닐팩토리</v>
      </c>
      <c r="C13" s="210">
        <v>45538</v>
      </c>
      <c r="D13" s="117" t="str">
        <v>45540757</v>
      </c>
      <c r="E13" s="117" t="str">
        <v>대표</v>
      </c>
      <c r="F13" s="117" t="str">
        <v>풍년방앗간</v>
      </c>
      <c r="G13" s="117">
        <v>0</v>
      </c>
      <c r="H13" s="117">
        <v>0</v>
      </c>
      <c r="I13" s="210">
        <v>45538</v>
      </c>
      <c r="J13" s="117" t="str">
        <v>CJ대한통운</v>
      </c>
      <c r="K13" s="117" t="str">
        <v>530282744851</v>
      </c>
      <c r="L13" s="210">
        <v>0</v>
      </c>
      <c r="M13" s="117" t="str">
        <v>SE.1000</v>
      </c>
      <c r="N13" s="117" t="str">
        <v>투명</v>
      </c>
      <c r="O13" s="117">
        <v>1</v>
      </c>
      <c r="P13" s="117" t="str">
        <v>풍년방앗간</v>
      </c>
      <c r="Q13" s="117" t="str">
        <v>010-5286-5142</v>
      </c>
      <c r="R13" s="117">
        <v>0</v>
      </c>
      <c r="S13" s="117" t="str">
        <v>경북 청도군 청도읍 청도신기길 31-2 풍년방앗간</v>
      </c>
      <c r="T13" s="223">
        <v>0</v>
      </c>
      <c r="U13" s="223">
        <v>0</v>
      </c>
      <c r="V13" s="223">
        <v>0</v>
      </c>
      <c r="W13" s="216">
        <v>0</v>
      </c>
      <c r="X13" s="216">
        <v>0</v>
      </c>
      <c r="Y13" s="216">
        <v>0</v>
      </c>
      <c r="Z13" s="216">
        <v>4400</v>
      </c>
      <c r="AA13" s="216">
        <v>0</v>
      </c>
      <c r="AB13" s="216">
        <v>1725</v>
      </c>
      <c r="AC13" s="216">
        <v>0</v>
      </c>
      <c r="AD13" s="117" t="str">
        <v>대표</v>
      </c>
      <c r="AE13" s="223" t="str">
        <v>재구매</v>
      </c>
      <c r="AF13" s="216">
        <v>0</v>
      </c>
      <c r="AG13" s="216">
        <v>0</v>
      </c>
      <c r="AH13" s="216">
        <v>0</v>
      </c>
      <c r="AI13" s="216">
        <v>0</v>
      </c>
      <c r="AJ13" s="216">
        <v>0</v>
      </c>
      <c r="AK13" s="216">
        <v>0</v>
      </c>
      <c r="AL13" s="226">
        <v>0</v>
      </c>
      <c r="AM13" s="223">
        <v>0</v>
      </c>
      <c r="AN13" s="117" t="str">
        <v>ptDB47</v>
      </c>
      <c r="AO13" s="263">
        <v>0</v>
      </c>
      <c r="AP13" s="216">
        <v>0</v>
      </c>
      <c r="AQ13" s="216">
        <v>0</v>
      </c>
      <c r="AR13" s="216">
        <v>0</v>
      </c>
      <c r="AS13" s="216">
        <v>0</v>
      </c>
      <c r="AT13" s="226">
        <v>0</v>
      </c>
      <c r="AU13" s="223" t="str">
        <v/>
      </c>
      <c r="AV13" s="263">
        <v>0</v>
      </c>
      <c r="AW13" s="117">
        <v>0</v>
      </c>
    </row>
    <row r="14" spans="1:50">
      <c r="A14" s="117">
        <v>801</v>
      </c>
      <c r="B14" s="117" t="str">
        <v>비닐팩토리</v>
      </c>
      <c r="C14" s="210">
        <v>45538</v>
      </c>
      <c r="D14" s="117" t="str">
        <v>2024090392352481</v>
      </c>
      <c r="E14" s="117" t="str">
        <v>스마트 스토어</v>
      </c>
      <c r="F14" s="117" t="str">
        <v>김현수</v>
      </c>
      <c r="G14" s="117" t="str">
        <v>kang****</v>
      </c>
      <c r="H14" s="117" t="str">
        <v>010-5882-5709</v>
      </c>
      <c r="I14" s="210">
        <v>45538</v>
      </c>
      <c r="J14" s="117" t="str">
        <v>CJ대한통운</v>
      </c>
      <c r="K14" s="117" t="str">
        <v>530282500061</v>
      </c>
      <c r="L14" s="210">
        <v>0</v>
      </c>
      <c r="M14" s="117" t="str">
        <v>SE.206</v>
      </c>
      <c r="N14" s="117" t="str">
        <v>투명</v>
      </c>
      <c r="O14" s="117">
        <v>2</v>
      </c>
      <c r="P14" s="117" t="str">
        <v>김현수</v>
      </c>
      <c r="Q14" s="117" t="str">
        <v>010-5882-5709</v>
      </c>
      <c r="R14" s="117">
        <v>0</v>
      </c>
      <c r="S14" s="117" t="str">
        <v>서울특별시 은평구 통일로 1050 (진관동, 롯데몰 은평점) 4층 원조공주떡집</v>
      </c>
      <c r="T14" s="223" t="str">
        <v>하역장 1에 부탁합니다.</v>
      </c>
      <c r="U14" s="223">
        <v>0</v>
      </c>
      <c r="V14" s="223">
        <v>0</v>
      </c>
      <c r="W14" s="216">
        <v>56800</v>
      </c>
      <c r="X14" s="216">
        <v>0</v>
      </c>
      <c r="Y14" s="216">
        <v>0</v>
      </c>
      <c r="Z14" s="216">
        <v>4400</v>
      </c>
      <c r="AA14" s="216">
        <v>0</v>
      </c>
      <c r="AB14" s="216">
        <v>1725</v>
      </c>
      <c r="AC14" s="216">
        <v>0</v>
      </c>
      <c r="AD14" s="117" t="str">
        <v>떡롤 45*330</v>
      </c>
      <c r="AE14" s="223" t="str">
        <v>재구매</v>
      </c>
      <c r="AF14" s="216">
        <v>28800</v>
      </c>
      <c r="AG14" s="216">
        <v>19800</v>
      </c>
      <c r="AH14" s="216">
        <v>56800</v>
      </c>
      <c r="AI14" s="216">
        <v>0</v>
      </c>
      <c r="AJ14" s="216">
        <v>2934</v>
      </c>
      <c r="AK14" s="216">
        <v>0</v>
      </c>
      <c r="AL14" s="226">
        <v>0</v>
      </c>
      <c r="AM14" s="223">
        <v>0</v>
      </c>
      <c r="AN14" s="117" t="str">
        <v>ptDB47</v>
      </c>
      <c r="AO14" s="263">
        <v>0</v>
      </c>
      <c r="AP14" s="216">
        <v>56800</v>
      </c>
      <c r="AQ14" s="216">
        <v>0</v>
      </c>
      <c r="AR14" s="216">
        <v>2934</v>
      </c>
      <c r="AS14" s="216">
        <v>0</v>
      </c>
      <c r="AT14" s="226">
        <v>0</v>
      </c>
      <c r="AU14" s="223" t="str">
        <v/>
      </c>
      <c r="AV14" s="263">
        <v>1</v>
      </c>
      <c r="AW14" s="117">
        <v>39600</v>
      </c>
    </row>
    <row r="15" spans="1:50">
      <c r="A15" s="117">
        <v>802</v>
      </c>
      <c r="B15" s="117" t="str">
        <v>비닐팩토리</v>
      </c>
      <c r="C15" s="210">
        <v>45537</v>
      </c>
      <c r="D15" s="117" t="str">
        <v>2024090270091151</v>
      </c>
      <c r="E15" s="117" t="str">
        <v>스마트 스토어</v>
      </c>
      <c r="F15" s="117" t="str">
        <v>장우진</v>
      </c>
      <c r="G15" s="117" t="str">
        <v>jyja****</v>
      </c>
      <c r="H15" s="117" t="str">
        <v>010-3443-8430</v>
      </c>
      <c r="I15" s="210">
        <v>45538</v>
      </c>
      <c r="J15" s="117" t="str">
        <v>CJ대한통운</v>
      </c>
      <c r="K15" s="117" t="str">
        <v>530282277295</v>
      </c>
      <c r="L15" s="210">
        <v>0</v>
      </c>
      <c r="M15" s="117" t="str">
        <v>SE.205</v>
      </c>
      <c r="N15" s="117" t="str">
        <v>투명</v>
      </c>
      <c r="O15" s="117">
        <v>1</v>
      </c>
      <c r="P15" s="117" t="str">
        <v>부경마켓 장우진팀장</v>
      </c>
      <c r="Q15" s="117" t="str">
        <v>010-3443-8430</v>
      </c>
      <c r="R15" s="117">
        <v>0</v>
      </c>
      <c r="S15" s="117" t="str">
        <v>경상남도 김해시 유하로 113 (유하동) 부경마켓</v>
      </c>
      <c r="T15" s="223">
        <v>0</v>
      </c>
      <c r="U15" s="223">
        <v>0</v>
      </c>
      <c r="V15" s="223">
        <v>0</v>
      </c>
      <c r="W15" s="216">
        <v>24000</v>
      </c>
      <c r="X15" s="216">
        <v>0</v>
      </c>
      <c r="Y15" s="216">
        <v>3000</v>
      </c>
      <c r="Z15" s="216">
        <v>3500</v>
      </c>
      <c r="AA15" s="216">
        <v>0</v>
      </c>
      <c r="AB15" s="216">
        <v>960</v>
      </c>
      <c r="AC15" s="216">
        <v>0</v>
      </c>
      <c r="AD15" s="117" t="str">
        <v>떡롤 35*400</v>
      </c>
      <c r="AE15" s="223">
        <v>0</v>
      </c>
      <c r="AF15" s="216">
        <v>24000</v>
      </c>
      <c r="AG15" s="216">
        <v>16500</v>
      </c>
      <c r="AH15" s="216">
        <v>27000</v>
      </c>
      <c r="AI15" s="216">
        <v>0</v>
      </c>
      <c r="AJ15" s="216">
        <v>1375</v>
      </c>
      <c r="AK15" s="216">
        <v>0</v>
      </c>
      <c r="AL15" s="226">
        <v>0</v>
      </c>
      <c r="AM15" s="223">
        <v>0</v>
      </c>
      <c r="AN15" s="117" t="str">
        <v>ptDB47</v>
      </c>
      <c r="AO15" s="263">
        <v>0</v>
      </c>
      <c r="AP15" s="216">
        <v>27000</v>
      </c>
      <c r="AQ15" s="216">
        <v>0</v>
      </c>
      <c r="AR15" s="216">
        <v>1375</v>
      </c>
      <c r="AS15" s="216">
        <v>0</v>
      </c>
      <c r="AT15" s="226">
        <v>0</v>
      </c>
      <c r="AU15" s="223" t="str">
        <v/>
      </c>
      <c r="AV15" s="263">
        <v>0</v>
      </c>
      <c r="AW15" s="117">
        <v>16500</v>
      </c>
    </row>
    <row r="16" spans="1:50">
      <c r="A16" s="117">
        <v>803</v>
      </c>
      <c r="B16" s="117" t="str">
        <v>비닐팩토리</v>
      </c>
      <c r="C16" s="210">
        <v>45537</v>
      </c>
      <c r="D16" s="117" t="str">
        <v>2024090257476501</v>
      </c>
      <c r="E16" s="117" t="str">
        <v>스마트 스토어</v>
      </c>
      <c r="F16" s="117" t="str">
        <v>김예지</v>
      </c>
      <c r="G16" s="117" t="str">
        <v>haha****</v>
      </c>
      <c r="H16" s="117" t="str">
        <v>010-4599-6835</v>
      </c>
      <c r="I16" s="210">
        <v>45538</v>
      </c>
      <c r="J16" s="117" t="str">
        <v>CJ대한통운</v>
      </c>
      <c r="K16" s="117" t="str">
        <v>530282554403</v>
      </c>
      <c r="L16" s="210">
        <v>0</v>
      </c>
      <c r="M16" s="117" t="str">
        <v>SE.18</v>
      </c>
      <c r="N16" s="117" t="str">
        <v>청백</v>
      </c>
      <c r="O16" s="117">
        <v>7</v>
      </c>
      <c r="P16" s="117" t="str">
        <v>김예지</v>
      </c>
      <c r="Q16" s="117" t="str">
        <v>010-4599-6835</v>
      </c>
      <c r="R16" s="117">
        <v>0</v>
      </c>
      <c r="S16" s="117" t="str">
        <v>대구광역시 수성구 달구벌대로458길 42 (수성동1가) 1층 떡집</v>
      </c>
      <c r="T16" s="223">
        <v>0</v>
      </c>
      <c r="U16" s="223">
        <v>0</v>
      </c>
      <c r="V16" s="223">
        <v>0</v>
      </c>
      <c r="W16" s="216">
        <v>12390</v>
      </c>
      <c r="X16" s="216">
        <v>10080</v>
      </c>
      <c r="Y16" s="216">
        <v>0</v>
      </c>
      <c r="Z16" s="216">
        <v>4400</v>
      </c>
      <c r="AA16" s="216">
        <v>0</v>
      </c>
      <c r="AB16" s="216">
        <v>1725</v>
      </c>
      <c r="AC16" s="216">
        <v>0</v>
      </c>
      <c r="AD16" s="117" t="str">
        <v>왕대A</v>
      </c>
      <c r="AE16" s="223">
        <v>0</v>
      </c>
      <c r="AF16" s="216">
        <v>1770</v>
      </c>
      <c r="AG16" s="216">
        <v>1293</v>
      </c>
      <c r="AH16" s="216">
        <v>12390</v>
      </c>
      <c r="AI16" s="216">
        <v>0</v>
      </c>
      <c r="AJ16" s="216">
        <v>703</v>
      </c>
      <c r="AK16" s="216">
        <v>0</v>
      </c>
      <c r="AL16" s="226">
        <v>0</v>
      </c>
      <c r="AM16" s="223">
        <v>0</v>
      </c>
      <c r="AN16" s="117" t="str">
        <v>ptDB47</v>
      </c>
      <c r="AO16" s="263">
        <v>0</v>
      </c>
      <c r="AP16" s="216">
        <v>12390</v>
      </c>
      <c r="AQ16" s="216">
        <v>0</v>
      </c>
      <c r="AR16" s="216">
        <v>703</v>
      </c>
      <c r="AS16" s="216">
        <v>0</v>
      </c>
      <c r="AT16" s="226">
        <v>0</v>
      </c>
      <c r="AU16" s="223" t="str">
        <v/>
      </c>
      <c r="AV16" s="263">
        <v>0</v>
      </c>
      <c r="AW16" s="117">
        <v>9051</v>
      </c>
    </row>
    <row r="17" spans="1:49">
      <c r="A17" s="117">
        <v>804</v>
      </c>
      <c r="B17" s="117" t="str">
        <v>비닐팩토리</v>
      </c>
      <c r="C17" s="210">
        <v>45537</v>
      </c>
      <c r="D17" s="117" t="str">
        <v>2024090257476491</v>
      </c>
      <c r="E17" s="117" t="str">
        <v>스마트 스토어</v>
      </c>
      <c r="F17" s="117" t="str">
        <v>김예지</v>
      </c>
      <c r="G17" s="117" t="str">
        <v>haha****</v>
      </c>
      <c r="H17" s="117" t="str">
        <v>010-4599-6835</v>
      </c>
      <c r="I17" s="210">
        <v>45538</v>
      </c>
      <c r="J17" s="117" t="str">
        <v>CJ대한통운</v>
      </c>
      <c r="K17" s="117" t="str">
        <v>530282554403</v>
      </c>
      <c r="L17" s="210">
        <v>0</v>
      </c>
      <c r="M17" s="117" t="str">
        <v>SE.18</v>
      </c>
      <c r="N17" s="117" t="str">
        <v>빨강</v>
      </c>
      <c r="O17" s="117">
        <v>4</v>
      </c>
      <c r="P17" s="117" t="str">
        <v>김예지</v>
      </c>
      <c r="Q17" s="117" t="str">
        <v>010-4599-6835</v>
      </c>
      <c r="R17" s="117">
        <v>0</v>
      </c>
      <c r="S17" s="117" t="str">
        <v>대구광역시 수성구 달구벌대로458길 42 (수성동1가) 1층 떡집</v>
      </c>
      <c r="T17" s="223">
        <v>0</v>
      </c>
      <c r="U17" s="223">
        <v>0</v>
      </c>
      <c r="V17" s="223">
        <v>0</v>
      </c>
      <c r="W17" s="216">
        <v>7080</v>
      </c>
      <c r="X17" s="216">
        <v>5760</v>
      </c>
      <c r="Y17" s="216">
        <v>0</v>
      </c>
      <c r="Z17" s="216">
        <v>0</v>
      </c>
      <c r="AA17" s="216">
        <v>0</v>
      </c>
      <c r="AB17" s="216">
        <v>0</v>
      </c>
      <c r="AC17" s="216">
        <v>0</v>
      </c>
      <c r="AD17" s="117" t="str">
        <v>왕대A</v>
      </c>
      <c r="AE17" s="223" t="str">
        <v>재구매</v>
      </c>
      <c r="AF17" s="216">
        <v>1770</v>
      </c>
      <c r="AG17" s="216">
        <v>1293</v>
      </c>
      <c r="AH17" s="216">
        <v>7080</v>
      </c>
      <c r="AI17" s="216">
        <v>0</v>
      </c>
      <c r="AJ17" s="216">
        <v>436</v>
      </c>
      <c r="AK17" s="216">
        <v>0</v>
      </c>
      <c r="AL17" s="226">
        <v>0</v>
      </c>
      <c r="AM17" s="223">
        <v>0</v>
      </c>
      <c r="AN17" s="117" t="str">
        <v>ptDB47</v>
      </c>
      <c r="AO17" s="263">
        <v>0</v>
      </c>
      <c r="AP17" s="216">
        <v>7080</v>
      </c>
      <c r="AQ17" s="216">
        <v>0</v>
      </c>
      <c r="AR17" s="216">
        <v>436</v>
      </c>
      <c r="AS17" s="216">
        <v>0</v>
      </c>
      <c r="AT17" s="226">
        <v>0</v>
      </c>
      <c r="AU17" s="223" t="str">
        <v/>
      </c>
      <c r="AV17" s="263">
        <v>0</v>
      </c>
      <c r="AW17" s="117">
        <v>5172</v>
      </c>
    </row>
    <row r="18" spans="1:49">
      <c r="A18" s="117">
        <v>805</v>
      </c>
      <c r="B18" s="117" t="str">
        <v>비닐팩토리</v>
      </c>
      <c r="C18" s="210">
        <v>45537</v>
      </c>
      <c r="D18" s="117" t="str">
        <v>2024090257476481</v>
      </c>
      <c r="E18" s="117" t="str">
        <v>스마트 스토어</v>
      </c>
      <c r="F18" s="117" t="str">
        <v>김예지</v>
      </c>
      <c r="G18" s="117" t="str">
        <v>haha****</v>
      </c>
      <c r="H18" s="117" t="str">
        <v>010-4599-6835</v>
      </c>
      <c r="I18" s="210">
        <v>45538</v>
      </c>
      <c r="J18" s="117" t="str">
        <v>CJ대한통운</v>
      </c>
      <c r="K18" s="117" t="str">
        <v>530282554403</v>
      </c>
      <c r="L18" s="210">
        <v>0</v>
      </c>
      <c r="M18" s="117" t="str">
        <v>SE.21</v>
      </c>
      <c r="N18" s="117" t="str">
        <v>유백</v>
      </c>
      <c r="O18" s="117">
        <v>5</v>
      </c>
      <c r="P18" s="117" t="str">
        <v>김예지</v>
      </c>
      <c r="Q18" s="117" t="str">
        <v>010-4599-6835</v>
      </c>
      <c r="R18" s="117">
        <v>0</v>
      </c>
      <c r="S18" s="117" t="str">
        <v>대구광역시 수성구 달구벌대로458길 42 (수성동1가) 1층 떡집</v>
      </c>
      <c r="T18" s="223">
        <v>0</v>
      </c>
      <c r="U18" s="223">
        <v>0</v>
      </c>
      <c r="V18" s="223">
        <v>0</v>
      </c>
      <c r="W18" s="216">
        <v>15750</v>
      </c>
      <c r="X18" s="216">
        <v>7200</v>
      </c>
      <c r="Y18" s="216">
        <v>0</v>
      </c>
      <c r="Z18" s="216">
        <v>0</v>
      </c>
      <c r="AA18" s="216">
        <v>0</v>
      </c>
      <c r="AB18" s="216">
        <v>0</v>
      </c>
      <c r="AC18" s="216">
        <v>0</v>
      </c>
      <c r="AD18" s="117" t="str">
        <v>왕특B</v>
      </c>
      <c r="AE18" s="223" t="str">
        <v>재구매</v>
      </c>
      <c r="AF18" s="216">
        <v>3150</v>
      </c>
      <c r="AG18" s="216">
        <v>2310</v>
      </c>
      <c r="AH18" s="216">
        <v>15750</v>
      </c>
      <c r="AI18" s="216">
        <v>0</v>
      </c>
      <c r="AJ18" s="216">
        <v>871</v>
      </c>
      <c r="AK18" s="216">
        <v>0</v>
      </c>
      <c r="AL18" s="226">
        <v>0</v>
      </c>
      <c r="AM18" s="223">
        <v>0</v>
      </c>
      <c r="AN18" s="117" t="str">
        <v>ptDB47</v>
      </c>
      <c r="AO18" s="263">
        <v>0</v>
      </c>
      <c r="AP18" s="216">
        <v>15750</v>
      </c>
      <c r="AQ18" s="216">
        <v>0</v>
      </c>
      <c r="AR18" s="216">
        <v>871</v>
      </c>
      <c r="AS18" s="216">
        <v>0</v>
      </c>
      <c r="AT18" s="226">
        <v>0</v>
      </c>
      <c r="AU18" s="223" t="str">
        <v/>
      </c>
      <c r="AV18" s="263">
        <v>0</v>
      </c>
      <c r="AW18" s="117">
        <v>11550</v>
      </c>
    </row>
    <row r="19" spans="1:49">
      <c r="A19" s="117">
        <v>806</v>
      </c>
      <c r="B19" s="117" t="str">
        <v>비닐팩토리</v>
      </c>
      <c r="C19" s="210">
        <v>45537</v>
      </c>
      <c r="D19" s="117" t="str">
        <v>2024090257476471</v>
      </c>
      <c r="E19" s="117" t="str">
        <v>스마트 스토어</v>
      </c>
      <c r="F19" s="117" t="str">
        <v>김예지</v>
      </c>
      <c r="G19" s="117" t="str">
        <v>haha****</v>
      </c>
      <c r="H19" s="117" t="str">
        <v>010-4599-6835</v>
      </c>
      <c r="I19" s="210">
        <v>45538</v>
      </c>
      <c r="J19" s="117" t="str">
        <v>CJ대한통운</v>
      </c>
      <c r="K19" s="117" t="str">
        <v>530282554403</v>
      </c>
      <c r="L19" s="210">
        <v>0</v>
      </c>
      <c r="M19" s="117" t="str">
        <v>SE.121</v>
      </c>
      <c r="N19" s="117" t="str">
        <v>투명</v>
      </c>
      <c r="O19" s="117">
        <v>2</v>
      </c>
      <c r="P19" s="117" t="str">
        <v>김예지</v>
      </c>
      <c r="Q19" s="117" t="str">
        <v>010-4599-6835</v>
      </c>
      <c r="R19" s="117">
        <v>0</v>
      </c>
      <c r="S19" s="117" t="str">
        <v>대구광역시 수성구 달구벌대로458길 42 (수성동1가) 1층 떡집</v>
      </c>
      <c r="T19" s="223">
        <v>0</v>
      </c>
      <c r="U19" s="223">
        <v>0</v>
      </c>
      <c r="V19" s="223">
        <v>0</v>
      </c>
      <c r="W19" s="216">
        <v>8380</v>
      </c>
      <c r="X19" s="216">
        <v>0</v>
      </c>
      <c r="Y19" s="216">
        <v>0</v>
      </c>
      <c r="Z19" s="216">
        <v>0</v>
      </c>
      <c r="AA19" s="216">
        <v>0</v>
      </c>
      <c r="AB19" s="216">
        <v>0</v>
      </c>
      <c r="AC19" s="216">
        <v>0</v>
      </c>
      <c r="AD19" s="117" t="str">
        <v>막지 63*90</v>
      </c>
      <c r="AE19" s="223" t="str">
        <v>재구매</v>
      </c>
      <c r="AF19" s="216">
        <v>5120</v>
      </c>
      <c r="AG19" s="216">
        <v>3410</v>
      </c>
      <c r="AH19" s="216">
        <v>8380</v>
      </c>
      <c r="AI19" s="216">
        <v>0</v>
      </c>
      <c r="AJ19" s="216">
        <v>501</v>
      </c>
      <c r="AK19" s="216">
        <v>0</v>
      </c>
      <c r="AL19" s="226">
        <v>0</v>
      </c>
      <c r="AM19" s="223">
        <v>0</v>
      </c>
      <c r="AN19" s="117" t="str">
        <v>ptDB47</v>
      </c>
      <c r="AO19" s="263">
        <v>0</v>
      </c>
      <c r="AP19" s="216">
        <v>8380</v>
      </c>
      <c r="AQ19" s="216">
        <v>0</v>
      </c>
      <c r="AR19" s="216">
        <v>501</v>
      </c>
      <c r="AS19" s="216">
        <v>0</v>
      </c>
      <c r="AT19" s="226">
        <v>0</v>
      </c>
      <c r="AU19" s="223" t="str">
        <v/>
      </c>
      <c r="AV19" s="263">
        <v>0</v>
      </c>
      <c r="AW19" s="117">
        <v>6820</v>
      </c>
    </row>
    <row r="20" spans="1:49">
      <c r="A20" s="117">
        <v>817</v>
      </c>
      <c r="B20" s="117" t="str">
        <v>비닐팩토리</v>
      </c>
      <c r="C20" s="210">
        <v>45537</v>
      </c>
      <c r="D20" s="117" t="str">
        <v>18100066878536</v>
      </c>
      <c r="E20" s="117" t="str">
        <v>쿠팡</v>
      </c>
      <c r="F20" s="117" t="str">
        <v>김경수</v>
      </c>
      <c r="G20" s="117">
        <v>0</v>
      </c>
      <c r="H20" s="117" t="str">
        <v>0502-7917-7783</v>
      </c>
      <c r="I20" s="210">
        <v>45538</v>
      </c>
      <c r="J20" s="117" t="str">
        <v>CJ대한통운</v>
      </c>
      <c r="K20" s="117" t="str">
        <v>530282435241</v>
      </c>
      <c r="L20" s="210">
        <v>0</v>
      </c>
      <c r="M20" s="117" t="str">
        <v>SE.101</v>
      </c>
      <c r="N20" s="117" t="str">
        <v>투명</v>
      </c>
      <c r="O20" s="117">
        <v>1</v>
      </c>
      <c r="P20" s="117" t="str">
        <v>김경수</v>
      </c>
      <c r="Q20" s="117" t="str">
        <v>0502-7917-7783</v>
      </c>
      <c r="R20" s="117">
        <v>0</v>
      </c>
      <c r="S20" s="117" t="str">
        <v>대전광역시 유성구 엑스포로 244-9 천하 1층 ( 원촌동 )</v>
      </c>
      <c r="T20" s="223" t="str">
        <v>문 앞</v>
      </c>
      <c r="U20" s="223">
        <v>0</v>
      </c>
      <c r="V20" s="223">
        <v>0</v>
      </c>
      <c r="W20" s="216">
        <v>31200</v>
      </c>
      <c r="X20" s="216">
        <v>0</v>
      </c>
      <c r="Y20" s="216">
        <v>3000</v>
      </c>
      <c r="Z20" s="216">
        <v>3500</v>
      </c>
      <c r="AA20" s="216">
        <v>0</v>
      </c>
      <c r="AB20" s="216">
        <v>960</v>
      </c>
      <c r="AC20" s="216">
        <v>0</v>
      </c>
      <c r="AD20" s="117" t="str">
        <v>소폭 10*26</v>
      </c>
      <c r="AE20" s="223">
        <v>0</v>
      </c>
      <c r="AF20" s="216">
        <v>870</v>
      </c>
      <c r="AG20" s="216">
        <v>550</v>
      </c>
      <c r="AH20" s="216">
        <v>34200</v>
      </c>
      <c r="AI20" s="216">
        <v>0</v>
      </c>
      <c r="AJ20" s="216">
        <v>3806</v>
      </c>
      <c r="AK20" s="216">
        <v>0</v>
      </c>
      <c r="AL20" s="226">
        <v>0</v>
      </c>
      <c r="AM20" s="223">
        <v>0</v>
      </c>
      <c r="AN20" s="117" t="str">
        <v>ptDB47</v>
      </c>
      <c r="AO20" s="263">
        <v>0</v>
      </c>
      <c r="AP20" s="216">
        <v>34200</v>
      </c>
      <c r="AQ20" s="216">
        <v>0</v>
      </c>
      <c r="AR20" s="216">
        <v>3806</v>
      </c>
      <c r="AS20" s="216">
        <v>0</v>
      </c>
      <c r="AT20" s="226">
        <v>0</v>
      </c>
      <c r="AU20" s="223" t="str">
        <v/>
      </c>
      <c r="AV20" s="263">
        <v>0</v>
      </c>
      <c r="AW20" s="117">
        <v>550</v>
      </c>
    </row>
    <row r="21" spans="1:49">
      <c r="A21" s="117">
        <v>818</v>
      </c>
      <c r="B21" s="117" t="str">
        <v>비닐팩토리</v>
      </c>
      <c r="C21" s="210">
        <v>45537</v>
      </c>
      <c r="D21" s="117" t="str">
        <v>22100066665083</v>
      </c>
      <c r="E21" s="117" t="str">
        <v>쿠팡</v>
      </c>
      <c r="F21" s="117" t="str">
        <v>이미정</v>
      </c>
      <c r="G21" s="117">
        <v>0</v>
      </c>
      <c r="H21" s="117" t="str">
        <v>0502-1716-4112</v>
      </c>
      <c r="I21" s="210">
        <v>45538</v>
      </c>
      <c r="J21" s="117" t="str">
        <v>CJ대한통운</v>
      </c>
      <c r="K21" s="117" t="str">
        <v>540281133672</v>
      </c>
      <c r="L21" s="210">
        <v>0</v>
      </c>
      <c r="M21" s="117" t="str">
        <v>SE.307</v>
      </c>
      <c r="N21" s="117" t="str">
        <v>투명</v>
      </c>
      <c r="O21" s="117">
        <v>1</v>
      </c>
      <c r="P21" s="117" t="str">
        <v>솔비타어린이집</v>
      </c>
      <c r="Q21" s="117" t="str">
        <v>0502-1716-4112</v>
      </c>
      <c r="R21" s="117">
        <v>0</v>
      </c>
      <c r="S21" s="117" t="str">
        <v>세종특별자치시 도움8로 11-20 솔비타어린이집 ( 어진동 )</v>
      </c>
      <c r="T21" s="223" t="str">
        <v>문 앞</v>
      </c>
      <c r="U21" s="223">
        <v>0</v>
      </c>
      <c r="V21" s="223">
        <v>0</v>
      </c>
      <c r="W21" s="216">
        <v>11650</v>
      </c>
      <c r="X21" s="216">
        <v>0</v>
      </c>
      <c r="Y21" s="216">
        <v>3000</v>
      </c>
      <c r="Z21" s="216">
        <v>3000</v>
      </c>
      <c r="AA21" s="216">
        <v>0</v>
      </c>
      <c r="AB21" s="216">
        <v>0</v>
      </c>
      <c r="AC21" s="216">
        <v>0</v>
      </c>
      <c r="AD21" s="117" t="str">
        <v>떡외겹 30*30</v>
      </c>
      <c r="AE21" s="223">
        <v>0</v>
      </c>
      <c r="AF21" s="216">
        <v>11090</v>
      </c>
      <c r="AG21" s="216">
        <v>7260</v>
      </c>
      <c r="AH21" s="216">
        <v>14650</v>
      </c>
      <c r="AI21" s="216">
        <v>0</v>
      </c>
      <c r="AJ21" s="216">
        <v>1483</v>
      </c>
      <c r="AK21" s="216">
        <v>0</v>
      </c>
      <c r="AL21" s="226">
        <v>0</v>
      </c>
      <c r="AM21" s="223">
        <v>0</v>
      </c>
      <c r="AN21" s="117" t="str">
        <v>ptDB47</v>
      </c>
      <c r="AO21" s="263">
        <v>0</v>
      </c>
      <c r="AP21" s="216">
        <v>14650</v>
      </c>
      <c r="AQ21" s="216">
        <v>0</v>
      </c>
      <c r="AR21" s="216">
        <v>1483</v>
      </c>
      <c r="AS21" s="216">
        <v>0</v>
      </c>
      <c r="AT21" s="226">
        <v>0</v>
      </c>
      <c r="AU21" s="223" t="str">
        <v/>
      </c>
      <c r="AV21" s="263">
        <v>0</v>
      </c>
      <c r="AW21" s="117">
        <v>7260</v>
      </c>
    </row>
    <row r="22" spans="1:49">
      <c r="A22" s="117">
        <v>819</v>
      </c>
      <c r="B22" s="117" t="str">
        <v>비닐팩토리</v>
      </c>
      <c r="C22" s="210">
        <v>45537</v>
      </c>
      <c r="D22" s="117" t="str">
        <v>8100067239323</v>
      </c>
      <c r="E22" s="117" t="str">
        <v>쿠팡</v>
      </c>
      <c r="F22" s="117" t="str">
        <v>김국향</v>
      </c>
      <c r="G22" s="117">
        <v>0</v>
      </c>
      <c r="H22" s="117" t="str">
        <v>0504-4952-4157</v>
      </c>
      <c r="I22" s="210">
        <v>45538</v>
      </c>
      <c r="J22" s="117" t="str">
        <v>CJ대한통운</v>
      </c>
      <c r="K22" s="117" t="str">
        <v>540281076806</v>
      </c>
      <c r="L22" s="210">
        <v>0</v>
      </c>
      <c r="M22" s="117" t="str">
        <v>SE.205</v>
      </c>
      <c r="N22" s="117" t="str">
        <v>투명</v>
      </c>
      <c r="O22" s="117">
        <v>1</v>
      </c>
      <c r="P22" s="117" t="str">
        <v>김국향</v>
      </c>
      <c r="Q22" s="117" t="str">
        <v>0504-4952-4157</v>
      </c>
      <c r="R22" s="117">
        <v>0</v>
      </c>
      <c r="S22" s="117" t="str">
        <v>경상남도 거창군 가조면 월포2길 3-5 -</v>
      </c>
      <c r="T22" s="223" t="str">
        <v>직접 받고 부재 시 문 앞</v>
      </c>
      <c r="U22" s="223">
        <v>0</v>
      </c>
      <c r="V22" s="223">
        <v>0</v>
      </c>
      <c r="W22" s="216">
        <v>25200</v>
      </c>
      <c r="X22" s="216">
        <v>0</v>
      </c>
      <c r="Y22" s="216">
        <v>3000</v>
      </c>
      <c r="Z22" s="216">
        <v>3500</v>
      </c>
      <c r="AA22" s="216">
        <v>0</v>
      </c>
      <c r="AB22" s="216">
        <v>960</v>
      </c>
      <c r="AC22" s="216">
        <v>0</v>
      </c>
      <c r="AD22" s="117" t="str">
        <v>떡롤 35*400</v>
      </c>
      <c r="AE22" s="223" t="str">
        <v>재구매</v>
      </c>
      <c r="AF22" s="216">
        <v>25200</v>
      </c>
      <c r="AG22" s="216">
        <v>16500</v>
      </c>
      <c r="AH22" s="216">
        <v>28200</v>
      </c>
      <c r="AI22" s="216">
        <v>0</v>
      </c>
      <c r="AJ22" s="216">
        <v>3093</v>
      </c>
      <c r="AK22" s="216">
        <v>0</v>
      </c>
      <c r="AL22" s="226">
        <v>0</v>
      </c>
      <c r="AM22" s="223">
        <v>0</v>
      </c>
      <c r="AN22" s="117" t="str">
        <v>ptDB47</v>
      </c>
      <c r="AO22" s="263">
        <v>0</v>
      </c>
      <c r="AP22" s="216">
        <v>28200</v>
      </c>
      <c r="AQ22" s="216">
        <v>0</v>
      </c>
      <c r="AR22" s="216">
        <v>3093</v>
      </c>
      <c r="AS22" s="216">
        <v>0</v>
      </c>
      <c r="AT22" s="226">
        <v>0</v>
      </c>
      <c r="AU22" s="223" t="str">
        <v/>
      </c>
      <c r="AV22" s="263">
        <v>0</v>
      </c>
      <c r="AW22" s="117">
        <v>16500</v>
      </c>
    </row>
    <row r="23" spans="1:49">
      <c r="A23" s="117">
        <v>820</v>
      </c>
      <c r="B23" s="117" t="str">
        <v>비닐팩토리</v>
      </c>
      <c r="C23" s="210">
        <v>45537</v>
      </c>
      <c r="D23" s="117" t="str">
        <v>13100067136855</v>
      </c>
      <c r="E23" s="117" t="str">
        <v>쿠팡</v>
      </c>
      <c r="F23" s="117" t="str">
        <v>김희</v>
      </c>
      <c r="G23" s="117">
        <v>0</v>
      </c>
      <c r="H23" s="117" t="str">
        <v>0504-3558-8767</v>
      </c>
      <c r="I23" s="210">
        <v>45538</v>
      </c>
      <c r="J23" s="117" t="str">
        <v>CJ대한통운</v>
      </c>
      <c r="K23" s="117" t="str">
        <v>540281133661</v>
      </c>
      <c r="L23" s="210">
        <v>0</v>
      </c>
      <c r="M23" s="117" t="str">
        <v>SE.201</v>
      </c>
      <c r="N23" s="117" t="str">
        <v>투명</v>
      </c>
      <c r="O23" s="117">
        <v>1</v>
      </c>
      <c r="P23" s="117" t="str">
        <v>김충실</v>
      </c>
      <c r="Q23" s="117" t="str">
        <v>0504-3558-8767</v>
      </c>
      <c r="R23" s="117">
        <v>0</v>
      </c>
      <c r="S23" s="117" t="str">
        <v>경기도 양주시 백석읍 양주산성로 510 곤드레쌈밥집</v>
      </c>
      <c r="T23" s="223" t="str">
        <v>직접 받고 부재 시 문 앞</v>
      </c>
      <c r="U23" s="223">
        <v>0</v>
      </c>
      <c r="V23" s="223">
        <v>0</v>
      </c>
      <c r="W23" s="216">
        <v>15120</v>
      </c>
      <c r="X23" s="216">
        <v>0</v>
      </c>
      <c r="Y23" s="216">
        <v>3000</v>
      </c>
      <c r="Z23" s="216">
        <v>3500</v>
      </c>
      <c r="AA23" s="216">
        <v>0</v>
      </c>
      <c r="AB23" s="216">
        <v>960</v>
      </c>
      <c r="AC23" s="216">
        <v>0</v>
      </c>
      <c r="AD23" s="117" t="str">
        <v>떡롤 20*400</v>
      </c>
      <c r="AE23" s="223">
        <v>0</v>
      </c>
      <c r="AF23" s="216">
        <v>15120</v>
      </c>
      <c r="AG23" s="216">
        <v>9900</v>
      </c>
      <c r="AH23" s="216">
        <v>18120</v>
      </c>
      <c r="AI23" s="216">
        <v>0</v>
      </c>
      <c r="AJ23" s="216">
        <v>1895</v>
      </c>
      <c r="AK23" s="216">
        <v>0</v>
      </c>
      <c r="AL23" s="226">
        <v>0</v>
      </c>
      <c r="AM23" s="223">
        <v>0</v>
      </c>
      <c r="AN23" s="117" t="str">
        <v>ptDB47</v>
      </c>
      <c r="AO23" s="263">
        <v>0</v>
      </c>
      <c r="AP23" s="216">
        <v>18120</v>
      </c>
      <c r="AQ23" s="216">
        <v>0</v>
      </c>
      <c r="AR23" s="216">
        <v>1895</v>
      </c>
      <c r="AS23" s="216">
        <v>0</v>
      </c>
      <c r="AT23" s="226">
        <v>0</v>
      </c>
      <c r="AU23" s="223" t="str">
        <v/>
      </c>
      <c r="AV23" s="263">
        <v>0</v>
      </c>
      <c r="AW23" s="117">
        <v>9900</v>
      </c>
    </row>
    <row r="24" spans="1:49">
      <c r="A24" s="117">
        <v>821</v>
      </c>
      <c r="B24" s="117" t="str">
        <v>비닐팩토리</v>
      </c>
      <c r="C24" s="210">
        <v>45538</v>
      </c>
      <c r="D24" s="117" t="str">
        <v>12100066951407</v>
      </c>
      <c r="E24" s="117" t="str">
        <v>쿠팡</v>
      </c>
      <c r="F24" s="117" t="str">
        <v>박인실</v>
      </c>
      <c r="G24" s="117">
        <v>0</v>
      </c>
      <c r="H24" s="117" t="str">
        <v>0504-3470-5874</v>
      </c>
      <c r="I24" s="210">
        <v>45538</v>
      </c>
      <c r="J24" s="117" t="str">
        <v>CJ대한통운</v>
      </c>
      <c r="K24" s="117" t="str">
        <v>530282408534</v>
      </c>
      <c r="L24" s="210">
        <v>0</v>
      </c>
      <c r="M24" s="117" t="str">
        <v>SE.303</v>
      </c>
      <c r="N24" s="117" t="str">
        <v>투명</v>
      </c>
      <c r="O24" s="117">
        <v>1</v>
      </c>
      <c r="P24" s="117" t="str">
        <v>박인실</v>
      </c>
      <c r="Q24" s="117" t="str">
        <v>0504-3470-5874</v>
      </c>
      <c r="R24" s="117">
        <v>0</v>
      </c>
      <c r="S24" s="117" t="str">
        <v>경기도 파주시 문산읍 당동리 890-1 좋은빌딩 2 102호 호로록 분식</v>
      </c>
      <c r="T24" s="223" t="str">
        <v>문 앞</v>
      </c>
      <c r="U24" s="223">
        <v>0</v>
      </c>
      <c r="V24" s="223">
        <v>0</v>
      </c>
      <c r="W24" s="216">
        <v>23020</v>
      </c>
      <c r="X24" s="216">
        <v>0</v>
      </c>
      <c r="Y24" s="216">
        <v>3000</v>
      </c>
      <c r="Z24" s="216">
        <v>3500</v>
      </c>
      <c r="AA24" s="216">
        <v>0</v>
      </c>
      <c r="AB24" s="216">
        <v>960</v>
      </c>
      <c r="AC24" s="216">
        <v>0</v>
      </c>
      <c r="AD24" s="117" t="str">
        <v>떡외겹 25*25</v>
      </c>
      <c r="AE24" s="223">
        <v>0</v>
      </c>
      <c r="AF24" s="216">
        <v>23020</v>
      </c>
      <c r="AG24" s="216">
        <v>15070</v>
      </c>
      <c r="AH24" s="216">
        <v>26020</v>
      </c>
      <c r="AI24" s="216">
        <v>0</v>
      </c>
      <c r="AJ24" s="216">
        <v>2834</v>
      </c>
      <c r="AK24" s="216">
        <v>0</v>
      </c>
      <c r="AL24" s="226">
        <v>0</v>
      </c>
      <c r="AM24" s="223">
        <v>0</v>
      </c>
      <c r="AN24" s="117" t="str">
        <v>ptDB47</v>
      </c>
      <c r="AO24" s="263">
        <v>0</v>
      </c>
      <c r="AP24" s="216">
        <v>26020</v>
      </c>
      <c r="AQ24" s="216">
        <v>0</v>
      </c>
      <c r="AR24" s="216">
        <v>2834</v>
      </c>
      <c r="AS24" s="216">
        <v>0</v>
      </c>
      <c r="AT24" s="226">
        <v>0</v>
      </c>
      <c r="AU24" s="223" t="str">
        <v/>
      </c>
      <c r="AV24" s="263">
        <v>0</v>
      </c>
      <c r="AW24" s="117">
        <v>15070</v>
      </c>
    </row>
    <row r="25" spans="1:49">
      <c r="A25" s="117">
        <v>833</v>
      </c>
      <c r="B25" s="117" t="str">
        <v>비닐팩토리</v>
      </c>
      <c r="C25" s="210">
        <v>45539</v>
      </c>
      <c r="D25" s="117" t="str">
        <v>2024090447066421</v>
      </c>
      <c r="E25" s="117" t="str">
        <v>스마트 스토어</v>
      </c>
      <c r="F25" s="117" t="str">
        <v>정혜영</v>
      </c>
      <c r="G25" s="117" t="str">
        <v>love****</v>
      </c>
      <c r="H25" s="117" t="str">
        <v>010-3891-5054</v>
      </c>
      <c r="I25" s="210">
        <v>45539</v>
      </c>
      <c r="J25" s="117" t="str">
        <v>CJ대한통운</v>
      </c>
      <c r="K25" s="117" t="str">
        <v>530283493685</v>
      </c>
      <c r="L25" s="210">
        <v>0</v>
      </c>
      <c r="M25" s="117" t="str">
        <v>SE.304</v>
      </c>
      <c r="N25" s="117" t="str">
        <v>투명</v>
      </c>
      <c r="O25" s="117">
        <v>1</v>
      </c>
      <c r="P25" s="117" t="str">
        <v>정혜영</v>
      </c>
      <c r="Q25" s="117" t="str">
        <v>010-3891-5054</v>
      </c>
      <c r="R25" s="117">
        <v>0</v>
      </c>
      <c r="S25" s="117" t="str">
        <v>강원특별자치도 춘천시 벌말길 30 (석사동) 코너상가</v>
      </c>
      <c r="T25" s="223">
        <v>0</v>
      </c>
      <c r="U25" s="223">
        <v>0</v>
      </c>
      <c r="V25" s="223">
        <v>0</v>
      </c>
      <c r="W25" s="216">
        <v>13600</v>
      </c>
      <c r="X25" s="216">
        <v>0</v>
      </c>
      <c r="Y25" s="216">
        <v>3000</v>
      </c>
      <c r="Z25" s="216">
        <v>3000</v>
      </c>
      <c r="AA25" s="216">
        <v>0</v>
      </c>
      <c r="AB25" s="216">
        <v>0</v>
      </c>
      <c r="AC25" s="216">
        <v>0</v>
      </c>
      <c r="AD25" s="117" t="str">
        <v>떡외겹 30*38</v>
      </c>
      <c r="AE25" s="223">
        <v>0</v>
      </c>
      <c r="AF25" s="216">
        <v>13600</v>
      </c>
      <c r="AG25" s="216">
        <v>9350</v>
      </c>
      <c r="AH25" s="216">
        <v>16600</v>
      </c>
      <c r="AI25" s="216">
        <v>0</v>
      </c>
      <c r="AJ25" s="216">
        <v>852</v>
      </c>
      <c r="AK25" s="216">
        <v>0</v>
      </c>
      <c r="AL25" s="226">
        <v>0</v>
      </c>
      <c r="AM25" s="223">
        <v>0</v>
      </c>
      <c r="AN25" s="117" t="str">
        <v>ptDB47</v>
      </c>
      <c r="AO25" s="263">
        <v>0</v>
      </c>
      <c r="AP25" s="216">
        <v>16600</v>
      </c>
      <c r="AQ25" s="216">
        <v>0</v>
      </c>
      <c r="AR25" s="216">
        <v>852</v>
      </c>
      <c r="AS25" s="216">
        <v>0</v>
      </c>
      <c r="AT25" s="226">
        <v>0</v>
      </c>
      <c r="AU25" s="223" t="str">
        <v/>
      </c>
      <c r="AV25" s="263">
        <v>0</v>
      </c>
      <c r="AW25" s="117">
        <v>9350</v>
      </c>
    </row>
    <row r="26" spans="1:49">
      <c r="A26" s="117">
        <v>834</v>
      </c>
      <c r="B26" s="117" t="str">
        <v>비닐팩토리</v>
      </c>
      <c r="C26" s="210">
        <v>45538</v>
      </c>
      <c r="D26" s="117" t="str">
        <v>2024090310483941</v>
      </c>
      <c r="E26" s="117" t="str">
        <v>스마트 스토어</v>
      </c>
      <c r="F26" s="117" t="str">
        <v>이유정</v>
      </c>
      <c r="G26" s="117" t="str">
        <v>jeng****</v>
      </c>
      <c r="H26" s="117" t="str">
        <v>010-9163-1097</v>
      </c>
      <c r="I26" s="210">
        <v>45539</v>
      </c>
      <c r="J26" s="117" t="str">
        <v>CJ대한통운</v>
      </c>
      <c r="K26" s="117" t="str">
        <v>540281940304</v>
      </c>
      <c r="L26" s="210">
        <v>0</v>
      </c>
      <c r="M26" s="117" t="str">
        <v>SE.305</v>
      </c>
      <c r="N26" s="117" t="str">
        <v>투명</v>
      </c>
      <c r="O26" s="117">
        <v>1</v>
      </c>
      <c r="P26" s="117" t="str">
        <v>이유정</v>
      </c>
      <c r="Q26" s="117" t="str">
        <v>010-9163-1097</v>
      </c>
      <c r="R26" s="117">
        <v>0</v>
      </c>
      <c r="S26" s="117" t="str">
        <v>부산광역시 수영구 광안해변로277번길 10 (민락동) 1층 레드베릴즈</v>
      </c>
      <c r="T26" s="223">
        <v>0</v>
      </c>
      <c r="U26" s="223">
        <v>0</v>
      </c>
      <c r="V26" s="223">
        <v>0</v>
      </c>
      <c r="W26" s="216">
        <v>18400</v>
      </c>
      <c r="X26" s="216">
        <v>0</v>
      </c>
      <c r="Y26" s="216">
        <v>3000</v>
      </c>
      <c r="Z26" s="216">
        <v>3000</v>
      </c>
      <c r="AA26" s="216">
        <v>0</v>
      </c>
      <c r="AB26" s="216">
        <v>0</v>
      </c>
      <c r="AC26" s="216">
        <v>0</v>
      </c>
      <c r="AD26" s="117" t="str">
        <v>떡외겹 39*40</v>
      </c>
      <c r="AE26" s="223">
        <v>0</v>
      </c>
      <c r="AF26" s="216">
        <v>18400</v>
      </c>
      <c r="AG26" s="216">
        <v>12650</v>
      </c>
      <c r="AH26" s="216">
        <v>21400</v>
      </c>
      <c r="AI26" s="216">
        <v>0</v>
      </c>
      <c r="AJ26" s="216">
        <v>1094</v>
      </c>
      <c r="AK26" s="216">
        <v>0</v>
      </c>
      <c r="AL26" s="226">
        <v>0</v>
      </c>
      <c r="AM26" s="223">
        <v>0</v>
      </c>
      <c r="AN26" s="117" t="str">
        <v>ptDB47</v>
      </c>
      <c r="AO26" s="263">
        <v>0</v>
      </c>
      <c r="AP26" s="216">
        <v>21400</v>
      </c>
      <c r="AQ26" s="216">
        <v>0</v>
      </c>
      <c r="AR26" s="216">
        <v>1094</v>
      </c>
      <c r="AS26" s="216">
        <v>0</v>
      </c>
      <c r="AT26" s="226">
        <v>0</v>
      </c>
      <c r="AU26" s="223" t="str">
        <v/>
      </c>
      <c r="AV26" s="263">
        <v>0</v>
      </c>
      <c r="AW26" s="117">
        <v>12650</v>
      </c>
    </row>
    <row r="27" spans="1:49">
      <c r="A27" s="117">
        <v>835</v>
      </c>
      <c r="B27" s="117" t="str">
        <v>비닐팩토리</v>
      </c>
      <c r="C27" s="210">
        <v>45538</v>
      </c>
      <c r="D27" s="117" t="str">
        <v>18100067134523</v>
      </c>
      <c r="E27" s="117" t="str">
        <v>쿠팡</v>
      </c>
      <c r="F27" s="117" t="str">
        <v>정현희</v>
      </c>
      <c r="G27" s="117">
        <v>0</v>
      </c>
      <c r="H27" s="117" t="str">
        <v>0504-1346-2564</v>
      </c>
      <c r="I27" s="210">
        <v>45539</v>
      </c>
      <c r="J27" s="117" t="str">
        <v>CJ대한통운</v>
      </c>
      <c r="K27" s="117" t="str">
        <v>540281940411</v>
      </c>
      <c r="L27" s="210">
        <v>0</v>
      </c>
      <c r="M27" s="117" t="str">
        <v>SE.202</v>
      </c>
      <c r="N27" s="117" t="str">
        <v>투명</v>
      </c>
      <c r="O27" s="117">
        <v>1</v>
      </c>
      <c r="P27" s="117" t="str">
        <v>정현희</v>
      </c>
      <c r="Q27" s="117" t="str">
        <v>0504-1346-2564</v>
      </c>
      <c r="R27" s="117">
        <v>0</v>
      </c>
      <c r="S27" s="117" t="str">
        <v>전라남도 순천시 해룡면 상삼리 927 대광로제비앙 101동 806호</v>
      </c>
      <c r="T27" s="223" t="str">
        <v>문 앞</v>
      </c>
      <c r="U27" s="223">
        <v>0</v>
      </c>
      <c r="V27" s="223">
        <v>0</v>
      </c>
      <c r="W27" s="216">
        <v>16800</v>
      </c>
      <c r="X27" s="216">
        <v>0</v>
      </c>
      <c r="Y27" s="216">
        <v>3000</v>
      </c>
      <c r="Z27" s="216">
        <v>3500</v>
      </c>
      <c r="AA27" s="216">
        <v>0</v>
      </c>
      <c r="AB27" s="216">
        <v>960</v>
      </c>
      <c r="AC27" s="216">
        <v>0</v>
      </c>
      <c r="AD27" s="117" t="str">
        <v>떡롤 22*400</v>
      </c>
      <c r="AE27" s="223">
        <v>0</v>
      </c>
      <c r="AF27" s="216">
        <v>16800</v>
      </c>
      <c r="AG27" s="216">
        <v>11000</v>
      </c>
      <c r="AH27" s="216">
        <v>19800</v>
      </c>
      <c r="AI27" s="216">
        <v>0</v>
      </c>
      <c r="AJ27" s="216">
        <v>2095</v>
      </c>
      <c r="AK27" s="216">
        <v>0</v>
      </c>
      <c r="AL27" s="226">
        <v>0</v>
      </c>
      <c r="AM27" s="223">
        <v>0</v>
      </c>
      <c r="AN27" s="117" t="str">
        <v>ptDB47</v>
      </c>
      <c r="AO27" s="263">
        <v>0</v>
      </c>
      <c r="AP27" s="216">
        <v>19800</v>
      </c>
      <c r="AQ27" s="216">
        <v>0</v>
      </c>
      <c r="AR27" s="216">
        <v>2095</v>
      </c>
      <c r="AS27" s="216">
        <v>0</v>
      </c>
      <c r="AT27" s="226">
        <v>0</v>
      </c>
      <c r="AU27" s="223" t="str">
        <v/>
      </c>
      <c r="AV27" s="263">
        <v>0</v>
      </c>
      <c r="AW27" s="117">
        <v>11000</v>
      </c>
    </row>
    <row r="28" spans="1:49">
      <c r="A28" s="117">
        <v>843</v>
      </c>
      <c r="B28" s="117" t="str">
        <v>비닐팩토리</v>
      </c>
      <c r="C28" s="210">
        <v>45539</v>
      </c>
      <c r="D28" s="117" t="str">
        <v>2024090470222931</v>
      </c>
      <c r="E28" s="117" t="str">
        <v>스마트 스토어</v>
      </c>
      <c r="F28" s="117" t="str">
        <v>정재윤</v>
      </c>
      <c r="G28" s="117" t="str">
        <v>wofh****</v>
      </c>
      <c r="H28" s="117" t="str">
        <v>010-2254-5374</v>
      </c>
      <c r="I28" s="210">
        <v>45540</v>
      </c>
      <c r="J28" s="117" t="str">
        <v>CJ대한통운</v>
      </c>
      <c r="K28" s="117" t="str">
        <v>530284276370</v>
      </c>
      <c r="L28" s="210">
        <v>0</v>
      </c>
      <c r="M28" s="117" t="str">
        <v>SE.305</v>
      </c>
      <c r="N28" s="117" t="str">
        <v>투명</v>
      </c>
      <c r="O28" s="117">
        <v>2</v>
      </c>
      <c r="P28" s="117" t="str">
        <v>김보경</v>
      </c>
      <c r="Q28" s="117" t="str">
        <v>010-5900-0018</v>
      </c>
      <c r="R28" s="117" t="str">
        <v>010-6595-5334</v>
      </c>
      <c r="S28" s="117" t="str">
        <v>경상남도 사천시 중앙로 16 (선구동) 할매충무김밥</v>
      </c>
      <c r="T28" s="223" t="str">
        <v>배송 전 전화 부탁드립니다!</v>
      </c>
      <c r="U28" s="223">
        <v>0</v>
      </c>
      <c r="V28" s="223">
        <v>0</v>
      </c>
      <c r="W28" s="216">
        <v>36800</v>
      </c>
      <c r="X28" s="216">
        <v>0</v>
      </c>
      <c r="Y28" s="216">
        <v>0</v>
      </c>
      <c r="Z28" s="216">
        <v>3500</v>
      </c>
      <c r="AA28" s="216">
        <v>0</v>
      </c>
      <c r="AB28" s="216">
        <v>960</v>
      </c>
      <c r="AC28" s="216">
        <v>0</v>
      </c>
      <c r="AD28" s="117" t="str">
        <v>떡외겹 39*40</v>
      </c>
      <c r="AE28" s="223">
        <v>0</v>
      </c>
      <c r="AF28" s="216">
        <v>18400</v>
      </c>
      <c r="AG28" s="216">
        <v>12650</v>
      </c>
      <c r="AH28" s="216">
        <v>36800</v>
      </c>
      <c r="AI28" s="216">
        <v>0</v>
      </c>
      <c r="AJ28" s="216">
        <v>1929</v>
      </c>
      <c r="AK28" s="216">
        <v>0</v>
      </c>
      <c r="AL28" s="226">
        <v>0</v>
      </c>
      <c r="AM28" s="223">
        <v>0</v>
      </c>
      <c r="AN28" s="117" t="str">
        <v>ptDB47</v>
      </c>
      <c r="AO28" s="263">
        <v>0</v>
      </c>
      <c r="AP28" s="216">
        <v>36800</v>
      </c>
      <c r="AQ28" s="216">
        <v>0</v>
      </c>
      <c r="AR28" s="216">
        <v>1929</v>
      </c>
      <c r="AS28" s="216">
        <v>0</v>
      </c>
      <c r="AT28" s="226">
        <v>0</v>
      </c>
      <c r="AU28" s="223" t="str">
        <v/>
      </c>
      <c r="AV28" s="263">
        <v>0</v>
      </c>
      <c r="AW28" s="117">
        <v>25300</v>
      </c>
    </row>
    <row r="29" spans="1:49">
      <c r="A29" s="117">
        <v>844</v>
      </c>
      <c r="B29" s="117" t="str">
        <v>비닐팩토리</v>
      </c>
      <c r="C29" s="210">
        <v>45539</v>
      </c>
      <c r="D29" s="117" t="str">
        <v>2024090464762241</v>
      </c>
      <c r="E29" s="117" t="str">
        <v>스마트 스토어</v>
      </c>
      <c r="F29" s="117" t="str">
        <v>이혜정</v>
      </c>
      <c r="G29" s="117" t="str">
        <v>good****</v>
      </c>
      <c r="H29" s="117" t="str">
        <v>010-5185-2181</v>
      </c>
      <c r="I29" s="210">
        <v>45540</v>
      </c>
      <c r="J29" s="117" t="str">
        <v>CJ대한통운</v>
      </c>
      <c r="K29" s="117" t="str">
        <v>540282941956</v>
      </c>
      <c r="L29" s="210">
        <v>0</v>
      </c>
      <c r="M29" s="117" t="str">
        <v>SE.204</v>
      </c>
      <c r="N29" s="117" t="str">
        <v>투명</v>
      </c>
      <c r="O29" s="117">
        <v>1</v>
      </c>
      <c r="P29" s="117" t="str">
        <v>이혜정</v>
      </c>
      <c r="Q29" s="117" t="str">
        <v>010-5185-2181</v>
      </c>
      <c r="R29" s="117">
        <v>0</v>
      </c>
      <c r="S29" s="117" t="str">
        <v>부산광역시 기장군 기장읍 차성동로87번길 19 (기장읍) 2층</v>
      </c>
      <c r="T29" s="223" t="str">
        <v>출입문 잠겼을 시 8278</v>
      </c>
      <c r="U29" s="223">
        <v>0</v>
      </c>
      <c r="V29" s="223">
        <v>0</v>
      </c>
      <c r="W29" s="216">
        <v>20800</v>
      </c>
      <c r="X29" s="216">
        <v>0</v>
      </c>
      <c r="Y29" s="216">
        <v>3000</v>
      </c>
      <c r="Z29" s="216">
        <v>3500</v>
      </c>
      <c r="AA29" s="216">
        <v>0</v>
      </c>
      <c r="AB29" s="216">
        <v>960</v>
      </c>
      <c r="AC29" s="216">
        <v>0</v>
      </c>
      <c r="AD29" s="117" t="str">
        <v>떡롤 30*400</v>
      </c>
      <c r="AE29" s="223">
        <v>0</v>
      </c>
      <c r="AF29" s="216">
        <v>20800</v>
      </c>
      <c r="AG29" s="216">
        <v>14300</v>
      </c>
      <c r="AH29" s="216">
        <v>23800</v>
      </c>
      <c r="AI29" s="216">
        <v>0</v>
      </c>
      <c r="AJ29" s="216">
        <v>1214</v>
      </c>
      <c r="AK29" s="216">
        <v>0</v>
      </c>
      <c r="AL29" s="226">
        <v>0</v>
      </c>
      <c r="AM29" s="223">
        <v>0</v>
      </c>
      <c r="AN29" s="117" t="str">
        <v>ptDB47</v>
      </c>
      <c r="AO29" s="263">
        <v>0</v>
      </c>
      <c r="AP29" s="216">
        <v>23800</v>
      </c>
      <c r="AQ29" s="216">
        <v>0</v>
      </c>
      <c r="AR29" s="216">
        <v>1214</v>
      </c>
      <c r="AS29" s="216">
        <v>0</v>
      </c>
      <c r="AT29" s="226">
        <v>0</v>
      </c>
      <c r="AU29" s="223" t="str">
        <v/>
      </c>
      <c r="AV29" s="263">
        <v>0</v>
      </c>
      <c r="AW29" s="117">
        <v>14300</v>
      </c>
    </row>
    <row r="30" spans="1:49">
      <c r="A30" s="117">
        <v>845</v>
      </c>
      <c r="B30" s="117" t="str">
        <v>비닐팩토리</v>
      </c>
      <c r="C30" s="210">
        <v>45541</v>
      </c>
      <c r="D30" s="117" t="str">
        <v>2024090635546311</v>
      </c>
      <c r="E30" s="117" t="str">
        <v>스마트 스토어</v>
      </c>
      <c r="F30" s="117" t="str">
        <v>김석용</v>
      </c>
      <c r="G30" s="117" t="str">
        <v>ksyk****</v>
      </c>
      <c r="H30" s="117" t="str">
        <v>010-5744-9164</v>
      </c>
      <c r="I30" s="210">
        <v>45541</v>
      </c>
      <c r="J30" s="117" t="str">
        <v>CJ대한통운</v>
      </c>
      <c r="K30" s="117" t="str">
        <v>530285569675</v>
      </c>
      <c r="L30" s="210">
        <v>0</v>
      </c>
      <c r="M30" s="117" t="str">
        <v>SE.305</v>
      </c>
      <c r="N30" s="117" t="str">
        <v>투명</v>
      </c>
      <c r="O30" s="117">
        <v>2</v>
      </c>
      <c r="P30" s="117" t="str">
        <v>김석용</v>
      </c>
      <c r="Q30" s="117" t="str">
        <v>010-5744-9164</v>
      </c>
      <c r="R30" s="117" t="str">
        <v>02-565-8001</v>
      </c>
      <c r="S30" s="117" t="str">
        <v>서울특별시 강남구 남부순환로359길 28 (도곡동) 도곡빌딩101호.도담도담</v>
      </c>
      <c r="T30" s="223">
        <v>0</v>
      </c>
      <c r="U30" s="223">
        <v>0</v>
      </c>
      <c r="V30" s="223">
        <v>0</v>
      </c>
      <c r="W30" s="216">
        <v>36800</v>
      </c>
      <c r="X30" s="216">
        <v>0</v>
      </c>
      <c r="Y30" s="216">
        <v>0</v>
      </c>
      <c r="Z30" s="216">
        <v>3500</v>
      </c>
      <c r="AA30" s="216">
        <v>0</v>
      </c>
      <c r="AB30" s="216">
        <v>960</v>
      </c>
      <c r="AC30" s="216">
        <v>0</v>
      </c>
      <c r="AD30" s="117" t="str">
        <v>떡외겹 39*40</v>
      </c>
      <c r="AE30" s="223">
        <v>0</v>
      </c>
      <c r="AF30" s="216">
        <v>18400</v>
      </c>
      <c r="AG30" s="216">
        <v>12650</v>
      </c>
      <c r="AH30" s="216">
        <v>36800</v>
      </c>
      <c r="AI30" s="216">
        <v>0</v>
      </c>
      <c r="AJ30" s="216">
        <v>1929</v>
      </c>
      <c r="AK30" s="216">
        <v>0</v>
      </c>
      <c r="AL30" s="226">
        <v>0</v>
      </c>
      <c r="AM30" s="223">
        <v>0</v>
      </c>
      <c r="AN30" s="117" t="str">
        <v>ptDB47</v>
      </c>
      <c r="AO30" s="263">
        <v>0</v>
      </c>
      <c r="AP30" s="216">
        <v>36800</v>
      </c>
      <c r="AQ30" s="216">
        <v>0</v>
      </c>
      <c r="AR30" s="216">
        <v>1929</v>
      </c>
      <c r="AS30" s="216">
        <v>0</v>
      </c>
      <c r="AT30" s="226">
        <v>0</v>
      </c>
      <c r="AU30" s="223" t="str">
        <v/>
      </c>
      <c r="AV30" s="263">
        <v>1</v>
      </c>
      <c r="AW30" s="117">
        <v>25300</v>
      </c>
    </row>
    <row r="31" spans="1:49">
      <c r="A31" s="117">
        <v>846</v>
      </c>
      <c r="B31" s="117" t="str">
        <v>비닐팩토리</v>
      </c>
      <c r="C31" s="210">
        <v>45541</v>
      </c>
      <c r="D31" s="117" t="str">
        <v>2024090635023231</v>
      </c>
      <c r="E31" s="117" t="str">
        <v>스마트 스토어</v>
      </c>
      <c r="F31" s="117" t="str">
        <v>강정화</v>
      </c>
      <c r="G31" s="117" t="str">
        <v>bacc****</v>
      </c>
      <c r="H31" s="117" t="str">
        <v>010-2849-9914</v>
      </c>
      <c r="I31" s="210">
        <v>45541</v>
      </c>
      <c r="J31" s="117" t="str">
        <v>CJ대한통운</v>
      </c>
      <c r="K31" s="117" t="str">
        <v>540284241403</v>
      </c>
      <c r="L31" s="210">
        <v>0</v>
      </c>
      <c r="M31" s="117" t="str">
        <v>SE.201</v>
      </c>
      <c r="N31" s="117" t="str">
        <v>투명</v>
      </c>
      <c r="O31" s="117">
        <v>1</v>
      </c>
      <c r="P31" s="117" t="str">
        <v>강정화</v>
      </c>
      <c r="Q31" s="117" t="str">
        <v>010-2849-9914</v>
      </c>
      <c r="R31" s="117">
        <v>0</v>
      </c>
      <c r="S31" s="117" t="str">
        <v>울산광역시 울주군 온양읍 터실3길 6 (온양읍) 1층</v>
      </c>
      <c r="T31" s="223">
        <v>0</v>
      </c>
      <c r="U31" s="223">
        <v>0</v>
      </c>
      <c r="V31" s="223">
        <v>0</v>
      </c>
      <c r="W31" s="216">
        <v>14400</v>
      </c>
      <c r="X31" s="216">
        <v>0</v>
      </c>
      <c r="Y31" s="216">
        <v>3000</v>
      </c>
      <c r="Z31" s="216">
        <v>3500</v>
      </c>
      <c r="AA31" s="216">
        <v>0</v>
      </c>
      <c r="AB31" s="216">
        <v>960</v>
      </c>
      <c r="AC31" s="216">
        <v>0</v>
      </c>
      <c r="AD31" s="117" t="str">
        <v>떡롤 20*400</v>
      </c>
      <c r="AE31" s="223" t="str">
        <v>재구매</v>
      </c>
      <c r="AF31" s="216">
        <v>14400</v>
      </c>
      <c r="AG31" s="216">
        <v>9900</v>
      </c>
      <c r="AH31" s="216">
        <v>17400</v>
      </c>
      <c r="AI31" s="216">
        <v>0</v>
      </c>
      <c r="AJ31" s="216">
        <v>893</v>
      </c>
      <c r="AK31" s="216">
        <v>0</v>
      </c>
      <c r="AL31" s="226">
        <v>0</v>
      </c>
      <c r="AM31" s="223">
        <v>0</v>
      </c>
      <c r="AN31" s="117" t="str">
        <v>ptDB47</v>
      </c>
      <c r="AO31" s="263">
        <v>0</v>
      </c>
      <c r="AP31" s="216">
        <v>17400</v>
      </c>
      <c r="AQ31" s="216">
        <v>0</v>
      </c>
      <c r="AR31" s="216">
        <v>893</v>
      </c>
      <c r="AS31" s="216">
        <v>0</v>
      </c>
      <c r="AT31" s="226">
        <v>0</v>
      </c>
      <c r="AU31" s="223" t="str">
        <v/>
      </c>
      <c r="AV31" s="263">
        <v>1</v>
      </c>
      <c r="AW31" s="117">
        <v>9900</v>
      </c>
    </row>
    <row r="32" spans="1:49">
      <c r="A32" s="117">
        <v>847</v>
      </c>
      <c r="B32" s="117" t="str">
        <v>비닐팩토리</v>
      </c>
      <c r="C32" s="210">
        <v>45541</v>
      </c>
      <c r="D32" s="117" t="str">
        <v>2024090624102181</v>
      </c>
      <c r="E32" s="117" t="str">
        <v>스마트 스토어</v>
      </c>
      <c r="F32" s="117" t="str">
        <v>최재석</v>
      </c>
      <c r="G32" s="117" t="str">
        <v>assi****</v>
      </c>
      <c r="H32" s="117" t="str">
        <v>010-9985-9232</v>
      </c>
      <c r="I32" s="210">
        <v>45541</v>
      </c>
      <c r="J32" s="117" t="str">
        <v>CJ대한통운</v>
      </c>
      <c r="K32" s="117" t="str">
        <v>540284188995</v>
      </c>
      <c r="L32" s="210">
        <v>0</v>
      </c>
      <c r="M32" s="117" t="str">
        <v>SE.306</v>
      </c>
      <c r="N32" s="117" t="str">
        <v>투명</v>
      </c>
      <c r="O32" s="117">
        <v>1</v>
      </c>
      <c r="P32" s="117" t="str">
        <v>어시스트 제2키친</v>
      </c>
      <c r="Q32" s="117" t="str">
        <v>010-4577-7392</v>
      </c>
      <c r="R32" s="117">
        <v>0</v>
      </c>
      <c r="S32" s="117" t="str">
        <v>서울특별시 성동구 광나루로 130 (성수동1가, 서울숲IT캐슬) 지하 203호 어시스트제2키친</v>
      </c>
      <c r="T32" s="223">
        <v>0</v>
      </c>
      <c r="U32" s="223">
        <v>0</v>
      </c>
      <c r="V32" s="223">
        <v>0</v>
      </c>
      <c r="W32" s="216">
        <v>14080</v>
      </c>
      <c r="X32" s="216">
        <v>0</v>
      </c>
      <c r="Y32" s="216">
        <v>3000</v>
      </c>
      <c r="Z32" s="216">
        <v>3000</v>
      </c>
      <c r="AA32" s="216">
        <v>0</v>
      </c>
      <c r="AB32" s="216">
        <v>0</v>
      </c>
      <c r="AC32" s="216">
        <v>0</v>
      </c>
      <c r="AD32" s="117" t="str">
        <v>떡외겹 20*20</v>
      </c>
      <c r="AE32" s="223">
        <v>0</v>
      </c>
      <c r="AF32" s="216">
        <v>14080</v>
      </c>
      <c r="AG32" s="216">
        <v>9680</v>
      </c>
      <c r="AH32" s="216">
        <v>17080</v>
      </c>
      <c r="AI32" s="216">
        <v>0</v>
      </c>
      <c r="AJ32" s="216">
        <v>877</v>
      </c>
      <c r="AK32" s="216">
        <v>0</v>
      </c>
      <c r="AL32" s="226">
        <v>0</v>
      </c>
      <c r="AM32" s="223">
        <v>0</v>
      </c>
      <c r="AN32" s="117" t="str">
        <v>ptDB47</v>
      </c>
      <c r="AO32" s="263">
        <v>0</v>
      </c>
      <c r="AP32" s="216">
        <v>17080</v>
      </c>
      <c r="AQ32" s="216">
        <v>0</v>
      </c>
      <c r="AR32" s="216">
        <v>877</v>
      </c>
      <c r="AS32" s="216">
        <v>0</v>
      </c>
      <c r="AT32" s="226">
        <v>0</v>
      </c>
      <c r="AU32" s="223" t="str">
        <v/>
      </c>
      <c r="AV32" s="263">
        <v>0</v>
      </c>
      <c r="AW32" s="117">
        <v>9680</v>
      </c>
    </row>
    <row r="33" spans="1:49">
      <c r="A33" s="117">
        <v>848</v>
      </c>
      <c r="B33" s="117" t="str">
        <v>비닐팩토리</v>
      </c>
      <c r="C33" s="210">
        <v>45540</v>
      </c>
      <c r="D33" s="117" t="str">
        <v>2024090596891091</v>
      </c>
      <c r="E33" s="117" t="str">
        <v>스마트 스토어</v>
      </c>
      <c r="F33" s="117" t="str">
        <v>송영희</v>
      </c>
      <c r="G33" s="117" t="str">
        <v>jeil****</v>
      </c>
      <c r="H33" s="117" t="str">
        <v>010-5503-0830</v>
      </c>
      <c r="I33" s="210">
        <v>45541</v>
      </c>
      <c r="J33" s="117" t="str">
        <v>CJ대한통운</v>
      </c>
      <c r="K33" s="117" t="str">
        <v>540284189080</v>
      </c>
      <c r="L33" s="210">
        <v>0</v>
      </c>
      <c r="M33" s="117" t="str">
        <v>SE.101</v>
      </c>
      <c r="N33" s="117" t="str">
        <v>투명</v>
      </c>
      <c r="O33" s="117">
        <v>43</v>
      </c>
      <c r="P33" s="117" t="str">
        <v>북촌손만두</v>
      </c>
      <c r="Q33" s="117" t="str">
        <v>0502-3391-9933</v>
      </c>
      <c r="R33" s="117">
        <v>0</v>
      </c>
      <c r="S33" s="117" t="str">
        <v>부산광역시 사하구 다대로 423 (다대동) 북촌손만두 낫개역점</v>
      </c>
      <c r="T33" s="223" t="str">
        <v>직접수령</v>
      </c>
      <c r="U33" s="223">
        <v>0</v>
      </c>
      <c r="V33" s="223">
        <v>0</v>
      </c>
      <c r="W33" s="216">
        <v>35690</v>
      </c>
      <c r="X33" s="216">
        <v>55470</v>
      </c>
      <c r="Y33" s="216">
        <v>0</v>
      </c>
      <c r="Z33" s="216">
        <v>3500</v>
      </c>
      <c r="AA33" s="216">
        <v>0</v>
      </c>
      <c r="AB33" s="216">
        <v>960</v>
      </c>
      <c r="AC33" s="216">
        <v>0</v>
      </c>
      <c r="AD33" s="117" t="str">
        <v>소폭 10*26</v>
      </c>
      <c r="AE33" s="223">
        <v>0</v>
      </c>
      <c r="AF33" s="216">
        <v>830</v>
      </c>
      <c r="AG33" s="216">
        <v>550</v>
      </c>
      <c r="AH33" s="216">
        <v>35690</v>
      </c>
      <c r="AI33" s="216">
        <v>0</v>
      </c>
      <c r="AJ33" s="216">
        <v>1873</v>
      </c>
      <c r="AK33" s="216">
        <v>0</v>
      </c>
      <c r="AL33" s="226">
        <v>0</v>
      </c>
      <c r="AM33" s="223">
        <v>0</v>
      </c>
      <c r="AN33" s="117" t="str">
        <v>ptDB47</v>
      </c>
      <c r="AO33" s="263">
        <v>0</v>
      </c>
      <c r="AP33" s="216">
        <v>35690</v>
      </c>
      <c r="AQ33" s="216">
        <v>0</v>
      </c>
      <c r="AR33" s="216">
        <v>1873</v>
      </c>
      <c r="AS33" s="216">
        <v>0</v>
      </c>
      <c r="AT33" s="226">
        <v>0</v>
      </c>
      <c r="AU33" s="223" t="str">
        <v/>
      </c>
      <c r="AV33" s="263">
        <v>0</v>
      </c>
      <c r="AW33" s="117">
        <v>23650</v>
      </c>
    </row>
    <row r="34" spans="1:49">
      <c r="A34" s="117">
        <v>849</v>
      </c>
      <c r="B34" s="117" t="str">
        <v>비닐팩토리</v>
      </c>
      <c r="C34" s="210">
        <v>45540</v>
      </c>
      <c r="D34" s="117" t="str">
        <v>2024090520243301</v>
      </c>
      <c r="E34" s="117" t="str">
        <v>스마트 스토어</v>
      </c>
      <c r="F34" s="117" t="str">
        <v>김수미</v>
      </c>
      <c r="G34" s="117" t="str">
        <v>rlat****</v>
      </c>
      <c r="H34" s="117" t="str">
        <v>010-7630-4860</v>
      </c>
      <c r="I34" s="210">
        <v>45541</v>
      </c>
      <c r="J34" s="117" t="str">
        <v>CJ대한통운</v>
      </c>
      <c r="K34" s="117" t="str">
        <v>530285399074</v>
      </c>
      <c r="L34" s="210">
        <v>0</v>
      </c>
      <c r="M34" s="117" t="str">
        <v>SE.205</v>
      </c>
      <c r="N34" s="117" t="str">
        <v>투명</v>
      </c>
      <c r="O34" s="117">
        <v>1</v>
      </c>
      <c r="P34" s="117" t="str">
        <v>앙콤달콤</v>
      </c>
      <c r="Q34" s="117" t="str">
        <v>010-7630-4860</v>
      </c>
      <c r="R34" s="117">
        <v>0</v>
      </c>
      <c r="S34" s="117" t="str">
        <v>경상남도 양산시 평산회야로 35 (평산동, 경보3차그린타워) 상가3호 앙콤달콤</v>
      </c>
      <c r="T34" s="223" t="str">
        <v>배송 전 미리 연락해 주세요</v>
      </c>
      <c r="U34" s="223">
        <v>0</v>
      </c>
      <c r="V34" s="223">
        <v>0</v>
      </c>
      <c r="W34" s="216">
        <v>24000</v>
      </c>
      <c r="X34" s="216">
        <v>0</v>
      </c>
      <c r="Y34" s="216">
        <v>3000</v>
      </c>
      <c r="Z34" s="216">
        <v>3500</v>
      </c>
      <c r="AA34" s="216">
        <v>0</v>
      </c>
      <c r="AB34" s="216">
        <v>960</v>
      </c>
      <c r="AC34" s="216">
        <v>0</v>
      </c>
      <c r="AD34" s="117" t="str">
        <v>떡롤 35*400</v>
      </c>
      <c r="AE34" s="223">
        <v>0</v>
      </c>
      <c r="AF34" s="216">
        <v>24000</v>
      </c>
      <c r="AG34" s="216">
        <v>16500</v>
      </c>
      <c r="AH34" s="216">
        <v>27000</v>
      </c>
      <c r="AI34" s="216">
        <v>0</v>
      </c>
      <c r="AJ34" s="216">
        <v>1375</v>
      </c>
      <c r="AK34" s="216">
        <v>0</v>
      </c>
      <c r="AL34" s="226">
        <v>0</v>
      </c>
      <c r="AM34" s="223">
        <v>0</v>
      </c>
      <c r="AN34" s="117" t="str">
        <v>ptDB47</v>
      </c>
      <c r="AO34" s="263">
        <v>0</v>
      </c>
      <c r="AP34" s="216">
        <v>27000</v>
      </c>
      <c r="AQ34" s="216">
        <v>0</v>
      </c>
      <c r="AR34" s="216">
        <v>1375</v>
      </c>
      <c r="AS34" s="216">
        <v>0</v>
      </c>
      <c r="AT34" s="226">
        <v>0</v>
      </c>
      <c r="AU34" s="223" t="str">
        <v/>
      </c>
      <c r="AV34" s="263">
        <v>0</v>
      </c>
      <c r="AW34" s="117">
        <v>16500</v>
      </c>
    </row>
    <row r="35" spans="1:49">
      <c r="A35" s="117">
        <v>850</v>
      </c>
      <c r="B35" s="117" t="str">
        <v>비닐팩토리</v>
      </c>
      <c r="C35" s="210">
        <v>45540</v>
      </c>
      <c r="D35" s="117" t="str">
        <v>2024090510520541</v>
      </c>
      <c r="E35" s="117" t="str">
        <v>스마트 스토어</v>
      </c>
      <c r="F35" s="117" t="str">
        <v>하은희</v>
      </c>
      <c r="G35" s="117" t="str">
        <v>hane****</v>
      </c>
      <c r="H35" s="117" t="str">
        <v>010-8272-5589</v>
      </c>
      <c r="I35" s="210">
        <v>45541</v>
      </c>
      <c r="J35" s="117" t="str">
        <v>CJ대한통운</v>
      </c>
      <c r="K35" s="117" t="str">
        <v>530285399004</v>
      </c>
      <c r="L35" s="210">
        <v>0</v>
      </c>
      <c r="M35" s="117" t="str">
        <v>SE.204</v>
      </c>
      <c r="N35" s="117" t="str">
        <v>투명</v>
      </c>
      <c r="O35" s="117">
        <v>1</v>
      </c>
      <c r="P35" s="117" t="str">
        <v>하은희</v>
      </c>
      <c r="Q35" s="117" t="str">
        <v>010-8272-5589</v>
      </c>
      <c r="R35" s="117">
        <v>0</v>
      </c>
      <c r="S35" s="117" t="str">
        <v>경기도 광명시 광덕산로 5 (철산동, 종합상가동) 후문상가 지하1층 137호 미곡상회</v>
      </c>
      <c r="T35" s="223">
        <v>0</v>
      </c>
      <c r="U35" s="223">
        <v>0</v>
      </c>
      <c r="V35" s="223">
        <v>0</v>
      </c>
      <c r="W35" s="216">
        <v>20800</v>
      </c>
      <c r="X35" s="216">
        <v>0</v>
      </c>
      <c r="Y35" s="216">
        <v>3000</v>
      </c>
      <c r="Z35" s="216">
        <v>3500</v>
      </c>
      <c r="AA35" s="216">
        <v>0</v>
      </c>
      <c r="AB35" s="216">
        <v>960</v>
      </c>
      <c r="AC35" s="216">
        <v>0</v>
      </c>
      <c r="AD35" s="117" t="str">
        <v>떡롤 30*400</v>
      </c>
      <c r="AE35" s="223">
        <v>0</v>
      </c>
      <c r="AF35" s="216">
        <v>20800</v>
      </c>
      <c r="AG35" s="216">
        <v>14300</v>
      </c>
      <c r="AH35" s="216">
        <v>23800</v>
      </c>
      <c r="AI35" s="216">
        <v>0</v>
      </c>
      <c r="AJ35" s="216">
        <v>1214</v>
      </c>
      <c r="AK35" s="216">
        <v>0</v>
      </c>
      <c r="AL35" s="226">
        <v>0</v>
      </c>
      <c r="AM35" s="223">
        <v>0</v>
      </c>
      <c r="AN35" s="117" t="str">
        <v>ptDB47</v>
      </c>
      <c r="AO35" s="263">
        <v>0</v>
      </c>
      <c r="AP35" s="216">
        <v>23800</v>
      </c>
      <c r="AQ35" s="216">
        <v>0</v>
      </c>
      <c r="AR35" s="216">
        <v>1214</v>
      </c>
      <c r="AS35" s="216">
        <v>0</v>
      </c>
      <c r="AT35" s="226">
        <v>0</v>
      </c>
      <c r="AU35" s="223" t="str">
        <v/>
      </c>
      <c r="AV35" s="263">
        <v>0</v>
      </c>
      <c r="AW35" s="117">
        <v>14300</v>
      </c>
    </row>
    <row r="36" spans="1:49">
      <c r="A36" s="117">
        <v>851</v>
      </c>
      <c r="B36" s="117" t="str">
        <v>비닐팩토리</v>
      </c>
      <c r="C36" s="210">
        <v>45540</v>
      </c>
      <c r="D36" s="117" t="str">
        <v>2024090510264481</v>
      </c>
      <c r="E36" s="117" t="str">
        <v>스마트 스토어</v>
      </c>
      <c r="F36" s="117" t="str">
        <v>안미라</v>
      </c>
      <c r="G36" s="117" t="str">
        <v>aftf****</v>
      </c>
      <c r="H36" s="117" t="str">
        <v>010-4513-7115</v>
      </c>
      <c r="I36" s="210">
        <v>45541</v>
      </c>
      <c r="J36" s="117" t="str">
        <v>CJ대한통운</v>
      </c>
      <c r="K36" s="117" t="str">
        <v>530285398713</v>
      </c>
      <c r="L36" s="210">
        <v>0</v>
      </c>
      <c r="M36" s="117" t="str">
        <v>SE.201</v>
      </c>
      <c r="N36" s="117" t="str">
        <v>투명</v>
      </c>
      <c r="O36" s="117">
        <v>1</v>
      </c>
      <c r="P36" s="117" t="str">
        <v>안미라</v>
      </c>
      <c r="Q36" s="117" t="str">
        <v>010-4513-7115</v>
      </c>
      <c r="R36" s="117">
        <v>0</v>
      </c>
      <c r="S36" s="117" t="str">
        <v>경기도 이천시 설성면 설가로468번길 15 (설성면) 송골카페</v>
      </c>
      <c r="T36" s="223">
        <v>0</v>
      </c>
      <c r="U36" s="223">
        <v>0</v>
      </c>
      <c r="V36" s="223">
        <v>0</v>
      </c>
      <c r="W36" s="216">
        <v>14400</v>
      </c>
      <c r="X36" s="216">
        <v>0</v>
      </c>
      <c r="Y36" s="216">
        <v>3000</v>
      </c>
      <c r="Z36" s="216">
        <v>3500</v>
      </c>
      <c r="AA36" s="216">
        <v>0</v>
      </c>
      <c r="AB36" s="216">
        <v>960</v>
      </c>
      <c r="AC36" s="216">
        <v>0</v>
      </c>
      <c r="AD36" s="117" t="str">
        <v>떡롤 20*400</v>
      </c>
      <c r="AE36" s="223">
        <v>0</v>
      </c>
      <c r="AF36" s="216">
        <v>14400</v>
      </c>
      <c r="AG36" s="216">
        <v>9900</v>
      </c>
      <c r="AH36" s="216">
        <v>17400</v>
      </c>
      <c r="AI36" s="216">
        <v>0</v>
      </c>
      <c r="AJ36" s="216">
        <v>893</v>
      </c>
      <c r="AK36" s="216">
        <v>0</v>
      </c>
      <c r="AL36" s="226">
        <v>0</v>
      </c>
      <c r="AM36" s="223">
        <v>0</v>
      </c>
      <c r="AN36" s="117" t="str">
        <v>ptDB47</v>
      </c>
      <c r="AO36" s="263">
        <v>0</v>
      </c>
      <c r="AP36" s="216">
        <v>17400</v>
      </c>
      <c r="AQ36" s="216">
        <v>0</v>
      </c>
      <c r="AR36" s="216">
        <v>893</v>
      </c>
      <c r="AS36" s="216">
        <v>0</v>
      </c>
      <c r="AT36" s="226">
        <v>0</v>
      </c>
      <c r="AU36" s="223" t="str">
        <v/>
      </c>
      <c r="AV36" s="263">
        <v>0</v>
      </c>
      <c r="AW36" s="117">
        <v>9900</v>
      </c>
    </row>
    <row r="37" spans="1:49">
      <c r="A37" s="117">
        <v>862</v>
      </c>
      <c r="B37" s="117" t="str">
        <v>비닐팩토리</v>
      </c>
      <c r="C37" s="210">
        <v>45540</v>
      </c>
      <c r="D37" s="117" t="str">
        <v>24100067612980</v>
      </c>
      <c r="E37" s="117" t="str">
        <v>쿠팡</v>
      </c>
      <c r="F37" s="117" t="str">
        <v>이윤경</v>
      </c>
      <c r="G37" s="117">
        <v>0</v>
      </c>
      <c r="H37" s="117" t="str">
        <v>0502-7531-7222</v>
      </c>
      <c r="I37" s="210">
        <v>45541</v>
      </c>
      <c r="J37" s="117" t="str">
        <v>CJ대한통운</v>
      </c>
      <c r="K37" s="117" t="str">
        <v>530285398890</v>
      </c>
      <c r="L37" s="210">
        <v>0</v>
      </c>
      <c r="M37" s="117" t="str">
        <v>SE.206</v>
      </c>
      <c r="N37" s="117" t="str">
        <v>투명</v>
      </c>
      <c r="O37" s="117">
        <v>1</v>
      </c>
      <c r="P37" s="117" t="str">
        <v>팥pot137</v>
      </c>
      <c r="Q37" s="117" t="str">
        <v>0502-7531-7222</v>
      </c>
      <c r="R37" s="117">
        <v>0</v>
      </c>
      <c r="S37" s="117" t="str">
        <v>광주광역시 광산구 월계로 137 상가102호 팥 pot137 ( 월계동, 첨단남양파크 )</v>
      </c>
      <c r="T37" s="223" t="str">
        <v>직접 받고 부재 시 문 앞</v>
      </c>
      <c r="U37" s="223">
        <v>0</v>
      </c>
      <c r="V37" s="223">
        <v>0</v>
      </c>
      <c r="W37" s="216">
        <v>30240</v>
      </c>
      <c r="X37" s="216">
        <v>0</v>
      </c>
      <c r="Y37" s="216">
        <v>3000</v>
      </c>
      <c r="Z37" s="216">
        <v>3500</v>
      </c>
      <c r="AA37" s="216">
        <v>0</v>
      </c>
      <c r="AB37" s="216">
        <v>960</v>
      </c>
      <c r="AC37" s="216">
        <v>0</v>
      </c>
      <c r="AD37" s="117" t="str">
        <v>떡롤 45*330</v>
      </c>
      <c r="AE37" s="223" t="str">
        <v>재구매</v>
      </c>
      <c r="AF37" s="216">
        <v>30240</v>
      </c>
      <c r="AG37" s="216">
        <v>19800</v>
      </c>
      <c r="AH37" s="216">
        <v>33240</v>
      </c>
      <c r="AI37" s="216">
        <v>0</v>
      </c>
      <c r="AJ37" s="216">
        <v>3692</v>
      </c>
      <c r="AK37" s="216">
        <v>0</v>
      </c>
      <c r="AL37" s="226">
        <v>0</v>
      </c>
      <c r="AM37" s="223">
        <v>0</v>
      </c>
      <c r="AN37" s="117" t="str">
        <v>ptDB47</v>
      </c>
      <c r="AO37" s="263">
        <v>0</v>
      </c>
      <c r="AP37" s="216">
        <v>33240</v>
      </c>
      <c r="AQ37" s="216">
        <v>0</v>
      </c>
      <c r="AR37" s="216">
        <v>3692</v>
      </c>
      <c r="AS37" s="216">
        <v>0</v>
      </c>
      <c r="AT37" s="226">
        <v>0</v>
      </c>
      <c r="AU37" s="223" t="str">
        <v/>
      </c>
      <c r="AV37" s="263">
        <v>0</v>
      </c>
      <c r="AW37" s="117">
        <v>19800</v>
      </c>
    </row>
    <row r="38" spans="1:49">
      <c r="A38" s="117">
        <v>863</v>
      </c>
      <c r="B38" s="117" t="str">
        <v>비닐팩토리</v>
      </c>
      <c r="C38" s="210">
        <v>45541</v>
      </c>
      <c r="D38" s="117" t="str">
        <v>11100067623839</v>
      </c>
      <c r="E38" s="117" t="str">
        <v>쿠팡</v>
      </c>
      <c r="F38" s="117" t="str">
        <v>김윤주</v>
      </c>
      <c r="G38" s="117">
        <v>0</v>
      </c>
      <c r="H38" s="117" t="str">
        <v>0504-4352-3615</v>
      </c>
      <c r="I38" s="210">
        <v>45541</v>
      </c>
      <c r="J38" s="117" t="str">
        <v>CJ대한통운</v>
      </c>
      <c r="K38" s="117" t="str">
        <v>530285398816</v>
      </c>
      <c r="L38" s="210">
        <v>0</v>
      </c>
      <c r="M38" s="117" t="str">
        <v>SE.206</v>
      </c>
      <c r="N38" s="117" t="str">
        <v>투명</v>
      </c>
      <c r="O38" s="117">
        <v>2</v>
      </c>
      <c r="P38" s="117" t="str">
        <v>김윤주</v>
      </c>
      <c r="Q38" s="117" t="str">
        <v>0504-4352-3615</v>
      </c>
      <c r="R38" s="117">
        <v>0</v>
      </c>
      <c r="S38" s="117" t="str">
        <v>제주특별자치도 제주시 제주대학로 102 공대 2호관 지하1층 b008문앞 ( 아라일동 )</v>
      </c>
      <c r="T38" s="223" t="str">
        <v>문 앞</v>
      </c>
      <c r="U38" s="223">
        <v>0</v>
      </c>
      <c r="V38" s="223">
        <v>0</v>
      </c>
      <c r="W38" s="216">
        <v>60480</v>
      </c>
      <c r="X38" s="216">
        <v>0</v>
      </c>
      <c r="Y38" s="216">
        <v>0</v>
      </c>
      <c r="Z38" s="216">
        <v>4400</v>
      </c>
      <c r="AA38" s="216">
        <v>3000</v>
      </c>
      <c r="AB38" s="216">
        <v>1725</v>
      </c>
      <c r="AC38" s="216">
        <v>0</v>
      </c>
      <c r="AD38" s="117" t="str">
        <v>떡롤 45*330</v>
      </c>
      <c r="AE38" s="223">
        <v>0</v>
      </c>
      <c r="AF38" s="216">
        <v>30240</v>
      </c>
      <c r="AG38" s="216">
        <v>19800</v>
      </c>
      <c r="AH38" s="216">
        <v>60480</v>
      </c>
      <c r="AI38" s="216">
        <v>0</v>
      </c>
      <c r="AJ38" s="216">
        <v>7185</v>
      </c>
      <c r="AK38" s="216">
        <v>0</v>
      </c>
      <c r="AL38" s="226">
        <v>0</v>
      </c>
      <c r="AM38" s="223">
        <v>0</v>
      </c>
      <c r="AN38" s="117" t="str">
        <v>ptDB47</v>
      </c>
      <c r="AO38" s="263">
        <v>0</v>
      </c>
      <c r="AP38" s="216">
        <v>63480</v>
      </c>
      <c r="AQ38" s="216">
        <v>0</v>
      </c>
      <c r="AR38" s="216">
        <v>7185</v>
      </c>
      <c r="AS38" s="216">
        <v>0</v>
      </c>
      <c r="AT38" s="226">
        <v>0</v>
      </c>
      <c r="AU38" s="223" t="str">
        <v/>
      </c>
      <c r="AV38" s="263">
        <v>0</v>
      </c>
      <c r="AW38" s="117">
        <v>39600</v>
      </c>
    </row>
    <row r="39" spans="1:49">
      <c r="A39" s="117">
        <v>867</v>
      </c>
      <c r="B39" s="117" t="str">
        <v>비닐팩토리</v>
      </c>
      <c r="C39" s="210">
        <v>45544</v>
      </c>
      <c r="D39" s="117" t="str">
        <v>2024090942322391</v>
      </c>
      <c r="E39" s="117" t="str">
        <v>스마트 스토어</v>
      </c>
      <c r="F39" s="117" t="str">
        <v>최송희</v>
      </c>
      <c r="G39" s="117" t="str">
        <v>myba****</v>
      </c>
      <c r="H39" s="117" t="str">
        <v>010-8376-0401</v>
      </c>
      <c r="I39" s="210">
        <v>45544</v>
      </c>
      <c r="J39" s="117" t="str">
        <v>CJ대한통운</v>
      </c>
      <c r="K39" s="117" t="str">
        <v>530287734952</v>
      </c>
      <c r="L39" s="210">
        <v>0</v>
      </c>
      <c r="M39" s="117" t="str">
        <v>SE.305</v>
      </c>
      <c r="N39" s="117" t="str">
        <v>투명</v>
      </c>
      <c r="O39" s="117">
        <v>1</v>
      </c>
      <c r="P39" s="117" t="str">
        <v>최송희</v>
      </c>
      <c r="Q39" s="117" t="str">
        <v>010-8376-0401</v>
      </c>
      <c r="R39" s="117">
        <v>0</v>
      </c>
      <c r="S39" s="117" t="str">
        <v>경기도 김포시 양촌읍 양곡4로197번길 12 (양촌읍, 한강금호어울림 2단지) 201동1204호</v>
      </c>
      <c r="T39" s="223">
        <v>0</v>
      </c>
      <c r="U39" s="223">
        <v>0</v>
      </c>
      <c r="V39" s="223" t="str">
        <v>반품</v>
      </c>
      <c r="W39" s="216">
        <v>18400</v>
      </c>
      <c r="X39" s="216">
        <v>0</v>
      </c>
      <c r="Y39" s="216">
        <v>3000</v>
      </c>
      <c r="Z39" s="216">
        <v>3000</v>
      </c>
      <c r="AA39" s="216">
        <v>0</v>
      </c>
      <c r="AB39" s="216">
        <v>0</v>
      </c>
      <c r="AC39" s="216">
        <v>0</v>
      </c>
      <c r="AD39" s="117" t="str">
        <v>떡외겹 39*40</v>
      </c>
      <c r="AE39" s="223">
        <v>0</v>
      </c>
      <c r="AF39" s="216">
        <v>18400</v>
      </c>
      <c r="AG39" s="216">
        <v>12650</v>
      </c>
      <c r="AH39" s="216">
        <v>21400</v>
      </c>
      <c r="AI39" s="216">
        <v>0</v>
      </c>
      <c r="AJ39" s="216">
        <v>1094</v>
      </c>
      <c r="AK39" s="216">
        <v>0</v>
      </c>
      <c r="AL39" s="226">
        <v>0</v>
      </c>
      <c r="AM39" s="223">
        <v>0</v>
      </c>
      <c r="AN39" s="117" t="str">
        <v>ptDB47</v>
      </c>
      <c r="AO39" s="263">
        <v>0</v>
      </c>
      <c r="AP39" s="216">
        <v>3000</v>
      </c>
      <c r="AQ39" s="216">
        <v>0</v>
      </c>
      <c r="AR39" s="216">
        <v>259</v>
      </c>
      <c r="AS39" s="216">
        <v>0</v>
      </c>
      <c r="AT39" s="226">
        <v>0</v>
      </c>
      <c r="AU39" s="223" t="str">
        <v>반품</v>
      </c>
      <c r="AV39" s="263">
        <v>0</v>
      </c>
      <c r="AW39" s="117">
        <v>12650</v>
      </c>
    </row>
    <row r="40" spans="1:49">
      <c r="A40" s="117">
        <v>868</v>
      </c>
      <c r="B40" s="117" t="str">
        <v>비닐팩토리</v>
      </c>
      <c r="C40" s="210">
        <v>45544</v>
      </c>
      <c r="D40" s="117" t="str">
        <v>2024090927123751</v>
      </c>
      <c r="E40" s="117" t="str">
        <v>스마트 스토어</v>
      </c>
      <c r="F40" s="117" t="str">
        <v>염숙자</v>
      </c>
      <c r="G40" s="117" t="str">
        <v>ckys****</v>
      </c>
      <c r="H40" s="117" t="str">
        <v>010-5326-9750</v>
      </c>
      <c r="I40" s="210">
        <v>45544</v>
      </c>
      <c r="J40" s="117" t="str">
        <v>CJ대한통운</v>
      </c>
      <c r="K40" s="117" t="str">
        <v>530287378711</v>
      </c>
      <c r="L40" s="210">
        <v>0</v>
      </c>
      <c r="M40" s="117" t="str">
        <v>SE.107</v>
      </c>
      <c r="N40" s="117" t="str">
        <v>투명</v>
      </c>
      <c r="O40" s="117">
        <v>4</v>
      </c>
      <c r="P40" s="117" t="str">
        <v>숙이네 부뚜막</v>
      </c>
      <c r="Q40" s="117" t="str">
        <v>010-5326-9750</v>
      </c>
      <c r="R40" s="117">
        <v>0</v>
      </c>
      <c r="S40" s="117" t="str">
        <v>경기도 용인시 수지구 죽전로193번길 35 (죽전동, 성현마을반도유보라) 상가동 204호</v>
      </c>
      <c r="T40" s="223">
        <v>0</v>
      </c>
      <c r="U40" s="223">
        <v>0</v>
      </c>
      <c r="V40" s="223">
        <v>0</v>
      </c>
      <c r="W40" s="216">
        <v>12960</v>
      </c>
      <c r="X40" s="216">
        <v>5160</v>
      </c>
      <c r="Y40" s="216">
        <v>0</v>
      </c>
      <c r="Z40" s="216">
        <v>3500</v>
      </c>
      <c r="AA40" s="216">
        <v>0</v>
      </c>
      <c r="AB40" s="216">
        <v>960</v>
      </c>
      <c r="AC40" s="216">
        <v>0</v>
      </c>
      <c r="AD40" s="117" t="str">
        <v>소폭 30*51</v>
      </c>
      <c r="AE40" s="223">
        <v>0</v>
      </c>
      <c r="AF40" s="216">
        <v>3240</v>
      </c>
      <c r="AG40" s="216">
        <v>2156</v>
      </c>
      <c r="AH40" s="216">
        <v>12960</v>
      </c>
      <c r="AI40" s="216">
        <v>0</v>
      </c>
      <c r="AJ40" s="216">
        <v>731</v>
      </c>
      <c r="AK40" s="216">
        <v>0</v>
      </c>
      <c r="AL40" s="226">
        <v>0</v>
      </c>
      <c r="AM40" s="223">
        <v>0</v>
      </c>
      <c r="AN40" s="117" t="str">
        <v>ptDB47</v>
      </c>
      <c r="AO40" s="263">
        <v>0</v>
      </c>
      <c r="AP40" s="216">
        <v>12960</v>
      </c>
      <c r="AQ40" s="216">
        <v>0</v>
      </c>
      <c r="AR40" s="216">
        <v>731</v>
      </c>
      <c r="AS40" s="216">
        <v>0</v>
      </c>
      <c r="AT40" s="226">
        <v>0</v>
      </c>
      <c r="AU40" s="223" t="str">
        <v/>
      </c>
      <c r="AV40" s="263">
        <v>0</v>
      </c>
      <c r="AW40" s="117">
        <v>8624</v>
      </c>
    </row>
    <row r="41" spans="1:49">
      <c r="A41" s="117">
        <v>869</v>
      </c>
      <c r="B41" s="117" t="str">
        <v>비닐팩토리</v>
      </c>
      <c r="C41" s="210">
        <v>45544</v>
      </c>
      <c r="D41" s="117" t="str">
        <v>2024090927123741</v>
      </c>
      <c r="E41" s="117" t="str">
        <v>스마트 스토어</v>
      </c>
      <c r="F41" s="117" t="str">
        <v>염숙자</v>
      </c>
      <c r="G41" s="117" t="str">
        <v>ckys****</v>
      </c>
      <c r="H41" s="117" t="str">
        <v>010-5326-9750</v>
      </c>
      <c r="I41" s="210">
        <v>45544</v>
      </c>
      <c r="J41" s="117" t="str">
        <v>CJ대한통운</v>
      </c>
      <c r="K41" s="117" t="str">
        <v>530287378711</v>
      </c>
      <c r="L41" s="210">
        <v>0</v>
      </c>
      <c r="M41" s="117" t="str">
        <v>SE.106</v>
      </c>
      <c r="N41" s="117" t="str">
        <v>투명</v>
      </c>
      <c r="O41" s="117">
        <v>4</v>
      </c>
      <c r="P41" s="117" t="str">
        <v>숙이네 부뚜막</v>
      </c>
      <c r="Q41" s="117" t="str">
        <v>010-5326-9750</v>
      </c>
      <c r="R41" s="117">
        <v>0</v>
      </c>
      <c r="S41" s="117" t="str">
        <v>경기도 용인시 수지구 죽전로193번길 35 (죽전동, 성현마을반도유보라) 상가동 204호</v>
      </c>
      <c r="T41" s="223">
        <v>0</v>
      </c>
      <c r="U41" s="223">
        <v>0</v>
      </c>
      <c r="V41" s="223">
        <v>0</v>
      </c>
      <c r="W41" s="216">
        <v>11880</v>
      </c>
      <c r="X41" s="216">
        <v>5160</v>
      </c>
      <c r="Y41" s="216">
        <v>0</v>
      </c>
      <c r="Z41" s="216">
        <v>0</v>
      </c>
      <c r="AA41" s="216">
        <v>0</v>
      </c>
      <c r="AB41" s="216">
        <v>0</v>
      </c>
      <c r="AC41" s="216">
        <v>0</v>
      </c>
      <c r="AD41" s="117" t="str">
        <v>소폭 24*38</v>
      </c>
      <c r="AE41" s="223" t="str">
        <v>재구매</v>
      </c>
      <c r="AF41" s="216">
        <v>2970</v>
      </c>
      <c r="AG41" s="216">
        <v>1980</v>
      </c>
      <c r="AH41" s="216">
        <v>11880</v>
      </c>
      <c r="AI41" s="216">
        <v>0</v>
      </c>
      <c r="AJ41" s="216">
        <v>677</v>
      </c>
      <c r="AK41" s="216">
        <v>0</v>
      </c>
      <c r="AL41" s="226">
        <v>0</v>
      </c>
      <c r="AM41" s="223">
        <v>0</v>
      </c>
      <c r="AN41" s="117" t="str">
        <v>ptDB47</v>
      </c>
      <c r="AO41" s="263">
        <v>0</v>
      </c>
      <c r="AP41" s="216">
        <v>11880</v>
      </c>
      <c r="AQ41" s="216">
        <v>0</v>
      </c>
      <c r="AR41" s="216">
        <v>677</v>
      </c>
      <c r="AS41" s="216">
        <v>0</v>
      </c>
      <c r="AT41" s="226">
        <v>0</v>
      </c>
      <c r="AU41" s="223" t="str">
        <v/>
      </c>
      <c r="AV41" s="263">
        <v>0</v>
      </c>
      <c r="AW41" s="117">
        <v>7920</v>
      </c>
    </row>
    <row r="42" spans="1:49">
      <c r="A42" s="117">
        <v>870</v>
      </c>
      <c r="B42" s="117" t="str">
        <v>비닐팩토리</v>
      </c>
      <c r="C42" s="210">
        <v>45542</v>
      </c>
      <c r="D42" s="117" t="str">
        <v>2024090777479051</v>
      </c>
      <c r="E42" s="117" t="str">
        <v>스마트 스토어</v>
      </c>
      <c r="F42" s="117" t="str">
        <v>정하나</v>
      </c>
      <c r="G42" s="117" t="str">
        <v>jhn0****</v>
      </c>
      <c r="H42" s="117" t="str">
        <v>010-6335-1073</v>
      </c>
      <c r="I42" s="210">
        <v>45544</v>
      </c>
      <c r="J42" s="117" t="str">
        <v>CJ대한통운</v>
      </c>
      <c r="K42" s="117" t="str">
        <v>540286056175</v>
      </c>
      <c r="L42" s="210">
        <v>0</v>
      </c>
      <c r="M42" s="117" t="str">
        <v>SE.101</v>
      </c>
      <c r="N42" s="117" t="str">
        <v>투명</v>
      </c>
      <c r="O42" s="117">
        <v>50</v>
      </c>
      <c r="P42" s="117" t="str">
        <v>정하나</v>
      </c>
      <c r="Q42" s="117" t="str">
        <v>010-6335-1073</v>
      </c>
      <c r="R42" s="117">
        <v>0</v>
      </c>
      <c r="S42" s="117" t="str">
        <v>인천광역시 서구 청라한내로 132 (청라동, 청라한양수자인레이크블루) 상가2동 108호 엄마찬스</v>
      </c>
      <c r="T42" s="223">
        <v>0</v>
      </c>
      <c r="U42" s="223">
        <v>0</v>
      </c>
      <c r="V42" s="223">
        <v>0</v>
      </c>
      <c r="W42" s="216">
        <v>41500</v>
      </c>
      <c r="X42" s="216">
        <v>64500</v>
      </c>
      <c r="Y42" s="216">
        <v>0</v>
      </c>
      <c r="Z42" s="216">
        <v>3500</v>
      </c>
      <c r="AA42" s="216">
        <v>0</v>
      </c>
      <c r="AB42" s="216">
        <v>960</v>
      </c>
      <c r="AC42" s="216">
        <v>0</v>
      </c>
      <c r="AD42" s="117" t="str">
        <v>소폭 10*26</v>
      </c>
      <c r="AE42" s="223">
        <v>0</v>
      </c>
      <c r="AF42" s="216">
        <v>830</v>
      </c>
      <c r="AG42" s="216">
        <v>550</v>
      </c>
      <c r="AH42" s="216">
        <v>41500</v>
      </c>
      <c r="AI42" s="216">
        <v>0</v>
      </c>
      <c r="AJ42" s="216">
        <v>2165</v>
      </c>
      <c r="AK42" s="216">
        <v>0</v>
      </c>
      <c r="AL42" s="226">
        <v>0</v>
      </c>
      <c r="AM42" s="223">
        <v>0</v>
      </c>
      <c r="AN42" s="117" t="str">
        <v>ptDB47</v>
      </c>
      <c r="AO42" s="263">
        <v>0</v>
      </c>
      <c r="AP42" s="216">
        <v>41500</v>
      </c>
      <c r="AQ42" s="216">
        <v>0</v>
      </c>
      <c r="AR42" s="216">
        <v>2165</v>
      </c>
      <c r="AS42" s="216">
        <v>0</v>
      </c>
      <c r="AT42" s="226">
        <v>0</v>
      </c>
      <c r="AU42" s="223" t="str">
        <v/>
      </c>
      <c r="AV42" s="263">
        <v>0</v>
      </c>
      <c r="AW42" s="117">
        <v>27500</v>
      </c>
    </row>
    <row r="43" spans="1:49">
      <c r="A43" s="117">
        <v>871</v>
      </c>
      <c r="B43" s="117" t="str">
        <v>비닐팩토리</v>
      </c>
      <c r="C43" s="210">
        <v>45542</v>
      </c>
      <c r="D43" s="117" t="str">
        <v>2024090758740381</v>
      </c>
      <c r="E43" s="117" t="str">
        <v>스마트 스토어</v>
      </c>
      <c r="F43" s="117" t="str">
        <v>강익찬</v>
      </c>
      <c r="G43" s="117" t="str">
        <v>neom****</v>
      </c>
      <c r="H43" s="117" t="str">
        <v>010-4921-1037</v>
      </c>
      <c r="I43" s="210">
        <v>45544</v>
      </c>
      <c r="J43" s="117" t="str">
        <v>CJ대한통운</v>
      </c>
      <c r="K43" s="117" t="str">
        <v>530287502810</v>
      </c>
      <c r="L43" s="210">
        <v>0</v>
      </c>
      <c r="M43" s="117" t="str">
        <v>SE.304</v>
      </c>
      <c r="N43" s="117" t="str">
        <v>투명</v>
      </c>
      <c r="O43" s="117">
        <v>1</v>
      </c>
      <c r="P43" s="117" t="str">
        <v>강익찬</v>
      </c>
      <c r="Q43" s="117" t="str">
        <v>010-4921-1037</v>
      </c>
      <c r="R43" s="117">
        <v>0</v>
      </c>
      <c r="S43" s="117" t="str">
        <v>경기도 양주시 고읍북로 78 (만송동, 은빛마을 휴먼시아) 704동 1304호</v>
      </c>
      <c r="T43" s="223">
        <v>0</v>
      </c>
      <c r="U43" s="223">
        <v>0</v>
      </c>
      <c r="V43" s="223">
        <v>0</v>
      </c>
      <c r="W43" s="216">
        <v>13600</v>
      </c>
      <c r="X43" s="216">
        <v>0</v>
      </c>
      <c r="Y43" s="216">
        <v>3000</v>
      </c>
      <c r="Z43" s="216">
        <v>3000</v>
      </c>
      <c r="AA43" s="216">
        <v>0</v>
      </c>
      <c r="AB43" s="216">
        <v>0</v>
      </c>
      <c r="AC43" s="216">
        <v>0</v>
      </c>
      <c r="AD43" s="117" t="str">
        <v>떡외겹 30*38</v>
      </c>
      <c r="AE43" s="223">
        <v>0</v>
      </c>
      <c r="AF43" s="216">
        <v>13600</v>
      </c>
      <c r="AG43" s="216">
        <v>9350</v>
      </c>
      <c r="AH43" s="216">
        <v>16600</v>
      </c>
      <c r="AI43" s="216">
        <v>0</v>
      </c>
      <c r="AJ43" s="216">
        <v>852</v>
      </c>
      <c r="AK43" s="216">
        <v>0</v>
      </c>
      <c r="AL43" s="226">
        <v>0</v>
      </c>
      <c r="AM43" s="223">
        <v>0</v>
      </c>
      <c r="AN43" s="117" t="str">
        <v>ptDB47</v>
      </c>
      <c r="AO43" s="263">
        <v>0</v>
      </c>
      <c r="AP43" s="216">
        <v>16600</v>
      </c>
      <c r="AQ43" s="216">
        <v>0</v>
      </c>
      <c r="AR43" s="216">
        <v>852</v>
      </c>
      <c r="AS43" s="216">
        <v>0</v>
      </c>
      <c r="AT43" s="226">
        <v>0</v>
      </c>
      <c r="AU43" s="223" t="str">
        <v/>
      </c>
      <c r="AV43" s="263">
        <v>0</v>
      </c>
      <c r="AW43" s="117">
        <v>9350</v>
      </c>
    </row>
    <row r="44" spans="1:49">
      <c r="A44" s="117">
        <v>872</v>
      </c>
      <c r="B44" s="117" t="str">
        <v>비닐팩토리</v>
      </c>
      <c r="C44" s="210">
        <v>45542</v>
      </c>
      <c r="D44" s="117" t="str">
        <v>2024090758740371</v>
      </c>
      <c r="E44" s="117" t="str">
        <v>스마트 스토어</v>
      </c>
      <c r="F44" s="117" t="str">
        <v>강익찬</v>
      </c>
      <c r="G44" s="117" t="str">
        <v>neom****</v>
      </c>
      <c r="H44" s="117" t="str">
        <v>010-4921-1037</v>
      </c>
      <c r="I44" s="210">
        <v>45544</v>
      </c>
      <c r="J44" s="117" t="str">
        <v>CJ대한통운</v>
      </c>
      <c r="K44" s="117" t="str">
        <v>530287502810</v>
      </c>
      <c r="L44" s="210">
        <v>0</v>
      </c>
      <c r="M44" s="117" t="str">
        <v>SE.108</v>
      </c>
      <c r="N44" s="117" t="str">
        <v>투명</v>
      </c>
      <c r="O44" s="117">
        <v>1</v>
      </c>
      <c r="P44" s="117" t="str">
        <v>강익찬</v>
      </c>
      <c r="Q44" s="117" t="str">
        <v>010-4921-1037</v>
      </c>
      <c r="R44" s="117">
        <v>0</v>
      </c>
      <c r="S44" s="117" t="str">
        <v>경기도 양주시 고읍북로 78 (만송동, 은빛마을 휴먼시아) 704동 1304호</v>
      </c>
      <c r="T44" s="223">
        <v>0</v>
      </c>
      <c r="U44" s="223">
        <v>0</v>
      </c>
      <c r="V44" s="223">
        <v>0</v>
      </c>
      <c r="W44" s="216">
        <v>1080</v>
      </c>
      <c r="X44" s="216">
        <v>1560</v>
      </c>
      <c r="Y44" s="216">
        <v>0</v>
      </c>
      <c r="Z44" s="216">
        <v>0</v>
      </c>
      <c r="AA44" s="216">
        <v>0</v>
      </c>
      <c r="AB44" s="216">
        <v>0</v>
      </c>
      <c r="AC44" s="216">
        <v>0</v>
      </c>
      <c r="AD44" s="117" t="str">
        <v>고추 45*75</v>
      </c>
      <c r="AE44" s="223" t="str">
        <v>재구매</v>
      </c>
      <c r="AF44" s="216">
        <v>1080</v>
      </c>
      <c r="AG44" s="216">
        <v>715</v>
      </c>
      <c r="AH44" s="216">
        <v>1080</v>
      </c>
      <c r="AI44" s="216">
        <v>0</v>
      </c>
      <c r="AJ44" s="216">
        <v>134</v>
      </c>
      <c r="AK44" s="216">
        <v>0</v>
      </c>
      <c r="AL44" s="226">
        <v>0</v>
      </c>
      <c r="AM44" s="223">
        <v>0</v>
      </c>
      <c r="AN44" s="117" t="str">
        <v>ptDB47</v>
      </c>
      <c r="AO44" s="263">
        <v>0</v>
      </c>
      <c r="AP44" s="216">
        <v>1080</v>
      </c>
      <c r="AQ44" s="216">
        <v>0</v>
      </c>
      <c r="AR44" s="216">
        <v>134</v>
      </c>
      <c r="AS44" s="216">
        <v>0</v>
      </c>
      <c r="AT44" s="226">
        <v>0</v>
      </c>
      <c r="AU44" s="223" t="str">
        <v/>
      </c>
      <c r="AV44" s="263">
        <v>0</v>
      </c>
      <c r="AW44" s="117">
        <v>715</v>
      </c>
    </row>
    <row r="45" spans="1:49">
      <c r="A45" s="117">
        <v>873</v>
      </c>
      <c r="B45" s="117" t="str">
        <v>비닐팩토리</v>
      </c>
      <c r="C45" s="210">
        <v>45541</v>
      </c>
      <c r="D45" s="117" t="str">
        <v>2024090647027091</v>
      </c>
      <c r="E45" s="117" t="str">
        <v>스마트 스토어</v>
      </c>
      <c r="F45" s="117" t="str">
        <v>안채옥</v>
      </c>
      <c r="G45" s="117" t="str">
        <v>coco****</v>
      </c>
      <c r="H45" s="117" t="str">
        <v>010-8746-8660</v>
      </c>
      <c r="I45" s="210">
        <v>45544</v>
      </c>
      <c r="J45" s="117" t="str">
        <v>CJ대한통운</v>
      </c>
      <c r="K45" s="117" t="str">
        <v>540286236775</v>
      </c>
      <c r="L45" s="210">
        <v>0</v>
      </c>
      <c r="M45" s="117" t="str">
        <v>SE.203</v>
      </c>
      <c r="N45" s="117" t="str">
        <v>투명</v>
      </c>
      <c r="O45" s="117">
        <v>1</v>
      </c>
      <c r="P45" s="117" t="str">
        <v>최지훈</v>
      </c>
      <c r="Q45" s="117" t="str">
        <v>010-8874-3752</v>
      </c>
      <c r="R45" s="117">
        <v>0</v>
      </c>
      <c r="S45" s="117" t="str">
        <v>서울특별시 마포구 동교로 53-1 (망원동) 402호</v>
      </c>
      <c r="T45" s="223">
        <v>0</v>
      </c>
      <c r="U45" s="223">
        <v>0</v>
      </c>
      <c r="V45" s="223">
        <v>0</v>
      </c>
      <c r="W45" s="216">
        <v>17600</v>
      </c>
      <c r="X45" s="216">
        <v>0</v>
      </c>
      <c r="Y45" s="216">
        <v>3000</v>
      </c>
      <c r="Z45" s="216">
        <v>3500</v>
      </c>
      <c r="AA45" s="216">
        <v>0</v>
      </c>
      <c r="AB45" s="216">
        <v>960</v>
      </c>
      <c r="AC45" s="216">
        <v>0</v>
      </c>
      <c r="AD45" s="117" t="str">
        <v>떡롤 24*400</v>
      </c>
      <c r="AE45" s="223">
        <v>0</v>
      </c>
      <c r="AF45" s="216">
        <v>17600</v>
      </c>
      <c r="AG45" s="216">
        <v>12100</v>
      </c>
      <c r="AH45" s="216">
        <v>20600</v>
      </c>
      <c r="AI45" s="216">
        <v>0</v>
      </c>
      <c r="AJ45" s="216">
        <v>1053</v>
      </c>
      <c r="AK45" s="216">
        <v>0</v>
      </c>
      <c r="AL45" s="226">
        <v>0</v>
      </c>
      <c r="AM45" s="223">
        <v>0</v>
      </c>
      <c r="AN45" s="117" t="str">
        <v>ptDB47</v>
      </c>
      <c r="AO45" s="263">
        <v>0</v>
      </c>
      <c r="AP45" s="216">
        <v>20600</v>
      </c>
      <c r="AQ45" s="216">
        <v>0</v>
      </c>
      <c r="AR45" s="216">
        <v>1053</v>
      </c>
      <c r="AS45" s="216">
        <v>0</v>
      </c>
      <c r="AT45" s="226">
        <v>0</v>
      </c>
      <c r="AU45" s="223" t="str">
        <v/>
      </c>
      <c r="AV45" s="263">
        <v>0</v>
      </c>
      <c r="AW45" s="117">
        <v>12100</v>
      </c>
    </row>
    <row r="46" spans="1:49">
      <c r="A46" s="117">
        <v>874</v>
      </c>
      <c r="B46" s="117" t="str">
        <v>비닐팩토리</v>
      </c>
      <c r="C46" s="210">
        <v>45544</v>
      </c>
      <c r="D46" s="117" t="str">
        <v>23100068207118</v>
      </c>
      <c r="E46" s="117" t="str">
        <v>쿠팡</v>
      </c>
      <c r="F46" s="117" t="str">
        <v>변재호</v>
      </c>
      <c r="G46" s="117">
        <v>0</v>
      </c>
      <c r="H46" s="117" t="str">
        <v>0504-4355-2694</v>
      </c>
      <c r="I46" s="210">
        <v>45544</v>
      </c>
      <c r="J46" s="117" t="str">
        <v>CJ대한통운</v>
      </c>
      <c r="K46" s="117" t="str">
        <v>530287721630</v>
      </c>
      <c r="L46" s="210">
        <v>0</v>
      </c>
      <c r="M46" s="117" t="str">
        <v>SE.205</v>
      </c>
      <c r="N46" s="117" t="str">
        <v>투명</v>
      </c>
      <c r="O46" s="117">
        <v>2</v>
      </c>
      <c r="P46" s="117" t="str">
        <v>변재호</v>
      </c>
      <c r="Q46" s="117" t="str">
        <v>0504-4355-2694</v>
      </c>
      <c r="R46" s="117">
        <v>0</v>
      </c>
      <c r="S46" s="117" t="str">
        <v>부산광역시 금정구 구서동 742-17 동국빌딩 1층 메노미니떡집</v>
      </c>
      <c r="T46" s="223" t="str">
        <v>직접 받고 부재 시 문 앞</v>
      </c>
      <c r="U46" s="223">
        <v>0</v>
      </c>
      <c r="V46" s="223">
        <v>0</v>
      </c>
      <c r="W46" s="216">
        <v>50400</v>
      </c>
      <c r="X46" s="216">
        <v>0</v>
      </c>
      <c r="Y46" s="216">
        <v>0</v>
      </c>
      <c r="Z46" s="216">
        <v>4400</v>
      </c>
      <c r="AA46" s="216">
        <v>0</v>
      </c>
      <c r="AB46" s="216">
        <v>1725</v>
      </c>
      <c r="AC46" s="216">
        <v>0</v>
      </c>
      <c r="AD46" s="117" t="str">
        <v>떡롤 35*400</v>
      </c>
      <c r="AE46" s="223">
        <v>0</v>
      </c>
      <c r="AF46" s="216">
        <v>25200</v>
      </c>
      <c r="AG46" s="216">
        <v>16500</v>
      </c>
      <c r="AH46" s="216">
        <v>50400</v>
      </c>
      <c r="AI46" s="216">
        <v>0</v>
      </c>
      <c r="AJ46" s="216">
        <v>5988</v>
      </c>
      <c r="AK46" s="216">
        <v>0</v>
      </c>
      <c r="AL46" s="226">
        <v>0</v>
      </c>
      <c r="AM46" s="223">
        <v>0</v>
      </c>
      <c r="AN46" s="117" t="str">
        <v>ptDB47</v>
      </c>
      <c r="AO46" s="263">
        <v>0</v>
      </c>
      <c r="AP46" s="216">
        <v>50400</v>
      </c>
      <c r="AQ46" s="216">
        <v>0</v>
      </c>
      <c r="AR46" s="216">
        <v>5988</v>
      </c>
      <c r="AS46" s="216">
        <v>0</v>
      </c>
      <c r="AT46" s="226">
        <v>0</v>
      </c>
      <c r="AU46" s="223" t="str">
        <v/>
      </c>
      <c r="AV46" s="263">
        <v>0</v>
      </c>
      <c r="AW46" s="117">
        <v>33000</v>
      </c>
    </row>
    <row r="47" spans="1:49">
      <c r="A47" s="117">
        <v>897</v>
      </c>
      <c r="B47" s="117" t="str">
        <v>비닐팩토리</v>
      </c>
      <c r="C47" s="210">
        <v>45544</v>
      </c>
      <c r="D47" s="117" t="str">
        <v>25100068375950</v>
      </c>
      <c r="E47" s="117" t="str">
        <v>쿠팡</v>
      </c>
      <c r="F47" s="117" t="str">
        <v>장현영</v>
      </c>
      <c r="G47" s="117">
        <v>0</v>
      </c>
      <c r="H47" s="117" t="str">
        <v>0502-1622-5484</v>
      </c>
      <c r="I47" s="210">
        <v>45545</v>
      </c>
      <c r="J47" s="117" t="str">
        <v>CJ대한통운</v>
      </c>
      <c r="K47" s="117" t="str">
        <v>540287537460</v>
      </c>
      <c r="L47" s="210">
        <v>0</v>
      </c>
      <c r="M47" s="117" t="str">
        <v>SE.306</v>
      </c>
      <c r="N47" s="117" t="str">
        <v>투명</v>
      </c>
      <c r="O47" s="117">
        <v>1</v>
      </c>
      <c r="P47" s="117" t="str">
        <v>장현영</v>
      </c>
      <c r="Q47" s="117" t="str">
        <v>0502-1622-5484</v>
      </c>
      <c r="R47" s="117">
        <v>0</v>
      </c>
      <c r="S47" s="117" t="str">
        <v>인천광역시 계양구 계산동 964-28 영동프라임빌 1동 402호</v>
      </c>
      <c r="T47" s="223" t="str">
        <v>문 앞</v>
      </c>
      <c r="U47" s="223">
        <v>0</v>
      </c>
      <c r="V47" s="223">
        <v>0</v>
      </c>
      <c r="W47" s="216">
        <v>14780</v>
      </c>
      <c r="X47" s="216">
        <v>0</v>
      </c>
      <c r="Y47" s="216">
        <v>3000</v>
      </c>
      <c r="Z47" s="216">
        <v>3000</v>
      </c>
      <c r="AA47" s="216">
        <v>0</v>
      </c>
      <c r="AB47" s="216">
        <v>0</v>
      </c>
      <c r="AC47" s="216">
        <v>0</v>
      </c>
      <c r="AD47" s="117" t="str">
        <v>떡외겹 20*20</v>
      </c>
      <c r="AE47" s="223">
        <v>0</v>
      </c>
      <c r="AF47" s="216">
        <v>14780</v>
      </c>
      <c r="AG47" s="216">
        <v>9680</v>
      </c>
      <c r="AH47" s="216">
        <v>17780</v>
      </c>
      <c r="AI47" s="216">
        <v>0</v>
      </c>
      <c r="AJ47" s="216">
        <v>1855</v>
      </c>
      <c r="AK47" s="216">
        <v>0</v>
      </c>
      <c r="AL47" s="226">
        <v>0</v>
      </c>
      <c r="AM47" s="223">
        <v>0</v>
      </c>
      <c r="AN47" s="117" t="str">
        <v>ptDB47</v>
      </c>
      <c r="AO47" s="263">
        <v>0</v>
      </c>
      <c r="AP47" s="216">
        <v>17780</v>
      </c>
      <c r="AQ47" s="216">
        <v>0</v>
      </c>
      <c r="AR47" s="216">
        <v>1855</v>
      </c>
      <c r="AS47" s="216">
        <v>0</v>
      </c>
      <c r="AT47" s="226">
        <v>0</v>
      </c>
      <c r="AU47" s="223" t="str">
        <v/>
      </c>
      <c r="AV47" s="263">
        <v>0</v>
      </c>
      <c r="AW47" s="117">
        <v>9680</v>
      </c>
    </row>
    <row r="48" spans="1:49">
      <c r="A48" s="117">
        <v>898</v>
      </c>
      <c r="B48" s="117" t="str">
        <v>비닐팩토리</v>
      </c>
      <c r="C48" s="210">
        <v>45544</v>
      </c>
      <c r="D48" s="117" t="str">
        <v>22100067901264</v>
      </c>
      <c r="E48" s="117" t="str">
        <v>쿠팡</v>
      </c>
      <c r="F48" s="117" t="str">
        <v>홍민아</v>
      </c>
      <c r="G48" s="117">
        <v>0</v>
      </c>
      <c r="H48" s="117" t="str">
        <v>0502-7812-4174</v>
      </c>
      <c r="I48" s="210">
        <v>45545</v>
      </c>
      <c r="J48" s="117" t="str">
        <v>CJ대한통운</v>
      </c>
      <c r="K48" s="117" t="str">
        <v>540287537493</v>
      </c>
      <c r="L48" s="210">
        <v>0</v>
      </c>
      <c r="M48" s="117" t="str">
        <v>SE.305</v>
      </c>
      <c r="N48" s="117" t="str">
        <v>투명</v>
      </c>
      <c r="O48" s="117">
        <v>1</v>
      </c>
      <c r="P48" s="117" t="str">
        <v>홍민아</v>
      </c>
      <c r="Q48" s="117" t="str">
        <v>0502-7812-4174</v>
      </c>
      <c r="R48" s="117">
        <v>0</v>
      </c>
      <c r="S48" s="117" t="str">
        <v>서울특별시 마포구 마포대로 195 307동501호 ( 아현동, 마포 래미안 푸르지오 )</v>
      </c>
      <c r="T48" s="223" t="str">
        <v>직접 받고 부재 시 문 앞</v>
      </c>
      <c r="U48" s="223">
        <v>0</v>
      </c>
      <c r="V48" s="223">
        <v>0</v>
      </c>
      <c r="W48" s="216">
        <v>19320</v>
      </c>
      <c r="X48" s="216">
        <v>0</v>
      </c>
      <c r="Y48" s="216">
        <v>3000</v>
      </c>
      <c r="Z48" s="216">
        <v>3500</v>
      </c>
      <c r="AA48" s="216">
        <v>0</v>
      </c>
      <c r="AB48" s="216">
        <v>960</v>
      </c>
      <c r="AC48" s="216">
        <v>0</v>
      </c>
      <c r="AD48" s="117" t="str">
        <v>떡외겹 39*40</v>
      </c>
      <c r="AE48" s="223">
        <v>0</v>
      </c>
      <c r="AF48" s="216">
        <v>19320</v>
      </c>
      <c r="AG48" s="216">
        <v>12650</v>
      </c>
      <c r="AH48" s="216">
        <v>22320</v>
      </c>
      <c r="AI48" s="216">
        <v>0</v>
      </c>
      <c r="AJ48" s="216">
        <v>2394</v>
      </c>
      <c r="AK48" s="216">
        <v>0</v>
      </c>
      <c r="AL48" s="226">
        <v>0</v>
      </c>
      <c r="AM48" s="223">
        <v>0</v>
      </c>
      <c r="AN48" s="117" t="str">
        <v>ptDB47</v>
      </c>
      <c r="AO48" s="263">
        <v>0</v>
      </c>
      <c r="AP48" s="216">
        <v>22320</v>
      </c>
      <c r="AQ48" s="216">
        <v>0</v>
      </c>
      <c r="AR48" s="216">
        <v>2394</v>
      </c>
      <c r="AS48" s="216">
        <v>0</v>
      </c>
      <c r="AT48" s="226">
        <v>0</v>
      </c>
      <c r="AU48" s="223" t="str">
        <v/>
      </c>
      <c r="AV48" s="263">
        <v>0</v>
      </c>
      <c r="AW48" s="117">
        <v>12650</v>
      </c>
    </row>
    <row r="49" spans="1:49">
      <c r="A49" s="117">
        <v>899</v>
      </c>
      <c r="B49" s="117" t="str">
        <v>비닐팩토리</v>
      </c>
      <c r="C49" s="210">
        <v>45544</v>
      </c>
      <c r="D49" s="117" t="str">
        <v>2024090948542971</v>
      </c>
      <c r="E49" s="117" t="str">
        <v>스마트 스토어</v>
      </c>
      <c r="F49" s="117" t="str">
        <v>김석용</v>
      </c>
      <c r="G49" s="117" t="str">
        <v>ksyk****</v>
      </c>
      <c r="H49" s="117" t="str">
        <v>010-5744-9164</v>
      </c>
      <c r="I49" s="210">
        <v>45545</v>
      </c>
      <c r="J49" s="117" t="str">
        <v>CJ대한통운</v>
      </c>
      <c r="K49" s="117" t="str">
        <v>540287510613</v>
      </c>
      <c r="L49" s="210">
        <v>0</v>
      </c>
      <c r="M49" s="117" t="str">
        <v>SE.205</v>
      </c>
      <c r="N49" s="117" t="str">
        <v>투명</v>
      </c>
      <c r="O49" s="117">
        <v>1</v>
      </c>
      <c r="P49" s="117" t="str">
        <v>김석용</v>
      </c>
      <c r="Q49" s="117" t="str">
        <v>010-5744-9164</v>
      </c>
      <c r="R49" s="117" t="str">
        <v>02-565-8001</v>
      </c>
      <c r="S49" s="117" t="str">
        <v>서울특별시 강남구 남부순환로359길 28 (도곡동) 도곡빌딩101호.도담도담</v>
      </c>
      <c r="T49" s="223">
        <v>0</v>
      </c>
      <c r="U49" s="223">
        <v>0</v>
      </c>
      <c r="V49" s="223">
        <v>0</v>
      </c>
      <c r="W49" s="216">
        <v>24000</v>
      </c>
      <c r="X49" s="216">
        <v>0</v>
      </c>
      <c r="Y49" s="216">
        <v>3000</v>
      </c>
      <c r="Z49" s="216">
        <v>3500</v>
      </c>
      <c r="AA49" s="216">
        <v>0</v>
      </c>
      <c r="AB49" s="216">
        <v>960</v>
      </c>
      <c r="AC49" s="216">
        <v>0</v>
      </c>
      <c r="AD49" s="117" t="str">
        <v>떡롤 35*400</v>
      </c>
      <c r="AE49" s="223" t="str">
        <v>재구매</v>
      </c>
      <c r="AF49" s="216">
        <v>24000</v>
      </c>
      <c r="AG49" s="216">
        <v>16500</v>
      </c>
      <c r="AH49" s="216">
        <v>27000</v>
      </c>
      <c r="AI49" s="216">
        <v>0</v>
      </c>
      <c r="AJ49" s="216">
        <v>1375</v>
      </c>
      <c r="AK49" s="216">
        <v>0</v>
      </c>
      <c r="AL49" s="226">
        <v>0</v>
      </c>
      <c r="AM49" s="223">
        <v>0</v>
      </c>
      <c r="AN49" s="117" t="str">
        <v>ptDB47</v>
      </c>
      <c r="AO49" s="263">
        <v>0</v>
      </c>
      <c r="AP49" s="216">
        <v>27000</v>
      </c>
      <c r="AQ49" s="216">
        <v>0</v>
      </c>
      <c r="AR49" s="216">
        <v>1375</v>
      </c>
      <c r="AS49" s="216">
        <v>0</v>
      </c>
      <c r="AT49" s="226">
        <v>0</v>
      </c>
      <c r="AU49" s="223" t="str">
        <v/>
      </c>
      <c r="AV49" s="263">
        <v>1</v>
      </c>
      <c r="AW49" s="117">
        <v>16500</v>
      </c>
    </row>
    <row r="50" spans="1:49">
      <c r="A50" s="117">
        <v>900</v>
      </c>
      <c r="B50" s="117" t="str">
        <v>비닐팩토리</v>
      </c>
      <c r="C50" s="210">
        <v>45546</v>
      </c>
      <c r="D50" s="117" t="str">
        <v>45547513</v>
      </c>
      <c r="E50" s="117" t="str">
        <v>대표</v>
      </c>
      <c r="F50" s="117" t="str">
        <v>정하나</v>
      </c>
      <c r="G50" s="117">
        <v>0</v>
      </c>
      <c r="H50" s="117">
        <v>0</v>
      </c>
      <c r="I50" s="210">
        <v>45546</v>
      </c>
      <c r="J50" s="117" t="str">
        <v>CJ대한통운</v>
      </c>
      <c r="K50" s="117" t="str">
        <v>540288855851</v>
      </c>
      <c r="L50" s="210">
        <v>0</v>
      </c>
      <c r="M50" s="117" t="str">
        <v>SE.1000</v>
      </c>
      <c r="N50" s="117" t="str">
        <v>투명</v>
      </c>
      <c r="O50" s="117">
        <v>1</v>
      </c>
      <c r="P50" s="117" t="str">
        <v>정하나</v>
      </c>
      <c r="Q50" s="117" t="str">
        <v>010-6335-1073</v>
      </c>
      <c r="R50" s="117">
        <v>0</v>
      </c>
      <c r="S50" s="117" t="str">
        <v>인천 서구 청라한내로 132 (청라국제금융단지한양수자인레이크블루) 청라한양수자인 레이크블루 상가2층 108호 엄마찬스</v>
      </c>
      <c r="T50" s="223">
        <v>0</v>
      </c>
      <c r="U50" s="223">
        <v>0</v>
      </c>
      <c r="V50" s="223">
        <v>0</v>
      </c>
      <c r="W50" s="216">
        <v>0</v>
      </c>
      <c r="X50" s="216">
        <v>0</v>
      </c>
      <c r="Y50" s="216">
        <v>0</v>
      </c>
      <c r="Z50" s="216">
        <v>3000</v>
      </c>
      <c r="AA50" s="216">
        <v>0</v>
      </c>
      <c r="AB50" s="216">
        <v>0</v>
      </c>
      <c r="AC50" s="216">
        <v>0</v>
      </c>
      <c r="AD50" s="117" t="str">
        <v>대표</v>
      </c>
      <c r="AE50" s="223" t="str">
        <v>재구매</v>
      </c>
      <c r="AF50" s="216">
        <v>0</v>
      </c>
      <c r="AG50" s="216">
        <v>0</v>
      </c>
      <c r="AH50" s="216">
        <v>0</v>
      </c>
      <c r="AI50" s="216">
        <v>0</v>
      </c>
      <c r="AJ50" s="216">
        <v>0</v>
      </c>
      <c r="AK50" s="216">
        <v>0</v>
      </c>
      <c r="AL50" s="226">
        <v>0</v>
      </c>
      <c r="AM50" s="223">
        <v>0</v>
      </c>
      <c r="AN50" s="117" t="str">
        <v>ptDB47</v>
      </c>
      <c r="AO50" s="263">
        <v>0</v>
      </c>
      <c r="AP50" s="216">
        <v>0</v>
      </c>
      <c r="AQ50" s="216">
        <v>0</v>
      </c>
      <c r="AR50" s="216">
        <v>0</v>
      </c>
      <c r="AS50" s="216">
        <v>0</v>
      </c>
      <c r="AT50" s="226">
        <v>0</v>
      </c>
      <c r="AU50" s="223" t="str">
        <v/>
      </c>
      <c r="AV50" s="263">
        <v>0</v>
      </c>
      <c r="AW50" s="117">
        <v>0</v>
      </c>
    </row>
    <row r="51" spans="1:49">
      <c r="A51" s="117">
        <v>901</v>
      </c>
      <c r="B51" s="117" t="str">
        <v>비닐팩토리</v>
      </c>
      <c r="C51" s="210">
        <v>45546</v>
      </c>
      <c r="D51" s="117" t="str">
        <v>45547562</v>
      </c>
      <c r="E51" s="117" t="str">
        <v>대표</v>
      </c>
      <c r="F51" s="117" t="str">
        <v>대화식품</v>
      </c>
      <c r="G51" s="117">
        <v>0</v>
      </c>
      <c r="H51" s="117">
        <v>0</v>
      </c>
      <c r="I51" s="210">
        <v>45546</v>
      </c>
      <c r="J51" s="117" t="str">
        <v>CJ대한통운</v>
      </c>
      <c r="K51" s="117" t="str">
        <v>540288844614</v>
      </c>
      <c r="L51" s="210">
        <v>0</v>
      </c>
      <c r="M51" s="117" t="str">
        <v>SE.1000</v>
      </c>
      <c r="N51" s="117" t="str">
        <v>투명</v>
      </c>
      <c r="O51" s="117">
        <v>1</v>
      </c>
      <c r="P51" s="117" t="str">
        <v>대화식품</v>
      </c>
      <c r="Q51" s="117" t="str">
        <v>010-3783-3189</v>
      </c>
      <c r="R51" s="117">
        <v>0</v>
      </c>
      <c r="S51" s="117" t="str">
        <v>강원특별자치도 원주시 평원동 380-1 대화식품</v>
      </c>
      <c r="T51" s="223">
        <v>0</v>
      </c>
      <c r="U51" s="223">
        <v>0</v>
      </c>
      <c r="V51" s="223">
        <v>0</v>
      </c>
      <c r="W51" s="216">
        <v>0</v>
      </c>
      <c r="X51" s="216">
        <v>0</v>
      </c>
      <c r="Y51" s="216">
        <v>0</v>
      </c>
      <c r="Z51" s="216">
        <v>5500</v>
      </c>
      <c r="AA51" s="216">
        <v>0</v>
      </c>
      <c r="AB51" s="216">
        <v>1925</v>
      </c>
      <c r="AC51" s="216">
        <v>0</v>
      </c>
      <c r="AD51" s="117" t="str">
        <v>대표</v>
      </c>
      <c r="AE51" s="223" t="str">
        <v>재구매</v>
      </c>
      <c r="AF51" s="216">
        <v>0</v>
      </c>
      <c r="AG51" s="216">
        <v>0</v>
      </c>
      <c r="AH51" s="216">
        <v>0</v>
      </c>
      <c r="AI51" s="216">
        <v>0</v>
      </c>
      <c r="AJ51" s="216">
        <v>0</v>
      </c>
      <c r="AK51" s="216">
        <v>0</v>
      </c>
      <c r="AL51" s="226">
        <v>0</v>
      </c>
      <c r="AM51" s="223">
        <v>0</v>
      </c>
      <c r="AN51" s="117" t="str">
        <v>ptDB47</v>
      </c>
      <c r="AO51" s="263">
        <v>0</v>
      </c>
      <c r="AP51" s="216">
        <v>0</v>
      </c>
      <c r="AQ51" s="216">
        <v>0</v>
      </c>
      <c r="AR51" s="216">
        <v>0</v>
      </c>
      <c r="AS51" s="216">
        <v>0</v>
      </c>
      <c r="AT51" s="226">
        <v>0</v>
      </c>
      <c r="AU51" s="223" t="str">
        <v/>
      </c>
      <c r="AV51" s="263">
        <v>0</v>
      </c>
      <c r="AW51" s="117">
        <v>0</v>
      </c>
    </row>
    <row r="52" spans="1:49">
      <c r="A52" s="117">
        <v>902</v>
      </c>
      <c r="B52" s="117" t="str">
        <v>비닐팩토리</v>
      </c>
      <c r="C52" s="210">
        <v>45546</v>
      </c>
      <c r="D52" s="117" t="str">
        <v>45547208</v>
      </c>
      <c r="E52" s="117" t="str">
        <v>대표</v>
      </c>
      <c r="F52" s="117" t="str">
        <v>대화식품</v>
      </c>
      <c r="G52" s="117">
        <v>0</v>
      </c>
      <c r="H52" s="117">
        <v>0</v>
      </c>
      <c r="I52" s="210">
        <v>45546</v>
      </c>
      <c r="J52" s="117" t="str">
        <v>CJ대한통운</v>
      </c>
      <c r="K52" s="117" t="str">
        <v>530290375982</v>
      </c>
      <c r="L52" s="210">
        <v>0</v>
      </c>
      <c r="M52" s="117" t="str">
        <v>SE.1000</v>
      </c>
      <c r="N52" s="117" t="str">
        <v>투명</v>
      </c>
      <c r="O52" s="117">
        <v>1</v>
      </c>
      <c r="P52" s="117" t="str">
        <v>대화식품</v>
      </c>
      <c r="Q52" s="117" t="str">
        <v>010-3783-3189</v>
      </c>
      <c r="R52" s="117">
        <v>0</v>
      </c>
      <c r="S52" s="117" t="str">
        <v>강원특별자치도 원주시 평원동 380-1 대화식품</v>
      </c>
      <c r="T52" s="223">
        <v>0</v>
      </c>
      <c r="U52" s="223">
        <v>0</v>
      </c>
      <c r="V52" s="223">
        <v>0</v>
      </c>
      <c r="W52" s="216">
        <v>0</v>
      </c>
      <c r="X52" s="216">
        <v>0</v>
      </c>
      <c r="Y52" s="216">
        <v>0</v>
      </c>
      <c r="Z52" s="216">
        <v>5500</v>
      </c>
      <c r="AA52" s="216">
        <v>0</v>
      </c>
      <c r="AB52" s="216">
        <v>1925</v>
      </c>
      <c r="AC52" s="216">
        <v>0</v>
      </c>
      <c r="AD52" s="117" t="str">
        <v>대표</v>
      </c>
      <c r="AE52" s="223" t="str">
        <v>재구매</v>
      </c>
      <c r="AF52" s="216">
        <v>0</v>
      </c>
      <c r="AG52" s="216">
        <v>0</v>
      </c>
      <c r="AH52" s="216">
        <v>0</v>
      </c>
      <c r="AI52" s="216">
        <v>0</v>
      </c>
      <c r="AJ52" s="216">
        <v>0</v>
      </c>
      <c r="AK52" s="216">
        <v>0</v>
      </c>
      <c r="AL52" s="226">
        <v>0</v>
      </c>
      <c r="AM52" s="223">
        <v>0</v>
      </c>
      <c r="AN52" s="117" t="str">
        <v>ptDB47</v>
      </c>
      <c r="AO52" s="263">
        <v>0</v>
      </c>
      <c r="AP52" s="216">
        <v>0</v>
      </c>
      <c r="AQ52" s="216">
        <v>0</v>
      </c>
      <c r="AR52" s="216">
        <v>0</v>
      </c>
      <c r="AS52" s="216">
        <v>0</v>
      </c>
      <c r="AT52" s="226">
        <v>0</v>
      </c>
      <c r="AU52" s="223" t="str">
        <v/>
      </c>
      <c r="AV52" s="263">
        <v>0</v>
      </c>
      <c r="AW52" s="117">
        <v>0</v>
      </c>
    </row>
    <row r="53" spans="1:49">
      <c r="A53" s="117">
        <v>903</v>
      </c>
      <c r="B53" s="117" t="str">
        <v>비닐팩토리</v>
      </c>
      <c r="C53" s="210">
        <v>45546</v>
      </c>
      <c r="D53" s="117" t="str">
        <v>45547433</v>
      </c>
      <c r="E53" s="117" t="str">
        <v>대표</v>
      </c>
      <c r="F53" s="117" t="str">
        <v>대화식품</v>
      </c>
      <c r="G53" s="117">
        <v>0</v>
      </c>
      <c r="H53" s="117">
        <v>0</v>
      </c>
      <c r="I53" s="210">
        <v>45546</v>
      </c>
      <c r="J53" s="117" t="str">
        <v>CJ대한통운</v>
      </c>
      <c r="K53" s="117" t="str">
        <v>540288844566</v>
      </c>
      <c r="L53" s="210">
        <v>0</v>
      </c>
      <c r="M53" s="117" t="str">
        <v>SE.1000</v>
      </c>
      <c r="N53" s="117" t="str">
        <v>투명</v>
      </c>
      <c r="O53" s="117">
        <v>1</v>
      </c>
      <c r="P53" s="117" t="str">
        <v>대화식품</v>
      </c>
      <c r="Q53" s="117" t="str">
        <v>010-3783-3189</v>
      </c>
      <c r="R53" s="117">
        <v>0</v>
      </c>
      <c r="S53" s="117" t="str">
        <v>강원특별자치도 원주시 평원동 380-1 대화식품</v>
      </c>
      <c r="T53" s="223">
        <v>0</v>
      </c>
      <c r="U53" s="223">
        <v>0</v>
      </c>
      <c r="V53" s="223">
        <v>0</v>
      </c>
      <c r="W53" s="216">
        <v>0</v>
      </c>
      <c r="X53" s="216">
        <v>0</v>
      </c>
      <c r="Y53" s="216">
        <v>0</v>
      </c>
      <c r="Z53" s="216">
        <v>5500</v>
      </c>
      <c r="AA53" s="216">
        <v>0</v>
      </c>
      <c r="AB53" s="216">
        <v>1925</v>
      </c>
      <c r="AC53" s="216">
        <v>0</v>
      </c>
      <c r="AD53" s="117" t="str">
        <v>대표</v>
      </c>
      <c r="AE53" s="223" t="str">
        <v>재구매</v>
      </c>
      <c r="AF53" s="216">
        <v>0</v>
      </c>
      <c r="AG53" s="216">
        <v>0</v>
      </c>
      <c r="AH53" s="216">
        <v>0</v>
      </c>
      <c r="AI53" s="216">
        <v>0</v>
      </c>
      <c r="AJ53" s="216">
        <v>0</v>
      </c>
      <c r="AK53" s="216">
        <v>0</v>
      </c>
      <c r="AL53" s="226">
        <v>0</v>
      </c>
      <c r="AM53" s="223">
        <v>0</v>
      </c>
      <c r="AN53" s="117" t="str">
        <v>ptDB47</v>
      </c>
      <c r="AO53" s="263">
        <v>0</v>
      </c>
      <c r="AP53" s="216">
        <v>0</v>
      </c>
      <c r="AQ53" s="216">
        <v>0</v>
      </c>
      <c r="AR53" s="216">
        <v>0</v>
      </c>
      <c r="AS53" s="216">
        <v>0</v>
      </c>
      <c r="AT53" s="226">
        <v>0</v>
      </c>
      <c r="AU53" s="223" t="str">
        <v/>
      </c>
      <c r="AV53" s="263">
        <v>0</v>
      </c>
      <c r="AW53" s="117">
        <v>0</v>
      </c>
    </row>
    <row r="54" spans="1:49">
      <c r="A54" s="117">
        <v>904</v>
      </c>
      <c r="B54" s="117" t="str">
        <v>비닐팩토리</v>
      </c>
      <c r="C54" s="210">
        <v>45546</v>
      </c>
      <c r="D54" s="117" t="str">
        <v>45547474</v>
      </c>
      <c r="E54" s="117" t="str">
        <v>대표</v>
      </c>
      <c r="F54" s="117" t="str">
        <v>대화식품</v>
      </c>
      <c r="G54" s="117">
        <v>0</v>
      </c>
      <c r="H54" s="117">
        <v>0</v>
      </c>
      <c r="I54" s="210">
        <v>45546</v>
      </c>
      <c r="J54" s="117" t="str">
        <v>CJ대한통운</v>
      </c>
      <c r="K54" s="117" t="str">
        <v>540288844544</v>
      </c>
      <c r="L54" s="210">
        <v>0</v>
      </c>
      <c r="M54" s="117" t="str">
        <v>SE.1000</v>
      </c>
      <c r="N54" s="117" t="str">
        <v>투명</v>
      </c>
      <c r="O54" s="117">
        <v>1</v>
      </c>
      <c r="P54" s="117" t="str">
        <v>대화식품</v>
      </c>
      <c r="Q54" s="117" t="str">
        <v>010-3783-3189</v>
      </c>
      <c r="R54" s="117">
        <v>0</v>
      </c>
      <c r="S54" s="117" t="str">
        <v>강원특별자치도 원주시 평원동 380-1 대화식품</v>
      </c>
      <c r="T54" s="223">
        <v>0</v>
      </c>
      <c r="U54" s="223">
        <v>0</v>
      </c>
      <c r="V54" s="223">
        <v>0</v>
      </c>
      <c r="W54" s="216">
        <v>0</v>
      </c>
      <c r="X54" s="216">
        <v>0</v>
      </c>
      <c r="Y54" s="216">
        <v>0</v>
      </c>
      <c r="Z54" s="216">
        <v>5500</v>
      </c>
      <c r="AA54" s="216">
        <v>0</v>
      </c>
      <c r="AB54" s="216">
        <v>1925</v>
      </c>
      <c r="AC54" s="216">
        <v>0</v>
      </c>
      <c r="AD54" s="117" t="str">
        <v>대표</v>
      </c>
      <c r="AE54" s="223" t="str">
        <v>재구매</v>
      </c>
      <c r="AF54" s="216">
        <v>0</v>
      </c>
      <c r="AG54" s="216">
        <v>0</v>
      </c>
      <c r="AH54" s="216">
        <v>0</v>
      </c>
      <c r="AI54" s="216">
        <v>0</v>
      </c>
      <c r="AJ54" s="216">
        <v>0</v>
      </c>
      <c r="AK54" s="216">
        <v>0</v>
      </c>
      <c r="AL54" s="226">
        <v>0</v>
      </c>
      <c r="AM54" s="223">
        <v>0</v>
      </c>
      <c r="AN54" s="117" t="str">
        <v>ptDB47</v>
      </c>
      <c r="AO54" s="263">
        <v>0</v>
      </c>
      <c r="AP54" s="216">
        <v>0</v>
      </c>
      <c r="AQ54" s="216">
        <v>0</v>
      </c>
      <c r="AR54" s="216">
        <v>0</v>
      </c>
      <c r="AS54" s="216">
        <v>0</v>
      </c>
      <c r="AT54" s="226">
        <v>0</v>
      </c>
      <c r="AU54" s="223" t="str">
        <v/>
      </c>
      <c r="AV54" s="263">
        <v>0</v>
      </c>
      <c r="AW54" s="117">
        <v>0</v>
      </c>
    </row>
    <row r="55" spans="1:49">
      <c r="A55" s="117">
        <v>905</v>
      </c>
      <c r="B55" s="117" t="str">
        <v>비닐팩토리</v>
      </c>
      <c r="C55" s="210">
        <v>45546</v>
      </c>
      <c r="D55" s="117" t="str">
        <v>45547764</v>
      </c>
      <c r="E55" s="117" t="str">
        <v>대표</v>
      </c>
      <c r="F55" s="117" t="str">
        <v>대화식품</v>
      </c>
      <c r="G55" s="117">
        <v>0</v>
      </c>
      <c r="H55" s="117">
        <v>0</v>
      </c>
      <c r="I55" s="210">
        <v>45546</v>
      </c>
      <c r="J55" s="117" t="str">
        <v>CJ대한통운</v>
      </c>
      <c r="K55" s="117" t="str">
        <v>540288844581</v>
      </c>
      <c r="L55" s="210">
        <v>0</v>
      </c>
      <c r="M55" s="117" t="str">
        <v>SE.1000</v>
      </c>
      <c r="N55" s="117" t="str">
        <v>투명</v>
      </c>
      <c r="O55" s="117">
        <v>1</v>
      </c>
      <c r="P55" s="117" t="str">
        <v>대화식품</v>
      </c>
      <c r="Q55" s="117" t="str">
        <v>010-3783-3189</v>
      </c>
      <c r="R55" s="117">
        <v>0</v>
      </c>
      <c r="S55" s="117" t="str">
        <v>강원특별자치도 원주시 평원동 380-1 대화식품</v>
      </c>
      <c r="T55" s="223">
        <v>0</v>
      </c>
      <c r="U55" s="223">
        <v>0</v>
      </c>
      <c r="V55" s="223">
        <v>0</v>
      </c>
      <c r="W55" s="216">
        <v>0</v>
      </c>
      <c r="X55" s="216">
        <v>0</v>
      </c>
      <c r="Y55" s="216">
        <v>0</v>
      </c>
      <c r="Z55" s="216">
        <v>5500</v>
      </c>
      <c r="AA55" s="216">
        <v>0</v>
      </c>
      <c r="AB55" s="216">
        <v>1925</v>
      </c>
      <c r="AC55" s="216">
        <v>0</v>
      </c>
      <c r="AD55" s="117" t="str">
        <v>대표</v>
      </c>
      <c r="AE55" s="223" t="str">
        <v>재구매</v>
      </c>
      <c r="AF55" s="216">
        <v>0</v>
      </c>
      <c r="AG55" s="216">
        <v>0</v>
      </c>
      <c r="AH55" s="216">
        <v>0</v>
      </c>
      <c r="AI55" s="216">
        <v>0</v>
      </c>
      <c r="AJ55" s="216">
        <v>0</v>
      </c>
      <c r="AK55" s="216">
        <v>0</v>
      </c>
      <c r="AL55" s="226">
        <v>0</v>
      </c>
      <c r="AM55" s="223">
        <v>0</v>
      </c>
      <c r="AN55" s="117" t="str">
        <v>ptDB47</v>
      </c>
      <c r="AO55" s="263">
        <v>0</v>
      </c>
      <c r="AP55" s="216">
        <v>0</v>
      </c>
      <c r="AQ55" s="216">
        <v>0</v>
      </c>
      <c r="AR55" s="216">
        <v>0</v>
      </c>
      <c r="AS55" s="216">
        <v>0</v>
      </c>
      <c r="AT55" s="226">
        <v>0</v>
      </c>
      <c r="AU55" s="223" t="str">
        <v/>
      </c>
      <c r="AV55" s="263">
        <v>0</v>
      </c>
      <c r="AW55" s="117">
        <v>0</v>
      </c>
    </row>
    <row r="56" spans="1:49">
      <c r="A56" s="117">
        <v>906</v>
      </c>
      <c r="B56" s="117" t="str">
        <v>비닐팩토리</v>
      </c>
      <c r="C56" s="210">
        <v>45546</v>
      </c>
      <c r="D56" s="117" t="str">
        <v>45547790</v>
      </c>
      <c r="E56" s="117" t="str">
        <v>대표</v>
      </c>
      <c r="F56" s="117" t="str">
        <v>대화식품</v>
      </c>
      <c r="G56" s="117">
        <v>0</v>
      </c>
      <c r="H56" s="117">
        <v>0</v>
      </c>
      <c r="I56" s="210">
        <v>45546</v>
      </c>
      <c r="J56" s="117" t="str">
        <v>CJ대한통운</v>
      </c>
      <c r="K56" s="117" t="str">
        <v>530290375945</v>
      </c>
      <c r="L56" s="210">
        <v>0</v>
      </c>
      <c r="M56" s="117" t="str">
        <v>SE.1000</v>
      </c>
      <c r="N56" s="117" t="str">
        <v>투명</v>
      </c>
      <c r="O56" s="117">
        <v>1</v>
      </c>
      <c r="P56" s="117" t="str">
        <v>대화식품</v>
      </c>
      <c r="Q56" s="117" t="str">
        <v>010-3783-3189</v>
      </c>
      <c r="R56" s="117">
        <v>0</v>
      </c>
      <c r="S56" s="117" t="str">
        <v>강원특별자치도 원주시 평원동 380-1 대화식품</v>
      </c>
      <c r="T56" s="223">
        <v>0</v>
      </c>
      <c r="U56" s="223">
        <v>0</v>
      </c>
      <c r="V56" s="223">
        <v>0</v>
      </c>
      <c r="W56" s="216">
        <v>0</v>
      </c>
      <c r="X56" s="216">
        <v>0</v>
      </c>
      <c r="Y56" s="216">
        <v>0</v>
      </c>
      <c r="Z56" s="216">
        <v>5500</v>
      </c>
      <c r="AA56" s="216">
        <v>0</v>
      </c>
      <c r="AB56" s="216">
        <v>1925</v>
      </c>
      <c r="AC56" s="216">
        <v>0</v>
      </c>
      <c r="AD56" s="117" t="str">
        <v>대표</v>
      </c>
      <c r="AE56" s="223" t="str">
        <v>재구매</v>
      </c>
      <c r="AF56" s="216">
        <v>0</v>
      </c>
      <c r="AG56" s="216">
        <v>0</v>
      </c>
      <c r="AH56" s="216">
        <v>0</v>
      </c>
      <c r="AI56" s="216">
        <v>0</v>
      </c>
      <c r="AJ56" s="216">
        <v>0</v>
      </c>
      <c r="AK56" s="216">
        <v>0</v>
      </c>
      <c r="AL56" s="226">
        <v>0</v>
      </c>
      <c r="AM56" s="223">
        <v>0</v>
      </c>
      <c r="AN56" s="117" t="str">
        <v>ptDB47</v>
      </c>
      <c r="AO56" s="263">
        <v>0</v>
      </c>
      <c r="AP56" s="216">
        <v>0</v>
      </c>
      <c r="AQ56" s="216">
        <v>0</v>
      </c>
      <c r="AR56" s="216">
        <v>0</v>
      </c>
      <c r="AS56" s="216">
        <v>0</v>
      </c>
      <c r="AT56" s="226">
        <v>0</v>
      </c>
      <c r="AU56" s="223" t="str">
        <v/>
      </c>
      <c r="AV56" s="263">
        <v>0</v>
      </c>
      <c r="AW56" s="117">
        <v>0</v>
      </c>
    </row>
    <row r="57" spans="1:49">
      <c r="A57" s="117">
        <v>907</v>
      </c>
      <c r="B57" s="117" t="str">
        <v>비닐팩토리</v>
      </c>
      <c r="C57" s="210">
        <v>45546</v>
      </c>
      <c r="D57" s="117" t="str">
        <v>45547472</v>
      </c>
      <c r="E57" s="117" t="str">
        <v>대표</v>
      </c>
      <c r="F57" s="117" t="str">
        <v>대화식품</v>
      </c>
      <c r="G57" s="117">
        <v>0</v>
      </c>
      <c r="H57" s="117">
        <v>0</v>
      </c>
      <c r="I57" s="210">
        <v>45546</v>
      </c>
      <c r="J57" s="117" t="str">
        <v>CJ대한통운</v>
      </c>
      <c r="K57" s="117" t="str">
        <v>530290375993</v>
      </c>
      <c r="L57" s="210">
        <v>0</v>
      </c>
      <c r="M57" s="117" t="str">
        <v>SE.1000</v>
      </c>
      <c r="N57" s="117" t="str">
        <v>투명</v>
      </c>
      <c r="O57" s="117">
        <v>1</v>
      </c>
      <c r="P57" s="117" t="str">
        <v>대화식품</v>
      </c>
      <c r="Q57" s="117" t="str">
        <v>010-3783-3189</v>
      </c>
      <c r="R57" s="117">
        <v>0</v>
      </c>
      <c r="S57" s="117" t="str">
        <v>강원특별자치도 원주시 평원동 380-1 대화식품</v>
      </c>
      <c r="T57" s="223">
        <v>0</v>
      </c>
      <c r="U57" s="223">
        <v>0</v>
      </c>
      <c r="V57" s="223">
        <v>0</v>
      </c>
      <c r="W57" s="216">
        <v>0</v>
      </c>
      <c r="X57" s="216">
        <v>0</v>
      </c>
      <c r="Y57" s="216">
        <v>0</v>
      </c>
      <c r="Z57" s="216">
        <v>5500</v>
      </c>
      <c r="AA57" s="216">
        <v>0</v>
      </c>
      <c r="AB57" s="216">
        <v>1925</v>
      </c>
      <c r="AC57" s="216">
        <v>0</v>
      </c>
      <c r="AD57" s="117" t="str">
        <v>대표</v>
      </c>
      <c r="AE57" s="223" t="str">
        <v>재구매</v>
      </c>
      <c r="AF57" s="216">
        <v>0</v>
      </c>
      <c r="AG57" s="216">
        <v>0</v>
      </c>
      <c r="AH57" s="216">
        <v>0</v>
      </c>
      <c r="AI57" s="216">
        <v>0</v>
      </c>
      <c r="AJ57" s="216">
        <v>0</v>
      </c>
      <c r="AK57" s="216">
        <v>0</v>
      </c>
      <c r="AL57" s="226">
        <v>0</v>
      </c>
      <c r="AM57" s="223">
        <v>0</v>
      </c>
      <c r="AN57" s="117" t="str">
        <v>ptDB47</v>
      </c>
      <c r="AO57" s="263">
        <v>0</v>
      </c>
      <c r="AP57" s="216">
        <v>0</v>
      </c>
      <c r="AQ57" s="216">
        <v>0</v>
      </c>
      <c r="AR57" s="216">
        <v>0</v>
      </c>
      <c r="AS57" s="216">
        <v>0</v>
      </c>
      <c r="AT57" s="226">
        <v>0</v>
      </c>
      <c r="AU57" s="223" t="str">
        <v/>
      </c>
      <c r="AV57" s="263">
        <v>0</v>
      </c>
      <c r="AW57" s="117">
        <v>0</v>
      </c>
    </row>
    <row r="58" spans="1:49">
      <c r="A58" s="117">
        <v>908</v>
      </c>
      <c r="B58" s="117" t="str">
        <v>비닐팩토리</v>
      </c>
      <c r="C58" s="210">
        <v>45546</v>
      </c>
      <c r="D58" s="117" t="str">
        <v>45547480</v>
      </c>
      <c r="E58" s="117" t="str">
        <v>대표</v>
      </c>
      <c r="F58" s="117" t="str">
        <v>대화식품</v>
      </c>
      <c r="G58" s="117">
        <v>0</v>
      </c>
      <c r="H58" s="117">
        <v>0</v>
      </c>
      <c r="I58" s="210">
        <v>45546</v>
      </c>
      <c r="J58" s="117" t="str">
        <v>CJ대한통운</v>
      </c>
      <c r="K58" s="117" t="str">
        <v>540288844570</v>
      </c>
      <c r="L58" s="210">
        <v>0</v>
      </c>
      <c r="M58" s="117" t="str">
        <v>SE.1000</v>
      </c>
      <c r="N58" s="117" t="str">
        <v>투명</v>
      </c>
      <c r="O58" s="117">
        <v>1</v>
      </c>
      <c r="P58" s="117" t="str">
        <v>대화식품</v>
      </c>
      <c r="Q58" s="117" t="str">
        <v>010-3783-3189</v>
      </c>
      <c r="R58" s="117">
        <v>0</v>
      </c>
      <c r="S58" s="117" t="str">
        <v>강원특별자치도 원주시 평원동 380-1 대화식품</v>
      </c>
      <c r="T58" s="223">
        <v>0</v>
      </c>
      <c r="U58" s="223">
        <v>0</v>
      </c>
      <c r="V58" s="223">
        <v>0</v>
      </c>
      <c r="W58" s="216">
        <v>0</v>
      </c>
      <c r="X58" s="216">
        <v>0</v>
      </c>
      <c r="Y58" s="216">
        <v>0</v>
      </c>
      <c r="Z58" s="216">
        <v>5500</v>
      </c>
      <c r="AA58" s="216">
        <v>0</v>
      </c>
      <c r="AB58" s="216">
        <v>1925</v>
      </c>
      <c r="AC58" s="216">
        <v>0</v>
      </c>
      <c r="AD58" s="117" t="str">
        <v>대표</v>
      </c>
      <c r="AE58" s="223" t="str">
        <v>재구매</v>
      </c>
      <c r="AF58" s="216">
        <v>0</v>
      </c>
      <c r="AG58" s="216">
        <v>0</v>
      </c>
      <c r="AH58" s="216">
        <v>0</v>
      </c>
      <c r="AI58" s="216">
        <v>0</v>
      </c>
      <c r="AJ58" s="216">
        <v>0</v>
      </c>
      <c r="AK58" s="216">
        <v>0</v>
      </c>
      <c r="AL58" s="226">
        <v>0</v>
      </c>
      <c r="AM58" s="223">
        <v>0</v>
      </c>
      <c r="AN58" s="117" t="str">
        <v>ptDB47</v>
      </c>
      <c r="AO58" s="263">
        <v>0</v>
      </c>
      <c r="AP58" s="216">
        <v>0</v>
      </c>
      <c r="AQ58" s="216">
        <v>0</v>
      </c>
      <c r="AR58" s="216">
        <v>0</v>
      </c>
      <c r="AS58" s="216">
        <v>0</v>
      </c>
      <c r="AT58" s="226">
        <v>0</v>
      </c>
      <c r="AU58" s="223" t="str">
        <v/>
      </c>
      <c r="AV58" s="263">
        <v>0</v>
      </c>
      <c r="AW58" s="117">
        <v>0</v>
      </c>
    </row>
    <row r="59" spans="1:49">
      <c r="A59" s="117">
        <v>909</v>
      </c>
      <c r="B59" s="117" t="str">
        <v>비닐팩토리</v>
      </c>
      <c r="C59" s="210">
        <v>45546</v>
      </c>
      <c r="D59" s="117" t="str">
        <v>45547678</v>
      </c>
      <c r="E59" s="117" t="str">
        <v>대표</v>
      </c>
      <c r="F59" s="117" t="str">
        <v>경북기름방</v>
      </c>
      <c r="G59" s="117">
        <v>0</v>
      </c>
      <c r="H59" s="117">
        <v>0</v>
      </c>
      <c r="I59" s="210">
        <v>45546</v>
      </c>
      <c r="J59" s="117" t="str">
        <v>CJ대한통운</v>
      </c>
      <c r="K59" s="117" t="str">
        <v>540288635421</v>
      </c>
      <c r="L59" s="210">
        <v>0</v>
      </c>
      <c r="M59" s="117" t="str">
        <v>SE.1000</v>
      </c>
      <c r="N59" s="117" t="str">
        <v>투명</v>
      </c>
      <c r="O59" s="117">
        <v>1</v>
      </c>
      <c r="P59" s="117" t="str">
        <v>경북기름방</v>
      </c>
      <c r="Q59" s="117" t="str">
        <v>010-3539-1432</v>
      </c>
      <c r="R59" s="117">
        <v>0</v>
      </c>
      <c r="S59" s="117" t="str">
        <v>대구 달성군 유가읍 유가길 5 경북기름방</v>
      </c>
      <c r="T59" s="223">
        <v>0</v>
      </c>
      <c r="U59" s="223">
        <v>0</v>
      </c>
      <c r="V59" s="223">
        <v>0</v>
      </c>
      <c r="W59" s="216">
        <v>0</v>
      </c>
      <c r="X59" s="216">
        <v>0</v>
      </c>
      <c r="Y59" s="216">
        <v>0</v>
      </c>
      <c r="Z59" s="216">
        <v>5700</v>
      </c>
      <c r="AA59" s="216">
        <v>0</v>
      </c>
      <c r="AB59" s="216">
        <v>1725</v>
      </c>
      <c r="AC59" s="216">
        <v>0</v>
      </c>
      <c r="AD59" s="117" t="str">
        <v>대표</v>
      </c>
      <c r="AE59" s="223" t="str">
        <v>재구매</v>
      </c>
      <c r="AF59" s="216">
        <v>0</v>
      </c>
      <c r="AG59" s="216">
        <v>0</v>
      </c>
      <c r="AH59" s="216">
        <v>0</v>
      </c>
      <c r="AI59" s="216">
        <v>0</v>
      </c>
      <c r="AJ59" s="216">
        <v>0</v>
      </c>
      <c r="AK59" s="216">
        <v>0</v>
      </c>
      <c r="AL59" s="226">
        <v>0</v>
      </c>
      <c r="AM59" s="223">
        <v>0</v>
      </c>
      <c r="AN59" s="117" t="str">
        <v>ptDB47</v>
      </c>
      <c r="AO59" s="263">
        <v>0</v>
      </c>
      <c r="AP59" s="216">
        <v>0</v>
      </c>
      <c r="AQ59" s="216">
        <v>0</v>
      </c>
      <c r="AR59" s="216">
        <v>0</v>
      </c>
      <c r="AS59" s="216">
        <v>0</v>
      </c>
      <c r="AT59" s="226">
        <v>0</v>
      </c>
      <c r="AU59" s="223" t="str">
        <v/>
      </c>
      <c r="AV59" s="263">
        <v>0</v>
      </c>
      <c r="AW59" s="117">
        <v>0</v>
      </c>
    </row>
    <row r="60" spans="1:49">
      <c r="A60" s="117">
        <v>910</v>
      </c>
      <c r="B60" s="117" t="str">
        <v>비닐팩토리</v>
      </c>
      <c r="C60" s="210">
        <v>45546</v>
      </c>
      <c r="D60" s="117" t="str">
        <v>45547565</v>
      </c>
      <c r="E60" s="117" t="str">
        <v>대표</v>
      </c>
      <c r="F60" s="117" t="str">
        <v>경북기름방</v>
      </c>
      <c r="G60" s="117">
        <v>0</v>
      </c>
      <c r="H60" s="117">
        <v>0</v>
      </c>
      <c r="I60" s="210">
        <v>45546</v>
      </c>
      <c r="J60" s="117" t="str">
        <v>CJ대한통운</v>
      </c>
      <c r="K60" s="117" t="str">
        <v>530290126200</v>
      </c>
      <c r="L60" s="210">
        <v>0</v>
      </c>
      <c r="M60" s="117" t="str">
        <v>SE.1000</v>
      </c>
      <c r="N60" s="117" t="str">
        <v>투명</v>
      </c>
      <c r="O60" s="117">
        <v>1</v>
      </c>
      <c r="P60" s="117" t="str">
        <v>경북기름방</v>
      </c>
      <c r="Q60" s="117" t="str">
        <v>010-3539-1432</v>
      </c>
      <c r="R60" s="117">
        <v>0</v>
      </c>
      <c r="S60" s="117" t="str">
        <v>대구 달성군 유가읍 유가길 5 경북기름방</v>
      </c>
      <c r="T60" s="223">
        <v>0</v>
      </c>
      <c r="U60" s="223">
        <v>0</v>
      </c>
      <c r="V60" s="223">
        <v>0</v>
      </c>
      <c r="W60" s="216">
        <v>0</v>
      </c>
      <c r="X60" s="216">
        <v>0</v>
      </c>
      <c r="Y60" s="216">
        <v>0</v>
      </c>
      <c r="Z60" s="216">
        <v>5500</v>
      </c>
      <c r="AA60" s="216">
        <v>0</v>
      </c>
      <c r="AB60" s="216">
        <v>1925</v>
      </c>
      <c r="AC60" s="216">
        <v>0</v>
      </c>
      <c r="AD60" s="117" t="str">
        <v>대표</v>
      </c>
      <c r="AE60" s="223" t="str">
        <v>재구매</v>
      </c>
      <c r="AF60" s="216">
        <v>0</v>
      </c>
      <c r="AG60" s="216">
        <v>0</v>
      </c>
      <c r="AH60" s="216">
        <v>0</v>
      </c>
      <c r="AI60" s="216">
        <v>0</v>
      </c>
      <c r="AJ60" s="216">
        <v>0</v>
      </c>
      <c r="AK60" s="216">
        <v>0</v>
      </c>
      <c r="AL60" s="226">
        <v>0</v>
      </c>
      <c r="AM60" s="223">
        <v>0</v>
      </c>
      <c r="AN60" s="117" t="str">
        <v>ptDB47</v>
      </c>
      <c r="AO60" s="263">
        <v>0</v>
      </c>
      <c r="AP60" s="216">
        <v>0</v>
      </c>
      <c r="AQ60" s="216">
        <v>0</v>
      </c>
      <c r="AR60" s="216">
        <v>0</v>
      </c>
      <c r="AS60" s="216">
        <v>0</v>
      </c>
      <c r="AT60" s="226">
        <v>0</v>
      </c>
      <c r="AU60" s="223" t="str">
        <v/>
      </c>
      <c r="AV60" s="263">
        <v>0</v>
      </c>
      <c r="AW60" s="117">
        <v>0</v>
      </c>
    </row>
    <row r="61" spans="1:49">
      <c r="A61" s="117">
        <v>911</v>
      </c>
      <c r="B61" s="117" t="str">
        <v>비닐팩토리</v>
      </c>
      <c r="C61" s="210">
        <v>45546</v>
      </c>
      <c r="D61" s="117" t="str">
        <v>45547682</v>
      </c>
      <c r="E61" s="117" t="str">
        <v>대표</v>
      </c>
      <c r="F61" s="117" t="str">
        <v>형제떡방앗간</v>
      </c>
      <c r="G61" s="117">
        <v>0</v>
      </c>
      <c r="H61" s="117">
        <v>0</v>
      </c>
      <c r="I61" s="210">
        <v>45546</v>
      </c>
      <c r="J61" s="117" t="str">
        <v>CJ대한통운</v>
      </c>
      <c r="K61" s="117" t="str">
        <v>530290126174</v>
      </c>
      <c r="L61" s="210">
        <v>0</v>
      </c>
      <c r="M61" s="117" t="str">
        <v>SE.1000</v>
      </c>
      <c r="N61" s="117" t="str">
        <v>투명</v>
      </c>
      <c r="O61" s="117">
        <v>1</v>
      </c>
      <c r="P61" s="117" t="str">
        <v>형제떡방앗간</v>
      </c>
      <c r="Q61" s="117" t="str">
        <v>010-6246-4029</v>
      </c>
      <c r="R61" s="117">
        <v>0</v>
      </c>
      <c r="S61" s="117" t="str">
        <v>경북 청도군 청도읍 고수동4길 1 형제떡방앗간</v>
      </c>
      <c r="T61" s="223">
        <v>0</v>
      </c>
      <c r="U61" s="223">
        <v>0</v>
      </c>
      <c r="V61" s="223">
        <v>0</v>
      </c>
      <c r="W61" s="216">
        <v>0</v>
      </c>
      <c r="X61" s="216">
        <v>0</v>
      </c>
      <c r="Y61" s="216">
        <v>0</v>
      </c>
      <c r="Z61" s="216">
        <v>5500</v>
      </c>
      <c r="AA61" s="216">
        <v>0</v>
      </c>
      <c r="AB61" s="216">
        <v>1925</v>
      </c>
      <c r="AC61" s="216">
        <v>0</v>
      </c>
      <c r="AD61" s="117" t="str">
        <v>대표</v>
      </c>
      <c r="AE61" s="223" t="str">
        <v>재구매</v>
      </c>
      <c r="AF61" s="216">
        <v>0</v>
      </c>
      <c r="AG61" s="216">
        <v>0</v>
      </c>
      <c r="AH61" s="216">
        <v>0</v>
      </c>
      <c r="AI61" s="216">
        <v>0</v>
      </c>
      <c r="AJ61" s="216">
        <v>0</v>
      </c>
      <c r="AK61" s="216">
        <v>0</v>
      </c>
      <c r="AL61" s="226">
        <v>0</v>
      </c>
      <c r="AM61" s="223">
        <v>0</v>
      </c>
      <c r="AN61" s="117" t="str">
        <v>ptDB47</v>
      </c>
      <c r="AO61" s="263">
        <v>0</v>
      </c>
      <c r="AP61" s="216">
        <v>0</v>
      </c>
      <c r="AQ61" s="216">
        <v>0</v>
      </c>
      <c r="AR61" s="216">
        <v>0</v>
      </c>
      <c r="AS61" s="216">
        <v>0</v>
      </c>
      <c r="AT61" s="226">
        <v>0</v>
      </c>
      <c r="AU61" s="223" t="str">
        <v/>
      </c>
      <c r="AV61" s="263">
        <v>0</v>
      </c>
      <c r="AW61" s="117">
        <v>0</v>
      </c>
    </row>
    <row r="62" spans="1:49">
      <c r="A62" s="117">
        <v>912</v>
      </c>
      <c r="B62" s="117" t="str">
        <v>비닐팩토리</v>
      </c>
      <c r="C62" s="210">
        <v>45546</v>
      </c>
      <c r="D62" s="117" t="str">
        <v>2024091145910991</v>
      </c>
      <c r="E62" s="117" t="str">
        <v>스마트 스토어</v>
      </c>
      <c r="F62" s="117" t="str">
        <v>이비치</v>
      </c>
      <c r="G62" s="117" t="str">
        <v>rain****</v>
      </c>
      <c r="H62" s="117" t="str">
        <v>010-2912-9204</v>
      </c>
      <c r="I62" s="210">
        <v>45546</v>
      </c>
      <c r="J62" s="117" t="str">
        <v>CJ대한통운</v>
      </c>
      <c r="K62" s="117" t="str">
        <v>530290304206</v>
      </c>
      <c r="L62" s="210">
        <v>0</v>
      </c>
      <c r="M62" s="117" t="str">
        <v>SE.304</v>
      </c>
      <c r="N62" s="117" t="str">
        <v>투명</v>
      </c>
      <c r="O62" s="117">
        <v>1</v>
      </c>
      <c r="P62" s="117" t="str">
        <v>이비치</v>
      </c>
      <c r="Q62" s="117" t="str">
        <v>010-2912-9204</v>
      </c>
      <c r="R62" s="117">
        <v>0</v>
      </c>
      <c r="S62" s="117" t="str">
        <v>경상북도 경주시 포석로 1089-14 (황남동) 에낭</v>
      </c>
      <c r="T62" s="223">
        <v>0</v>
      </c>
      <c r="U62" s="223">
        <v>0</v>
      </c>
      <c r="V62" s="223">
        <v>0</v>
      </c>
      <c r="W62" s="216">
        <v>13600</v>
      </c>
      <c r="X62" s="216">
        <v>0</v>
      </c>
      <c r="Y62" s="216">
        <v>3000</v>
      </c>
      <c r="Z62" s="216">
        <v>3000</v>
      </c>
      <c r="AA62" s="216">
        <v>0</v>
      </c>
      <c r="AB62" s="216">
        <v>0</v>
      </c>
      <c r="AC62" s="216">
        <v>0</v>
      </c>
      <c r="AD62" s="117" t="str">
        <v>떡외겹 30*38</v>
      </c>
      <c r="AE62" s="223">
        <v>0</v>
      </c>
      <c r="AF62" s="216">
        <v>13600</v>
      </c>
      <c r="AG62" s="216">
        <v>9350</v>
      </c>
      <c r="AH62" s="216">
        <v>16600</v>
      </c>
      <c r="AI62" s="216">
        <v>0</v>
      </c>
      <c r="AJ62" s="216">
        <v>852</v>
      </c>
      <c r="AK62" s="216">
        <v>0</v>
      </c>
      <c r="AL62" s="226">
        <v>0</v>
      </c>
      <c r="AM62" s="223">
        <v>0</v>
      </c>
      <c r="AN62" s="117" t="str">
        <v>ptDB47</v>
      </c>
      <c r="AO62" s="263">
        <v>0</v>
      </c>
      <c r="AP62" s="216">
        <v>16600</v>
      </c>
      <c r="AQ62" s="216">
        <v>0</v>
      </c>
      <c r="AR62" s="216">
        <v>852</v>
      </c>
      <c r="AS62" s="216">
        <v>0</v>
      </c>
      <c r="AT62" s="226">
        <v>0</v>
      </c>
      <c r="AU62" s="223" t="str">
        <v/>
      </c>
      <c r="AV62" s="263">
        <v>0</v>
      </c>
      <c r="AW62" s="117">
        <v>9350</v>
      </c>
    </row>
    <row r="63" spans="1:49">
      <c r="A63" s="117">
        <v>913</v>
      </c>
      <c r="B63" s="117" t="str">
        <v>비닐팩토리</v>
      </c>
      <c r="C63" s="210">
        <v>45545</v>
      </c>
      <c r="D63" s="117" t="str">
        <v>2024091017012951</v>
      </c>
      <c r="E63" s="117" t="str">
        <v>스마트 스토어</v>
      </c>
      <c r="F63" s="117" t="str">
        <v>한태순</v>
      </c>
      <c r="G63" s="117" t="str">
        <v>ease****</v>
      </c>
      <c r="H63" s="117" t="str">
        <v>010-4424-4117</v>
      </c>
      <c r="I63" s="210">
        <v>45546</v>
      </c>
      <c r="J63" s="117" t="str">
        <v>CJ대한통운</v>
      </c>
      <c r="K63" s="117" t="str">
        <v>540288529640</v>
      </c>
      <c r="L63" s="210">
        <v>0</v>
      </c>
      <c r="M63" s="117" t="str">
        <v>SE.9</v>
      </c>
      <c r="N63" s="117" t="str">
        <v>투명</v>
      </c>
      <c r="O63" s="117">
        <v>16</v>
      </c>
      <c r="P63" s="117" t="str">
        <v>함이슬</v>
      </c>
      <c r="Q63" s="117" t="str">
        <v>010-4424-4117</v>
      </c>
      <c r="R63" s="117">
        <v>0</v>
      </c>
      <c r="S63" s="117" t="str">
        <v>경상북도 경주시 안강읍 구부랑2길 28 (안강읍) 우유</v>
      </c>
      <c r="T63" s="223">
        <v>0</v>
      </c>
      <c r="U63" s="223">
        <v>0</v>
      </c>
      <c r="V63" s="223">
        <v>0</v>
      </c>
      <c r="W63" s="216">
        <v>16800</v>
      </c>
      <c r="X63" s="216">
        <v>23040</v>
      </c>
      <c r="Y63" s="216">
        <v>0</v>
      </c>
      <c r="Z63" s="216">
        <v>3500</v>
      </c>
      <c r="AA63" s="216">
        <v>0</v>
      </c>
      <c r="AB63" s="216">
        <v>960</v>
      </c>
      <c r="AC63" s="216">
        <v>0</v>
      </c>
      <c r="AD63" s="117" t="str">
        <v>관반</v>
      </c>
      <c r="AE63" s="223">
        <v>0</v>
      </c>
      <c r="AF63" s="216">
        <v>1050</v>
      </c>
      <c r="AG63" s="216">
        <v>770</v>
      </c>
      <c r="AH63" s="216">
        <v>16800</v>
      </c>
      <c r="AI63" s="216">
        <v>0</v>
      </c>
      <c r="AJ63" s="216">
        <v>924</v>
      </c>
      <c r="AK63" s="216">
        <v>0</v>
      </c>
      <c r="AL63" s="226">
        <v>0</v>
      </c>
      <c r="AM63" s="223">
        <v>0</v>
      </c>
      <c r="AN63" s="117" t="str">
        <v>ptDB47</v>
      </c>
      <c r="AO63" s="263">
        <v>0</v>
      </c>
      <c r="AP63" s="216">
        <v>16800</v>
      </c>
      <c r="AQ63" s="216">
        <v>0</v>
      </c>
      <c r="AR63" s="216">
        <v>924</v>
      </c>
      <c r="AS63" s="216">
        <v>0</v>
      </c>
      <c r="AT63" s="226">
        <v>0</v>
      </c>
      <c r="AU63" s="223" t="str">
        <v/>
      </c>
      <c r="AV63" s="263">
        <v>0</v>
      </c>
      <c r="AW63" s="117">
        <v>12320</v>
      </c>
    </row>
    <row r="64" spans="1:49">
      <c r="A64" s="117">
        <v>922</v>
      </c>
      <c r="B64" s="117" t="str">
        <v>비닐팩토리</v>
      </c>
      <c r="C64" s="210">
        <v>45545</v>
      </c>
      <c r="D64" s="117" t="str">
        <v>10100068378297</v>
      </c>
      <c r="E64" s="117" t="str">
        <v>쿠팡</v>
      </c>
      <c r="F64" s="117" t="str">
        <v>오윤이</v>
      </c>
      <c r="G64" s="117">
        <v>0</v>
      </c>
      <c r="H64" s="117" t="str">
        <v>0502-5309-4168</v>
      </c>
      <c r="I64" s="210">
        <v>45546</v>
      </c>
      <c r="J64" s="117" t="str">
        <v>CJ대한통운</v>
      </c>
      <c r="K64" s="117" t="str">
        <v>530289919991</v>
      </c>
      <c r="L64" s="210">
        <v>0</v>
      </c>
      <c r="M64" s="117" t="str">
        <v>SE.101</v>
      </c>
      <c r="N64" s="117" t="str">
        <v>투명</v>
      </c>
      <c r="O64" s="117">
        <v>1</v>
      </c>
      <c r="P64" s="117" t="str">
        <v>오윤이</v>
      </c>
      <c r="Q64" s="117" t="str">
        <v>0502-5309-4168</v>
      </c>
      <c r="R64" s="117">
        <v>0</v>
      </c>
      <c r="S64" s="117" t="str">
        <v>충청북도 충주시 연수동 547-1 연수종합시장 연수시장떡방앗간</v>
      </c>
      <c r="T64" s="223" t="str">
        <v>문 앞</v>
      </c>
      <c r="U64" s="223">
        <v>0</v>
      </c>
      <c r="V64" s="223">
        <v>0</v>
      </c>
      <c r="W64" s="216">
        <v>22600</v>
      </c>
      <c r="X64" s="216">
        <v>0</v>
      </c>
      <c r="Y64" s="216">
        <v>3000</v>
      </c>
      <c r="Z64" s="216">
        <v>3000</v>
      </c>
      <c r="AA64" s="216">
        <v>0</v>
      </c>
      <c r="AB64" s="216">
        <v>0</v>
      </c>
      <c r="AC64" s="216">
        <v>0</v>
      </c>
      <c r="AD64" s="117" t="str">
        <v>소폭 10*26</v>
      </c>
      <c r="AE64" s="223">
        <v>0</v>
      </c>
      <c r="AF64" s="216">
        <v>870</v>
      </c>
      <c r="AG64" s="216">
        <v>550</v>
      </c>
      <c r="AH64" s="216">
        <v>25600</v>
      </c>
      <c r="AI64" s="216">
        <v>0</v>
      </c>
      <c r="AJ64" s="216">
        <v>2784</v>
      </c>
      <c r="AK64" s="216">
        <v>0</v>
      </c>
      <c r="AL64" s="226">
        <v>0</v>
      </c>
      <c r="AM64" s="223">
        <v>0</v>
      </c>
      <c r="AN64" s="117" t="str">
        <v>ptDB47</v>
      </c>
      <c r="AO64" s="263">
        <v>0</v>
      </c>
      <c r="AP64" s="216">
        <v>25600</v>
      </c>
      <c r="AQ64" s="216">
        <v>0</v>
      </c>
      <c r="AR64" s="216">
        <v>2784</v>
      </c>
      <c r="AS64" s="216">
        <v>0</v>
      </c>
      <c r="AT64" s="226">
        <v>0</v>
      </c>
      <c r="AU64" s="223" t="str">
        <v/>
      </c>
      <c r="AV64" s="263">
        <v>0</v>
      </c>
      <c r="AW64" s="117">
        <v>550</v>
      </c>
    </row>
    <row r="65" spans="1:49">
      <c r="A65" s="117">
        <v>924</v>
      </c>
      <c r="B65" s="117" t="str">
        <v>비닐팩토리</v>
      </c>
      <c r="C65" s="210">
        <v>45547</v>
      </c>
      <c r="D65" s="117" t="str">
        <v>45548818</v>
      </c>
      <c r="E65" s="117" t="str">
        <v>대표</v>
      </c>
      <c r="F65" s="117" t="str">
        <v>청도농산</v>
      </c>
      <c r="G65" s="117">
        <v>0</v>
      </c>
      <c r="H65" s="117">
        <v>0</v>
      </c>
      <c r="I65" s="210">
        <v>45547</v>
      </c>
      <c r="J65" s="117" t="str">
        <v>CJ대한통운</v>
      </c>
      <c r="K65" s="117" t="str">
        <v>530291196986</v>
      </c>
      <c r="L65" s="210">
        <v>0</v>
      </c>
      <c r="M65" s="117" t="str">
        <v>SE.1000</v>
      </c>
      <c r="N65" s="117" t="str">
        <v>투명</v>
      </c>
      <c r="O65" s="117">
        <v>1</v>
      </c>
      <c r="P65" s="117" t="str">
        <v>청도농산</v>
      </c>
      <c r="Q65" s="117" t="str">
        <v>010-2525-4288</v>
      </c>
      <c r="R65" s="117">
        <v>0</v>
      </c>
      <c r="S65" s="117" t="str">
        <v>대구 수성구 지범로23길 19-7 청도텃밭</v>
      </c>
      <c r="T65" s="223">
        <v>0</v>
      </c>
      <c r="U65" s="223">
        <v>0</v>
      </c>
      <c r="V65" s="223">
        <v>0</v>
      </c>
      <c r="W65" s="216">
        <v>0</v>
      </c>
      <c r="X65" s="216">
        <v>0</v>
      </c>
      <c r="Y65" s="216">
        <v>0</v>
      </c>
      <c r="Z65" s="216">
        <v>5500</v>
      </c>
      <c r="AA65" s="216">
        <v>0</v>
      </c>
      <c r="AB65" s="216">
        <v>1925</v>
      </c>
      <c r="AC65" s="216">
        <v>0</v>
      </c>
      <c r="AD65" s="117" t="str">
        <v>대표</v>
      </c>
      <c r="AE65" s="223" t="str">
        <v>재구매</v>
      </c>
      <c r="AF65" s="216">
        <v>0</v>
      </c>
      <c r="AG65" s="216">
        <v>0</v>
      </c>
      <c r="AH65" s="216">
        <v>0</v>
      </c>
      <c r="AI65" s="216">
        <v>0</v>
      </c>
      <c r="AJ65" s="216">
        <v>0</v>
      </c>
      <c r="AK65" s="216">
        <v>0</v>
      </c>
      <c r="AL65" s="226">
        <v>0</v>
      </c>
      <c r="AM65" s="223">
        <v>0</v>
      </c>
      <c r="AN65" s="117" t="str">
        <v>ptDB47</v>
      </c>
      <c r="AO65" s="263">
        <v>0</v>
      </c>
      <c r="AP65" s="216">
        <v>0</v>
      </c>
      <c r="AQ65" s="216">
        <v>0</v>
      </c>
      <c r="AR65" s="216">
        <v>0</v>
      </c>
      <c r="AS65" s="216">
        <v>0</v>
      </c>
      <c r="AT65" s="226">
        <v>0</v>
      </c>
      <c r="AU65" s="223" t="str">
        <v/>
      </c>
      <c r="AV65" s="263">
        <v>0</v>
      </c>
      <c r="AW65" s="117">
        <v>0</v>
      </c>
    </row>
    <row r="66" spans="1:49">
      <c r="A66" s="117">
        <v>928</v>
      </c>
      <c r="B66" s="117" t="str">
        <v>비닐팩토리</v>
      </c>
      <c r="C66" s="210">
        <v>45547</v>
      </c>
      <c r="D66" s="117" t="str">
        <v>2024091275290481</v>
      </c>
      <c r="E66" s="117" t="str">
        <v>스마트 스토어</v>
      </c>
      <c r="F66" s="117" t="str">
        <v>윤숙영</v>
      </c>
      <c r="G66" s="117" t="str">
        <v>mins****</v>
      </c>
      <c r="H66" s="117" t="str">
        <v>010-3246-3870</v>
      </c>
      <c r="I66" s="210">
        <v>45547</v>
      </c>
      <c r="J66" s="117" t="str">
        <v>CJ대한통운</v>
      </c>
      <c r="K66" s="117" t="str">
        <v>530290920291</v>
      </c>
      <c r="L66" s="210">
        <v>0</v>
      </c>
      <c r="M66" s="117" t="str">
        <v>SE.204</v>
      </c>
      <c r="N66" s="117" t="str">
        <v>투명</v>
      </c>
      <c r="O66" s="117">
        <v>1</v>
      </c>
      <c r="P66" s="117" t="str">
        <v>가윤제</v>
      </c>
      <c r="Q66" s="117" t="str">
        <v>010-3246-3870</v>
      </c>
      <c r="R66" s="117">
        <v>0</v>
      </c>
      <c r="S66" s="117" t="str">
        <v>경기도 김포시 고촌읍 인향로24번길 66 (고촌읍) 1층 오른쪽</v>
      </c>
      <c r="T66" s="223">
        <v>0</v>
      </c>
      <c r="U66" s="223">
        <v>0</v>
      </c>
      <c r="V66" s="223">
        <v>0</v>
      </c>
      <c r="W66" s="216">
        <v>20800</v>
      </c>
      <c r="X66" s="216">
        <v>0</v>
      </c>
      <c r="Y66" s="216">
        <v>3000</v>
      </c>
      <c r="Z66" s="216">
        <v>3500</v>
      </c>
      <c r="AA66" s="216">
        <v>0</v>
      </c>
      <c r="AB66" s="216">
        <v>1053</v>
      </c>
      <c r="AC66" s="216">
        <v>0</v>
      </c>
      <c r="AD66" s="117" t="str">
        <v>떡롤 30*400</v>
      </c>
      <c r="AE66" s="223" t="str">
        <v>재구매</v>
      </c>
      <c r="AF66" s="216">
        <v>20800</v>
      </c>
      <c r="AG66" s="216">
        <v>14300</v>
      </c>
      <c r="AH66" s="216">
        <v>23800</v>
      </c>
      <c r="AI66" s="216">
        <v>0</v>
      </c>
      <c r="AJ66" s="216">
        <v>1214</v>
      </c>
      <c r="AK66" s="216">
        <v>0</v>
      </c>
      <c r="AL66" s="226">
        <v>0</v>
      </c>
      <c r="AM66" s="223">
        <v>0</v>
      </c>
      <c r="AN66" s="117" t="str">
        <v>ptDB47</v>
      </c>
      <c r="AO66" s="263">
        <v>0</v>
      </c>
      <c r="AP66" s="216">
        <v>23800</v>
      </c>
      <c r="AQ66" s="216">
        <v>0</v>
      </c>
      <c r="AR66" s="216">
        <v>1214</v>
      </c>
      <c r="AS66" s="216">
        <v>0</v>
      </c>
      <c r="AT66" s="226">
        <v>0</v>
      </c>
      <c r="AU66" s="223" t="str">
        <v/>
      </c>
      <c r="AV66" s="263">
        <v>1</v>
      </c>
      <c r="AW66" s="117">
        <v>14300</v>
      </c>
    </row>
    <row r="67" spans="1:49">
      <c r="A67" s="117">
        <v>929</v>
      </c>
      <c r="B67" s="117" t="str">
        <v>비닐팩토리</v>
      </c>
      <c r="C67" s="210">
        <v>45547</v>
      </c>
      <c r="D67" s="117" t="str">
        <v>2024091275290471</v>
      </c>
      <c r="E67" s="117" t="str">
        <v>스마트 스토어</v>
      </c>
      <c r="F67" s="117" t="str">
        <v>윤숙영</v>
      </c>
      <c r="G67" s="117" t="str">
        <v>mins****</v>
      </c>
      <c r="H67" s="117" t="str">
        <v>010-3246-3870</v>
      </c>
      <c r="I67" s="210">
        <v>45547</v>
      </c>
      <c r="J67" s="117" t="str">
        <v>CJ대한통운</v>
      </c>
      <c r="K67" s="117" t="str">
        <v>530290920291</v>
      </c>
      <c r="L67" s="210">
        <v>0</v>
      </c>
      <c r="M67" s="117" t="str">
        <v>SE.106</v>
      </c>
      <c r="N67" s="117" t="str">
        <v>투명</v>
      </c>
      <c r="O67" s="117">
        <v>1</v>
      </c>
      <c r="P67" s="117" t="str">
        <v>가윤제</v>
      </c>
      <c r="Q67" s="117" t="str">
        <v>010-3246-3870</v>
      </c>
      <c r="R67" s="117">
        <v>0</v>
      </c>
      <c r="S67" s="117" t="str">
        <v>경기도 김포시 고촌읍 인향로24번길 66 (고촌읍) 1층 오른쪽</v>
      </c>
      <c r="T67" s="223">
        <v>0</v>
      </c>
      <c r="U67" s="223">
        <v>0</v>
      </c>
      <c r="V67" s="223">
        <v>0</v>
      </c>
      <c r="W67" s="216">
        <v>2970</v>
      </c>
      <c r="X67" s="216">
        <v>1290</v>
      </c>
      <c r="Y67" s="216">
        <v>0</v>
      </c>
      <c r="Z67" s="216">
        <v>0</v>
      </c>
      <c r="AA67" s="216">
        <v>0</v>
      </c>
      <c r="AB67" s="216">
        <v>0</v>
      </c>
      <c r="AC67" s="216">
        <v>0</v>
      </c>
      <c r="AD67" s="117" t="str">
        <v>소폭 24*38</v>
      </c>
      <c r="AE67" s="223" t="str">
        <v>재구매</v>
      </c>
      <c r="AF67" s="216">
        <v>2970</v>
      </c>
      <c r="AG67" s="216">
        <v>1980</v>
      </c>
      <c r="AH67" s="216">
        <v>2970</v>
      </c>
      <c r="AI67" s="216">
        <v>0</v>
      </c>
      <c r="AJ67" s="216">
        <v>229</v>
      </c>
      <c r="AK67" s="216">
        <v>0</v>
      </c>
      <c r="AL67" s="226">
        <v>0</v>
      </c>
      <c r="AM67" s="223">
        <v>0</v>
      </c>
      <c r="AN67" s="117" t="str">
        <v>ptDB47</v>
      </c>
      <c r="AO67" s="263">
        <v>0</v>
      </c>
      <c r="AP67" s="216">
        <v>2970</v>
      </c>
      <c r="AQ67" s="216">
        <v>0</v>
      </c>
      <c r="AR67" s="216">
        <v>229</v>
      </c>
      <c r="AS67" s="216">
        <v>0</v>
      </c>
      <c r="AT67" s="226">
        <v>0</v>
      </c>
      <c r="AU67" s="223" t="str">
        <v/>
      </c>
      <c r="AV67" s="263">
        <v>1</v>
      </c>
      <c r="AW67" s="117">
        <v>1980</v>
      </c>
    </row>
    <row r="68" spans="1:49">
      <c r="A68" s="117">
        <v>930</v>
      </c>
      <c r="B68" s="117" t="str">
        <v>비닐팩토리</v>
      </c>
      <c r="C68" s="210">
        <v>45546</v>
      </c>
      <c r="D68" s="117" t="str">
        <v>2024091158351151</v>
      </c>
      <c r="E68" s="117" t="str">
        <v>스마트 스토어</v>
      </c>
      <c r="F68" s="117" t="str">
        <v>양희영</v>
      </c>
      <c r="G68" s="117" t="str">
        <v>maja****</v>
      </c>
      <c r="H68" s="117" t="str">
        <v>010-9252-1719</v>
      </c>
      <c r="I68" s="210">
        <v>45547</v>
      </c>
      <c r="J68" s="117" t="str">
        <v>CJ대한통운</v>
      </c>
      <c r="K68" s="117" t="str">
        <v>540289277730</v>
      </c>
      <c r="L68" s="210">
        <v>0</v>
      </c>
      <c r="M68" s="117" t="str">
        <v>SE.206</v>
      </c>
      <c r="N68" s="117" t="str">
        <v>투명</v>
      </c>
      <c r="O68" s="117">
        <v>2</v>
      </c>
      <c r="P68" s="117" t="str">
        <v>양희영</v>
      </c>
      <c r="Q68" s="117" t="str">
        <v>010-9252-1719</v>
      </c>
      <c r="R68" s="117" t="str">
        <v>02-511-1719</v>
      </c>
      <c r="S68" s="117" t="str">
        <v>경기도 부천시 원미구 평천로798번길 10 (도당동, 대일테크노타운) 3층, 솔트페이푸드랩</v>
      </c>
      <c r="T68" s="223">
        <v>0</v>
      </c>
      <c r="U68" s="223">
        <v>0</v>
      </c>
      <c r="V68" s="223">
        <v>0</v>
      </c>
      <c r="W68" s="216">
        <v>56800</v>
      </c>
      <c r="X68" s="216">
        <v>0</v>
      </c>
      <c r="Y68" s="216">
        <v>0</v>
      </c>
      <c r="Z68" s="216">
        <v>4400</v>
      </c>
      <c r="AA68" s="216">
        <v>0</v>
      </c>
      <c r="AB68" s="216">
        <v>1725</v>
      </c>
      <c r="AC68" s="216">
        <v>0</v>
      </c>
      <c r="AD68" s="117" t="str">
        <v>떡롤 45*330</v>
      </c>
      <c r="AE68" s="223" t="str">
        <v>재구매</v>
      </c>
      <c r="AF68" s="216">
        <v>28800</v>
      </c>
      <c r="AG68" s="216">
        <v>19800</v>
      </c>
      <c r="AH68" s="216">
        <v>56800</v>
      </c>
      <c r="AI68" s="216">
        <v>0</v>
      </c>
      <c r="AJ68" s="216">
        <v>2934</v>
      </c>
      <c r="AK68" s="216">
        <v>0</v>
      </c>
      <c r="AL68" s="226">
        <v>0</v>
      </c>
      <c r="AM68" s="223">
        <v>0</v>
      </c>
      <c r="AN68" s="117" t="str">
        <v>ptDB47</v>
      </c>
      <c r="AO68" s="263">
        <v>0</v>
      </c>
      <c r="AP68" s="216">
        <v>56800</v>
      </c>
      <c r="AQ68" s="216">
        <v>0</v>
      </c>
      <c r="AR68" s="216">
        <v>2934</v>
      </c>
      <c r="AS68" s="216">
        <v>0</v>
      </c>
      <c r="AT68" s="226">
        <v>0</v>
      </c>
      <c r="AU68" s="223" t="str">
        <v/>
      </c>
      <c r="AV68" s="263">
        <v>1</v>
      </c>
      <c r="AW68" s="117">
        <v>39600</v>
      </c>
    </row>
    <row r="69" spans="1:49">
      <c r="A69" s="117">
        <v>931</v>
      </c>
      <c r="B69" s="117" t="str">
        <v>비닐팩토리</v>
      </c>
      <c r="C69" s="210">
        <v>45547</v>
      </c>
      <c r="D69" s="117" t="str">
        <v>45548370</v>
      </c>
      <c r="E69" s="117" t="str">
        <v>대표</v>
      </c>
      <c r="F69" s="117" t="str">
        <v>청도농산</v>
      </c>
      <c r="G69" s="117">
        <v>0</v>
      </c>
      <c r="H69" s="117">
        <v>0</v>
      </c>
      <c r="I69" s="210">
        <v>45547</v>
      </c>
      <c r="J69" s="117" t="str">
        <v>CJ대한통운</v>
      </c>
      <c r="K69" s="117" t="str">
        <v>530291196986</v>
      </c>
      <c r="L69" s="210">
        <v>0</v>
      </c>
      <c r="M69" s="117" t="str">
        <v>SE.1000</v>
      </c>
      <c r="N69" s="117" t="str">
        <v>투명</v>
      </c>
      <c r="O69" s="117">
        <v>1</v>
      </c>
      <c r="P69" s="117" t="str">
        <v>청도농산</v>
      </c>
      <c r="Q69" s="117" t="str">
        <v>010-2525-4288</v>
      </c>
      <c r="R69" s="117">
        <v>0</v>
      </c>
      <c r="S69" s="117" t="str">
        <v>대구 수성구 지범로23길 19-7 청도텃밭</v>
      </c>
      <c r="T69" s="223">
        <v>0</v>
      </c>
      <c r="U69" s="223">
        <v>0</v>
      </c>
      <c r="V69" s="223">
        <v>0</v>
      </c>
      <c r="W69" s="216">
        <v>0</v>
      </c>
      <c r="X69" s="216">
        <v>0</v>
      </c>
      <c r="Y69" s="216">
        <v>0</v>
      </c>
      <c r="Z69" s="216">
        <v>5500</v>
      </c>
      <c r="AA69" s="216">
        <v>0</v>
      </c>
      <c r="AB69" s="216">
        <v>1925</v>
      </c>
      <c r="AC69" s="216">
        <v>0</v>
      </c>
      <c r="AD69" s="117" t="str">
        <v>대표</v>
      </c>
      <c r="AE69" s="223" t="str">
        <v>재구매</v>
      </c>
      <c r="AF69" s="216">
        <v>0</v>
      </c>
      <c r="AG69" s="216">
        <v>0</v>
      </c>
      <c r="AH69" s="216">
        <v>0</v>
      </c>
      <c r="AI69" s="216">
        <v>0</v>
      </c>
      <c r="AJ69" s="216">
        <v>0</v>
      </c>
      <c r="AK69" s="216">
        <v>0</v>
      </c>
      <c r="AL69" s="226">
        <v>0</v>
      </c>
      <c r="AM69" s="223">
        <v>0</v>
      </c>
      <c r="AN69" s="117" t="str">
        <v>ptDB47</v>
      </c>
      <c r="AO69" s="263">
        <v>0</v>
      </c>
      <c r="AP69" s="216">
        <v>0</v>
      </c>
      <c r="AQ69" s="216">
        <v>0</v>
      </c>
      <c r="AR69" s="216">
        <v>0</v>
      </c>
      <c r="AS69" s="216">
        <v>0</v>
      </c>
      <c r="AT69" s="226">
        <v>0</v>
      </c>
      <c r="AU69" s="223" t="str">
        <v/>
      </c>
      <c r="AV69" s="263">
        <v>0</v>
      </c>
      <c r="AW69" s="117">
        <v>0</v>
      </c>
    </row>
    <row r="70" spans="1:49">
      <c r="A70" s="117">
        <v>935</v>
      </c>
      <c r="B70" s="117" t="str">
        <v>비닐팩토리</v>
      </c>
      <c r="C70" s="210">
        <v>45547</v>
      </c>
      <c r="D70" s="117" t="str">
        <v>2024091275290481</v>
      </c>
      <c r="E70" s="117" t="str">
        <v>스마트 스토어</v>
      </c>
      <c r="F70" s="117" t="str">
        <v>윤숙영</v>
      </c>
      <c r="G70" s="117" t="str">
        <v>mins****</v>
      </c>
      <c r="H70" s="117" t="str">
        <v>010-3246-3870</v>
      </c>
      <c r="I70" s="210">
        <v>45547</v>
      </c>
      <c r="J70" s="117" t="str">
        <v>CJ대한통운</v>
      </c>
      <c r="K70" s="117" t="str">
        <v>530290920291</v>
      </c>
      <c r="L70" s="210">
        <v>0</v>
      </c>
      <c r="M70" s="117" t="str">
        <v>SE.204</v>
      </c>
      <c r="N70" s="117" t="str">
        <v>투명</v>
      </c>
      <c r="O70" s="117">
        <v>1</v>
      </c>
      <c r="P70" s="117" t="str">
        <v>가윤제</v>
      </c>
      <c r="Q70" s="117" t="str">
        <v>010-3246-3870</v>
      </c>
      <c r="R70" s="117">
        <v>0</v>
      </c>
      <c r="S70" s="117" t="str">
        <v>경기도 김포시 고촌읍 인향로24번길 66 (고촌읍) 1층 오른쪽</v>
      </c>
      <c r="T70" s="223">
        <v>0</v>
      </c>
      <c r="U70" s="223">
        <v>0</v>
      </c>
      <c r="V70" s="223">
        <v>0</v>
      </c>
      <c r="W70" s="216">
        <v>20800</v>
      </c>
      <c r="X70" s="216">
        <v>0</v>
      </c>
      <c r="Y70" s="216">
        <v>3000</v>
      </c>
      <c r="Z70" s="216">
        <v>3500</v>
      </c>
      <c r="AA70" s="216">
        <v>0</v>
      </c>
      <c r="AB70" s="216">
        <v>1053</v>
      </c>
      <c r="AC70" s="216">
        <v>0</v>
      </c>
      <c r="AD70" s="117" t="str">
        <v>떡롤 30*400</v>
      </c>
      <c r="AE70" s="223" t="str">
        <v>재구매</v>
      </c>
      <c r="AF70" s="216">
        <v>20800</v>
      </c>
      <c r="AG70" s="216">
        <v>14300</v>
      </c>
      <c r="AH70" s="216">
        <v>23800</v>
      </c>
      <c r="AI70" s="216">
        <v>0</v>
      </c>
      <c r="AJ70" s="216">
        <v>1214</v>
      </c>
      <c r="AK70" s="216">
        <v>0</v>
      </c>
      <c r="AL70" s="226">
        <v>0</v>
      </c>
      <c r="AM70" s="223">
        <v>0</v>
      </c>
      <c r="AN70" s="117" t="str">
        <v>ptDB47</v>
      </c>
      <c r="AO70" s="263">
        <v>0</v>
      </c>
      <c r="AP70" s="216">
        <v>23800</v>
      </c>
      <c r="AQ70" s="216">
        <v>0</v>
      </c>
      <c r="AR70" s="216">
        <v>1214</v>
      </c>
      <c r="AS70" s="216">
        <v>0</v>
      </c>
      <c r="AT70" s="226">
        <v>0</v>
      </c>
      <c r="AU70" s="223" t="str">
        <v/>
      </c>
      <c r="AV70" s="263">
        <v>1</v>
      </c>
      <c r="AW70" s="117">
        <v>14300</v>
      </c>
    </row>
    <row r="71" spans="1:49">
      <c r="A71" s="117">
        <v>936</v>
      </c>
      <c r="B71" s="117" t="str">
        <v>비닐팩토리</v>
      </c>
      <c r="C71" s="210">
        <v>45547</v>
      </c>
      <c r="D71" s="117" t="str">
        <v>2024091275290471</v>
      </c>
      <c r="E71" s="117" t="str">
        <v>스마트 스토어</v>
      </c>
      <c r="F71" s="117" t="str">
        <v>윤숙영</v>
      </c>
      <c r="G71" s="117" t="str">
        <v>mins****</v>
      </c>
      <c r="H71" s="117" t="str">
        <v>010-3246-3870</v>
      </c>
      <c r="I71" s="210">
        <v>45547</v>
      </c>
      <c r="J71" s="117" t="str">
        <v>CJ대한통운</v>
      </c>
      <c r="K71" s="117" t="str">
        <v>530290920291</v>
      </c>
      <c r="L71" s="210">
        <v>0</v>
      </c>
      <c r="M71" s="117" t="str">
        <v>SE.106</v>
      </c>
      <c r="N71" s="117" t="str">
        <v>투명</v>
      </c>
      <c r="O71" s="117">
        <v>1</v>
      </c>
      <c r="P71" s="117" t="str">
        <v>가윤제</v>
      </c>
      <c r="Q71" s="117" t="str">
        <v>010-3246-3870</v>
      </c>
      <c r="R71" s="117">
        <v>0</v>
      </c>
      <c r="S71" s="117" t="str">
        <v>경기도 김포시 고촌읍 인향로24번길 66 (고촌읍) 1층 오른쪽</v>
      </c>
      <c r="T71" s="223">
        <v>0</v>
      </c>
      <c r="U71" s="223">
        <v>0</v>
      </c>
      <c r="V71" s="223">
        <v>0</v>
      </c>
      <c r="W71" s="216">
        <v>2970</v>
      </c>
      <c r="X71" s="216">
        <v>1290</v>
      </c>
      <c r="Y71" s="216">
        <v>0</v>
      </c>
      <c r="Z71" s="216">
        <v>0</v>
      </c>
      <c r="AA71" s="216">
        <v>0</v>
      </c>
      <c r="AB71" s="216">
        <v>0</v>
      </c>
      <c r="AC71" s="216">
        <v>0</v>
      </c>
      <c r="AD71" s="117" t="str">
        <v>소폭 24*38</v>
      </c>
      <c r="AE71" s="223" t="str">
        <v>재구매</v>
      </c>
      <c r="AF71" s="216">
        <v>2970</v>
      </c>
      <c r="AG71" s="216">
        <v>1980</v>
      </c>
      <c r="AH71" s="216">
        <v>2970</v>
      </c>
      <c r="AI71" s="216">
        <v>0</v>
      </c>
      <c r="AJ71" s="216">
        <v>229</v>
      </c>
      <c r="AK71" s="216">
        <v>0</v>
      </c>
      <c r="AL71" s="226">
        <v>0</v>
      </c>
      <c r="AM71" s="223">
        <v>0</v>
      </c>
      <c r="AN71" s="117" t="str">
        <v>ptDB47</v>
      </c>
      <c r="AO71" s="263">
        <v>0</v>
      </c>
      <c r="AP71" s="216">
        <v>2970</v>
      </c>
      <c r="AQ71" s="216">
        <v>0</v>
      </c>
      <c r="AR71" s="216">
        <v>229</v>
      </c>
      <c r="AS71" s="216">
        <v>0</v>
      </c>
      <c r="AT71" s="226">
        <v>0</v>
      </c>
      <c r="AU71" s="223" t="str">
        <v/>
      </c>
      <c r="AV71" s="263">
        <v>1</v>
      </c>
      <c r="AW71" s="117">
        <v>1980</v>
      </c>
    </row>
    <row r="72" spans="1:49">
      <c r="A72" s="117">
        <v>937</v>
      </c>
      <c r="B72" s="117" t="str">
        <v>비닐팩토리</v>
      </c>
      <c r="C72" s="210">
        <v>45546</v>
      </c>
      <c r="D72" s="117" t="str">
        <v>2024091158351151</v>
      </c>
      <c r="E72" s="117" t="str">
        <v>스마트 스토어</v>
      </c>
      <c r="F72" s="117" t="str">
        <v>양희영</v>
      </c>
      <c r="G72" s="117" t="str">
        <v>maja****</v>
      </c>
      <c r="H72" s="117" t="str">
        <v>010-9252-1719</v>
      </c>
      <c r="I72" s="210">
        <v>45547</v>
      </c>
      <c r="J72" s="117" t="str">
        <v>CJ대한통운</v>
      </c>
      <c r="K72" s="117" t="str">
        <v>540289277730</v>
      </c>
      <c r="L72" s="210">
        <v>0</v>
      </c>
      <c r="M72" s="117" t="str">
        <v>SE.206</v>
      </c>
      <c r="N72" s="117" t="str">
        <v>투명</v>
      </c>
      <c r="O72" s="117">
        <v>2</v>
      </c>
      <c r="P72" s="117" t="str">
        <v>양희영</v>
      </c>
      <c r="Q72" s="117" t="str">
        <v>010-9252-1719</v>
      </c>
      <c r="R72" s="117" t="str">
        <v>02-511-1719</v>
      </c>
      <c r="S72" s="117" t="str">
        <v>경기도 부천시 원미구 평천로798번길 10 (도당동, 대일테크노타운) 3층, 솔트페이푸드랩</v>
      </c>
      <c r="T72" s="223">
        <v>0</v>
      </c>
      <c r="U72" s="223">
        <v>0</v>
      </c>
      <c r="V72" s="223">
        <v>0</v>
      </c>
      <c r="W72" s="216">
        <v>56800</v>
      </c>
      <c r="X72" s="216">
        <v>0</v>
      </c>
      <c r="Y72" s="216">
        <v>0</v>
      </c>
      <c r="Z72" s="216">
        <v>4400</v>
      </c>
      <c r="AA72" s="216">
        <v>0</v>
      </c>
      <c r="AB72" s="216">
        <v>1725</v>
      </c>
      <c r="AC72" s="216">
        <v>0</v>
      </c>
      <c r="AD72" s="117" t="str">
        <v>떡롤 45*330</v>
      </c>
      <c r="AE72" s="223" t="str">
        <v>재구매</v>
      </c>
      <c r="AF72" s="216">
        <v>28800</v>
      </c>
      <c r="AG72" s="216">
        <v>19800</v>
      </c>
      <c r="AH72" s="216">
        <v>56800</v>
      </c>
      <c r="AI72" s="216">
        <v>0</v>
      </c>
      <c r="AJ72" s="216">
        <v>2934</v>
      </c>
      <c r="AK72" s="216">
        <v>0</v>
      </c>
      <c r="AL72" s="226">
        <v>0</v>
      </c>
      <c r="AM72" s="223">
        <v>0</v>
      </c>
      <c r="AN72" s="117" t="str">
        <v>ptDB47</v>
      </c>
      <c r="AO72" s="263">
        <v>0</v>
      </c>
      <c r="AP72" s="216">
        <v>56800</v>
      </c>
      <c r="AQ72" s="216">
        <v>0</v>
      </c>
      <c r="AR72" s="216">
        <v>2934</v>
      </c>
      <c r="AS72" s="216">
        <v>0</v>
      </c>
      <c r="AT72" s="226">
        <v>0</v>
      </c>
      <c r="AU72" s="223" t="str">
        <v/>
      </c>
      <c r="AV72" s="263">
        <v>1</v>
      </c>
      <c r="AW72" s="117">
        <v>39600</v>
      </c>
    </row>
    <row r="73" spans="1:49">
      <c r="A73" s="117">
        <v>942</v>
      </c>
      <c r="B73" s="117" t="str">
        <v>비닐팩토리</v>
      </c>
      <c r="C73" s="210">
        <v>45554</v>
      </c>
      <c r="D73" s="117" t="str">
        <v>2024091932079921</v>
      </c>
      <c r="E73" s="117" t="str">
        <v>스마트 스토어</v>
      </c>
      <c r="F73" s="117" t="str">
        <v>고혜승</v>
      </c>
      <c r="G73" s="117" t="str">
        <v>tyra****</v>
      </c>
      <c r="H73" s="117" t="str">
        <v>010-9835-0317</v>
      </c>
      <c r="I73" s="210">
        <v>45554</v>
      </c>
      <c r="J73" s="117" t="str">
        <v>CJ대한통운</v>
      </c>
      <c r="K73" s="117" t="str">
        <v>540291821460</v>
      </c>
      <c r="L73" s="210">
        <v>0</v>
      </c>
      <c r="M73" s="117" t="str">
        <v>SE.206</v>
      </c>
      <c r="N73" s="117" t="str">
        <v>투명</v>
      </c>
      <c r="O73" s="117">
        <v>1</v>
      </c>
      <c r="P73" s="117" t="str">
        <v>신세계푸드 고혜승</v>
      </c>
      <c r="Q73" s="117" t="str">
        <v>010-9835-0317</v>
      </c>
      <c r="R73" s="117">
        <v>0</v>
      </c>
      <c r="S73" s="117" t="str">
        <v>서울특별시 중구 만리재로 159 (만리동2가, 영원프라자) b1 직원식당</v>
      </c>
      <c r="T73" s="223">
        <v>0</v>
      </c>
      <c r="U73" s="223">
        <v>0</v>
      </c>
      <c r="V73" s="223">
        <v>0</v>
      </c>
      <c r="W73" s="216">
        <v>28400</v>
      </c>
      <c r="X73" s="216">
        <v>0</v>
      </c>
      <c r="Y73" s="216">
        <v>3000</v>
      </c>
      <c r="Z73" s="216">
        <v>3500</v>
      </c>
      <c r="AA73" s="216">
        <v>0</v>
      </c>
      <c r="AB73" s="216">
        <v>1053</v>
      </c>
      <c r="AC73" s="216">
        <v>0</v>
      </c>
      <c r="AD73" s="117" t="str">
        <v>떡롤 45*330</v>
      </c>
      <c r="AE73" s="223">
        <v>0</v>
      </c>
      <c r="AF73" s="216">
        <v>28800</v>
      </c>
      <c r="AG73" s="216">
        <v>19800</v>
      </c>
      <c r="AH73" s="216">
        <v>31400</v>
      </c>
      <c r="AI73" s="216">
        <v>0</v>
      </c>
      <c r="AJ73" s="216">
        <v>1596</v>
      </c>
      <c r="AK73" s="216">
        <v>0</v>
      </c>
      <c r="AL73" s="226">
        <v>0</v>
      </c>
      <c r="AM73" s="223">
        <v>0</v>
      </c>
      <c r="AN73" s="117" t="str">
        <v>ptDB47</v>
      </c>
      <c r="AO73" s="263">
        <v>0</v>
      </c>
      <c r="AP73" s="216">
        <v>31400</v>
      </c>
      <c r="AQ73" s="216">
        <v>0</v>
      </c>
      <c r="AR73" s="216">
        <v>1596</v>
      </c>
      <c r="AS73" s="216">
        <v>0</v>
      </c>
      <c r="AT73" s="226">
        <v>0</v>
      </c>
      <c r="AU73" s="223" t="str">
        <v/>
      </c>
      <c r="AV73" s="263">
        <v>0</v>
      </c>
      <c r="AW73" s="117">
        <v>19800</v>
      </c>
    </row>
    <row r="74" spans="1:49">
      <c r="A74" s="117">
        <v>943</v>
      </c>
      <c r="B74" s="117" t="str">
        <v>비닐팩토리</v>
      </c>
      <c r="C74" s="210">
        <v>45554</v>
      </c>
      <c r="D74" s="117" t="str">
        <v>2024091930829891</v>
      </c>
      <c r="E74" s="117" t="str">
        <v>스마트 스토어</v>
      </c>
      <c r="F74" s="117" t="str">
        <v>양휘경</v>
      </c>
      <c r="G74" s="117" t="str">
        <v>nobl****</v>
      </c>
      <c r="H74" s="117" t="str">
        <v>010-3081-8100</v>
      </c>
      <c r="I74" s="210">
        <v>45554</v>
      </c>
      <c r="J74" s="117" t="str">
        <v>CJ대한통운</v>
      </c>
      <c r="K74" s="117" t="str">
        <v>540291822742</v>
      </c>
      <c r="L74" s="210">
        <v>0</v>
      </c>
      <c r="M74" s="117" t="str">
        <v>SE.304</v>
      </c>
      <c r="N74" s="117" t="str">
        <v>투명</v>
      </c>
      <c r="O74" s="117">
        <v>1</v>
      </c>
      <c r="P74" s="117" t="str">
        <v>양휘경</v>
      </c>
      <c r="Q74" s="117" t="str">
        <v>010-3081-8100</v>
      </c>
      <c r="R74" s="117" t="str">
        <v>010-3081-8100</v>
      </c>
      <c r="S74" s="117" t="str">
        <v>경기도 파주시 한울로 84 (동패동, 휴먼시아 한울마을) 508-502</v>
      </c>
      <c r="T74" s="223">
        <v>0</v>
      </c>
      <c r="U74" s="223">
        <v>0</v>
      </c>
      <c r="V74" s="223">
        <v>0</v>
      </c>
      <c r="W74" s="216">
        <v>13600</v>
      </c>
      <c r="X74" s="216">
        <v>0</v>
      </c>
      <c r="Y74" s="216">
        <v>3000</v>
      </c>
      <c r="Z74" s="216">
        <v>3000</v>
      </c>
      <c r="AA74" s="216">
        <v>0</v>
      </c>
      <c r="AB74" s="216">
        <v>0</v>
      </c>
      <c r="AC74" s="216">
        <v>0</v>
      </c>
      <c r="AD74" s="117" t="str">
        <v>떡외겹 30*38</v>
      </c>
      <c r="AE74" s="223">
        <v>0</v>
      </c>
      <c r="AF74" s="216">
        <v>13600</v>
      </c>
      <c r="AG74" s="216">
        <v>9350</v>
      </c>
      <c r="AH74" s="216">
        <v>16600</v>
      </c>
      <c r="AI74" s="216">
        <v>0</v>
      </c>
      <c r="AJ74" s="216">
        <v>852</v>
      </c>
      <c r="AK74" s="216">
        <v>0</v>
      </c>
      <c r="AL74" s="226">
        <v>0</v>
      </c>
      <c r="AM74" s="223">
        <v>0</v>
      </c>
      <c r="AN74" s="117" t="str">
        <v>ptDB47</v>
      </c>
      <c r="AO74" s="263">
        <v>0</v>
      </c>
      <c r="AP74" s="216">
        <v>16600</v>
      </c>
      <c r="AQ74" s="216">
        <v>0</v>
      </c>
      <c r="AR74" s="216">
        <v>852</v>
      </c>
      <c r="AS74" s="216">
        <v>0</v>
      </c>
      <c r="AT74" s="226">
        <v>0</v>
      </c>
      <c r="AU74" s="223" t="str">
        <v/>
      </c>
      <c r="AV74" s="263">
        <v>0</v>
      </c>
      <c r="AW74" s="117">
        <v>9350</v>
      </c>
    </row>
    <row r="75" spans="1:49">
      <c r="A75" s="117">
        <v>944</v>
      </c>
      <c r="B75" s="117" t="str">
        <v>비닐팩토리</v>
      </c>
      <c r="C75" s="210">
        <v>45552</v>
      </c>
      <c r="D75" s="117" t="str">
        <v>2024091784098911</v>
      </c>
      <c r="E75" s="117" t="str">
        <v>스마트 스토어</v>
      </c>
      <c r="F75" s="117" t="str">
        <v>김규남</v>
      </c>
      <c r="G75" s="117" t="str">
        <v>kgn2****</v>
      </c>
      <c r="H75" s="117" t="str">
        <v>010-5030-2514</v>
      </c>
      <c r="I75" s="210">
        <v>45554</v>
      </c>
      <c r="J75" s="117" t="str">
        <v>CJ대한통운</v>
      </c>
      <c r="K75" s="117" t="str">
        <v>530294373343</v>
      </c>
      <c r="L75" s="210">
        <v>0</v>
      </c>
      <c r="M75" s="117" t="str">
        <v>SE.303</v>
      </c>
      <c r="N75" s="117" t="str">
        <v>투명</v>
      </c>
      <c r="O75" s="117">
        <v>1</v>
      </c>
      <c r="P75" s="117" t="str">
        <v>김규남</v>
      </c>
      <c r="Q75" s="117" t="str">
        <v>010-5030-2514</v>
      </c>
      <c r="R75" s="117" t="str">
        <v>010-4041-2514</v>
      </c>
      <c r="S75" s="117" t="str">
        <v>전라남도 담양군 봉산면 송강정로 193 (봉산면) 담길카페</v>
      </c>
      <c r="T75" s="223" t="str">
        <v>배송 전 미리 연락해 주세요</v>
      </c>
      <c r="U75" s="223">
        <v>0</v>
      </c>
      <c r="V75" s="223">
        <v>0</v>
      </c>
      <c r="W75" s="216">
        <v>21920</v>
      </c>
      <c r="X75" s="216">
        <v>0</v>
      </c>
      <c r="Y75" s="216">
        <v>3000</v>
      </c>
      <c r="Z75" s="216">
        <v>3000</v>
      </c>
      <c r="AA75" s="216">
        <v>0</v>
      </c>
      <c r="AB75" s="216">
        <v>0</v>
      </c>
      <c r="AC75" s="216">
        <v>0</v>
      </c>
      <c r="AD75" s="117" t="str">
        <v>떡외겹 25*25</v>
      </c>
      <c r="AE75" s="223">
        <v>0</v>
      </c>
      <c r="AF75" s="216">
        <v>21920</v>
      </c>
      <c r="AG75" s="216">
        <v>15070</v>
      </c>
      <c r="AH75" s="216">
        <v>24920</v>
      </c>
      <c r="AI75" s="216">
        <v>0</v>
      </c>
      <c r="AJ75" s="216">
        <v>1270</v>
      </c>
      <c r="AK75" s="216">
        <v>0</v>
      </c>
      <c r="AL75" s="226">
        <v>0</v>
      </c>
      <c r="AM75" s="223">
        <v>0</v>
      </c>
      <c r="AN75" s="117" t="str">
        <v>ptDB47</v>
      </c>
      <c r="AO75" s="263">
        <v>0</v>
      </c>
      <c r="AP75" s="216">
        <v>24920</v>
      </c>
      <c r="AQ75" s="216">
        <v>0</v>
      </c>
      <c r="AR75" s="216">
        <v>1270</v>
      </c>
      <c r="AS75" s="216">
        <v>0</v>
      </c>
      <c r="AT75" s="226">
        <v>0</v>
      </c>
      <c r="AU75" s="223" t="str">
        <v/>
      </c>
      <c r="AV75" s="263">
        <v>0</v>
      </c>
      <c r="AW75" s="117">
        <v>15070</v>
      </c>
    </row>
    <row r="76" spans="1:49">
      <c r="A76" s="117">
        <v>945</v>
      </c>
      <c r="B76" s="117" t="str">
        <v>비닐팩토리</v>
      </c>
      <c r="C76" s="210">
        <v>45550</v>
      </c>
      <c r="D76" s="117" t="str">
        <v>2024091542431221</v>
      </c>
      <c r="E76" s="117" t="str">
        <v>스마트 스토어</v>
      </c>
      <c r="F76" s="117" t="str">
        <v>홍철기</v>
      </c>
      <c r="G76" s="117" t="str">
        <v>styl****</v>
      </c>
      <c r="H76" s="117" t="str">
        <v>010-4185-1023</v>
      </c>
      <c r="I76" s="210">
        <v>45554</v>
      </c>
      <c r="J76" s="117" t="str">
        <v>CJ대한통운</v>
      </c>
      <c r="K76" s="117" t="str">
        <v>540291823464</v>
      </c>
      <c r="L76" s="210">
        <v>0</v>
      </c>
      <c r="M76" s="117" t="str">
        <v>SE.204</v>
      </c>
      <c r="N76" s="117" t="str">
        <v>투명</v>
      </c>
      <c r="O76" s="117">
        <v>2</v>
      </c>
      <c r="P76" s="117" t="str">
        <v>홍철기</v>
      </c>
      <c r="Q76" s="117" t="str">
        <v>010-4185-1023</v>
      </c>
      <c r="R76" s="117">
        <v>0</v>
      </c>
      <c r="S76" s="117" t="str">
        <v>서울특별시 성동구 왕십리로4길 22-1 (성수동1가) 1층 성수대파</v>
      </c>
      <c r="T76" s="223">
        <v>0</v>
      </c>
      <c r="U76" s="223">
        <v>0</v>
      </c>
      <c r="V76" s="223">
        <v>0</v>
      </c>
      <c r="W76" s="216">
        <v>41600</v>
      </c>
      <c r="X76" s="216">
        <v>0</v>
      </c>
      <c r="Y76" s="216">
        <v>0</v>
      </c>
      <c r="Z76" s="216">
        <v>4400</v>
      </c>
      <c r="AA76" s="216">
        <v>0</v>
      </c>
      <c r="AB76" s="216">
        <v>1725</v>
      </c>
      <c r="AC76" s="216">
        <v>0</v>
      </c>
      <c r="AD76" s="117" t="str">
        <v>떡롤 30*400</v>
      </c>
      <c r="AE76" s="223" t="str">
        <v>재구매</v>
      </c>
      <c r="AF76" s="216">
        <v>20800</v>
      </c>
      <c r="AG76" s="216">
        <v>14300</v>
      </c>
      <c r="AH76" s="216">
        <v>41600</v>
      </c>
      <c r="AI76" s="216">
        <v>0</v>
      </c>
      <c r="AJ76" s="216">
        <v>2170</v>
      </c>
      <c r="AK76" s="216">
        <v>0</v>
      </c>
      <c r="AL76" s="226">
        <v>0</v>
      </c>
      <c r="AM76" s="223">
        <v>0</v>
      </c>
      <c r="AN76" s="117" t="str">
        <v>ptDB47</v>
      </c>
      <c r="AO76" s="263">
        <v>0</v>
      </c>
      <c r="AP76" s="216">
        <v>41600</v>
      </c>
      <c r="AQ76" s="216">
        <v>0</v>
      </c>
      <c r="AR76" s="216">
        <v>2170</v>
      </c>
      <c r="AS76" s="216">
        <v>0</v>
      </c>
      <c r="AT76" s="226">
        <v>0</v>
      </c>
      <c r="AU76" s="223" t="str">
        <v/>
      </c>
      <c r="AV76" s="263">
        <v>1</v>
      </c>
      <c r="AW76" s="117">
        <v>28600</v>
      </c>
    </row>
    <row r="77" spans="1:49">
      <c r="A77" s="117">
        <v>946</v>
      </c>
      <c r="B77" s="117" t="str">
        <v>비닐팩토리</v>
      </c>
      <c r="C77" s="210">
        <v>45549</v>
      </c>
      <c r="D77" s="117" t="str">
        <v>2024091421191921</v>
      </c>
      <c r="E77" s="117" t="str">
        <v>스마트 스토어</v>
      </c>
      <c r="F77" s="117" t="str">
        <v>이대연</v>
      </c>
      <c r="G77" s="117" t="str">
        <v>acm3****</v>
      </c>
      <c r="H77" s="117" t="str">
        <v>010-2057-3700</v>
      </c>
      <c r="I77" s="210">
        <v>45554</v>
      </c>
      <c r="J77" s="117" t="str">
        <v>CJ대한통운</v>
      </c>
      <c r="K77" s="117" t="str">
        <v>530293852764</v>
      </c>
      <c r="L77" s="210">
        <v>0</v>
      </c>
      <c r="M77" s="117" t="str">
        <v>SE.304</v>
      </c>
      <c r="N77" s="117" t="str">
        <v>투명</v>
      </c>
      <c r="O77" s="117">
        <v>3</v>
      </c>
      <c r="P77" s="117" t="str">
        <v>광수육회 논현점</v>
      </c>
      <c r="Q77" s="117" t="str">
        <v>010-2057-3700</v>
      </c>
      <c r="R77" s="117">
        <v>0</v>
      </c>
      <c r="S77" s="117" t="str">
        <v>서울특별시 강남구 강남대로120길 11 (논현동) B01호 광수육회</v>
      </c>
      <c r="T77" s="223">
        <v>0</v>
      </c>
      <c r="U77" s="223">
        <v>0</v>
      </c>
      <c r="V77" s="223">
        <v>0</v>
      </c>
      <c r="W77" s="216">
        <v>40800</v>
      </c>
      <c r="X77" s="216">
        <v>0</v>
      </c>
      <c r="Y77" s="216">
        <v>0</v>
      </c>
      <c r="Z77" s="216">
        <v>3500</v>
      </c>
      <c r="AA77" s="216">
        <v>0</v>
      </c>
      <c r="AB77" s="216">
        <v>1053</v>
      </c>
      <c r="AC77" s="216">
        <v>0</v>
      </c>
      <c r="AD77" s="117" t="str">
        <v>떡외겹 30*38</v>
      </c>
      <c r="AE77" s="223">
        <v>0</v>
      </c>
      <c r="AF77" s="216">
        <v>13600</v>
      </c>
      <c r="AG77" s="216">
        <v>9350</v>
      </c>
      <c r="AH77" s="216">
        <v>40800</v>
      </c>
      <c r="AI77" s="216">
        <v>0</v>
      </c>
      <c r="AJ77" s="216">
        <v>2130</v>
      </c>
      <c r="AK77" s="216">
        <v>0</v>
      </c>
      <c r="AL77" s="226">
        <v>0</v>
      </c>
      <c r="AM77" s="223">
        <v>0</v>
      </c>
      <c r="AN77" s="117" t="str">
        <v>ptDB47</v>
      </c>
      <c r="AO77" s="263">
        <v>0</v>
      </c>
      <c r="AP77" s="216">
        <v>40800</v>
      </c>
      <c r="AQ77" s="216">
        <v>0</v>
      </c>
      <c r="AR77" s="216">
        <v>2130</v>
      </c>
      <c r="AS77" s="216">
        <v>0</v>
      </c>
      <c r="AT77" s="226">
        <v>0</v>
      </c>
      <c r="AU77" s="223" t="str">
        <v/>
      </c>
      <c r="AV77" s="263">
        <v>0</v>
      </c>
      <c r="AW77" s="117">
        <v>28050</v>
      </c>
    </row>
    <row r="78" spans="1:49">
      <c r="A78" s="117">
        <v>947</v>
      </c>
      <c r="B78" s="117" t="str">
        <v>비닐팩토리</v>
      </c>
      <c r="C78" s="210">
        <v>45548</v>
      </c>
      <c r="D78" s="117" t="str">
        <v>2024091398878301</v>
      </c>
      <c r="E78" s="117" t="str">
        <v>스마트 스토어</v>
      </c>
      <c r="F78" s="117" t="str">
        <v>김유리</v>
      </c>
      <c r="G78" s="117" t="str">
        <v>dbfl****</v>
      </c>
      <c r="H78" s="117" t="str">
        <v>010-7411-6241</v>
      </c>
      <c r="I78" s="210">
        <v>45554</v>
      </c>
      <c r="J78" s="117" t="str">
        <v>CJ대한통운</v>
      </c>
      <c r="K78" s="117" t="str">
        <v>530293369646</v>
      </c>
      <c r="L78" s="210">
        <v>0</v>
      </c>
      <c r="M78" s="117" t="str">
        <v>SE.204</v>
      </c>
      <c r="N78" s="117" t="str">
        <v>투명</v>
      </c>
      <c r="O78" s="117">
        <v>1</v>
      </c>
      <c r="P78" s="117" t="str">
        <v>김유리</v>
      </c>
      <c r="Q78" s="117" t="str">
        <v>010-7411-6241</v>
      </c>
      <c r="R78" s="117">
        <v>0</v>
      </c>
      <c r="S78" s="117" t="str">
        <v>충청남도 논산시 연무읍 안심로 33 (연무읍) 1층 마미갸또</v>
      </c>
      <c r="T78" s="223">
        <v>0</v>
      </c>
      <c r="U78" s="223">
        <v>0</v>
      </c>
      <c r="V78" s="223">
        <v>0</v>
      </c>
      <c r="W78" s="216">
        <v>20800</v>
      </c>
      <c r="X78" s="216">
        <v>0</v>
      </c>
      <c r="Y78" s="216">
        <v>3000</v>
      </c>
      <c r="Z78" s="216">
        <v>3500</v>
      </c>
      <c r="AA78" s="216">
        <v>0</v>
      </c>
      <c r="AB78" s="216">
        <v>1053</v>
      </c>
      <c r="AC78" s="216">
        <v>0</v>
      </c>
      <c r="AD78" s="117" t="str">
        <v>떡롤 30*400</v>
      </c>
      <c r="AE78" s="223">
        <v>0</v>
      </c>
      <c r="AF78" s="216">
        <v>20800</v>
      </c>
      <c r="AG78" s="216">
        <v>14300</v>
      </c>
      <c r="AH78" s="216">
        <v>23800</v>
      </c>
      <c r="AI78" s="216">
        <v>0</v>
      </c>
      <c r="AJ78" s="216">
        <v>1214</v>
      </c>
      <c r="AK78" s="216">
        <v>0</v>
      </c>
      <c r="AL78" s="226">
        <v>0</v>
      </c>
      <c r="AM78" s="223">
        <v>0</v>
      </c>
      <c r="AN78" s="117" t="str">
        <v>ptDB47</v>
      </c>
      <c r="AO78" s="263">
        <v>0</v>
      </c>
      <c r="AP78" s="216">
        <v>23800</v>
      </c>
      <c r="AQ78" s="216">
        <v>0</v>
      </c>
      <c r="AR78" s="216">
        <v>1214</v>
      </c>
      <c r="AS78" s="216">
        <v>0</v>
      </c>
      <c r="AT78" s="226">
        <v>0</v>
      </c>
      <c r="AU78" s="223" t="str">
        <v/>
      </c>
      <c r="AV78" s="263">
        <v>0</v>
      </c>
      <c r="AW78" s="117">
        <v>14300</v>
      </c>
    </row>
    <row r="79" spans="1:49">
      <c r="A79" s="117">
        <v>961</v>
      </c>
      <c r="B79" s="117" t="str">
        <v>비닐팩토리</v>
      </c>
      <c r="C79" s="210">
        <v>45547</v>
      </c>
      <c r="D79" s="117" t="str">
        <v>19100068927020</v>
      </c>
      <c r="E79" s="117" t="str">
        <v>쿠팡</v>
      </c>
      <c r="F79" s="117" t="str">
        <v>편은희</v>
      </c>
      <c r="G79" s="117">
        <v>0</v>
      </c>
      <c r="H79" s="117" t="str">
        <v>0504-2765-6767</v>
      </c>
      <c r="I79" s="210">
        <v>45554</v>
      </c>
      <c r="J79" s="117" t="str">
        <v>CJ대한통운</v>
      </c>
      <c r="K79" s="117" t="str">
        <v>530293369974</v>
      </c>
      <c r="L79" s="210">
        <v>0</v>
      </c>
      <c r="M79" s="117" t="str">
        <v>SE.201</v>
      </c>
      <c r="N79" s="117" t="str">
        <v>투명</v>
      </c>
      <c r="O79" s="117">
        <v>1</v>
      </c>
      <c r="P79" s="117" t="str">
        <v>편은희</v>
      </c>
      <c r="Q79" s="117" t="str">
        <v>0504-2765-6767</v>
      </c>
      <c r="R79" s="117">
        <v>0</v>
      </c>
      <c r="S79" s="117" t="str">
        <v>서울특별시 성동구 사근동길 54 압구정찌개마을 ( 사근동 )</v>
      </c>
      <c r="T79" s="223" t="str">
        <v>문 앞</v>
      </c>
      <c r="U79" s="223">
        <v>0</v>
      </c>
      <c r="V79" s="223">
        <v>0</v>
      </c>
      <c r="W79" s="216">
        <v>15120</v>
      </c>
      <c r="X79" s="216">
        <v>0</v>
      </c>
      <c r="Y79" s="216">
        <v>3000</v>
      </c>
      <c r="Z79" s="216">
        <v>3500</v>
      </c>
      <c r="AA79" s="216">
        <v>0</v>
      </c>
      <c r="AB79" s="216">
        <v>1053</v>
      </c>
      <c r="AC79" s="216">
        <v>0</v>
      </c>
      <c r="AD79" s="117" t="str">
        <v>떡롤 20*400</v>
      </c>
      <c r="AE79" s="223">
        <v>0</v>
      </c>
      <c r="AF79" s="216">
        <v>15120</v>
      </c>
      <c r="AG79" s="216">
        <v>9900</v>
      </c>
      <c r="AH79" s="216">
        <v>18120</v>
      </c>
      <c r="AI79" s="216">
        <v>0</v>
      </c>
      <c r="AJ79" s="216">
        <v>1895</v>
      </c>
      <c r="AK79" s="216">
        <v>0</v>
      </c>
      <c r="AL79" s="226">
        <v>0</v>
      </c>
      <c r="AM79" s="223">
        <v>0</v>
      </c>
      <c r="AN79" s="117" t="str">
        <v>ptDB47</v>
      </c>
      <c r="AO79" s="263">
        <v>0</v>
      </c>
      <c r="AP79" s="216">
        <v>18120</v>
      </c>
      <c r="AQ79" s="216">
        <v>0</v>
      </c>
      <c r="AR79" s="216">
        <v>1895</v>
      </c>
      <c r="AS79" s="216">
        <v>0</v>
      </c>
      <c r="AT79" s="226">
        <v>0</v>
      </c>
      <c r="AU79" s="223" t="str">
        <v/>
      </c>
      <c r="AV79" s="263">
        <v>0</v>
      </c>
      <c r="AW79" s="117">
        <v>9900</v>
      </c>
    </row>
    <row r="80" spans="1:49">
      <c r="A80" s="117">
        <v>962</v>
      </c>
      <c r="B80" s="117" t="str">
        <v>비닐팩토리</v>
      </c>
      <c r="C80" s="210">
        <v>45553</v>
      </c>
      <c r="D80" s="117" t="str">
        <v>31100069676492</v>
      </c>
      <c r="E80" s="117" t="str">
        <v>쿠팡</v>
      </c>
      <c r="F80" s="117" t="str">
        <v>Matsongkram Natcha</v>
      </c>
      <c r="G80" s="117">
        <v>0</v>
      </c>
      <c r="H80" s="117" t="str">
        <v>0502-7441-4997</v>
      </c>
      <c r="I80" s="210">
        <v>45554</v>
      </c>
      <c r="J80" s="117" t="str">
        <v>CJ대한통운</v>
      </c>
      <c r="K80" s="117" t="str">
        <v>540292357015</v>
      </c>
      <c r="L80" s="210">
        <v>0</v>
      </c>
      <c r="M80" s="117" t="str">
        <v>SE.101</v>
      </c>
      <c r="N80" s="117" t="str">
        <v>투명</v>
      </c>
      <c r="O80" s="117">
        <v>1</v>
      </c>
      <c r="P80" s="117" t="str">
        <v>구평아시아마트 (낫차)</v>
      </c>
      <c r="Q80" s="117" t="str">
        <v>0502-7441-4997</v>
      </c>
      <c r="R80" s="117">
        <v>0</v>
      </c>
      <c r="S80" s="117" t="str">
        <v>경상북도 구미시 구평동 460-13 범광빌라 경북 구미시 460-13 범광빌 1층 아시아마트</v>
      </c>
      <c r="T80" s="223" t="str">
        <v>문 앞</v>
      </c>
      <c r="U80" s="223">
        <v>0</v>
      </c>
      <c r="V80" s="223">
        <v>0</v>
      </c>
      <c r="W80" s="216">
        <v>22600</v>
      </c>
      <c r="X80" s="216">
        <v>0</v>
      </c>
      <c r="Y80" s="216">
        <v>0</v>
      </c>
      <c r="Z80" s="216">
        <v>4400</v>
      </c>
      <c r="AA80" s="216">
        <v>0</v>
      </c>
      <c r="AB80" s="216">
        <v>1725</v>
      </c>
      <c r="AC80" s="216">
        <v>0</v>
      </c>
      <c r="AD80" s="117" t="str">
        <v>소폭 10*26</v>
      </c>
      <c r="AE80" s="223">
        <v>0</v>
      </c>
      <c r="AF80" s="216">
        <v>870</v>
      </c>
      <c r="AG80" s="216">
        <v>550</v>
      </c>
      <c r="AH80" s="216">
        <v>22600</v>
      </c>
      <c r="AI80" s="216">
        <v>0</v>
      </c>
      <c r="AJ80" s="216">
        <v>2685</v>
      </c>
      <c r="AK80" s="216">
        <v>0</v>
      </c>
      <c r="AL80" s="226">
        <v>0</v>
      </c>
      <c r="AM80" s="223">
        <v>0</v>
      </c>
      <c r="AN80" s="117" t="str">
        <v>ptDB47</v>
      </c>
      <c r="AO80" s="263">
        <v>0</v>
      </c>
      <c r="AP80" s="216">
        <v>22600</v>
      </c>
      <c r="AQ80" s="216">
        <v>0</v>
      </c>
      <c r="AR80" s="216">
        <v>2685</v>
      </c>
      <c r="AS80" s="216">
        <v>0</v>
      </c>
      <c r="AT80" s="226">
        <v>0</v>
      </c>
      <c r="AU80" s="223" t="str">
        <v/>
      </c>
      <c r="AV80" s="263">
        <v>0</v>
      </c>
      <c r="AW80" s="117">
        <v>550</v>
      </c>
    </row>
    <row r="81" spans="1:49">
      <c r="A81" s="117">
        <v>963</v>
      </c>
      <c r="B81" s="117" t="str">
        <v>비닐팩토리</v>
      </c>
      <c r="C81" s="210">
        <v>45553</v>
      </c>
      <c r="D81" s="117" t="str">
        <v>31100069676492</v>
      </c>
      <c r="E81" s="117" t="str">
        <v>쿠팡</v>
      </c>
      <c r="F81" s="117" t="str">
        <v>Matsongkram Natcha</v>
      </c>
      <c r="G81" s="117">
        <v>0</v>
      </c>
      <c r="H81" s="117" t="str">
        <v>0502-7441-4997</v>
      </c>
      <c r="I81" s="210">
        <v>45554</v>
      </c>
      <c r="J81" s="117" t="str">
        <v>CJ대한통운</v>
      </c>
      <c r="K81" s="117" t="str">
        <v>540292357015</v>
      </c>
      <c r="L81" s="210">
        <v>0</v>
      </c>
      <c r="M81" s="117" t="str">
        <v>SE.101</v>
      </c>
      <c r="N81" s="117" t="str">
        <v>투명</v>
      </c>
      <c r="O81" s="117">
        <v>1</v>
      </c>
      <c r="P81" s="117" t="str">
        <v>구평아시아마트 (낫차)</v>
      </c>
      <c r="Q81" s="117" t="str">
        <v>0502-7441-4997</v>
      </c>
      <c r="R81" s="117">
        <v>0</v>
      </c>
      <c r="S81" s="117" t="str">
        <v>경상북도 구미시 구평동 460-13 범광빌라 경북 구미시 460-13 범광빌 1층 아시아마트</v>
      </c>
      <c r="T81" s="223" t="str">
        <v>문 앞</v>
      </c>
      <c r="U81" s="223">
        <v>0</v>
      </c>
      <c r="V81" s="223">
        <v>0</v>
      </c>
      <c r="W81" s="216">
        <v>31200</v>
      </c>
      <c r="X81" s="216">
        <v>0</v>
      </c>
      <c r="Y81" s="216">
        <v>0</v>
      </c>
      <c r="Z81" s="216">
        <v>0</v>
      </c>
      <c r="AA81" s="216">
        <v>0</v>
      </c>
      <c r="AB81" s="216">
        <v>0</v>
      </c>
      <c r="AC81" s="216">
        <v>0</v>
      </c>
      <c r="AD81" s="117" t="str">
        <v>소폭 10*26</v>
      </c>
      <c r="AE81" s="223" t="str">
        <v>재구매</v>
      </c>
      <c r="AF81" s="216">
        <v>870</v>
      </c>
      <c r="AG81" s="216">
        <v>550</v>
      </c>
      <c r="AH81" s="216">
        <v>31200</v>
      </c>
      <c r="AI81" s="216">
        <v>0</v>
      </c>
      <c r="AJ81" s="216">
        <v>3707</v>
      </c>
      <c r="AK81" s="216">
        <v>0</v>
      </c>
      <c r="AL81" s="226">
        <v>0</v>
      </c>
      <c r="AM81" s="223">
        <v>0</v>
      </c>
      <c r="AN81" s="117" t="str">
        <v>ptDB47</v>
      </c>
      <c r="AO81" s="263">
        <v>0</v>
      </c>
      <c r="AP81" s="216">
        <v>31200</v>
      </c>
      <c r="AQ81" s="216">
        <v>0</v>
      </c>
      <c r="AR81" s="216">
        <v>3707</v>
      </c>
      <c r="AS81" s="216">
        <v>0</v>
      </c>
      <c r="AT81" s="226">
        <v>0</v>
      </c>
      <c r="AU81" s="223" t="str">
        <v/>
      </c>
      <c r="AV81" s="263">
        <v>0</v>
      </c>
      <c r="AW81" s="117">
        <v>550</v>
      </c>
    </row>
    <row r="82" spans="1:49">
      <c r="A82" s="117">
        <v>970</v>
      </c>
      <c r="B82" s="117" t="str">
        <v>비닐팩토리</v>
      </c>
      <c r="C82" s="210">
        <v>45555</v>
      </c>
      <c r="D82" s="117" t="str">
        <v>45558100</v>
      </c>
      <c r="E82" s="117" t="str">
        <v>대표</v>
      </c>
      <c r="F82" s="117" t="str">
        <v xml:space="preserve">차상식 부장선생님 </v>
      </c>
      <c r="G82" s="117">
        <v>0</v>
      </c>
      <c r="H82" s="117">
        <v>0</v>
      </c>
      <c r="I82" s="210">
        <v>45555</v>
      </c>
      <c r="J82" s="117" t="str">
        <v>CJ대한통운</v>
      </c>
      <c r="K82" s="117" t="str">
        <v>540293744743</v>
      </c>
      <c r="L82" s="210">
        <v>0</v>
      </c>
      <c r="M82" s="117" t="str">
        <v>SE.1000</v>
      </c>
      <c r="N82" s="117" t="str">
        <v>투명</v>
      </c>
      <c r="O82" s="117">
        <v>1</v>
      </c>
      <c r="P82" s="117" t="str">
        <v xml:space="preserve">차상식 부장선생님 </v>
      </c>
      <c r="Q82" s="117" t="str">
        <v>010-9380-1968</v>
      </c>
      <c r="R82" s="117">
        <v>0</v>
      </c>
      <c r="S82" s="117" t="str">
        <v>경북 경산시 경산로 91 (경산여자중고등학교) 경산여자고등학교</v>
      </c>
      <c r="T82" s="223">
        <v>0</v>
      </c>
      <c r="U82" s="223">
        <v>0</v>
      </c>
      <c r="V82" s="223">
        <v>0</v>
      </c>
      <c r="W82" s="216">
        <v>0</v>
      </c>
      <c r="X82" s="216">
        <v>0</v>
      </c>
      <c r="Y82" s="216">
        <v>0</v>
      </c>
      <c r="Z82" s="216">
        <v>5500</v>
      </c>
      <c r="AA82" s="216">
        <v>0</v>
      </c>
      <c r="AB82" s="216">
        <v>1925</v>
      </c>
      <c r="AC82" s="216">
        <v>0</v>
      </c>
      <c r="AD82" s="117" t="str">
        <v>대표</v>
      </c>
      <c r="AE82" s="223" t="str">
        <v>재구매</v>
      </c>
      <c r="AF82" s="216">
        <v>0</v>
      </c>
      <c r="AG82" s="216">
        <v>0</v>
      </c>
      <c r="AH82" s="216">
        <v>0</v>
      </c>
      <c r="AI82" s="216">
        <v>0</v>
      </c>
      <c r="AJ82" s="216">
        <v>0</v>
      </c>
      <c r="AK82" s="216">
        <v>0</v>
      </c>
      <c r="AL82" s="226">
        <v>0</v>
      </c>
      <c r="AM82" s="223">
        <v>0</v>
      </c>
      <c r="AN82" s="117" t="str">
        <v>ptDB47</v>
      </c>
      <c r="AO82" s="263">
        <v>0</v>
      </c>
      <c r="AP82" s="216">
        <v>0</v>
      </c>
      <c r="AQ82" s="216">
        <v>0</v>
      </c>
      <c r="AR82" s="216">
        <v>0</v>
      </c>
      <c r="AS82" s="216">
        <v>0</v>
      </c>
      <c r="AT82" s="226">
        <v>0</v>
      </c>
      <c r="AU82" s="223" t="str">
        <v/>
      </c>
      <c r="AV82" s="263">
        <v>0</v>
      </c>
      <c r="AW82" s="117">
        <v>0</v>
      </c>
    </row>
    <row r="83" spans="1:49">
      <c r="A83" s="117">
        <v>971</v>
      </c>
      <c r="B83" s="117" t="str">
        <v>비닐팩토리</v>
      </c>
      <c r="C83" s="210">
        <v>45555</v>
      </c>
      <c r="D83" s="117" t="str">
        <v>45558757</v>
      </c>
      <c r="E83" s="117" t="str">
        <v>대표</v>
      </c>
      <c r="F83" s="117" t="str">
        <v xml:space="preserve">차상식 부장선생님 </v>
      </c>
      <c r="G83" s="117">
        <v>0</v>
      </c>
      <c r="H83" s="117">
        <v>0</v>
      </c>
      <c r="I83" s="210">
        <v>45555</v>
      </c>
      <c r="J83" s="117" t="str">
        <v>CJ대한통운</v>
      </c>
      <c r="K83" s="117" t="str">
        <v>540293744835</v>
      </c>
      <c r="L83" s="210">
        <v>0</v>
      </c>
      <c r="M83" s="117" t="str">
        <v>SE.1000</v>
      </c>
      <c r="N83" s="117" t="str">
        <v>투명</v>
      </c>
      <c r="O83" s="117">
        <v>1</v>
      </c>
      <c r="P83" s="117" t="str">
        <v xml:space="preserve">차상식 부장선생님 </v>
      </c>
      <c r="Q83" s="117" t="str">
        <v>010-9380-1968</v>
      </c>
      <c r="R83" s="117">
        <v>0</v>
      </c>
      <c r="S83" s="117" t="str">
        <v>경북 경산시 경산로 91 (경산여자중고등학교) 경산여자고등학교</v>
      </c>
      <c r="T83" s="223">
        <v>0</v>
      </c>
      <c r="U83" s="223">
        <v>0</v>
      </c>
      <c r="V83" s="223">
        <v>0</v>
      </c>
      <c r="W83" s="216">
        <v>0</v>
      </c>
      <c r="X83" s="216">
        <v>0</v>
      </c>
      <c r="Y83" s="216">
        <v>0</v>
      </c>
      <c r="Z83" s="216">
        <v>5500</v>
      </c>
      <c r="AA83" s="216">
        <v>0</v>
      </c>
      <c r="AB83" s="216">
        <v>1925</v>
      </c>
      <c r="AC83" s="216">
        <v>0</v>
      </c>
      <c r="AD83" s="117" t="str">
        <v>대표</v>
      </c>
      <c r="AE83" s="223" t="str">
        <v>재구매</v>
      </c>
      <c r="AF83" s="216">
        <v>0</v>
      </c>
      <c r="AG83" s="216">
        <v>0</v>
      </c>
      <c r="AH83" s="216">
        <v>0</v>
      </c>
      <c r="AI83" s="216">
        <v>0</v>
      </c>
      <c r="AJ83" s="216">
        <v>0</v>
      </c>
      <c r="AK83" s="216">
        <v>0</v>
      </c>
      <c r="AL83" s="226">
        <v>0</v>
      </c>
      <c r="AM83" s="223">
        <v>0</v>
      </c>
      <c r="AN83" s="117" t="str">
        <v>ptDB47</v>
      </c>
      <c r="AO83" s="263">
        <v>0</v>
      </c>
      <c r="AP83" s="216">
        <v>0</v>
      </c>
      <c r="AQ83" s="216">
        <v>0</v>
      </c>
      <c r="AR83" s="216">
        <v>0</v>
      </c>
      <c r="AS83" s="216">
        <v>0</v>
      </c>
      <c r="AT83" s="226">
        <v>0</v>
      </c>
      <c r="AU83" s="223" t="str">
        <v/>
      </c>
      <c r="AV83" s="263">
        <v>0</v>
      </c>
      <c r="AW83" s="117">
        <v>0</v>
      </c>
    </row>
    <row r="84" spans="1:49">
      <c r="A84" s="117">
        <v>972</v>
      </c>
      <c r="B84" s="117" t="str">
        <v>비닐팩토리</v>
      </c>
      <c r="C84" s="210">
        <v>45555</v>
      </c>
      <c r="D84" s="117" t="str">
        <v>45558121</v>
      </c>
      <c r="E84" s="117" t="str">
        <v>대표</v>
      </c>
      <c r="F84" s="117" t="str">
        <v xml:space="preserve">차상식 부장선생님 </v>
      </c>
      <c r="G84" s="117">
        <v>0</v>
      </c>
      <c r="H84" s="117">
        <v>0</v>
      </c>
      <c r="I84" s="210">
        <v>45555</v>
      </c>
      <c r="J84" s="117" t="str">
        <v>CJ대한통운</v>
      </c>
      <c r="K84" s="117" t="str">
        <v>540293744684</v>
      </c>
      <c r="L84" s="210">
        <v>0</v>
      </c>
      <c r="M84" s="117" t="str">
        <v>SE.1000</v>
      </c>
      <c r="N84" s="117" t="str">
        <v>투명</v>
      </c>
      <c r="O84" s="117">
        <v>1</v>
      </c>
      <c r="P84" s="117" t="str">
        <v xml:space="preserve">차상식 부장선생님 </v>
      </c>
      <c r="Q84" s="117" t="str">
        <v>010-9380-1968</v>
      </c>
      <c r="R84" s="117">
        <v>0</v>
      </c>
      <c r="S84" s="117" t="str">
        <v>경북 경산시 경산로 91 (경산여자중고등학교) 경산여자고등학교</v>
      </c>
      <c r="T84" s="223">
        <v>0</v>
      </c>
      <c r="U84" s="223">
        <v>0</v>
      </c>
      <c r="V84" s="223">
        <v>0</v>
      </c>
      <c r="W84" s="216">
        <v>0</v>
      </c>
      <c r="X84" s="216">
        <v>0</v>
      </c>
      <c r="Y84" s="216">
        <v>0</v>
      </c>
      <c r="Z84" s="216">
        <v>5500</v>
      </c>
      <c r="AA84" s="216">
        <v>0</v>
      </c>
      <c r="AB84" s="216">
        <v>1925</v>
      </c>
      <c r="AC84" s="216">
        <v>0</v>
      </c>
      <c r="AD84" s="117" t="str">
        <v>대표</v>
      </c>
      <c r="AE84" s="223" t="str">
        <v>재구매</v>
      </c>
      <c r="AF84" s="216">
        <v>0</v>
      </c>
      <c r="AG84" s="216">
        <v>0</v>
      </c>
      <c r="AH84" s="216">
        <v>0</v>
      </c>
      <c r="AI84" s="216">
        <v>0</v>
      </c>
      <c r="AJ84" s="216">
        <v>0</v>
      </c>
      <c r="AK84" s="216">
        <v>0</v>
      </c>
      <c r="AL84" s="226">
        <v>0</v>
      </c>
      <c r="AM84" s="223">
        <v>0</v>
      </c>
      <c r="AN84" s="117" t="str">
        <v>ptDB47</v>
      </c>
      <c r="AO84" s="263">
        <v>0</v>
      </c>
      <c r="AP84" s="216">
        <v>0</v>
      </c>
      <c r="AQ84" s="216">
        <v>0</v>
      </c>
      <c r="AR84" s="216">
        <v>0</v>
      </c>
      <c r="AS84" s="216">
        <v>0</v>
      </c>
      <c r="AT84" s="226">
        <v>0</v>
      </c>
      <c r="AU84" s="223" t="str">
        <v/>
      </c>
      <c r="AV84" s="263">
        <v>0</v>
      </c>
      <c r="AW84" s="117">
        <v>0</v>
      </c>
    </row>
    <row r="85" spans="1:49">
      <c r="A85" s="117">
        <v>973</v>
      </c>
      <c r="B85" s="117" t="str">
        <v>비닐팩토리</v>
      </c>
      <c r="C85" s="210">
        <v>45555</v>
      </c>
      <c r="D85" s="117" t="str">
        <v>45558871</v>
      </c>
      <c r="E85" s="117" t="str">
        <v>대표</v>
      </c>
      <c r="F85" s="117" t="str">
        <v>차상식 부장선생님</v>
      </c>
      <c r="G85" s="117">
        <v>0</v>
      </c>
      <c r="H85" s="117">
        <v>0</v>
      </c>
      <c r="I85" s="210">
        <v>45555</v>
      </c>
      <c r="J85" s="117" t="str">
        <v>CJ대한통운</v>
      </c>
      <c r="K85" s="117" t="str">
        <v>540293744570</v>
      </c>
      <c r="L85" s="210">
        <v>0</v>
      </c>
      <c r="M85" s="117" t="str">
        <v>SE.1000</v>
      </c>
      <c r="N85" s="117" t="str">
        <v>투명</v>
      </c>
      <c r="O85" s="117">
        <v>1</v>
      </c>
      <c r="P85" s="117" t="str">
        <v>차상식 부장선생님</v>
      </c>
      <c r="Q85" s="117" t="str">
        <v>010-9380-1968</v>
      </c>
      <c r="R85" s="117">
        <v>0</v>
      </c>
      <c r="S85" s="117" t="str">
        <v>경북 경산시 경산로 91 (경산여자중고등학교) 경산여자고등학교</v>
      </c>
      <c r="T85" s="223">
        <v>0</v>
      </c>
      <c r="U85" s="223">
        <v>0</v>
      </c>
      <c r="V85" s="223">
        <v>0</v>
      </c>
      <c r="W85" s="216">
        <v>0</v>
      </c>
      <c r="X85" s="216">
        <v>0</v>
      </c>
      <c r="Y85" s="216">
        <v>0</v>
      </c>
      <c r="Z85" s="216">
        <v>5500</v>
      </c>
      <c r="AA85" s="216">
        <v>0</v>
      </c>
      <c r="AB85" s="216">
        <v>1925</v>
      </c>
      <c r="AC85" s="216">
        <v>0</v>
      </c>
      <c r="AD85" s="117" t="str">
        <v>대표</v>
      </c>
      <c r="AE85" s="223" t="str">
        <v>재구매</v>
      </c>
      <c r="AF85" s="216">
        <v>0</v>
      </c>
      <c r="AG85" s="216">
        <v>0</v>
      </c>
      <c r="AH85" s="216">
        <v>0</v>
      </c>
      <c r="AI85" s="216">
        <v>0</v>
      </c>
      <c r="AJ85" s="216">
        <v>0</v>
      </c>
      <c r="AK85" s="216">
        <v>0</v>
      </c>
      <c r="AL85" s="226">
        <v>0</v>
      </c>
      <c r="AM85" s="223">
        <v>0</v>
      </c>
      <c r="AN85" s="117" t="str">
        <v>ptDB47</v>
      </c>
      <c r="AO85" s="263">
        <v>0</v>
      </c>
      <c r="AP85" s="216">
        <v>0</v>
      </c>
      <c r="AQ85" s="216">
        <v>0</v>
      </c>
      <c r="AR85" s="216">
        <v>0</v>
      </c>
      <c r="AS85" s="216">
        <v>0</v>
      </c>
      <c r="AT85" s="226">
        <v>0</v>
      </c>
      <c r="AU85" s="223" t="str">
        <v/>
      </c>
      <c r="AV85" s="263">
        <v>0</v>
      </c>
      <c r="AW85" s="117">
        <v>0</v>
      </c>
    </row>
    <row r="86" spans="1:49">
      <c r="A86" s="117">
        <v>974</v>
      </c>
      <c r="B86" s="117" t="str">
        <v>비닐팩토리</v>
      </c>
      <c r="C86" s="210">
        <v>45555</v>
      </c>
      <c r="D86" s="117" t="str">
        <v>45558576</v>
      </c>
      <c r="E86" s="117" t="str">
        <v>대표</v>
      </c>
      <c r="F86" s="117" t="str">
        <v>차상식 부장선생님</v>
      </c>
      <c r="G86" s="117">
        <v>0</v>
      </c>
      <c r="H86" s="117">
        <v>0</v>
      </c>
      <c r="I86" s="210">
        <v>45555</v>
      </c>
      <c r="J86" s="117" t="str">
        <v>CJ대한통운</v>
      </c>
      <c r="K86" s="117" t="str">
        <v>530295519501</v>
      </c>
      <c r="L86" s="210">
        <v>0</v>
      </c>
      <c r="M86" s="117" t="str">
        <v>SE.1000</v>
      </c>
      <c r="N86" s="117" t="str">
        <v>투명</v>
      </c>
      <c r="O86" s="117">
        <v>1</v>
      </c>
      <c r="P86" s="117" t="str">
        <v>차상식 부장선생님</v>
      </c>
      <c r="Q86" s="117" t="str">
        <v>010-9380-1968</v>
      </c>
      <c r="R86" s="117">
        <v>0</v>
      </c>
      <c r="S86" s="117" t="str">
        <v>경북 경산시 경산로 91 (경산여자중고등학교) 경산여자고등학교</v>
      </c>
      <c r="T86" s="223">
        <v>0</v>
      </c>
      <c r="U86" s="223">
        <v>0</v>
      </c>
      <c r="V86" s="223">
        <v>0</v>
      </c>
      <c r="W86" s="216">
        <v>0</v>
      </c>
      <c r="X86" s="216">
        <v>0</v>
      </c>
      <c r="Y86" s="216">
        <v>0</v>
      </c>
      <c r="Z86" s="216">
        <v>5500</v>
      </c>
      <c r="AA86" s="216">
        <v>0</v>
      </c>
      <c r="AB86" s="216">
        <v>1925</v>
      </c>
      <c r="AC86" s="216">
        <v>0</v>
      </c>
      <c r="AD86" s="117" t="str">
        <v>대표</v>
      </c>
      <c r="AE86" s="223" t="str">
        <v>재구매</v>
      </c>
      <c r="AF86" s="216">
        <v>0</v>
      </c>
      <c r="AG86" s="216">
        <v>0</v>
      </c>
      <c r="AH86" s="216">
        <v>0</v>
      </c>
      <c r="AI86" s="216">
        <v>0</v>
      </c>
      <c r="AJ86" s="216">
        <v>0</v>
      </c>
      <c r="AK86" s="216">
        <v>0</v>
      </c>
      <c r="AL86" s="226">
        <v>0</v>
      </c>
      <c r="AM86" s="223">
        <v>0</v>
      </c>
      <c r="AN86" s="117" t="str">
        <v>ptDB47</v>
      </c>
      <c r="AO86" s="263">
        <v>0</v>
      </c>
      <c r="AP86" s="216">
        <v>0</v>
      </c>
      <c r="AQ86" s="216">
        <v>0</v>
      </c>
      <c r="AR86" s="216">
        <v>0</v>
      </c>
      <c r="AS86" s="216">
        <v>0</v>
      </c>
      <c r="AT86" s="226">
        <v>0</v>
      </c>
      <c r="AU86" s="223" t="str">
        <v/>
      </c>
      <c r="AV86" s="263">
        <v>0</v>
      </c>
      <c r="AW86" s="117">
        <v>0</v>
      </c>
    </row>
    <row r="87" spans="1:49">
      <c r="A87" s="117">
        <v>988</v>
      </c>
      <c r="B87" s="117" t="str">
        <v>비닐팩토리</v>
      </c>
      <c r="C87" s="210">
        <v>45555</v>
      </c>
      <c r="D87" s="117" t="str">
        <v>18100069843344</v>
      </c>
      <c r="E87" s="117" t="str">
        <v>쿠팡</v>
      </c>
      <c r="F87" s="117" t="str">
        <v>김경수</v>
      </c>
      <c r="G87" s="117">
        <v>0</v>
      </c>
      <c r="H87" s="117" t="str">
        <v>0502-7468-0555</v>
      </c>
      <c r="I87" s="210">
        <v>45555</v>
      </c>
      <c r="J87" s="117" t="str">
        <v>CJ대한통운</v>
      </c>
      <c r="K87" s="117" t="str">
        <v>540293599434</v>
      </c>
      <c r="L87" s="210">
        <v>0</v>
      </c>
      <c r="M87" s="117" t="str">
        <v>SE.101</v>
      </c>
      <c r="N87" s="117" t="str">
        <v>투명</v>
      </c>
      <c r="O87" s="117">
        <v>1</v>
      </c>
      <c r="P87" s="117" t="str">
        <v>김경수</v>
      </c>
      <c r="Q87" s="117" t="str">
        <v>0502-7468-0555</v>
      </c>
      <c r="R87" s="117">
        <v>0</v>
      </c>
      <c r="S87" s="117" t="str">
        <v>대전광역시 유성구 엑스포로 244-9 천하 1층 ( 원촌동 )</v>
      </c>
      <c r="T87" s="223" t="str">
        <v>문 앞</v>
      </c>
      <c r="U87" s="223">
        <v>0</v>
      </c>
      <c r="V87" s="223">
        <v>0</v>
      </c>
      <c r="W87" s="216">
        <v>31200</v>
      </c>
      <c r="X87" s="216">
        <v>0</v>
      </c>
      <c r="Y87" s="216">
        <v>3000</v>
      </c>
      <c r="Z87" s="216">
        <v>3500</v>
      </c>
      <c r="AA87" s="216">
        <v>0</v>
      </c>
      <c r="AB87" s="216">
        <v>1053</v>
      </c>
      <c r="AC87" s="216">
        <v>0</v>
      </c>
      <c r="AD87" s="117" t="str">
        <v>소폭 10*26</v>
      </c>
      <c r="AE87" s="223" t="str">
        <v>재구매</v>
      </c>
      <c r="AF87" s="216">
        <v>870</v>
      </c>
      <c r="AG87" s="216">
        <v>550</v>
      </c>
      <c r="AH87" s="216">
        <v>34200</v>
      </c>
      <c r="AI87" s="216">
        <v>0</v>
      </c>
      <c r="AJ87" s="216">
        <v>3806</v>
      </c>
      <c r="AK87" s="216">
        <v>0</v>
      </c>
      <c r="AL87" s="226">
        <v>0</v>
      </c>
      <c r="AM87" s="223">
        <v>0</v>
      </c>
      <c r="AN87" s="117" t="str">
        <v>ptDB47</v>
      </c>
      <c r="AO87" s="263">
        <v>0</v>
      </c>
      <c r="AP87" s="216">
        <v>34200</v>
      </c>
      <c r="AQ87" s="216">
        <v>0</v>
      </c>
      <c r="AR87" s="216">
        <v>3806</v>
      </c>
      <c r="AS87" s="216">
        <v>0</v>
      </c>
      <c r="AT87" s="226">
        <v>0</v>
      </c>
      <c r="AU87" s="223" t="str">
        <v/>
      </c>
      <c r="AV87" s="263">
        <v>0</v>
      </c>
      <c r="AW87" s="117">
        <v>550</v>
      </c>
    </row>
    <row r="88" spans="1:49">
      <c r="A88" s="117">
        <v>989</v>
      </c>
      <c r="B88" s="117" t="str">
        <v>비닐팩토리</v>
      </c>
      <c r="C88" s="210">
        <v>45554</v>
      </c>
      <c r="D88" s="117" t="str">
        <v>2024091967893521</v>
      </c>
      <c r="E88" s="117" t="str">
        <v>스마트 스토어</v>
      </c>
      <c r="F88" s="117" t="str">
        <v>한은혜</v>
      </c>
      <c r="G88" s="117" t="str">
        <v>lili****</v>
      </c>
      <c r="H88" s="117" t="str">
        <v>010-7444-5029</v>
      </c>
      <c r="I88" s="210">
        <v>45555</v>
      </c>
      <c r="J88" s="117" t="str">
        <v>CJ대한통운</v>
      </c>
      <c r="K88" s="117" t="str">
        <v>540293508202</v>
      </c>
      <c r="L88" s="210">
        <v>0</v>
      </c>
      <c r="M88" s="117" t="str">
        <v>SE.307</v>
      </c>
      <c r="N88" s="117" t="str">
        <v>투명</v>
      </c>
      <c r="O88" s="117">
        <v>2</v>
      </c>
      <c r="P88" s="117" t="str">
        <v>기찬수제돈까스</v>
      </c>
      <c r="Q88" s="117" t="str">
        <v>010-7444-5029</v>
      </c>
      <c r="R88" s="117" t="str">
        <v>010-7704-5638</v>
      </c>
      <c r="S88" s="117" t="str">
        <v>서울특별시 도봉구 도봉로153길 63 (방학동) 1층 좌측</v>
      </c>
      <c r="T88" s="223">
        <v>0</v>
      </c>
      <c r="U88" s="223">
        <v>0</v>
      </c>
      <c r="V88" s="223">
        <v>0</v>
      </c>
      <c r="W88" s="216">
        <v>21120</v>
      </c>
      <c r="X88" s="216">
        <v>0</v>
      </c>
      <c r="Y88" s="216">
        <v>0</v>
      </c>
      <c r="Z88" s="216">
        <v>3500</v>
      </c>
      <c r="AA88" s="216">
        <v>0</v>
      </c>
      <c r="AB88" s="216">
        <v>1053</v>
      </c>
      <c r="AC88" s="216">
        <v>0</v>
      </c>
      <c r="AD88" s="117" t="str">
        <v>떡외겹 30*30</v>
      </c>
      <c r="AE88" s="223" t="str">
        <v>재구매</v>
      </c>
      <c r="AF88" s="216">
        <v>10560</v>
      </c>
      <c r="AG88" s="216">
        <v>7260</v>
      </c>
      <c r="AH88" s="216">
        <v>21120</v>
      </c>
      <c r="AI88" s="216">
        <v>0</v>
      </c>
      <c r="AJ88" s="216">
        <v>1141</v>
      </c>
      <c r="AK88" s="216">
        <v>0</v>
      </c>
      <c r="AL88" s="226">
        <v>0</v>
      </c>
      <c r="AM88" s="223">
        <v>0</v>
      </c>
      <c r="AN88" s="117" t="str">
        <v>ptDB47</v>
      </c>
      <c r="AO88" s="263">
        <v>0</v>
      </c>
      <c r="AP88" s="216">
        <v>21120</v>
      </c>
      <c r="AQ88" s="216">
        <v>0</v>
      </c>
      <c r="AR88" s="216">
        <v>1141</v>
      </c>
      <c r="AS88" s="216">
        <v>0</v>
      </c>
      <c r="AT88" s="226">
        <v>0</v>
      </c>
      <c r="AU88" s="223" t="str">
        <v/>
      </c>
      <c r="AV88" s="263">
        <v>3</v>
      </c>
      <c r="AW88" s="117">
        <v>14520</v>
      </c>
    </row>
    <row r="89" spans="1:49">
      <c r="A89" s="117">
        <v>990</v>
      </c>
      <c r="B89" s="117" t="str">
        <v>비닐팩토리</v>
      </c>
      <c r="C89" s="210">
        <v>45554</v>
      </c>
      <c r="D89" s="117" t="str">
        <v>2024091967893511</v>
      </c>
      <c r="E89" s="117" t="str">
        <v>스마트 스토어</v>
      </c>
      <c r="F89" s="117" t="str">
        <v>한은혜</v>
      </c>
      <c r="G89" s="117" t="str">
        <v>lili****</v>
      </c>
      <c r="H89" s="117" t="str">
        <v>010-7444-5029</v>
      </c>
      <c r="I89" s="210">
        <v>45555</v>
      </c>
      <c r="J89" s="117" t="str">
        <v>CJ대한통운</v>
      </c>
      <c r="K89" s="117" t="str">
        <v>540293508202</v>
      </c>
      <c r="L89" s="210">
        <v>0</v>
      </c>
      <c r="M89" s="117" t="str">
        <v>SE.104</v>
      </c>
      <c r="N89" s="117" t="str">
        <v>투명</v>
      </c>
      <c r="O89" s="117">
        <v>1</v>
      </c>
      <c r="P89" s="117" t="str">
        <v>기찬수제돈까스</v>
      </c>
      <c r="Q89" s="117" t="str">
        <v>010-7444-5029</v>
      </c>
      <c r="R89" s="117" t="str">
        <v>010-7704-5638</v>
      </c>
      <c r="S89" s="117" t="str">
        <v>서울특별시 도봉구 도봉로153길 63 (방학동) 1층 좌측</v>
      </c>
      <c r="T89" s="223">
        <v>0</v>
      </c>
      <c r="U89" s="223">
        <v>0</v>
      </c>
      <c r="V89" s="223">
        <v>0</v>
      </c>
      <c r="W89" s="216">
        <v>2150</v>
      </c>
      <c r="X89" s="216">
        <v>1290</v>
      </c>
      <c r="Y89" s="216">
        <v>0</v>
      </c>
      <c r="Z89" s="216">
        <v>0</v>
      </c>
      <c r="AA89" s="216">
        <v>0</v>
      </c>
      <c r="AB89" s="216">
        <v>0</v>
      </c>
      <c r="AC89" s="216">
        <v>0</v>
      </c>
      <c r="AD89" s="117" t="str">
        <v>소폭 18*36</v>
      </c>
      <c r="AE89" s="223" t="str">
        <v>재구매</v>
      </c>
      <c r="AF89" s="216">
        <v>2150</v>
      </c>
      <c r="AG89" s="216">
        <v>1430</v>
      </c>
      <c r="AH89" s="216">
        <v>2150</v>
      </c>
      <c r="AI89" s="216">
        <v>0</v>
      </c>
      <c r="AJ89" s="216">
        <v>188</v>
      </c>
      <c r="AK89" s="216">
        <v>0</v>
      </c>
      <c r="AL89" s="226">
        <v>0</v>
      </c>
      <c r="AM89" s="223">
        <v>0</v>
      </c>
      <c r="AN89" s="117" t="str">
        <v>ptDB47</v>
      </c>
      <c r="AO89" s="263">
        <v>0</v>
      </c>
      <c r="AP89" s="216">
        <v>2150</v>
      </c>
      <c r="AQ89" s="216">
        <v>0</v>
      </c>
      <c r="AR89" s="216">
        <v>188</v>
      </c>
      <c r="AS89" s="216">
        <v>0</v>
      </c>
      <c r="AT89" s="226">
        <v>0</v>
      </c>
      <c r="AU89" s="223" t="str">
        <v/>
      </c>
      <c r="AV89" s="263">
        <v>3</v>
      </c>
      <c r="AW89" s="117">
        <v>1430</v>
      </c>
    </row>
    <row r="90" spans="1:49">
      <c r="A90" s="117">
        <v>991</v>
      </c>
      <c r="B90" s="117" t="str">
        <v>비닐팩토리</v>
      </c>
      <c r="C90" s="210">
        <v>45554</v>
      </c>
      <c r="D90" s="117" t="str">
        <v>2024091967893501</v>
      </c>
      <c r="E90" s="117" t="str">
        <v>스마트 스토어</v>
      </c>
      <c r="F90" s="117" t="str">
        <v>한은혜</v>
      </c>
      <c r="G90" s="117" t="str">
        <v>lili****</v>
      </c>
      <c r="H90" s="117" t="str">
        <v>010-7444-5029</v>
      </c>
      <c r="I90" s="210">
        <v>45555</v>
      </c>
      <c r="J90" s="117" t="str">
        <v>CJ대한통운</v>
      </c>
      <c r="K90" s="117" t="str">
        <v>540293508202</v>
      </c>
      <c r="L90" s="210">
        <v>0</v>
      </c>
      <c r="M90" s="117" t="str">
        <v>SE.105</v>
      </c>
      <c r="N90" s="117" t="str">
        <v>투명</v>
      </c>
      <c r="O90" s="117">
        <v>1</v>
      </c>
      <c r="P90" s="117" t="str">
        <v>기찬수제돈까스</v>
      </c>
      <c r="Q90" s="117" t="str">
        <v>010-7444-5029</v>
      </c>
      <c r="R90" s="117" t="str">
        <v>010-7704-5638</v>
      </c>
      <c r="S90" s="117" t="str">
        <v>서울특별시 도봉구 도봉로153길 63 (방학동) 1층 좌측</v>
      </c>
      <c r="T90" s="223">
        <v>0</v>
      </c>
      <c r="U90" s="223">
        <v>0</v>
      </c>
      <c r="V90" s="223">
        <v>0</v>
      </c>
      <c r="W90" s="216">
        <v>2550</v>
      </c>
      <c r="X90" s="216">
        <v>1290</v>
      </c>
      <c r="Y90" s="216">
        <v>0</v>
      </c>
      <c r="Z90" s="216">
        <v>0</v>
      </c>
      <c r="AA90" s="216">
        <v>0</v>
      </c>
      <c r="AB90" s="216">
        <v>0</v>
      </c>
      <c r="AC90" s="216">
        <v>0</v>
      </c>
      <c r="AD90" s="117" t="str">
        <v>소폭 20*38</v>
      </c>
      <c r="AE90" s="223" t="str">
        <v>재구매</v>
      </c>
      <c r="AF90" s="216">
        <v>2550</v>
      </c>
      <c r="AG90" s="216">
        <v>1650</v>
      </c>
      <c r="AH90" s="216">
        <v>2550</v>
      </c>
      <c r="AI90" s="216">
        <v>0</v>
      </c>
      <c r="AJ90" s="216">
        <v>208</v>
      </c>
      <c r="AK90" s="216">
        <v>0</v>
      </c>
      <c r="AL90" s="226">
        <v>0</v>
      </c>
      <c r="AM90" s="223">
        <v>0</v>
      </c>
      <c r="AN90" s="117" t="str">
        <v>ptDB47</v>
      </c>
      <c r="AO90" s="263">
        <v>0</v>
      </c>
      <c r="AP90" s="216">
        <v>2550</v>
      </c>
      <c r="AQ90" s="216">
        <v>0</v>
      </c>
      <c r="AR90" s="216">
        <v>208</v>
      </c>
      <c r="AS90" s="216">
        <v>0</v>
      </c>
      <c r="AT90" s="226">
        <v>0</v>
      </c>
      <c r="AU90" s="223" t="str">
        <v/>
      </c>
      <c r="AV90" s="263">
        <v>3</v>
      </c>
      <c r="AW90" s="117">
        <v>1650</v>
      </c>
    </row>
    <row r="91" spans="1:49">
      <c r="A91" s="117">
        <v>992</v>
      </c>
      <c r="B91" s="117" t="str">
        <v>비닐팩토리</v>
      </c>
      <c r="C91" s="210">
        <v>45554</v>
      </c>
      <c r="D91" s="117" t="str">
        <v>2024091967893491</v>
      </c>
      <c r="E91" s="117" t="str">
        <v>스마트 스토어</v>
      </c>
      <c r="F91" s="117" t="str">
        <v>한은혜</v>
      </c>
      <c r="G91" s="117" t="str">
        <v>lili****</v>
      </c>
      <c r="H91" s="117" t="str">
        <v>010-7444-5029</v>
      </c>
      <c r="I91" s="210">
        <v>45555</v>
      </c>
      <c r="J91" s="117" t="str">
        <v>CJ대한통운</v>
      </c>
      <c r="K91" s="117" t="str">
        <v>540293508202</v>
      </c>
      <c r="L91" s="210">
        <v>0</v>
      </c>
      <c r="M91" s="117" t="str">
        <v>SE.107</v>
      </c>
      <c r="N91" s="117" t="str">
        <v>투명</v>
      </c>
      <c r="O91" s="117">
        <v>2</v>
      </c>
      <c r="P91" s="117" t="str">
        <v>기찬수제돈까스</v>
      </c>
      <c r="Q91" s="117" t="str">
        <v>010-7444-5029</v>
      </c>
      <c r="R91" s="117" t="str">
        <v>010-7704-5638</v>
      </c>
      <c r="S91" s="117" t="str">
        <v>서울특별시 도봉구 도봉로153길 63 (방학동) 1층 좌측</v>
      </c>
      <c r="T91" s="223">
        <v>0</v>
      </c>
      <c r="U91" s="223">
        <v>0</v>
      </c>
      <c r="V91" s="223">
        <v>0</v>
      </c>
      <c r="W91" s="216">
        <v>6480</v>
      </c>
      <c r="X91" s="216">
        <v>2580</v>
      </c>
      <c r="Y91" s="216">
        <v>0</v>
      </c>
      <c r="Z91" s="216">
        <v>0</v>
      </c>
      <c r="AA91" s="216">
        <v>0</v>
      </c>
      <c r="AB91" s="216">
        <v>0</v>
      </c>
      <c r="AC91" s="216">
        <v>0</v>
      </c>
      <c r="AD91" s="117" t="str">
        <v>소폭 30*51</v>
      </c>
      <c r="AE91" s="223" t="str">
        <v>재구매</v>
      </c>
      <c r="AF91" s="216">
        <v>3240</v>
      </c>
      <c r="AG91" s="216">
        <v>2156</v>
      </c>
      <c r="AH91" s="216">
        <v>6480</v>
      </c>
      <c r="AI91" s="216">
        <v>0</v>
      </c>
      <c r="AJ91" s="216">
        <v>406</v>
      </c>
      <c r="AK91" s="216">
        <v>0</v>
      </c>
      <c r="AL91" s="226">
        <v>0</v>
      </c>
      <c r="AM91" s="223">
        <v>0</v>
      </c>
      <c r="AN91" s="117" t="str">
        <v>ptDB47</v>
      </c>
      <c r="AO91" s="263">
        <v>0</v>
      </c>
      <c r="AP91" s="216">
        <v>6480</v>
      </c>
      <c r="AQ91" s="216">
        <v>0</v>
      </c>
      <c r="AR91" s="216">
        <v>406</v>
      </c>
      <c r="AS91" s="216">
        <v>0</v>
      </c>
      <c r="AT91" s="226">
        <v>0</v>
      </c>
      <c r="AU91" s="223" t="str">
        <v/>
      </c>
      <c r="AV91" s="263">
        <v>3</v>
      </c>
      <c r="AW91" s="117">
        <v>4312</v>
      </c>
    </row>
    <row r="92" spans="1:49">
      <c r="A92" s="117">
        <v>993</v>
      </c>
      <c r="B92" s="117" t="str">
        <v>비닐팩토리</v>
      </c>
      <c r="C92" s="210">
        <v>45554</v>
      </c>
      <c r="D92" s="117" t="str">
        <v>2024091962007341</v>
      </c>
      <c r="E92" s="117" t="str">
        <v>스마트 스토어</v>
      </c>
      <c r="F92" s="117" t="str">
        <v>전정희</v>
      </c>
      <c r="G92" s="117" t="str">
        <v>2122****</v>
      </c>
      <c r="H92" s="117" t="str">
        <v>010-3322-6235</v>
      </c>
      <c r="I92" s="210">
        <v>45555</v>
      </c>
      <c r="J92" s="117" t="str">
        <v>CJ대한통운</v>
      </c>
      <c r="K92" s="117" t="str">
        <v>540293508176</v>
      </c>
      <c r="L92" s="210">
        <v>0</v>
      </c>
      <c r="M92" s="117" t="str">
        <v>SE.307</v>
      </c>
      <c r="N92" s="117" t="str">
        <v>투명</v>
      </c>
      <c r="O92" s="117">
        <v>1</v>
      </c>
      <c r="P92" s="117" t="str">
        <v>전정희</v>
      </c>
      <c r="Q92" s="117" t="str">
        <v>0502-3208-4141</v>
      </c>
      <c r="R92" s="117">
        <v>0</v>
      </c>
      <c r="S92" s="117" t="str">
        <v>충청남도 천안시 동남구 충절로 369 (삼룡동, 호반써밋 포레센트) 102동 106호</v>
      </c>
      <c r="T92" s="223">
        <v>0</v>
      </c>
      <c r="U92" s="223">
        <v>0</v>
      </c>
      <c r="V92" s="223">
        <v>0</v>
      </c>
      <c r="W92" s="216">
        <v>10560</v>
      </c>
      <c r="X92" s="216">
        <v>0</v>
      </c>
      <c r="Y92" s="216">
        <v>3000</v>
      </c>
      <c r="Z92" s="216">
        <v>3000</v>
      </c>
      <c r="AA92" s="216">
        <v>0</v>
      </c>
      <c r="AB92" s="216">
        <v>0</v>
      </c>
      <c r="AC92" s="216">
        <v>0</v>
      </c>
      <c r="AD92" s="117" t="str">
        <v>떡외겹 30*30</v>
      </c>
      <c r="AE92" s="223">
        <v>0</v>
      </c>
      <c r="AF92" s="216">
        <v>10560</v>
      </c>
      <c r="AG92" s="216">
        <v>7260</v>
      </c>
      <c r="AH92" s="216">
        <v>13560</v>
      </c>
      <c r="AI92" s="216">
        <v>0</v>
      </c>
      <c r="AJ92" s="216">
        <v>700</v>
      </c>
      <c r="AK92" s="216">
        <v>0</v>
      </c>
      <c r="AL92" s="226">
        <v>0</v>
      </c>
      <c r="AM92" s="223">
        <v>0</v>
      </c>
      <c r="AN92" s="117" t="str">
        <v>ptDB47</v>
      </c>
      <c r="AO92" s="263">
        <v>0</v>
      </c>
      <c r="AP92" s="216">
        <v>13560</v>
      </c>
      <c r="AQ92" s="216">
        <v>0</v>
      </c>
      <c r="AR92" s="216">
        <v>700</v>
      </c>
      <c r="AS92" s="216">
        <v>0</v>
      </c>
      <c r="AT92" s="226">
        <v>0</v>
      </c>
      <c r="AU92" s="223" t="str">
        <v/>
      </c>
      <c r="AV92" s="263">
        <v>0</v>
      </c>
      <c r="AW92" s="117">
        <v>7260</v>
      </c>
    </row>
    <row r="93" spans="1:49">
      <c r="A93" s="117">
        <v>994</v>
      </c>
      <c r="B93" s="117" t="str">
        <v>비닐팩토리</v>
      </c>
      <c r="C93" s="210">
        <v>45554</v>
      </c>
      <c r="D93" s="117" t="str">
        <v>2024091947232501</v>
      </c>
      <c r="E93" s="117" t="str">
        <v>스마트 스토어</v>
      </c>
      <c r="F93" s="117" t="str">
        <v>정미경</v>
      </c>
      <c r="G93" s="117" t="str">
        <v>pu75****</v>
      </c>
      <c r="H93" s="117" t="str">
        <v>010-7748-2606</v>
      </c>
      <c r="I93" s="210">
        <v>45555</v>
      </c>
      <c r="J93" s="117" t="str">
        <v>CJ대한통운</v>
      </c>
      <c r="K93" s="117" t="str">
        <v>540293508224</v>
      </c>
      <c r="L93" s="210">
        <v>0</v>
      </c>
      <c r="M93" s="117" t="str">
        <v>SE.204</v>
      </c>
      <c r="N93" s="117" t="str">
        <v>투명</v>
      </c>
      <c r="O93" s="117">
        <v>1</v>
      </c>
      <c r="P93" s="117" t="str">
        <v>정미경</v>
      </c>
      <c r="Q93" s="117" t="str">
        <v>010-7748-2606</v>
      </c>
      <c r="R93" s="117">
        <v>0</v>
      </c>
      <c r="S93" s="117" t="str">
        <v>경상남도 김해시 해반천로168번길 22-15 (삼계동) 102호 태형축산</v>
      </c>
      <c r="T93" s="223" t="str">
        <v>현관문앞에놓아두세요</v>
      </c>
      <c r="U93" s="223">
        <v>0</v>
      </c>
      <c r="V93" s="223">
        <v>0</v>
      </c>
      <c r="W93" s="216">
        <v>20800</v>
      </c>
      <c r="X93" s="216">
        <v>0</v>
      </c>
      <c r="Y93" s="216">
        <v>3000</v>
      </c>
      <c r="Z93" s="216">
        <v>3500</v>
      </c>
      <c r="AA93" s="216">
        <v>0</v>
      </c>
      <c r="AB93" s="216">
        <v>1053</v>
      </c>
      <c r="AC93" s="216">
        <v>0</v>
      </c>
      <c r="AD93" s="117" t="str">
        <v>떡롤 30*400</v>
      </c>
      <c r="AE93" s="223">
        <v>0</v>
      </c>
      <c r="AF93" s="216">
        <v>20800</v>
      </c>
      <c r="AG93" s="216">
        <v>14300</v>
      </c>
      <c r="AH93" s="216">
        <v>23800</v>
      </c>
      <c r="AI93" s="216">
        <v>0</v>
      </c>
      <c r="AJ93" s="216">
        <v>1214</v>
      </c>
      <c r="AK93" s="216">
        <v>0</v>
      </c>
      <c r="AL93" s="226">
        <v>0</v>
      </c>
      <c r="AM93" s="223">
        <v>0</v>
      </c>
      <c r="AN93" s="117" t="str">
        <v>ptDB47</v>
      </c>
      <c r="AO93" s="263">
        <v>0</v>
      </c>
      <c r="AP93" s="216">
        <v>23800</v>
      </c>
      <c r="AQ93" s="216">
        <v>0</v>
      </c>
      <c r="AR93" s="216">
        <v>1214</v>
      </c>
      <c r="AS93" s="216">
        <v>0</v>
      </c>
      <c r="AT93" s="226">
        <v>0</v>
      </c>
      <c r="AU93" s="223" t="str">
        <v/>
      </c>
      <c r="AV93" s="263">
        <v>0</v>
      </c>
      <c r="AW93" s="117">
        <v>14300</v>
      </c>
    </row>
    <row r="94" spans="1:49">
      <c r="A94" s="117">
        <v>1037</v>
      </c>
      <c r="B94" s="117" t="str">
        <v>비닐팩토리</v>
      </c>
      <c r="C94" s="210">
        <v>45562</v>
      </c>
      <c r="D94" s="117" t="str">
        <v>45565121</v>
      </c>
      <c r="E94" s="117" t="str">
        <v>대표</v>
      </c>
      <c r="F94" s="117" t="str">
        <v>김광희</v>
      </c>
      <c r="G94" s="117">
        <v>0</v>
      </c>
      <c r="H94" s="117">
        <v>0</v>
      </c>
      <c r="I94" s="210">
        <v>45562</v>
      </c>
      <c r="J94" s="117" t="str">
        <v>CJ대한통운</v>
      </c>
      <c r="K94" s="117" t="str">
        <v>540299241353</v>
      </c>
      <c r="L94" s="210">
        <v>0</v>
      </c>
      <c r="M94" s="117" t="str">
        <v>SE.1000</v>
      </c>
      <c r="N94" s="117" t="str">
        <v>투명</v>
      </c>
      <c r="O94" s="117">
        <v>1</v>
      </c>
      <c r="P94" s="117" t="str">
        <v>김광희</v>
      </c>
      <c r="Q94" s="117" t="str">
        <v>010-8492-7769</v>
      </c>
      <c r="R94" s="117">
        <v>0</v>
      </c>
      <c r="S94" s="117" t="str">
        <v>서울 강동구 고덕로61길 37 (현대아파트) 104동 1702호</v>
      </c>
      <c r="T94" s="223">
        <v>0</v>
      </c>
      <c r="U94" s="223">
        <v>0</v>
      </c>
      <c r="V94" s="223">
        <v>0</v>
      </c>
      <c r="W94" s="216">
        <v>0</v>
      </c>
      <c r="X94" s="216">
        <v>0</v>
      </c>
      <c r="Y94" s="216">
        <v>0</v>
      </c>
      <c r="Z94" s="216">
        <v>3500</v>
      </c>
      <c r="AA94" s="216">
        <v>0</v>
      </c>
      <c r="AB94" s="216">
        <v>366</v>
      </c>
      <c r="AC94" s="216">
        <v>0</v>
      </c>
      <c r="AD94" s="117" t="str">
        <v>대표</v>
      </c>
      <c r="AE94" s="223" t="str">
        <v>재구매</v>
      </c>
      <c r="AF94" s="216">
        <v>0</v>
      </c>
      <c r="AG94" s="216">
        <v>0</v>
      </c>
      <c r="AH94" s="216">
        <v>0</v>
      </c>
      <c r="AI94" s="216">
        <v>0</v>
      </c>
      <c r="AJ94" s="216">
        <v>0</v>
      </c>
      <c r="AK94" s="216">
        <v>0</v>
      </c>
      <c r="AL94" s="226">
        <v>0</v>
      </c>
      <c r="AM94" s="223">
        <v>0</v>
      </c>
      <c r="AN94" s="117" t="str">
        <v>ptDB47</v>
      </c>
      <c r="AO94" s="263">
        <v>0</v>
      </c>
      <c r="AP94" s="216">
        <v>0</v>
      </c>
      <c r="AQ94" s="216">
        <v>0</v>
      </c>
      <c r="AR94" s="216">
        <v>0</v>
      </c>
      <c r="AS94" s="216">
        <v>0</v>
      </c>
      <c r="AT94" s="226">
        <v>0</v>
      </c>
      <c r="AU94" s="223" t="str">
        <v/>
      </c>
      <c r="AV94" s="263">
        <v>0</v>
      </c>
      <c r="AW94" s="117">
        <v>0</v>
      </c>
    </row>
    <row r="95" spans="1:49">
      <c r="A95" s="117">
        <v>1038</v>
      </c>
      <c r="B95" s="117" t="str">
        <v>비닐팩토리</v>
      </c>
      <c r="C95" s="210">
        <v>45561</v>
      </c>
      <c r="D95" s="117" t="str">
        <v>45565959</v>
      </c>
      <c r="E95" s="117" t="str">
        <v>대표</v>
      </c>
      <c r="F95" s="117" t="str">
        <v>김정희</v>
      </c>
      <c r="G95" s="117">
        <v>0</v>
      </c>
      <c r="H95" s="117">
        <v>0</v>
      </c>
      <c r="I95" s="210">
        <v>45561</v>
      </c>
      <c r="J95" s="117" t="str">
        <v>CJ대한통운</v>
      </c>
      <c r="K95" s="117" t="str">
        <v>530300113844</v>
      </c>
      <c r="L95" s="210">
        <v>0</v>
      </c>
      <c r="M95" s="117" t="str">
        <v>SE.1000</v>
      </c>
      <c r="N95" s="117" t="str">
        <v>투명</v>
      </c>
      <c r="O95" s="117">
        <v>1</v>
      </c>
      <c r="P95" s="117" t="str">
        <v>김정희</v>
      </c>
      <c r="Q95" s="117" t="str">
        <v>010-5592-7747</v>
      </c>
      <c r="R95" s="117">
        <v>0</v>
      </c>
      <c r="S95" s="117" t="str">
        <v>강원특별자치도 원주시 영랑길 113-9 1층 원주농수산물</v>
      </c>
      <c r="T95" s="223">
        <v>0</v>
      </c>
      <c r="U95" s="223">
        <v>0</v>
      </c>
      <c r="V95" s="223">
        <v>0</v>
      </c>
      <c r="W95" s="216">
        <v>0</v>
      </c>
      <c r="X95" s="216">
        <v>0</v>
      </c>
      <c r="Y95" s="216">
        <v>0</v>
      </c>
      <c r="Z95" s="216">
        <v>5500</v>
      </c>
      <c r="AA95" s="216">
        <v>0</v>
      </c>
      <c r="AB95" s="216">
        <v>1925</v>
      </c>
      <c r="AC95" s="216">
        <v>0</v>
      </c>
      <c r="AD95" s="117" t="str">
        <v>대표</v>
      </c>
      <c r="AE95" s="223" t="str">
        <v>재구매</v>
      </c>
      <c r="AF95" s="216">
        <v>0</v>
      </c>
      <c r="AG95" s="216">
        <v>0</v>
      </c>
      <c r="AH95" s="216">
        <v>0</v>
      </c>
      <c r="AI95" s="216">
        <v>0</v>
      </c>
      <c r="AJ95" s="216">
        <v>0</v>
      </c>
      <c r="AK95" s="216">
        <v>0</v>
      </c>
      <c r="AL95" s="226">
        <v>0</v>
      </c>
      <c r="AM95" s="223">
        <v>0</v>
      </c>
      <c r="AN95" s="117" t="str">
        <v>ptDB47</v>
      </c>
      <c r="AO95" s="263">
        <v>0</v>
      </c>
      <c r="AP95" s="216">
        <v>0</v>
      </c>
      <c r="AQ95" s="216">
        <v>0</v>
      </c>
      <c r="AR95" s="216">
        <v>0</v>
      </c>
      <c r="AS95" s="216">
        <v>0</v>
      </c>
      <c r="AT95" s="226">
        <v>0</v>
      </c>
      <c r="AU95" s="223" t="str">
        <v/>
      </c>
      <c r="AV95" s="263">
        <v>0</v>
      </c>
      <c r="AW95" s="117">
        <v>0</v>
      </c>
    </row>
    <row r="96" spans="1:49">
      <c r="A96" s="117">
        <v>1039</v>
      </c>
      <c r="B96" s="117" t="str">
        <v>비닐팩토리</v>
      </c>
      <c r="C96" s="210">
        <v>45561</v>
      </c>
      <c r="D96" s="117" t="str">
        <v>45565516</v>
      </c>
      <c r="E96" s="117" t="str">
        <v>대표</v>
      </c>
      <c r="F96" s="117" t="str">
        <v>김정희</v>
      </c>
      <c r="G96" s="117">
        <v>0</v>
      </c>
      <c r="H96" s="117">
        <v>0</v>
      </c>
      <c r="I96" s="210">
        <v>45561</v>
      </c>
      <c r="J96" s="117" t="str">
        <v>CJ대한통운</v>
      </c>
      <c r="K96" s="117" t="str">
        <v>540298493941</v>
      </c>
      <c r="L96" s="210">
        <v>0</v>
      </c>
      <c r="M96" s="117" t="str">
        <v>SE.1000</v>
      </c>
      <c r="N96" s="117" t="str">
        <v>투명</v>
      </c>
      <c r="O96" s="117">
        <v>1</v>
      </c>
      <c r="P96" s="117" t="str">
        <v>김정희</v>
      </c>
      <c r="Q96" s="117" t="str">
        <v>010-5592-7747</v>
      </c>
      <c r="R96" s="117">
        <v>0</v>
      </c>
      <c r="S96" s="117" t="str">
        <v>강원특별자치도 원주시 영랑길 113-9 1층 원주농수산물</v>
      </c>
      <c r="T96" s="223">
        <v>0</v>
      </c>
      <c r="U96" s="223">
        <v>0</v>
      </c>
      <c r="V96" s="223">
        <v>0</v>
      </c>
      <c r="W96" s="216">
        <v>0</v>
      </c>
      <c r="X96" s="216">
        <v>0</v>
      </c>
      <c r="Y96" s="216">
        <v>0</v>
      </c>
      <c r="Z96" s="216">
        <v>5500</v>
      </c>
      <c r="AA96" s="216">
        <v>0</v>
      </c>
      <c r="AB96" s="216">
        <v>1925</v>
      </c>
      <c r="AC96" s="216">
        <v>0</v>
      </c>
      <c r="AD96" s="117" t="str">
        <v>대표</v>
      </c>
      <c r="AE96" s="223" t="str">
        <v>재구매</v>
      </c>
      <c r="AF96" s="216">
        <v>0</v>
      </c>
      <c r="AG96" s="216">
        <v>0</v>
      </c>
      <c r="AH96" s="216">
        <v>0</v>
      </c>
      <c r="AI96" s="216">
        <v>0</v>
      </c>
      <c r="AJ96" s="216">
        <v>0</v>
      </c>
      <c r="AK96" s="216">
        <v>0</v>
      </c>
      <c r="AL96" s="226">
        <v>0</v>
      </c>
      <c r="AM96" s="223">
        <v>0</v>
      </c>
      <c r="AN96" s="117" t="str">
        <v>ptDB47</v>
      </c>
      <c r="AO96" s="263">
        <v>0</v>
      </c>
      <c r="AP96" s="216">
        <v>0</v>
      </c>
      <c r="AQ96" s="216">
        <v>0</v>
      </c>
      <c r="AR96" s="216">
        <v>0</v>
      </c>
      <c r="AS96" s="216">
        <v>0</v>
      </c>
      <c r="AT96" s="226">
        <v>0</v>
      </c>
      <c r="AU96" s="223" t="str">
        <v/>
      </c>
      <c r="AV96" s="263">
        <v>0</v>
      </c>
      <c r="AW96" s="117">
        <v>0</v>
      </c>
    </row>
    <row r="97" spans="1:49">
      <c r="A97" s="117">
        <v>1040</v>
      </c>
      <c r="B97" s="117" t="str">
        <v>비닐팩토리</v>
      </c>
      <c r="C97" s="210">
        <v>45561</v>
      </c>
      <c r="D97" s="117" t="str">
        <v>45565557</v>
      </c>
      <c r="E97" s="117" t="str">
        <v>대표</v>
      </c>
      <c r="F97" s="117" t="str">
        <v>임수현</v>
      </c>
      <c r="G97" s="117">
        <v>0</v>
      </c>
      <c r="H97" s="117">
        <v>0</v>
      </c>
      <c r="I97" s="210">
        <v>45561</v>
      </c>
      <c r="J97" s="117" t="str">
        <v>CJ대한통운</v>
      </c>
      <c r="K97" s="117" t="str">
        <v>530300098271</v>
      </c>
      <c r="L97" s="210">
        <v>0</v>
      </c>
      <c r="M97" s="117" t="str">
        <v>SE.1000</v>
      </c>
      <c r="N97" s="117" t="str">
        <v>투명</v>
      </c>
      <c r="O97" s="117">
        <v>1</v>
      </c>
      <c r="P97" s="117" t="str">
        <v>임수현</v>
      </c>
      <c r="Q97" s="117" t="str">
        <v>010-4914-5598</v>
      </c>
      <c r="R97" s="117">
        <v>0</v>
      </c>
      <c r="S97" s="117" t="str">
        <v>충남 부여군 부여읍 중앙로5번길 15-1 1층 쌀굽당</v>
      </c>
      <c r="T97" s="223">
        <v>0</v>
      </c>
      <c r="U97" s="223">
        <v>0</v>
      </c>
      <c r="V97" s="223">
        <v>0</v>
      </c>
      <c r="W97" s="216">
        <v>0</v>
      </c>
      <c r="X97" s="216">
        <v>0</v>
      </c>
      <c r="Y97" s="216">
        <v>0</v>
      </c>
      <c r="Z97" s="216">
        <v>3500</v>
      </c>
      <c r="AA97" s="216">
        <v>0</v>
      </c>
      <c r="AB97" s="216">
        <v>366</v>
      </c>
      <c r="AC97" s="216">
        <v>0</v>
      </c>
      <c r="AD97" s="117" t="str">
        <v>대표</v>
      </c>
      <c r="AE97" s="223" t="str">
        <v>재구매</v>
      </c>
      <c r="AF97" s="216">
        <v>0</v>
      </c>
      <c r="AG97" s="216">
        <v>0</v>
      </c>
      <c r="AH97" s="216">
        <v>0</v>
      </c>
      <c r="AI97" s="216">
        <v>0</v>
      </c>
      <c r="AJ97" s="216">
        <v>0</v>
      </c>
      <c r="AK97" s="216">
        <v>0</v>
      </c>
      <c r="AL97" s="226">
        <v>0</v>
      </c>
      <c r="AM97" s="223">
        <v>0</v>
      </c>
      <c r="AN97" s="117" t="str">
        <v>ptDB47</v>
      </c>
      <c r="AO97" s="263">
        <v>0</v>
      </c>
      <c r="AP97" s="216">
        <v>0</v>
      </c>
      <c r="AQ97" s="216">
        <v>0</v>
      </c>
      <c r="AR97" s="216">
        <v>0</v>
      </c>
      <c r="AS97" s="216">
        <v>0</v>
      </c>
      <c r="AT97" s="226">
        <v>0</v>
      </c>
      <c r="AU97" s="223" t="str">
        <v/>
      </c>
      <c r="AV97" s="263">
        <v>0</v>
      </c>
      <c r="AW97" s="117">
        <v>0</v>
      </c>
    </row>
    <row r="98" spans="1:49">
      <c r="A98" s="117">
        <v>1041</v>
      </c>
      <c r="B98" s="117" t="str">
        <v>비닐팩토리</v>
      </c>
      <c r="C98" s="210">
        <v>45561</v>
      </c>
      <c r="D98" s="117" t="str">
        <v>45565744</v>
      </c>
      <c r="E98" s="117" t="str">
        <v>대표</v>
      </c>
      <c r="F98" s="117" t="str">
        <v>임수현</v>
      </c>
      <c r="G98" s="117">
        <v>0</v>
      </c>
      <c r="H98" s="117">
        <v>0</v>
      </c>
      <c r="I98" s="210">
        <v>45561</v>
      </c>
      <c r="J98" s="117" t="str">
        <v>CJ대한통운</v>
      </c>
      <c r="K98" s="117" t="str">
        <v>530300098293</v>
      </c>
      <c r="L98" s="210">
        <v>0</v>
      </c>
      <c r="M98" s="117" t="str">
        <v>SE.1000</v>
      </c>
      <c r="N98" s="117" t="str">
        <v>투명</v>
      </c>
      <c r="O98" s="117">
        <v>1</v>
      </c>
      <c r="P98" s="117" t="str">
        <v>임수현</v>
      </c>
      <c r="Q98" s="117" t="str">
        <v>010-4914-5598</v>
      </c>
      <c r="R98" s="117">
        <v>0</v>
      </c>
      <c r="S98" s="117" t="str">
        <v>충남 부여군 부여읍 중앙로5번길 15-1 1층 쌀굽당</v>
      </c>
      <c r="T98" s="223">
        <v>0</v>
      </c>
      <c r="U98" s="223">
        <v>0</v>
      </c>
      <c r="V98" s="223">
        <v>0</v>
      </c>
      <c r="W98" s="216">
        <v>0</v>
      </c>
      <c r="X98" s="216">
        <v>0</v>
      </c>
      <c r="Y98" s="216">
        <v>0</v>
      </c>
      <c r="Z98" s="216">
        <v>4400</v>
      </c>
      <c r="AA98" s="216">
        <v>0</v>
      </c>
      <c r="AB98" s="216">
        <v>1725</v>
      </c>
      <c r="AC98" s="216">
        <v>0</v>
      </c>
      <c r="AD98" s="117" t="str">
        <v>대표</v>
      </c>
      <c r="AE98" s="223" t="str">
        <v>재구매</v>
      </c>
      <c r="AF98" s="216">
        <v>0</v>
      </c>
      <c r="AG98" s="216">
        <v>0</v>
      </c>
      <c r="AH98" s="216">
        <v>0</v>
      </c>
      <c r="AI98" s="216">
        <v>0</v>
      </c>
      <c r="AJ98" s="216">
        <v>0</v>
      </c>
      <c r="AK98" s="216">
        <v>0</v>
      </c>
      <c r="AL98" s="226">
        <v>0</v>
      </c>
      <c r="AM98" s="223">
        <v>0</v>
      </c>
      <c r="AN98" s="117" t="str">
        <v>ptDB47</v>
      </c>
      <c r="AO98" s="263">
        <v>0</v>
      </c>
      <c r="AP98" s="216">
        <v>0</v>
      </c>
      <c r="AQ98" s="216">
        <v>0</v>
      </c>
      <c r="AR98" s="216">
        <v>0</v>
      </c>
      <c r="AS98" s="216">
        <v>0</v>
      </c>
      <c r="AT98" s="226">
        <v>0</v>
      </c>
      <c r="AU98" s="223" t="str">
        <v/>
      </c>
      <c r="AV98" s="263">
        <v>0</v>
      </c>
      <c r="AW98" s="117">
        <v>0</v>
      </c>
    </row>
    <row r="99" spans="1:49">
      <c r="A99" s="117">
        <v>1042</v>
      </c>
      <c r="B99" s="117" t="str">
        <v>비닐팩토리</v>
      </c>
      <c r="C99" s="210">
        <v>45561</v>
      </c>
      <c r="D99" s="117" t="str">
        <v>45565598</v>
      </c>
      <c r="E99" s="117" t="str">
        <v>대표</v>
      </c>
      <c r="F99" s="117" t="str">
        <v>임수현</v>
      </c>
      <c r="G99" s="117">
        <v>0</v>
      </c>
      <c r="H99" s="117">
        <v>0</v>
      </c>
      <c r="I99" s="210">
        <v>45561</v>
      </c>
      <c r="J99" s="117" t="str">
        <v>CJ대한통운</v>
      </c>
      <c r="K99" s="117" t="str">
        <v>530300098245</v>
      </c>
      <c r="L99" s="210">
        <v>0</v>
      </c>
      <c r="M99" s="117" t="str">
        <v>SE.1000</v>
      </c>
      <c r="N99" s="117" t="str">
        <v>투명</v>
      </c>
      <c r="O99" s="117">
        <v>1</v>
      </c>
      <c r="P99" s="117" t="str">
        <v>임수현</v>
      </c>
      <c r="Q99" s="117" t="str">
        <v>010-4914-5598</v>
      </c>
      <c r="R99" s="117">
        <v>0</v>
      </c>
      <c r="S99" s="117" t="str">
        <v>충남 부여군 부여읍 중앙로5번길 15-1 1층 쌀굽당</v>
      </c>
      <c r="T99" s="223">
        <v>0</v>
      </c>
      <c r="U99" s="223">
        <v>0</v>
      </c>
      <c r="V99" s="223">
        <v>0</v>
      </c>
      <c r="W99" s="216">
        <v>0</v>
      </c>
      <c r="X99" s="216">
        <v>0</v>
      </c>
      <c r="Y99" s="216">
        <v>0</v>
      </c>
      <c r="Z99" s="216">
        <v>4400</v>
      </c>
      <c r="AA99" s="216">
        <v>0</v>
      </c>
      <c r="AB99" s="216">
        <v>1725</v>
      </c>
      <c r="AC99" s="216">
        <v>0</v>
      </c>
      <c r="AD99" s="117" t="str">
        <v>대표</v>
      </c>
      <c r="AE99" s="223" t="str">
        <v>재구매</v>
      </c>
      <c r="AF99" s="216">
        <v>0</v>
      </c>
      <c r="AG99" s="216">
        <v>0</v>
      </c>
      <c r="AH99" s="216">
        <v>0</v>
      </c>
      <c r="AI99" s="216">
        <v>0</v>
      </c>
      <c r="AJ99" s="216">
        <v>0</v>
      </c>
      <c r="AK99" s="216">
        <v>0</v>
      </c>
      <c r="AL99" s="226">
        <v>0</v>
      </c>
      <c r="AM99" s="223">
        <v>0</v>
      </c>
      <c r="AN99" s="117" t="str">
        <v>ptDB47</v>
      </c>
      <c r="AO99" s="263">
        <v>0</v>
      </c>
      <c r="AP99" s="216">
        <v>0</v>
      </c>
      <c r="AQ99" s="216">
        <v>0</v>
      </c>
      <c r="AR99" s="216">
        <v>0</v>
      </c>
      <c r="AS99" s="216">
        <v>0</v>
      </c>
      <c r="AT99" s="226">
        <v>0</v>
      </c>
      <c r="AU99" s="223" t="str">
        <v/>
      </c>
      <c r="AV99" s="263">
        <v>0</v>
      </c>
      <c r="AW99" s="117">
        <v>0</v>
      </c>
    </row>
    <row r="100" spans="1:49">
      <c r="A100" s="117">
        <v>1043</v>
      </c>
      <c r="B100" s="117" t="str">
        <v>비닐팩토리</v>
      </c>
      <c r="C100" s="210">
        <v>45559</v>
      </c>
      <c r="D100" s="117" t="str">
        <v>45565497</v>
      </c>
      <c r="E100" s="117" t="str">
        <v>대표</v>
      </c>
      <c r="F100" s="117" t="str">
        <v>봉화농업회사법인(주)</v>
      </c>
      <c r="G100" s="117">
        <v>0</v>
      </c>
      <c r="H100" s="117">
        <v>0</v>
      </c>
      <c r="I100" s="210">
        <v>45559</v>
      </c>
      <c r="J100" s="117" t="str">
        <v>CJ대한통운</v>
      </c>
      <c r="K100" s="117" t="str">
        <v>540296537500</v>
      </c>
      <c r="L100" s="210">
        <v>0</v>
      </c>
      <c r="M100" s="117" t="str">
        <v>SE.1000</v>
      </c>
      <c r="N100" s="117" t="str">
        <v>투명</v>
      </c>
      <c r="O100" s="117">
        <v>1</v>
      </c>
      <c r="P100" s="117" t="str">
        <v>봉화농업회사법인(주)</v>
      </c>
      <c r="Q100" s="117" t="str">
        <v>010-4031-2884</v>
      </c>
      <c r="R100" s="117">
        <v>0</v>
      </c>
      <c r="S100" s="117" t="str">
        <v>경북 봉화군 봉화읍 보밑길 24-20 1층 (주)봉화농업회사법인</v>
      </c>
      <c r="T100" s="223">
        <v>0</v>
      </c>
      <c r="U100" s="223">
        <v>0</v>
      </c>
      <c r="V100" s="223">
        <v>0</v>
      </c>
      <c r="W100" s="216">
        <v>0</v>
      </c>
      <c r="X100" s="216">
        <v>0</v>
      </c>
      <c r="Y100" s="216">
        <v>0</v>
      </c>
      <c r="Z100" s="216">
        <v>5500</v>
      </c>
      <c r="AA100" s="216">
        <v>0</v>
      </c>
      <c r="AB100" s="216">
        <v>1925</v>
      </c>
      <c r="AC100" s="216">
        <v>0</v>
      </c>
      <c r="AD100" s="117" t="str">
        <v>대표</v>
      </c>
      <c r="AE100" s="223" t="str">
        <v>재구매</v>
      </c>
      <c r="AF100" s="216">
        <v>0</v>
      </c>
      <c r="AG100" s="216">
        <v>0</v>
      </c>
      <c r="AH100" s="216">
        <v>0</v>
      </c>
      <c r="AI100" s="216">
        <v>0</v>
      </c>
      <c r="AJ100" s="216">
        <v>0</v>
      </c>
      <c r="AK100" s="216">
        <v>0</v>
      </c>
      <c r="AL100" s="226">
        <v>0</v>
      </c>
      <c r="AM100" s="223">
        <v>0</v>
      </c>
      <c r="AN100" s="117" t="str">
        <v>ptDB47</v>
      </c>
      <c r="AO100" s="263">
        <v>0</v>
      </c>
      <c r="AP100" s="216">
        <v>0</v>
      </c>
      <c r="AQ100" s="216">
        <v>0</v>
      </c>
      <c r="AR100" s="216">
        <v>0</v>
      </c>
      <c r="AS100" s="216">
        <v>0</v>
      </c>
      <c r="AT100" s="226">
        <v>0</v>
      </c>
      <c r="AU100" s="223" t="str">
        <v/>
      </c>
      <c r="AV100" s="263">
        <v>0</v>
      </c>
      <c r="AW100" s="117">
        <v>0</v>
      </c>
    </row>
    <row r="101" spans="1:49">
      <c r="A101" s="117">
        <v>1044</v>
      </c>
      <c r="B101" s="117" t="str">
        <v>비닐팩토리</v>
      </c>
      <c r="C101" s="210">
        <v>45558</v>
      </c>
      <c r="D101" s="117" t="str">
        <v>45565696</v>
      </c>
      <c r="E101" s="117" t="str">
        <v>대표</v>
      </c>
      <c r="F101" s="117" t="str">
        <v>(주)운문로컬푸드</v>
      </c>
      <c r="G101" s="117">
        <v>0</v>
      </c>
      <c r="H101" s="117">
        <v>0</v>
      </c>
      <c r="I101" s="210">
        <v>45558</v>
      </c>
      <c r="J101" s="117" t="str">
        <v>CJ대한통운</v>
      </c>
      <c r="K101" s="117" t="str">
        <v>530297246563</v>
      </c>
      <c r="L101" s="210">
        <v>0</v>
      </c>
      <c r="M101" s="117" t="str">
        <v>SE.1000</v>
      </c>
      <c r="N101" s="117" t="str">
        <v>투명</v>
      </c>
      <c r="O101" s="117">
        <v>1</v>
      </c>
      <c r="P101" s="117" t="str">
        <v>(주)운문로컬푸드</v>
      </c>
      <c r="Q101" s="117" t="str">
        <v>010-2075-7836</v>
      </c>
      <c r="R101" s="117">
        <v>0</v>
      </c>
      <c r="S101" s="117" t="str">
        <v>경북 청도군 운문면 운문사길 129-8 농업회사법인 (주)운문로컬푸드</v>
      </c>
      <c r="T101" s="223">
        <v>0</v>
      </c>
      <c r="U101" s="223">
        <v>0</v>
      </c>
      <c r="V101" s="223">
        <v>0</v>
      </c>
      <c r="W101" s="216">
        <v>0</v>
      </c>
      <c r="X101" s="216">
        <v>0</v>
      </c>
      <c r="Y101" s="216">
        <v>0</v>
      </c>
      <c r="Z101" s="216">
        <v>5500</v>
      </c>
      <c r="AA101" s="216">
        <v>0</v>
      </c>
      <c r="AB101" s="216">
        <v>1925</v>
      </c>
      <c r="AC101" s="216">
        <v>0</v>
      </c>
      <c r="AD101" s="117" t="str">
        <v>대표</v>
      </c>
      <c r="AE101" s="223" t="str">
        <v>재구매</v>
      </c>
      <c r="AF101" s="216">
        <v>0</v>
      </c>
      <c r="AG101" s="216">
        <v>0</v>
      </c>
      <c r="AH101" s="216">
        <v>0</v>
      </c>
      <c r="AI101" s="216">
        <v>0</v>
      </c>
      <c r="AJ101" s="216">
        <v>0</v>
      </c>
      <c r="AK101" s="216">
        <v>0</v>
      </c>
      <c r="AL101" s="226">
        <v>0</v>
      </c>
      <c r="AM101" s="223">
        <v>0</v>
      </c>
      <c r="AN101" s="117" t="str">
        <v>ptDB47</v>
      </c>
      <c r="AO101" s="263">
        <v>0</v>
      </c>
      <c r="AP101" s="216">
        <v>0</v>
      </c>
      <c r="AQ101" s="216">
        <v>0</v>
      </c>
      <c r="AR101" s="216">
        <v>0</v>
      </c>
      <c r="AS101" s="216">
        <v>0</v>
      </c>
      <c r="AT101" s="226">
        <v>0</v>
      </c>
      <c r="AU101" s="223" t="str">
        <v/>
      </c>
      <c r="AV101" s="263">
        <v>0</v>
      </c>
      <c r="AW101" s="117">
        <v>0</v>
      </c>
    </row>
    <row r="102" spans="1:49">
      <c r="A102" s="117">
        <v>1045</v>
      </c>
      <c r="B102" s="117" t="str">
        <v>비닐팩토리</v>
      </c>
      <c r="C102" s="210">
        <v>45558</v>
      </c>
      <c r="D102" s="117" t="str">
        <v>45565276</v>
      </c>
      <c r="E102" s="117" t="str">
        <v>대표</v>
      </c>
      <c r="F102" s="117" t="str">
        <v>(주)운문로컬푸드</v>
      </c>
      <c r="G102" s="117">
        <v>0</v>
      </c>
      <c r="H102" s="117">
        <v>0</v>
      </c>
      <c r="I102" s="210">
        <v>45558</v>
      </c>
      <c r="J102" s="117" t="str">
        <v>CJ대한통운</v>
      </c>
      <c r="K102" s="117" t="str">
        <v>530297246541</v>
      </c>
      <c r="L102" s="210">
        <v>0</v>
      </c>
      <c r="M102" s="117" t="str">
        <v>SE.1000</v>
      </c>
      <c r="N102" s="117" t="str">
        <v>투명</v>
      </c>
      <c r="O102" s="117">
        <v>1</v>
      </c>
      <c r="P102" s="117" t="str">
        <v>(주)운문로컬푸드</v>
      </c>
      <c r="Q102" s="117" t="str">
        <v>010-2075-7836</v>
      </c>
      <c r="R102" s="117">
        <v>0</v>
      </c>
      <c r="S102" s="117" t="str">
        <v>경북 청도군 운문면 운문사길 129-8 농업회사법인 (주)운문로컬푸드</v>
      </c>
      <c r="T102" s="223">
        <v>0</v>
      </c>
      <c r="U102" s="223">
        <v>0</v>
      </c>
      <c r="V102" s="223">
        <v>0</v>
      </c>
      <c r="W102" s="216">
        <v>0</v>
      </c>
      <c r="X102" s="216">
        <v>0</v>
      </c>
      <c r="Y102" s="216">
        <v>0</v>
      </c>
      <c r="Z102" s="216">
        <v>5500</v>
      </c>
      <c r="AA102" s="216">
        <v>0</v>
      </c>
      <c r="AB102" s="216">
        <v>1925</v>
      </c>
      <c r="AC102" s="216">
        <v>0</v>
      </c>
      <c r="AD102" s="117" t="str">
        <v>대표</v>
      </c>
      <c r="AE102" s="223" t="str">
        <v>재구매</v>
      </c>
      <c r="AF102" s="216">
        <v>0</v>
      </c>
      <c r="AG102" s="216">
        <v>0</v>
      </c>
      <c r="AH102" s="216">
        <v>0</v>
      </c>
      <c r="AI102" s="216">
        <v>0</v>
      </c>
      <c r="AJ102" s="216">
        <v>0</v>
      </c>
      <c r="AK102" s="216">
        <v>0</v>
      </c>
      <c r="AL102" s="226">
        <v>0</v>
      </c>
      <c r="AM102" s="223">
        <v>0</v>
      </c>
      <c r="AN102" s="117" t="str">
        <v>ptDB47</v>
      </c>
      <c r="AO102" s="263">
        <v>0</v>
      </c>
      <c r="AP102" s="216">
        <v>0</v>
      </c>
      <c r="AQ102" s="216">
        <v>0</v>
      </c>
      <c r="AR102" s="216">
        <v>0</v>
      </c>
      <c r="AS102" s="216">
        <v>0</v>
      </c>
      <c r="AT102" s="226">
        <v>0</v>
      </c>
      <c r="AU102" s="223" t="str">
        <v/>
      </c>
      <c r="AV102" s="263">
        <v>0</v>
      </c>
      <c r="AW102" s="117">
        <v>0</v>
      </c>
    </row>
    <row r="103" spans="1:49">
      <c r="A103" s="117">
        <v>1046</v>
      </c>
      <c r="B103" s="117" t="str">
        <v>비닐팩토리</v>
      </c>
      <c r="C103" s="210">
        <v>45557</v>
      </c>
      <c r="D103" s="117" t="str">
        <v>13100070324506</v>
      </c>
      <c r="E103" s="117" t="str">
        <v>쿠팡</v>
      </c>
      <c r="F103" s="117" t="str">
        <v>하승재</v>
      </c>
      <c r="G103" s="117">
        <v>0</v>
      </c>
      <c r="H103" s="117" t="str">
        <v>0502-4289-3341</v>
      </c>
      <c r="I103" s="210">
        <v>45558</v>
      </c>
      <c r="J103" s="117" t="str">
        <v>CJ대한통운</v>
      </c>
      <c r="K103" s="117" t="str">
        <v>540295117476</v>
      </c>
      <c r="L103" s="210">
        <v>0</v>
      </c>
      <c r="M103" s="117" t="str">
        <v>SE.206</v>
      </c>
      <c r="N103" s="117" t="str">
        <v>투명</v>
      </c>
      <c r="O103" s="117">
        <v>2</v>
      </c>
      <c r="P103" s="117" t="str">
        <v>하승재</v>
      </c>
      <c r="Q103" s="117" t="str">
        <v>0502-4289-3341</v>
      </c>
      <c r="R103" s="117">
        <v>0</v>
      </c>
      <c r="S103" s="117" t="str">
        <v>서울특별시 마포구 양화로3길 21-1 - ( 합정동 )</v>
      </c>
      <c r="T103" s="223" t="str">
        <v>문 앞</v>
      </c>
      <c r="U103" s="223">
        <v>0</v>
      </c>
      <c r="V103" s="223">
        <v>0</v>
      </c>
      <c r="W103" s="216">
        <v>60480</v>
      </c>
      <c r="X103" s="216">
        <v>0</v>
      </c>
      <c r="Y103" s="216">
        <v>0</v>
      </c>
      <c r="Z103" s="216">
        <v>4400</v>
      </c>
      <c r="AA103" s="216">
        <v>0</v>
      </c>
      <c r="AB103" s="216">
        <v>1725</v>
      </c>
      <c r="AC103" s="216">
        <v>0</v>
      </c>
      <c r="AD103" s="117" t="str">
        <v>떡롤 45*330</v>
      </c>
      <c r="AE103" s="223" t="str">
        <v>재구매</v>
      </c>
      <c r="AF103" s="216">
        <v>30240</v>
      </c>
      <c r="AG103" s="216">
        <v>19800</v>
      </c>
      <c r="AH103" s="216">
        <v>60480</v>
      </c>
      <c r="AI103" s="216">
        <v>0</v>
      </c>
      <c r="AJ103" s="216">
        <v>7185</v>
      </c>
      <c r="AK103" s="216">
        <v>0</v>
      </c>
      <c r="AL103" s="226">
        <v>0</v>
      </c>
      <c r="AM103" s="223">
        <v>0</v>
      </c>
      <c r="AN103" s="117" t="str">
        <v>ptDB47</v>
      </c>
      <c r="AO103" s="263">
        <v>0</v>
      </c>
      <c r="AP103" s="216">
        <v>60480</v>
      </c>
      <c r="AQ103" s="216">
        <v>0</v>
      </c>
      <c r="AR103" s="216">
        <v>7185</v>
      </c>
      <c r="AS103" s="216">
        <v>0</v>
      </c>
      <c r="AT103" s="226">
        <v>0</v>
      </c>
      <c r="AU103" s="223" t="str">
        <v/>
      </c>
      <c r="AV103" s="263">
        <v>0</v>
      </c>
      <c r="AW103" s="117">
        <v>39600</v>
      </c>
    </row>
    <row r="104" spans="1:49">
      <c r="A104" s="117">
        <v>1047</v>
      </c>
      <c r="B104" s="117" t="str">
        <v>비닐팩토리</v>
      </c>
      <c r="C104" s="210">
        <v>45558</v>
      </c>
      <c r="D104" s="117" t="str">
        <v>9100070357387</v>
      </c>
      <c r="E104" s="117" t="str">
        <v>쿠팡</v>
      </c>
      <c r="F104" s="117" t="str">
        <v>김현영</v>
      </c>
      <c r="G104" s="117">
        <v>0</v>
      </c>
      <c r="H104" s="117" t="str">
        <v>0504-4918-5393</v>
      </c>
      <c r="I104" s="210">
        <v>45558</v>
      </c>
      <c r="J104" s="117" t="str">
        <v>CJ대한통운</v>
      </c>
      <c r="K104" s="117" t="str">
        <v>530297057165</v>
      </c>
      <c r="L104" s="210">
        <v>0</v>
      </c>
      <c r="M104" s="117" t="str">
        <v>SE.305</v>
      </c>
      <c r="N104" s="117" t="str">
        <v>투명</v>
      </c>
      <c r="O104" s="117">
        <v>1</v>
      </c>
      <c r="P104" s="117" t="str">
        <v>김현영</v>
      </c>
      <c r="Q104" s="117" t="str">
        <v>0504-4918-5393</v>
      </c>
      <c r="R104" s="117">
        <v>0</v>
      </c>
      <c r="S104" s="117" t="str">
        <v>경상남도 창원시 의창구 북면 동전로110번길 8 플래츠나인 223호 아토리화과점</v>
      </c>
      <c r="T104" s="223" t="str">
        <v>문 앞</v>
      </c>
      <c r="U104" s="223">
        <v>0</v>
      </c>
      <c r="V104" s="223">
        <v>0</v>
      </c>
      <c r="W104" s="216">
        <v>19320</v>
      </c>
      <c r="X104" s="216">
        <v>0</v>
      </c>
      <c r="Y104" s="216">
        <v>3000</v>
      </c>
      <c r="Z104" s="216">
        <v>3500</v>
      </c>
      <c r="AA104" s="216">
        <v>0</v>
      </c>
      <c r="AB104" s="216">
        <v>366</v>
      </c>
      <c r="AC104" s="216">
        <v>0</v>
      </c>
      <c r="AD104" s="117" t="str">
        <v>떡외겹 39*40</v>
      </c>
      <c r="AE104" s="223" t="str">
        <v>재구매</v>
      </c>
      <c r="AF104" s="216">
        <v>19320</v>
      </c>
      <c r="AG104" s="216">
        <v>12650</v>
      </c>
      <c r="AH104" s="216">
        <v>22320</v>
      </c>
      <c r="AI104" s="216">
        <v>0</v>
      </c>
      <c r="AJ104" s="216">
        <v>2394</v>
      </c>
      <c r="AK104" s="216">
        <v>0</v>
      </c>
      <c r="AL104" s="226">
        <v>0</v>
      </c>
      <c r="AM104" s="223">
        <v>0</v>
      </c>
      <c r="AN104" s="117" t="str">
        <v>ptDB47</v>
      </c>
      <c r="AO104" s="263">
        <v>0</v>
      </c>
      <c r="AP104" s="216">
        <v>22320</v>
      </c>
      <c r="AQ104" s="216">
        <v>0</v>
      </c>
      <c r="AR104" s="216">
        <v>2394</v>
      </c>
      <c r="AS104" s="216">
        <v>0</v>
      </c>
      <c r="AT104" s="226">
        <v>0</v>
      </c>
      <c r="AU104" s="223" t="str">
        <v/>
      </c>
      <c r="AV104" s="263">
        <v>0</v>
      </c>
      <c r="AW104" s="117">
        <v>12650</v>
      </c>
    </row>
    <row r="105" spans="1:49">
      <c r="A105" s="117">
        <v>1048</v>
      </c>
      <c r="B105" s="117" t="str">
        <v>비닐팩토리</v>
      </c>
      <c r="C105" s="210">
        <v>45560</v>
      </c>
      <c r="D105" s="117" t="str">
        <v>22100070538588</v>
      </c>
      <c r="E105" s="117" t="str">
        <v>쿠팡</v>
      </c>
      <c r="F105" s="117" t="str">
        <v>김양훈</v>
      </c>
      <c r="G105" s="117">
        <v>0</v>
      </c>
      <c r="H105" s="117" t="str">
        <v>0502-1233-3902</v>
      </c>
      <c r="I105" s="210">
        <v>45561</v>
      </c>
      <c r="J105" s="117" t="str">
        <v>CJ대한통운</v>
      </c>
      <c r="K105" s="117" t="str">
        <v>530299952870</v>
      </c>
      <c r="L105" s="210">
        <v>0</v>
      </c>
      <c r="M105" s="117" t="str">
        <v>SE.202</v>
      </c>
      <c r="N105" s="117" t="str">
        <v>투명</v>
      </c>
      <c r="O105" s="117">
        <v>1</v>
      </c>
      <c r="P105" s="117" t="str">
        <v>카페 훈</v>
      </c>
      <c r="Q105" s="117" t="str">
        <v>0502-1233-3902</v>
      </c>
      <c r="R105" s="117">
        <v>0</v>
      </c>
      <c r="S105" s="117" t="str">
        <v>경기도 부천시 오정구 까치로6번길 17-4 1층 ( 작동 )</v>
      </c>
      <c r="T105" s="223" t="str">
        <v>직접 받고 부재 시 문 앞</v>
      </c>
      <c r="U105" s="223">
        <v>0</v>
      </c>
      <c r="V105" s="223">
        <v>0</v>
      </c>
      <c r="W105" s="216">
        <v>16800</v>
      </c>
      <c r="X105" s="216">
        <v>0</v>
      </c>
      <c r="Y105" s="216">
        <v>3000</v>
      </c>
      <c r="Z105" s="216">
        <v>3500</v>
      </c>
      <c r="AA105" s="216">
        <v>0</v>
      </c>
      <c r="AB105" s="216">
        <v>366</v>
      </c>
      <c r="AC105" s="216">
        <v>0</v>
      </c>
      <c r="AD105" s="117" t="str">
        <v>떡롤 22*400</v>
      </c>
      <c r="AE105" s="223">
        <v>0</v>
      </c>
      <c r="AF105" s="216">
        <v>16800</v>
      </c>
      <c r="AG105" s="216">
        <v>11000</v>
      </c>
      <c r="AH105" s="216">
        <v>19800</v>
      </c>
      <c r="AI105" s="216">
        <v>0</v>
      </c>
      <c r="AJ105" s="216">
        <v>2095</v>
      </c>
      <c r="AK105" s="216">
        <v>0</v>
      </c>
      <c r="AL105" s="226">
        <v>0</v>
      </c>
      <c r="AM105" s="223">
        <v>0</v>
      </c>
      <c r="AN105" s="117" t="str">
        <v>ptDB47</v>
      </c>
      <c r="AO105" s="263">
        <v>0</v>
      </c>
      <c r="AP105" s="216">
        <v>19800</v>
      </c>
      <c r="AQ105" s="216">
        <v>0</v>
      </c>
      <c r="AR105" s="216">
        <v>2095</v>
      </c>
      <c r="AS105" s="216">
        <v>0</v>
      </c>
      <c r="AT105" s="226">
        <v>0</v>
      </c>
      <c r="AU105" s="223" t="str">
        <v/>
      </c>
      <c r="AV105" s="263">
        <v>0</v>
      </c>
      <c r="AW105" s="117">
        <v>11000</v>
      </c>
    </row>
    <row r="106" spans="1:49">
      <c r="A106" s="117">
        <v>1049</v>
      </c>
      <c r="B106" s="117" t="str">
        <v>비닐팩토리</v>
      </c>
      <c r="C106" s="210">
        <v>45561</v>
      </c>
      <c r="D106" s="117" t="str">
        <v>16100071439349</v>
      </c>
      <c r="E106" s="117" t="str">
        <v>쿠팡</v>
      </c>
      <c r="F106" s="117" t="str">
        <v>박은효</v>
      </c>
      <c r="G106" s="117">
        <v>0</v>
      </c>
      <c r="H106" s="117" t="str">
        <v>0502-7353-2867</v>
      </c>
      <c r="I106" s="210">
        <v>45561</v>
      </c>
      <c r="J106" s="117" t="str">
        <v>CJ대한통운</v>
      </c>
      <c r="K106" s="117" t="str">
        <v>530299952855</v>
      </c>
      <c r="L106" s="210">
        <v>0</v>
      </c>
      <c r="M106" s="117" t="str">
        <v>SE.205</v>
      </c>
      <c r="N106" s="117" t="str">
        <v>투명</v>
      </c>
      <c r="O106" s="117">
        <v>1</v>
      </c>
      <c r="P106" s="117" t="str">
        <v>박은효</v>
      </c>
      <c r="Q106" s="117" t="str">
        <v>0502-7353-2867</v>
      </c>
      <c r="R106" s="117">
        <v>0</v>
      </c>
      <c r="S106" s="117" t="str">
        <v>광주광역시 광산구 송정동 862-1 광주떡집</v>
      </c>
      <c r="T106" s="223" t="str">
        <v xml:space="preserve">가게 안으로 꼭 부탁드립니다 </v>
      </c>
      <c r="U106" s="223">
        <v>0</v>
      </c>
      <c r="V106" s="223">
        <v>0</v>
      </c>
      <c r="W106" s="216">
        <v>25200</v>
      </c>
      <c r="X106" s="216">
        <v>0</v>
      </c>
      <c r="Y106" s="216">
        <v>3000</v>
      </c>
      <c r="Z106" s="216">
        <v>3500</v>
      </c>
      <c r="AA106" s="216">
        <v>0</v>
      </c>
      <c r="AB106" s="216">
        <v>366</v>
      </c>
      <c r="AC106" s="216">
        <v>0</v>
      </c>
      <c r="AD106" s="117" t="str">
        <v>떡롤 35*400</v>
      </c>
      <c r="AE106" s="223">
        <v>0</v>
      </c>
      <c r="AF106" s="216">
        <v>25200</v>
      </c>
      <c r="AG106" s="216">
        <v>16500</v>
      </c>
      <c r="AH106" s="216">
        <v>28200</v>
      </c>
      <c r="AI106" s="216">
        <v>0</v>
      </c>
      <c r="AJ106" s="216">
        <v>3093</v>
      </c>
      <c r="AK106" s="216">
        <v>0</v>
      </c>
      <c r="AL106" s="226">
        <v>0</v>
      </c>
      <c r="AM106" s="223">
        <v>0</v>
      </c>
      <c r="AN106" s="117" t="str">
        <v>ptDB47</v>
      </c>
      <c r="AO106" s="263">
        <v>0</v>
      </c>
      <c r="AP106" s="216">
        <v>28200</v>
      </c>
      <c r="AQ106" s="216">
        <v>0</v>
      </c>
      <c r="AR106" s="216">
        <v>3093</v>
      </c>
      <c r="AS106" s="216">
        <v>0</v>
      </c>
      <c r="AT106" s="226">
        <v>0</v>
      </c>
      <c r="AU106" s="223" t="str">
        <v/>
      </c>
      <c r="AV106" s="263">
        <v>0</v>
      </c>
      <c r="AW106" s="117">
        <v>16500</v>
      </c>
    </row>
    <row r="107" spans="1:49">
      <c r="A107" s="117">
        <v>1050</v>
      </c>
      <c r="B107" s="117" t="str">
        <v>비닐팩토리</v>
      </c>
      <c r="C107" s="210">
        <v>45558</v>
      </c>
      <c r="D107" s="117" t="str">
        <v>45565876</v>
      </c>
      <c r="E107" s="117" t="str">
        <v>스마트 스토어</v>
      </c>
      <c r="F107" s="117">
        <v>0</v>
      </c>
      <c r="G107" s="117">
        <v>0</v>
      </c>
      <c r="H107" s="117">
        <v>0</v>
      </c>
      <c r="I107" s="210">
        <v>45558</v>
      </c>
      <c r="J107" s="117" t="str">
        <v>CJ대한통운</v>
      </c>
      <c r="K107" s="117" t="str">
        <v>540295132865</v>
      </c>
      <c r="L107" s="210">
        <v>0</v>
      </c>
      <c r="M107" s="117" t="str">
        <v>SE.206</v>
      </c>
      <c r="N107" s="117" t="str">
        <v>투명</v>
      </c>
      <c r="O107" s="117">
        <v>1</v>
      </c>
      <c r="P107" s="117" t="str">
        <v>길호영</v>
      </c>
      <c r="Q107" s="117" t="str">
        <v>010-9938-9197</v>
      </c>
      <c r="R107" s="117">
        <v>0</v>
      </c>
      <c r="S107" s="117" t="str">
        <v>전북특별자치도 무주군 무주읍 주계로 54-1 전라북도 무주군 무주읍 주계로 54-1(무주읍) 1층</v>
      </c>
      <c r="T107" s="223">
        <v>0</v>
      </c>
      <c r="U107" s="223">
        <v>0</v>
      </c>
      <c r="V107" s="223">
        <v>0</v>
      </c>
      <c r="W107" s="216">
        <v>0</v>
      </c>
      <c r="X107" s="216">
        <v>0</v>
      </c>
      <c r="Y107" s="216">
        <v>0</v>
      </c>
      <c r="Z107" s="216">
        <v>4400</v>
      </c>
      <c r="AA107" s="216">
        <v>0</v>
      </c>
      <c r="AB107" s="216">
        <v>1725</v>
      </c>
      <c r="AC107" s="216">
        <v>0</v>
      </c>
      <c r="AD107" s="117" t="str">
        <v>떡롤 45*330</v>
      </c>
      <c r="AE107" s="223" t="str">
        <v>재구매</v>
      </c>
      <c r="AF107" s="216">
        <v>28800</v>
      </c>
      <c r="AG107" s="216">
        <v>19800</v>
      </c>
      <c r="AH107" s="216">
        <v>0</v>
      </c>
      <c r="AI107" s="216">
        <v>0</v>
      </c>
      <c r="AJ107" s="216">
        <v>80</v>
      </c>
      <c r="AK107" s="216">
        <v>0</v>
      </c>
      <c r="AL107" s="226">
        <v>0</v>
      </c>
      <c r="AM107" s="223">
        <v>0</v>
      </c>
      <c r="AN107" s="117" t="str">
        <v>ptDB47</v>
      </c>
      <c r="AO107" s="263">
        <v>0</v>
      </c>
      <c r="AP107" s="216">
        <v>0</v>
      </c>
      <c r="AQ107" s="216">
        <v>0</v>
      </c>
      <c r="AR107" s="216">
        <v>80</v>
      </c>
      <c r="AS107" s="216">
        <v>0</v>
      </c>
      <c r="AT107" s="226">
        <v>0</v>
      </c>
      <c r="AU107" s="223" t="str">
        <v/>
      </c>
      <c r="AV107" s="263">
        <v>0</v>
      </c>
      <c r="AW107" s="117">
        <v>19800</v>
      </c>
    </row>
    <row r="108" spans="1:49">
      <c r="A108" s="117">
        <v>1051</v>
      </c>
      <c r="B108" s="117" t="str">
        <v>비닐팩토리</v>
      </c>
      <c r="C108" s="210">
        <v>45559</v>
      </c>
      <c r="D108" s="117" t="str">
        <v>2024092437028881</v>
      </c>
      <c r="E108" s="117" t="str">
        <v>스마트 스토어</v>
      </c>
      <c r="F108" s="117" t="str">
        <v>임부환</v>
      </c>
      <c r="G108" s="117" t="str">
        <v>buha****</v>
      </c>
      <c r="H108" s="117" t="str">
        <v>010-9475-4009</v>
      </c>
      <c r="I108" s="210">
        <v>45559</v>
      </c>
      <c r="J108" s="117" t="str">
        <v>CJ대한통운</v>
      </c>
      <c r="K108" s="117" t="str">
        <v>530298199996</v>
      </c>
      <c r="L108" s="210">
        <v>0</v>
      </c>
      <c r="M108" s="117" t="str">
        <v>SE.206</v>
      </c>
      <c r="N108" s="117" t="str">
        <v>투명</v>
      </c>
      <c r="O108" s="117">
        <v>1</v>
      </c>
      <c r="P108" s="117" t="str">
        <v>임부환</v>
      </c>
      <c r="Q108" s="117" t="str">
        <v>010-9475-4009</v>
      </c>
      <c r="R108" s="117" t="str">
        <v>02-6013-4009</v>
      </c>
      <c r="S108" s="117" t="str">
        <v>서울특별시 광진구 자양로 173 (구의동, 간씨빌딩) 광진축산물도매센타</v>
      </c>
      <c r="T108" s="223" t="str">
        <v>배송 전 미리 연락해 주세요</v>
      </c>
      <c r="U108" s="223">
        <v>0</v>
      </c>
      <c r="V108" s="223">
        <v>0</v>
      </c>
      <c r="W108" s="216">
        <v>28400</v>
      </c>
      <c r="X108" s="216">
        <v>0</v>
      </c>
      <c r="Y108" s="216">
        <v>3000</v>
      </c>
      <c r="Z108" s="216">
        <v>3500</v>
      </c>
      <c r="AA108" s="216">
        <v>0</v>
      </c>
      <c r="AB108" s="216">
        <v>366</v>
      </c>
      <c r="AC108" s="216">
        <v>0</v>
      </c>
      <c r="AD108" s="117" t="str">
        <v>떡롤 45*330</v>
      </c>
      <c r="AE108" s="223" t="str">
        <v>재구매</v>
      </c>
      <c r="AF108" s="216">
        <v>28800</v>
      </c>
      <c r="AG108" s="216">
        <v>19800</v>
      </c>
      <c r="AH108" s="216">
        <v>31400</v>
      </c>
      <c r="AI108" s="216">
        <v>0</v>
      </c>
      <c r="AJ108" s="216">
        <v>1596</v>
      </c>
      <c r="AK108" s="216">
        <v>0</v>
      </c>
      <c r="AL108" s="226">
        <v>0</v>
      </c>
      <c r="AM108" s="223">
        <v>0</v>
      </c>
      <c r="AN108" s="117" t="str">
        <v>ptDB47</v>
      </c>
      <c r="AO108" s="263">
        <v>0</v>
      </c>
      <c r="AP108" s="216">
        <v>31400</v>
      </c>
      <c r="AQ108" s="216">
        <v>0</v>
      </c>
      <c r="AR108" s="216">
        <v>1596</v>
      </c>
      <c r="AS108" s="216">
        <v>0</v>
      </c>
      <c r="AT108" s="226">
        <v>0</v>
      </c>
      <c r="AU108" s="223" t="str">
        <v/>
      </c>
      <c r="AV108" s="263">
        <v>0</v>
      </c>
      <c r="AW108" s="117">
        <v>19800</v>
      </c>
    </row>
    <row r="109" spans="1:49">
      <c r="A109" s="117">
        <v>1052</v>
      </c>
      <c r="B109" s="117" t="str">
        <v>비닐팩토리</v>
      </c>
      <c r="C109" s="210">
        <v>45558</v>
      </c>
      <c r="D109" s="117" t="str">
        <v>2024092385985191</v>
      </c>
      <c r="E109" s="117" t="str">
        <v>스마트 스토어</v>
      </c>
      <c r="F109" s="117" t="str">
        <v>김성엽</v>
      </c>
      <c r="G109" s="117" t="str">
        <v>yeop****</v>
      </c>
      <c r="H109" s="117" t="str">
        <v>010-9372-6698</v>
      </c>
      <c r="I109" s="210">
        <v>45558</v>
      </c>
      <c r="J109" s="117" t="str">
        <v>CJ대한통운</v>
      </c>
      <c r="K109" s="117" t="str">
        <v>530297057110</v>
      </c>
      <c r="L109" s="210">
        <v>0</v>
      </c>
      <c r="M109" s="117" t="str">
        <v>SE.206</v>
      </c>
      <c r="N109" s="117" t="str">
        <v>투명</v>
      </c>
      <c r="O109" s="117">
        <v>1</v>
      </c>
      <c r="P109" s="117" t="str">
        <v>윌로우(주)</v>
      </c>
      <c r="Q109" s="117" t="str">
        <v>010-9372-6698</v>
      </c>
      <c r="R109" s="117">
        <v>0</v>
      </c>
      <c r="S109" s="117" t="str">
        <v>경기도 수원시 장안구 수성로261번길 16 (정자동, 정자종합시장) 제 4층 409호 윌로우(주)</v>
      </c>
      <c r="T109" s="223">
        <v>0</v>
      </c>
      <c r="U109" s="223">
        <v>0</v>
      </c>
      <c r="V109" s="223">
        <v>0</v>
      </c>
      <c r="W109" s="216">
        <v>28400</v>
      </c>
      <c r="X109" s="216">
        <v>0</v>
      </c>
      <c r="Y109" s="216">
        <v>3000</v>
      </c>
      <c r="Z109" s="216">
        <v>3500</v>
      </c>
      <c r="AA109" s="216">
        <v>0</v>
      </c>
      <c r="AB109" s="216">
        <v>366</v>
      </c>
      <c r="AC109" s="216">
        <v>0</v>
      </c>
      <c r="AD109" s="117" t="str">
        <v>떡롤 45*330</v>
      </c>
      <c r="AE109" s="223" t="str">
        <v>재구매</v>
      </c>
      <c r="AF109" s="216">
        <v>28800</v>
      </c>
      <c r="AG109" s="216">
        <v>19800</v>
      </c>
      <c r="AH109" s="216">
        <v>31400</v>
      </c>
      <c r="AI109" s="216">
        <v>0</v>
      </c>
      <c r="AJ109" s="216">
        <v>1596</v>
      </c>
      <c r="AK109" s="216">
        <v>0</v>
      </c>
      <c r="AL109" s="226">
        <v>0</v>
      </c>
      <c r="AM109" s="223">
        <v>0</v>
      </c>
      <c r="AN109" s="117" t="str">
        <v>ptDB47</v>
      </c>
      <c r="AO109" s="263">
        <v>0</v>
      </c>
      <c r="AP109" s="216">
        <v>31400</v>
      </c>
      <c r="AQ109" s="216">
        <v>0</v>
      </c>
      <c r="AR109" s="216">
        <v>1596</v>
      </c>
      <c r="AS109" s="216">
        <v>0</v>
      </c>
      <c r="AT109" s="226">
        <v>0</v>
      </c>
      <c r="AU109" s="223" t="str">
        <v/>
      </c>
      <c r="AV109" s="263">
        <v>1</v>
      </c>
      <c r="AW109" s="117">
        <v>19800</v>
      </c>
    </row>
    <row r="110" spans="1:49">
      <c r="A110" s="117">
        <v>1053</v>
      </c>
      <c r="B110" s="117" t="str">
        <v>비닐팩토리</v>
      </c>
      <c r="C110" s="210">
        <v>45555</v>
      </c>
      <c r="D110" s="117" t="str">
        <v>2024092091817701</v>
      </c>
      <c r="E110" s="117" t="str">
        <v>스마트 스토어</v>
      </c>
      <c r="F110" s="117" t="str">
        <v>길호영</v>
      </c>
      <c r="G110" s="117" t="str">
        <v>rlfg****</v>
      </c>
      <c r="H110" s="117" t="str">
        <v>010-9938-9179</v>
      </c>
      <c r="I110" s="210">
        <v>45558</v>
      </c>
      <c r="J110" s="117" t="str">
        <v>CJ대한통운</v>
      </c>
      <c r="K110" s="117" t="str">
        <v>540295117502</v>
      </c>
      <c r="L110" s="210">
        <v>0</v>
      </c>
      <c r="M110" s="117" t="str">
        <v>SE.206</v>
      </c>
      <c r="N110" s="117" t="str">
        <v>투명</v>
      </c>
      <c r="O110" s="117">
        <v>4</v>
      </c>
      <c r="P110" s="117" t="str">
        <v>길호영</v>
      </c>
      <c r="Q110" s="117" t="str">
        <v>010-9938-9179</v>
      </c>
      <c r="R110" s="117">
        <v>0</v>
      </c>
      <c r="S110" s="117" t="str">
        <v>전라북도 무주군 무주읍 주계로 54-1 (무주읍) 1층</v>
      </c>
      <c r="T110" s="223" t="str">
        <v>빠른배송 부탁드닙니다</v>
      </c>
      <c r="U110" s="223">
        <v>0</v>
      </c>
      <c r="V110" s="223">
        <v>0</v>
      </c>
      <c r="W110" s="216">
        <v>113600</v>
      </c>
      <c r="X110" s="216">
        <v>0</v>
      </c>
      <c r="Y110" s="216">
        <v>0</v>
      </c>
      <c r="Z110" s="216">
        <v>4400</v>
      </c>
      <c r="AA110" s="216">
        <v>0</v>
      </c>
      <c r="AB110" s="216">
        <v>1725</v>
      </c>
      <c r="AC110" s="216">
        <v>0</v>
      </c>
      <c r="AD110" s="117" t="str">
        <v>떡롤 45*330</v>
      </c>
      <c r="AE110" s="223" t="str">
        <v>재구매</v>
      </c>
      <c r="AF110" s="216">
        <v>28800</v>
      </c>
      <c r="AG110" s="216">
        <v>19800</v>
      </c>
      <c r="AH110" s="216">
        <v>113600</v>
      </c>
      <c r="AI110" s="216">
        <v>0</v>
      </c>
      <c r="AJ110" s="216">
        <v>5788</v>
      </c>
      <c r="AK110" s="216">
        <v>0</v>
      </c>
      <c r="AL110" s="226">
        <v>0</v>
      </c>
      <c r="AM110" s="223">
        <v>0</v>
      </c>
      <c r="AN110" s="117" t="str">
        <v>ptDB47</v>
      </c>
      <c r="AO110" s="263">
        <v>0</v>
      </c>
      <c r="AP110" s="216">
        <v>113600</v>
      </c>
      <c r="AQ110" s="216">
        <v>0</v>
      </c>
      <c r="AR110" s="216">
        <v>5788</v>
      </c>
      <c r="AS110" s="216">
        <v>0</v>
      </c>
      <c r="AT110" s="226">
        <v>0</v>
      </c>
      <c r="AU110" s="223" t="str">
        <v/>
      </c>
      <c r="AV110" s="263">
        <v>0</v>
      </c>
      <c r="AW110" s="117">
        <v>79200</v>
      </c>
    </row>
  </sheetData>
  <phoneticPr fontId="4" type="noConversion"/>
  <conditionalFormatting sqref="A1:AV1">
    <cfRule type="expression" dxfId="110" priority="10">
      <formula>$B1="비닐팩토리"</formula>
    </cfRule>
  </conditionalFormatting>
  <conditionalFormatting sqref="D1">
    <cfRule type="cellIs" dxfId="109" priority="6" operator="equal">
      <formula>"제작"</formula>
    </cfRule>
    <cfRule type="cellIs" dxfId="108" priority="8" operator="equal">
      <formula>"쿠팡"</formula>
    </cfRule>
    <cfRule type="cellIs" dxfId="107" priority="9" operator="equal">
      <formula>"위메프"</formula>
    </cfRule>
  </conditionalFormatting>
  <conditionalFormatting sqref="J1">
    <cfRule type="cellIs" dxfId="106" priority="7" operator="equal">
      <formula>"직접전달"</formula>
    </cfRule>
  </conditionalFormatting>
  <conditionalFormatting sqref="R1:T1 AK1">
    <cfRule type="cellIs" dxfId="105" priority="4" operator="equal">
      <formula>"반품"</formula>
    </cfRule>
  </conditionalFormatting>
  <conditionalFormatting sqref="T1">
    <cfRule type="cellIs" dxfId="104" priority="5" operator="lessThanOrEqual">
      <formula>0</formula>
    </cfRule>
  </conditionalFormatting>
  <conditionalFormatting sqref="AB1:AG1 AP1:AS1">
    <cfRule type="cellIs" dxfId="103" priority="3" operator="lessThan">
      <formula>0</formula>
    </cfRule>
  </conditionalFormatting>
  <conditionalFormatting sqref="AH1 AT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02" priority="1" operator="equal">
      <formula>"투명"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A426-0079-48D4-901F-E147ACC5487E}">
  <sheetPr codeName="userDB"/>
  <dimension ref="A1:O647"/>
  <sheetViews>
    <sheetView topLeftCell="A165" workbookViewId="0">
      <selection activeCell="D186" sqref="D186"/>
    </sheetView>
  </sheetViews>
  <sheetFormatPr defaultRowHeight="18" customHeight="1"/>
  <cols>
    <col min="1" max="1" width="4.875" style="55" customWidth="1"/>
    <col min="2" max="2" width="10.25" style="55" customWidth="1"/>
    <col min="3" max="3" width="10.5" style="55" bestFit="1" customWidth="1"/>
    <col min="4" max="4" width="9" style="55"/>
    <col min="5" max="5" width="9.375" style="55" customWidth="1"/>
    <col min="6" max="6" width="12.25" style="55" customWidth="1"/>
    <col min="7" max="7" width="9" style="55"/>
    <col min="8" max="8" width="13.625" style="55" bestFit="1" customWidth="1"/>
    <col min="9" max="9" width="9" style="55"/>
    <col min="10" max="10" width="9.125" style="55" customWidth="1"/>
    <col min="11" max="11" width="9" style="55"/>
    <col min="12" max="12" width="59.5" style="91" customWidth="1"/>
    <col min="13" max="13" width="9" style="60"/>
    <col min="14" max="14" width="9" style="55"/>
    <col min="15" max="15" width="9" style="90"/>
    <col min="16" max="16384" width="9" style="58"/>
  </cols>
  <sheetData>
    <row r="1" spans="1:15" ht="30" customHeight="1">
      <c r="A1" s="93" t="s">
        <v>653</v>
      </c>
      <c r="B1" s="93" t="s">
        <v>169</v>
      </c>
      <c r="C1" s="93" t="s">
        <v>652</v>
      </c>
      <c r="D1" s="93" t="s">
        <v>311</v>
      </c>
      <c r="E1" s="93" t="s">
        <v>651</v>
      </c>
      <c r="F1" s="93" t="s">
        <v>624</v>
      </c>
      <c r="G1" s="93" t="s">
        <v>650</v>
      </c>
      <c r="H1" s="93" t="s">
        <v>649</v>
      </c>
      <c r="I1" s="93" t="s">
        <v>648</v>
      </c>
      <c r="J1" s="151" t="s">
        <v>647</v>
      </c>
      <c r="K1" s="151" t="s">
        <v>646</v>
      </c>
      <c r="L1" s="152" t="s">
        <v>547</v>
      </c>
      <c r="M1" s="153" t="s">
        <v>589</v>
      </c>
      <c r="N1" s="93"/>
      <c r="O1" s="90">
        <v>647</v>
      </c>
    </row>
    <row r="2" spans="1:15" ht="18" customHeight="1">
      <c r="A2" s="55">
        <v>1</v>
      </c>
      <c r="B2" s="55" t="s">
        <v>322</v>
      </c>
      <c r="C2" s="55" t="s">
        <v>580</v>
      </c>
      <c r="D2" s="55">
        <v>1111</v>
      </c>
      <c r="E2" s="55" t="s">
        <v>645</v>
      </c>
      <c r="F2" s="55" t="s">
        <v>644</v>
      </c>
      <c r="H2" s="55" t="s">
        <v>644</v>
      </c>
      <c r="K2" s="64"/>
      <c r="L2" s="92" t="s">
        <v>643</v>
      </c>
      <c r="M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3" spans="1:15" ht="18" customHeight="1">
      <c r="A3" s="55">
        <v>2</v>
      </c>
      <c r="B3" s="55" t="s">
        <v>322</v>
      </c>
      <c r="C3" s="55" t="s">
        <v>580</v>
      </c>
      <c r="D3" s="55" t="s">
        <v>641</v>
      </c>
      <c r="E3" s="55" t="s">
        <v>642</v>
      </c>
      <c r="F3" s="55" t="s">
        <v>640</v>
      </c>
      <c r="G3" s="55" t="s">
        <v>641</v>
      </c>
      <c r="H3" s="55" t="s">
        <v>640</v>
      </c>
      <c r="K3" s="64"/>
      <c r="L3" s="91" t="s">
        <v>639</v>
      </c>
      <c r="M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" spans="1:15" ht="18" customHeight="1">
      <c r="A4" s="55">
        <v>3</v>
      </c>
      <c r="B4" s="55" t="s">
        <v>322</v>
      </c>
      <c r="C4" s="55" t="s">
        <v>580</v>
      </c>
      <c r="D4" s="55" t="s">
        <v>637</v>
      </c>
      <c r="E4" s="55" t="s">
        <v>638</v>
      </c>
      <c r="F4" s="55" t="s">
        <v>636</v>
      </c>
      <c r="G4" s="55" t="s">
        <v>637</v>
      </c>
      <c r="H4" s="55" t="s">
        <v>636</v>
      </c>
      <c r="J4" s="55" t="s">
        <v>635</v>
      </c>
      <c r="K4" s="64"/>
      <c r="L4" s="92" t="s">
        <v>634</v>
      </c>
      <c r="M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5" spans="1:15" ht="18" customHeight="1">
      <c r="A5" s="55">
        <v>4</v>
      </c>
      <c r="B5" s="55" t="s">
        <v>322</v>
      </c>
      <c r="C5" s="55" t="s">
        <v>580</v>
      </c>
      <c r="D5" s="55" t="s">
        <v>632</v>
      </c>
      <c r="E5" s="55" t="s">
        <v>633</v>
      </c>
      <c r="F5" s="55" t="s">
        <v>631</v>
      </c>
      <c r="G5" s="55" t="s">
        <v>632</v>
      </c>
      <c r="H5" s="55" t="s">
        <v>631</v>
      </c>
      <c r="I5" s="55" t="s">
        <v>630</v>
      </c>
      <c r="J5" s="55" t="s">
        <v>629</v>
      </c>
      <c r="K5" s="64"/>
      <c r="L5" s="92" t="s">
        <v>628</v>
      </c>
      <c r="M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6" spans="1:15" ht="18" customHeight="1">
      <c r="A6" s="55">
        <v>5</v>
      </c>
      <c r="B6" s="55" t="s">
        <v>872</v>
      </c>
      <c r="C6" s="55" t="s">
        <v>871</v>
      </c>
      <c r="G6" s="55" t="s">
        <v>869</v>
      </c>
      <c r="H6" s="55" t="s">
        <v>873</v>
      </c>
      <c r="K6" s="64"/>
      <c r="L6" s="91" t="s">
        <v>874</v>
      </c>
      <c r="M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7" spans="1:15" ht="18" customHeight="1">
      <c r="A7" s="55">
        <v>6</v>
      </c>
      <c r="B7" s="55" t="s">
        <v>560</v>
      </c>
      <c r="C7" s="55" t="s">
        <v>559</v>
      </c>
      <c r="D7" s="55" t="s">
        <v>875</v>
      </c>
      <c r="E7" s="55" t="s">
        <v>877</v>
      </c>
      <c r="F7" s="55" t="s">
        <v>878</v>
      </c>
      <c r="G7" s="55" t="s">
        <v>875</v>
      </c>
      <c r="H7" s="55" t="s">
        <v>878</v>
      </c>
      <c r="K7" s="64"/>
      <c r="L7" s="91" t="s">
        <v>879</v>
      </c>
      <c r="M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" spans="1:15" ht="18" customHeight="1">
      <c r="A8" s="55">
        <v>7</v>
      </c>
      <c r="B8" s="55" t="s">
        <v>560</v>
      </c>
      <c r="C8" s="55" t="s">
        <v>559</v>
      </c>
      <c r="D8" s="55" t="s">
        <v>880</v>
      </c>
      <c r="E8" s="55" t="s">
        <v>883</v>
      </c>
      <c r="F8" s="55" t="s">
        <v>884</v>
      </c>
      <c r="G8" s="55" t="s">
        <v>880</v>
      </c>
      <c r="H8" s="55" t="s">
        <v>884</v>
      </c>
      <c r="K8" s="64"/>
      <c r="L8" s="91" t="s">
        <v>885</v>
      </c>
      <c r="M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9" spans="1:15" ht="18" customHeight="1">
      <c r="A9" s="55">
        <v>8</v>
      </c>
      <c r="B9" s="55" t="s">
        <v>560</v>
      </c>
      <c r="C9" s="55" t="s">
        <v>559</v>
      </c>
      <c r="D9" s="55" t="s">
        <v>886</v>
      </c>
      <c r="E9" s="55" t="s">
        <v>889</v>
      </c>
      <c r="F9" s="55" t="s">
        <v>890</v>
      </c>
      <c r="G9" s="55" t="s">
        <v>886</v>
      </c>
      <c r="H9" s="55" t="s">
        <v>890</v>
      </c>
      <c r="K9" s="64"/>
      <c r="L9" s="91" t="s">
        <v>891</v>
      </c>
      <c r="M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" spans="1:15" ht="18" customHeight="1">
      <c r="A10" s="55">
        <v>9</v>
      </c>
      <c r="B10" s="55" t="s">
        <v>560</v>
      </c>
      <c r="C10" s="55" t="s">
        <v>559</v>
      </c>
      <c r="D10" s="55" t="s">
        <v>892</v>
      </c>
      <c r="E10" s="55" t="s">
        <v>895</v>
      </c>
      <c r="F10" s="55" t="s">
        <v>896</v>
      </c>
      <c r="G10" s="55" t="s">
        <v>892</v>
      </c>
      <c r="H10" s="55" t="s">
        <v>896</v>
      </c>
      <c r="K10" s="64"/>
      <c r="L10" s="91" t="s">
        <v>897</v>
      </c>
      <c r="M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" spans="1:15" ht="18" customHeight="1">
      <c r="A11" s="55">
        <v>10</v>
      </c>
      <c r="B11" s="55" t="s">
        <v>560</v>
      </c>
      <c r="C11" s="55" t="s">
        <v>559</v>
      </c>
      <c r="D11" s="55" t="s">
        <v>898</v>
      </c>
      <c r="E11" s="55" t="s">
        <v>901</v>
      </c>
      <c r="F11" s="55" t="s">
        <v>902</v>
      </c>
      <c r="G11" s="55" t="s">
        <v>898</v>
      </c>
      <c r="H11" s="55" t="s">
        <v>902</v>
      </c>
      <c r="J11" s="55" t="s">
        <v>904</v>
      </c>
      <c r="K11" s="64"/>
      <c r="L11" s="91" t="s">
        <v>903</v>
      </c>
      <c r="M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" spans="1:15" ht="18" customHeight="1">
      <c r="A12" s="55">
        <v>11</v>
      </c>
      <c r="B12" s="55" t="s">
        <v>665</v>
      </c>
      <c r="C12" s="55" t="s">
        <v>562</v>
      </c>
      <c r="D12" s="55" t="s">
        <v>911</v>
      </c>
      <c r="E12" s="55" t="s">
        <v>912</v>
      </c>
      <c r="F12" s="55" t="s">
        <v>913</v>
      </c>
      <c r="G12" s="55" t="s">
        <v>908</v>
      </c>
      <c r="H12" s="55" t="s">
        <v>913</v>
      </c>
      <c r="J12" s="55" t="s">
        <v>563</v>
      </c>
      <c r="K12" s="64"/>
      <c r="L12" s="91" t="s">
        <v>914</v>
      </c>
      <c r="M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" spans="1:15" ht="18" customHeight="1">
      <c r="A13" s="55">
        <v>12</v>
      </c>
      <c r="B13" s="55" t="s">
        <v>665</v>
      </c>
      <c r="C13" s="55" t="s">
        <v>562</v>
      </c>
      <c r="D13" s="55" t="s">
        <v>915</v>
      </c>
      <c r="E13" s="55" t="s">
        <v>918</v>
      </c>
      <c r="F13" s="55" t="s">
        <v>919</v>
      </c>
      <c r="G13" s="55" t="s">
        <v>915</v>
      </c>
      <c r="H13" s="55" t="s">
        <v>919</v>
      </c>
      <c r="J13" s="55" t="s">
        <v>564</v>
      </c>
      <c r="K13" s="64"/>
      <c r="L13" s="91" t="s">
        <v>920</v>
      </c>
      <c r="M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" spans="1:15" ht="18" customHeight="1">
      <c r="A14" s="55">
        <v>13</v>
      </c>
      <c r="B14" s="55" t="s">
        <v>665</v>
      </c>
      <c r="C14" s="55" t="s">
        <v>562</v>
      </c>
      <c r="D14" s="55" t="s">
        <v>921</v>
      </c>
      <c r="E14" s="55" t="s">
        <v>924</v>
      </c>
      <c r="F14" s="55" t="s">
        <v>925</v>
      </c>
      <c r="G14" s="55" t="s">
        <v>921</v>
      </c>
      <c r="H14" s="55" t="s">
        <v>925</v>
      </c>
      <c r="J14" s="55" t="s">
        <v>564</v>
      </c>
      <c r="K14" s="64"/>
      <c r="L14" s="91" t="s">
        <v>926</v>
      </c>
      <c r="M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" spans="1:15" ht="18" customHeight="1">
      <c r="A15" s="55">
        <v>14</v>
      </c>
      <c r="B15" s="55" t="s">
        <v>560</v>
      </c>
      <c r="C15" s="55" t="s">
        <v>562</v>
      </c>
      <c r="D15" s="55" t="s">
        <v>927</v>
      </c>
      <c r="E15" s="55" t="s">
        <v>930</v>
      </c>
      <c r="F15" s="55" t="s">
        <v>931</v>
      </c>
      <c r="G15" s="55" t="s">
        <v>927</v>
      </c>
      <c r="H15" s="55" t="s">
        <v>931</v>
      </c>
      <c r="J15" s="55" t="s">
        <v>564</v>
      </c>
      <c r="K15" s="64"/>
      <c r="L15" s="91" t="s">
        <v>932</v>
      </c>
      <c r="M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" spans="1:15" ht="18" customHeight="1">
      <c r="A16" s="55">
        <v>15</v>
      </c>
      <c r="B16" s="55" t="s">
        <v>560</v>
      </c>
      <c r="C16" s="55" t="s">
        <v>562</v>
      </c>
      <c r="D16" s="55" t="s">
        <v>936</v>
      </c>
      <c r="E16" s="55" t="s">
        <v>937</v>
      </c>
      <c r="F16" s="55" t="s">
        <v>938</v>
      </c>
      <c r="G16" s="55" t="s">
        <v>933</v>
      </c>
      <c r="H16" s="55" t="s">
        <v>938</v>
      </c>
      <c r="J16" s="55" t="s">
        <v>940</v>
      </c>
      <c r="K16" s="64"/>
      <c r="L16" s="91" t="s">
        <v>939</v>
      </c>
      <c r="M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" spans="1:13" ht="18" customHeight="1">
      <c r="A17" s="55">
        <v>16</v>
      </c>
      <c r="B17" s="55" t="s">
        <v>560</v>
      </c>
      <c r="C17" s="55" t="s">
        <v>562</v>
      </c>
      <c r="D17" s="55" t="s">
        <v>941</v>
      </c>
      <c r="E17" s="55" t="s">
        <v>944</v>
      </c>
      <c r="F17" s="55" t="s">
        <v>945</v>
      </c>
      <c r="G17" s="55" t="s">
        <v>941</v>
      </c>
      <c r="H17" s="55" t="s">
        <v>945</v>
      </c>
      <c r="J17" s="55" t="s">
        <v>564</v>
      </c>
      <c r="K17" s="64"/>
      <c r="L17" s="91" t="s">
        <v>946</v>
      </c>
      <c r="M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" spans="1:13" ht="18" customHeight="1">
      <c r="A18" s="55">
        <v>17</v>
      </c>
      <c r="B18" s="55" t="s">
        <v>560</v>
      </c>
      <c r="C18" s="55" t="s">
        <v>562</v>
      </c>
      <c r="D18" s="55" t="s">
        <v>950</v>
      </c>
      <c r="E18" s="55" t="s">
        <v>951</v>
      </c>
      <c r="F18" s="55" t="s">
        <v>952</v>
      </c>
      <c r="G18" s="55" t="s">
        <v>947</v>
      </c>
      <c r="H18" s="55" t="s">
        <v>952</v>
      </c>
      <c r="J18" s="55" t="s">
        <v>564</v>
      </c>
      <c r="K18" s="64"/>
      <c r="L18" s="91" t="s">
        <v>953</v>
      </c>
      <c r="M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9" spans="1:13" ht="18" customHeight="1">
      <c r="A19" s="55">
        <v>18</v>
      </c>
      <c r="B19" s="55" t="s">
        <v>665</v>
      </c>
      <c r="C19" s="55" t="s">
        <v>559</v>
      </c>
      <c r="D19" s="55" t="s">
        <v>957</v>
      </c>
      <c r="E19" s="55" t="s">
        <v>958</v>
      </c>
      <c r="F19" s="55" t="s">
        <v>959</v>
      </c>
      <c r="G19" s="55" t="s">
        <v>954</v>
      </c>
      <c r="H19" s="55" t="s">
        <v>959</v>
      </c>
      <c r="J19" s="55" t="s">
        <v>961</v>
      </c>
      <c r="K19" s="64"/>
      <c r="L19" s="91" t="s">
        <v>960</v>
      </c>
      <c r="M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" spans="1:13" ht="18" customHeight="1">
      <c r="A20" s="55">
        <v>19</v>
      </c>
      <c r="B20" s="55" t="s">
        <v>560</v>
      </c>
      <c r="C20" s="55" t="s">
        <v>559</v>
      </c>
      <c r="D20" s="55" t="s">
        <v>974</v>
      </c>
      <c r="E20" s="55" t="s">
        <v>977</v>
      </c>
      <c r="F20" s="55" t="s">
        <v>978</v>
      </c>
      <c r="G20" s="55" t="s">
        <v>974</v>
      </c>
      <c r="H20" s="55" t="s">
        <v>978</v>
      </c>
      <c r="K20" s="64"/>
      <c r="L20" s="91" t="s">
        <v>979</v>
      </c>
      <c r="M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1" spans="1:13" ht="18" customHeight="1">
      <c r="A21" s="55">
        <v>20</v>
      </c>
      <c r="B21" s="55" t="s">
        <v>560</v>
      </c>
      <c r="C21" s="55" t="s">
        <v>559</v>
      </c>
      <c r="D21" s="55" t="s">
        <v>980</v>
      </c>
      <c r="E21" s="55" t="s">
        <v>983</v>
      </c>
      <c r="F21" s="55" t="s">
        <v>984</v>
      </c>
      <c r="G21" s="55" t="s">
        <v>980</v>
      </c>
      <c r="H21" s="55" t="s">
        <v>984</v>
      </c>
      <c r="K21" s="64"/>
      <c r="L21" s="91" t="s">
        <v>985</v>
      </c>
      <c r="M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2" spans="1:13" ht="18" customHeight="1">
      <c r="A22" s="55">
        <v>21</v>
      </c>
      <c r="B22" s="55" t="s">
        <v>560</v>
      </c>
      <c r="C22" s="55" t="s">
        <v>559</v>
      </c>
      <c r="D22" s="55" t="s">
        <v>986</v>
      </c>
      <c r="E22" s="55" t="s">
        <v>989</v>
      </c>
      <c r="F22" s="55" t="s">
        <v>990</v>
      </c>
      <c r="G22" s="55" t="s">
        <v>986</v>
      </c>
      <c r="H22" s="55" t="s">
        <v>991</v>
      </c>
      <c r="K22" s="64"/>
      <c r="L22" s="91" t="s">
        <v>992</v>
      </c>
      <c r="M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" spans="1:13" ht="18" customHeight="1">
      <c r="A23" s="55">
        <v>22</v>
      </c>
      <c r="B23" s="55" t="s">
        <v>665</v>
      </c>
      <c r="C23" s="55" t="s">
        <v>559</v>
      </c>
      <c r="D23" s="55" t="s">
        <v>993</v>
      </c>
      <c r="E23" s="55" t="s">
        <v>996</v>
      </c>
      <c r="F23" s="55" t="s">
        <v>997</v>
      </c>
      <c r="G23" s="55" t="s">
        <v>993</v>
      </c>
      <c r="H23" s="55" t="s">
        <v>997</v>
      </c>
      <c r="K23" s="64"/>
      <c r="L23" s="91" t="s">
        <v>998</v>
      </c>
      <c r="M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" spans="1:13" ht="18" customHeight="1">
      <c r="A24" s="55">
        <v>23</v>
      </c>
      <c r="B24" s="55" t="s">
        <v>665</v>
      </c>
      <c r="C24" s="55" t="s">
        <v>559</v>
      </c>
      <c r="D24" s="55" t="s">
        <v>999</v>
      </c>
      <c r="E24" s="55" t="s">
        <v>1002</v>
      </c>
      <c r="F24" s="55" t="s">
        <v>1003</v>
      </c>
      <c r="G24" s="55" t="s">
        <v>999</v>
      </c>
      <c r="H24" s="55" t="s">
        <v>1003</v>
      </c>
      <c r="K24" s="64"/>
      <c r="L24" s="91" t="s">
        <v>1004</v>
      </c>
      <c r="M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" spans="1:13" ht="18" customHeight="1">
      <c r="A25" s="55">
        <v>24</v>
      </c>
      <c r="B25" s="55" t="s">
        <v>665</v>
      </c>
      <c r="C25" s="55" t="s">
        <v>559</v>
      </c>
      <c r="D25" s="55" t="s">
        <v>1008</v>
      </c>
      <c r="E25" s="55" t="s">
        <v>1009</v>
      </c>
      <c r="F25" s="55" t="s">
        <v>1010</v>
      </c>
      <c r="G25" s="55" t="s">
        <v>1005</v>
      </c>
      <c r="H25" s="55" t="s">
        <v>1010</v>
      </c>
      <c r="K25" s="64"/>
      <c r="L25" s="91" t="s">
        <v>1011</v>
      </c>
      <c r="M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" spans="1:13" ht="18" customHeight="1">
      <c r="A26" s="55">
        <v>25</v>
      </c>
      <c r="B26" s="55" t="s">
        <v>665</v>
      </c>
      <c r="C26" s="55" t="s">
        <v>559</v>
      </c>
      <c r="D26" s="55" t="s">
        <v>1015</v>
      </c>
      <c r="E26" s="55" t="s">
        <v>1016</v>
      </c>
      <c r="F26" s="55" t="s">
        <v>1017</v>
      </c>
      <c r="G26" s="55" t="s">
        <v>1012</v>
      </c>
      <c r="H26" s="55" t="s">
        <v>1017</v>
      </c>
      <c r="K26" s="64"/>
      <c r="L26" s="91" t="s">
        <v>1018</v>
      </c>
      <c r="M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27" spans="1:13" ht="18" customHeight="1">
      <c r="A27" s="55">
        <v>26</v>
      </c>
      <c r="B27" s="55" t="s">
        <v>665</v>
      </c>
      <c r="C27" s="55" t="s">
        <v>559</v>
      </c>
      <c r="D27" s="55" t="s">
        <v>1021</v>
      </c>
      <c r="E27" s="55" t="s">
        <v>1024</v>
      </c>
      <c r="F27" s="55" t="s">
        <v>1025</v>
      </c>
      <c r="G27" s="55" t="s">
        <v>1021</v>
      </c>
      <c r="H27" s="55" t="s">
        <v>1025</v>
      </c>
      <c r="K27" s="64"/>
      <c r="L27" s="91" t="s">
        <v>1026</v>
      </c>
      <c r="M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" spans="1:13" ht="18" customHeight="1">
      <c r="A28" s="55">
        <v>27</v>
      </c>
      <c r="B28" s="55" t="s">
        <v>560</v>
      </c>
      <c r="C28" s="55" t="s">
        <v>562</v>
      </c>
      <c r="D28" s="55" t="s">
        <v>1030</v>
      </c>
      <c r="E28" s="55" t="s">
        <v>1031</v>
      </c>
      <c r="F28" s="55" t="s">
        <v>1032</v>
      </c>
      <c r="G28" s="55" t="s">
        <v>1027</v>
      </c>
      <c r="H28" s="55" t="s">
        <v>1032</v>
      </c>
      <c r="J28" s="55" t="s">
        <v>564</v>
      </c>
      <c r="K28" s="64"/>
      <c r="L28" s="91" t="s">
        <v>1033</v>
      </c>
      <c r="M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" spans="1:13" ht="18" customHeight="1">
      <c r="A29" s="55">
        <v>28</v>
      </c>
      <c r="B29" s="55" t="s">
        <v>560</v>
      </c>
      <c r="C29" s="55" t="s">
        <v>562</v>
      </c>
      <c r="D29" s="55" t="s">
        <v>1034</v>
      </c>
      <c r="E29" s="55" t="s">
        <v>912</v>
      </c>
      <c r="F29" s="55" t="s">
        <v>1037</v>
      </c>
      <c r="G29" s="55" t="s">
        <v>1034</v>
      </c>
      <c r="H29" s="55" t="s">
        <v>1037</v>
      </c>
      <c r="J29" s="55" t="s">
        <v>564</v>
      </c>
      <c r="K29" s="64"/>
      <c r="L29" s="91" t="s">
        <v>1038</v>
      </c>
      <c r="M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" spans="1:13" ht="18" customHeight="1">
      <c r="A30" s="55">
        <v>29</v>
      </c>
      <c r="B30" s="55" t="s">
        <v>560</v>
      </c>
      <c r="C30" s="55" t="s">
        <v>562</v>
      </c>
      <c r="D30" s="55" t="s">
        <v>1039</v>
      </c>
      <c r="E30" s="55" t="s">
        <v>1042</v>
      </c>
      <c r="F30" s="55" t="s">
        <v>1043</v>
      </c>
      <c r="G30" s="55" t="s">
        <v>1039</v>
      </c>
      <c r="H30" s="55" t="s">
        <v>1043</v>
      </c>
      <c r="J30" s="55" t="s">
        <v>563</v>
      </c>
      <c r="K30" s="64"/>
      <c r="L30" s="91" t="s">
        <v>1044</v>
      </c>
      <c r="M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" spans="1:13" ht="18" customHeight="1">
      <c r="A31" s="55">
        <v>30</v>
      </c>
      <c r="B31" s="55" t="s">
        <v>560</v>
      </c>
      <c r="C31" s="55" t="s">
        <v>562</v>
      </c>
      <c r="D31" s="55" t="s">
        <v>1045</v>
      </c>
      <c r="E31" s="55" t="s">
        <v>1048</v>
      </c>
      <c r="F31" s="55" t="s">
        <v>1049</v>
      </c>
      <c r="G31" s="55" t="s">
        <v>1045</v>
      </c>
      <c r="H31" s="55" t="s">
        <v>1049</v>
      </c>
      <c r="J31" s="55" t="s">
        <v>564</v>
      </c>
      <c r="K31" s="64"/>
      <c r="L31" s="91" t="s">
        <v>1050</v>
      </c>
      <c r="M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" spans="1:13" ht="18" customHeight="1">
      <c r="A32" s="55">
        <v>31</v>
      </c>
      <c r="B32" s="55" t="s">
        <v>560</v>
      </c>
      <c r="C32" s="55" t="s">
        <v>562</v>
      </c>
      <c r="D32" s="55" t="s">
        <v>1051</v>
      </c>
      <c r="E32" s="55" t="s">
        <v>1054</v>
      </c>
      <c r="F32" s="55" t="s">
        <v>1055</v>
      </c>
      <c r="G32" s="55" t="s">
        <v>1051</v>
      </c>
      <c r="H32" s="55" t="s">
        <v>1055</v>
      </c>
      <c r="J32" s="55" t="s">
        <v>564</v>
      </c>
      <c r="K32" s="64"/>
      <c r="L32" s="91" t="s">
        <v>1056</v>
      </c>
      <c r="M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" spans="1:13" ht="18" customHeight="1">
      <c r="A33" s="55">
        <v>32</v>
      </c>
      <c r="B33" s="55" t="s">
        <v>665</v>
      </c>
      <c r="C33" s="55" t="s">
        <v>562</v>
      </c>
      <c r="D33" s="55" t="s">
        <v>1057</v>
      </c>
      <c r="E33" s="55" t="s">
        <v>1060</v>
      </c>
      <c r="F33" s="55" t="s">
        <v>1061</v>
      </c>
      <c r="G33" s="55" t="s">
        <v>1057</v>
      </c>
      <c r="H33" s="55" t="s">
        <v>1061</v>
      </c>
      <c r="J33" s="55" t="s">
        <v>564</v>
      </c>
      <c r="K33" s="64"/>
      <c r="L33" s="91" t="s">
        <v>1062</v>
      </c>
      <c r="M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" spans="1:13" ht="18" customHeight="1">
      <c r="A34" s="55">
        <v>33</v>
      </c>
      <c r="B34" s="55" t="s">
        <v>560</v>
      </c>
      <c r="C34" s="55" t="s">
        <v>559</v>
      </c>
      <c r="D34" s="55" t="s">
        <v>1065</v>
      </c>
      <c r="E34" s="55" t="s">
        <v>1066</v>
      </c>
      <c r="F34" s="55" t="s">
        <v>1067</v>
      </c>
      <c r="G34" s="55" t="s">
        <v>1063</v>
      </c>
      <c r="H34" s="55" t="s">
        <v>1067</v>
      </c>
      <c r="J34" s="55" t="s">
        <v>1069</v>
      </c>
      <c r="K34" s="64"/>
      <c r="L34" s="91" t="s">
        <v>1068</v>
      </c>
      <c r="M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" spans="1:13" ht="18" customHeight="1">
      <c r="A35" s="55">
        <v>34</v>
      </c>
      <c r="B35" s="55" t="s">
        <v>560</v>
      </c>
      <c r="C35" s="55" t="s">
        <v>559</v>
      </c>
      <c r="D35" s="55" t="s">
        <v>1073</v>
      </c>
      <c r="E35" s="55" t="s">
        <v>1076</v>
      </c>
      <c r="F35" s="55" t="s">
        <v>1077</v>
      </c>
      <c r="G35" s="55" t="s">
        <v>1073</v>
      </c>
      <c r="H35" s="55" t="s">
        <v>1077</v>
      </c>
      <c r="I35" s="55" t="s">
        <v>1078</v>
      </c>
      <c r="K35" s="64"/>
      <c r="L35" s="91" t="s">
        <v>1079</v>
      </c>
      <c r="M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6" spans="1:13" ht="18" customHeight="1">
      <c r="A36" s="55">
        <v>35</v>
      </c>
      <c r="B36" s="55" t="s">
        <v>560</v>
      </c>
      <c r="C36" s="55" t="s">
        <v>559</v>
      </c>
      <c r="D36" s="55" t="s">
        <v>1080</v>
      </c>
      <c r="E36" s="55" t="s">
        <v>1083</v>
      </c>
      <c r="F36" s="55" t="s">
        <v>1084</v>
      </c>
      <c r="G36" s="55" t="s">
        <v>1080</v>
      </c>
      <c r="H36" s="55" t="s">
        <v>1084</v>
      </c>
      <c r="I36" s="55" t="s">
        <v>1084</v>
      </c>
      <c r="J36" s="55" t="s">
        <v>1086</v>
      </c>
      <c r="K36" s="64"/>
      <c r="L36" s="91" t="s">
        <v>1085</v>
      </c>
      <c r="M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" spans="1:13" ht="18" customHeight="1">
      <c r="A37" s="55">
        <v>36</v>
      </c>
      <c r="B37" s="55" t="s">
        <v>560</v>
      </c>
      <c r="C37" s="55" t="s">
        <v>562</v>
      </c>
      <c r="D37" s="55" t="s">
        <v>1090</v>
      </c>
      <c r="E37" s="55" t="s">
        <v>1091</v>
      </c>
      <c r="F37" s="55" t="s">
        <v>1092</v>
      </c>
      <c r="G37" s="55" t="s">
        <v>1087</v>
      </c>
      <c r="H37" s="55" t="s">
        <v>1092</v>
      </c>
      <c r="J37" s="55" t="s">
        <v>1094</v>
      </c>
      <c r="K37" s="64"/>
      <c r="L37" s="91" t="s">
        <v>1093</v>
      </c>
      <c r="M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" spans="1:13" ht="18" customHeight="1">
      <c r="A38" s="55">
        <v>37</v>
      </c>
      <c r="B38" s="55" t="s">
        <v>560</v>
      </c>
      <c r="C38" s="55" t="s">
        <v>562</v>
      </c>
      <c r="D38" s="55" t="s">
        <v>1095</v>
      </c>
      <c r="E38" s="55" t="s">
        <v>1098</v>
      </c>
      <c r="F38" s="55" t="s">
        <v>1099</v>
      </c>
      <c r="G38" s="55" t="s">
        <v>1095</v>
      </c>
      <c r="H38" s="55" t="s">
        <v>1099</v>
      </c>
      <c r="J38" s="55" t="s">
        <v>564</v>
      </c>
      <c r="K38" s="64"/>
      <c r="L38" s="91" t="s">
        <v>1100</v>
      </c>
      <c r="M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" spans="1:13" ht="18" customHeight="1">
      <c r="A39" s="55">
        <v>38</v>
      </c>
      <c r="B39" s="55" t="s">
        <v>560</v>
      </c>
      <c r="C39" s="55" t="s">
        <v>562</v>
      </c>
      <c r="D39" s="55" t="s">
        <v>1104</v>
      </c>
      <c r="E39" s="55" t="s">
        <v>1105</v>
      </c>
      <c r="F39" s="55" t="s">
        <v>1106</v>
      </c>
      <c r="G39" s="55" t="s">
        <v>1101</v>
      </c>
      <c r="H39" s="55" t="s">
        <v>1106</v>
      </c>
      <c r="J39" s="55" t="s">
        <v>564</v>
      </c>
      <c r="K39" s="64"/>
      <c r="L39" s="91" t="s">
        <v>1107</v>
      </c>
      <c r="M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" spans="1:13" ht="18" customHeight="1">
      <c r="A40" s="55">
        <v>39</v>
      </c>
      <c r="B40" s="55" t="s">
        <v>665</v>
      </c>
      <c r="C40" s="55" t="s">
        <v>559</v>
      </c>
      <c r="D40" s="55" t="s">
        <v>1108</v>
      </c>
      <c r="E40" s="55" t="s">
        <v>1111</v>
      </c>
      <c r="F40" s="55" t="s">
        <v>1112</v>
      </c>
      <c r="G40" s="55" t="s">
        <v>1108</v>
      </c>
      <c r="H40" s="55" t="s">
        <v>1112</v>
      </c>
      <c r="J40" s="55" t="s">
        <v>1114</v>
      </c>
      <c r="K40" s="64"/>
      <c r="L40" s="91" t="s">
        <v>1113</v>
      </c>
      <c r="M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" spans="1:13" ht="18" customHeight="1">
      <c r="A41" s="55">
        <v>40</v>
      </c>
      <c r="B41" s="55" t="s">
        <v>665</v>
      </c>
      <c r="C41" s="55" t="s">
        <v>559</v>
      </c>
      <c r="D41" s="55" t="s">
        <v>1115</v>
      </c>
      <c r="E41" s="55" t="s">
        <v>1118</v>
      </c>
      <c r="F41" s="55" t="s">
        <v>1119</v>
      </c>
      <c r="G41" s="55" t="s">
        <v>1115</v>
      </c>
      <c r="H41" s="55" t="s">
        <v>1119</v>
      </c>
      <c r="K41" s="64"/>
      <c r="L41" s="91" t="s">
        <v>1120</v>
      </c>
      <c r="M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" spans="1:13" ht="18" customHeight="1">
      <c r="A42" s="55">
        <v>41</v>
      </c>
      <c r="B42" s="55" t="s">
        <v>665</v>
      </c>
      <c r="C42" s="55" t="s">
        <v>559</v>
      </c>
      <c r="D42" s="55" t="s">
        <v>1121</v>
      </c>
      <c r="E42" s="55" t="s">
        <v>1124</v>
      </c>
      <c r="F42" s="55" t="s">
        <v>1125</v>
      </c>
      <c r="G42" s="55" t="s">
        <v>1121</v>
      </c>
      <c r="H42" s="55" t="s">
        <v>1125</v>
      </c>
      <c r="K42" s="64"/>
      <c r="L42" s="91" t="s">
        <v>1126</v>
      </c>
      <c r="M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" spans="1:13" ht="18" customHeight="1">
      <c r="A43" s="55">
        <v>42</v>
      </c>
      <c r="B43" s="55" t="s">
        <v>665</v>
      </c>
      <c r="C43" s="55" t="s">
        <v>562</v>
      </c>
      <c r="D43" s="55" t="s">
        <v>1144</v>
      </c>
      <c r="E43" s="55" t="s">
        <v>1147</v>
      </c>
      <c r="F43" s="55" t="s">
        <v>1148</v>
      </c>
      <c r="G43" s="55" t="s">
        <v>1144</v>
      </c>
      <c r="H43" s="55" t="s">
        <v>1148</v>
      </c>
      <c r="J43" s="55" t="s">
        <v>563</v>
      </c>
      <c r="K43" s="64"/>
      <c r="L43" s="91" t="s">
        <v>1149</v>
      </c>
      <c r="M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4" spans="1:13" ht="18" customHeight="1">
      <c r="A44" s="55">
        <v>43</v>
      </c>
      <c r="B44" s="55" t="s">
        <v>665</v>
      </c>
      <c r="C44" s="55" t="s">
        <v>562</v>
      </c>
      <c r="D44" s="55" t="s">
        <v>1153</v>
      </c>
      <c r="E44" s="55" t="s">
        <v>1154</v>
      </c>
      <c r="F44" s="55" t="s">
        <v>1155</v>
      </c>
      <c r="G44" s="55" t="s">
        <v>1150</v>
      </c>
      <c r="H44" s="55" t="s">
        <v>1155</v>
      </c>
      <c r="J44" s="55" t="s">
        <v>563</v>
      </c>
      <c r="K44" s="64"/>
      <c r="L44" s="91" t="s">
        <v>1156</v>
      </c>
      <c r="M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" spans="1:13" ht="18" customHeight="1">
      <c r="A45" s="55">
        <v>44</v>
      </c>
      <c r="B45" s="55" t="s">
        <v>560</v>
      </c>
      <c r="C45" s="55" t="s">
        <v>559</v>
      </c>
      <c r="D45" s="55" t="s">
        <v>1169</v>
      </c>
      <c r="E45" s="55" t="s">
        <v>1170</v>
      </c>
      <c r="F45" s="55" t="s">
        <v>1171</v>
      </c>
      <c r="G45" s="55" t="s">
        <v>1166</v>
      </c>
      <c r="H45" s="55" t="s">
        <v>1171</v>
      </c>
      <c r="K45" s="64"/>
      <c r="L45" s="91" t="s">
        <v>1172</v>
      </c>
      <c r="M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" spans="1:13" ht="18" customHeight="1">
      <c r="A46" s="55">
        <v>45</v>
      </c>
      <c r="B46" s="55" t="s">
        <v>560</v>
      </c>
      <c r="C46" s="55" t="s">
        <v>559</v>
      </c>
      <c r="D46" s="55" t="s">
        <v>1176</v>
      </c>
      <c r="E46" s="55" t="s">
        <v>1177</v>
      </c>
      <c r="F46" s="55" t="s">
        <v>1178</v>
      </c>
      <c r="G46" s="55" t="s">
        <v>1173</v>
      </c>
      <c r="H46" s="55" t="s">
        <v>1178</v>
      </c>
      <c r="I46" s="55" t="s">
        <v>1179</v>
      </c>
      <c r="J46" s="55" t="s">
        <v>1181</v>
      </c>
      <c r="K46" s="64"/>
      <c r="L46" s="91" t="s">
        <v>1180</v>
      </c>
      <c r="M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" spans="1:13" ht="18" customHeight="1">
      <c r="A47" s="55">
        <v>46</v>
      </c>
      <c r="B47" s="55" t="s">
        <v>560</v>
      </c>
      <c r="C47" s="55" t="s">
        <v>559</v>
      </c>
      <c r="D47" s="55" t="s">
        <v>1182</v>
      </c>
      <c r="E47" s="55" t="s">
        <v>1185</v>
      </c>
      <c r="F47" s="55" t="s">
        <v>1186</v>
      </c>
      <c r="G47" s="55" t="s">
        <v>1182</v>
      </c>
      <c r="H47" s="55" t="s">
        <v>1186</v>
      </c>
      <c r="K47" s="64"/>
      <c r="L47" s="91" t="s">
        <v>1187</v>
      </c>
      <c r="M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" spans="1:13" ht="18" customHeight="1">
      <c r="A48" s="55">
        <v>47</v>
      </c>
      <c r="B48" s="55" t="s">
        <v>560</v>
      </c>
      <c r="C48" s="55" t="s">
        <v>559</v>
      </c>
      <c r="D48" s="55" t="s">
        <v>1188</v>
      </c>
      <c r="E48" s="55" t="s">
        <v>1191</v>
      </c>
      <c r="F48" s="55" t="s">
        <v>1192</v>
      </c>
      <c r="G48" s="55" t="s">
        <v>1188</v>
      </c>
      <c r="H48" s="55" t="s">
        <v>1192</v>
      </c>
      <c r="K48" s="64"/>
      <c r="L48" s="91" t="s">
        <v>1193</v>
      </c>
      <c r="M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" spans="1:13" ht="18" customHeight="1">
      <c r="A49" s="55">
        <v>48</v>
      </c>
      <c r="B49" s="55" t="s">
        <v>665</v>
      </c>
      <c r="C49" s="55" t="s">
        <v>559</v>
      </c>
      <c r="D49" s="55" t="s">
        <v>1194</v>
      </c>
      <c r="E49" s="55" t="s">
        <v>1197</v>
      </c>
      <c r="F49" s="55" t="s">
        <v>1198</v>
      </c>
      <c r="G49" s="55" t="s">
        <v>1194</v>
      </c>
      <c r="H49" s="55" t="s">
        <v>1198</v>
      </c>
      <c r="I49" s="55" t="s">
        <v>1199</v>
      </c>
      <c r="K49" s="64"/>
      <c r="L49" s="91" t="s">
        <v>1200</v>
      </c>
      <c r="M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" spans="1:13" ht="18" customHeight="1">
      <c r="A50" s="55">
        <v>49</v>
      </c>
      <c r="B50" s="55" t="s">
        <v>665</v>
      </c>
      <c r="C50" s="55" t="s">
        <v>559</v>
      </c>
      <c r="D50" s="55" t="s">
        <v>1201</v>
      </c>
      <c r="E50" s="55" t="s">
        <v>1204</v>
      </c>
      <c r="F50" s="55" t="s">
        <v>1205</v>
      </c>
      <c r="G50" s="55" t="s">
        <v>1201</v>
      </c>
      <c r="H50" s="55" t="s">
        <v>1205</v>
      </c>
      <c r="J50" s="55" t="s">
        <v>1207</v>
      </c>
      <c r="K50" s="64"/>
      <c r="L50" s="91" t="s">
        <v>1206</v>
      </c>
      <c r="M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" spans="1:13" ht="18" customHeight="1">
      <c r="A51" s="55">
        <v>50</v>
      </c>
      <c r="B51" s="55" t="s">
        <v>665</v>
      </c>
      <c r="C51" s="55" t="s">
        <v>562</v>
      </c>
      <c r="D51" s="55" t="s">
        <v>1211</v>
      </c>
      <c r="E51" s="55" t="s">
        <v>1212</v>
      </c>
      <c r="F51" s="55" t="s">
        <v>1213</v>
      </c>
      <c r="G51" s="55" t="s">
        <v>1208</v>
      </c>
      <c r="H51" s="55" t="s">
        <v>1213</v>
      </c>
      <c r="J51" s="55" t="s">
        <v>564</v>
      </c>
      <c r="K51" s="64"/>
      <c r="L51" s="91" t="s">
        <v>1214</v>
      </c>
      <c r="M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" spans="1:13" ht="18" customHeight="1">
      <c r="A52" s="55">
        <v>51</v>
      </c>
      <c r="B52" s="55" t="s">
        <v>560</v>
      </c>
      <c r="C52" s="55" t="s">
        <v>562</v>
      </c>
      <c r="D52" s="55" t="s">
        <v>1215</v>
      </c>
      <c r="E52" s="55" t="s">
        <v>1218</v>
      </c>
      <c r="F52" s="55" t="s">
        <v>1219</v>
      </c>
      <c r="G52" s="55" t="s">
        <v>1215</v>
      </c>
      <c r="H52" s="55" t="s">
        <v>1219</v>
      </c>
      <c r="J52" s="55" t="s">
        <v>564</v>
      </c>
      <c r="K52" s="64"/>
      <c r="L52" s="91" t="s">
        <v>1220</v>
      </c>
      <c r="M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" spans="1:13" ht="18" customHeight="1">
      <c r="A53" s="55">
        <v>52</v>
      </c>
      <c r="B53" s="55" t="s">
        <v>560</v>
      </c>
      <c r="C53" s="55" t="s">
        <v>562</v>
      </c>
      <c r="D53" s="55" t="s">
        <v>1224</v>
      </c>
      <c r="E53" s="55" t="s">
        <v>1225</v>
      </c>
      <c r="F53" s="55" t="s">
        <v>1226</v>
      </c>
      <c r="G53" s="55" t="s">
        <v>1221</v>
      </c>
      <c r="H53" s="55" t="s">
        <v>1226</v>
      </c>
      <c r="J53" s="55" t="s">
        <v>564</v>
      </c>
      <c r="K53" s="64"/>
      <c r="L53" s="91" t="s">
        <v>1227</v>
      </c>
      <c r="M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" spans="1:13" ht="18" customHeight="1">
      <c r="A54" s="55">
        <v>53</v>
      </c>
      <c r="B54" s="55" t="s">
        <v>665</v>
      </c>
      <c r="C54" s="55" t="s">
        <v>559</v>
      </c>
      <c r="D54" s="55" t="s">
        <v>1238</v>
      </c>
      <c r="E54" s="55" t="s">
        <v>1241</v>
      </c>
      <c r="F54" s="55" t="s">
        <v>1242</v>
      </c>
      <c r="G54" s="55" t="s">
        <v>1238</v>
      </c>
      <c r="H54" s="55" t="s">
        <v>1243</v>
      </c>
      <c r="K54" s="64"/>
      <c r="L54" s="91" t="s">
        <v>1244</v>
      </c>
      <c r="M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" spans="1:13" ht="18" customHeight="1">
      <c r="A55" s="55">
        <v>54</v>
      </c>
      <c r="B55" s="55" t="s">
        <v>665</v>
      </c>
      <c r="C55" s="55" t="s">
        <v>559</v>
      </c>
      <c r="D55" s="55" t="s">
        <v>1248</v>
      </c>
      <c r="E55" s="55" t="s">
        <v>1249</v>
      </c>
      <c r="F55" s="55" t="s">
        <v>1250</v>
      </c>
      <c r="G55" s="55" t="s">
        <v>1245</v>
      </c>
      <c r="H55" s="55" t="s">
        <v>1250</v>
      </c>
      <c r="I55" s="55" t="s">
        <v>1251</v>
      </c>
      <c r="K55" s="64"/>
      <c r="L55" s="91" t="s">
        <v>1252</v>
      </c>
      <c r="M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7</v>
      </c>
    </row>
    <row r="56" spans="1:13" ht="18" customHeight="1">
      <c r="A56" s="55">
        <v>55</v>
      </c>
      <c r="B56" s="55" t="s">
        <v>560</v>
      </c>
      <c r="C56" s="55" t="s">
        <v>559</v>
      </c>
      <c r="D56" s="55" t="s">
        <v>1258</v>
      </c>
      <c r="E56" s="55" t="s">
        <v>1259</v>
      </c>
      <c r="F56" s="55" t="s">
        <v>1260</v>
      </c>
      <c r="G56" s="55" t="s">
        <v>1255</v>
      </c>
      <c r="H56" s="55" t="s">
        <v>1261</v>
      </c>
      <c r="K56" s="64"/>
      <c r="L56" s="91" t="s">
        <v>1262</v>
      </c>
      <c r="M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7" spans="1:13" ht="18" customHeight="1">
      <c r="A57" s="55">
        <v>56</v>
      </c>
      <c r="B57" s="55" t="s">
        <v>560</v>
      </c>
      <c r="C57" s="55" t="s">
        <v>559</v>
      </c>
      <c r="D57" s="55" t="s">
        <v>1263</v>
      </c>
      <c r="E57" s="55" t="s">
        <v>1266</v>
      </c>
      <c r="F57" s="55" t="s">
        <v>1267</v>
      </c>
      <c r="G57" s="55" t="s">
        <v>1263</v>
      </c>
      <c r="H57" s="55" t="s">
        <v>1267</v>
      </c>
      <c r="K57" s="64"/>
      <c r="L57" s="91" t="s">
        <v>1268</v>
      </c>
      <c r="M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" spans="1:13" ht="18" customHeight="1">
      <c r="A58" s="55">
        <v>57</v>
      </c>
      <c r="B58" s="55" t="s">
        <v>560</v>
      </c>
      <c r="C58" s="55" t="s">
        <v>559</v>
      </c>
      <c r="D58" s="55" t="s">
        <v>1269</v>
      </c>
      <c r="E58" s="55" t="s">
        <v>1272</v>
      </c>
      <c r="F58" s="55" t="s">
        <v>1273</v>
      </c>
      <c r="G58" s="55" t="s">
        <v>1269</v>
      </c>
      <c r="H58" s="55" t="s">
        <v>1273</v>
      </c>
      <c r="K58" s="64"/>
      <c r="L58" s="91" t="s">
        <v>1274</v>
      </c>
      <c r="M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59" spans="1:13" ht="18" customHeight="1">
      <c r="A59" s="55">
        <v>58</v>
      </c>
      <c r="B59" s="55" t="s">
        <v>560</v>
      </c>
      <c r="C59" s="55" t="s">
        <v>559</v>
      </c>
      <c r="D59" s="55" t="s">
        <v>1275</v>
      </c>
      <c r="E59" s="55" t="s">
        <v>1278</v>
      </c>
      <c r="F59" s="55" t="s">
        <v>1279</v>
      </c>
      <c r="G59" s="55" t="s">
        <v>1275</v>
      </c>
      <c r="H59" s="55" t="s">
        <v>1280</v>
      </c>
      <c r="K59" s="64"/>
      <c r="L59" s="91" t="s">
        <v>1281</v>
      </c>
      <c r="M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13</v>
      </c>
    </row>
    <row r="60" spans="1:13" ht="18" customHeight="1">
      <c r="A60" s="55">
        <v>59</v>
      </c>
      <c r="B60" s="55" t="s">
        <v>665</v>
      </c>
      <c r="C60" s="55" t="s">
        <v>562</v>
      </c>
      <c r="D60" s="55" t="s">
        <v>1285</v>
      </c>
      <c r="E60" s="55" t="s">
        <v>1288</v>
      </c>
      <c r="F60" s="55" t="s">
        <v>1289</v>
      </c>
      <c r="G60" s="55" t="s">
        <v>1285</v>
      </c>
      <c r="H60" s="55" t="s">
        <v>1289</v>
      </c>
      <c r="J60" s="55" t="s">
        <v>563</v>
      </c>
      <c r="K60" s="64"/>
      <c r="L60" s="91" t="s">
        <v>1290</v>
      </c>
      <c r="M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" spans="1:13" ht="18" customHeight="1">
      <c r="A61" s="55">
        <v>60</v>
      </c>
      <c r="B61" s="55" t="s">
        <v>665</v>
      </c>
      <c r="C61" s="55" t="s">
        <v>562</v>
      </c>
      <c r="D61" s="55" t="s">
        <v>1291</v>
      </c>
      <c r="E61" s="55" t="s">
        <v>930</v>
      </c>
      <c r="F61" s="55" t="s">
        <v>1294</v>
      </c>
      <c r="G61" s="55" t="s">
        <v>1291</v>
      </c>
      <c r="H61" s="55" t="s">
        <v>1294</v>
      </c>
      <c r="J61" s="55" t="s">
        <v>564</v>
      </c>
      <c r="K61" s="64"/>
      <c r="L61" s="91" t="s">
        <v>1295</v>
      </c>
      <c r="M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" spans="1:13" ht="18" customHeight="1">
      <c r="A62" s="55">
        <v>61</v>
      </c>
      <c r="B62" s="55" t="s">
        <v>560</v>
      </c>
      <c r="C62" s="55" t="s">
        <v>562</v>
      </c>
      <c r="D62" s="55" t="s">
        <v>1299</v>
      </c>
      <c r="E62" s="55" t="s">
        <v>1300</v>
      </c>
      <c r="F62" s="55" t="s">
        <v>1301</v>
      </c>
      <c r="G62" s="55" t="s">
        <v>1296</v>
      </c>
      <c r="H62" s="55" t="s">
        <v>1301</v>
      </c>
      <c r="J62" s="55" t="s">
        <v>1303</v>
      </c>
      <c r="K62" s="64"/>
      <c r="L62" s="91" t="s">
        <v>1302</v>
      </c>
      <c r="M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" spans="1:13" ht="18" customHeight="1">
      <c r="A63" s="55">
        <v>62</v>
      </c>
      <c r="B63" s="55" t="s">
        <v>560</v>
      </c>
      <c r="C63" s="55" t="s">
        <v>562</v>
      </c>
      <c r="D63" s="55" t="s">
        <v>1304</v>
      </c>
      <c r="E63" s="55" t="s">
        <v>1307</v>
      </c>
      <c r="F63" s="55" t="s">
        <v>1308</v>
      </c>
      <c r="G63" s="55" t="s">
        <v>1304</v>
      </c>
      <c r="H63" s="55" t="s">
        <v>1308</v>
      </c>
      <c r="J63" s="55" t="s">
        <v>564</v>
      </c>
      <c r="K63" s="64"/>
      <c r="L63" s="91" t="s">
        <v>1309</v>
      </c>
      <c r="M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" spans="1:13" ht="18" customHeight="1">
      <c r="A64" s="55">
        <v>63</v>
      </c>
      <c r="B64" s="55" t="s">
        <v>560</v>
      </c>
      <c r="C64" s="55" t="s">
        <v>562</v>
      </c>
      <c r="D64" s="55" t="s">
        <v>1315</v>
      </c>
      <c r="E64" s="55" t="s">
        <v>1318</v>
      </c>
      <c r="F64" s="55" t="s">
        <v>1319</v>
      </c>
      <c r="G64" s="55" t="s">
        <v>1315</v>
      </c>
      <c r="H64" s="55" t="s">
        <v>1319</v>
      </c>
      <c r="J64" s="55" t="s">
        <v>1321</v>
      </c>
      <c r="K64" s="64"/>
      <c r="L64" s="91" t="s">
        <v>1320</v>
      </c>
      <c r="M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5" spans="1:13" ht="18" customHeight="1">
      <c r="A65" s="55">
        <v>64</v>
      </c>
      <c r="B65" s="55" t="s">
        <v>560</v>
      </c>
      <c r="C65" s="55" t="s">
        <v>562</v>
      </c>
      <c r="D65" s="55" t="s">
        <v>1322</v>
      </c>
      <c r="E65" s="55" t="s">
        <v>1325</v>
      </c>
      <c r="F65" s="55" t="s">
        <v>1326</v>
      </c>
      <c r="G65" s="55" t="s">
        <v>1322</v>
      </c>
      <c r="H65" s="55" t="s">
        <v>1326</v>
      </c>
      <c r="J65" s="55" t="s">
        <v>563</v>
      </c>
      <c r="K65" s="64"/>
      <c r="L65" s="91" t="s">
        <v>1327</v>
      </c>
      <c r="M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6" spans="1:13" ht="18" customHeight="1">
      <c r="A66" s="55">
        <v>65</v>
      </c>
      <c r="B66" s="55" t="s">
        <v>560</v>
      </c>
      <c r="C66" s="55" t="s">
        <v>562</v>
      </c>
      <c r="D66" s="55" t="s">
        <v>1331</v>
      </c>
      <c r="E66" s="55" t="s">
        <v>1332</v>
      </c>
      <c r="F66" s="55" t="s">
        <v>1333</v>
      </c>
      <c r="G66" s="55" t="s">
        <v>1328</v>
      </c>
      <c r="H66" s="55" t="s">
        <v>1333</v>
      </c>
      <c r="J66" s="55" t="s">
        <v>564</v>
      </c>
      <c r="K66" s="64"/>
      <c r="L66" s="91" t="s">
        <v>1334</v>
      </c>
      <c r="M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7" spans="1:13" ht="18" customHeight="1">
      <c r="A67" s="55">
        <v>66</v>
      </c>
      <c r="B67" s="55" t="s">
        <v>560</v>
      </c>
      <c r="C67" s="55" t="s">
        <v>562</v>
      </c>
      <c r="D67" s="55" t="s">
        <v>1338</v>
      </c>
      <c r="E67" s="55" t="s">
        <v>1339</v>
      </c>
      <c r="F67" s="55" t="s">
        <v>1340</v>
      </c>
      <c r="G67" s="55" t="s">
        <v>1335</v>
      </c>
      <c r="H67" s="55" t="s">
        <v>1340</v>
      </c>
      <c r="J67" s="55" t="s">
        <v>564</v>
      </c>
      <c r="K67" s="64"/>
      <c r="L67" s="91" t="s">
        <v>1341</v>
      </c>
      <c r="M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8" spans="1:13" ht="18" customHeight="1">
      <c r="A68" s="55">
        <v>67</v>
      </c>
      <c r="B68" s="55" t="s">
        <v>560</v>
      </c>
      <c r="C68" s="55" t="s">
        <v>562</v>
      </c>
      <c r="D68" s="55" t="s">
        <v>1342</v>
      </c>
      <c r="E68" s="55" t="s">
        <v>1345</v>
      </c>
      <c r="F68" s="55" t="s">
        <v>1346</v>
      </c>
      <c r="G68" s="55" t="s">
        <v>1342</v>
      </c>
      <c r="H68" s="55" t="s">
        <v>1346</v>
      </c>
      <c r="J68" s="55" t="s">
        <v>563</v>
      </c>
      <c r="K68" s="64"/>
      <c r="L68" s="91" t="s">
        <v>1347</v>
      </c>
      <c r="M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9" spans="1:13" ht="18" customHeight="1">
      <c r="A69" s="55">
        <v>68</v>
      </c>
      <c r="B69" s="55" t="s">
        <v>560</v>
      </c>
      <c r="C69" s="55" t="s">
        <v>562</v>
      </c>
      <c r="D69" s="55" t="s">
        <v>1348</v>
      </c>
      <c r="E69" s="55" t="s">
        <v>1212</v>
      </c>
      <c r="F69" s="55" t="s">
        <v>1351</v>
      </c>
      <c r="G69" s="55" t="s">
        <v>1348</v>
      </c>
      <c r="H69" s="55" t="s">
        <v>1351</v>
      </c>
      <c r="J69" s="55" t="s">
        <v>564</v>
      </c>
      <c r="K69" s="64"/>
      <c r="L69" s="91" t="s">
        <v>1352</v>
      </c>
      <c r="M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70" spans="1:13" ht="18" customHeight="1">
      <c r="A70" s="55">
        <v>69</v>
      </c>
      <c r="B70" s="55" t="s">
        <v>560</v>
      </c>
      <c r="C70" s="55" t="s">
        <v>562</v>
      </c>
      <c r="D70" s="55" t="s">
        <v>1356</v>
      </c>
      <c r="E70" s="55" t="s">
        <v>1359</v>
      </c>
      <c r="F70" s="55" t="s">
        <v>1360</v>
      </c>
      <c r="G70" s="55" t="s">
        <v>1356</v>
      </c>
      <c r="H70" s="55" t="s">
        <v>1360</v>
      </c>
      <c r="J70" s="55" t="s">
        <v>564</v>
      </c>
      <c r="K70" s="64"/>
      <c r="L70" s="91" t="s">
        <v>1361</v>
      </c>
      <c r="M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1" spans="1:13" ht="18" customHeight="1">
      <c r="A71" s="55">
        <v>70</v>
      </c>
      <c r="B71" s="55" t="s">
        <v>560</v>
      </c>
      <c r="C71" s="55" t="s">
        <v>562</v>
      </c>
      <c r="D71" s="55" t="s">
        <v>1365</v>
      </c>
      <c r="E71" s="55" t="s">
        <v>1366</v>
      </c>
      <c r="F71" s="55" t="s">
        <v>1367</v>
      </c>
      <c r="G71" s="55" t="s">
        <v>1362</v>
      </c>
      <c r="H71" s="55" t="s">
        <v>1367</v>
      </c>
      <c r="J71" s="55" t="s">
        <v>564</v>
      </c>
      <c r="K71" s="64"/>
      <c r="L71" s="91" t="s">
        <v>1368</v>
      </c>
      <c r="M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2" spans="1:13" ht="18" customHeight="1">
      <c r="A72" s="55">
        <v>71</v>
      </c>
      <c r="B72" s="55" t="s">
        <v>560</v>
      </c>
      <c r="C72" s="55" t="s">
        <v>562</v>
      </c>
      <c r="D72" s="55" t="s">
        <v>1369</v>
      </c>
      <c r="E72" s="55" t="s">
        <v>1372</v>
      </c>
      <c r="F72" s="55" t="s">
        <v>1373</v>
      </c>
      <c r="G72" s="55" t="s">
        <v>1369</v>
      </c>
      <c r="H72" s="55" t="s">
        <v>1373</v>
      </c>
      <c r="J72" s="55" t="s">
        <v>564</v>
      </c>
      <c r="K72" s="64"/>
      <c r="L72" s="91" t="s">
        <v>1374</v>
      </c>
      <c r="M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3" spans="1:13" ht="18" customHeight="1">
      <c r="A73" s="55">
        <v>72</v>
      </c>
      <c r="B73" s="55" t="s">
        <v>560</v>
      </c>
      <c r="C73" s="55" t="s">
        <v>562</v>
      </c>
      <c r="D73" s="55" t="s">
        <v>1375</v>
      </c>
      <c r="E73" s="55" t="s">
        <v>687</v>
      </c>
      <c r="F73" s="55" t="s">
        <v>1378</v>
      </c>
      <c r="G73" s="55" t="s">
        <v>1375</v>
      </c>
      <c r="H73" s="55" t="s">
        <v>1378</v>
      </c>
      <c r="J73" s="55" t="s">
        <v>1380</v>
      </c>
      <c r="K73" s="64"/>
      <c r="L73" s="91" t="s">
        <v>1379</v>
      </c>
      <c r="M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4" spans="1:13" ht="18" customHeight="1">
      <c r="A74" s="55">
        <v>73</v>
      </c>
      <c r="B74" s="55" t="s">
        <v>665</v>
      </c>
      <c r="C74" s="55" t="s">
        <v>562</v>
      </c>
      <c r="D74" s="55" t="s">
        <v>1384</v>
      </c>
      <c r="E74" s="55" t="s">
        <v>1385</v>
      </c>
      <c r="F74" s="55" t="s">
        <v>1386</v>
      </c>
      <c r="G74" s="55" t="s">
        <v>1381</v>
      </c>
      <c r="H74" s="55" t="s">
        <v>1386</v>
      </c>
      <c r="J74" s="55" t="s">
        <v>564</v>
      </c>
      <c r="K74" s="64"/>
      <c r="L74" s="91" t="s">
        <v>1387</v>
      </c>
      <c r="M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5" spans="1:13" ht="18" customHeight="1">
      <c r="A75" s="55">
        <v>74</v>
      </c>
      <c r="B75" s="55" t="s">
        <v>665</v>
      </c>
      <c r="C75" s="55" t="s">
        <v>562</v>
      </c>
      <c r="D75" s="55" t="s">
        <v>1391</v>
      </c>
      <c r="E75" s="55" t="s">
        <v>1392</v>
      </c>
      <c r="F75" s="55" t="s">
        <v>1393</v>
      </c>
      <c r="G75" s="55" t="s">
        <v>1388</v>
      </c>
      <c r="H75" s="55" t="s">
        <v>1393</v>
      </c>
      <c r="J75" s="55" t="s">
        <v>564</v>
      </c>
      <c r="K75" s="64"/>
      <c r="L75" s="91" t="s">
        <v>1394</v>
      </c>
      <c r="M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6" spans="1:13" ht="18" customHeight="1">
      <c r="A76" s="55">
        <v>75</v>
      </c>
      <c r="B76" s="55" t="s">
        <v>560</v>
      </c>
      <c r="C76" s="55" t="s">
        <v>559</v>
      </c>
      <c r="D76" s="55" t="s">
        <v>1397</v>
      </c>
      <c r="E76" s="55" t="s">
        <v>1400</v>
      </c>
      <c r="F76" s="55" t="s">
        <v>1401</v>
      </c>
      <c r="G76" s="55" t="s">
        <v>1397</v>
      </c>
      <c r="H76" s="55" t="s">
        <v>1401</v>
      </c>
      <c r="K76" s="64"/>
      <c r="L76" s="91" t="s">
        <v>1402</v>
      </c>
      <c r="M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7" spans="1:13" ht="18" customHeight="1">
      <c r="A77" s="55">
        <v>76</v>
      </c>
      <c r="B77" s="55" t="s">
        <v>560</v>
      </c>
      <c r="C77" s="55" t="s">
        <v>559</v>
      </c>
      <c r="D77" s="55" t="s">
        <v>1404</v>
      </c>
      <c r="E77" s="55" t="s">
        <v>1407</v>
      </c>
      <c r="F77" s="55" t="s">
        <v>1408</v>
      </c>
      <c r="G77" s="55" t="s">
        <v>1404</v>
      </c>
      <c r="H77" s="55" t="s">
        <v>1408</v>
      </c>
      <c r="I77" s="55" t="s">
        <v>1408</v>
      </c>
      <c r="J77" s="55" t="s">
        <v>1114</v>
      </c>
      <c r="K77" s="64"/>
      <c r="L77" s="91" t="s">
        <v>1409</v>
      </c>
      <c r="M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8" spans="1:13" ht="18" customHeight="1">
      <c r="A78" s="55">
        <v>77</v>
      </c>
      <c r="B78" s="55" t="s">
        <v>560</v>
      </c>
      <c r="C78" s="55" t="s">
        <v>559</v>
      </c>
      <c r="D78" s="55" t="s">
        <v>1410</v>
      </c>
      <c r="E78" s="55" t="s">
        <v>1413</v>
      </c>
      <c r="F78" s="55" t="s">
        <v>1414</v>
      </c>
      <c r="G78" s="55" t="s">
        <v>1410</v>
      </c>
      <c r="H78" s="55" t="s">
        <v>1414</v>
      </c>
      <c r="K78" s="64"/>
      <c r="L78" s="91" t="s">
        <v>1415</v>
      </c>
      <c r="M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79" spans="1:13" ht="18" customHeight="1">
      <c r="A79" s="55">
        <v>78</v>
      </c>
      <c r="B79" s="55" t="s">
        <v>560</v>
      </c>
      <c r="C79" s="55" t="s">
        <v>559</v>
      </c>
      <c r="D79" s="55" t="s">
        <v>1419</v>
      </c>
      <c r="E79" s="55" t="s">
        <v>1420</v>
      </c>
      <c r="F79" s="55" t="s">
        <v>1421</v>
      </c>
      <c r="G79" s="55" t="s">
        <v>1416</v>
      </c>
      <c r="H79" s="55" t="s">
        <v>1421</v>
      </c>
      <c r="K79" s="64"/>
      <c r="L79" s="91" t="s">
        <v>1422</v>
      </c>
      <c r="M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0" spans="1:13" ht="18" customHeight="1">
      <c r="A80" s="55">
        <v>79</v>
      </c>
      <c r="B80" s="55" t="s">
        <v>665</v>
      </c>
      <c r="C80" s="55" t="s">
        <v>559</v>
      </c>
      <c r="D80" s="55" t="s">
        <v>1423</v>
      </c>
      <c r="E80" s="55" t="s">
        <v>1426</v>
      </c>
      <c r="F80" s="55" t="s">
        <v>1427</v>
      </c>
      <c r="G80" s="55" t="s">
        <v>1423</v>
      </c>
      <c r="H80" s="55" t="s">
        <v>1427</v>
      </c>
      <c r="I80" s="55" t="s">
        <v>1427</v>
      </c>
      <c r="K80" s="64"/>
      <c r="L80" s="91" t="s">
        <v>1428</v>
      </c>
      <c r="M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1" spans="1:13" ht="18" customHeight="1">
      <c r="A81" s="55">
        <v>80</v>
      </c>
      <c r="B81" s="55" t="s">
        <v>665</v>
      </c>
      <c r="C81" s="55" t="s">
        <v>559</v>
      </c>
      <c r="D81" s="55" t="s">
        <v>1429</v>
      </c>
      <c r="E81" s="55" t="s">
        <v>1432</v>
      </c>
      <c r="F81" s="55" t="s">
        <v>1433</v>
      </c>
      <c r="G81" s="55" t="s">
        <v>1429</v>
      </c>
      <c r="H81" s="55" t="s">
        <v>1433</v>
      </c>
      <c r="K81" s="64"/>
      <c r="L81" s="91" t="s">
        <v>1434</v>
      </c>
      <c r="M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2" spans="1:13" ht="18" customHeight="1">
      <c r="A82" s="55">
        <v>81</v>
      </c>
      <c r="B82" s="55" t="s">
        <v>560</v>
      </c>
      <c r="C82" s="55" t="s">
        <v>559</v>
      </c>
      <c r="D82" s="55" t="s">
        <v>1455</v>
      </c>
      <c r="E82" s="55" t="s">
        <v>1458</v>
      </c>
      <c r="F82" s="55" t="s">
        <v>1459</v>
      </c>
      <c r="G82" s="55" t="s">
        <v>1455</v>
      </c>
      <c r="H82" s="55" t="s">
        <v>1460</v>
      </c>
      <c r="K82" s="64"/>
      <c r="L82" s="91" t="s">
        <v>1461</v>
      </c>
      <c r="M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83" spans="1:13" ht="18" customHeight="1">
      <c r="A83" s="55">
        <v>82</v>
      </c>
      <c r="B83" s="55" t="s">
        <v>560</v>
      </c>
      <c r="C83" s="55" t="s">
        <v>559</v>
      </c>
      <c r="D83" s="55" t="s">
        <v>1465</v>
      </c>
      <c r="E83" s="55" t="s">
        <v>1466</v>
      </c>
      <c r="F83" s="55" t="s">
        <v>1467</v>
      </c>
      <c r="G83" s="55" t="s">
        <v>1462</v>
      </c>
      <c r="H83" s="55" t="s">
        <v>1467</v>
      </c>
      <c r="K83" s="64"/>
      <c r="L83" s="91" t="s">
        <v>1468</v>
      </c>
      <c r="M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4" spans="1:13" ht="18" customHeight="1">
      <c r="A84" s="55">
        <v>83</v>
      </c>
      <c r="B84" s="55" t="s">
        <v>560</v>
      </c>
      <c r="C84" s="55" t="s">
        <v>559</v>
      </c>
      <c r="D84" s="55" t="s">
        <v>1472</v>
      </c>
      <c r="E84" s="55" t="s">
        <v>1473</v>
      </c>
      <c r="F84" s="55" t="s">
        <v>1474</v>
      </c>
      <c r="G84" s="55" t="s">
        <v>1469</v>
      </c>
      <c r="H84" s="55" t="s">
        <v>1475</v>
      </c>
      <c r="K84" s="64"/>
      <c r="L84" s="91" t="s">
        <v>1476</v>
      </c>
      <c r="M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85" spans="1:13" ht="18" customHeight="1">
      <c r="A85" s="55">
        <v>84</v>
      </c>
      <c r="B85" s="55" t="s">
        <v>560</v>
      </c>
      <c r="C85" s="55" t="s">
        <v>559</v>
      </c>
      <c r="D85" s="55" t="s">
        <v>1482</v>
      </c>
      <c r="E85" s="55" t="s">
        <v>1483</v>
      </c>
      <c r="F85" s="55" t="s">
        <v>1484</v>
      </c>
      <c r="G85" s="55" t="s">
        <v>1479</v>
      </c>
      <c r="H85" s="55" t="s">
        <v>1484</v>
      </c>
      <c r="J85" s="55" t="s">
        <v>1486</v>
      </c>
      <c r="K85" s="64"/>
      <c r="L85" s="91" t="s">
        <v>1485</v>
      </c>
      <c r="M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6" spans="1:13" ht="18" customHeight="1">
      <c r="A86" s="55">
        <v>85</v>
      </c>
      <c r="B86" s="55" t="s">
        <v>560</v>
      </c>
      <c r="C86" s="55" t="s">
        <v>559</v>
      </c>
      <c r="D86" s="55" t="s">
        <v>1488</v>
      </c>
      <c r="E86" s="55" t="s">
        <v>1491</v>
      </c>
      <c r="F86" s="55" t="s">
        <v>1492</v>
      </c>
      <c r="G86" s="55" t="s">
        <v>1488</v>
      </c>
      <c r="H86" s="55" t="s">
        <v>1492</v>
      </c>
      <c r="K86" s="64"/>
      <c r="L86" s="91" t="s">
        <v>1493</v>
      </c>
      <c r="M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87" spans="1:13" ht="18" customHeight="1">
      <c r="A87" s="55">
        <v>86</v>
      </c>
      <c r="B87" s="55" t="s">
        <v>560</v>
      </c>
      <c r="C87" s="55" t="s">
        <v>562</v>
      </c>
      <c r="D87" s="55" t="s">
        <v>1495</v>
      </c>
      <c r="E87" s="55" t="s">
        <v>1498</v>
      </c>
      <c r="F87" s="55" t="s">
        <v>1499</v>
      </c>
      <c r="G87" s="55" t="s">
        <v>1495</v>
      </c>
      <c r="H87" s="55" t="s">
        <v>1499</v>
      </c>
      <c r="J87" s="55" t="s">
        <v>564</v>
      </c>
      <c r="K87" s="64"/>
      <c r="L87" s="91" t="s">
        <v>1500</v>
      </c>
      <c r="M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8" spans="1:13" ht="18" customHeight="1">
      <c r="A88" s="55">
        <v>87</v>
      </c>
      <c r="B88" s="55" t="s">
        <v>560</v>
      </c>
      <c r="C88" s="55" t="s">
        <v>562</v>
      </c>
      <c r="D88" s="55" t="s">
        <v>1501</v>
      </c>
      <c r="E88" s="55" t="s">
        <v>1504</v>
      </c>
      <c r="F88" s="55" t="s">
        <v>1505</v>
      </c>
      <c r="G88" s="55" t="s">
        <v>1501</v>
      </c>
      <c r="H88" s="55" t="s">
        <v>1505</v>
      </c>
      <c r="J88" s="55" t="s">
        <v>564</v>
      </c>
      <c r="K88" s="64"/>
      <c r="L88" s="91" t="s">
        <v>1506</v>
      </c>
      <c r="M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9" spans="1:13" ht="18" customHeight="1">
      <c r="A89" s="55">
        <v>88</v>
      </c>
      <c r="B89" s="55" t="s">
        <v>560</v>
      </c>
      <c r="C89" s="55" t="s">
        <v>562</v>
      </c>
      <c r="D89" s="55" t="s">
        <v>1507</v>
      </c>
      <c r="E89" s="55" t="s">
        <v>1510</v>
      </c>
      <c r="F89" s="55" t="s">
        <v>1511</v>
      </c>
      <c r="G89" s="55" t="s">
        <v>1507</v>
      </c>
      <c r="H89" s="55" t="s">
        <v>1511</v>
      </c>
      <c r="J89" s="55" t="s">
        <v>564</v>
      </c>
      <c r="K89" s="64"/>
      <c r="L89" s="91" t="s">
        <v>1512</v>
      </c>
      <c r="M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0" spans="1:13" ht="18" customHeight="1">
      <c r="A90" s="55">
        <v>89</v>
      </c>
      <c r="B90" s="55" t="s">
        <v>560</v>
      </c>
      <c r="C90" s="55" t="s">
        <v>562</v>
      </c>
      <c r="D90" s="55" t="s">
        <v>1513</v>
      </c>
      <c r="E90" s="55" t="s">
        <v>1516</v>
      </c>
      <c r="F90" s="55" t="s">
        <v>1517</v>
      </c>
      <c r="G90" s="55" t="s">
        <v>1513</v>
      </c>
      <c r="H90" s="55" t="s">
        <v>1517</v>
      </c>
      <c r="J90" s="55" t="s">
        <v>564</v>
      </c>
      <c r="K90" s="64"/>
      <c r="L90" s="91" t="s">
        <v>1518</v>
      </c>
      <c r="M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1" spans="1:13" ht="18" customHeight="1">
      <c r="A91" s="55">
        <v>90</v>
      </c>
      <c r="B91" s="55" t="s">
        <v>665</v>
      </c>
      <c r="C91" s="55" t="s">
        <v>559</v>
      </c>
      <c r="D91" s="55" t="s">
        <v>1519</v>
      </c>
      <c r="E91" s="55" t="s">
        <v>1522</v>
      </c>
      <c r="F91" s="55" t="s">
        <v>1523</v>
      </c>
      <c r="G91" s="55" t="s">
        <v>1519</v>
      </c>
      <c r="H91" s="55" t="s">
        <v>1523</v>
      </c>
      <c r="K91" s="64"/>
      <c r="L91" s="91" t="s">
        <v>1524</v>
      </c>
      <c r="M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2" spans="1:13" ht="18" customHeight="1">
      <c r="A92" s="55">
        <v>91</v>
      </c>
      <c r="B92" s="55" t="s">
        <v>665</v>
      </c>
      <c r="C92" s="55" t="s">
        <v>559</v>
      </c>
      <c r="D92" s="55" t="s">
        <v>1528</v>
      </c>
      <c r="E92" s="55" t="s">
        <v>1529</v>
      </c>
      <c r="F92" s="55" t="s">
        <v>1530</v>
      </c>
      <c r="G92" s="55" t="s">
        <v>1525</v>
      </c>
      <c r="H92" s="55" t="s">
        <v>1530</v>
      </c>
      <c r="K92" s="64"/>
      <c r="L92" s="91" t="s">
        <v>1531</v>
      </c>
      <c r="M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93" spans="1:13" ht="18" customHeight="1">
      <c r="A93" s="55">
        <v>92</v>
      </c>
      <c r="B93" s="55" t="s">
        <v>665</v>
      </c>
      <c r="C93" s="55" t="s">
        <v>559</v>
      </c>
      <c r="D93" s="55" t="s">
        <v>1532</v>
      </c>
      <c r="E93" s="55" t="s">
        <v>1535</v>
      </c>
      <c r="F93" s="55" t="s">
        <v>1536</v>
      </c>
      <c r="G93" s="55" t="s">
        <v>1532</v>
      </c>
      <c r="H93" s="55" t="s">
        <v>1536</v>
      </c>
      <c r="K93" s="64"/>
      <c r="L93" s="91" t="s">
        <v>1537</v>
      </c>
      <c r="M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4" spans="1:13" ht="18" customHeight="1">
      <c r="A94" s="55">
        <v>93</v>
      </c>
      <c r="B94" s="55" t="s">
        <v>560</v>
      </c>
      <c r="C94" s="55" t="s">
        <v>562</v>
      </c>
      <c r="D94" s="55" t="s">
        <v>1542</v>
      </c>
      <c r="E94" s="55" t="s">
        <v>1545</v>
      </c>
      <c r="F94" s="55" t="s">
        <v>1546</v>
      </c>
      <c r="G94" s="55" t="s">
        <v>1542</v>
      </c>
      <c r="H94" s="55" t="s">
        <v>1546</v>
      </c>
      <c r="J94" s="55" t="s">
        <v>563</v>
      </c>
      <c r="K94" s="64"/>
      <c r="L94" s="91" t="s">
        <v>1547</v>
      </c>
      <c r="M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5" spans="1:13" ht="18" customHeight="1">
      <c r="A95" s="55">
        <v>94</v>
      </c>
      <c r="B95" s="55" t="s">
        <v>665</v>
      </c>
      <c r="C95" s="55" t="s">
        <v>562</v>
      </c>
      <c r="D95" s="55" t="s">
        <v>1548</v>
      </c>
      <c r="E95" s="55" t="s">
        <v>1551</v>
      </c>
      <c r="F95" s="55" t="s">
        <v>1552</v>
      </c>
      <c r="G95" s="55" t="s">
        <v>1548</v>
      </c>
      <c r="H95" s="55" t="s">
        <v>1552</v>
      </c>
      <c r="J95" s="55" t="s">
        <v>563</v>
      </c>
      <c r="K95" s="64"/>
      <c r="L95" s="91" t="s">
        <v>1553</v>
      </c>
      <c r="M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6" spans="1:13" ht="18" customHeight="1">
      <c r="A96" s="55">
        <v>95</v>
      </c>
      <c r="B96" s="55" t="s">
        <v>560</v>
      </c>
      <c r="C96" s="55" t="s">
        <v>559</v>
      </c>
      <c r="D96" s="55" t="s">
        <v>1554</v>
      </c>
      <c r="E96" s="55" t="s">
        <v>1557</v>
      </c>
      <c r="F96" s="55" t="s">
        <v>1558</v>
      </c>
      <c r="G96" s="55" t="s">
        <v>1554</v>
      </c>
      <c r="H96" s="55" t="s">
        <v>1558</v>
      </c>
      <c r="J96" s="55" t="s">
        <v>1181</v>
      </c>
      <c r="K96" s="64"/>
      <c r="L96" s="91" t="s">
        <v>1559</v>
      </c>
      <c r="M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7" spans="1:13" ht="18" customHeight="1">
      <c r="A97" s="55">
        <v>96</v>
      </c>
      <c r="B97" s="55" t="s">
        <v>560</v>
      </c>
      <c r="C97" s="55" t="s">
        <v>559</v>
      </c>
      <c r="D97" s="55" t="s">
        <v>1560</v>
      </c>
      <c r="E97" s="55" t="s">
        <v>1563</v>
      </c>
      <c r="F97" s="55" t="s">
        <v>1564</v>
      </c>
      <c r="G97" s="55" t="s">
        <v>1560</v>
      </c>
      <c r="H97" s="55" t="s">
        <v>1564</v>
      </c>
      <c r="I97" s="55" t="s">
        <v>1565</v>
      </c>
      <c r="J97" s="55" t="s">
        <v>1114</v>
      </c>
      <c r="K97" s="64"/>
      <c r="L97" s="91" t="s">
        <v>1566</v>
      </c>
      <c r="M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8" spans="1:13" ht="18" customHeight="1">
      <c r="A98" s="55">
        <v>97</v>
      </c>
      <c r="B98" s="55" t="s">
        <v>665</v>
      </c>
      <c r="C98" s="55" t="s">
        <v>559</v>
      </c>
      <c r="D98" s="55" t="s">
        <v>663</v>
      </c>
      <c r="E98" s="55" t="s">
        <v>667</v>
      </c>
      <c r="F98" s="55" t="s">
        <v>668</v>
      </c>
      <c r="G98" s="55" t="s">
        <v>663</v>
      </c>
      <c r="H98" s="55" t="s">
        <v>668</v>
      </c>
      <c r="K98" s="64"/>
      <c r="L98" s="91" t="s">
        <v>669</v>
      </c>
      <c r="M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99" spans="1:13" ht="18" customHeight="1">
      <c r="A99" s="55">
        <v>98</v>
      </c>
      <c r="B99" s="55" t="s">
        <v>665</v>
      </c>
      <c r="C99" s="55" t="s">
        <v>562</v>
      </c>
      <c r="D99" s="55" t="s">
        <v>674</v>
      </c>
      <c r="E99" s="55" t="s">
        <v>786</v>
      </c>
      <c r="F99" s="55" t="s">
        <v>787</v>
      </c>
      <c r="G99" s="55" t="s">
        <v>671</v>
      </c>
      <c r="H99" s="55" t="s">
        <v>787</v>
      </c>
      <c r="J99" s="55" t="s">
        <v>564</v>
      </c>
      <c r="K99" s="64"/>
      <c r="L99" s="91" t="s">
        <v>675</v>
      </c>
      <c r="M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0" spans="1:13" ht="18" customHeight="1">
      <c r="A100" s="55">
        <v>99</v>
      </c>
      <c r="B100" s="55" t="s">
        <v>665</v>
      </c>
      <c r="C100" s="55" t="s">
        <v>562</v>
      </c>
      <c r="D100" s="55" t="s">
        <v>679</v>
      </c>
      <c r="E100" s="55" t="s">
        <v>680</v>
      </c>
      <c r="F100" s="55" t="s">
        <v>681</v>
      </c>
      <c r="G100" s="55" t="s">
        <v>676</v>
      </c>
      <c r="H100" s="55" t="s">
        <v>681</v>
      </c>
      <c r="J100" s="55" t="s">
        <v>564</v>
      </c>
      <c r="K100" s="64"/>
      <c r="L100" s="91" t="s">
        <v>682</v>
      </c>
      <c r="M1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1" spans="1:13" ht="18" customHeight="1">
      <c r="A101" s="55">
        <v>100</v>
      </c>
      <c r="B101" s="55" t="s">
        <v>665</v>
      </c>
      <c r="C101" s="55" t="s">
        <v>562</v>
      </c>
      <c r="D101" s="55" t="s">
        <v>684</v>
      </c>
      <c r="E101" s="55" t="s">
        <v>687</v>
      </c>
      <c r="F101" s="55" t="s">
        <v>688</v>
      </c>
      <c r="G101" s="55" t="s">
        <v>684</v>
      </c>
      <c r="H101" s="55" t="s">
        <v>688</v>
      </c>
      <c r="J101" s="55" t="s">
        <v>563</v>
      </c>
      <c r="K101" s="64"/>
      <c r="L101" s="91" t="s">
        <v>689</v>
      </c>
      <c r="M1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2" spans="1:13" ht="18" customHeight="1">
      <c r="A102" s="55">
        <v>101</v>
      </c>
      <c r="B102" s="55" t="s">
        <v>560</v>
      </c>
      <c r="C102" s="55" t="s">
        <v>562</v>
      </c>
      <c r="D102" s="55" t="s">
        <v>690</v>
      </c>
      <c r="E102" s="55" t="s">
        <v>693</v>
      </c>
      <c r="F102" s="55" t="s">
        <v>694</v>
      </c>
      <c r="G102" s="55" t="s">
        <v>690</v>
      </c>
      <c r="H102" s="55" t="s">
        <v>694</v>
      </c>
      <c r="J102" s="55" t="s">
        <v>564</v>
      </c>
      <c r="K102" s="64"/>
      <c r="L102" s="91" t="s">
        <v>695</v>
      </c>
      <c r="M1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3" spans="1:13" ht="18" customHeight="1">
      <c r="A103" s="55">
        <v>102</v>
      </c>
      <c r="B103" s="55" t="s">
        <v>560</v>
      </c>
      <c r="C103" s="55" t="s">
        <v>562</v>
      </c>
      <c r="D103" s="55" t="s">
        <v>696</v>
      </c>
      <c r="E103" s="55" t="s">
        <v>699</v>
      </c>
      <c r="F103" s="55" t="s">
        <v>700</v>
      </c>
      <c r="G103" s="55" t="s">
        <v>696</v>
      </c>
      <c r="H103" s="55" t="s">
        <v>700</v>
      </c>
      <c r="J103" s="55" t="s">
        <v>563</v>
      </c>
      <c r="K103" s="64"/>
      <c r="L103" s="91" t="s">
        <v>701</v>
      </c>
      <c r="M1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4" spans="1:13" ht="18" customHeight="1">
      <c r="A104" s="55">
        <v>103</v>
      </c>
      <c r="B104" s="55" t="s">
        <v>560</v>
      </c>
      <c r="C104" s="55" t="s">
        <v>562</v>
      </c>
      <c r="D104" s="55" t="s">
        <v>705</v>
      </c>
      <c r="E104" s="55" t="s">
        <v>706</v>
      </c>
      <c r="F104" s="55" t="s">
        <v>707</v>
      </c>
      <c r="G104" s="55" t="s">
        <v>702</v>
      </c>
      <c r="H104" s="55" t="s">
        <v>707</v>
      </c>
      <c r="J104" s="55" t="s">
        <v>563</v>
      </c>
      <c r="K104" s="64"/>
      <c r="L104" s="91" t="s">
        <v>708</v>
      </c>
      <c r="M1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5" spans="1:13" ht="18" customHeight="1">
      <c r="A105" s="55">
        <v>104</v>
      </c>
      <c r="B105" s="55" t="s">
        <v>560</v>
      </c>
      <c r="C105" s="55" t="s">
        <v>562</v>
      </c>
      <c r="D105" s="55" t="s">
        <v>709</v>
      </c>
      <c r="E105" s="55" t="s">
        <v>712</v>
      </c>
      <c r="F105" s="55" t="s">
        <v>713</v>
      </c>
      <c r="G105" s="55" t="s">
        <v>709</v>
      </c>
      <c r="H105" s="55" t="s">
        <v>713</v>
      </c>
      <c r="J105" s="55" t="s">
        <v>563</v>
      </c>
      <c r="K105" s="64"/>
      <c r="L105" s="91" t="s">
        <v>714</v>
      </c>
      <c r="M1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6" spans="1:13" ht="18" customHeight="1">
      <c r="A106" s="55">
        <v>105</v>
      </c>
      <c r="B106" s="55" t="s">
        <v>560</v>
      </c>
      <c r="C106" s="55" t="s">
        <v>562</v>
      </c>
      <c r="D106" s="55" t="s">
        <v>715</v>
      </c>
      <c r="E106" s="55" t="s">
        <v>718</v>
      </c>
      <c r="F106" s="55" t="s">
        <v>719</v>
      </c>
      <c r="G106" s="55" t="s">
        <v>715</v>
      </c>
      <c r="H106" s="55" t="s">
        <v>719</v>
      </c>
      <c r="J106" s="55" t="s">
        <v>563</v>
      </c>
      <c r="K106" s="64"/>
      <c r="L106" s="91" t="s">
        <v>720</v>
      </c>
      <c r="M1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7" spans="1:13" ht="18" customHeight="1">
      <c r="A107" s="55">
        <v>106</v>
      </c>
      <c r="B107" s="55" t="s">
        <v>560</v>
      </c>
      <c r="C107" s="55" t="s">
        <v>562</v>
      </c>
      <c r="D107" s="55" t="s">
        <v>721</v>
      </c>
      <c r="E107" s="55" t="s">
        <v>724</v>
      </c>
      <c r="F107" s="55" t="s">
        <v>725</v>
      </c>
      <c r="G107" s="55" t="s">
        <v>721</v>
      </c>
      <c r="H107" s="55" t="s">
        <v>725</v>
      </c>
      <c r="J107" s="55" t="s">
        <v>564</v>
      </c>
      <c r="K107" s="64"/>
      <c r="L107" s="91" t="s">
        <v>726</v>
      </c>
      <c r="M1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8" spans="1:13" ht="18" customHeight="1">
      <c r="A108" s="55">
        <v>107</v>
      </c>
      <c r="B108" s="55" t="s">
        <v>560</v>
      </c>
      <c r="C108" s="55" t="s">
        <v>562</v>
      </c>
      <c r="D108" s="55" t="s">
        <v>727</v>
      </c>
      <c r="E108" s="55" t="s">
        <v>730</v>
      </c>
      <c r="F108" s="55" t="s">
        <v>731</v>
      </c>
      <c r="G108" s="55" t="s">
        <v>727</v>
      </c>
      <c r="H108" s="55" t="s">
        <v>731</v>
      </c>
      <c r="J108" s="55" t="s">
        <v>564</v>
      </c>
      <c r="K108" s="64"/>
      <c r="L108" s="91" t="s">
        <v>732</v>
      </c>
      <c r="M1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109" spans="1:13" ht="18" customHeight="1">
      <c r="A109" s="55">
        <v>108</v>
      </c>
      <c r="B109" s="55" t="s">
        <v>560</v>
      </c>
      <c r="C109" s="55" t="s">
        <v>562</v>
      </c>
      <c r="D109" s="55" t="s">
        <v>733</v>
      </c>
      <c r="E109" s="55" t="s">
        <v>736</v>
      </c>
      <c r="F109" s="55" t="s">
        <v>737</v>
      </c>
      <c r="G109" s="55" t="s">
        <v>733</v>
      </c>
      <c r="H109" s="55" t="s">
        <v>737</v>
      </c>
      <c r="J109" s="55" t="s">
        <v>563</v>
      </c>
      <c r="K109" s="64"/>
      <c r="L109" s="91" t="s">
        <v>738</v>
      </c>
      <c r="M1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0" spans="1:13" ht="18" customHeight="1">
      <c r="A110" s="55">
        <v>109</v>
      </c>
      <c r="B110" s="55" t="s">
        <v>560</v>
      </c>
      <c r="C110" s="55" t="s">
        <v>559</v>
      </c>
      <c r="D110" s="55" t="s">
        <v>739</v>
      </c>
      <c r="E110" s="55" t="s">
        <v>742</v>
      </c>
      <c r="F110" s="55" t="s">
        <v>743</v>
      </c>
      <c r="G110" s="55" t="s">
        <v>739</v>
      </c>
      <c r="H110" s="55" t="s">
        <v>743</v>
      </c>
      <c r="I110" s="55" t="s">
        <v>744</v>
      </c>
      <c r="K110" s="64"/>
      <c r="L110" s="91" t="s">
        <v>745</v>
      </c>
      <c r="M1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11" spans="1:13" ht="18" customHeight="1">
      <c r="A111" s="55">
        <v>110</v>
      </c>
      <c r="B111" s="55" t="s">
        <v>560</v>
      </c>
      <c r="C111" s="55" t="s">
        <v>559</v>
      </c>
      <c r="D111" s="55" t="s">
        <v>749</v>
      </c>
      <c r="E111" s="55" t="s">
        <v>750</v>
      </c>
      <c r="F111" s="55" t="s">
        <v>751</v>
      </c>
      <c r="G111" s="55" t="s">
        <v>746</v>
      </c>
      <c r="H111" s="55" t="s">
        <v>752</v>
      </c>
      <c r="K111" s="64"/>
      <c r="L111" s="91" t="s">
        <v>753</v>
      </c>
      <c r="M1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2" spans="1:13" ht="18" customHeight="1">
      <c r="A112" s="55">
        <v>111</v>
      </c>
      <c r="B112" s="55" t="s">
        <v>560</v>
      </c>
      <c r="C112" s="55" t="s">
        <v>559</v>
      </c>
      <c r="D112" s="55" t="s">
        <v>754</v>
      </c>
      <c r="E112" s="55" t="s">
        <v>757</v>
      </c>
      <c r="F112" s="55" t="s">
        <v>758</v>
      </c>
      <c r="G112" s="55" t="s">
        <v>754</v>
      </c>
      <c r="H112" s="55" t="s">
        <v>758</v>
      </c>
      <c r="K112" s="64"/>
      <c r="L112" s="91" t="s">
        <v>759</v>
      </c>
      <c r="M1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3" spans="1:13" ht="18" customHeight="1">
      <c r="A113" s="55">
        <v>112</v>
      </c>
      <c r="B113" s="55" t="s">
        <v>665</v>
      </c>
      <c r="C113" s="55" t="s">
        <v>559</v>
      </c>
      <c r="D113" s="55" t="s">
        <v>1574</v>
      </c>
      <c r="E113" s="55" t="s">
        <v>1575</v>
      </c>
      <c r="F113" s="55" t="s">
        <v>1576</v>
      </c>
      <c r="G113" s="55" t="s">
        <v>1571</v>
      </c>
      <c r="H113" s="55" t="s">
        <v>1576</v>
      </c>
      <c r="I113" s="55" t="s">
        <v>1577</v>
      </c>
      <c r="K113" s="64"/>
      <c r="L113" s="91" t="s">
        <v>1578</v>
      </c>
      <c r="M1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114" spans="1:13" ht="18" customHeight="1">
      <c r="A114" s="55">
        <v>113</v>
      </c>
      <c r="B114" s="55" t="s">
        <v>665</v>
      </c>
      <c r="C114" s="55" t="s">
        <v>559</v>
      </c>
      <c r="D114" s="55" t="s">
        <v>1581</v>
      </c>
      <c r="E114" s="55" t="s">
        <v>1584</v>
      </c>
      <c r="F114" s="55" t="s">
        <v>1585</v>
      </c>
      <c r="G114" s="55" t="s">
        <v>1581</v>
      </c>
      <c r="H114" s="55" t="s">
        <v>1585</v>
      </c>
      <c r="K114" s="64"/>
      <c r="L114" s="91" t="s">
        <v>1586</v>
      </c>
      <c r="M1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5" spans="1:13" ht="18" customHeight="1">
      <c r="A115" s="55">
        <v>114</v>
      </c>
      <c r="B115" s="55" t="s">
        <v>560</v>
      </c>
      <c r="C115" s="55" t="s">
        <v>562</v>
      </c>
      <c r="D115" s="55" t="s">
        <v>1587</v>
      </c>
      <c r="E115" s="55" t="s">
        <v>1590</v>
      </c>
      <c r="F115" s="55" t="s">
        <v>1591</v>
      </c>
      <c r="G115" s="55" t="s">
        <v>1587</v>
      </c>
      <c r="H115" s="55" t="s">
        <v>1591</v>
      </c>
      <c r="J115" s="55" t="s">
        <v>564</v>
      </c>
      <c r="K115" s="64"/>
      <c r="L115" s="91" t="s">
        <v>1592</v>
      </c>
      <c r="M1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6" spans="1:13" ht="18" customHeight="1">
      <c r="A116" s="55">
        <v>115</v>
      </c>
      <c r="B116" s="55" t="s">
        <v>560</v>
      </c>
      <c r="C116" s="55" t="s">
        <v>562</v>
      </c>
      <c r="D116" s="55" t="s">
        <v>1593</v>
      </c>
      <c r="E116" s="55" t="s">
        <v>1596</v>
      </c>
      <c r="F116" s="55" t="s">
        <v>1597</v>
      </c>
      <c r="G116" s="55" t="s">
        <v>1593</v>
      </c>
      <c r="H116" s="55" t="s">
        <v>1597</v>
      </c>
      <c r="J116" s="55" t="s">
        <v>564</v>
      </c>
      <c r="K116" s="64"/>
      <c r="L116" s="91" t="s">
        <v>1598</v>
      </c>
      <c r="M1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7" spans="1:13" ht="18" customHeight="1">
      <c r="A117" s="55">
        <v>116</v>
      </c>
      <c r="B117" s="55" t="s">
        <v>560</v>
      </c>
      <c r="C117" s="55" t="s">
        <v>562</v>
      </c>
      <c r="D117" s="55" t="s">
        <v>1602</v>
      </c>
      <c r="E117" s="55" t="s">
        <v>1603</v>
      </c>
      <c r="F117" s="55" t="s">
        <v>1604</v>
      </c>
      <c r="G117" s="55" t="s">
        <v>1599</v>
      </c>
      <c r="H117" s="55" t="s">
        <v>1604</v>
      </c>
      <c r="J117" s="55" t="s">
        <v>564</v>
      </c>
      <c r="K117" s="64"/>
      <c r="L117" s="91" t="s">
        <v>1605</v>
      </c>
      <c r="M1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8" spans="1:13" ht="18" customHeight="1">
      <c r="A118" s="55">
        <v>117</v>
      </c>
      <c r="B118" s="55" t="s">
        <v>560</v>
      </c>
      <c r="C118" s="55" t="s">
        <v>562</v>
      </c>
      <c r="D118" s="55" t="s">
        <v>1606</v>
      </c>
      <c r="E118" s="55" t="s">
        <v>1609</v>
      </c>
      <c r="F118" s="55" t="s">
        <v>1610</v>
      </c>
      <c r="G118" s="55" t="s">
        <v>1606</v>
      </c>
      <c r="H118" s="55" t="s">
        <v>1610</v>
      </c>
      <c r="J118" s="55" t="s">
        <v>564</v>
      </c>
      <c r="K118" s="64"/>
      <c r="L118" s="91" t="s">
        <v>1611</v>
      </c>
      <c r="M1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9" spans="1:13" ht="18" customHeight="1">
      <c r="A119" s="55">
        <v>118</v>
      </c>
      <c r="B119" s="55" t="s">
        <v>560</v>
      </c>
      <c r="C119" s="55" t="s">
        <v>559</v>
      </c>
      <c r="D119" s="55" t="s">
        <v>1612</v>
      </c>
      <c r="E119" s="55" t="s">
        <v>1615</v>
      </c>
      <c r="F119" s="55" t="s">
        <v>1616</v>
      </c>
      <c r="G119" s="55" t="s">
        <v>1612</v>
      </c>
      <c r="H119" s="55" t="s">
        <v>1616</v>
      </c>
      <c r="J119" s="55" t="s">
        <v>1181</v>
      </c>
      <c r="K119" s="64"/>
      <c r="L119" s="91" t="s">
        <v>1617</v>
      </c>
      <c r="M1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0" spans="1:13" ht="18" customHeight="1">
      <c r="A120" s="55">
        <v>119</v>
      </c>
      <c r="B120" s="55" t="s">
        <v>560</v>
      </c>
      <c r="C120" s="55" t="s">
        <v>559</v>
      </c>
      <c r="D120" s="55" t="s">
        <v>1618</v>
      </c>
      <c r="E120" s="55" t="s">
        <v>1621</v>
      </c>
      <c r="F120" s="55" t="s">
        <v>1622</v>
      </c>
      <c r="G120" s="55" t="s">
        <v>1618</v>
      </c>
      <c r="H120" s="55" t="s">
        <v>1622</v>
      </c>
      <c r="K120" s="64"/>
      <c r="L120" s="91" t="s">
        <v>1623</v>
      </c>
      <c r="M1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1" spans="1:13" ht="18" customHeight="1">
      <c r="A121" s="55">
        <v>120</v>
      </c>
      <c r="B121" s="55" t="s">
        <v>560</v>
      </c>
      <c r="C121" s="55" t="s">
        <v>559</v>
      </c>
      <c r="D121" s="55" t="s">
        <v>1625</v>
      </c>
      <c r="E121" s="55" t="s">
        <v>1628</v>
      </c>
      <c r="F121" s="55" t="s">
        <v>1629</v>
      </c>
      <c r="G121" s="55" t="s">
        <v>1625</v>
      </c>
      <c r="H121" s="55" t="s">
        <v>1629</v>
      </c>
      <c r="K121" s="64"/>
      <c r="L121" s="91" t="s">
        <v>1630</v>
      </c>
      <c r="M1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2" spans="1:13" ht="18" customHeight="1">
      <c r="A122" s="55">
        <v>121</v>
      </c>
      <c r="B122" s="55" t="s">
        <v>665</v>
      </c>
      <c r="C122" s="55" t="s">
        <v>562</v>
      </c>
      <c r="D122" s="55" t="s">
        <v>1632</v>
      </c>
      <c r="E122" s="55" t="s">
        <v>1635</v>
      </c>
      <c r="F122" s="55" t="s">
        <v>1636</v>
      </c>
      <c r="G122" s="55" t="s">
        <v>1632</v>
      </c>
      <c r="H122" s="55" t="s">
        <v>1636</v>
      </c>
      <c r="J122" s="55" t="s">
        <v>564</v>
      </c>
      <c r="K122" s="64"/>
      <c r="L122" s="91" t="s">
        <v>1637</v>
      </c>
      <c r="M1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3" spans="1:13" ht="18" customHeight="1">
      <c r="A123" s="55">
        <v>122</v>
      </c>
      <c r="B123" s="55" t="s">
        <v>560</v>
      </c>
      <c r="C123" s="55" t="s">
        <v>559</v>
      </c>
      <c r="D123" s="55" t="s">
        <v>1701</v>
      </c>
      <c r="E123" s="55" t="s">
        <v>1704</v>
      </c>
      <c r="F123" s="55" t="s">
        <v>1705</v>
      </c>
      <c r="G123" s="55" t="s">
        <v>1701</v>
      </c>
      <c r="H123" s="55" t="s">
        <v>1705</v>
      </c>
      <c r="K123" s="64"/>
      <c r="L123" s="91" t="s">
        <v>1706</v>
      </c>
      <c r="M1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4" spans="1:13" ht="18" customHeight="1">
      <c r="A124" s="55">
        <v>123</v>
      </c>
      <c r="B124" s="55" t="s">
        <v>560</v>
      </c>
      <c r="C124" s="55" t="s">
        <v>562</v>
      </c>
      <c r="D124" s="55" t="s">
        <v>1707</v>
      </c>
      <c r="E124" s="55" t="s">
        <v>944</v>
      </c>
      <c r="F124" s="55" t="s">
        <v>1710</v>
      </c>
      <c r="G124" s="55" t="s">
        <v>1707</v>
      </c>
      <c r="H124" s="55" t="s">
        <v>1710</v>
      </c>
      <c r="J124" s="55" t="s">
        <v>1712</v>
      </c>
      <c r="K124" s="64"/>
      <c r="L124" s="91" t="s">
        <v>1711</v>
      </c>
      <c r="M1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5" spans="1:13" ht="18" customHeight="1">
      <c r="A125" s="55">
        <v>124</v>
      </c>
      <c r="B125" s="55" t="s">
        <v>560</v>
      </c>
      <c r="C125" s="55" t="s">
        <v>562</v>
      </c>
      <c r="D125" s="55" t="s">
        <v>1713</v>
      </c>
      <c r="E125" s="55" t="s">
        <v>1716</v>
      </c>
      <c r="F125" s="55" t="s">
        <v>1717</v>
      </c>
      <c r="G125" s="55" t="s">
        <v>1713</v>
      </c>
      <c r="H125" s="55" t="s">
        <v>1717</v>
      </c>
      <c r="J125" s="55" t="s">
        <v>564</v>
      </c>
      <c r="K125" s="64"/>
      <c r="L125" s="91" t="s">
        <v>1718</v>
      </c>
      <c r="M1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6" spans="1:13" ht="18" customHeight="1">
      <c r="A126" s="55">
        <v>125</v>
      </c>
      <c r="B126" s="55" t="s">
        <v>560</v>
      </c>
      <c r="C126" s="55" t="s">
        <v>562</v>
      </c>
      <c r="D126" s="55" t="s">
        <v>1722</v>
      </c>
      <c r="E126" s="55" t="s">
        <v>1723</v>
      </c>
      <c r="F126" s="55" t="s">
        <v>1724</v>
      </c>
      <c r="G126" s="55" t="s">
        <v>1719</v>
      </c>
      <c r="H126" s="55" t="s">
        <v>1724</v>
      </c>
      <c r="J126" s="55" t="s">
        <v>563</v>
      </c>
      <c r="K126" s="64"/>
      <c r="L126" s="91" t="s">
        <v>1725</v>
      </c>
      <c r="M1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7" spans="1:13" ht="18" customHeight="1">
      <c r="A127" s="55">
        <v>126</v>
      </c>
      <c r="B127" s="55" t="s">
        <v>560</v>
      </c>
      <c r="C127" s="55" t="s">
        <v>562</v>
      </c>
      <c r="D127" s="55" t="s">
        <v>1729</v>
      </c>
      <c r="E127" s="55" t="s">
        <v>1730</v>
      </c>
      <c r="F127" s="55" t="s">
        <v>1731</v>
      </c>
      <c r="G127" s="55" t="s">
        <v>1726</v>
      </c>
      <c r="H127" s="55" t="s">
        <v>1731</v>
      </c>
      <c r="J127" s="55" t="s">
        <v>564</v>
      </c>
      <c r="K127" s="64"/>
      <c r="L127" s="91" t="s">
        <v>1732</v>
      </c>
      <c r="M1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8" spans="1:13" ht="18" customHeight="1">
      <c r="A128" s="55">
        <v>127</v>
      </c>
      <c r="B128" s="55" t="s">
        <v>560</v>
      </c>
      <c r="C128" s="55" t="s">
        <v>562</v>
      </c>
      <c r="D128" s="55" t="s">
        <v>1733</v>
      </c>
      <c r="E128" s="55" t="s">
        <v>1392</v>
      </c>
      <c r="F128" s="55" t="s">
        <v>1736</v>
      </c>
      <c r="G128" s="55" t="s">
        <v>1733</v>
      </c>
      <c r="H128" s="55" t="s">
        <v>1736</v>
      </c>
      <c r="J128" s="55" t="s">
        <v>564</v>
      </c>
      <c r="K128" s="64"/>
      <c r="L128" s="91" t="s">
        <v>1737</v>
      </c>
      <c r="M1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9" spans="1:13" ht="18" customHeight="1">
      <c r="A129" s="55">
        <v>128</v>
      </c>
      <c r="B129" s="55" t="s">
        <v>560</v>
      </c>
      <c r="C129" s="55" t="s">
        <v>562</v>
      </c>
      <c r="D129" s="55" t="s">
        <v>1738</v>
      </c>
      <c r="E129" s="55" t="s">
        <v>1741</v>
      </c>
      <c r="F129" s="55" t="s">
        <v>1742</v>
      </c>
      <c r="G129" s="55" t="s">
        <v>1738</v>
      </c>
      <c r="H129" s="55" t="s">
        <v>1742</v>
      </c>
      <c r="J129" s="55" t="s">
        <v>563</v>
      </c>
      <c r="K129" s="64"/>
      <c r="L129" s="91" t="s">
        <v>1743</v>
      </c>
      <c r="M1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30" spans="1:13" ht="18" customHeight="1">
      <c r="A130" s="55">
        <v>129</v>
      </c>
      <c r="B130" s="55" t="s">
        <v>560</v>
      </c>
      <c r="C130" s="55" t="s">
        <v>562</v>
      </c>
      <c r="D130" s="55" t="s">
        <v>1748</v>
      </c>
      <c r="E130" s="55" t="s">
        <v>1751</v>
      </c>
      <c r="F130" s="55" t="s">
        <v>1752</v>
      </c>
      <c r="G130" s="55" t="s">
        <v>1748</v>
      </c>
      <c r="H130" s="55" t="s">
        <v>1752</v>
      </c>
      <c r="J130" s="55" t="s">
        <v>563</v>
      </c>
      <c r="K130" s="64"/>
      <c r="L130" s="91" t="s">
        <v>1753</v>
      </c>
      <c r="M1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1" spans="1:13" ht="18" customHeight="1">
      <c r="A131" s="55">
        <v>130</v>
      </c>
      <c r="B131" s="55" t="s">
        <v>560</v>
      </c>
      <c r="C131" s="55" t="s">
        <v>562</v>
      </c>
      <c r="D131" s="55" t="s">
        <v>1754</v>
      </c>
      <c r="E131" s="55" t="s">
        <v>1757</v>
      </c>
      <c r="F131" s="55" t="s">
        <v>1758</v>
      </c>
      <c r="G131" s="55" t="s">
        <v>1754</v>
      </c>
      <c r="H131" s="55" t="s">
        <v>1758</v>
      </c>
      <c r="J131" s="55" t="s">
        <v>1760</v>
      </c>
      <c r="K131" s="64"/>
      <c r="L131" s="91" t="s">
        <v>1759</v>
      </c>
      <c r="M1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2" spans="1:13" ht="18" customHeight="1">
      <c r="A132" s="55">
        <v>131</v>
      </c>
      <c r="B132" s="55" t="s">
        <v>560</v>
      </c>
      <c r="C132" s="55" t="s">
        <v>562</v>
      </c>
      <c r="D132" s="55" t="s">
        <v>1764</v>
      </c>
      <c r="E132" s="55" t="s">
        <v>1765</v>
      </c>
      <c r="F132" s="55" t="s">
        <v>1766</v>
      </c>
      <c r="G132" s="55" t="s">
        <v>1761</v>
      </c>
      <c r="H132" s="55" t="s">
        <v>1766</v>
      </c>
      <c r="J132" s="55" t="s">
        <v>564</v>
      </c>
      <c r="K132" s="64"/>
      <c r="L132" s="91" t="s">
        <v>1767</v>
      </c>
      <c r="M1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3" spans="1:13" ht="18" customHeight="1">
      <c r="A133" s="55">
        <v>132</v>
      </c>
      <c r="B133" s="55" t="s">
        <v>560</v>
      </c>
      <c r="C133" s="55" t="s">
        <v>562</v>
      </c>
      <c r="D133" s="55" t="s">
        <v>1771</v>
      </c>
      <c r="E133" s="55" t="s">
        <v>1772</v>
      </c>
      <c r="F133" s="55" t="s">
        <v>1773</v>
      </c>
      <c r="G133" s="55" t="s">
        <v>1768</v>
      </c>
      <c r="H133" s="55" t="s">
        <v>1773</v>
      </c>
      <c r="J133" s="55" t="s">
        <v>1775</v>
      </c>
      <c r="K133" s="64"/>
      <c r="L133" s="91" t="s">
        <v>1774</v>
      </c>
      <c r="M1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4" spans="1:13" ht="18" customHeight="1">
      <c r="A134" s="55">
        <v>133</v>
      </c>
      <c r="B134" s="55" t="s">
        <v>560</v>
      </c>
      <c r="C134" s="55" t="s">
        <v>562</v>
      </c>
      <c r="D134" s="55" t="s">
        <v>1771</v>
      </c>
      <c r="E134" s="55" t="s">
        <v>1778</v>
      </c>
      <c r="F134" s="55" t="s">
        <v>1779</v>
      </c>
      <c r="G134" s="55" t="s">
        <v>1771</v>
      </c>
      <c r="H134" s="55" t="s">
        <v>1779</v>
      </c>
      <c r="J134" s="55" t="s">
        <v>564</v>
      </c>
      <c r="K134" s="64"/>
      <c r="L134" s="91" t="s">
        <v>1780</v>
      </c>
      <c r="M1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5" spans="1:13" ht="18" customHeight="1">
      <c r="A135" s="55">
        <v>134</v>
      </c>
      <c r="B135" s="55" t="s">
        <v>560</v>
      </c>
      <c r="C135" s="55" t="s">
        <v>562</v>
      </c>
      <c r="D135" s="55" t="s">
        <v>1784</v>
      </c>
      <c r="E135" s="55" t="s">
        <v>1785</v>
      </c>
      <c r="F135" s="55" t="s">
        <v>1786</v>
      </c>
      <c r="G135" s="55" t="s">
        <v>1781</v>
      </c>
      <c r="H135" s="55" t="s">
        <v>1786</v>
      </c>
      <c r="J135" s="55" t="s">
        <v>563</v>
      </c>
      <c r="K135" s="64"/>
      <c r="L135" s="91" t="s">
        <v>1787</v>
      </c>
      <c r="M1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6" spans="1:13" ht="18" customHeight="1">
      <c r="A136" s="55">
        <v>135</v>
      </c>
      <c r="B136" s="55" t="s">
        <v>560</v>
      </c>
      <c r="C136" s="55" t="s">
        <v>562</v>
      </c>
      <c r="D136" s="55" t="s">
        <v>1791</v>
      </c>
      <c r="E136" s="55" t="s">
        <v>1792</v>
      </c>
      <c r="F136" s="55" t="s">
        <v>1793</v>
      </c>
      <c r="G136" s="55" t="s">
        <v>1788</v>
      </c>
      <c r="H136" s="55" t="s">
        <v>1793</v>
      </c>
      <c r="J136" s="55" t="s">
        <v>563</v>
      </c>
      <c r="K136" s="64"/>
      <c r="L136" s="91" t="s">
        <v>1794</v>
      </c>
      <c r="M1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7" spans="1:13" ht="18" customHeight="1">
      <c r="A137" s="55">
        <v>136</v>
      </c>
      <c r="B137" s="55" t="s">
        <v>665</v>
      </c>
      <c r="C137" s="55" t="s">
        <v>559</v>
      </c>
      <c r="D137" s="55" t="s">
        <v>1795</v>
      </c>
      <c r="E137" s="55" t="s">
        <v>1798</v>
      </c>
      <c r="F137" s="55" t="s">
        <v>1799</v>
      </c>
      <c r="G137" s="55" t="s">
        <v>1795</v>
      </c>
      <c r="H137" s="55" t="s">
        <v>1799</v>
      </c>
      <c r="K137" s="64"/>
      <c r="L137" s="91" t="s">
        <v>1800</v>
      </c>
      <c r="M1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8" spans="1:13" ht="18" customHeight="1">
      <c r="A138" s="55">
        <v>137</v>
      </c>
      <c r="B138" s="55" t="s">
        <v>665</v>
      </c>
      <c r="C138" s="55" t="s">
        <v>559</v>
      </c>
      <c r="D138" s="55" t="s">
        <v>1801</v>
      </c>
      <c r="E138" s="55" t="s">
        <v>1804</v>
      </c>
      <c r="F138" s="55" t="s">
        <v>1805</v>
      </c>
      <c r="G138" s="55" t="s">
        <v>1801</v>
      </c>
      <c r="H138" s="55" t="s">
        <v>1805</v>
      </c>
      <c r="I138" s="55" t="s">
        <v>1806</v>
      </c>
      <c r="K138" s="64"/>
      <c r="L138" s="91" t="s">
        <v>1807</v>
      </c>
      <c r="M1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9" spans="1:13" ht="18" customHeight="1">
      <c r="A139" s="55">
        <v>138</v>
      </c>
      <c r="B139" s="55" t="s">
        <v>665</v>
      </c>
      <c r="C139" s="55" t="s">
        <v>562</v>
      </c>
      <c r="D139" s="55" t="s">
        <v>1808</v>
      </c>
      <c r="E139" s="55" t="s">
        <v>1811</v>
      </c>
      <c r="F139" s="55" t="s">
        <v>1812</v>
      </c>
      <c r="G139" s="55" t="s">
        <v>1808</v>
      </c>
      <c r="H139" s="55" t="s">
        <v>1812</v>
      </c>
      <c r="J139" s="55" t="s">
        <v>564</v>
      </c>
      <c r="K139" s="64"/>
      <c r="L139" s="91" t="s">
        <v>1813</v>
      </c>
      <c r="M1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0" spans="1:13" ht="18" customHeight="1">
      <c r="A140" s="55">
        <v>139</v>
      </c>
      <c r="B140" s="55" t="s">
        <v>665</v>
      </c>
      <c r="C140" s="55" t="s">
        <v>562</v>
      </c>
      <c r="D140" s="55" t="s">
        <v>1814</v>
      </c>
      <c r="E140" s="55" t="s">
        <v>1817</v>
      </c>
      <c r="F140" s="55" t="s">
        <v>1818</v>
      </c>
      <c r="G140" s="55" t="s">
        <v>1814</v>
      </c>
      <c r="H140" s="55" t="s">
        <v>1818</v>
      </c>
      <c r="J140" s="55" t="s">
        <v>563</v>
      </c>
      <c r="K140" s="64"/>
      <c r="L140" s="91" t="s">
        <v>1819</v>
      </c>
      <c r="M1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1" spans="1:13" ht="18" customHeight="1">
      <c r="A141" s="55">
        <v>140</v>
      </c>
      <c r="B141" s="55" t="s">
        <v>665</v>
      </c>
      <c r="C141" s="55" t="s">
        <v>562</v>
      </c>
      <c r="D141" s="55" t="s">
        <v>1820</v>
      </c>
      <c r="E141" s="55" t="s">
        <v>1823</v>
      </c>
      <c r="F141" s="55" t="s">
        <v>1824</v>
      </c>
      <c r="G141" s="55" t="s">
        <v>1820</v>
      </c>
      <c r="H141" s="55" t="s">
        <v>1824</v>
      </c>
      <c r="J141" s="55" t="s">
        <v>563</v>
      </c>
      <c r="K141" s="64"/>
      <c r="L141" s="91" t="s">
        <v>1825</v>
      </c>
      <c r="M1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2" spans="1:13" ht="18" customHeight="1">
      <c r="A142" s="55">
        <v>141</v>
      </c>
      <c r="B142" s="55" t="s">
        <v>560</v>
      </c>
      <c r="C142" s="55" t="s">
        <v>559</v>
      </c>
      <c r="D142" s="55" t="s">
        <v>1837</v>
      </c>
      <c r="E142" s="55" t="s">
        <v>1838</v>
      </c>
      <c r="F142" s="55" t="s">
        <v>1839</v>
      </c>
      <c r="G142" s="55" t="s">
        <v>1834</v>
      </c>
      <c r="H142" s="55" t="s">
        <v>1840</v>
      </c>
      <c r="K142" s="64"/>
      <c r="L142" s="91" t="s">
        <v>1841</v>
      </c>
      <c r="M1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3" spans="1:13" ht="18" customHeight="1">
      <c r="A143" s="55">
        <v>142</v>
      </c>
      <c r="B143" s="55" t="s">
        <v>560</v>
      </c>
      <c r="C143" s="55" t="s">
        <v>559</v>
      </c>
      <c r="D143" s="55" t="s">
        <v>1842</v>
      </c>
      <c r="E143" s="55" t="s">
        <v>1845</v>
      </c>
      <c r="F143" s="55" t="s">
        <v>1846</v>
      </c>
      <c r="G143" s="55" t="s">
        <v>1842</v>
      </c>
      <c r="H143" s="55" t="s">
        <v>1846</v>
      </c>
      <c r="I143" s="55" t="s">
        <v>1846</v>
      </c>
      <c r="K143" s="64"/>
      <c r="L143" s="91" t="s">
        <v>1847</v>
      </c>
      <c r="M1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44" spans="1:13" ht="18" customHeight="1">
      <c r="A144" s="55">
        <v>143</v>
      </c>
      <c r="B144" s="55" t="s">
        <v>560</v>
      </c>
      <c r="C144" s="55" t="s">
        <v>559</v>
      </c>
      <c r="D144" s="55" t="s">
        <v>1848</v>
      </c>
      <c r="E144" s="55" t="s">
        <v>1851</v>
      </c>
      <c r="F144" s="55" t="s">
        <v>1852</v>
      </c>
      <c r="G144" s="55" t="s">
        <v>1848</v>
      </c>
      <c r="H144" s="55" t="s">
        <v>1852</v>
      </c>
      <c r="K144" s="64"/>
      <c r="L144" s="91" t="s">
        <v>1853</v>
      </c>
      <c r="M1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5" spans="1:13" ht="18" customHeight="1">
      <c r="A145" s="55">
        <v>144</v>
      </c>
      <c r="B145" s="55" t="s">
        <v>560</v>
      </c>
      <c r="C145" s="55" t="s">
        <v>559</v>
      </c>
      <c r="D145" s="55" t="s">
        <v>1854</v>
      </c>
      <c r="E145" s="55" t="s">
        <v>1857</v>
      </c>
      <c r="F145" s="55" t="s">
        <v>1858</v>
      </c>
      <c r="G145" s="55" t="s">
        <v>1854</v>
      </c>
      <c r="H145" s="55" t="s">
        <v>1858</v>
      </c>
      <c r="K145" s="64"/>
      <c r="L145" s="91" t="s">
        <v>1859</v>
      </c>
      <c r="M1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46" spans="1:13" ht="18" customHeight="1">
      <c r="A146" s="55">
        <v>145</v>
      </c>
      <c r="B146" s="55" t="s">
        <v>560</v>
      </c>
      <c r="C146" s="55" t="s">
        <v>559</v>
      </c>
      <c r="D146" s="55" t="s">
        <v>1863</v>
      </c>
      <c r="E146" s="55" t="s">
        <v>1864</v>
      </c>
      <c r="F146" s="55" t="s">
        <v>1865</v>
      </c>
      <c r="G146" s="55" t="s">
        <v>1860</v>
      </c>
      <c r="H146" s="55" t="s">
        <v>1866</v>
      </c>
      <c r="K146" s="64"/>
      <c r="L146" s="91" t="s">
        <v>1867</v>
      </c>
      <c r="M1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7" spans="1:13" ht="18" customHeight="1">
      <c r="A147" s="55">
        <v>146</v>
      </c>
      <c r="B147" s="55" t="s">
        <v>560</v>
      </c>
      <c r="C147" s="55" t="s">
        <v>559</v>
      </c>
      <c r="D147" s="55" t="s">
        <v>1868</v>
      </c>
      <c r="E147" s="55" t="s">
        <v>1871</v>
      </c>
      <c r="F147" s="55" t="s">
        <v>1872</v>
      </c>
      <c r="G147" s="55" t="s">
        <v>1868</v>
      </c>
      <c r="H147" s="55" t="s">
        <v>1872</v>
      </c>
      <c r="J147" s="55" t="s">
        <v>1874</v>
      </c>
      <c r="K147" s="64"/>
      <c r="L147" s="91" t="s">
        <v>1873</v>
      </c>
      <c r="M1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7</v>
      </c>
    </row>
    <row r="148" spans="1:13" ht="18" customHeight="1">
      <c r="A148" s="55">
        <v>147</v>
      </c>
      <c r="B148" s="55" t="s">
        <v>560</v>
      </c>
      <c r="C148" s="55" t="s">
        <v>562</v>
      </c>
      <c r="D148" s="55" t="s">
        <v>1880</v>
      </c>
      <c r="E148" s="55" t="s">
        <v>1881</v>
      </c>
      <c r="F148" s="55" t="s">
        <v>1882</v>
      </c>
      <c r="G148" s="55" t="s">
        <v>1877</v>
      </c>
      <c r="H148" s="55" t="s">
        <v>1882</v>
      </c>
      <c r="J148" s="55" t="s">
        <v>1884</v>
      </c>
      <c r="K148" s="64"/>
      <c r="L148" s="91" t="s">
        <v>1883</v>
      </c>
      <c r="M1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49" spans="1:13" ht="18" customHeight="1">
      <c r="A149" s="55">
        <v>148</v>
      </c>
      <c r="B149" s="55" t="s">
        <v>560</v>
      </c>
      <c r="C149" s="55" t="s">
        <v>562</v>
      </c>
      <c r="D149" s="55" t="s">
        <v>1885</v>
      </c>
      <c r="E149" s="55" t="s">
        <v>937</v>
      </c>
      <c r="F149" s="55" t="s">
        <v>1888</v>
      </c>
      <c r="G149" s="55" t="s">
        <v>1885</v>
      </c>
      <c r="H149" s="55" t="s">
        <v>1888</v>
      </c>
      <c r="J149" s="55" t="s">
        <v>1890</v>
      </c>
      <c r="K149" s="64"/>
      <c r="L149" s="91" t="s">
        <v>1889</v>
      </c>
      <c r="M1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0" spans="1:13" ht="18" customHeight="1">
      <c r="A150" s="55">
        <v>149</v>
      </c>
      <c r="B150" s="55" t="s">
        <v>560</v>
      </c>
      <c r="C150" s="55" t="s">
        <v>562</v>
      </c>
      <c r="D150" s="55" t="s">
        <v>1891</v>
      </c>
      <c r="E150" s="55" t="s">
        <v>1894</v>
      </c>
      <c r="F150" s="55" t="s">
        <v>1895</v>
      </c>
      <c r="G150" s="55" t="s">
        <v>1891</v>
      </c>
      <c r="H150" s="55" t="s">
        <v>1895</v>
      </c>
      <c r="J150" s="55" t="s">
        <v>564</v>
      </c>
      <c r="K150" s="64"/>
      <c r="L150" s="91" t="s">
        <v>1896</v>
      </c>
      <c r="M1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1" spans="1:13" ht="18" customHeight="1">
      <c r="A151" s="55">
        <v>150</v>
      </c>
      <c r="B151" s="55" t="s">
        <v>560</v>
      </c>
      <c r="C151" s="55" t="s">
        <v>562</v>
      </c>
      <c r="D151" s="55" t="s">
        <v>1897</v>
      </c>
      <c r="E151" s="55" t="s">
        <v>1772</v>
      </c>
      <c r="F151" s="55" t="s">
        <v>1900</v>
      </c>
      <c r="G151" s="55" t="s">
        <v>1897</v>
      </c>
      <c r="H151" s="55" t="s">
        <v>1900</v>
      </c>
      <c r="J151" s="55" t="s">
        <v>1902</v>
      </c>
      <c r="K151" s="64"/>
      <c r="L151" s="91" t="s">
        <v>1901</v>
      </c>
      <c r="M1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2" spans="1:13" ht="18" customHeight="1">
      <c r="A152" s="55">
        <v>151</v>
      </c>
      <c r="B152" s="55" t="s">
        <v>665</v>
      </c>
      <c r="C152" s="55" t="s">
        <v>562</v>
      </c>
      <c r="D152" s="55" t="s">
        <v>1903</v>
      </c>
      <c r="E152" s="55" t="s">
        <v>1906</v>
      </c>
      <c r="F152" s="55" t="s">
        <v>1907</v>
      </c>
      <c r="G152" s="55" t="s">
        <v>1903</v>
      </c>
      <c r="H152" s="55" t="s">
        <v>1907</v>
      </c>
      <c r="J152" s="55" t="s">
        <v>1909</v>
      </c>
      <c r="K152" s="64"/>
      <c r="L152" s="91" t="s">
        <v>1908</v>
      </c>
      <c r="M1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3" spans="1:13" ht="18" customHeight="1">
      <c r="A153" s="55">
        <v>152</v>
      </c>
      <c r="B153" s="55" t="s">
        <v>665</v>
      </c>
      <c r="C153" s="55" t="s">
        <v>559</v>
      </c>
      <c r="D153" s="55" t="s">
        <v>1920</v>
      </c>
      <c r="E153" s="55" t="s">
        <v>1923</v>
      </c>
      <c r="F153" s="55" t="s">
        <v>1924</v>
      </c>
      <c r="G153" s="55" t="s">
        <v>1920</v>
      </c>
      <c r="H153" s="55" t="s">
        <v>1924</v>
      </c>
      <c r="K153" s="64"/>
      <c r="L153" s="91" t="s">
        <v>1925</v>
      </c>
      <c r="M1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4" spans="1:13" ht="18" customHeight="1">
      <c r="A154" s="55">
        <v>153</v>
      </c>
      <c r="B154" s="55" t="s">
        <v>560</v>
      </c>
      <c r="C154" s="55" t="s">
        <v>559</v>
      </c>
      <c r="D154" s="55" t="s">
        <v>1929</v>
      </c>
      <c r="E154" s="55" t="s">
        <v>1930</v>
      </c>
      <c r="F154" s="55" t="s">
        <v>1931</v>
      </c>
      <c r="G154" s="55" t="s">
        <v>1926</v>
      </c>
      <c r="H154" s="55" t="s">
        <v>1931</v>
      </c>
      <c r="K154" s="64"/>
      <c r="L154" s="91" t="s">
        <v>1932</v>
      </c>
      <c r="M1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55" spans="1:13" ht="18" customHeight="1">
      <c r="A155" s="55">
        <v>154</v>
      </c>
      <c r="B155" s="55" t="s">
        <v>560</v>
      </c>
      <c r="C155" s="55" t="s">
        <v>562</v>
      </c>
      <c r="D155" s="55" t="s">
        <v>1933</v>
      </c>
      <c r="E155" s="55" t="s">
        <v>786</v>
      </c>
      <c r="F155" s="55" t="s">
        <v>1936</v>
      </c>
      <c r="G155" s="55" t="s">
        <v>1933</v>
      </c>
      <c r="H155" s="55" t="s">
        <v>1936</v>
      </c>
      <c r="J155" s="55" t="s">
        <v>564</v>
      </c>
      <c r="K155" s="64"/>
      <c r="L155" s="91" t="s">
        <v>1937</v>
      </c>
      <c r="M1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6" spans="1:13" ht="18" customHeight="1">
      <c r="A156" s="55">
        <v>155</v>
      </c>
      <c r="B156" s="55" t="s">
        <v>560</v>
      </c>
      <c r="C156" s="55" t="s">
        <v>562</v>
      </c>
      <c r="D156" s="55" t="s">
        <v>1957</v>
      </c>
      <c r="E156" s="55" t="s">
        <v>1958</v>
      </c>
      <c r="F156" s="55" t="s">
        <v>1959</v>
      </c>
      <c r="G156" s="55" t="s">
        <v>1961</v>
      </c>
      <c r="H156" s="55" t="s">
        <v>1959</v>
      </c>
      <c r="J156" s="55" t="s">
        <v>564</v>
      </c>
      <c r="K156" s="64"/>
      <c r="L156" s="91" t="s">
        <v>1962</v>
      </c>
      <c r="M1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7" spans="1:13" ht="18" customHeight="1">
      <c r="A157" s="55">
        <v>156</v>
      </c>
      <c r="B157" s="55" t="s">
        <v>560</v>
      </c>
      <c r="C157" s="55" t="s">
        <v>562</v>
      </c>
      <c r="D157" s="55" t="s">
        <v>1964</v>
      </c>
      <c r="E157" s="55" t="s">
        <v>1965</v>
      </c>
      <c r="F157" s="55" t="s">
        <v>1966</v>
      </c>
      <c r="G157" s="55" t="s">
        <v>1964</v>
      </c>
      <c r="H157" s="55" t="s">
        <v>1966</v>
      </c>
      <c r="J157" s="55" t="s">
        <v>1969</v>
      </c>
      <c r="K157" s="64"/>
      <c r="L157" s="91" t="s">
        <v>1968</v>
      </c>
      <c r="M1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58" spans="1:13" ht="18" customHeight="1">
      <c r="A158" s="55">
        <v>157</v>
      </c>
      <c r="B158" s="55" t="s">
        <v>560</v>
      </c>
      <c r="C158" s="55" t="s">
        <v>562</v>
      </c>
      <c r="D158" s="55" t="s">
        <v>1971</v>
      </c>
      <c r="E158" s="55" t="s">
        <v>1972</v>
      </c>
      <c r="F158" s="55" t="s">
        <v>1973</v>
      </c>
      <c r="G158" s="55" t="s">
        <v>1975</v>
      </c>
      <c r="H158" s="55" t="s">
        <v>1973</v>
      </c>
      <c r="J158" s="55" t="s">
        <v>1977</v>
      </c>
      <c r="K158" s="64"/>
      <c r="L158" s="91" t="s">
        <v>1976</v>
      </c>
      <c r="M1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9" spans="1:13" ht="18" customHeight="1">
      <c r="A159" s="55">
        <v>158</v>
      </c>
      <c r="B159" s="55" t="s">
        <v>560</v>
      </c>
      <c r="C159" s="55" t="s">
        <v>562</v>
      </c>
      <c r="D159" s="55" t="s">
        <v>1979</v>
      </c>
      <c r="E159" s="55" t="s">
        <v>1980</v>
      </c>
      <c r="F159" s="55" t="s">
        <v>1981</v>
      </c>
      <c r="G159" s="55" t="s">
        <v>1979</v>
      </c>
      <c r="H159" s="55" t="s">
        <v>1981</v>
      </c>
      <c r="J159" s="55" t="s">
        <v>564</v>
      </c>
      <c r="K159" s="64"/>
      <c r="L159" s="91" t="s">
        <v>1983</v>
      </c>
      <c r="M1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0" spans="1:13" ht="18" customHeight="1">
      <c r="A160" s="55">
        <v>159</v>
      </c>
      <c r="B160" s="55" t="s">
        <v>560</v>
      </c>
      <c r="C160" s="55" t="s">
        <v>559</v>
      </c>
      <c r="D160" s="55" t="s">
        <v>1985</v>
      </c>
      <c r="E160" s="55" t="s">
        <v>1986</v>
      </c>
      <c r="F160" s="55" t="s">
        <v>1987</v>
      </c>
      <c r="G160" s="55" t="s">
        <v>1985</v>
      </c>
      <c r="H160" s="55" t="s">
        <v>1987</v>
      </c>
      <c r="K160" s="64"/>
      <c r="L160" s="91" t="s">
        <v>1989</v>
      </c>
      <c r="M1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1" spans="1:13" ht="18" customHeight="1">
      <c r="A161" s="55">
        <v>160</v>
      </c>
      <c r="B161" s="55" t="s">
        <v>560</v>
      </c>
      <c r="C161" s="55" t="s">
        <v>559</v>
      </c>
      <c r="D161" s="55" t="s">
        <v>1991</v>
      </c>
      <c r="E161" s="55" t="s">
        <v>1992</v>
      </c>
      <c r="F161" s="55" t="s">
        <v>1993</v>
      </c>
      <c r="G161" s="55" t="s">
        <v>1991</v>
      </c>
      <c r="H161" s="55" t="s">
        <v>1993</v>
      </c>
      <c r="J161" s="55" t="s">
        <v>1114</v>
      </c>
      <c r="K161" s="64"/>
      <c r="L161" s="91" t="s">
        <v>1995</v>
      </c>
      <c r="M1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2" spans="1:13" ht="18" customHeight="1">
      <c r="A162" s="55">
        <v>161</v>
      </c>
      <c r="B162" s="55" t="s">
        <v>665</v>
      </c>
      <c r="C162" s="55" t="s">
        <v>559</v>
      </c>
      <c r="D162" s="55" t="s">
        <v>2000</v>
      </c>
      <c r="E162" s="55" t="s">
        <v>2001</v>
      </c>
      <c r="F162" s="55" t="s">
        <v>2002</v>
      </c>
      <c r="G162" s="55" t="s">
        <v>2000</v>
      </c>
      <c r="H162" s="55" t="s">
        <v>2002</v>
      </c>
      <c r="K162" s="64"/>
      <c r="L162" s="91" t="s">
        <v>2004</v>
      </c>
      <c r="M1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3" spans="1:13" ht="18" customHeight="1">
      <c r="A163" s="55">
        <v>162</v>
      </c>
      <c r="B163" s="55" t="s">
        <v>560</v>
      </c>
      <c r="C163" s="55" t="s">
        <v>562</v>
      </c>
      <c r="D163" s="55" t="s">
        <v>2006</v>
      </c>
      <c r="E163" s="55" t="s">
        <v>2009</v>
      </c>
      <c r="F163" s="55" t="s">
        <v>2010</v>
      </c>
      <c r="G163" s="55" t="s">
        <v>2006</v>
      </c>
      <c r="H163" s="55" t="s">
        <v>2010</v>
      </c>
      <c r="J163" s="55" t="s">
        <v>564</v>
      </c>
      <c r="K163" s="64"/>
      <c r="L163" s="91" t="s">
        <v>2011</v>
      </c>
      <c r="M1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4" spans="1:13" ht="18" customHeight="1">
      <c r="A164" s="55">
        <v>163</v>
      </c>
      <c r="B164" s="55" t="s">
        <v>560</v>
      </c>
      <c r="C164" s="55" t="s">
        <v>562</v>
      </c>
      <c r="D164" s="55" t="s">
        <v>2012</v>
      </c>
      <c r="E164" s="55" t="s">
        <v>2015</v>
      </c>
      <c r="F164" s="55" t="s">
        <v>2016</v>
      </c>
      <c r="G164" s="55" t="s">
        <v>2012</v>
      </c>
      <c r="H164" s="55" t="s">
        <v>2016</v>
      </c>
      <c r="J164" s="55" t="s">
        <v>2018</v>
      </c>
      <c r="K164" s="64"/>
      <c r="L164" s="91" t="s">
        <v>2017</v>
      </c>
      <c r="M1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5" spans="1:13" ht="18" customHeight="1">
      <c r="A165" s="55">
        <v>164</v>
      </c>
      <c r="B165" s="55" t="s">
        <v>560</v>
      </c>
      <c r="C165" s="55" t="s">
        <v>562</v>
      </c>
      <c r="D165" s="55" t="s">
        <v>2019</v>
      </c>
      <c r="E165" s="55" t="s">
        <v>2022</v>
      </c>
      <c r="F165" s="55" t="s">
        <v>2023</v>
      </c>
      <c r="G165" s="55" t="s">
        <v>2019</v>
      </c>
      <c r="H165" s="55" t="s">
        <v>2023</v>
      </c>
      <c r="J165" s="55" t="s">
        <v>2025</v>
      </c>
      <c r="K165" s="64"/>
      <c r="L165" s="91" t="s">
        <v>2024</v>
      </c>
      <c r="M1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66" spans="1:13" ht="18" customHeight="1">
      <c r="A166" s="55">
        <v>165</v>
      </c>
      <c r="B166" s="55" t="s">
        <v>560</v>
      </c>
      <c r="C166" s="55" t="s">
        <v>562</v>
      </c>
      <c r="D166" s="55" t="s">
        <v>2029</v>
      </c>
      <c r="E166" s="55" t="s">
        <v>2030</v>
      </c>
      <c r="F166" s="55" t="s">
        <v>2031</v>
      </c>
      <c r="G166" s="55" t="s">
        <v>2026</v>
      </c>
      <c r="H166" s="55" t="s">
        <v>2031</v>
      </c>
      <c r="J166" s="55" t="s">
        <v>563</v>
      </c>
      <c r="K166" s="64"/>
      <c r="L166" s="91" t="s">
        <v>2032</v>
      </c>
      <c r="M1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7" spans="1:13" ht="18" customHeight="1">
      <c r="A167" s="55">
        <v>166</v>
      </c>
      <c r="B167" s="55" t="s">
        <v>560</v>
      </c>
      <c r="C167" s="55" t="s">
        <v>562</v>
      </c>
      <c r="D167" s="55" t="s">
        <v>2033</v>
      </c>
      <c r="E167" s="55" t="s">
        <v>1332</v>
      </c>
      <c r="F167" s="55" t="s">
        <v>2036</v>
      </c>
      <c r="G167" s="55" t="s">
        <v>2033</v>
      </c>
      <c r="H167" s="55" t="s">
        <v>2036</v>
      </c>
      <c r="J167" s="55" t="s">
        <v>564</v>
      </c>
      <c r="K167" s="64"/>
      <c r="L167" s="91" t="s">
        <v>2037</v>
      </c>
      <c r="M1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8" spans="1:13" ht="18" customHeight="1">
      <c r="A168" s="55">
        <v>167</v>
      </c>
      <c r="B168" s="55" t="s">
        <v>665</v>
      </c>
      <c r="C168" s="55" t="s">
        <v>562</v>
      </c>
      <c r="D168" s="55" t="s">
        <v>2038</v>
      </c>
      <c r="E168" s="55" t="s">
        <v>2041</v>
      </c>
      <c r="F168" s="55" t="s">
        <v>2042</v>
      </c>
      <c r="G168" s="55" t="s">
        <v>2038</v>
      </c>
      <c r="H168" s="55" t="s">
        <v>2042</v>
      </c>
      <c r="J168" s="55" t="s">
        <v>564</v>
      </c>
      <c r="K168" s="64"/>
      <c r="L168" s="91" t="s">
        <v>2043</v>
      </c>
      <c r="M1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9" spans="1:13" ht="18" customHeight="1">
      <c r="A169" s="55">
        <v>168</v>
      </c>
      <c r="B169" s="55" t="s">
        <v>665</v>
      </c>
      <c r="C169" s="55" t="s">
        <v>562</v>
      </c>
      <c r="D169" s="55" t="s">
        <v>2044</v>
      </c>
      <c r="E169" s="55" t="s">
        <v>2047</v>
      </c>
      <c r="F169" s="55" t="s">
        <v>2048</v>
      </c>
      <c r="G169" s="55" t="s">
        <v>2044</v>
      </c>
      <c r="H169" s="55" t="s">
        <v>2048</v>
      </c>
      <c r="J169" s="55" t="s">
        <v>563</v>
      </c>
      <c r="K169" s="64"/>
      <c r="L169" s="91" t="s">
        <v>2049</v>
      </c>
      <c r="M1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0" spans="1:13" ht="18" customHeight="1">
      <c r="A170" s="55">
        <v>169</v>
      </c>
      <c r="B170" s="55" t="s">
        <v>665</v>
      </c>
      <c r="C170" s="55" t="s">
        <v>559</v>
      </c>
      <c r="D170" s="55" t="s">
        <v>2050</v>
      </c>
      <c r="E170" s="55" t="s">
        <v>2053</v>
      </c>
      <c r="F170" s="55" t="s">
        <v>2054</v>
      </c>
      <c r="G170" s="55" t="s">
        <v>2050</v>
      </c>
      <c r="H170" s="55" t="s">
        <v>2054</v>
      </c>
      <c r="J170" s="55" t="s">
        <v>1114</v>
      </c>
      <c r="K170" s="64"/>
      <c r="L170" s="91" t="s">
        <v>2055</v>
      </c>
      <c r="M1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1" spans="1:13" ht="18" customHeight="1">
      <c r="A171" s="55">
        <v>170</v>
      </c>
      <c r="B171" s="55" t="s">
        <v>665</v>
      </c>
      <c r="C171" s="55" t="s">
        <v>559</v>
      </c>
      <c r="D171" s="55" t="s">
        <v>2056</v>
      </c>
      <c r="E171" s="55" t="s">
        <v>2059</v>
      </c>
      <c r="F171" s="55" t="s">
        <v>2060</v>
      </c>
      <c r="G171" s="55" t="s">
        <v>2056</v>
      </c>
      <c r="H171" s="55" t="s">
        <v>2060</v>
      </c>
      <c r="I171" s="55" t="s">
        <v>2061</v>
      </c>
      <c r="K171" s="64"/>
      <c r="L171" s="91" t="s">
        <v>2062</v>
      </c>
      <c r="M1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72" spans="1:13" ht="18" customHeight="1">
      <c r="A172" s="55">
        <v>171</v>
      </c>
      <c r="B172" s="55" t="s">
        <v>560</v>
      </c>
      <c r="C172" s="55" t="s">
        <v>559</v>
      </c>
      <c r="D172" s="55" t="s">
        <v>2067</v>
      </c>
      <c r="E172" s="55" t="s">
        <v>2068</v>
      </c>
      <c r="F172" s="55" t="s">
        <v>2069</v>
      </c>
      <c r="G172" s="55" t="s">
        <v>2064</v>
      </c>
      <c r="H172" s="55" t="s">
        <v>2069</v>
      </c>
      <c r="K172" s="64"/>
      <c r="L172" s="91" t="s">
        <v>2070</v>
      </c>
      <c r="M1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73" spans="1:13" ht="18" customHeight="1">
      <c r="A173" s="55">
        <v>172</v>
      </c>
      <c r="B173" s="55" t="s">
        <v>665</v>
      </c>
      <c r="C173" s="55" t="s">
        <v>562</v>
      </c>
      <c r="D173" s="55" t="s">
        <v>2081</v>
      </c>
      <c r="E173" s="55" t="s">
        <v>2084</v>
      </c>
      <c r="F173" s="55" t="s">
        <v>2085</v>
      </c>
      <c r="G173" s="55" t="s">
        <v>2081</v>
      </c>
      <c r="H173" s="55" t="s">
        <v>2085</v>
      </c>
      <c r="J173" s="55" t="s">
        <v>563</v>
      </c>
      <c r="K173" s="64"/>
      <c r="L173" s="91" t="s">
        <v>2086</v>
      </c>
      <c r="M1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4" spans="1:13" ht="18" customHeight="1">
      <c r="A174" s="55">
        <v>173</v>
      </c>
      <c r="B174" s="55" t="s">
        <v>560</v>
      </c>
      <c r="C174" s="55" t="s">
        <v>562</v>
      </c>
      <c r="D174" s="55" t="s">
        <v>2087</v>
      </c>
      <c r="E174" s="55" t="s">
        <v>2090</v>
      </c>
      <c r="F174" s="55" t="s">
        <v>2091</v>
      </c>
      <c r="G174" s="55" t="s">
        <v>2087</v>
      </c>
      <c r="H174" s="55" t="s">
        <v>2091</v>
      </c>
      <c r="J174" s="55" t="s">
        <v>563</v>
      </c>
      <c r="K174" s="64"/>
      <c r="L174" s="91" t="s">
        <v>2092</v>
      </c>
      <c r="M1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5" spans="1:13" ht="18" customHeight="1">
      <c r="A175" s="55">
        <v>174</v>
      </c>
      <c r="B175" s="55" t="s">
        <v>665</v>
      </c>
      <c r="C175" s="55" t="s">
        <v>559</v>
      </c>
      <c r="D175" s="55" t="s">
        <v>2093</v>
      </c>
      <c r="E175" s="55" t="s">
        <v>2096</v>
      </c>
      <c r="F175" s="55" t="s">
        <v>2097</v>
      </c>
      <c r="G175" s="55" t="s">
        <v>2093</v>
      </c>
      <c r="H175" s="55" t="s">
        <v>2097</v>
      </c>
      <c r="K175" s="64"/>
      <c r="L175" s="91" t="s">
        <v>2098</v>
      </c>
      <c r="M1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6" spans="1:13" ht="18" customHeight="1">
      <c r="A176" s="55">
        <v>175</v>
      </c>
      <c r="B176" s="55" t="s">
        <v>665</v>
      </c>
      <c r="C176" s="55" t="s">
        <v>559</v>
      </c>
      <c r="D176" s="55" t="s">
        <v>2099</v>
      </c>
      <c r="E176" s="55" t="s">
        <v>2102</v>
      </c>
      <c r="F176" s="55" t="s">
        <v>2103</v>
      </c>
      <c r="G176" s="55" t="s">
        <v>2099</v>
      </c>
      <c r="H176" s="55" t="s">
        <v>2103</v>
      </c>
      <c r="K176" s="64"/>
      <c r="L176" s="91" t="s">
        <v>2104</v>
      </c>
      <c r="M1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7" spans="1:13" ht="18" customHeight="1">
      <c r="A177" s="55">
        <v>176</v>
      </c>
      <c r="B177" s="55" t="s">
        <v>665</v>
      </c>
      <c r="C177" s="55" t="s">
        <v>559</v>
      </c>
      <c r="D177" s="55" t="s">
        <v>2105</v>
      </c>
      <c r="E177" s="55" t="s">
        <v>2108</v>
      </c>
      <c r="F177" s="55" t="s">
        <v>2109</v>
      </c>
      <c r="G177" s="55" t="s">
        <v>2105</v>
      </c>
      <c r="H177" s="55" t="s">
        <v>2109</v>
      </c>
      <c r="K177" s="64"/>
      <c r="L177" s="91" t="s">
        <v>2110</v>
      </c>
      <c r="M1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8" spans="1:13" ht="18" customHeight="1">
      <c r="A178" s="55">
        <v>177</v>
      </c>
      <c r="B178" s="55" t="s">
        <v>560</v>
      </c>
      <c r="C178" s="55" t="s">
        <v>559</v>
      </c>
      <c r="D178" s="55" t="s">
        <v>2111</v>
      </c>
      <c r="E178" s="55" t="s">
        <v>2114</v>
      </c>
      <c r="F178" s="55" t="s">
        <v>2115</v>
      </c>
      <c r="G178" s="55" t="s">
        <v>2111</v>
      </c>
      <c r="H178" s="55" t="s">
        <v>2115</v>
      </c>
      <c r="I178" s="55" t="s">
        <v>2115</v>
      </c>
      <c r="K178" s="64"/>
      <c r="L178" s="91" t="s">
        <v>2116</v>
      </c>
      <c r="M1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79" spans="1:13" ht="18" customHeight="1">
      <c r="A179" s="55">
        <v>178</v>
      </c>
      <c r="B179" s="55" t="s">
        <v>560</v>
      </c>
      <c r="C179" s="55" t="s">
        <v>559</v>
      </c>
      <c r="D179" s="55" t="s">
        <v>2118</v>
      </c>
      <c r="E179" s="55" t="s">
        <v>2121</v>
      </c>
      <c r="F179" s="55" t="s">
        <v>2122</v>
      </c>
      <c r="G179" s="55" t="s">
        <v>2118</v>
      </c>
      <c r="H179" s="55" t="s">
        <v>2122</v>
      </c>
      <c r="J179" s="55" t="s">
        <v>1181</v>
      </c>
      <c r="K179" s="64"/>
      <c r="L179" s="91" t="s">
        <v>2123</v>
      </c>
      <c r="M1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0" spans="1:13" ht="18" customHeight="1">
      <c r="A180" s="55">
        <v>179</v>
      </c>
      <c r="B180" s="55" t="s">
        <v>560</v>
      </c>
      <c r="C180" s="55" t="s">
        <v>559</v>
      </c>
      <c r="D180" s="55" t="s">
        <v>2124</v>
      </c>
      <c r="E180" s="55" t="s">
        <v>2127</v>
      </c>
      <c r="F180" s="55" t="s">
        <v>2128</v>
      </c>
      <c r="G180" s="55" t="s">
        <v>2124</v>
      </c>
      <c r="H180" s="55" t="s">
        <v>2128</v>
      </c>
      <c r="J180" s="55" t="s">
        <v>1181</v>
      </c>
      <c r="K180" s="64"/>
      <c r="L180" s="91" t="s">
        <v>2129</v>
      </c>
      <c r="M1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81" spans="1:13" ht="18" customHeight="1">
      <c r="A181" s="55">
        <v>180</v>
      </c>
      <c r="B181" s="55" t="s">
        <v>560</v>
      </c>
      <c r="C181" s="55" t="s">
        <v>559</v>
      </c>
      <c r="D181" s="55" t="s">
        <v>2131</v>
      </c>
      <c r="E181" s="55" t="s">
        <v>2134</v>
      </c>
      <c r="F181" s="55" t="s">
        <v>2135</v>
      </c>
      <c r="G181" s="55" t="s">
        <v>2131</v>
      </c>
      <c r="H181" s="55" t="s">
        <v>2135</v>
      </c>
      <c r="I181" s="55" t="s">
        <v>2136</v>
      </c>
      <c r="K181" s="64"/>
      <c r="L181" s="91" t="s">
        <v>2137</v>
      </c>
      <c r="M1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2" spans="1:13" ht="18" customHeight="1">
      <c r="A182" s="55">
        <v>181</v>
      </c>
      <c r="B182" s="55" t="s">
        <v>560</v>
      </c>
      <c r="C182" s="55" t="s">
        <v>559</v>
      </c>
      <c r="D182" s="55" t="s">
        <v>2149</v>
      </c>
      <c r="E182" s="55" t="s">
        <v>2152</v>
      </c>
      <c r="F182" s="55" t="s">
        <v>2153</v>
      </c>
      <c r="G182" s="55" t="s">
        <v>2149</v>
      </c>
      <c r="H182" s="55" t="s">
        <v>2153</v>
      </c>
      <c r="K182" s="64"/>
      <c r="L182" s="91" t="s">
        <v>2154</v>
      </c>
      <c r="M1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3" spans="1:13" ht="18" customHeight="1">
      <c r="A183" s="55">
        <v>182</v>
      </c>
      <c r="B183" s="55" t="s">
        <v>560</v>
      </c>
      <c r="C183" s="55" t="s">
        <v>559</v>
      </c>
      <c r="D183" s="55" t="s">
        <v>2155</v>
      </c>
      <c r="E183" s="55" t="s">
        <v>2158</v>
      </c>
      <c r="F183" s="55" t="s">
        <v>2159</v>
      </c>
      <c r="G183" s="55" t="s">
        <v>2155</v>
      </c>
      <c r="H183" s="55" t="s">
        <v>2159</v>
      </c>
      <c r="K183" s="64"/>
      <c r="L183" s="91" t="s">
        <v>2160</v>
      </c>
      <c r="M1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4" spans="1:13" ht="18" customHeight="1">
      <c r="A184" s="55">
        <v>183</v>
      </c>
      <c r="B184" s="55" t="s">
        <v>560</v>
      </c>
      <c r="C184" s="55" t="s">
        <v>559</v>
      </c>
      <c r="D184" s="55" t="s">
        <v>2161</v>
      </c>
      <c r="E184" s="55" t="s">
        <v>2164</v>
      </c>
      <c r="F184" s="55" t="s">
        <v>2165</v>
      </c>
      <c r="G184" s="55" t="s">
        <v>2161</v>
      </c>
      <c r="H184" s="55" t="s">
        <v>2166</v>
      </c>
      <c r="J184" s="55" t="s">
        <v>2168</v>
      </c>
      <c r="K184" s="64"/>
      <c r="L184" s="91" t="s">
        <v>2167</v>
      </c>
      <c r="M1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5" spans="1:13" ht="18" customHeight="1">
      <c r="A185" s="55">
        <v>184</v>
      </c>
      <c r="B185" s="55" t="s">
        <v>560</v>
      </c>
      <c r="C185" s="55" t="s">
        <v>559</v>
      </c>
      <c r="D185" s="55" t="s">
        <v>1285</v>
      </c>
      <c r="E185" s="55" t="s">
        <v>2171</v>
      </c>
      <c r="F185" s="55" t="s">
        <v>2172</v>
      </c>
      <c r="G185" s="55" t="s">
        <v>1285</v>
      </c>
      <c r="H185" s="55" t="s">
        <v>2172</v>
      </c>
      <c r="K185" s="64"/>
      <c r="L185" s="91" t="s">
        <v>2173</v>
      </c>
      <c r="M1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6" spans="1:13" ht="18" customHeight="1">
      <c r="A186" s="55">
        <v>185</v>
      </c>
      <c r="B186" s="55" t="s">
        <v>560</v>
      </c>
      <c r="C186" s="55" t="s">
        <v>562</v>
      </c>
      <c r="D186" s="55" t="s">
        <v>4583</v>
      </c>
      <c r="E186" s="55" t="s">
        <v>2177</v>
      </c>
      <c r="F186" s="55" t="s">
        <v>2178</v>
      </c>
      <c r="G186" s="55" t="s">
        <v>2174</v>
      </c>
      <c r="H186" s="55" t="s">
        <v>2178</v>
      </c>
      <c r="J186" s="55" t="s">
        <v>564</v>
      </c>
      <c r="K186" s="64"/>
      <c r="L186" s="91" t="s">
        <v>2179</v>
      </c>
      <c r="M1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7" spans="1:13" ht="18" customHeight="1">
      <c r="A187" s="55">
        <v>186</v>
      </c>
      <c r="B187" s="55" t="s">
        <v>560</v>
      </c>
      <c r="C187" s="55" t="s">
        <v>562</v>
      </c>
      <c r="D187" s="55" t="s">
        <v>2180</v>
      </c>
      <c r="E187" s="55" t="s">
        <v>2183</v>
      </c>
      <c r="F187" s="55" t="s">
        <v>2184</v>
      </c>
      <c r="G187" s="55" t="s">
        <v>2180</v>
      </c>
      <c r="H187" s="55" t="s">
        <v>2184</v>
      </c>
      <c r="J187" s="55" t="s">
        <v>564</v>
      </c>
      <c r="K187" s="64"/>
      <c r="L187" s="91" t="s">
        <v>2185</v>
      </c>
      <c r="M1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88" spans="1:13" ht="18" customHeight="1">
      <c r="A188" s="55">
        <v>187</v>
      </c>
      <c r="B188" s="55" t="s">
        <v>560</v>
      </c>
      <c r="C188" s="55" t="s">
        <v>562</v>
      </c>
      <c r="D188" s="55" t="s">
        <v>2189</v>
      </c>
      <c r="E188" s="55" t="s">
        <v>2192</v>
      </c>
      <c r="F188" s="55" t="s">
        <v>2193</v>
      </c>
      <c r="G188" s="55" t="s">
        <v>2189</v>
      </c>
      <c r="H188" s="55" t="s">
        <v>2193</v>
      </c>
      <c r="J188" s="55" t="s">
        <v>564</v>
      </c>
      <c r="K188" s="64"/>
      <c r="L188" s="91" t="s">
        <v>2194</v>
      </c>
      <c r="M1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89" spans="1:13" ht="18" customHeight="1">
      <c r="A189" s="55">
        <v>188</v>
      </c>
      <c r="B189" s="55" t="s">
        <v>560</v>
      </c>
      <c r="C189" s="55" t="s">
        <v>562</v>
      </c>
      <c r="D189" s="55" t="s">
        <v>2195</v>
      </c>
      <c r="E189" s="55" t="s">
        <v>693</v>
      </c>
      <c r="F189" s="55" t="s">
        <v>2198</v>
      </c>
      <c r="G189" s="55" t="s">
        <v>2195</v>
      </c>
      <c r="H189" s="55" t="s">
        <v>2198</v>
      </c>
      <c r="J189" s="55" t="s">
        <v>564</v>
      </c>
      <c r="K189" s="64"/>
      <c r="L189" s="91" t="s">
        <v>2199</v>
      </c>
      <c r="M1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0" spans="1:13" ht="18" customHeight="1">
      <c r="A190" s="55">
        <v>189</v>
      </c>
      <c r="B190" s="55" t="s">
        <v>560</v>
      </c>
      <c r="C190" s="55" t="s">
        <v>562</v>
      </c>
      <c r="D190" s="55" t="s">
        <v>2200</v>
      </c>
      <c r="E190" s="55" t="s">
        <v>2203</v>
      </c>
      <c r="F190" s="55" t="s">
        <v>2204</v>
      </c>
      <c r="G190" s="55" t="s">
        <v>2200</v>
      </c>
      <c r="H190" s="55" t="s">
        <v>2204</v>
      </c>
      <c r="J190" s="55" t="s">
        <v>564</v>
      </c>
      <c r="K190" s="64"/>
      <c r="L190" s="91" t="s">
        <v>2205</v>
      </c>
      <c r="M1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1" spans="1:13" ht="18" customHeight="1">
      <c r="A191" s="55">
        <v>190</v>
      </c>
      <c r="B191" s="55" t="s">
        <v>560</v>
      </c>
      <c r="C191" s="55" t="s">
        <v>562</v>
      </c>
      <c r="D191" s="55" t="s">
        <v>2206</v>
      </c>
      <c r="E191" s="55" t="s">
        <v>2209</v>
      </c>
      <c r="F191" s="55" t="s">
        <v>2210</v>
      </c>
      <c r="G191" s="55" t="s">
        <v>2206</v>
      </c>
      <c r="H191" s="55" t="s">
        <v>2210</v>
      </c>
      <c r="J191" s="55" t="s">
        <v>564</v>
      </c>
      <c r="K191" s="64"/>
      <c r="L191" s="91" t="s">
        <v>2211</v>
      </c>
      <c r="M1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2" spans="1:13" ht="18" customHeight="1">
      <c r="A192" s="55">
        <v>191</v>
      </c>
      <c r="B192" s="55" t="s">
        <v>665</v>
      </c>
      <c r="C192" s="55" t="s">
        <v>562</v>
      </c>
      <c r="D192" s="55" t="s">
        <v>2215</v>
      </c>
      <c r="E192" s="55" t="s">
        <v>2216</v>
      </c>
      <c r="F192" s="55" t="s">
        <v>2217</v>
      </c>
      <c r="G192" s="55" t="s">
        <v>2212</v>
      </c>
      <c r="H192" s="55" t="s">
        <v>2217</v>
      </c>
      <c r="J192" s="55" t="s">
        <v>564</v>
      </c>
      <c r="K192" s="64"/>
      <c r="L192" s="91" t="s">
        <v>2218</v>
      </c>
      <c r="M1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3" spans="1:13" ht="18" customHeight="1">
      <c r="A193" s="55">
        <v>192</v>
      </c>
      <c r="B193" s="55" t="s">
        <v>665</v>
      </c>
      <c r="C193" s="55" t="s">
        <v>559</v>
      </c>
      <c r="D193" s="55" t="s">
        <v>2219</v>
      </c>
      <c r="E193" s="55" t="s">
        <v>2222</v>
      </c>
      <c r="F193" s="55" t="s">
        <v>2223</v>
      </c>
      <c r="G193" s="55" t="s">
        <v>2219</v>
      </c>
      <c r="H193" s="55" t="s">
        <v>2223</v>
      </c>
      <c r="J193" s="55" t="s">
        <v>2225</v>
      </c>
      <c r="K193" s="64"/>
      <c r="L193" s="91" t="s">
        <v>2224</v>
      </c>
      <c r="M1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4" spans="1:13" ht="18" customHeight="1">
      <c r="A194" s="55">
        <v>193</v>
      </c>
      <c r="B194" s="55" t="s">
        <v>665</v>
      </c>
      <c r="C194" s="55" t="s">
        <v>559</v>
      </c>
      <c r="D194" s="55" t="s">
        <v>2226</v>
      </c>
      <c r="E194" s="55" t="s">
        <v>2229</v>
      </c>
      <c r="F194" s="55" t="s">
        <v>2230</v>
      </c>
      <c r="G194" s="55" t="s">
        <v>2226</v>
      </c>
      <c r="H194" s="55" t="s">
        <v>2230</v>
      </c>
      <c r="J194" s="55" t="s">
        <v>2232</v>
      </c>
      <c r="K194" s="64"/>
      <c r="L194" s="91" t="s">
        <v>2231</v>
      </c>
      <c r="M1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5" spans="1:13" ht="18" customHeight="1">
      <c r="A195" s="55">
        <v>194</v>
      </c>
      <c r="B195" s="55" t="s">
        <v>665</v>
      </c>
      <c r="C195" s="55" t="s">
        <v>559</v>
      </c>
      <c r="D195" s="55" t="s">
        <v>2234</v>
      </c>
      <c r="E195" s="55" t="s">
        <v>2237</v>
      </c>
      <c r="F195" s="55" t="s">
        <v>2238</v>
      </c>
      <c r="G195" s="55" t="s">
        <v>2234</v>
      </c>
      <c r="H195" s="55" t="s">
        <v>2238</v>
      </c>
      <c r="K195" s="64"/>
      <c r="L195" s="91" t="s">
        <v>2239</v>
      </c>
      <c r="M1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6" spans="1:13" ht="18" customHeight="1">
      <c r="A196" s="55">
        <v>195</v>
      </c>
      <c r="B196" s="55" t="s">
        <v>665</v>
      </c>
      <c r="C196" s="55" t="s">
        <v>559</v>
      </c>
      <c r="D196" s="55" t="s">
        <v>2243</v>
      </c>
      <c r="E196" s="55" t="s">
        <v>2244</v>
      </c>
      <c r="F196" s="55" t="s">
        <v>2245</v>
      </c>
      <c r="G196" s="55" t="s">
        <v>2240</v>
      </c>
      <c r="H196" s="55" t="s">
        <v>2245</v>
      </c>
      <c r="K196" s="64"/>
      <c r="L196" s="91" t="s">
        <v>2246</v>
      </c>
      <c r="M1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7" spans="1:13" ht="18" customHeight="1">
      <c r="A197" s="55">
        <v>196</v>
      </c>
      <c r="B197" s="55" t="s">
        <v>560</v>
      </c>
      <c r="C197" s="55" t="s">
        <v>562</v>
      </c>
      <c r="D197" s="55" t="s">
        <v>2247</v>
      </c>
      <c r="E197" s="55" t="s">
        <v>2250</v>
      </c>
      <c r="F197" s="55" t="s">
        <v>2251</v>
      </c>
      <c r="G197" s="55" t="s">
        <v>2247</v>
      </c>
      <c r="H197" s="55" t="s">
        <v>2251</v>
      </c>
      <c r="J197" s="55" t="s">
        <v>564</v>
      </c>
      <c r="K197" s="64"/>
      <c r="L197" s="91" t="s">
        <v>2252</v>
      </c>
      <c r="M1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8" spans="1:13" ht="18" customHeight="1">
      <c r="A198" s="55">
        <v>197</v>
      </c>
      <c r="B198" s="55" t="s">
        <v>560</v>
      </c>
      <c r="C198" s="55" t="s">
        <v>562</v>
      </c>
      <c r="D198" s="55" t="s">
        <v>2256</v>
      </c>
      <c r="E198" s="55" t="s">
        <v>2257</v>
      </c>
      <c r="F198" s="55" t="s">
        <v>2258</v>
      </c>
      <c r="G198" s="55" t="s">
        <v>2253</v>
      </c>
      <c r="H198" s="55" t="s">
        <v>2258</v>
      </c>
      <c r="J198" s="55" t="s">
        <v>2260</v>
      </c>
      <c r="K198" s="64"/>
      <c r="L198" s="91" t="s">
        <v>2259</v>
      </c>
      <c r="M1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99" spans="1:13" ht="18" customHeight="1">
      <c r="A199" s="55">
        <v>198</v>
      </c>
      <c r="B199" s="55" t="s">
        <v>560</v>
      </c>
      <c r="C199" s="55" t="s">
        <v>562</v>
      </c>
      <c r="D199" s="55" t="s">
        <v>2261</v>
      </c>
      <c r="E199" s="55" t="s">
        <v>944</v>
      </c>
      <c r="F199" s="55" t="s">
        <v>2264</v>
      </c>
      <c r="G199" s="55" t="s">
        <v>2261</v>
      </c>
      <c r="H199" s="55" t="s">
        <v>2264</v>
      </c>
      <c r="J199" s="55" t="s">
        <v>564</v>
      </c>
      <c r="K199" s="64"/>
      <c r="L199" s="91" t="s">
        <v>2265</v>
      </c>
      <c r="M1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0" spans="1:13" ht="18" customHeight="1">
      <c r="A200" s="55">
        <v>199</v>
      </c>
      <c r="B200" s="55" t="s">
        <v>560</v>
      </c>
      <c r="C200" s="55" t="s">
        <v>562</v>
      </c>
      <c r="D200" s="55" t="s">
        <v>2266</v>
      </c>
      <c r="E200" s="55" t="s">
        <v>2269</v>
      </c>
      <c r="F200" s="55" t="s">
        <v>2270</v>
      </c>
      <c r="G200" s="55" t="s">
        <v>2266</v>
      </c>
      <c r="H200" s="55" t="s">
        <v>2270</v>
      </c>
      <c r="J200" s="55" t="s">
        <v>564</v>
      </c>
      <c r="K200" s="64"/>
      <c r="L200" s="91" t="s">
        <v>2271</v>
      </c>
      <c r="M2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1" spans="1:13" ht="18" customHeight="1">
      <c r="A201" s="55">
        <v>200</v>
      </c>
      <c r="B201" s="55" t="s">
        <v>560</v>
      </c>
      <c r="C201" s="55" t="s">
        <v>559</v>
      </c>
      <c r="D201" s="55" t="s">
        <v>2272</v>
      </c>
      <c r="E201" s="55" t="s">
        <v>2275</v>
      </c>
      <c r="F201" s="55" t="s">
        <v>2276</v>
      </c>
      <c r="G201" s="55" t="s">
        <v>2272</v>
      </c>
      <c r="H201" s="55" t="s">
        <v>2276</v>
      </c>
      <c r="K201" s="64"/>
      <c r="L201" s="91" t="s">
        <v>2277</v>
      </c>
      <c r="M2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2" spans="1:13" ht="18" customHeight="1">
      <c r="A202" s="55">
        <v>201</v>
      </c>
      <c r="B202" s="55" t="s">
        <v>665</v>
      </c>
      <c r="C202" s="55" t="s">
        <v>562</v>
      </c>
      <c r="D202" s="55" t="s">
        <v>2278</v>
      </c>
      <c r="E202" s="55" t="s">
        <v>2281</v>
      </c>
      <c r="F202" s="55" t="s">
        <v>2282</v>
      </c>
      <c r="G202" s="55" t="s">
        <v>2278</v>
      </c>
      <c r="H202" s="55" t="s">
        <v>2282</v>
      </c>
      <c r="J202" s="55" t="s">
        <v>563</v>
      </c>
      <c r="K202" s="64"/>
      <c r="L202" s="91" t="s">
        <v>2283</v>
      </c>
      <c r="M2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3" spans="1:13" ht="18" customHeight="1">
      <c r="A203" s="55">
        <v>202</v>
      </c>
      <c r="B203" s="55" t="s">
        <v>665</v>
      </c>
      <c r="C203" s="55" t="s">
        <v>562</v>
      </c>
      <c r="D203" s="55" t="s">
        <v>2284</v>
      </c>
      <c r="E203" s="55" t="s">
        <v>1366</v>
      </c>
      <c r="F203" s="55" t="s">
        <v>2287</v>
      </c>
      <c r="G203" s="55" t="s">
        <v>2284</v>
      </c>
      <c r="H203" s="55" t="s">
        <v>2287</v>
      </c>
      <c r="J203" s="55" t="s">
        <v>2289</v>
      </c>
      <c r="K203" s="64"/>
      <c r="L203" s="91" t="s">
        <v>2288</v>
      </c>
      <c r="M2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4" spans="1:13" ht="18" customHeight="1">
      <c r="A204" s="55">
        <v>203</v>
      </c>
      <c r="B204" s="55" t="s">
        <v>560</v>
      </c>
      <c r="C204" s="55" t="s">
        <v>562</v>
      </c>
      <c r="D204" s="55" t="s">
        <v>2293</v>
      </c>
      <c r="E204" s="55" t="s">
        <v>2294</v>
      </c>
      <c r="F204" s="55" t="s">
        <v>2295</v>
      </c>
      <c r="G204" s="55" t="s">
        <v>2290</v>
      </c>
      <c r="H204" s="55" t="s">
        <v>2295</v>
      </c>
      <c r="J204" s="55" t="s">
        <v>564</v>
      </c>
      <c r="K204" s="64"/>
      <c r="L204" s="91" t="s">
        <v>2296</v>
      </c>
      <c r="M2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5" spans="1:13" ht="18" customHeight="1">
      <c r="A205" s="55">
        <v>204</v>
      </c>
      <c r="B205" s="55" t="s">
        <v>560</v>
      </c>
      <c r="C205" s="55" t="s">
        <v>559</v>
      </c>
      <c r="D205" s="55" t="s">
        <v>2297</v>
      </c>
      <c r="E205" s="55" t="s">
        <v>2300</v>
      </c>
      <c r="F205" s="55" t="s">
        <v>2301</v>
      </c>
      <c r="G205" s="55" t="s">
        <v>2297</v>
      </c>
      <c r="H205" s="55" t="s">
        <v>2301</v>
      </c>
      <c r="K205" s="64"/>
      <c r="L205" s="91" t="s">
        <v>2302</v>
      </c>
      <c r="M2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06" spans="1:13" ht="18" customHeight="1">
      <c r="A206" s="55">
        <v>205</v>
      </c>
      <c r="B206" s="55" t="s">
        <v>560</v>
      </c>
      <c r="C206" s="55" t="s">
        <v>562</v>
      </c>
      <c r="D206" s="55" t="s">
        <v>2303</v>
      </c>
      <c r="E206" s="55" t="s">
        <v>2306</v>
      </c>
      <c r="F206" s="55" t="s">
        <v>2307</v>
      </c>
      <c r="G206" s="55" t="s">
        <v>2303</v>
      </c>
      <c r="H206" s="55" t="s">
        <v>2307</v>
      </c>
      <c r="J206" s="55" t="s">
        <v>564</v>
      </c>
      <c r="K206" s="64"/>
      <c r="L206" s="91" t="s">
        <v>2308</v>
      </c>
      <c r="M2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7" spans="1:13" ht="18" customHeight="1">
      <c r="A207" s="55">
        <v>206</v>
      </c>
      <c r="B207" s="55" t="s">
        <v>665</v>
      </c>
      <c r="C207" s="55" t="s">
        <v>559</v>
      </c>
      <c r="D207" s="55" t="s">
        <v>2317</v>
      </c>
      <c r="E207" s="55" t="s">
        <v>2320</v>
      </c>
      <c r="F207" s="55" t="s">
        <v>2321</v>
      </c>
      <c r="G207" s="55" t="s">
        <v>2317</v>
      </c>
      <c r="H207" s="55" t="s">
        <v>2322</v>
      </c>
      <c r="K207" s="64"/>
      <c r="L207" s="91" t="s">
        <v>2323</v>
      </c>
      <c r="M2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8" spans="1:13" ht="18" customHeight="1">
      <c r="A208" s="55">
        <v>207</v>
      </c>
      <c r="B208" s="55" t="s">
        <v>665</v>
      </c>
      <c r="C208" s="55" t="s">
        <v>559</v>
      </c>
      <c r="D208" s="55" t="s">
        <v>2324</v>
      </c>
      <c r="E208" s="55" t="s">
        <v>2327</v>
      </c>
      <c r="F208" s="55" t="s">
        <v>2328</v>
      </c>
      <c r="G208" s="55" t="s">
        <v>2324</v>
      </c>
      <c r="H208" s="55" t="s">
        <v>2328</v>
      </c>
      <c r="K208" s="64"/>
      <c r="L208" s="91" t="s">
        <v>2329</v>
      </c>
      <c r="M2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9" spans="1:13" ht="18" customHeight="1">
      <c r="A209" s="55">
        <v>208</v>
      </c>
      <c r="B209" s="55" t="s">
        <v>665</v>
      </c>
      <c r="C209" s="55" t="s">
        <v>559</v>
      </c>
      <c r="D209" s="55" t="s">
        <v>2330</v>
      </c>
      <c r="E209" s="55" t="s">
        <v>2333</v>
      </c>
      <c r="F209" s="55" t="s">
        <v>2334</v>
      </c>
      <c r="G209" s="55" t="s">
        <v>2330</v>
      </c>
      <c r="H209" s="55" t="s">
        <v>2334</v>
      </c>
      <c r="J209" s="55" t="s">
        <v>2336</v>
      </c>
      <c r="K209" s="64"/>
      <c r="L209" s="91" t="s">
        <v>2335</v>
      </c>
      <c r="M2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0" spans="1:13" ht="18" customHeight="1">
      <c r="A210" s="55">
        <v>209</v>
      </c>
      <c r="B210" s="55" t="s">
        <v>665</v>
      </c>
      <c r="C210" s="55" t="s">
        <v>559</v>
      </c>
      <c r="D210" s="55" t="s">
        <v>2337</v>
      </c>
      <c r="E210" s="55" t="s">
        <v>2340</v>
      </c>
      <c r="F210" s="55" t="s">
        <v>2341</v>
      </c>
      <c r="G210" s="55" t="s">
        <v>2337</v>
      </c>
      <c r="H210" s="55" t="s">
        <v>2341</v>
      </c>
      <c r="K210" s="64"/>
      <c r="L210" s="91" t="s">
        <v>2342</v>
      </c>
      <c r="M2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11" spans="1:13" ht="18" customHeight="1">
      <c r="A211" s="55">
        <v>210</v>
      </c>
      <c r="B211" s="55" t="s">
        <v>560</v>
      </c>
      <c r="C211" s="55" t="s">
        <v>559</v>
      </c>
      <c r="D211" s="55" t="s">
        <v>2344</v>
      </c>
      <c r="E211" s="55" t="s">
        <v>2347</v>
      </c>
      <c r="F211" s="55" t="s">
        <v>2348</v>
      </c>
      <c r="G211" s="55" t="s">
        <v>2344</v>
      </c>
      <c r="H211" s="55" t="s">
        <v>2348</v>
      </c>
      <c r="K211" s="64"/>
      <c r="L211" s="91" t="s">
        <v>2349</v>
      </c>
      <c r="M2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2" spans="1:13" ht="18" customHeight="1">
      <c r="A212" s="55">
        <v>211</v>
      </c>
      <c r="B212" s="55" t="s">
        <v>665</v>
      </c>
      <c r="C212" s="55" t="s">
        <v>559</v>
      </c>
      <c r="D212" s="55" t="s">
        <v>2353</v>
      </c>
      <c r="E212" s="55" t="s">
        <v>2354</v>
      </c>
      <c r="F212" s="55" t="s">
        <v>2355</v>
      </c>
      <c r="G212" s="55" t="s">
        <v>2350</v>
      </c>
      <c r="H212" s="55" t="s">
        <v>2355</v>
      </c>
      <c r="I212" s="55" t="s">
        <v>2356</v>
      </c>
      <c r="K212" s="64"/>
      <c r="L212" s="91" t="s">
        <v>2357</v>
      </c>
      <c r="M2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3" spans="1:13" ht="18" customHeight="1">
      <c r="A213" s="55">
        <v>212</v>
      </c>
      <c r="B213" s="55" t="s">
        <v>560</v>
      </c>
      <c r="C213" s="55" t="s">
        <v>562</v>
      </c>
      <c r="D213" s="55" t="s">
        <v>2358</v>
      </c>
      <c r="E213" s="55" t="s">
        <v>2361</v>
      </c>
      <c r="F213" s="55" t="s">
        <v>2362</v>
      </c>
      <c r="G213" s="55" t="s">
        <v>2358</v>
      </c>
      <c r="H213" s="55" t="s">
        <v>2362</v>
      </c>
      <c r="J213" s="55" t="s">
        <v>563</v>
      </c>
      <c r="K213" s="64"/>
      <c r="L213" s="91" t="s">
        <v>2363</v>
      </c>
      <c r="M2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4" spans="1:13" ht="18" customHeight="1">
      <c r="A214" s="55">
        <v>213</v>
      </c>
      <c r="B214" s="55" t="s">
        <v>560</v>
      </c>
      <c r="C214" s="55" t="s">
        <v>562</v>
      </c>
      <c r="D214" s="55" t="s">
        <v>2364</v>
      </c>
      <c r="E214" s="55" t="s">
        <v>2367</v>
      </c>
      <c r="F214" s="55" t="s">
        <v>2368</v>
      </c>
      <c r="G214" s="55" t="s">
        <v>2364</v>
      </c>
      <c r="H214" s="55" t="s">
        <v>2368</v>
      </c>
      <c r="J214" s="55" t="s">
        <v>564</v>
      </c>
      <c r="K214" s="64"/>
      <c r="L214" s="91" t="s">
        <v>2369</v>
      </c>
      <c r="M2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5" spans="1:13" ht="18" customHeight="1">
      <c r="A215" s="55">
        <v>214</v>
      </c>
      <c r="B215" s="55" t="s">
        <v>560</v>
      </c>
      <c r="C215" s="55" t="s">
        <v>562</v>
      </c>
      <c r="D215" s="55" t="s">
        <v>2380</v>
      </c>
      <c r="E215" s="55" t="s">
        <v>2383</v>
      </c>
      <c r="F215" s="55" t="s">
        <v>2384</v>
      </c>
      <c r="G215" s="55" t="s">
        <v>2380</v>
      </c>
      <c r="H215" s="55" t="s">
        <v>2384</v>
      </c>
      <c r="J215" s="55" t="s">
        <v>564</v>
      </c>
      <c r="K215" s="64"/>
      <c r="L215" s="91" t="s">
        <v>2385</v>
      </c>
      <c r="M2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16" spans="1:13" ht="18" customHeight="1">
      <c r="A216" s="55">
        <v>215</v>
      </c>
      <c r="B216" s="55" t="s">
        <v>560</v>
      </c>
      <c r="C216" s="55" t="s">
        <v>559</v>
      </c>
      <c r="D216" s="55" t="s">
        <v>2398</v>
      </c>
      <c r="E216" s="55" t="s">
        <v>2401</v>
      </c>
      <c r="F216" s="55" t="s">
        <v>2402</v>
      </c>
      <c r="G216" s="55" t="s">
        <v>2398</v>
      </c>
      <c r="H216" s="55" t="s">
        <v>2402</v>
      </c>
      <c r="I216" s="55" t="s">
        <v>2403</v>
      </c>
      <c r="K216" s="64"/>
      <c r="L216" s="91" t="s">
        <v>2404</v>
      </c>
      <c r="M2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217" spans="1:13" ht="18" customHeight="1">
      <c r="A217" s="55">
        <v>216</v>
      </c>
      <c r="B217" s="55" t="s">
        <v>560</v>
      </c>
      <c r="C217" s="55" t="s">
        <v>559</v>
      </c>
      <c r="D217" s="55" t="s">
        <v>2411</v>
      </c>
      <c r="E217" s="55" t="s">
        <v>2412</v>
      </c>
      <c r="F217" s="55" t="s">
        <v>2413</v>
      </c>
      <c r="G217" s="55" t="s">
        <v>2408</v>
      </c>
      <c r="H217" s="55" t="s">
        <v>2414</v>
      </c>
      <c r="I217" s="55" t="s">
        <v>2413</v>
      </c>
      <c r="K217" s="64"/>
      <c r="L217" s="91" t="s">
        <v>2415</v>
      </c>
      <c r="M2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8" spans="1:13" ht="18" customHeight="1">
      <c r="A218" s="55">
        <v>217</v>
      </c>
      <c r="B218" s="55" t="s">
        <v>665</v>
      </c>
      <c r="C218" s="55" t="s">
        <v>559</v>
      </c>
      <c r="D218" s="55" t="s">
        <v>2419</v>
      </c>
      <c r="E218" s="55" t="s">
        <v>2420</v>
      </c>
      <c r="F218" s="55" t="s">
        <v>2421</v>
      </c>
      <c r="G218" s="55" t="s">
        <v>2416</v>
      </c>
      <c r="H218" s="55" t="s">
        <v>2421</v>
      </c>
      <c r="J218" s="55" t="s">
        <v>2423</v>
      </c>
      <c r="K218" s="64"/>
      <c r="L218" s="91" t="s">
        <v>2422</v>
      </c>
      <c r="M2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9" spans="1:13" ht="18" customHeight="1">
      <c r="A219" s="55">
        <v>218</v>
      </c>
      <c r="B219" s="55" t="s">
        <v>560</v>
      </c>
      <c r="C219" s="55" t="s">
        <v>562</v>
      </c>
      <c r="D219" s="55" t="s">
        <v>2427</v>
      </c>
      <c r="E219" s="55" t="s">
        <v>2428</v>
      </c>
      <c r="F219" s="55" t="s">
        <v>2429</v>
      </c>
      <c r="G219" s="55" t="s">
        <v>2424</v>
      </c>
      <c r="H219" s="55" t="s">
        <v>2429</v>
      </c>
      <c r="J219" s="55" t="s">
        <v>2431</v>
      </c>
      <c r="K219" s="64"/>
      <c r="L219" s="91" t="s">
        <v>2430</v>
      </c>
      <c r="M2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0" spans="1:13" ht="18" customHeight="1">
      <c r="A220" s="55">
        <v>219</v>
      </c>
      <c r="B220" s="55" t="s">
        <v>560</v>
      </c>
      <c r="C220" s="55" t="s">
        <v>562</v>
      </c>
      <c r="D220" s="55" t="s">
        <v>2435</v>
      </c>
      <c r="E220" s="55" t="s">
        <v>2436</v>
      </c>
      <c r="F220" s="55" t="s">
        <v>2437</v>
      </c>
      <c r="G220" s="55" t="s">
        <v>2432</v>
      </c>
      <c r="H220" s="55" t="s">
        <v>2437</v>
      </c>
      <c r="J220" s="55" t="s">
        <v>564</v>
      </c>
      <c r="K220" s="64"/>
      <c r="L220" s="91" t="s">
        <v>2438</v>
      </c>
      <c r="M2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21" spans="1:13" ht="18" customHeight="1">
      <c r="A221" s="55">
        <v>220</v>
      </c>
      <c r="B221" s="55" t="s">
        <v>560</v>
      </c>
      <c r="C221" s="55" t="s">
        <v>562</v>
      </c>
      <c r="D221" s="55" t="s">
        <v>2442</v>
      </c>
      <c r="E221" s="55" t="s">
        <v>2445</v>
      </c>
      <c r="F221" s="55" t="s">
        <v>2446</v>
      </c>
      <c r="G221" s="55" t="s">
        <v>2442</v>
      </c>
      <c r="H221" s="55" t="s">
        <v>2446</v>
      </c>
      <c r="J221" s="55" t="s">
        <v>563</v>
      </c>
      <c r="K221" s="64"/>
      <c r="L221" s="91" t="s">
        <v>2447</v>
      </c>
      <c r="M2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2" spans="1:13" ht="18" customHeight="1">
      <c r="A222" s="55">
        <v>221</v>
      </c>
      <c r="B222" s="55" t="s">
        <v>560</v>
      </c>
      <c r="C222" s="55" t="s">
        <v>562</v>
      </c>
      <c r="D222" s="55" t="s">
        <v>2454</v>
      </c>
      <c r="E222" s="55" t="s">
        <v>2455</v>
      </c>
      <c r="F222" s="55" t="s">
        <v>2456</v>
      </c>
      <c r="G222" s="55" t="s">
        <v>2451</v>
      </c>
      <c r="H222" s="55" t="s">
        <v>2456</v>
      </c>
      <c r="J222" s="55" t="s">
        <v>564</v>
      </c>
      <c r="K222" s="64"/>
      <c r="L222" s="91" t="s">
        <v>2457</v>
      </c>
      <c r="M2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3" spans="1:13" ht="18" customHeight="1">
      <c r="A223" s="55">
        <v>222</v>
      </c>
      <c r="B223" s="55" t="s">
        <v>560</v>
      </c>
      <c r="C223" s="55" t="s">
        <v>562</v>
      </c>
      <c r="D223" s="55" t="s">
        <v>2461</v>
      </c>
      <c r="E223" s="55" t="s">
        <v>2445</v>
      </c>
      <c r="F223" s="55" t="s">
        <v>2462</v>
      </c>
      <c r="G223" s="55" t="s">
        <v>2458</v>
      </c>
      <c r="H223" s="55" t="s">
        <v>2462</v>
      </c>
      <c r="J223" s="55" t="s">
        <v>564</v>
      </c>
      <c r="K223" s="64"/>
      <c r="L223" s="91" t="s">
        <v>2463</v>
      </c>
      <c r="M2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4" spans="1:13" ht="18" customHeight="1">
      <c r="A224" s="55">
        <v>223</v>
      </c>
      <c r="B224" s="55" t="s">
        <v>560</v>
      </c>
      <c r="C224" s="55" t="s">
        <v>562</v>
      </c>
      <c r="D224" s="55" t="s">
        <v>2464</v>
      </c>
      <c r="E224" s="55" t="s">
        <v>2467</v>
      </c>
      <c r="F224" s="55" t="s">
        <v>2468</v>
      </c>
      <c r="G224" s="55" t="s">
        <v>2464</v>
      </c>
      <c r="H224" s="55" t="s">
        <v>2468</v>
      </c>
      <c r="J224" s="55" t="s">
        <v>564</v>
      </c>
      <c r="K224" s="64"/>
      <c r="L224" s="91" t="s">
        <v>2469</v>
      </c>
      <c r="M2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5" spans="1:13" ht="18" customHeight="1">
      <c r="A225" s="55">
        <v>224</v>
      </c>
      <c r="B225" s="55" t="s">
        <v>665</v>
      </c>
      <c r="C225" s="55" t="s">
        <v>559</v>
      </c>
      <c r="D225" s="55" t="s">
        <v>2470</v>
      </c>
      <c r="E225" s="55" t="s">
        <v>2473</v>
      </c>
      <c r="F225" s="55" t="s">
        <v>2474</v>
      </c>
      <c r="G225" s="55" t="s">
        <v>2470</v>
      </c>
      <c r="H225" s="55" t="s">
        <v>2474</v>
      </c>
      <c r="K225" s="64"/>
      <c r="L225" s="91" t="s">
        <v>2475</v>
      </c>
      <c r="M2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26" spans="1:13" ht="18" customHeight="1">
      <c r="A226" s="55">
        <v>225</v>
      </c>
      <c r="B226" s="55" t="s">
        <v>665</v>
      </c>
      <c r="C226" s="55" t="s">
        <v>559</v>
      </c>
      <c r="D226" s="55" t="s">
        <v>2478</v>
      </c>
      <c r="E226" s="55" t="s">
        <v>2481</v>
      </c>
      <c r="F226" s="55" t="s">
        <v>2482</v>
      </c>
      <c r="G226" s="55" t="s">
        <v>2478</v>
      </c>
      <c r="H226" s="55" t="s">
        <v>2482</v>
      </c>
      <c r="K226" s="64"/>
      <c r="L226" s="91" t="s">
        <v>2483</v>
      </c>
      <c r="M2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7" spans="1:13" ht="18" customHeight="1">
      <c r="A227" s="55">
        <v>226</v>
      </c>
      <c r="B227" s="55" t="s">
        <v>560</v>
      </c>
      <c r="C227" s="55" t="s">
        <v>559</v>
      </c>
      <c r="D227" s="55" t="s">
        <v>2487</v>
      </c>
      <c r="E227" s="55" t="s">
        <v>2488</v>
      </c>
      <c r="F227" s="55" t="s">
        <v>2489</v>
      </c>
      <c r="G227" s="55" t="s">
        <v>2484</v>
      </c>
      <c r="H227" s="55" t="s">
        <v>2490</v>
      </c>
      <c r="K227" s="64"/>
      <c r="L227" s="91" t="s">
        <v>2491</v>
      </c>
      <c r="M2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6</v>
      </c>
    </row>
    <row r="228" spans="1:13" ht="18" customHeight="1">
      <c r="A228" s="55">
        <v>227</v>
      </c>
      <c r="B228" s="55" t="s">
        <v>560</v>
      </c>
      <c r="C228" s="55" t="s">
        <v>562</v>
      </c>
      <c r="D228" s="55" t="s">
        <v>2497</v>
      </c>
      <c r="E228" s="55" t="s">
        <v>2500</v>
      </c>
      <c r="F228" s="55" t="s">
        <v>2501</v>
      </c>
      <c r="G228" s="55" t="s">
        <v>2497</v>
      </c>
      <c r="H228" s="55" t="s">
        <v>2501</v>
      </c>
      <c r="J228" s="55" t="s">
        <v>564</v>
      </c>
      <c r="K228" s="64"/>
      <c r="L228" s="91" t="s">
        <v>2502</v>
      </c>
      <c r="M2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9" spans="1:13" ht="18" customHeight="1">
      <c r="A229" s="55">
        <v>228</v>
      </c>
      <c r="B229" s="55" t="s">
        <v>560</v>
      </c>
      <c r="C229" s="55" t="s">
        <v>559</v>
      </c>
      <c r="D229" s="55" t="s">
        <v>2503</v>
      </c>
      <c r="E229" s="55" t="s">
        <v>2506</v>
      </c>
      <c r="F229" s="55" t="s">
        <v>2507</v>
      </c>
      <c r="G229" s="55" t="s">
        <v>2503</v>
      </c>
      <c r="H229" s="55" t="s">
        <v>2507</v>
      </c>
      <c r="K229" s="64"/>
      <c r="L229" s="91" t="s">
        <v>2508</v>
      </c>
      <c r="M2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0" spans="1:13" ht="18" customHeight="1">
      <c r="A230" s="55">
        <v>229</v>
      </c>
      <c r="B230" s="55" t="s">
        <v>560</v>
      </c>
      <c r="C230" s="55" t="s">
        <v>559</v>
      </c>
      <c r="D230" s="55" t="s">
        <v>2509</v>
      </c>
      <c r="E230" s="55" t="s">
        <v>2512</v>
      </c>
      <c r="F230" s="55" t="s">
        <v>2513</v>
      </c>
      <c r="G230" s="55" t="s">
        <v>2509</v>
      </c>
      <c r="H230" s="55" t="s">
        <v>2513</v>
      </c>
      <c r="K230" s="64"/>
      <c r="L230" s="91" t="s">
        <v>2514</v>
      </c>
      <c r="M2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31" spans="1:13" ht="18" customHeight="1">
      <c r="A231" s="55">
        <v>230</v>
      </c>
      <c r="B231" s="55" t="s">
        <v>560</v>
      </c>
      <c r="C231" s="55" t="s">
        <v>559</v>
      </c>
      <c r="D231" s="55" t="s">
        <v>2518</v>
      </c>
      <c r="E231" s="55" t="s">
        <v>2519</v>
      </c>
      <c r="F231" s="55" t="s">
        <v>2520</v>
      </c>
      <c r="G231" s="55" t="s">
        <v>2515</v>
      </c>
      <c r="H231" s="55" t="s">
        <v>2520</v>
      </c>
      <c r="J231" s="55" t="s">
        <v>2522</v>
      </c>
      <c r="K231" s="64"/>
      <c r="L231" s="91" t="s">
        <v>2521</v>
      </c>
      <c r="M2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2" spans="1:13" ht="18" customHeight="1">
      <c r="A232" s="55">
        <v>231</v>
      </c>
      <c r="B232" s="55" t="s">
        <v>560</v>
      </c>
      <c r="C232" s="55" t="s">
        <v>559</v>
      </c>
      <c r="D232" s="55" t="s">
        <v>2523</v>
      </c>
      <c r="E232" s="55" t="s">
        <v>2526</v>
      </c>
      <c r="F232" s="55" t="s">
        <v>2527</v>
      </c>
      <c r="G232" s="55" t="s">
        <v>2523</v>
      </c>
      <c r="H232" s="55" t="s">
        <v>2527</v>
      </c>
      <c r="J232" s="55" t="s">
        <v>2529</v>
      </c>
      <c r="K232" s="64"/>
      <c r="L232" s="91" t="s">
        <v>2528</v>
      </c>
      <c r="M2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3" spans="1:13" ht="18" customHeight="1">
      <c r="A233" s="55">
        <v>232</v>
      </c>
      <c r="B233" s="55" t="s">
        <v>560</v>
      </c>
      <c r="C233" s="55" t="s">
        <v>562</v>
      </c>
      <c r="D233" s="55" t="s">
        <v>2534</v>
      </c>
      <c r="E233" s="55" t="s">
        <v>2537</v>
      </c>
      <c r="F233" s="55" t="s">
        <v>2538</v>
      </c>
      <c r="G233" s="55" t="s">
        <v>2534</v>
      </c>
      <c r="H233" s="55" t="s">
        <v>2538</v>
      </c>
      <c r="J233" s="55" t="s">
        <v>2540</v>
      </c>
      <c r="K233" s="64"/>
      <c r="L233" s="91" t="s">
        <v>2539</v>
      </c>
      <c r="M2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4" spans="1:13" ht="18" customHeight="1">
      <c r="A234" s="55">
        <v>233</v>
      </c>
      <c r="B234" s="55" t="s">
        <v>560</v>
      </c>
      <c r="C234" s="55" t="s">
        <v>562</v>
      </c>
      <c r="D234" s="55" t="s">
        <v>2541</v>
      </c>
      <c r="E234" s="55" t="s">
        <v>2428</v>
      </c>
      <c r="F234" s="55" t="s">
        <v>2544</v>
      </c>
      <c r="G234" s="55" t="s">
        <v>2541</v>
      </c>
      <c r="H234" s="55" t="s">
        <v>2544</v>
      </c>
      <c r="J234" s="55" t="s">
        <v>2546</v>
      </c>
      <c r="K234" s="64"/>
      <c r="L234" s="91" t="s">
        <v>2545</v>
      </c>
      <c r="M2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5" spans="1:13" ht="18" customHeight="1">
      <c r="A235" s="55">
        <v>234</v>
      </c>
      <c r="B235" s="55" t="s">
        <v>560</v>
      </c>
      <c r="C235" s="55" t="s">
        <v>562</v>
      </c>
      <c r="D235" s="55" t="s">
        <v>2547</v>
      </c>
      <c r="E235" s="55" t="s">
        <v>2550</v>
      </c>
      <c r="F235" s="55" t="s">
        <v>2551</v>
      </c>
      <c r="G235" s="55" t="s">
        <v>2547</v>
      </c>
      <c r="H235" s="55" t="s">
        <v>2551</v>
      </c>
      <c r="J235" s="55" t="s">
        <v>563</v>
      </c>
      <c r="K235" s="64"/>
      <c r="L235" s="91" t="s">
        <v>2552</v>
      </c>
      <c r="M2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6" spans="1:13" ht="18" customHeight="1">
      <c r="A236" s="55">
        <v>235</v>
      </c>
      <c r="B236" s="55" t="s">
        <v>665</v>
      </c>
      <c r="C236" s="55" t="s">
        <v>559</v>
      </c>
      <c r="D236" s="55" t="s">
        <v>2553</v>
      </c>
      <c r="E236" s="55" t="s">
        <v>2556</v>
      </c>
      <c r="F236" s="55" t="s">
        <v>2557</v>
      </c>
      <c r="G236" s="55" t="s">
        <v>2553</v>
      </c>
      <c r="H236" s="55" t="s">
        <v>2557</v>
      </c>
      <c r="J236" s="55" t="s">
        <v>2559</v>
      </c>
      <c r="K236" s="64"/>
      <c r="L236" s="91" t="s">
        <v>2558</v>
      </c>
      <c r="M2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7" spans="1:13" ht="18" customHeight="1">
      <c r="A237" s="55">
        <v>236</v>
      </c>
      <c r="B237" s="55" t="s">
        <v>665</v>
      </c>
      <c r="C237" s="55" t="s">
        <v>559</v>
      </c>
      <c r="D237" s="55" t="s">
        <v>2560</v>
      </c>
      <c r="E237" s="55" t="s">
        <v>2563</v>
      </c>
      <c r="F237" s="55" t="s">
        <v>2564</v>
      </c>
      <c r="G237" s="55" t="s">
        <v>2560</v>
      </c>
      <c r="H237" s="55" t="s">
        <v>2564</v>
      </c>
      <c r="I237" s="55" t="s">
        <v>2565</v>
      </c>
      <c r="K237" s="64"/>
      <c r="L237" s="91" t="s">
        <v>2566</v>
      </c>
      <c r="M2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8" spans="1:13" ht="18" customHeight="1">
      <c r="A238" s="55">
        <v>237</v>
      </c>
      <c r="B238" s="55" t="s">
        <v>665</v>
      </c>
      <c r="C238" s="55" t="s">
        <v>559</v>
      </c>
      <c r="D238" s="55" t="s">
        <v>2567</v>
      </c>
      <c r="E238" s="55" t="s">
        <v>2570</v>
      </c>
      <c r="F238" s="55" t="s">
        <v>2571</v>
      </c>
      <c r="G238" s="55" t="s">
        <v>2567</v>
      </c>
      <c r="H238" s="55" t="s">
        <v>2571</v>
      </c>
      <c r="K238" s="64"/>
      <c r="L238" s="91" t="s">
        <v>2572</v>
      </c>
      <c r="M2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9" spans="1:13" ht="18" customHeight="1">
      <c r="A239" s="55">
        <v>238</v>
      </c>
      <c r="B239" s="55" t="s">
        <v>560</v>
      </c>
      <c r="C239" s="55" t="s">
        <v>562</v>
      </c>
      <c r="D239" s="55" t="s">
        <v>2582</v>
      </c>
      <c r="E239" s="55" t="s">
        <v>2585</v>
      </c>
      <c r="F239" s="55" t="s">
        <v>2586</v>
      </c>
      <c r="G239" s="55" t="s">
        <v>2582</v>
      </c>
      <c r="H239" s="55" t="s">
        <v>2586</v>
      </c>
      <c r="J239" s="55" t="s">
        <v>564</v>
      </c>
      <c r="K239" s="64"/>
      <c r="L239" s="91" t="s">
        <v>2587</v>
      </c>
      <c r="M2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0" spans="1:13" ht="18" customHeight="1">
      <c r="A240" s="55">
        <v>239</v>
      </c>
      <c r="B240" s="55" t="s">
        <v>560</v>
      </c>
      <c r="C240" s="55" t="s">
        <v>559</v>
      </c>
      <c r="D240" s="55" t="s">
        <v>2591</v>
      </c>
      <c r="E240" s="55" t="s">
        <v>2594</v>
      </c>
      <c r="F240" s="55" t="s">
        <v>2595</v>
      </c>
      <c r="G240" s="55" t="s">
        <v>2591</v>
      </c>
      <c r="H240" s="55" t="s">
        <v>2595</v>
      </c>
      <c r="K240" s="64"/>
      <c r="L240" s="91" t="s">
        <v>2596</v>
      </c>
      <c r="M2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1" spans="1:13" ht="18" customHeight="1">
      <c r="A241" s="55">
        <v>240</v>
      </c>
      <c r="B241" s="55" t="s">
        <v>560</v>
      </c>
      <c r="C241" s="55" t="s">
        <v>562</v>
      </c>
      <c r="D241" s="55" t="s">
        <v>2599</v>
      </c>
      <c r="E241" s="55" t="s">
        <v>2602</v>
      </c>
      <c r="F241" s="55" t="s">
        <v>2603</v>
      </c>
      <c r="G241" s="55" t="s">
        <v>2599</v>
      </c>
      <c r="H241" s="55" t="s">
        <v>2603</v>
      </c>
      <c r="J241" s="55" t="s">
        <v>564</v>
      </c>
      <c r="K241" s="64"/>
      <c r="L241" s="91" t="s">
        <v>2604</v>
      </c>
      <c r="M2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2" spans="1:13" ht="18" customHeight="1">
      <c r="A242" s="55">
        <v>241</v>
      </c>
      <c r="B242" s="55" t="s">
        <v>560</v>
      </c>
      <c r="C242" s="55" t="s">
        <v>559</v>
      </c>
      <c r="D242" s="55" t="s">
        <v>2605</v>
      </c>
      <c r="E242" s="55" t="s">
        <v>2608</v>
      </c>
      <c r="F242" s="55" t="s">
        <v>2609</v>
      </c>
      <c r="G242" s="55" t="s">
        <v>2605</v>
      </c>
      <c r="H242" s="55" t="s">
        <v>2609</v>
      </c>
      <c r="K242" s="64"/>
      <c r="L242" s="91" t="s">
        <v>2610</v>
      </c>
      <c r="M2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3" spans="1:13" ht="18" customHeight="1">
      <c r="A243" s="55">
        <v>242</v>
      </c>
      <c r="B243" s="55" t="s">
        <v>665</v>
      </c>
      <c r="C243" s="55" t="s">
        <v>559</v>
      </c>
      <c r="D243" s="55" t="s">
        <v>2611</v>
      </c>
      <c r="E243" s="55" t="s">
        <v>2614</v>
      </c>
      <c r="F243" s="55" t="s">
        <v>2615</v>
      </c>
      <c r="G243" s="55" t="s">
        <v>2611</v>
      </c>
      <c r="H243" s="55" t="s">
        <v>2615</v>
      </c>
      <c r="I243" s="55" t="s">
        <v>2616</v>
      </c>
      <c r="K243" s="64"/>
      <c r="L243" s="91" t="s">
        <v>2617</v>
      </c>
      <c r="M2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4" spans="1:13" ht="18" customHeight="1">
      <c r="A244" s="55">
        <v>243</v>
      </c>
      <c r="B244" s="55" t="s">
        <v>560</v>
      </c>
      <c r="C244" s="55" t="s">
        <v>562</v>
      </c>
      <c r="D244" s="55" t="s">
        <v>2624</v>
      </c>
      <c r="E244" s="55" t="s">
        <v>2627</v>
      </c>
      <c r="F244" s="55" t="s">
        <v>2628</v>
      </c>
      <c r="G244" s="55" t="s">
        <v>2624</v>
      </c>
      <c r="H244" s="55" t="s">
        <v>2628</v>
      </c>
      <c r="J244" s="55" t="s">
        <v>2630</v>
      </c>
      <c r="K244" s="64"/>
      <c r="L244" s="91" t="s">
        <v>2629</v>
      </c>
      <c r="M2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5" spans="1:13" ht="18" customHeight="1">
      <c r="A245" s="55">
        <v>244</v>
      </c>
      <c r="B245" s="55" t="s">
        <v>560</v>
      </c>
      <c r="C245" s="55" t="s">
        <v>562</v>
      </c>
      <c r="D245" s="55" t="s">
        <v>2631</v>
      </c>
      <c r="E245" s="55" t="s">
        <v>2634</v>
      </c>
      <c r="F245" s="55" t="s">
        <v>2635</v>
      </c>
      <c r="G245" s="55" t="s">
        <v>2631</v>
      </c>
      <c r="H245" s="55" t="s">
        <v>2635</v>
      </c>
      <c r="J245" s="55" t="s">
        <v>564</v>
      </c>
      <c r="K245" s="64"/>
      <c r="L245" s="91" t="s">
        <v>2636</v>
      </c>
      <c r="M2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6" spans="1:13" ht="18" customHeight="1">
      <c r="A246" s="55">
        <v>245</v>
      </c>
      <c r="B246" s="55" t="s">
        <v>560</v>
      </c>
      <c r="C246" s="55" t="s">
        <v>562</v>
      </c>
      <c r="D246" s="55" t="s">
        <v>2637</v>
      </c>
      <c r="E246" s="55" t="s">
        <v>2640</v>
      </c>
      <c r="F246" s="55" t="s">
        <v>2641</v>
      </c>
      <c r="G246" s="55" t="s">
        <v>2637</v>
      </c>
      <c r="H246" s="55" t="s">
        <v>2641</v>
      </c>
      <c r="J246" s="55" t="s">
        <v>563</v>
      </c>
      <c r="K246" s="64"/>
      <c r="L246" s="91" t="s">
        <v>2642</v>
      </c>
      <c r="M2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7" spans="1:13" ht="18" customHeight="1">
      <c r="A247" s="55">
        <v>246</v>
      </c>
      <c r="B247" s="55" t="s">
        <v>560</v>
      </c>
      <c r="C247" s="55" t="s">
        <v>562</v>
      </c>
      <c r="D247" s="55" t="s">
        <v>2643</v>
      </c>
      <c r="E247" s="55" t="s">
        <v>1817</v>
      </c>
      <c r="F247" s="55" t="s">
        <v>2646</v>
      </c>
      <c r="G247" s="55" t="s">
        <v>2643</v>
      </c>
      <c r="H247" s="55" t="s">
        <v>2646</v>
      </c>
      <c r="J247" s="55" t="s">
        <v>563</v>
      </c>
      <c r="K247" s="64"/>
      <c r="L247" s="91" t="s">
        <v>2647</v>
      </c>
      <c r="M2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8" spans="1:13" ht="18" customHeight="1">
      <c r="A248" s="55">
        <v>247</v>
      </c>
      <c r="B248" s="55" t="s">
        <v>560</v>
      </c>
      <c r="C248" s="55" t="s">
        <v>562</v>
      </c>
      <c r="D248" s="55" t="s">
        <v>2648</v>
      </c>
      <c r="E248" s="55" t="s">
        <v>2651</v>
      </c>
      <c r="F248" s="55" t="s">
        <v>2652</v>
      </c>
      <c r="G248" s="55" t="s">
        <v>2648</v>
      </c>
      <c r="H248" s="55" t="s">
        <v>2652</v>
      </c>
      <c r="J248" s="55" t="s">
        <v>564</v>
      </c>
      <c r="K248" s="64"/>
      <c r="L248" s="91" t="s">
        <v>2653</v>
      </c>
      <c r="M2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9" spans="1:13" ht="18" customHeight="1">
      <c r="A249" s="55">
        <v>248</v>
      </c>
      <c r="B249" s="55" t="s">
        <v>560</v>
      </c>
      <c r="C249" s="55" t="s">
        <v>562</v>
      </c>
      <c r="D249" s="55" t="s">
        <v>2654</v>
      </c>
      <c r="E249" s="55" t="s">
        <v>2657</v>
      </c>
      <c r="F249" s="55" t="s">
        <v>2658</v>
      </c>
      <c r="G249" s="55" t="s">
        <v>2654</v>
      </c>
      <c r="H249" s="55" t="s">
        <v>2658</v>
      </c>
      <c r="J249" s="55" t="s">
        <v>564</v>
      </c>
      <c r="K249" s="64"/>
      <c r="L249" s="91" t="s">
        <v>2659</v>
      </c>
      <c r="M2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0" spans="1:13" ht="18" customHeight="1">
      <c r="A250" s="55">
        <v>249</v>
      </c>
      <c r="B250" s="55" t="s">
        <v>560</v>
      </c>
      <c r="C250" s="55" t="s">
        <v>559</v>
      </c>
      <c r="D250" s="55" t="s">
        <v>2668</v>
      </c>
      <c r="E250" s="55" t="s">
        <v>2669</v>
      </c>
      <c r="F250" s="55" t="s">
        <v>2670</v>
      </c>
      <c r="G250" s="55" t="s">
        <v>2665</v>
      </c>
      <c r="H250" s="55" t="s">
        <v>2670</v>
      </c>
      <c r="K250" s="64"/>
      <c r="L250" s="91" t="s">
        <v>2671</v>
      </c>
      <c r="M2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1" spans="1:13" ht="18" customHeight="1">
      <c r="A251" s="55">
        <v>250</v>
      </c>
      <c r="B251" s="55" t="s">
        <v>665</v>
      </c>
      <c r="C251" s="55" t="s">
        <v>559</v>
      </c>
      <c r="D251" s="55" t="s">
        <v>2679</v>
      </c>
      <c r="E251" s="55" t="s">
        <v>2682</v>
      </c>
      <c r="F251" s="55" t="s">
        <v>2683</v>
      </c>
      <c r="G251" s="55" t="s">
        <v>2679</v>
      </c>
      <c r="H251" s="55" t="s">
        <v>2683</v>
      </c>
      <c r="K251" s="64"/>
      <c r="L251" s="91" t="s">
        <v>2684</v>
      </c>
      <c r="M2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2" spans="1:13" ht="18" customHeight="1">
      <c r="A252" s="55">
        <v>251</v>
      </c>
      <c r="B252" s="55" t="s">
        <v>665</v>
      </c>
      <c r="C252" s="55" t="s">
        <v>559</v>
      </c>
      <c r="D252" s="55" t="s">
        <v>2685</v>
      </c>
      <c r="E252" s="55" t="s">
        <v>2688</v>
      </c>
      <c r="F252" s="55" t="s">
        <v>2689</v>
      </c>
      <c r="G252" s="55" t="s">
        <v>2685</v>
      </c>
      <c r="H252" s="55" t="s">
        <v>2689</v>
      </c>
      <c r="K252" s="64"/>
      <c r="L252" s="91" t="s">
        <v>2690</v>
      </c>
      <c r="M2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3" spans="1:13" ht="18" customHeight="1">
      <c r="A253" s="55">
        <v>252</v>
      </c>
      <c r="B253" s="55" t="s">
        <v>665</v>
      </c>
      <c r="C253" s="55" t="s">
        <v>559</v>
      </c>
      <c r="D253" s="55" t="s">
        <v>2691</v>
      </c>
      <c r="E253" s="55" t="s">
        <v>2694</v>
      </c>
      <c r="F253" s="55" t="s">
        <v>2695</v>
      </c>
      <c r="G253" s="55" t="s">
        <v>2691</v>
      </c>
      <c r="H253" s="55" t="s">
        <v>2695</v>
      </c>
      <c r="K253" s="64"/>
      <c r="L253" s="91" t="s">
        <v>2696</v>
      </c>
      <c r="M2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4" spans="1:13" ht="18" customHeight="1">
      <c r="A254" s="55">
        <v>253</v>
      </c>
      <c r="B254" s="55" t="s">
        <v>665</v>
      </c>
      <c r="C254" s="55" t="s">
        <v>559</v>
      </c>
      <c r="D254" s="55" t="s">
        <v>2697</v>
      </c>
      <c r="E254" s="55" t="s">
        <v>2700</v>
      </c>
      <c r="F254" s="55" t="s">
        <v>2701</v>
      </c>
      <c r="G254" s="55" t="s">
        <v>2697</v>
      </c>
      <c r="H254" s="55" t="s">
        <v>2701</v>
      </c>
      <c r="K254" s="64"/>
      <c r="L254" s="91" t="s">
        <v>2702</v>
      </c>
      <c r="M2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5" spans="1:13" ht="18" customHeight="1">
      <c r="A255" s="55">
        <v>254</v>
      </c>
      <c r="B255" s="55" t="s">
        <v>665</v>
      </c>
      <c r="C255" s="55" t="s">
        <v>562</v>
      </c>
      <c r="D255" s="55" t="s">
        <v>2703</v>
      </c>
      <c r="E255" s="55" t="s">
        <v>2706</v>
      </c>
      <c r="F255" s="55" t="s">
        <v>2707</v>
      </c>
      <c r="G255" s="55" t="s">
        <v>2703</v>
      </c>
      <c r="H255" s="55" t="s">
        <v>2707</v>
      </c>
      <c r="J255" s="55" t="s">
        <v>563</v>
      </c>
      <c r="K255" s="64"/>
      <c r="L255" s="91" t="s">
        <v>2708</v>
      </c>
      <c r="M2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6" spans="1:13" ht="18" customHeight="1">
      <c r="A256" s="55">
        <v>255</v>
      </c>
      <c r="B256" s="55" t="s">
        <v>665</v>
      </c>
      <c r="C256" s="55" t="s">
        <v>562</v>
      </c>
      <c r="D256" s="55" t="s">
        <v>2712</v>
      </c>
      <c r="E256" s="55" t="s">
        <v>2041</v>
      </c>
      <c r="F256" s="55" t="s">
        <v>2713</v>
      </c>
      <c r="G256" s="55" t="s">
        <v>2709</v>
      </c>
      <c r="H256" s="55" t="s">
        <v>2713</v>
      </c>
      <c r="J256" s="55" t="s">
        <v>564</v>
      </c>
      <c r="K256" s="64"/>
      <c r="L256" s="91" t="s">
        <v>2714</v>
      </c>
      <c r="M2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7" spans="1:13" ht="18" customHeight="1">
      <c r="A257" s="55">
        <v>256</v>
      </c>
      <c r="B257" s="55" t="s">
        <v>665</v>
      </c>
      <c r="C257" s="55" t="s">
        <v>562</v>
      </c>
      <c r="D257" s="55" t="s">
        <v>2728</v>
      </c>
      <c r="E257" s="55" t="s">
        <v>2729</v>
      </c>
      <c r="F257" s="55" t="s">
        <v>2730</v>
      </c>
      <c r="G257" s="55" t="s">
        <v>2725</v>
      </c>
      <c r="H257" s="55" t="s">
        <v>2730</v>
      </c>
      <c r="J257" s="55" t="s">
        <v>2732</v>
      </c>
      <c r="K257" s="64"/>
      <c r="L257" s="91" t="s">
        <v>2731</v>
      </c>
      <c r="M2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8" spans="1:13" ht="18" customHeight="1">
      <c r="A258" s="55">
        <v>257</v>
      </c>
      <c r="B258" s="55" t="s">
        <v>560</v>
      </c>
      <c r="C258" s="55" t="s">
        <v>562</v>
      </c>
      <c r="D258" s="55" t="s">
        <v>2736</v>
      </c>
      <c r="E258" s="55" t="s">
        <v>2737</v>
      </c>
      <c r="F258" s="55" t="s">
        <v>2738</v>
      </c>
      <c r="G258" s="55" t="s">
        <v>2733</v>
      </c>
      <c r="H258" s="55" t="s">
        <v>2738</v>
      </c>
      <c r="J258" s="55" t="s">
        <v>564</v>
      </c>
      <c r="K258" s="64"/>
      <c r="L258" s="91" t="s">
        <v>2739</v>
      </c>
      <c r="M2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9" spans="1:13" ht="18" customHeight="1">
      <c r="A259" s="55">
        <v>258</v>
      </c>
      <c r="B259" s="55" t="s">
        <v>560</v>
      </c>
      <c r="C259" s="55" t="s">
        <v>562</v>
      </c>
      <c r="D259" s="55" t="s">
        <v>2740</v>
      </c>
      <c r="E259" s="55" t="s">
        <v>2743</v>
      </c>
      <c r="F259" s="55" t="s">
        <v>2744</v>
      </c>
      <c r="G259" s="55" t="s">
        <v>2740</v>
      </c>
      <c r="H259" s="55" t="s">
        <v>2744</v>
      </c>
      <c r="J259" s="55" t="s">
        <v>2746</v>
      </c>
      <c r="K259" s="64"/>
      <c r="L259" s="91" t="s">
        <v>2745</v>
      </c>
      <c r="M2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0" spans="1:13" ht="18" customHeight="1">
      <c r="A260" s="55">
        <v>259</v>
      </c>
      <c r="B260" s="55" t="s">
        <v>560</v>
      </c>
      <c r="C260" s="55" t="s">
        <v>559</v>
      </c>
      <c r="D260" s="55" t="s">
        <v>2752</v>
      </c>
      <c r="E260" s="55" t="s">
        <v>2755</v>
      </c>
      <c r="F260" s="55" t="s">
        <v>2756</v>
      </c>
      <c r="G260" s="55" t="s">
        <v>2752</v>
      </c>
      <c r="H260" s="55" t="s">
        <v>2756</v>
      </c>
      <c r="I260" s="55" t="s">
        <v>2757</v>
      </c>
      <c r="J260" s="55" t="s">
        <v>2759</v>
      </c>
      <c r="K260" s="64"/>
      <c r="L260" s="91" t="s">
        <v>2758</v>
      </c>
      <c r="M2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1" spans="1:13" ht="18" customHeight="1">
      <c r="A261" s="55">
        <v>260</v>
      </c>
      <c r="B261" s="55" t="s">
        <v>665</v>
      </c>
      <c r="C261" s="55" t="s">
        <v>559</v>
      </c>
      <c r="D261" s="55" t="s">
        <v>2760</v>
      </c>
      <c r="E261" s="55" t="s">
        <v>2763</v>
      </c>
      <c r="F261" s="55" t="s">
        <v>2764</v>
      </c>
      <c r="G261" s="55" t="s">
        <v>2760</v>
      </c>
      <c r="H261" s="55" t="s">
        <v>2764</v>
      </c>
      <c r="K261" s="64"/>
      <c r="L261" s="91" t="s">
        <v>2765</v>
      </c>
      <c r="M2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2" spans="1:13" ht="18" customHeight="1">
      <c r="A262" s="55">
        <v>261</v>
      </c>
      <c r="B262" s="55" t="s">
        <v>560</v>
      </c>
      <c r="C262" s="55" t="s">
        <v>559</v>
      </c>
      <c r="D262" s="55" t="s">
        <v>2778</v>
      </c>
      <c r="E262" s="55" t="s">
        <v>2779</v>
      </c>
      <c r="F262" s="55" t="s">
        <v>2780</v>
      </c>
      <c r="G262" s="55" t="s">
        <v>2775</v>
      </c>
      <c r="H262" s="55" t="s">
        <v>2781</v>
      </c>
      <c r="J262" s="55" t="s">
        <v>2783</v>
      </c>
      <c r="K262" s="64"/>
      <c r="L262" s="91" t="s">
        <v>2782</v>
      </c>
      <c r="M2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3" spans="1:13" ht="18" customHeight="1">
      <c r="A263" s="55">
        <v>262</v>
      </c>
      <c r="B263" s="55" t="s">
        <v>665</v>
      </c>
      <c r="C263" s="55" t="s">
        <v>559</v>
      </c>
      <c r="D263" s="55" t="s">
        <v>2784</v>
      </c>
      <c r="E263" s="55" t="s">
        <v>2787</v>
      </c>
      <c r="F263" s="55" t="s">
        <v>2788</v>
      </c>
      <c r="G263" s="55" t="s">
        <v>2784</v>
      </c>
      <c r="H263" s="55" t="s">
        <v>2788</v>
      </c>
      <c r="K263" s="64"/>
      <c r="L263" s="91" t="s">
        <v>2789</v>
      </c>
      <c r="M2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64" spans="1:13" ht="18" customHeight="1">
      <c r="A264" s="55">
        <v>263</v>
      </c>
      <c r="B264" s="55" t="s">
        <v>560</v>
      </c>
      <c r="C264" s="55" t="s">
        <v>562</v>
      </c>
      <c r="D264" s="55" t="s">
        <v>2790</v>
      </c>
      <c r="E264" s="55" t="s">
        <v>2793</v>
      </c>
      <c r="F264" s="55" t="s">
        <v>2794</v>
      </c>
      <c r="G264" s="55" t="s">
        <v>2790</v>
      </c>
      <c r="H264" s="55" t="s">
        <v>2794</v>
      </c>
      <c r="J264" s="55" t="s">
        <v>563</v>
      </c>
      <c r="K264" s="64"/>
      <c r="L264" s="91" t="s">
        <v>2795</v>
      </c>
      <c r="M2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65" spans="1:13" ht="18" customHeight="1">
      <c r="A265" s="55">
        <v>264</v>
      </c>
      <c r="B265" s="55" t="s">
        <v>560</v>
      </c>
      <c r="C265" s="55" t="s">
        <v>562</v>
      </c>
      <c r="D265" s="55" t="s">
        <v>2796</v>
      </c>
      <c r="E265" s="55" t="s">
        <v>786</v>
      </c>
      <c r="F265" s="55" t="s">
        <v>2799</v>
      </c>
      <c r="G265" s="55" t="s">
        <v>2796</v>
      </c>
      <c r="H265" s="55" t="s">
        <v>2799</v>
      </c>
      <c r="J265" s="55" t="s">
        <v>564</v>
      </c>
      <c r="K265" s="64"/>
      <c r="L265" s="91" t="s">
        <v>2800</v>
      </c>
      <c r="M2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6" spans="1:13" ht="18" customHeight="1">
      <c r="A266" s="55">
        <v>265</v>
      </c>
      <c r="B266" s="55" t="s">
        <v>665</v>
      </c>
      <c r="C266" s="55" t="s">
        <v>562</v>
      </c>
      <c r="D266" s="55" t="s">
        <v>2804</v>
      </c>
      <c r="E266" s="55" t="s">
        <v>2805</v>
      </c>
      <c r="F266" s="55" t="s">
        <v>2806</v>
      </c>
      <c r="G266" s="55" t="s">
        <v>2801</v>
      </c>
      <c r="H266" s="55" t="s">
        <v>2806</v>
      </c>
      <c r="J266" s="55" t="s">
        <v>564</v>
      </c>
      <c r="K266" s="64"/>
      <c r="L266" s="91" t="s">
        <v>2807</v>
      </c>
      <c r="M2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7" spans="1:13" ht="18" customHeight="1">
      <c r="A267" s="55">
        <v>266</v>
      </c>
      <c r="B267" s="55" t="s">
        <v>560</v>
      </c>
      <c r="C267" s="55" t="s">
        <v>562</v>
      </c>
      <c r="D267" s="55" t="s">
        <v>2810</v>
      </c>
      <c r="E267" s="55" t="s">
        <v>2813</v>
      </c>
      <c r="F267" s="55" t="s">
        <v>2814</v>
      </c>
      <c r="G267" s="55" t="s">
        <v>2810</v>
      </c>
      <c r="H267" s="55" t="s">
        <v>2814</v>
      </c>
      <c r="J267" s="55" t="s">
        <v>564</v>
      </c>
      <c r="K267" s="64"/>
      <c r="L267" s="91" t="s">
        <v>2815</v>
      </c>
      <c r="M2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8" spans="1:13" ht="18" customHeight="1">
      <c r="A268" s="55">
        <v>267</v>
      </c>
      <c r="B268" s="55" t="s">
        <v>560</v>
      </c>
      <c r="C268" s="55" t="s">
        <v>562</v>
      </c>
      <c r="D268" s="55" t="s">
        <v>2816</v>
      </c>
      <c r="E268" s="55" t="s">
        <v>1105</v>
      </c>
      <c r="F268" s="55" t="s">
        <v>2819</v>
      </c>
      <c r="G268" s="55" t="s">
        <v>2816</v>
      </c>
      <c r="H268" s="55" t="s">
        <v>2819</v>
      </c>
      <c r="J268" s="55" t="s">
        <v>563</v>
      </c>
      <c r="K268" s="64"/>
      <c r="L268" s="91" t="s">
        <v>2820</v>
      </c>
      <c r="M2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9" spans="1:13" ht="18" customHeight="1">
      <c r="A269" s="55">
        <v>268</v>
      </c>
      <c r="B269" s="55" t="s">
        <v>560</v>
      </c>
      <c r="C269" s="55" t="s">
        <v>562</v>
      </c>
      <c r="D269" s="55" t="s">
        <v>2824</v>
      </c>
      <c r="E269" s="55" t="s">
        <v>1817</v>
      </c>
      <c r="F269" s="55" t="s">
        <v>2825</v>
      </c>
      <c r="G269" s="55" t="s">
        <v>2821</v>
      </c>
      <c r="H269" s="55" t="s">
        <v>2825</v>
      </c>
      <c r="J269" s="55" t="s">
        <v>564</v>
      </c>
      <c r="K269" s="64"/>
      <c r="L269" s="91" t="s">
        <v>2826</v>
      </c>
      <c r="M2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0" spans="1:13" ht="18" customHeight="1">
      <c r="A270" s="55">
        <v>269</v>
      </c>
      <c r="B270" s="55" t="s">
        <v>560</v>
      </c>
      <c r="C270" s="55" t="s">
        <v>562</v>
      </c>
      <c r="D270" s="55" t="s">
        <v>2830</v>
      </c>
      <c r="E270" s="55" t="s">
        <v>2831</v>
      </c>
      <c r="F270" s="55" t="s">
        <v>2832</v>
      </c>
      <c r="G270" s="55" t="s">
        <v>2827</v>
      </c>
      <c r="H270" s="55" t="s">
        <v>2832</v>
      </c>
      <c r="J270" s="55" t="s">
        <v>563</v>
      </c>
      <c r="K270" s="64"/>
      <c r="L270" s="91" t="s">
        <v>2833</v>
      </c>
      <c r="M2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71" spans="1:13" ht="18" customHeight="1">
      <c r="A271" s="55">
        <v>270</v>
      </c>
      <c r="B271" s="55" t="s">
        <v>560</v>
      </c>
      <c r="C271" s="55" t="s">
        <v>562</v>
      </c>
      <c r="D271" s="55" t="s">
        <v>2834</v>
      </c>
      <c r="E271" s="55" t="s">
        <v>2837</v>
      </c>
      <c r="F271" s="55" t="s">
        <v>2838</v>
      </c>
      <c r="G271" s="55" t="s">
        <v>2834</v>
      </c>
      <c r="H271" s="55" t="s">
        <v>2838</v>
      </c>
      <c r="J271" s="55" t="s">
        <v>563</v>
      </c>
      <c r="K271" s="64"/>
      <c r="L271" s="91" t="s">
        <v>2839</v>
      </c>
      <c r="M2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2" spans="1:13" ht="18" customHeight="1">
      <c r="A272" s="55">
        <v>271</v>
      </c>
      <c r="B272" s="55" t="s">
        <v>560</v>
      </c>
      <c r="C272" s="55" t="s">
        <v>562</v>
      </c>
      <c r="D272" s="55" t="s">
        <v>2843</v>
      </c>
      <c r="E272" s="55" t="s">
        <v>2844</v>
      </c>
      <c r="F272" s="55" t="s">
        <v>2845</v>
      </c>
      <c r="G272" s="55" t="s">
        <v>2840</v>
      </c>
      <c r="H272" s="55" t="s">
        <v>2845</v>
      </c>
      <c r="J272" s="55" t="s">
        <v>564</v>
      </c>
      <c r="K272" s="64"/>
      <c r="L272" s="91" t="s">
        <v>2846</v>
      </c>
      <c r="M2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3" spans="1:13" ht="18" customHeight="1">
      <c r="A273" s="55">
        <v>272</v>
      </c>
      <c r="B273" s="55" t="s">
        <v>560</v>
      </c>
      <c r="C273" s="55" t="s">
        <v>562</v>
      </c>
      <c r="D273" s="55" t="s">
        <v>2847</v>
      </c>
      <c r="E273" s="55" t="s">
        <v>2850</v>
      </c>
      <c r="F273" s="55" t="s">
        <v>2851</v>
      </c>
      <c r="G273" s="55" t="s">
        <v>2847</v>
      </c>
      <c r="H273" s="55" t="s">
        <v>2851</v>
      </c>
      <c r="J273" s="55" t="s">
        <v>564</v>
      </c>
      <c r="K273" s="64"/>
      <c r="L273" s="91" t="s">
        <v>2852</v>
      </c>
      <c r="M2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4" spans="1:13" ht="18" customHeight="1">
      <c r="A274" s="55">
        <v>273</v>
      </c>
      <c r="B274" s="55" t="s">
        <v>560</v>
      </c>
      <c r="C274" s="55" t="s">
        <v>562</v>
      </c>
      <c r="D274" s="55" t="s">
        <v>2856</v>
      </c>
      <c r="E274" s="55" t="s">
        <v>2857</v>
      </c>
      <c r="F274" s="55" t="s">
        <v>2858</v>
      </c>
      <c r="G274" s="55" t="s">
        <v>2853</v>
      </c>
      <c r="H274" s="55" t="s">
        <v>2858</v>
      </c>
      <c r="J274" s="55" t="s">
        <v>564</v>
      </c>
      <c r="K274" s="64"/>
      <c r="L274" s="91" t="s">
        <v>2859</v>
      </c>
      <c r="M2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5" spans="1:13" ht="18" customHeight="1">
      <c r="A275" s="55">
        <v>274</v>
      </c>
      <c r="B275" s="55" t="s">
        <v>560</v>
      </c>
      <c r="C275" s="55" t="s">
        <v>559</v>
      </c>
      <c r="D275" s="55" t="s">
        <v>2860</v>
      </c>
      <c r="E275" s="55" t="s">
        <v>2863</v>
      </c>
      <c r="F275" s="55" t="s">
        <v>2864</v>
      </c>
      <c r="G275" s="55" t="s">
        <v>2860</v>
      </c>
      <c r="H275" s="55" t="s">
        <v>2864</v>
      </c>
      <c r="K275" s="64"/>
      <c r="L275" s="91" t="s">
        <v>2865</v>
      </c>
      <c r="M2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6" spans="1:13" ht="18" customHeight="1">
      <c r="A276" s="55">
        <v>275</v>
      </c>
      <c r="B276" s="55" t="s">
        <v>560</v>
      </c>
      <c r="C276" s="55" t="s">
        <v>559</v>
      </c>
      <c r="D276" s="55" t="s">
        <v>2866</v>
      </c>
      <c r="E276" s="55" t="s">
        <v>2869</v>
      </c>
      <c r="F276" s="55" t="s">
        <v>2870</v>
      </c>
      <c r="G276" s="55" t="s">
        <v>2866</v>
      </c>
      <c r="H276" s="55" t="s">
        <v>2870</v>
      </c>
      <c r="K276" s="64"/>
      <c r="L276" s="91" t="s">
        <v>2871</v>
      </c>
      <c r="M2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7" spans="1:13" ht="18" customHeight="1">
      <c r="A277" s="55">
        <v>276</v>
      </c>
      <c r="B277" s="55" t="s">
        <v>560</v>
      </c>
      <c r="C277" s="55" t="s">
        <v>559</v>
      </c>
      <c r="D277" s="55" t="s">
        <v>2872</v>
      </c>
      <c r="E277" s="55" t="s">
        <v>2875</v>
      </c>
      <c r="F277" s="55" t="s">
        <v>2876</v>
      </c>
      <c r="G277" s="55" t="s">
        <v>2872</v>
      </c>
      <c r="H277" s="55" t="s">
        <v>2876</v>
      </c>
      <c r="K277" s="64"/>
      <c r="L277" s="91" t="s">
        <v>2877</v>
      </c>
      <c r="M2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78" spans="1:13" ht="18" customHeight="1">
      <c r="A278" s="55">
        <v>277</v>
      </c>
      <c r="B278" s="55" t="s">
        <v>560</v>
      </c>
      <c r="C278" s="55" t="s">
        <v>559</v>
      </c>
      <c r="D278" s="55" t="s">
        <v>2893</v>
      </c>
      <c r="E278" s="55" t="s">
        <v>2894</v>
      </c>
      <c r="F278" s="55" t="s">
        <v>2895</v>
      </c>
      <c r="G278" s="55" t="s">
        <v>2890</v>
      </c>
      <c r="H278" s="55" t="s">
        <v>2895</v>
      </c>
      <c r="K278" s="64"/>
      <c r="L278" s="91" t="s">
        <v>2896</v>
      </c>
      <c r="M2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79" spans="1:13" ht="18" customHeight="1">
      <c r="A279" s="55">
        <v>278</v>
      </c>
      <c r="B279" s="55" t="s">
        <v>560</v>
      </c>
      <c r="C279" s="55" t="s">
        <v>559</v>
      </c>
      <c r="D279" s="55" t="s">
        <v>2897</v>
      </c>
      <c r="E279" s="55" t="s">
        <v>2900</v>
      </c>
      <c r="F279" s="55" t="s">
        <v>2901</v>
      </c>
      <c r="G279" s="55" t="s">
        <v>2897</v>
      </c>
      <c r="H279" s="55" t="s">
        <v>2901</v>
      </c>
      <c r="I279" s="55" t="s">
        <v>2902</v>
      </c>
      <c r="K279" s="64"/>
      <c r="L279" s="91" t="s">
        <v>2903</v>
      </c>
      <c r="M2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80" spans="1:13" ht="18" customHeight="1">
      <c r="A280" s="55">
        <v>279</v>
      </c>
      <c r="B280" s="55" t="s">
        <v>560</v>
      </c>
      <c r="C280" s="55" t="s">
        <v>562</v>
      </c>
      <c r="D280" s="55" t="s">
        <v>2905</v>
      </c>
      <c r="E280" s="55" t="s">
        <v>2908</v>
      </c>
      <c r="F280" s="55" t="s">
        <v>2909</v>
      </c>
      <c r="G280" s="55" t="s">
        <v>2905</v>
      </c>
      <c r="H280" s="55" t="s">
        <v>2909</v>
      </c>
      <c r="J280" s="55" t="s">
        <v>564</v>
      </c>
      <c r="K280" s="64"/>
      <c r="L280" s="91" t="s">
        <v>2910</v>
      </c>
      <c r="M2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281" spans="1:13" ht="18" customHeight="1">
      <c r="A281" s="55">
        <v>280</v>
      </c>
      <c r="B281" s="55" t="s">
        <v>560</v>
      </c>
      <c r="C281" s="55" t="s">
        <v>562</v>
      </c>
      <c r="D281" s="55" t="s">
        <v>2914</v>
      </c>
      <c r="E281" s="55" t="s">
        <v>1730</v>
      </c>
      <c r="F281" s="55" t="s">
        <v>2915</v>
      </c>
      <c r="G281" s="55" t="s">
        <v>2911</v>
      </c>
      <c r="H281" s="55" t="s">
        <v>2915</v>
      </c>
      <c r="J281" s="55" t="s">
        <v>2917</v>
      </c>
      <c r="K281" s="64"/>
      <c r="L281" s="91" t="s">
        <v>2916</v>
      </c>
      <c r="M2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2" spans="1:13" ht="18" customHeight="1">
      <c r="A282" s="55">
        <v>281</v>
      </c>
      <c r="B282" s="55" t="s">
        <v>560</v>
      </c>
      <c r="C282" s="55" t="s">
        <v>562</v>
      </c>
      <c r="D282" s="55" t="s">
        <v>2932</v>
      </c>
      <c r="E282" s="55" t="s">
        <v>1817</v>
      </c>
      <c r="F282" s="55" t="s">
        <v>2935</v>
      </c>
      <c r="G282" s="55" t="s">
        <v>2932</v>
      </c>
      <c r="H282" s="55" t="s">
        <v>2935</v>
      </c>
      <c r="J282" s="55" t="s">
        <v>564</v>
      </c>
      <c r="K282" s="64"/>
      <c r="L282" s="91" t="s">
        <v>2936</v>
      </c>
      <c r="M2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3" spans="1:13" ht="18" customHeight="1">
      <c r="A283" s="55">
        <v>282</v>
      </c>
      <c r="B283" s="55" t="s">
        <v>560</v>
      </c>
      <c r="C283" s="55" t="s">
        <v>562</v>
      </c>
      <c r="D283" s="55" t="s">
        <v>1057</v>
      </c>
      <c r="E283" s="55" t="s">
        <v>2939</v>
      </c>
      <c r="F283" s="55" t="s">
        <v>2940</v>
      </c>
      <c r="G283" s="55" t="s">
        <v>1057</v>
      </c>
      <c r="H283" s="55" t="s">
        <v>2940</v>
      </c>
      <c r="J283" s="55" t="s">
        <v>564</v>
      </c>
      <c r="K283" s="64"/>
      <c r="L283" s="91" t="s">
        <v>2941</v>
      </c>
      <c r="M2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4" spans="1:13" ht="18" customHeight="1">
      <c r="A284" s="55">
        <v>283</v>
      </c>
      <c r="B284" s="55" t="s">
        <v>560</v>
      </c>
      <c r="C284" s="55" t="s">
        <v>562</v>
      </c>
      <c r="D284" s="55" t="s">
        <v>2942</v>
      </c>
      <c r="E284" s="55" t="s">
        <v>2945</v>
      </c>
      <c r="F284" s="55" t="s">
        <v>2946</v>
      </c>
      <c r="G284" s="55" t="s">
        <v>2942</v>
      </c>
      <c r="H284" s="55" t="s">
        <v>2946</v>
      </c>
      <c r="J284" s="55" t="s">
        <v>564</v>
      </c>
      <c r="K284" s="64"/>
      <c r="L284" s="91" t="s">
        <v>2947</v>
      </c>
      <c r="M2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5" spans="1:13" ht="18" customHeight="1">
      <c r="A285" s="55">
        <v>284</v>
      </c>
      <c r="B285" s="55" t="s">
        <v>560</v>
      </c>
      <c r="C285" s="55" t="s">
        <v>562</v>
      </c>
      <c r="D285" s="55" t="s">
        <v>2948</v>
      </c>
      <c r="E285" s="55" t="s">
        <v>2192</v>
      </c>
      <c r="F285" s="55" t="s">
        <v>2951</v>
      </c>
      <c r="G285" s="55" t="s">
        <v>2948</v>
      </c>
      <c r="H285" s="55" t="s">
        <v>2951</v>
      </c>
      <c r="J285" s="55" t="s">
        <v>564</v>
      </c>
      <c r="K285" s="64"/>
      <c r="L285" s="91" t="s">
        <v>2952</v>
      </c>
      <c r="M2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6" spans="1:13" ht="18" customHeight="1">
      <c r="A286" s="55">
        <v>285</v>
      </c>
      <c r="B286" s="55" t="s">
        <v>560</v>
      </c>
      <c r="C286" s="55" t="s">
        <v>562</v>
      </c>
      <c r="D286" s="55" t="s">
        <v>2953</v>
      </c>
      <c r="E286" s="55" t="s">
        <v>2956</v>
      </c>
      <c r="F286" s="55" t="s">
        <v>2957</v>
      </c>
      <c r="G286" s="55" t="s">
        <v>2953</v>
      </c>
      <c r="H286" s="55" t="s">
        <v>2957</v>
      </c>
      <c r="J286" s="55" t="s">
        <v>2959</v>
      </c>
      <c r="K286" s="64"/>
      <c r="L286" s="91" t="s">
        <v>2958</v>
      </c>
      <c r="M2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7" spans="1:13" ht="18" customHeight="1">
      <c r="A287" s="55">
        <v>286</v>
      </c>
      <c r="B287" s="55" t="s">
        <v>560</v>
      </c>
      <c r="C287" s="55" t="s">
        <v>559</v>
      </c>
      <c r="D287" s="55" t="s">
        <v>2960</v>
      </c>
      <c r="E287" s="55" t="s">
        <v>2963</v>
      </c>
      <c r="F287" s="55" t="s">
        <v>2964</v>
      </c>
      <c r="G287" s="55" t="s">
        <v>2960</v>
      </c>
      <c r="H287" s="55" t="s">
        <v>2964</v>
      </c>
      <c r="K287" s="64"/>
      <c r="L287" s="91" t="s">
        <v>2965</v>
      </c>
      <c r="M2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88" spans="1:13" ht="18" customHeight="1">
      <c r="A288" s="55">
        <v>287</v>
      </c>
      <c r="B288" s="55" t="s">
        <v>665</v>
      </c>
      <c r="C288" s="55" t="s">
        <v>559</v>
      </c>
      <c r="D288" s="55" t="s">
        <v>2970</v>
      </c>
      <c r="E288" s="55" t="s">
        <v>2973</v>
      </c>
      <c r="F288" s="55" t="s">
        <v>2974</v>
      </c>
      <c r="G288" s="55" t="s">
        <v>2970</v>
      </c>
      <c r="H288" s="55" t="s">
        <v>2974</v>
      </c>
      <c r="K288" s="64"/>
      <c r="L288" s="91" t="s">
        <v>2975</v>
      </c>
      <c r="M2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9" spans="1:13" ht="18" customHeight="1">
      <c r="A289" s="55">
        <v>288</v>
      </c>
      <c r="B289" s="55" t="s">
        <v>665</v>
      </c>
      <c r="C289" s="55" t="s">
        <v>562</v>
      </c>
      <c r="D289" s="55" t="s">
        <v>2979</v>
      </c>
      <c r="E289" s="55" t="s">
        <v>2980</v>
      </c>
      <c r="F289" s="55" t="s">
        <v>2981</v>
      </c>
      <c r="G289" s="55" t="s">
        <v>2976</v>
      </c>
      <c r="H289" s="55" t="s">
        <v>2981</v>
      </c>
      <c r="J289" s="55" t="s">
        <v>563</v>
      </c>
      <c r="K289" s="64"/>
      <c r="L289" s="91" t="s">
        <v>2982</v>
      </c>
      <c r="M2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0" spans="1:13" ht="18" customHeight="1">
      <c r="A290" s="55">
        <v>289</v>
      </c>
      <c r="B290" s="55" t="s">
        <v>560</v>
      </c>
      <c r="C290" s="55" t="s">
        <v>562</v>
      </c>
      <c r="D290" s="55" t="s">
        <v>2991</v>
      </c>
      <c r="E290" s="55" t="s">
        <v>2992</v>
      </c>
      <c r="F290" s="55" t="s">
        <v>2993</v>
      </c>
      <c r="G290" s="55" t="s">
        <v>2991</v>
      </c>
      <c r="H290" s="55" t="s">
        <v>2993</v>
      </c>
      <c r="J290" s="55" t="s">
        <v>2995</v>
      </c>
      <c r="K290" s="64"/>
      <c r="L290" s="91" t="s">
        <v>2994</v>
      </c>
      <c r="M2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1" spans="1:13" ht="18" customHeight="1">
      <c r="A291" s="55">
        <v>290</v>
      </c>
      <c r="B291" s="55" t="s">
        <v>560</v>
      </c>
      <c r="C291" s="55" t="s">
        <v>559</v>
      </c>
      <c r="D291" s="55" t="s">
        <v>2998</v>
      </c>
      <c r="E291" s="55" t="s">
        <v>3001</v>
      </c>
      <c r="F291" s="55" t="s">
        <v>3002</v>
      </c>
      <c r="G291" s="55" t="s">
        <v>2998</v>
      </c>
      <c r="H291" s="55" t="s">
        <v>3002</v>
      </c>
      <c r="K291" s="64"/>
      <c r="L291" s="91" t="s">
        <v>3003</v>
      </c>
      <c r="M2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92" spans="1:13" ht="18" customHeight="1">
      <c r="A292" s="55">
        <v>291</v>
      </c>
      <c r="B292" s="55" t="s">
        <v>560</v>
      </c>
      <c r="C292" s="55" t="s">
        <v>559</v>
      </c>
      <c r="D292" s="55" t="s">
        <v>3005</v>
      </c>
      <c r="E292" s="55" t="s">
        <v>3008</v>
      </c>
      <c r="F292" s="55" t="s">
        <v>3009</v>
      </c>
      <c r="G292" s="55" t="s">
        <v>3005</v>
      </c>
      <c r="H292" s="55" t="s">
        <v>3009</v>
      </c>
      <c r="J292" s="55" t="s">
        <v>3011</v>
      </c>
      <c r="K292" s="64"/>
      <c r="L292" s="91" t="s">
        <v>3010</v>
      </c>
      <c r="M2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3" spans="1:13" ht="18" customHeight="1">
      <c r="A293" s="55">
        <v>292</v>
      </c>
      <c r="B293" s="55" t="s">
        <v>560</v>
      </c>
      <c r="C293" s="55" t="s">
        <v>562</v>
      </c>
      <c r="D293" s="55" t="s">
        <v>3018</v>
      </c>
      <c r="E293" s="55" t="s">
        <v>3019</v>
      </c>
      <c r="F293" s="55" t="s">
        <v>3020</v>
      </c>
      <c r="G293" s="55" t="s">
        <v>3015</v>
      </c>
      <c r="H293" s="55" t="s">
        <v>3020</v>
      </c>
      <c r="J293" s="55" t="s">
        <v>564</v>
      </c>
      <c r="K293" s="64"/>
      <c r="L293" s="91" t="s">
        <v>3021</v>
      </c>
      <c r="M2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4" spans="1:13" ht="18" customHeight="1">
      <c r="A294" s="55">
        <v>293</v>
      </c>
      <c r="B294" s="55" t="s">
        <v>560</v>
      </c>
      <c r="C294" s="55" t="s">
        <v>562</v>
      </c>
      <c r="D294" s="55" t="s">
        <v>1057</v>
      </c>
      <c r="E294" s="55" t="s">
        <v>2657</v>
      </c>
      <c r="F294" s="55" t="s">
        <v>3025</v>
      </c>
      <c r="G294" s="55" t="s">
        <v>3022</v>
      </c>
      <c r="H294" s="55" t="s">
        <v>3025</v>
      </c>
      <c r="J294" s="55" t="s">
        <v>564</v>
      </c>
      <c r="K294" s="64"/>
      <c r="L294" s="91" t="s">
        <v>3026</v>
      </c>
      <c r="M2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5" spans="1:13" ht="18" customHeight="1">
      <c r="A295" s="55">
        <v>294</v>
      </c>
      <c r="B295" s="55" t="s">
        <v>560</v>
      </c>
      <c r="C295" s="55" t="s">
        <v>562</v>
      </c>
      <c r="D295" s="55" t="s">
        <v>3030</v>
      </c>
      <c r="E295" s="55" t="s">
        <v>3031</v>
      </c>
      <c r="F295" s="55" t="s">
        <v>3032</v>
      </c>
      <c r="G295" s="55" t="s">
        <v>3027</v>
      </c>
      <c r="H295" s="55" t="s">
        <v>3032</v>
      </c>
      <c r="J295" s="55" t="s">
        <v>3034</v>
      </c>
      <c r="K295" s="64"/>
      <c r="L295" s="91" t="s">
        <v>3033</v>
      </c>
      <c r="M2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6" spans="1:13" ht="18" customHeight="1">
      <c r="A296" s="55">
        <v>295</v>
      </c>
      <c r="B296" s="55" t="s">
        <v>560</v>
      </c>
      <c r="C296" s="55" t="s">
        <v>562</v>
      </c>
      <c r="D296" s="55" t="s">
        <v>3035</v>
      </c>
      <c r="E296" s="55" t="s">
        <v>2367</v>
      </c>
      <c r="F296" s="55" t="s">
        <v>3038</v>
      </c>
      <c r="G296" s="55" t="s">
        <v>3035</v>
      </c>
      <c r="H296" s="55" t="s">
        <v>3038</v>
      </c>
      <c r="J296" s="55" t="s">
        <v>564</v>
      </c>
      <c r="K296" s="64"/>
      <c r="L296" s="91" t="s">
        <v>3039</v>
      </c>
      <c r="M2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7" spans="1:13" ht="18" customHeight="1">
      <c r="A297" s="55">
        <v>296</v>
      </c>
      <c r="B297" s="55" t="s">
        <v>560</v>
      </c>
      <c r="C297" s="55" t="s">
        <v>562</v>
      </c>
      <c r="D297" s="55" t="s">
        <v>3040</v>
      </c>
      <c r="E297" s="55" t="s">
        <v>1212</v>
      </c>
      <c r="F297" s="55" t="s">
        <v>3043</v>
      </c>
      <c r="G297" s="55" t="s">
        <v>3040</v>
      </c>
      <c r="H297" s="55" t="s">
        <v>3043</v>
      </c>
      <c r="J297" s="55" t="s">
        <v>563</v>
      </c>
      <c r="K297" s="64"/>
      <c r="L297" s="91" t="s">
        <v>3044</v>
      </c>
      <c r="M2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8" spans="1:13" ht="18" customHeight="1">
      <c r="A298" s="55">
        <v>297</v>
      </c>
      <c r="B298" s="55" t="s">
        <v>560</v>
      </c>
      <c r="C298" s="55" t="s">
        <v>559</v>
      </c>
      <c r="D298" s="55" t="s">
        <v>3048</v>
      </c>
      <c r="E298" s="55" t="s">
        <v>3049</v>
      </c>
      <c r="F298" s="55" t="s">
        <v>3050</v>
      </c>
      <c r="G298" s="55" t="s">
        <v>3045</v>
      </c>
      <c r="H298" s="55" t="s">
        <v>3051</v>
      </c>
      <c r="J298" s="55" t="s">
        <v>3053</v>
      </c>
      <c r="K298" s="64"/>
      <c r="L298" s="91" t="s">
        <v>3052</v>
      </c>
      <c r="M2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299" spans="1:13" ht="18" customHeight="1">
      <c r="A299" s="55">
        <v>298</v>
      </c>
      <c r="B299" s="55" t="s">
        <v>560</v>
      </c>
      <c r="C299" s="55" t="s">
        <v>559</v>
      </c>
      <c r="D299" s="55" t="s">
        <v>3058</v>
      </c>
      <c r="E299" s="55" t="s">
        <v>3059</v>
      </c>
      <c r="F299" s="55" t="s">
        <v>3060</v>
      </c>
      <c r="G299" s="55" t="s">
        <v>3055</v>
      </c>
      <c r="H299" s="55" t="s">
        <v>3061</v>
      </c>
      <c r="K299" s="64"/>
      <c r="L299" s="91" t="s">
        <v>3062</v>
      </c>
      <c r="M2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300" spans="1:13" ht="18" customHeight="1">
      <c r="A300" s="55">
        <v>299</v>
      </c>
      <c r="B300" s="55" t="s">
        <v>665</v>
      </c>
      <c r="C300" s="55" t="s">
        <v>562</v>
      </c>
      <c r="D300" s="55" t="s">
        <v>3065</v>
      </c>
      <c r="E300" s="55" t="s">
        <v>1366</v>
      </c>
      <c r="F300" s="55" t="s">
        <v>3068</v>
      </c>
      <c r="G300" s="55" t="s">
        <v>3065</v>
      </c>
      <c r="H300" s="55" t="s">
        <v>3068</v>
      </c>
      <c r="J300" s="55" t="s">
        <v>564</v>
      </c>
      <c r="K300" s="64"/>
      <c r="L300" s="91" t="s">
        <v>3069</v>
      </c>
      <c r="M3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1" spans="1:13" ht="18" customHeight="1">
      <c r="A301" s="55">
        <v>300</v>
      </c>
      <c r="B301" s="55" t="s">
        <v>665</v>
      </c>
      <c r="C301" s="55" t="s">
        <v>559</v>
      </c>
      <c r="D301" s="55" t="s">
        <v>3073</v>
      </c>
      <c r="E301" s="55" t="s">
        <v>3074</v>
      </c>
      <c r="F301" s="55" t="s">
        <v>3075</v>
      </c>
      <c r="G301" s="55" t="s">
        <v>3070</v>
      </c>
      <c r="H301" s="55" t="s">
        <v>3075</v>
      </c>
      <c r="J301" s="55" t="s">
        <v>1181</v>
      </c>
      <c r="K301" s="64"/>
      <c r="L301" s="91" t="s">
        <v>3076</v>
      </c>
      <c r="M3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2" spans="1:13" ht="18" customHeight="1">
      <c r="A302" s="55">
        <v>301</v>
      </c>
      <c r="B302" s="55" t="s">
        <v>665</v>
      </c>
      <c r="C302" s="55" t="s">
        <v>559</v>
      </c>
      <c r="D302" s="55" t="s">
        <v>3077</v>
      </c>
      <c r="E302" s="55" t="s">
        <v>3080</v>
      </c>
      <c r="F302" s="55" t="s">
        <v>3081</v>
      </c>
      <c r="G302" s="55" t="s">
        <v>3077</v>
      </c>
      <c r="H302" s="55" t="s">
        <v>3081</v>
      </c>
      <c r="K302" s="64"/>
      <c r="L302" s="91" t="s">
        <v>3082</v>
      </c>
      <c r="M3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3" spans="1:13" ht="18" customHeight="1">
      <c r="A303" s="55">
        <v>302</v>
      </c>
      <c r="B303" s="55" t="s">
        <v>665</v>
      </c>
      <c r="C303" s="55" t="s">
        <v>559</v>
      </c>
      <c r="D303" s="55" t="s">
        <v>3086</v>
      </c>
      <c r="E303" s="55" t="s">
        <v>3087</v>
      </c>
      <c r="F303" s="55" t="s">
        <v>3088</v>
      </c>
      <c r="G303" s="55" t="s">
        <v>3083</v>
      </c>
      <c r="H303" s="55" t="s">
        <v>3088</v>
      </c>
      <c r="K303" s="64"/>
      <c r="L303" s="91" t="s">
        <v>3089</v>
      </c>
      <c r="M3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04" spans="1:13" ht="18" customHeight="1">
      <c r="A304" s="55">
        <v>303</v>
      </c>
      <c r="B304" s="55" t="s">
        <v>560</v>
      </c>
      <c r="C304" s="55" t="s">
        <v>559</v>
      </c>
      <c r="D304" s="55" t="s">
        <v>3090</v>
      </c>
      <c r="E304" s="55" t="s">
        <v>3093</v>
      </c>
      <c r="F304" s="55" t="s">
        <v>3094</v>
      </c>
      <c r="G304" s="55" t="s">
        <v>3090</v>
      </c>
      <c r="H304" s="55" t="s">
        <v>3094</v>
      </c>
      <c r="K304" s="64"/>
      <c r="L304" s="91" t="s">
        <v>3095</v>
      </c>
      <c r="M3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5" spans="1:13" ht="18" customHeight="1">
      <c r="A305" s="55">
        <v>304</v>
      </c>
      <c r="B305" s="55" t="s">
        <v>560</v>
      </c>
      <c r="C305" s="55" t="s">
        <v>559</v>
      </c>
      <c r="D305" s="55" t="s">
        <v>3096</v>
      </c>
      <c r="E305" s="55" t="s">
        <v>3099</v>
      </c>
      <c r="F305" s="55" t="s">
        <v>3100</v>
      </c>
      <c r="G305" s="55" t="s">
        <v>3096</v>
      </c>
      <c r="H305" s="55" t="s">
        <v>3100</v>
      </c>
      <c r="J305" s="55" t="s">
        <v>1181</v>
      </c>
      <c r="K305" s="64"/>
      <c r="L305" s="91" t="s">
        <v>3101</v>
      </c>
      <c r="M3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06" spans="1:13" ht="18" customHeight="1">
      <c r="A306" s="55">
        <v>305</v>
      </c>
      <c r="B306" s="55" t="s">
        <v>560</v>
      </c>
      <c r="C306" s="55" t="s">
        <v>559</v>
      </c>
      <c r="D306" s="55" t="s">
        <v>3103</v>
      </c>
      <c r="E306" s="55" t="s">
        <v>3106</v>
      </c>
      <c r="F306" s="55" t="s">
        <v>3107</v>
      </c>
      <c r="G306" s="55" t="s">
        <v>3103</v>
      </c>
      <c r="H306" s="55" t="s">
        <v>3107</v>
      </c>
      <c r="K306" s="64"/>
      <c r="L306" s="91" t="s">
        <v>3108</v>
      </c>
      <c r="M3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7" spans="1:13" ht="18" customHeight="1">
      <c r="A307" s="55">
        <v>306</v>
      </c>
      <c r="B307" s="55" t="s">
        <v>560</v>
      </c>
      <c r="C307" s="55" t="s">
        <v>562</v>
      </c>
      <c r="D307" s="55" t="s">
        <v>3109</v>
      </c>
      <c r="E307" s="55" t="s">
        <v>3112</v>
      </c>
      <c r="F307" s="55" t="s">
        <v>3113</v>
      </c>
      <c r="G307" s="55" t="s">
        <v>3109</v>
      </c>
      <c r="H307" s="55" t="s">
        <v>3113</v>
      </c>
      <c r="J307" s="55" t="s">
        <v>563</v>
      </c>
      <c r="K307" s="64"/>
      <c r="L307" s="91" t="s">
        <v>3114</v>
      </c>
      <c r="M3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8" spans="1:13" ht="18" customHeight="1">
      <c r="A308" s="55">
        <v>307</v>
      </c>
      <c r="B308" s="55" t="s">
        <v>560</v>
      </c>
      <c r="C308" s="55" t="s">
        <v>562</v>
      </c>
      <c r="D308" s="55" t="s">
        <v>3118</v>
      </c>
      <c r="E308" s="55" t="s">
        <v>3119</v>
      </c>
      <c r="F308" s="55" t="s">
        <v>3120</v>
      </c>
      <c r="G308" s="55" t="s">
        <v>3115</v>
      </c>
      <c r="H308" s="55" t="s">
        <v>3120</v>
      </c>
      <c r="J308" s="55" t="s">
        <v>564</v>
      </c>
      <c r="K308" s="64"/>
      <c r="L308" s="91" t="s">
        <v>3121</v>
      </c>
      <c r="M3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9" spans="1:13" ht="18" customHeight="1">
      <c r="A309" s="55">
        <v>308</v>
      </c>
      <c r="B309" s="55" t="s">
        <v>560</v>
      </c>
      <c r="C309" s="55" t="s">
        <v>562</v>
      </c>
      <c r="D309" s="55" t="s">
        <v>3122</v>
      </c>
      <c r="E309" s="55" t="s">
        <v>3125</v>
      </c>
      <c r="F309" s="55" t="s">
        <v>3126</v>
      </c>
      <c r="G309" s="55" t="s">
        <v>3122</v>
      </c>
      <c r="H309" s="55" t="s">
        <v>3126</v>
      </c>
      <c r="J309" s="55" t="s">
        <v>564</v>
      </c>
      <c r="K309" s="64"/>
      <c r="L309" s="91" t="s">
        <v>3127</v>
      </c>
      <c r="M3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10" spans="1:13" ht="18" customHeight="1">
      <c r="A310" s="55">
        <v>309</v>
      </c>
      <c r="B310" s="55" t="s">
        <v>665</v>
      </c>
      <c r="C310" s="55" t="s">
        <v>559</v>
      </c>
      <c r="D310" s="55" t="s">
        <v>2124</v>
      </c>
      <c r="E310" s="55" t="s">
        <v>3156</v>
      </c>
      <c r="F310" s="55" t="s">
        <v>3157</v>
      </c>
      <c r="G310" s="55" t="s">
        <v>3153</v>
      </c>
      <c r="H310" s="55" t="s">
        <v>3158</v>
      </c>
      <c r="J310" s="55" t="s">
        <v>1181</v>
      </c>
      <c r="K310" s="64"/>
      <c r="L310" s="91" t="s">
        <v>3159</v>
      </c>
      <c r="M3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1" spans="1:13" ht="18" customHeight="1">
      <c r="A311" s="55">
        <v>310</v>
      </c>
      <c r="B311" s="55" t="s">
        <v>665</v>
      </c>
      <c r="C311" s="55" t="s">
        <v>559</v>
      </c>
      <c r="D311" s="55" t="s">
        <v>3160</v>
      </c>
      <c r="E311" s="55" t="s">
        <v>1704</v>
      </c>
      <c r="F311" s="55" t="s">
        <v>3163</v>
      </c>
      <c r="G311" s="55" t="s">
        <v>3160</v>
      </c>
      <c r="H311" s="55" t="s">
        <v>3163</v>
      </c>
      <c r="K311" s="64"/>
      <c r="L311" s="91" t="s">
        <v>3164</v>
      </c>
      <c r="M3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2" spans="1:13" ht="18" customHeight="1">
      <c r="A312" s="55">
        <v>311</v>
      </c>
      <c r="B312" s="55" t="s">
        <v>665</v>
      </c>
      <c r="C312" s="55" t="s">
        <v>559</v>
      </c>
      <c r="D312" s="55" t="s">
        <v>3165</v>
      </c>
      <c r="E312" s="55" t="s">
        <v>3168</v>
      </c>
      <c r="F312" s="55" t="s">
        <v>3169</v>
      </c>
      <c r="G312" s="55" t="s">
        <v>3165</v>
      </c>
      <c r="H312" s="55" t="s">
        <v>3169</v>
      </c>
      <c r="K312" s="64"/>
      <c r="L312" s="91" t="s">
        <v>3170</v>
      </c>
      <c r="M3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3" spans="1:13" ht="18" customHeight="1">
      <c r="A313" s="55">
        <v>312</v>
      </c>
      <c r="B313" s="55" t="s">
        <v>665</v>
      </c>
      <c r="C313" s="55" t="s">
        <v>559</v>
      </c>
      <c r="D313" s="55" t="s">
        <v>3174</v>
      </c>
      <c r="E313" s="55" t="s">
        <v>3175</v>
      </c>
      <c r="F313" s="55" t="s">
        <v>3176</v>
      </c>
      <c r="G313" s="55" t="s">
        <v>3171</v>
      </c>
      <c r="H313" s="55" t="s">
        <v>3176</v>
      </c>
      <c r="K313" s="64"/>
      <c r="L313" s="91" t="s">
        <v>3177</v>
      </c>
      <c r="M3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314" spans="1:13" ht="18" customHeight="1">
      <c r="A314" s="55">
        <v>313</v>
      </c>
      <c r="B314" s="55" t="s">
        <v>665</v>
      </c>
      <c r="C314" s="55" t="s">
        <v>559</v>
      </c>
      <c r="D314" s="55" t="s">
        <v>3178</v>
      </c>
      <c r="E314" s="55" t="s">
        <v>3181</v>
      </c>
      <c r="F314" s="55" t="s">
        <v>3182</v>
      </c>
      <c r="G314" s="55" t="s">
        <v>3178</v>
      </c>
      <c r="H314" s="55" t="s">
        <v>3182</v>
      </c>
      <c r="I314" s="55" t="s">
        <v>3183</v>
      </c>
      <c r="K314" s="64"/>
      <c r="L314" s="91" t="s">
        <v>3184</v>
      </c>
      <c r="M3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5" spans="1:13" ht="18" customHeight="1">
      <c r="A315" s="55">
        <v>314</v>
      </c>
      <c r="B315" s="55" t="s">
        <v>560</v>
      </c>
      <c r="C315" s="55" t="s">
        <v>559</v>
      </c>
      <c r="D315" s="55" t="s">
        <v>3187</v>
      </c>
      <c r="E315" s="55" t="s">
        <v>3188</v>
      </c>
      <c r="F315" s="55" t="s">
        <v>3189</v>
      </c>
      <c r="G315" s="55" t="s">
        <v>3185</v>
      </c>
      <c r="H315" s="55" t="s">
        <v>3190</v>
      </c>
      <c r="K315" s="64"/>
      <c r="L315" s="91" t="s">
        <v>3191</v>
      </c>
      <c r="M3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316" spans="1:13" ht="18" customHeight="1">
      <c r="A316" s="55">
        <v>315</v>
      </c>
      <c r="B316" s="55" t="s">
        <v>560</v>
      </c>
      <c r="C316" s="55" t="s">
        <v>559</v>
      </c>
      <c r="D316" s="55" t="s">
        <v>3192</v>
      </c>
      <c r="E316" s="55" t="s">
        <v>3195</v>
      </c>
      <c r="F316" s="55" t="s">
        <v>3196</v>
      </c>
      <c r="G316" s="55" t="s">
        <v>3192</v>
      </c>
      <c r="H316" s="55" t="s">
        <v>3196</v>
      </c>
      <c r="K316" s="64"/>
      <c r="L316" s="91" t="s">
        <v>3197</v>
      </c>
      <c r="M3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6</v>
      </c>
    </row>
    <row r="317" spans="1:13" ht="18" customHeight="1">
      <c r="A317" s="55">
        <v>316</v>
      </c>
      <c r="B317" s="55" t="s">
        <v>560</v>
      </c>
      <c r="C317" s="55" t="s">
        <v>559</v>
      </c>
      <c r="D317" s="55" t="s">
        <v>3201</v>
      </c>
      <c r="E317" s="55" t="s">
        <v>3204</v>
      </c>
      <c r="F317" s="55" t="s">
        <v>3205</v>
      </c>
      <c r="G317" s="55" t="s">
        <v>3201</v>
      </c>
      <c r="H317" s="55" t="s">
        <v>3205</v>
      </c>
      <c r="K317" s="64"/>
      <c r="L317" s="91" t="s">
        <v>3206</v>
      </c>
      <c r="M3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8" spans="1:13" ht="18" customHeight="1">
      <c r="A318" s="55">
        <v>317</v>
      </c>
      <c r="B318" s="55" t="s">
        <v>560</v>
      </c>
      <c r="C318" s="55" t="s">
        <v>559</v>
      </c>
      <c r="D318" s="55" t="s">
        <v>3210</v>
      </c>
      <c r="E318" s="55" t="s">
        <v>3213</v>
      </c>
      <c r="F318" s="55" t="s">
        <v>3214</v>
      </c>
      <c r="G318" s="55" t="s">
        <v>3210</v>
      </c>
      <c r="H318" s="55" t="s">
        <v>3214</v>
      </c>
      <c r="K318" s="64"/>
      <c r="L318" s="91" t="s">
        <v>3215</v>
      </c>
      <c r="M3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9" spans="1:13" ht="18" customHeight="1">
      <c r="A319" s="55">
        <v>318</v>
      </c>
      <c r="B319" s="55" t="s">
        <v>560</v>
      </c>
      <c r="C319" s="55" t="s">
        <v>559</v>
      </c>
      <c r="D319" s="55" t="s">
        <v>3219</v>
      </c>
      <c r="E319" s="55" t="s">
        <v>3220</v>
      </c>
      <c r="F319" s="55" t="s">
        <v>3221</v>
      </c>
      <c r="G319" s="55" t="s">
        <v>3216</v>
      </c>
      <c r="H319" s="55" t="s">
        <v>3222</v>
      </c>
      <c r="K319" s="64"/>
      <c r="L319" s="91" t="s">
        <v>3223</v>
      </c>
      <c r="M3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320" spans="1:13" ht="18" customHeight="1">
      <c r="A320" s="55">
        <v>319</v>
      </c>
      <c r="B320" s="55" t="s">
        <v>560</v>
      </c>
      <c r="C320" s="55" t="s">
        <v>559</v>
      </c>
      <c r="D320" s="55" t="s">
        <v>3228</v>
      </c>
      <c r="E320" s="55" t="s">
        <v>3229</v>
      </c>
      <c r="F320" s="55" t="s">
        <v>3230</v>
      </c>
      <c r="G320" s="55" t="s">
        <v>3225</v>
      </c>
      <c r="H320" s="55" t="s">
        <v>3231</v>
      </c>
      <c r="K320" s="64"/>
      <c r="L320" s="91" t="s">
        <v>3232</v>
      </c>
      <c r="M3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1" spans="1:13" ht="18" customHeight="1">
      <c r="A321" s="55">
        <v>320</v>
      </c>
      <c r="B321" s="55" t="s">
        <v>560</v>
      </c>
      <c r="C321" s="55" t="s">
        <v>559</v>
      </c>
      <c r="D321" s="55" t="s">
        <v>3236</v>
      </c>
      <c r="E321" s="55" t="s">
        <v>3239</v>
      </c>
      <c r="F321" s="55" t="s">
        <v>3240</v>
      </c>
      <c r="G321" s="55" t="s">
        <v>3236</v>
      </c>
      <c r="H321" s="55" t="s">
        <v>3240</v>
      </c>
      <c r="J321" s="55" t="s">
        <v>1114</v>
      </c>
      <c r="K321" s="64"/>
      <c r="L321" s="91" t="s">
        <v>3241</v>
      </c>
      <c r="M3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2" spans="1:13" ht="18" customHeight="1">
      <c r="A322" s="55">
        <v>321</v>
      </c>
      <c r="B322" s="55" t="s">
        <v>560</v>
      </c>
      <c r="C322" s="55" t="s">
        <v>559</v>
      </c>
      <c r="D322" s="55" t="s">
        <v>3246</v>
      </c>
      <c r="E322" s="55" t="s">
        <v>3249</v>
      </c>
      <c r="F322" s="55" t="s">
        <v>3250</v>
      </c>
      <c r="G322" s="55" t="s">
        <v>3246</v>
      </c>
      <c r="H322" s="55" t="s">
        <v>3250</v>
      </c>
      <c r="K322" s="64"/>
      <c r="L322" s="91" t="s">
        <v>3251</v>
      </c>
      <c r="M3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3" spans="1:13" ht="18" customHeight="1">
      <c r="A323" s="55">
        <v>322</v>
      </c>
      <c r="B323" s="55" t="s">
        <v>560</v>
      </c>
      <c r="C323" s="55" t="s">
        <v>559</v>
      </c>
      <c r="D323" s="55" t="s">
        <v>3252</v>
      </c>
      <c r="E323" s="55" t="s">
        <v>3255</v>
      </c>
      <c r="F323" s="55" t="s">
        <v>3256</v>
      </c>
      <c r="G323" s="55" t="s">
        <v>3252</v>
      </c>
      <c r="H323" s="55" t="s">
        <v>3256</v>
      </c>
      <c r="K323" s="64"/>
      <c r="L323" s="91" t="s">
        <v>3257</v>
      </c>
      <c r="M3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4" spans="1:13" ht="18" customHeight="1">
      <c r="A324" s="55">
        <v>323</v>
      </c>
      <c r="B324" s="55" t="s">
        <v>560</v>
      </c>
      <c r="C324" s="55" t="s">
        <v>559</v>
      </c>
      <c r="D324" s="55" t="s">
        <v>3261</v>
      </c>
      <c r="E324" s="55" t="s">
        <v>3262</v>
      </c>
      <c r="F324" s="55" t="s">
        <v>3263</v>
      </c>
      <c r="G324" s="55" t="s">
        <v>3258</v>
      </c>
      <c r="H324" s="55" t="s">
        <v>3264</v>
      </c>
      <c r="I324" s="55" t="s">
        <v>3263</v>
      </c>
      <c r="K324" s="64"/>
      <c r="L324" s="91" t="s">
        <v>3265</v>
      </c>
      <c r="M3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25" spans="1:13" ht="18" customHeight="1">
      <c r="A325" s="55">
        <v>324</v>
      </c>
      <c r="B325" s="55" t="s">
        <v>560</v>
      </c>
      <c r="C325" s="55" t="s">
        <v>559</v>
      </c>
      <c r="D325" s="55" t="s">
        <v>3269</v>
      </c>
      <c r="E325" s="55" t="s">
        <v>3272</v>
      </c>
      <c r="F325" s="55" t="s">
        <v>3273</v>
      </c>
      <c r="G325" s="55" t="s">
        <v>3269</v>
      </c>
      <c r="H325" s="55" t="s">
        <v>3273</v>
      </c>
      <c r="K325" s="64"/>
      <c r="L325" s="91" t="s">
        <v>3274</v>
      </c>
      <c r="M3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6" spans="1:13" ht="18" customHeight="1">
      <c r="A326" s="55">
        <v>325</v>
      </c>
      <c r="B326" s="55" t="s">
        <v>560</v>
      </c>
      <c r="C326" s="55" t="s">
        <v>559</v>
      </c>
      <c r="D326" s="55" t="s">
        <v>3275</v>
      </c>
      <c r="E326" s="55" t="s">
        <v>3278</v>
      </c>
      <c r="F326" s="55" t="s">
        <v>3279</v>
      </c>
      <c r="G326" s="55" t="s">
        <v>3275</v>
      </c>
      <c r="H326" s="55" t="s">
        <v>3279</v>
      </c>
      <c r="I326" s="55" t="s">
        <v>3279</v>
      </c>
      <c r="K326" s="64"/>
      <c r="L326" s="91" t="s">
        <v>3280</v>
      </c>
      <c r="M3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7" spans="1:13" ht="18" customHeight="1">
      <c r="A327" s="55">
        <v>326</v>
      </c>
      <c r="B327" s="55" t="s">
        <v>560</v>
      </c>
      <c r="C327" s="55" t="s">
        <v>559</v>
      </c>
      <c r="D327" s="55" t="s">
        <v>3281</v>
      </c>
      <c r="E327" s="55" t="s">
        <v>667</v>
      </c>
      <c r="F327" s="55" t="s">
        <v>3284</v>
      </c>
      <c r="G327" s="55" t="s">
        <v>3281</v>
      </c>
      <c r="H327" s="55" t="s">
        <v>3284</v>
      </c>
      <c r="K327" s="64"/>
      <c r="L327" s="91" t="s">
        <v>3285</v>
      </c>
      <c r="M3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8" spans="1:13" ht="18" customHeight="1">
      <c r="A328" s="55">
        <v>327</v>
      </c>
      <c r="B328" s="55" t="s">
        <v>560</v>
      </c>
      <c r="C328" s="55" t="s">
        <v>559</v>
      </c>
      <c r="D328" s="55" t="s">
        <v>3289</v>
      </c>
      <c r="E328" s="55" t="s">
        <v>3290</v>
      </c>
      <c r="F328" s="55" t="s">
        <v>3291</v>
      </c>
      <c r="G328" s="55" t="s">
        <v>3286</v>
      </c>
      <c r="H328" s="55" t="s">
        <v>3291</v>
      </c>
      <c r="K328" s="64"/>
      <c r="L328" s="91" t="s">
        <v>3292</v>
      </c>
      <c r="M3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9" spans="1:13" ht="18" customHeight="1">
      <c r="A329" s="55">
        <v>328</v>
      </c>
      <c r="B329" s="55" t="s">
        <v>560</v>
      </c>
      <c r="C329" s="55" t="s">
        <v>562</v>
      </c>
      <c r="D329" s="55" t="s">
        <v>3293</v>
      </c>
      <c r="F329" s="55" t="s">
        <v>3296</v>
      </c>
      <c r="G329" s="55" t="s">
        <v>3293</v>
      </c>
      <c r="H329" s="55" t="s">
        <v>3296</v>
      </c>
      <c r="J329" s="55" t="s">
        <v>3298</v>
      </c>
      <c r="K329" s="64"/>
      <c r="L329" s="91" t="s">
        <v>3297</v>
      </c>
      <c r="M3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0" spans="1:13" ht="18" customHeight="1">
      <c r="A330" s="55">
        <v>329</v>
      </c>
      <c r="B330" s="55" t="s">
        <v>560</v>
      </c>
      <c r="C330" s="55" t="s">
        <v>562</v>
      </c>
      <c r="D330" s="55" t="s">
        <v>3302</v>
      </c>
      <c r="F330" s="55" t="s">
        <v>3303</v>
      </c>
      <c r="G330" s="55" t="s">
        <v>3299</v>
      </c>
      <c r="H330" s="55" t="s">
        <v>3303</v>
      </c>
      <c r="J330" s="55" t="s">
        <v>564</v>
      </c>
      <c r="K330" s="64"/>
      <c r="L330" s="91" t="s">
        <v>3304</v>
      </c>
      <c r="M3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31" spans="1:13" ht="18" customHeight="1">
      <c r="A331" s="55">
        <v>330</v>
      </c>
      <c r="B331" s="55" t="s">
        <v>560</v>
      </c>
      <c r="C331" s="55" t="s">
        <v>562</v>
      </c>
      <c r="D331" s="55" t="s">
        <v>3308</v>
      </c>
      <c r="F331" s="55" t="s">
        <v>3309</v>
      </c>
      <c r="G331" s="55" t="s">
        <v>3305</v>
      </c>
      <c r="H331" s="55" t="s">
        <v>3309</v>
      </c>
      <c r="J331" s="55" t="s">
        <v>564</v>
      </c>
      <c r="K331" s="64"/>
      <c r="L331" s="91" t="s">
        <v>3310</v>
      </c>
      <c r="M3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2" spans="1:13" ht="18" customHeight="1">
      <c r="A332" s="55">
        <v>331</v>
      </c>
      <c r="B332" s="55" t="s">
        <v>560</v>
      </c>
      <c r="C332" s="55" t="s">
        <v>562</v>
      </c>
      <c r="D332" s="55" t="s">
        <v>3311</v>
      </c>
      <c r="F332" s="55" t="s">
        <v>3314</v>
      </c>
      <c r="G332" s="55" t="s">
        <v>3311</v>
      </c>
      <c r="H332" s="55" t="s">
        <v>3314</v>
      </c>
      <c r="J332" s="55" t="s">
        <v>563</v>
      </c>
      <c r="K332" s="64"/>
      <c r="L332" s="91" t="s">
        <v>3315</v>
      </c>
      <c r="M3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33" spans="1:13" ht="18" customHeight="1">
      <c r="A333" s="55">
        <v>332</v>
      </c>
      <c r="B333" s="55" t="s">
        <v>560</v>
      </c>
      <c r="C333" s="55" t="s">
        <v>562</v>
      </c>
      <c r="D333" s="55" t="s">
        <v>3316</v>
      </c>
      <c r="F333" s="55" t="s">
        <v>3319</v>
      </c>
      <c r="G333" s="55" t="s">
        <v>3316</v>
      </c>
      <c r="H333" s="55" t="s">
        <v>3319</v>
      </c>
      <c r="J333" s="55" t="s">
        <v>564</v>
      </c>
      <c r="K333" s="64"/>
      <c r="L333" s="91" t="s">
        <v>3320</v>
      </c>
      <c r="M3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4" spans="1:13" ht="18" customHeight="1">
      <c r="A334" s="55">
        <v>333</v>
      </c>
      <c r="B334" s="55" t="s">
        <v>560</v>
      </c>
      <c r="C334" s="55" t="s">
        <v>562</v>
      </c>
      <c r="D334" s="55" t="s">
        <v>3321</v>
      </c>
      <c r="F334" s="55" t="s">
        <v>3324</v>
      </c>
      <c r="G334" s="55" t="s">
        <v>3321</v>
      </c>
      <c r="H334" s="55" t="s">
        <v>3324</v>
      </c>
      <c r="J334" s="55" t="s">
        <v>564</v>
      </c>
      <c r="K334" s="64"/>
      <c r="L334" s="91" t="s">
        <v>3325</v>
      </c>
      <c r="M3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5" spans="1:13" ht="18" customHeight="1">
      <c r="A335" s="55">
        <v>334</v>
      </c>
      <c r="B335" s="55" t="s">
        <v>560</v>
      </c>
      <c r="C335" s="55" t="s">
        <v>562</v>
      </c>
      <c r="D335" s="55" t="s">
        <v>3329</v>
      </c>
      <c r="F335" s="55" t="s">
        <v>3330</v>
      </c>
      <c r="G335" s="55" t="s">
        <v>3326</v>
      </c>
      <c r="H335" s="55" t="s">
        <v>3330</v>
      </c>
      <c r="J335" s="55" t="s">
        <v>564</v>
      </c>
      <c r="K335" s="64"/>
      <c r="L335" s="91" t="s">
        <v>3331</v>
      </c>
      <c r="M3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6" spans="1:13" ht="18" customHeight="1">
      <c r="A336" s="55">
        <v>335</v>
      </c>
      <c r="B336" s="55" t="s">
        <v>560</v>
      </c>
      <c r="C336" s="55" t="s">
        <v>562</v>
      </c>
      <c r="D336" s="55" t="s">
        <v>3332</v>
      </c>
      <c r="F336" s="55" t="s">
        <v>3335</v>
      </c>
      <c r="G336" s="55" t="s">
        <v>3332</v>
      </c>
      <c r="H336" s="55" t="s">
        <v>3335</v>
      </c>
      <c r="J336" s="55" t="s">
        <v>564</v>
      </c>
      <c r="K336" s="64"/>
      <c r="L336" s="91" t="s">
        <v>3336</v>
      </c>
      <c r="M3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37" spans="1:13" ht="18" customHeight="1">
      <c r="A337" s="55">
        <v>336</v>
      </c>
      <c r="B337" s="55" t="s">
        <v>560</v>
      </c>
      <c r="C337" s="55" t="s">
        <v>562</v>
      </c>
      <c r="D337" s="55" t="s">
        <v>3340</v>
      </c>
      <c r="F337" s="55" t="s">
        <v>3341</v>
      </c>
      <c r="G337" s="55" t="s">
        <v>3337</v>
      </c>
      <c r="H337" s="55" t="s">
        <v>3341</v>
      </c>
      <c r="J337" s="55" t="s">
        <v>564</v>
      </c>
      <c r="K337" s="64"/>
      <c r="L337" s="91" t="s">
        <v>3342</v>
      </c>
      <c r="M3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8" spans="1:13" ht="18" customHeight="1">
      <c r="A338" s="55">
        <v>337</v>
      </c>
      <c r="B338" s="55" t="s">
        <v>560</v>
      </c>
      <c r="C338" s="55" t="s">
        <v>562</v>
      </c>
      <c r="D338" s="55" t="s">
        <v>3346</v>
      </c>
      <c r="F338" s="55" t="s">
        <v>3347</v>
      </c>
      <c r="G338" s="55" t="s">
        <v>3343</v>
      </c>
      <c r="H338" s="55" t="s">
        <v>3347</v>
      </c>
      <c r="J338" s="55" t="s">
        <v>3349</v>
      </c>
      <c r="K338" s="64"/>
      <c r="L338" s="91" t="s">
        <v>3348</v>
      </c>
      <c r="M3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39" spans="1:13" ht="18" customHeight="1">
      <c r="A339" s="55">
        <v>338</v>
      </c>
      <c r="B339" s="55" t="s">
        <v>560</v>
      </c>
      <c r="C339" s="55" t="s">
        <v>562</v>
      </c>
      <c r="D339" s="55" t="s">
        <v>3350</v>
      </c>
      <c r="F339" s="55" t="s">
        <v>3353</v>
      </c>
      <c r="G339" s="55" t="s">
        <v>3350</v>
      </c>
      <c r="H339" s="55" t="s">
        <v>3353</v>
      </c>
      <c r="J339" s="55" t="s">
        <v>564</v>
      </c>
      <c r="K339" s="64"/>
      <c r="L339" s="91" t="s">
        <v>3354</v>
      </c>
      <c r="M3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0" spans="1:13" ht="18" customHeight="1">
      <c r="A340" s="55">
        <v>339</v>
      </c>
      <c r="B340" s="55" t="s">
        <v>560</v>
      </c>
      <c r="C340" s="55" t="s">
        <v>562</v>
      </c>
      <c r="D340" s="55" t="s">
        <v>3355</v>
      </c>
      <c r="F340" s="55" t="s">
        <v>3358</v>
      </c>
      <c r="G340" s="55" t="s">
        <v>3355</v>
      </c>
      <c r="H340" s="55" t="s">
        <v>3358</v>
      </c>
      <c r="J340" s="55" t="s">
        <v>564</v>
      </c>
      <c r="K340" s="64"/>
      <c r="L340" s="91" t="s">
        <v>3359</v>
      </c>
      <c r="M3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1" spans="1:13" ht="18" customHeight="1">
      <c r="A341" s="55">
        <v>340</v>
      </c>
      <c r="B341" s="55" t="s">
        <v>560</v>
      </c>
      <c r="C341" s="55" t="s">
        <v>562</v>
      </c>
      <c r="D341" s="55" t="s">
        <v>3360</v>
      </c>
      <c r="F341" s="55" t="s">
        <v>3363</v>
      </c>
      <c r="G341" s="55" t="s">
        <v>3360</v>
      </c>
      <c r="H341" s="55" t="s">
        <v>3363</v>
      </c>
      <c r="J341" s="55" t="s">
        <v>3365</v>
      </c>
      <c r="K341" s="64"/>
      <c r="L341" s="91" t="s">
        <v>3364</v>
      </c>
      <c r="M3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2" spans="1:13" ht="18" customHeight="1">
      <c r="A342" s="55">
        <v>341</v>
      </c>
      <c r="B342" s="55" t="s">
        <v>560</v>
      </c>
      <c r="C342" s="55" t="s">
        <v>562</v>
      </c>
      <c r="D342" s="55" t="s">
        <v>3372</v>
      </c>
      <c r="F342" s="55" t="s">
        <v>3375</v>
      </c>
      <c r="G342" s="55" t="s">
        <v>3372</v>
      </c>
      <c r="H342" s="55" t="s">
        <v>3375</v>
      </c>
      <c r="J342" s="55" t="s">
        <v>564</v>
      </c>
      <c r="K342" s="64"/>
      <c r="L342" s="91" t="s">
        <v>3376</v>
      </c>
      <c r="M3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3" spans="1:13" ht="18" customHeight="1">
      <c r="A343" s="55">
        <v>342</v>
      </c>
      <c r="B343" s="55" t="s">
        <v>560</v>
      </c>
      <c r="C343" s="55" t="s">
        <v>562</v>
      </c>
      <c r="D343" s="55" t="s">
        <v>3377</v>
      </c>
      <c r="F343" s="55" t="s">
        <v>3380</v>
      </c>
      <c r="G343" s="55" t="s">
        <v>3377</v>
      </c>
      <c r="H343" s="55" t="s">
        <v>3380</v>
      </c>
      <c r="J343" s="55" t="s">
        <v>564</v>
      </c>
      <c r="K343" s="64"/>
      <c r="L343" s="91" t="s">
        <v>3381</v>
      </c>
      <c r="M3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44" spans="1:13" ht="18" customHeight="1">
      <c r="A344" s="55">
        <v>343</v>
      </c>
      <c r="B344" s="55" t="s">
        <v>560</v>
      </c>
      <c r="C344" s="55" t="s">
        <v>562</v>
      </c>
      <c r="D344" s="55" t="s">
        <v>3382</v>
      </c>
      <c r="F344" s="55" t="s">
        <v>3385</v>
      </c>
      <c r="G344" s="55" t="s">
        <v>3382</v>
      </c>
      <c r="H344" s="55" t="s">
        <v>3385</v>
      </c>
      <c r="J344" s="55" t="s">
        <v>564</v>
      </c>
      <c r="K344" s="64"/>
      <c r="L344" s="91" t="s">
        <v>3386</v>
      </c>
      <c r="M3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5" spans="1:13" ht="18" customHeight="1">
      <c r="A345" s="55">
        <v>344</v>
      </c>
      <c r="B345" s="55" t="s">
        <v>560</v>
      </c>
      <c r="C345" s="55" t="s">
        <v>562</v>
      </c>
      <c r="D345" s="55" t="s">
        <v>3387</v>
      </c>
      <c r="F345" s="55" t="s">
        <v>3390</v>
      </c>
      <c r="G345" s="55" t="s">
        <v>3387</v>
      </c>
      <c r="H345" s="55" t="s">
        <v>3390</v>
      </c>
      <c r="J345" s="55" t="s">
        <v>564</v>
      </c>
      <c r="K345" s="64"/>
      <c r="L345" s="91" t="s">
        <v>3391</v>
      </c>
      <c r="M3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6" spans="1:13" ht="18" customHeight="1">
      <c r="A346" s="55">
        <v>345</v>
      </c>
      <c r="B346" s="55" t="s">
        <v>560</v>
      </c>
      <c r="C346" s="55" t="s">
        <v>562</v>
      </c>
      <c r="D346" s="55" t="s">
        <v>3392</v>
      </c>
      <c r="F346" s="55" t="s">
        <v>3395</v>
      </c>
      <c r="G346" s="55" t="s">
        <v>3392</v>
      </c>
      <c r="H346" s="55" t="s">
        <v>3395</v>
      </c>
      <c r="J346" s="55" t="s">
        <v>564</v>
      </c>
      <c r="K346" s="64"/>
      <c r="L346" s="91" t="s">
        <v>3396</v>
      </c>
      <c r="M3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7" spans="1:13" ht="18" customHeight="1">
      <c r="A347" s="55">
        <v>346</v>
      </c>
      <c r="B347" s="55" t="s">
        <v>560</v>
      </c>
      <c r="C347" s="55" t="s">
        <v>562</v>
      </c>
      <c r="D347" s="55" t="s">
        <v>3397</v>
      </c>
      <c r="F347" s="55" t="s">
        <v>3400</v>
      </c>
      <c r="G347" s="55" t="s">
        <v>3397</v>
      </c>
      <c r="H347" s="55" t="s">
        <v>3400</v>
      </c>
      <c r="J347" s="55" t="s">
        <v>564</v>
      </c>
      <c r="K347" s="64"/>
      <c r="L347" s="91" t="s">
        <v>3401</v>
      </c>
      <c r="M3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8" spans="1:13" ht="18" customHeight="1">
      <c r="A348" s="55">
        <v>347</v>
      </c>
      <c r="B348" s="55" t="s">
        <v>665</v>
      </c>
      <c r="C348" s="55" t="s">
        <v>562</v>
      </c>
      <c r="D348" s="55" t="s">
        <v>1979</v>
      </c>
      <c r="F348" s="55" t="s">
        <v>3404</v>
      </c>
      <c r="G348" s="55" t="s">
        <v>1979</v>
      </c>
      <c r="H348" s="55" t="s">
        <v>3404</v>
      </c>
      <c r="J348" s="55" t="s">
        <v>564</v>
      </c>
      <c r="K348" s="64"/>
      <c r="L348" s="91" t="s">
        <v>1983</v>
      </c>
      <c r="M3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49" spans="1:13" ht="18" customHeight="1">
      <c r="A349" s="55">
        <v>348</v>
      </c>
      <c r="B349" s="55" t="s">
        <v>665</v>
      </c>
      <c r="C349" s="55" t="s">
        <v>559</v>
      </c>
      <c r="D349" s="55" t="s">
        <v>3442</v>
      </c>
      <c r="E349" s="55" t="s">
        <v>3443</v>
      </c>
      <c r="F349" s="55" t="s">
        <v>3444</v>
      </c>
      <c r="G349" s="55" t="s">
        <v>3439</v>
      </c>
      <c r="H349" s="55" t="s">
        <v>3444</v>
      </c>
      <c r="K349" s="64"/>
      <c r="L349" s="91" t="s">
        <v>3445</v>
      </c>
      <c r="M3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0" spans="1:13" ht="18" customHeight="1">
      <c r="A350" s="55">
        <v>349</v>
      </c>
      <c r="B350" s="55" t="s">
        <v>665</v>
      </c>
      <c r="C350" s="55" t="s">
        <v>559</v>
      </c>
      <c r="D350" s="55" t="s">
        <v>3446</v>
      </c>
      <c r="E350" s="55" t="s">
        <v>3449</v>
      </c>
      <c r="F350" s="55" t="s">
        <v>3450</v>
      </c>
      <c r="G350" s="55" t="s">
        <v>3446</v>
      </c>
      <c r="H350" s="55" t="s">
        <v>3450</v>
      </c>
      <c r="K350" s="64"/>
      <c r="L350" s="91" t="s">
        <v>3451</v>
      </c>
      <c r="M3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51" spans="1:13" ht="18" customHeight="1">
      <c r="A351" s="55">
        <v>350</v>
      </c>
      <c r="B351" s="55" t="s">
        <v>665</v>
      </c>
      <c r="C351" s="55" t="s">
        <v>559</v>
      </c>
      <c r="D351" s="55" t="s">
        <v>3424</v>
      </c>
      <c r="E351" s="55" t="s">
        <v>3454</v>
      </c>
      <c r="F351" s="55" t="s">
        <v>3426</v>
      </c>
      <c r="G351" s="55" t="s">
        <v>3424</v>
      </c>
      <c r="H351" s="55" t="s">
        <v>3426</v>
      </c>
      <c r="K351" s="64"/>
      <c r="L351" s="91" t="s">
        <v>3455</v>
      </c>
      <c r="M3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2" spans="1:13" ht="18" customHeight="1">
      <c r="A352" s="55">
        <v>351</v>
      </c>
      <c r="B352" s="55" t="s">
        <v>665</v>
      </c>
      <c r="C352" s="55" t="s">
        <v>559</v>
      </c>
      <c r="D352" s="55" t="s">
        <v>3459</v>
      </c>
      <c r="E352" s="55" t="s">
        <v>3460</v>
      </c>
      <c r="F352" s="55" t="s">
        <v>3461</v>
      </c>
      <c r="G352" s="55" t="s">
        <v>3456</v>
      </c>
      <c r="H352" s="55" t="s">
        <v>3462</v>
      </c>
      <c r="K352" s="64"/>
      <c r="L352" s="91" t="s">
        <v>3463</v>
      </c>
      <c r="M3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3" spans="1:13" ht="18" customHeight="1">
      <c r="A353" s="55">
        <v>352</v>
      </c>
      <c r="B353" s="55" t="s">
        <v>560</v>
      </c>
      <c r="C353" s="55" t="s">
        <v>559</v>
      </c>
      <c r="D353" s="55" t="s">
        <v>3466</v>
      </c>
      <c r="E353" s="55" t="s">
        <v>3469</v>
      </c>
      <c r="F353" s="55" t="s">
        <v>3470</v>
      </c>
      <c r="G353" s="55" t="s">
        <v>3466</v>
      </c>
      <c r="H353" s="55" t="s">
        <v>3470</v>
      </c>
      <c r="K353" s="64"/>
      <c r="L353" s="91" t="s">
        <v>3471</v>
      </c>
      <c r="M3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4" spans="1:13" ht="18" customHeight="1">
      <c r="A354" s="55">
        <v>353</v>
      </c>
      <c r="B354" s="55" t="s">
        <v>560</v>
      </c>
      <c r="C354" s="55" t="s">
        <v>559</v>
      </c>
      <c r="D354" s="55" t="s">
        <v>3472</v>
      </c>
      <c r="E354" s="55" t="s">
        <v>3475</v>
      </c>
      <c r="F354" s="55" t="s">
        <v>3476</v>
      </c>
      <c r="G354" s="55" t="s">
        <v>3472</v>
      </c>
      <c r="H354" s="55" t="s">
        <v>3476</v>
      </c>
      <c r="I354" s="55" t="s">
        <v>3477</v>
      </c>
      <c r="K354" s="64"/>
      <c r="L354" s="91" t="s">
        <v>3478</v>
      </c>
      <c r="M3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55" spans="1:13" ht="18" customHeight="1">
      <c r="A355" s="55">
        <v>354</v>
      </c>
      <c r="B355" s="55" t="s">
        <v>560</v>
      </c>
      <c r="C355" s="55" t="s">
        <v>559</v>
      </c>
      <c r="D355" s="55" t="s">
        <v>3480</v>
      </c>
      <c r="E355" s="55" t="s">
        <v>3483</v>
      </c>
      <c r="F355" s="55" t="s">
        <v>3484</v>
      </c>
      <c r="G355" s="55" t="s">
        <v>3480</v>
      </c>
      <c r="H355" s="55" t="s">
        <v>3484</v>
      </c>
      <c r="K355" s="64"/>
      <c r="L355" s="91" t="s">
        <v>3485</v>
      </c>
      <c r="M3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6" spans="1:13" ht="18" customHeight="1">
      <c r="A356" s="55">
        <v>355</v>
      </c>
      <c r="B356" s="55" t="s">
        <v>560</v>
      </c>
      <c r="C356" s="55" t="s">
        <v>559</v>
      </c>
      <c r="D356" s="55" t="s">
        <v>3486</v>
      </c>
      <c r="E356" s="55" t="s">
        <v>3489</v>
      </c>
      <c r="F356" s="55" t="s">
        <v>3490</v>
      </c>
      <c r="G356" s="55" t="s">
        <v>3486</v>
      </c>
      <c r="H356" s="55" t="s">
        <v>3490</v>
      </c>
      <c r="K356" s="64"/>
      <c r="L356" s="91" t="s">
        <v>3491</v>
      </c>
      <c r="M3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57" spans="1:13" ht="18" customHeight="1">
      <c r="A357" s="55">
        <v>356</v>
      </c>
      <c r="B357" s="55" t="s">
        <v>560</v>
      </c>
      <c r="C357" s="55" t="s">
        <v>559</v>
      </c>
      <c r="D357" s="55" t="s">
        <v>3492</v>
      </c>
      <c r="E357" s="55" t="s">
        <v>3495</v>
      </c>
      <c r="F357" s="55" t="s">
        <v>3496</v>
      </c>
      <c r="G357" s="55" t="s">
        <v>3492</v>
      </c>
      <c r="H357" s="55" t="s">
        <v>3496</v>
      </c>
      <c r="K357" s="64"/>
      <c r="L357" s="91" t="s">
        <v>3497</v>
      </c>
      <c r="M3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8" spans="1:13" ht="18" customHeight="1">
      <c r="A358" s="55">
        <v>357</v>
      </c>
      <c r="B358" s="55" t="s">
        <v>560</v>
      </c>
      <c r="C358" s="55" t="s">
        <v>559</v>
      </c>
      <c r="D358" s="55" t="s">
        <v>3499</v>
      </c>
      <c r="E358" s="55" t="s">
        <v>2412</v>
      </c>
      <c r="F358" s="55" t="s">
        <v>3502</v>
      </c>
      <c r="G358" s="55" t="s">
        <v>3499</v>
      </c>
      <c r="H358" s="55" t="s">
        <v>3502</v>
      </c>
      <c r="K358" s="64"/>
      <c r="L358" s="91" t="s">
        <v>3503</v>
      </c>
      <c r="M3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9" spans="1:13" ht="18" customHeight="1">
      <c r="A359" s="55">
        <v>358</v>
      </c>
      <c r="B359" s="55" t="s">
        <v>560</v>
      </c>
      <c r="C359" s="55" t="s">
        <v>559</v>
      </c>
      <c r="D359" s="55" t="s">
        <v>3509</v>
      </c>
      <c r="E359" s="55" t="s">
        <v>3510</v>
      </c>
      <c r="F359" s="55" t="s">
        <v>3511</v>
      </c>
      <c r="G359" s="55" t="s">
        <v>3506</v>
      </c>
      <c r="H359" s="55" t="s">
        <v>3511</v>
      </c>
      <c r="K359" s="64"/>
      <c r="L359" s="91" t="s">
        <v>3512</v>
      </c>
      <c r="M3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0" spans="1:13" ht="18" customHeight="1">
      <c r="A360" s="55">
        <v>359</v>
      </c>
      <c r="B360" s="55" t="s">
        <v>560</v>
      </c>
      <c r="C360" s="55" t="s">
        <v>562</v>
      </c>
      <c r="D360" s="55" t="s">
        <v>3513</v>
      </c>
      <c r="F360" s="55" t="s">
        <v>3516</v>
      </c>
      <c r="G360" s="55" t="s">
        <v>3513</v>
      </c>
      <c r="H360" s="55" t="s">
        <v>3516</v>
      </c>
      <c r="J360" s="55" t="s">
        <v>564</v>
      </c>
      <c r="K360" s="64"/>
      <c r="L360" s="91" t="s">
        <v>3517</v>
      </c>
      <c r="M3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1" spans="1:13" ht="18" customHeight="1">
      <c r="A361" s="55">
        <v>360</v>
      </c>
      <c r="B361" s="55" t="s">
        <v>560</v>
      </c>
      <c r="C361" s="55" t="s">
        <v>562</v>
      </c>
      <c r="D361" s="55" t="s">
        <v>3520</v>
      </c>
      <c r="F361" s="55" t="s">
        <v>3523</v>
      </c>
      <c r="G361" s="55" t="s">
        <v>3520</v>
      </c>
      <c r="H361" s="55" t="s">
        <v>3523</v>
      </c>
      <c r="J361" s="55" t="s">
        <v>564</v>
      </c>
      <c r="K361" s="64"/>
      <c r="L361" s="91" t="s">
        <v>3524</v>
      </c>
      <c r="M3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2" spans="1:13" ht="18" customHeight="1">
      <c r="A362" s="55">
        <v>361</v>
      </c>
      <c r="B362" s="55" t="s">
        <v>560</v>
      </c>
      <c r="C362" s="55" t="s">
        <v>562</v>
      </c>
      <c r="D362" s="55" t="s">
        <v>3525</v>
      </c>
      <c r="F362" s="55" t="s">
        <v>3528</v>
      </c>
      <c r="G362" s="55" t="s">
        <v>3525</v>
      </c>
      <c r="H362" s="55" t="s">
        <v>3528</v>
      </c>
      <c r="J362" s="55" t="s">
        <v>564</v>
      </c>
      <c r="K362" s="64"/>
      <c r="L362" s="91" t="s">
        <v>3529</v>
      </c>
      <c r="M3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3" spans="1:13" ht="18" customHeight="1">
      <c r="A363" s="55">
        <v>362</v>
      </c>
      <c r="B363" s="55" t="s">
        <v>560</v>
      </c>
      <c r="C363" s="55" t="s">
        <v>562</v>
      </c>
      <c r="D363" s="55" t="s">
        <v>3530</v>
      </c>
      <c r="F363" s="55" t="s">
        <v>3533</v>
      </c>
      <c r="G363" s="55" t="s">
        <v>3530</v>
      </c>
      <c r="H363" s="55" t="s">
        <v>3533</v>
      </c>
      <c r="J363" s="55" t="s">
        <v>564</v>
      </c>
      <c r="K363" s="64"/>
      <c r="L363" s="91" t="s">
        <v>3534</v>
      </c>
      <c r="M3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64" spans="1:13" ht="18" customHeight="1">
      <c r="A364" s="55">
        <v>363</v>
      </c>
      <c r="B364" s="55" t="s">
        <v>560</v>
      </c>
      <c r="C364" s="55" t="s">
        <v>562</v>
      </c>
      <c r="D364" s="55" t="s">
        <v>3535</v>
      </c>
      <c r="F364" s="55" t="s">
        <v>3538</v>
      </c>
      <c r="G364" s="55" t="s">
        <v>3535</v>
      </c>
      <c r="H364" s="55" t="s">
        <v>3538</v>
      </c>
      <c r="J364" s="55" t="s">
        <v>564</v>
      </c>
      <c r="K364" s="64"/>
      <c r="L364" s="91" t="s">
        <v>3539</v>
      </c>
      <c r="M3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5" spans="1:13" ht="18" customHeight="1">
      <c r="A365" s="55">
        <v>364</v>
      </c>
      <c r="B365" s="55" t="s">
        <v>560</v>
      </c>
      <c r="C365" s="55" t="s">
        <v>562</v>
      </c>
      <c r="D365" s="55" t="s">
        <v>941</v>
      </c>
      <c r="F365" s="55" t="s">
        <v>3542</v>
      </c>
      <c r="G365" s="55" t="s">
        <v>941</v>
      </c>
      <c r="H365" s="55" t="s">
        <v>3542</v>
      </c>
      <c r="J365" s="55" t="s">
        <v>564</v>
      </c>
      <c r="K365" s="64"/>
      <c r="L365" s="91" t="s">
        <v>946</v>
      </c>
      <c r="M3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6" spans="1:13" ht="18" customHeight="1">
      <c r="A366" s="55">
        <v>365</v>
      </c>
      <c r="B366" s="55" t="s">
        <v>560</v>
      </c>
      <c r="C366" s="55" t="s">
        <v>562</v>
      </c>
      <c r="D366" s="55" t="s">
        <v>3546</v>
      </c>
      <c r="F366" s="55" t="s">
        <v>3547</v>
      </c>
      <c r="G366" s="55" t="s">
        <v>3543</v>
      </c>
      <c r="H366" s="55" t="s">
        <v>3547</v>
      </c>
      <c r="J366" s="55" t="s">
        <v>564</v>
      </c>
      <c r="K366" s="64"/>
      <c r="L366" s="91" t="s">
        <v>3548</v>
      </c>
      <c r="M3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67" spans="1:13" ht="18" customHeight="1">
      <c r="A367" s="55">
        <v>366</v>
      </c>
      <c r="B367" s="55" t="s">
        <v>560</v>
      </c>
      <c r="C367" s="55" t="s">
        <v>562</v>
      </c>
      <c r="D367" s="55" t="s">
        <v>3549</v>
      </c>
      <c r="F367" s="55" t="s">
        <v>3552</v>
      </c>
      <c r="G367" s="55" t="s">
        <v>3549</v>
      </c>
      <c r="H367" s="55" t="s">
        <v>3552</v>
      </c>
      <c r="J367" s="55" t="s">
        <v>564</v>
      </c>
      <c r="K367" s="64"/>
      <c r="L367" s="91" t="s">
        <v>3553</v>
      </c>
      <c r="M3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8" spans="1:13" ht="18" customHeight="1">
      <c r="A368" s="55">
        <v>367</v>
      </c>
      <c r="B368" s="55" t="s">
        <v>560</v>
      </c>
      <c r="C368" s="55" t="s">
        <v>562</v>
      </c>
      <c r="D368" s="55" t="s">
        <v>2026</v>
      </c>
      <c r="F368" s="55" t="s">
        <v>3557</v>
      </c>
      <c r="G368" s="55" t="s">
        <v>3554</v>
      </c>
      <c r="H368" s="55" t="s">
        <v>3557</v>
      </c>
      <c r="J368" s="55" t="s">
        <v>564</v>
      </c>
      <c r="K368" s="64"/>
      <c r="L368" s="91" t="s">
        <v>3558</v>
      </c>
      <c r="M3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69" spans="1:13" ht="18" customHeight="1">
      <c r="A369" s="55">
        <v>368</v>
      </c>
      <c r="B369" s="55" t="s">
        <v>560</v>
      </c>
      <c r="C369" s="55" t="s">
        <v>562</v>
      </c>
      <c r="D369" s="55" t="s">
        <v>3559</v>
      </c>
      <c r="F369" s="55" t="s">
        <v>3562</v>
      </c>
      <c r="G369" s="55" t="s">
        <v>3559</v>
      </c>
      <c r="H369" s="55" t="s">
        <v>3562</v>
      </c>
      <c r="J369" s="55" t="s">
        <v>3564</v>
      </c>
      <c r="K369" s="64"/>
      <c r="L369" s="91" t="s">
        <v>3563</v>
      </c>
      <c r="M3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0" spans="1:13" ht="18" customHeight="1">
      <c r="A370" s="55">
        <v>369</v>
      </c>
      <c r="B370" s="55" t="s">
        <v>560</v>
      </c>
      <c r="C370" s="55" t="s">
        <v>562</v>
      </c>
      <c r="D370" s="55" t="s">
        <v>3568</v>
      </c>
      <c r="F370" s="55" t="s">
        <v>3569</v>
      </c>
      <c r="G370" s="55" t="s">
        <v>3565</v>
      </c>
      <c r="H370" s="55" t="s">
        <v>3569</v>
      </c>
      <c r="J370" s="55" t="s">
        <v>3571</v>
      </c>
      <c r="K370" s="64"/>
      <c r="L370" s="91" t="s">
        <v>3570</v>
      </c>
      <c r="M3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1" spans="1:13" ht="18" customHeight="1">
      <c r="A371" s="55">
        <v>370</v>
      </c>
      <c r="B371" s="55" t="s">
        <v>560</v>
      </c>
      <c r="C371" s="55" t="s">
        <v>562</v>
      </c>
      <c r="D371" s="55" t="s">
        <v>3572</v>
      </c>
      <c r="F371" s="55" t="s">
        <v>3575</v>
      </c>
      <c r="G371" s="55" t="s">
        <v>3572</v>
      </c>
      <c r="H371" s="55" t="s">
        <v>3575</v>
      </c>
      <c r="J371" s="55" t="s">
        <v>3577</v>
      </c>
      <c r="K371" s="64"/>
      <c r="L371" s="91" t="s">
        <v>3576</v>
      </c>
      <c r="M3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2" spans="1:13" ht="18" customHeight="1">
      <c r="A372" s="55">
        <v>371</v>
      </c>
      <c r="B372" s="55" t="s">
        <v>560</v>
      </c>
      <c r="C372" s="55" t="s">
        <v>562</v>
      </c>
      <c r="D372" s="55" t="s">
        <v>1880</v>
      </c>
      <c r="F372" s="55" t="s">
        <v>3580</v>
      </c>
      <c r="G372" s="55" t="s">
        <v>1877</v>
      </c>
      <c r="H372" s="55" t="s">
        <v>3580</v>
      </c>
      <c r="J372" s="55" t="s">
        <v>1884</v>
      </c>
      <c r="K372" s="64"/>
      <c r="L372" s="91" t="s">
        <v>1883</v>
      </c>
      <c r="M3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3" spans="1:13" ht="18" customHeight="1">
      <c r="A373" s="55">
        <v>372</v>
      </c>
      <c r="B373" s="55" t="s">
        <v>560</v>
      </c>
      <c r="C373" s="55" t="s">
        <v>562</v>
      </c>
      <c r="D373" s="55" t="s">
        <v>3584</v>
      </c>
      <c r="F373" s="55" t="s">
        <v>3585</v>
      </c>
      <c r="G373" s="55" t="s">
        <v>3581</v>
      </c>
      <c r="H373" s="55" t="s">
        <v>3585</v>
      </c>
      <c r="J373" s="55" t="s">
        <v>564</v>
      </c>
      <c r="K373" s="64"/>
      <c r="L373" s="91" t="s">
        <v>3586</v>
      </c>
      <c r="M3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4" spans="1:13" ht="18" customHeight="1">
      <c r="A374" s="55">
        <v>373</v>
      </c>
      <c r="B374" s="55" t="s">
        <v>560</v>
      </c>
      <c r="C374" s="55" t="s">
        <v>562</v>
      </c>
      <c r="D374" s="55" t="s">
        <v>3587</v>
      </c>
      <c r="F374" s="55" t="s">
        <v>3590</v>
      </c>
      <c r="G374" s="55" t="s">
        <v>3587</v>
      </c>
      <c r="H374" s="55" t="s">
        <v>3590</v>
      </c>
      <c r="J374" s="55" t="s">
        <v>564</v>
      </c>
      <c r="K374" s="64"/>
      <c r="L374" s="91" t="s">
        <v>3591</v>
      </c>
      <c r="M3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5" spans="1:13" ht="18" customHeight="1">
      <c r="A375" s="55">
        <v>374</v>
      </c>
      <c r="B375" s="55" t="s">
        <v>560</v>
      </c>
      <c r="C375" s="55" t="s">
        <v>562</v>
      </c>
      <c r="D375" s="55" t="s">
        <v>3592</v>
      </c>
      <c r="F375" s="55" t="s">
        <v>3595</v>
      </c>
      <c r="G375" s="55" t="s">
        <v>3592</v>
      </c>
      <c r="H375" s="55" t="s">
        <v>3595</v>
      </c>
      <c r="J375" s="55" t="s">
        <v>563</v>
      </c>
      <c r="K375" s="64"/>
      <c r="L375" s="91" t="s">
        <v>3596</v>
      </c>
      <c r="M3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6" spans="1:13" ht="18" customHeight="1">
      <c r="A376" s="55">
        <v>375</v>
      </c>
      <c r="B376" s="55" t="s">
        <v>665</v>
      </c>
      <c r="C376" s="55" t="s">
        <v>562</v>
      </c>
      <c r="D376" s="55" t="s">
        <v>3597</v>
      </c>
      <c r="F376" s="55" t="s">
        <v>3600</v>
      </c>
      <c r="G376" s="55" t="s">
        <v>3597</v>
      </c>
      <c r="H376" s="55" t="s">
        <v>3600</v>
      </c>
      <c r="J376" s="55" t="s">
        <v>564</v>
      </c>
      <c r="K376" s="64"/>
      <c r="L376" s="91" t="s">
        <v>3601</v>
      </c>
      <c r="M3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7" spans="1:13" ht="18" customHeight="1">
      <c r="A377" s="55">
        <v>376</v>
      </c>
      <c r="B377" s="55" t="s">
        <v>665</v>
      </c>
      <c r="C377" s="55" t="s">
        <v>562</v>
      </c>
      <c r="D377" s="55" t="s">
        <v>3602</v>
      </c>
      <c r="F377" s="55" t="s">
        <v>3605</v>
      </c>
      <c r="G377" s="55" t="s">
        <v>3602</v>
      </c>
      <c r="H377" s="55" t="s">
        <v>3605</v>
      </c>
      <c r="J377" s="55" t="s">
        <v>564</v>
      </c>
      <c r="K377" s="64"/>
      <c r="L377" s="91" t="s">
        <v>3606</v>
      </c>
      <c r="M3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8" spans="1:13" ht="18" customHeight="1">
      <c r="A378" s="55">
        <v>377</v>
      </c>
      <c r="B378" s="55" t="s">
        <v>560</v>
      </c>
      <c r="C378" s="55" t="s">
        <v>562</v>
      </c>
      <c r="D378" s="55" t="s">
        <v>1369</v>
      </c>
      <c r="F378" s="55" t="s">
        <v>3617</v>
      </c>
      <c r="G378" s="55" t="s">
        <v>3614</v>
      </c>
      <c r="H378" s="55" t="s">
        <v>3617</v>
      </c>
      <c r="J378" s="55" t="s">
        <v>564</v>
      </c>
      <c r="K378" s="64"/>
      <c r="L378" s="91" t="s">
        <v>3618</v>
      </c>
      <c r="M3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9" spans="1:13" ht="18" customHeight="1">
      <c r="A379" s="55">
        <v>378</v>
      </c>
      <c r="B379" s="55" t="s">
        <v>560</v>
      </c>
      <c r="C379" s="55" t="s">
        <v>562</v>
      </c>
      <c r="D379" s="55" t="s">
        <v>3619</v>
      </c>
      <c r="F379" s="55" t="s">
        <v>3622</v>
      </c>
      <c r="G379" s="55" t="s">
        <v>3619</v>
      </c>
      <c r="H379" s="55" t="s">
        <v>3622</v>
      </c>
      <c r="J379" s="55" t="s">
        <v>564</v>
      </c>
      <c r="K379" s="64"/>
      <c r="L379" s="91" t="s">
        <v>3623</v>
      </c>
      <c r="M3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80" spans="1:13" ht="18" customHeight="1">
      <c r="A380" s="55">
        <v>379</v>
      </c>
      <c r="B380" s="55" t="s">
        <v>560</v>
      </c>
      <c r="C380" s="55" t="s">
        <v>562</v>
      </c>
      <c r="D380" s="55" t="s">
        <v>3624</v>
      </c>
      <c r="F380" s="55" t="s">
        <v>3627</v>
      </c>
      <c r="G380" s="55" t="s">
        <v>3624</v>
      </c>
      <c r="H380" s="55" t="s">
        <v>3627</v>
      </c>
      <c r="J380" s="55" t="s">
        <v>564</v>
      </c>
      <c r="K380" s="64"/>
      <c r="L380" s="91" t="s">
        <v>3628</v>
      </c>
      <c r="M3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1" spans="1:13" ht="18" customHeight="1">
      <c r="A381" s="55">
        <v>380</v>
      </c>
      <c r="B381" s="55" t="s">
        <v>560</v>
      </c>
      <c r="C381" s="55" t="s">
        <v>562</v>
      </c>
      <c r="D381" s="55" t="s">
        <v>3629</v>
      </c>
      <c r="F381" s="55" t="s">
        <v>3632</v>
      </c>
      <c r="G381" s="55" t="s">
        <v>3629</v>
      </c>
      <c r="H381" s="55" t="s">
        <v>3632</v>
      </c>
      <c r="J381" s="55" t="s">
        <v>563</v>
      </c>
      <c r="K381" s="64"/>
      <c r="L381" s="91" t="s">
        <v>3633</v>
      </c>
      <c r="M3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2" spans="1:13" ht="18" customHeight="1">
      <c r="A382" s="55">
        <v>381</v>
      </c>
      <c r="B382" s="55" t="s">
        <v>560</v>
      </c>
      <c r="C382" s="55" t="s">
        <v>562</v>
      </c>
      <c r="D382" s="55" t="s">
        <v>3634</v>
      </c>
      <c r="F382" s="55" t="s">
        <v>3637</v>
      </c>
      <c r="G382" s="55" t="s">
        <v>3634</v>
      </c>
      <c r="H382" s="55" t="s">
        <v>3637</v>
      </c>
      <c r="J382" s="55" t="s">
        <v>563</v>
      </c>
      <c r="K382" s="64"/>
      <c r="L382" s="91" t="s">
        <v>3638</v>
      </c>
      <c r="M3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3" spans="1:13" ht="18" customHeight="1">
      <c r="A383" s="55">
        <v>382</v>
      </c>
      <c r="B383" s="55" t="s">
        <v>560</v>
      </c>
      <c r="C383" s="55" t="s">
        <v>562</v>
      </c>
      <c r="D383" s="55" t="s">
        <v>705</v>
      </c>
      <c r="F383" s="55" t="s">
        <v>3641</v>
      </c>
      <c r="G383" s="55" t="s">
        <v>702</v>
      </c>
      <c r="H383" s="55" t="s">
        <v>3641</v>
      </c>
      <c r="J383" s="55" t="s">
        <v>563</v>
      </c>
      <c r="K383" s="64"/>
      <c r="L383" s="91" t="s">
        <v>708</v>
      </c>
      <c r="M3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4" spans="1:13" ht="18" customHeight="1">
      <c r="A384" s="55">
        <v>383</v>
      </c>
      <c r="B384" s="55" t="s">
        <v>560</v>
      </c>
      <c r="C384" s="55" t="s">
        <v>562</v>
      </c>
      <c r="D384" s="55" t="s">
        <v>3642</v>
      </c>
      <c r="F384" s="55" t="s">
        <v>3645</v>
      </c>
      <c r="G384" s="55" t="s">
        <v>3642</v>
      </c>
      <c r="H384" s="55" t="s">
        <v>3645</v>
      </c>
      <c r="J384" s="55" t="s">
        <v>564</v>
      </c>
      <c r="K384" s="64"/>
      <c r="L384" s="91" t="s">
        <v>3646</v>
      </c>
      <c r="M3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5" spans="1:13" ht="18" customHeight="1">
      <c r="A385" s="55">
        <v>384</v>
      </c>
      <c r="B385" s="55" t="s">
        <v>560</v>
      </c>
      <c r="C385" s="55" t="s">
        <v>562</v>
      </c>
      <c r="D385" s="55" t="s">
        <v>2932</v>
      </c>
      <c r="F385" s="55" t="s">
        <v>3649</v>
      </c>
      <c r="G385" s="55" t="s">
        <v>2932</v>
      </c>
      <c r="H385" s="55" t="s">
        <v>3649</v>
      </c>
      <c r="J385" s="55" t="s">
        <v>564</v>
      </c>
      <c r="K385" s="64"/>
      <c r="L385" s="91" t="s">
        <v>2936</v>
      </c>
      <c r="M3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6" spans="1:13" ht="18" customHeight="1">
      <c r="A386" s="55">
        <v>385</v>
      </c>
      <c r="B386" s="55" t="s">
        <v>560</v>
      </c>
      <c r="C386" s="55" t="s">
        <v>562</v>
      </c>
      <c r="D386" s="55" t="s">
        <v>3650</v>
      </c>
      <c r="F386" s="55" t="s">
        <v>3653</v>
      </c>
      <c r="G386" s="55" t="s">
        <v>3650</v>
      </c>
      <c r="H386" s="55" t="s">
        <v>3653</v>
      </c>
      <c r="J386" s="55" t="s">
        <v>564</v>
      </c>
      <c r="K386" s="64"/>
      <c r="L386" s="91" t="s">
        <v>3654</v>
      </c>
      <c r="M3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7" spans="1:13" ht="18" customHeight="1">
      <c r="A387" s="55">
        <v>386</v>
      </c>
      <c r="B387" s="55" t="s">
        <v>560</v>
      </c>
      <c r="C387" s="55" t="s">
        <v>562</v>
      </c>
      <c r="D387" s="55" t="s">
        <v>3658</v>
      </c>
      <c r="F387" s="55" t="s">
        <v>3659</v>
      </c>
      <c r="G387" s="55" t="s">
        <v>3655</v>
      </c>
      <c r="H387" s="55" t="s">
        <v>3659</v>
      </c>
      <c r="J387" s="55" t="s">
        <v>563</v>
      </c>
      <c r="K387" s="64"/>
      <c r="L387" s="91" t="s">
        <v>3660</v>
      </c>
      <c r="M3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8" spans="1:13" ht="18" customHeight="1">
      <c r="A388" s="55">
        <v>387</v>
      </c>
      <c r="B388" s="55" t="s">
        <v>560</v>
      </c>
      <c r="C388" s="55" t="s">
        <v>562</v>
      </c>
      <c r="D388" s="55" t="s">
        <v>3661</v>
      </c>
      <c r="F388" s="55" t="s">
        <v>3664</v>
      </c>
      <c r="G388" s="55" t="s">
        <v>3661</v>
      </c>
      <c r="H388" s="55" t="s">
        <v>3664</v>
      </c>
      <c r="J388" s="55" t="s">
        <v>3666</v>
      </c>
      <c r="K388" s="64"/>
      <c r="L388" s="91" t="s">
        <v>3665</v>
      </c>
      <c r="M3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9" spans="1:13" ht="18" customHeight="1">
      <c r="A389" s="55">
        <v>388</v>
      </c>
      <c r="B389" s="55" t="s">
        <v>560</v>
      </c>
      <c r="C389" s="55" t="s">
        <v>562</v>
      </c>
      <c r="D389" s="55" t="s">
        <v>3670</v>
      </c>
      <c r="F389" s="55" t="s">
        <v>3671</v>
      </c>
      <c r="G389" s="55" t="s">
        <v>3667</v>
      </c>
      <c r="H389" s="55" t="s">
        <v>3671</v>
      </c>
      <c r="J389" s="55" t="s">
        <v>564</v>
      </c>
      <c r="K389" s="64"/>
      <c r="L389" s="91" t="s">
        <v>3672</v>
      </c>
      <c r="M3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0" spans="1:13" ht="18" customHeight="1">
      <c r="A390" s="55">
        <v>389</v>
      </c>
      <c r="B390" s="55" t="s">
        <v>560</v>
      </c>
      <c r="C390" s="55" t="s">
        <v>562</v>
      </c>
      <c r="D390" s="55" t="s">
        <v>3676</v>
      </c>
      <c r="F390" s="55" t="s">
        <v>3677</v>
      </c>
      <c r="G390" s="55" t="s">
        <v>3673</v>
      </c>
      <c r="H390" s="55" t="s">
        <v>3677</v>
      </c>
      <c r="J390" s="55" t="s">
        <v>564</v>
      </c>
      <c r="K390" s="64"/>
      <c r="L390" s="91" t="s">
        <v>3678</v>
      </c>
      <c r="M3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1" spans="1:13" ht="18" customHeight="1">
      <c r="A391" s="55">
        <v>390</v>
      </c>
      <c r="B391" s="55" t="s">
        <v>560</v>
      </c>
      <c r="C391" s="55" t="s">
        <v>562</v>
      </c>
      <c r="D391" s="55" t="s">
        <v>3682</v>
      </c>
      <c r="F391" s="55" t="s">
        <v>3683</v>
      </c>
      <c r="G391" s="55" t="s">
        <v>3679</v>
      </c>
      <c r="H391" s="55" t="s">
        <v>3683</v>
      </c>
      <c r="J391" s="55" t="s">
        <v>564</v>
      </c>
      <c r="K391" s="64"/>
      <c r="L391" s="91" t="s">
        <v>3684</v>
      </c>
      <c r="M3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392" spans="1:13" ht="18" customHeight="1">
      <c r="A392" s="55">
        <v>391</v>
      </c>
      <c r="B392" s="55" t="s">
        <v>560</v>
      </c>
      <c r="C392" s="55" t="s">
        <v>562</v>
      </c>
      <c r="D392" s="55" t="s">
        <v>3685</v>
      </c>
      <c r="F392" s="55" t="s">
        <v>3688</v>
      </c>
      <c r="G392" s="55" t="s">
        <v>3685</v>
      </c>
      <c r="H392" s="55" t="s">
        <v>3688</v>
      </c>
      <c r="J392" s="55" t="s">
        <v>564</v>
      </c>
      <c r="K392" s="64"/>
      <c r="L392" s="91" t="s">
        <v>3689</v>
      </c>
      <c r="M3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3" spans="1:13" ht="18" customHeight="1">
      <c r="A393" s="55">
        <v>392</v>
      </c>
      <c r="B393" s="55" t="s">
        <v>560</v>
      </c>
      <c r="C393" s="55" t="s">
        <v>562</v>
      </c>
      <c r="D393" s="55" t="s">
        <v>3690</v>
      </c>
      <c r="F393" s="55" t="s">
        <v>3693</v>
      </c>
      <c r="G393" s="55" t="s">
        <v>3690</v>
      </c>
      <c r="H393" s="55" t="s">
        <v>3693</v>
      </c>
      <c r="J393" s="55" t="s">
        <v>564</v>
      </c>
      <c r="K393" s="64"/>
      <c r="L393" s="91" t="s">
        <v>3694</v>
      </c>
      <c r="M3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4" spans="1:13" ht="18" customHeight="1">
      <c r="A394" s="55">
        <v>393</v>
      </c>
      <c r="B394" s="55" t="s">
        <v>560</v>
      </c>
      <c r="C394" s="55" t="s">
        <v>562</v>
      </c>
      <c r="D394" s="55" t="s">
        <v>3695</v>
      </c>
      <c r="F394" s="55" t="s">
        <v>3698</v>
      </c>
      <c r="G394" s="55" t="s">
        <v>3695</v>
      </c>
      <c r="H394" s="55" t="s">
        <v>3698</v>
      </c>
      <c r="J394" s="55" t="s">
        <v>564</v>
      </c>
      <c r="K394" s="64"/>
      <c r="L394" s="91" t="s">
        <v>3699</v>
      </c>
      <c r="M3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5" spans="1:13" ht="18" customHeight="1">
      <c r="A395" s="55">
        <v>394</v>
      </c>
      <c r="B395" s="55" t="s">
        <v>560</v>
      </c>
      <c r="C395" s="55" t="s">
        <v>562</v>
      </c>
      <c r="D395" s="55" t="s">
        <v>3703</v>
      </c>
      <c r="F395" s="55" t="s">
        <v>3704</v>
      </c>
      <c r="G395" s="55" t="s">
        <v>3700</v>
      </c>
      <c r="H395" s="55" t="s">
        <v>3704</v>
      </c>
      <c r="J395" s="55" t="s">
        <v>563</v>
      </c>
      <c r="K395" s="64"/>
      <c r="L395" s="91" t="s">
        <v>3705</v>
      </c>
      <c r="M3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396" spans="1:13" ht="18" customHeight="1">
      <c r="A396" s="55">
        <v>395</v>
      </c>
      <c r="B396" s="55" t="s">
        <v>560</v>
      </c>
      <c r="C396" s="55" t="s">
        <v>562</v>
      </c>
      <c r="D396" s="55" t="s">
        <v>3706</v>
      </c>
      <c r="F396" s="55" t="s">
        <v>3709</v>
      </c>
      <c r="G396" s="55" t="s">
        <v>3706</v>
      </c>
      <c r="H396" s="55" t="s">
        <v>3709</v>
      </c>
      <c r="J396" s="55" t="s">
        <v>3711</v>
      </c>
      <c r="K396" s="64"/>
      <c r="L396" s="91" t="s">
        <v>3710</v>
      </c>
      <c r="M3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97" spans="1:13" ht="18" customHeight="1">
      <c r="A397" s="55">
        <v>396</v>
      </c>
      <c r="B397" s="55" t="s">
        <v>560</v>
      </c>
      <c r="C397" s="55" t="s">
        <v>559</v>
      </c>
      <c r="D397" s="55" t="s">
        <v>3712</v>
      </c>
      <c r="E397" s="55" t="s">
        <v>3715</v>
      </c>
      <c r="F397" s="55" t="s">
        <v>3716</v>
      </c>
      <c r="G397" s="55" t="s">
        <v>3712</v>
      </c>
      <c r="H397" s="55" t="s">
        <v>3716</v>
      </c>
      <c r="K397" s="64"/>
      <c r="L397" s="91" t="s">
        <v>3717</v>
      </c>
      <c r="M3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8" spans="1:13" ht="18" customHeight="1">
      <c r="A398" s="55">
        <v>397</v>
      </c>
      <c r="B398" s="55" t="s">
        <v>665</v>
      </c>
      <c r="C398" s="55" t="s">
        <v>562</v>
      </c>
      <c r="D398" s="55" t="s">
        <v>3729</v>
      </c>
      <c r="F398" s="55" t="s">
        <v>3732</v>
      </c>
      <c r="G398" s="55" t="s">
        <v>3729</v>
      </c>
      <c r="H398" s="55" t="s">
        <v>3732</v>
      </c>
      <c r="J398" s="55" t="s">
        <v>564</v>
      </c>
      <c r="K398" s="64"/>
      <c r="L398" s="91" t="s">
        <v>3733</v>
      </c>
      <c r="M3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9" spans="1:13" ht="18" customHeight="1">
      <c r="A399" s="55">
        <v>398</v>
      </c>
      <c r="B399" s="55" t="s">
        <v>665</v>
      </c>
      <c r="C399" s="55" t="s">
        <v>562</v>
      </c>
      <c r="D399" s="55" t="s">
        <v>3734</v>
      </c>
      <c r="F399" s="55" t="s">
        <v>3737</v>
      </c>
      <c r="G399" s="55" t="s">
        <v>3734</v>
      </c>
      <c r="H399" s="55" t="s">
        <v>3737</v>
      </c>
      <c r="J399" s="55" t="s">
        <v>564</v>
      </c>
      <c r="K399" s="64"/>
      <c r="L399" s="91" t="s">
        <v>3738</v>
      </c>
      <c r="M3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0" spans="1:13" ht="18" customHeight="1">
      <c r="A400" s="55">
        <v>399</v>
      </c>
      <c r="B400" s="55" t="s">
        <v>665</v>
      </c>
      <c r="C400" s="55" t="s">
        <v>562</v>
      </c>
      <c r="D400" s="55" t="s">
        <v>3739</v>
      </c>
      <c r="F400" s="55" t="s">
        <v>3742</v>
      </c>
      <c r="G400" s="55" t="s">
        <v>3739</v>
      </c>
      <c r="H400" s="55" t="s">
        <v>3742</v>
      </c>
      <c r="J400" s="55" t="s">
        <v>564</v>
      </c>
      <c r="K400" s="64"/>
      <c r="L400" s="91" t="s">
        <v>3743</v>
      </c>
      <c r="M4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1" spans="1:13" ht="18" customHeight="1">
      <c r="A401" s="55">
        <v>400</v>
      </c>
      <c r="B401" s="55" t="s">
        <v>665</v>
      </c>
      <c r="C401" s="55" t="s">
        <v>562</v>
      </c>
      <c r="D401" s="55" t="s">
        <v>3744</v>
      </c>
      <c r="F401" s="55" t="s">
        <v>3747</v>
      </c>
      <c r="G401" s="55" t="s">
        <v>3744</v>
      </c>
      <c r="H401" s="55" t="s">
        <v>3747</v>
      </c>
      <c r="J401" s="55" t="s">
        <v>564</v>
      </c>
      <c r="K401" s="64"/>
      <c r="L401" s="91" t="s">
        <v>3748</v>
      </c>
      <c r="M4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2" spans="1:13" ht="18" customHeight="1">
      <c r="A402" s="55">
        <v>401</v>
      </c>
      <c r="B402" s="55" t="s">
        <v>665</v>
      </c>
      <c r="C402" s="55" t="s">
        <v>559</v>
      </c>
      <c r="D402" s="55" t="s">
        <v>3756</v>
      </c>
      <c r="E402" s="55" t="s">
        <v>3757</v>
      </c>
      <c r="F402" s="55" t="s">
        <v>3758</v>
      </c>
      <c r="G402" s="55" t="s">
        <v>3753</v>
      </c>
      <c r="H402" s="55" t="s">
        <v>3759</v>
      </c>
      <c r="K402" s="64"/>
      <c r="L402" s="91" t="s">
        <v>3760</v>
      </c>
      <c r="M4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3" spans="1:13" ht="18" customHeight="1">
      <c r="A403" s="55">
        <v>402</v>
      </c>
      <c r="B403" s="55" t="s">
        <v>665</v>
      </c>
      <c r="C403" s="55" t="s">
        <v>559</v>
      </c>
      <c r="D403" s="55" t="s">
        <v>3761</v>
      </c>
      <c r="E403" s="55" t="s">
        <v>3764</v>
      </c>
      <c r="F403" s="55" t="s">
        <v>3765</v>
      </c>
      <c r="G403" s="55" t="s">
        <v>3761</v>
      </c>
      <c r="H403" s="55" t="s">
        <v>3765</v>
      </c>
      <c r="I403" s="55" t="s">
        <v>3765</v>
      </c>
      <c r="K403" s="64"/>
      <c r="L403" s="91" t="s">
        <v>3766</v>
      </c>
      <c r="M4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4" spans="1:13" ht="18" customHeight="1">
      <c r="A404" s="55">
        <v>403</v>
      </c>
      <c r="B404" s="55" t="s">
        <v>665</v>
      </c>
      <c r="C404" s="55" t="s">
        <v>559</v>
      </c>
      <c r="D404" s="55" t="s">
        <v>3767</v>
      </c>
      <c r="E404" s="55" t="s">
        <v>3770</v>
      </c>
      <c r="F404" s="55" t="s">
        <v>3771</v>
      </c>
      <c r="G404" s="55" t="s">
        <v>3767</v>
      </c>
      <c r="H404" s="55" t="s">
        <v>3771</v>
      </c>
      <c r="K404" s="64"/>
      <c r="L404" s="91" t="s">
        <v>3772</v>
      </c>
      <c r="M4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5" spans="1:13" ht="18" customHeight="1">
      <c r="A405" s="55">
        <v>404</v>
      </c>
      <c r="B405" s="55" t="s">
        <v>665</v>
      </c>
      <c r="C405" s="55" t="s">
        <v>559</v>
      </c>
      <c r="D405" s="55" t="s">
        <v>3773</v>
      </c>
      <c r="E405" s="55" t="s">
        <v>3776</v>
      </c>
      <c r="F405" s="55" t="s">
        <v>3777</v>
      </c>
      <c r="G405" s="55" t="s">
        <v>3773</v>
      </c>
      <c r="H405" s="55" t="s">
        <v>3777</v>
      </c>
      <c r="K405" s="64"/>
      <c r="L405" s="91" t="s">
        <v>3778</v>
      </c>
      <c r="M4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6" spans="1:13" ht="18" customHeight="1">
      <c r="A406" s="55">
        <v>405</v>
      </c>
      <c r="B406" s="55" t="s">
        <v>665</v>
      </c>
      <c r="C406" s="55" t="s">
        <v>559</v>
      </c>
      <c r="D406" s="55" t="s">
        <v>3779</v>
      </c>
      <c r="E406" s="55" t="s">
        <v>3782</v>
      </c>
      <c r="F406" s="55" t="s">
        <v>3783</v>
      </c>
      <c r="G406" s="55" t="s">
        <v>3779</v>
      </c>
      <c r="H406" s="55" t="s">
        <v>3783</v>
      </c>
      <c r="J406" s="55" t="s">
        <v>3785</v>
      </c>
      <c r="K406" s="64"/>
      <c r="L406" s="91" t="s">
        <v>3784</v>
      </c>
      <c r="M4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7" spans="1:13" ht="18" customHeight="1">
      <c r="A407" s="55">
        <v>406</v>
      </c>
      <c r="B407" s="55" t="s">
        <v>560</v>
      </c>
      <c r="C407" s="55" t="s">
        <v>559</v>
      </c>
      <c r="D407" s="55" t="s">
        <v>3795</v>
      </c>
      <c r="E407" s="55" t="s">
        <v>3798</v>
      </c>
      <c r="F407" s="55" t="s">
        <v>3799</v>
      </c>
      <c r="G407" s="55" t="s">
        <v>3795</v>
      </c>
      <c r="H407" s="55" t="s">
        <v>3799</v>
      </c>
      <c r="K407" s="64"/>
      <c r="L407" s="91" t="s">
        <v>3800</v>
      </c>
      <c r="M4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8" spans="1:13" ht="18" customHeight="1">
      <c r="A408" s="55">
        <v>407</v>
      </c>
      <c r="B408" s="55" t="s">
        <v>560</v>
      </c>
      <c r="C408" s="55" t="s">
        <v>559</v>
      </c>
      <c r="D408" s="55" t="s">
        <v>3804</v>
      </c>
      <c r="E408" s="55" t="s">
        <v>3805</v>
      </c>
      <c r="F408" s="55" t="s">
        <v>3806</v>
      </c>
      <c r="G408" s="55" t="s">
        <v>3801</v>
      </c>
      <c r="H408" s="55" t="s">
        <v>3806</v>
      </c>
      <c r="K408" s="64"/>
      <c r="L408" s="91" t="s">
        <v>3807</v>
      </c>
      <c r="M4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9" spans="1:13" ht="18" customHeight="1">
      <c r="A409" s="55">
        <v>408</v>
      </c>
      <c r="B409" s="55" t="s">
        <v>560</v>
      </c>
      <c r="C409" s="55" t="s">
        <v>559</v>
      </c>
      <c r="D409" s="55" t="s">
        <v>3810</v>
      </c>
      <c r="E409" s="55" t="s">
        <v>3813</v>
      </c>
      <c r="F409" s="55" t="s">
        <v>3814</v>
      </c>
      <c r="G409" s="55" t="s">
        <v>3810</v>
      </c>
      <c r="H409" s="55" t="s">
        <v>3814</v>
      </c>
      <c r="J409" s="55" t="s">
        <v>1181</v>
      </c>
      <c r="K409" s="64"/>
      <c r="L409" s="91" t="s">
        <v>3815</v>
      </c>
      <c r="M4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0" spans="1:13" ht="18" customHeight="1">
      <c r="A410" s="55">
        <v>409</v>
      </c>
      <c r="B410" s="55" t="s">
        <v>665</v>
      </c>
      <c r="C410" s="55" t="s">
        <v>562</v>
      </c>
      <c r="D410" s="55" t="s">
        <v>3816</v>
      </c>
      <c r="F410" s="55" t="s">
        <v>3819</v>
      </c>
      <c r="G410" s="55" t="s">
        <v>3816</v>
      </c>
      <c r="H410" s="55" t="s">
        <v>3819</v>
      </c>
      <c r="J410" s="55" t="s">
        <v>564</v>
      </c>
      <c r="K410" s="64"/>
      <c r="L410" s="91" t="s">
        <v>3820</v>
      </c>
      <c r="M4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1" spans="1:13" ht="18" customHeight="1">
      <c r="A411" s="55">
        <v>410</v>
      </c>
      <c r="B411" s="55" t="s">
        <v>665</v>
      </c>
      <c r="C411" s="55" t="s">
        <v>562</v>
      </c>
      <c r="D411" s="55" t="s">
        <v>911</v>
      </c>
      <c r="F411" s="55" t="s">
        <v>3823</v>
      </c>
      <c r="G411" s="55" t="s">
        <v>911</v>
      </c>
      <c r="H411" s="55" t="s">
        <v>3823</v>
      </c>
      <c r="J411" s="55" t="s">
        <v>563</v>
      </c>
      <c r="K411" s="64"/>
      <c r="L411" s="91" t="s">
        <v>914</v>
      </c>
      <c r="M4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2" spans="1:13" ht="18" customHeight="1">
      <c r="A412" s="55">
        <v>411</v>
      </c>
      <c r="B412" s="55" t="s">
        <v>665</v>
      </c>
      <c r="C412" s="55" t="s">
        <v>559</v>
      </c>
      <c r="D412" s="55" t="s">
        <v>3839</v>
      </c>
      <c r="E412" s="55" t="s">
        <v>3840</v>
      </c>
      <c r="F412" s="55" t="s">
        <v>3841</v>
      </c>
      <c r="G412" s="55" t="s">
        <v>3836</v>
      </c>
      <c r="H412" s="55" t="s">
        <v>3841</v>
      </c>
      <c r="K412" s="64"/>
      <c r="L412" s="91" t="s">
        <v>3842</v>
      </c>
      <c r="M4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3" spans="1:13" ht="18" customHeight="1">
      <c r="A413" s="55">
        <v>412</v>
      </c>
      <c r="B413" s="55" t="s">
        <v>665</v>
      </c>
      <c r="C413" s="55" t="s">
        <v>559</v>
      </c>
      <c r="D413" s="55" t="s">
        <v>3843</v>
      </c>
      <c r="E413" s="55" t="s">
        <v>3846</v>
      </c>
      <c r="F413" s="55" t="s">
        <v>3847</v>
      </c>
      <c r="G413" s="55" t="s">
        <v>3843</v>
      </c>
      <c r="H413" s="55" t="s">
        <v>3847</v>
      </c>
      <c r="K413" s="64"/>
      <c r="L413" s="91" t="s">
        <v>3848</v>
      </c>
      <c r="M4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14" spans="1:13" ht="18" customHeight="1">
      <c r="A414" s="55">
        <v>413</v>
      </c>
      <c r="B414" s="55" t="s">
        <v>560</v>
      </c>
      <c r="C414" s="55" t="s">
        <v>562</v>
      </c>
      <c r="D414" s="55" t="s">
        <v>3850</v>
      </c>
      <c r="F414" s="55" t="s">
        <v>3853</v>
      </c>
      <c r="G414" s="55" t="s">
        <v>3850</v>
      </c>
      <c r="H414" s="55" t="s">
        <v>3853</v>
      </c>
      <c r="J414" s="55" t="s">
        <v>563</v>
      </c>
      <c r="K414" s="64"/>
      <c r="L414" s="91" t="s">
        <v>3854</v>
      </c>
      <c r="M4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5" spans="1:13" ht="18" customHeight="1">
      <c r="A415" s="55">
        <v>414</v>
      </c>
      <c r="B415" s="55" t="s">
        <v>560</v>
      </c>
      <c r="C415" s="55" t="s">
        <v>562</v>
      </c>
      <c r="D415" s="55" t="s">
        <v>3855</v>
      </c>
      <c r="F415" s="55" t="s">
        <v>3858</v>
      </c>
      <c r="G415" s="55" t="s">
        <v>3855</v>
      </c>
      <c r="H415" s="55" t="s">
        <v>3858</v>
      </c>
      <c r="J415" s="55" t="s">
        <v>564</v>
      </c>
      <c r="K415" s="64"/>
      <c r="L415" s="91" t="s">
        <v>3859</v>
      </c>
      <c r="M4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6" spans="1:13" ht="18" customHeight="1">
      <c r="A416" s="55">
        <v>415</v>
      </c>
      <c r="B416" s="55" t="s">
        <v>665</v>
      </c>
      <c r="C416" s="55" t="s">
        <v>559</v>
      </c>
      <c r="D416" s="55" t="s">
        <v>3868</v>
      </c>
      <c r="E416" s="55" t="s">
        <v>3871</v>
      </c>
      <c r="F416" s="55" t="s">
        <v>3872</v>
      </c>
      <c r="G416" s="55" t="s">
        <v>3868</v>
      </c>
      <c r="H416" s="55" t="s">
        <v>3872</v>
      </c>
      <c r="J416" s="55" t="s">
        <v>3874</v>
      </c>
      <c r="K416" s="64"/>
      <c r="L416" s="91" t="s">
        <v>3873</v>
      </c>
      <c r="M4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7" spans="1:13" ht="18" customHeight="1">
      <c r="A417" s="55">
        <v>416</v>
      </c>
      <c r="B417" s="55" t="s">
        <v>665</v>
      </c>
      <c r="C417" s="55" t="s">
        <v>559</v>
      </c>
      <c r="D417" s="55" t="s">
        <v>3875</v>
      </c>
      <c r="E417" s="55" t="s">
        <v>3878</v>
      </c>
      <c r="F417" s="55" t="s">
        <v>3879</v>
      </c>
      <c r="G417" s="55" t="s">
        <v>3875</v>
      </c>
      <c r="H417" s="55" t="s">
        <v>3879</v>
      </c>
      <c r="K417" s="64"/>
      <c r="L417" s="91" t="s">
        <v>3880</v>
      </c>
      <c r="M4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8" spans="1:13" ht="18" customHeight="1">
      <c r="A418" s="55">
        <v>417</v>
      </c>
      <c r="B418" s="55" t="s">
        <v>560</v>
      </c>
      <c r="C418" s="55" t="s">
        <v>562</v>
      </c>
      <c r="D418" s="55" t="s">
        <v>2200</v>
      </c>
      <c r="F418" s="55" t="s">
        <v>3883</v>
      </c>
      <c r="G418" s="55" t="s">
        <v>2200</v>
      </c>
      <c r="H418" s="55" t="s">
        <v>3883</v>
      </c>
      <c r="J418" s="55" t="s">
        <v>564</v>
      </c>
      <c r="K418" s="64"/>
      <c r="L418" s="91" t="s">
        <v>2205</v>
      </c>
      <c r="M4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9" spans="1:13" ht="18" customHeight="1">
      <c r="A419" s="55">
        <v>418</v>
      </c>
      <c r="B419" s="55" t="s">
        <v>560</v>
      </c>
      <c r="C419" s="55" t="s">
        <v>562</v>
      </c>
      <c r="D419" s="55" t="s">
        <v>3887</v>
      </c>
      <c r="F419" s="55" t="s">
        <v>3888</v>
      </c>
      <c r="G419" s="55" t="s">
        <v>3884</v>
      </c>
      <c r="H419" s="55" t="s">
        <v>3888</v>
      </c>
      <c r="J419" s="55" t="s">
        <v>3890</v>
      </c>
      <c r="K419" s="64"/>
      <c r="L419" s="91" t="s">
        <v>3889</v>
      </c>
      <c r="M4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0" spans="1:13" ht="18" customHeight="1">
      <c r="A420" s="55">
        <v>419</v>
      </c>
      <c r="B420" s="55" t="s">
        <v>560</v>
      </c>
      <c r="C420" s="55" t="s">
        <v>562</v>
      </c>
      <c r="D420" s="55" t="s">
        <v>3899</v>
      </c>
      <c r="F420" s="55" t="s">
        <v>3900</v>
      </c>
      <c r="G420" s="55" t="s">
        <v>3896</v>
      </c>
      <c r="H420" s="55" t="s">
        <v>3900</v>
      </c>
      <c r="J420" s="55" t="s">
        <v>564</v>
      </c>
      <c r="K420" s="64"/>
      <c r="L420" s="91" t="s">
        <v>3901</v>
      </c>
      <c r="M4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1" spans="1:13" ht="18" customHeight="1">
      <c r="A421" s="55">
        <v>420</v>
      </c>
      <c r="B421" s="55" t="s">
        <v>560</v>
      </c>
      <c r="C421" s="55" t="s">
        <v>562</v>
      </c>
      <c r="D421" s="55" t="s">
        <v>3902</v>
      </c>
      <c r="F421" s="55" t="s">
        <v>3905</v>
      </c>
      <c r="G421" s="55" t="s">
        <v>3902</v>
      </c>
      <c r="H421" s="55" t="s">
        <v>3905</v>
      </c>
      <c r="J421" s="55" t="s">
        <v>564</v>
      </c>
      <c r="K421" s="64"/>
      <c r="L421" s="91" t="s">
        <v>3906</v>
      </c>
      <c r="M4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2" spans="1:13" ht="18" customHeight="1">
      <c r="A422" s="55">
        <v>421</v>
      </c>
      <c r="B422" s="55" t="s">
        <v>560</v>
      </c>
      <c r="C422" s="55" t="s">
        <v>562</v>
      </c>
      <c r="D422" s="55" t="s">
        <v>3907</v>
      </c>
      <c r="F422" s="55" t="s">
        <v>3910</v>
      </c>
      <c r="G422" s="55" t="s">
        <v>3907</v>
      </c>
      <c r="H422" s="55" t="s">
        <v>3910</v>
      </c>
      <c r="J422" s="55" t="s">
        <v>564</v>
      </c>
      <c r="K422" s="64"/>
      <c r="L422" s="91" t="s">
        <v>3911</v>
      </c>
      <c r="M4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3" spans="1:13" ht="18" customHeight="1">
      <c r="A423" s="55">
        <v>422</v>
      </c>
      <c r="B423" s="55" t="s">
        <v>560</v>
      </c>
      <c r="C423" s="55" t="s">
        <v>562</v>
      </c>
      <c r="D423" s="55" t="s">
        <v>3912</v>
      </c>
      <c r="F423" s="55" t="s">
        <v>3915</v>
      </c>
      <c r="G423" s="55" t="s">
        <v>3912</v>
      </c>
      <c r="H423" s="55" t="s">
        <v>3915</v>
      </c>
      <c r="J423" s="55" t="s">
        <v>564</v>
      </c>
      <c r="K423" s="64"/>
      <c r="L423" s="91" t="s">
        <v>3916</v>
      </c>
      <c r="M4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4" spans="1:13" ht="18" customHeight="1">
      <c r="A424" s="55">
        <v>423</v>
      </c>
      <c r="B424" s="55" t="s">
        <v>665</v>
      </c>
      <c r="C424" s="55" t="s">
        <v>562</v>
      </c>
      <c r="D424" s="55" t="s">
        <v>1211</v>
      </c>
      <c r="F424" s="55" t="s">
        <v>3920</v>
      </c>
      <c r="G424" s="55" t="s">
        <v>1208</v>
      </c>
      <c r="H424" s="55" t="s">
        <v>3920</v>
      </c>
      <c r="J424" s="55" t="s">
        <v>564</v>
      </c>
      <c r="K424" s="64"/>
      <c r="L424" s="91" t="s">
        <v>1214</v>
      </c>
      <c r="M4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5" spans="1:13" ht="18" customHeight="1">
      <c r="A425" s="55">
        <v>424</v>
      </c>
      <c r="B425" s="55" t="s">
        <v>665</v>
      </c>
      <c r="C425" s="55" t="s">
        <v>562</v>
      </c>
      <c r="D425" s="55" t="s">
        <v>3921</v>
      </c>
      <c r="F425" s="55" t="s">
        <v>3924</v>
      </c>
      <c r="G425" s="55" t="s">
        <v>3921</v>
      </c>
      <c r="H425" s="55" t="s">
        <v>3924</v>
      </c>
      <c r="J425" s="55" t="s">
        <v>563</v>
      </c>
      <c r="K425" s="64"/>
      <c r="L425" s="91" t="s">
        <v>3925</v>
      </c>
      <c r="M4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6" spans="1:13" ht="18" customHeight="1">
      <c r="A426" s="55">
        <v>425</v>
      </c>
      <c r="B426" s="55" t="s">
        <v>560</v>
      </c>
      <c r="C426" s="55" t="s">
        <v>562</v>
      </c>
      <c r="D426" s="55" t="s">
        <v>3926</v>
      </c>
      <c r="F426" s="55" t="s">
        <v>3929</v>
      </c>
      <c r="G426" s="55" t="s">
        <v>3926</v>
      </c>
      <c r="H426" s="55" t="s">
        <v>3929</v>
      </c>
      <c r="J426" s="55" t="s">
        <v>3931</v>
      </c>
      <c r="K426" s="64"/>
      <c r="L426" s="91" t="s">
        <v>3930</v>
      </c>
      <c r="M4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7" spans="1:13" ht="18" customHeight="1">
      <c r="A427" s="55">
        <v>426</v>
      </c>
      <c r="B427" s="55" t="s">
        <v>560</v>
      </c>
      <c r="C427" s="55" t="s">
        <v>562</v>
      </c>
      <c r="D427" s="55" t="s">
        <v>3935</v>
      </c>
      <c r="F427" s="55" t="s">
        <v>3936</v>
      </c>
      <c r="G427" s="55" t="s">
        <v>3932</v>
      </c>
      <c r="H427" s="55" t="s">
        <v>3936</v>
      </c>
      <c r="J427" s="55" t="s">
        <v>564</v>
      </c>
      <c r="K427" s="64"/>
      <c r="L427" s="91" t="s">
        <v>3937</v>
      </c>
      <c r="M4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8" spans="1:13" ht="18" customHeight="1">
      <c r="A428" s="55">
        <v>427</v>
      </c>
      <c r="B428" s="55" t="s">
        <v>560</v>
      </c>
      <c r="C428" s="55" t="s">
        <v>562</v>
      </c>
      <c r="D428" s="55" t="s">
        <v>3938</v>
      </c>
      <c r="F428" s="55" t="s">
        <v>3941</v>
      </c>
      <c r="G428" s="55" t="s">
        <v>3938</v>
      </c>
      <c r="H428" s="55" t="s">
        <v>3941</v>
      </c>
      <c r="J428" s="55" t="s">
        <v>564</v>
      </c>
      <c r="K428" s="64"/>
      <c r="L428" s="91" t="s">
        <v>3942</v>
      </c>
      <c r="M4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9" spans="1:13" ht="18" customHeight="1">
      <c r="A429" s="55">
        <v>428</v>
      </c>
      <c r="B429" s="55" t="s">
        <v>560</v>
      </c>
      <c r="C429" s="55" t="s">
        <v>562</v>
      </c>
      <c r="D429" s="55" t="s">
        <v>3943</v>
      </c>
      <c r="F429" s="55" t="s">
        <v>3946</v>
      </c>
      <c r="G429" s="55" t="s">
        <v>3943</v>
      </c>
      <c r="H429" s="55" t="s">
        <v>3946</v>
      </c>
      <c r="J429" s="55" t="s">
        <v>564</v>
      </c>
      <c r="K429" s="64"/>
      <c r="L429" s="91" t="s">
        <v>3947</v>
      </c>
      <c r="M4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0" spans="1:13" ht="18" customHeight="1">
      <c r="A430" s="55">
        <v>429</v>
      </c>
      <c r="B430" s="55" t="s">
        <v>560</v>
      </c>
      <c r="C430" s="55" t="s">
        <v>562</v>
      </c>
      <c r="D430" s="55" t="s">
        <v>3954</v>
      </c>
      <c r="F430" s="55" t="s">
        <v>3955</v>
      </c>
      <c r="G430" s="55" t="s">
        <v>3951</v>
      </c>
      <c r="H430" s="55" t="s">
        <v>3955</v>
      </c>
      <c r="J430" s="55" t="s">
        <v>564</v>
      </c>
      <c r="K430" s="64"/>
      <c r="L430" s="91" t="s">
        <v>3956</v>
      </c>
      <c r="M4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31" spans="1:13" ht="18" customHeight="1">
      <c r="A431" s="55">
        <v>430</v>
      </c>
      <c r="B431" s="55" t="s">
        <v>560</v>
      </c>
      <c r="C431" s="55" t="s">
        <v>562</v>
      </c>
      <c r="D431" s="55" t="s">
        <v>3960</v>
      </c>
      <c r="F431" s="55" t="s">
        <v>3961</v>
      </c>
      <c r="G431" s="55" t="s">
        <v>3957</v>
      </c>
      <c r="H431" s="55" t="s">
        <v>3961</v>
      </c>
      <c r="J431" s="55" t="s">
        <v>3963</v>
      </c>
      <c r="K431" s="64"/>
      <c r="L431" s="91" t="s">
        <v>3962</v>
      </c>
      <c r="M4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2" spans="1:13" ht="18" customHeight="1">
      <c r="A432" s="55">
        <v>431</v>
      </c>
      <c r="B432" s="55" t="s">
        <v>665</v>
      </c>
      <c r="C432" s="55" t="s">
        <v>559</v>
      </c>
      <c r="D432" s="55" t="s">
        <v>1920</v>
      </c>
      <c r="E432" s="55" t="s">
        <v>3966</v>
      </c>
      <c r="F432" s="55" t="s">
        <v>3967</v>
      </c>
      <c r="G432" s="55" t="s">
        <v>1920</v>
      </c>
      <c r="H432" s="55" t="s">
        <v>3968</v>
      </c>
      <c r="I432" s="55" t="s">
        <v>3969</v>
      </c>
      <c r="K432" s="64"/>
      <c r="L432" s="91" t="s">
        <v>3970</v>
      </c>
      <c r="M4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3" spans="1:13" ht="18" customHeight="1">
      <c r="A433" s="55">
        <v>432</v>
      </c>
      <c r="B433" s="55" t="s">
        <v>665</v>
      </c>
      <c r="C433" s="55" t="s">
        <v>559</v>
      </c>
      <c r="D433" s="55" t="s">
        <v>3974</v>
      </c>
      <c r="E433" s="55" t="s">
        <v>3975</v>
      </c>
      <c r="F433" s="55" t="s">
        <v>3976</v>
      </c>
      <c r="G433" s="55" t="s">
        <v>3971</v>
      </c>
      <c r="H433" s="55" t="s">
        <v>3977</v>
      </c>
      <c r="K433" s="64"/>
      <c r="L433" s="91" t="s">
        <v>3978</v>
      </c>
      <c r="M4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4" spans="1:13" ht="18" customHeight="1">
      <c r="A434" s="55">
        <v>433</v>
      </c>
      <c r="B434" s="55" t="s">
        <v>665</v>
      </c>
      <c r="C434" s="55" t="s">
        <v>559</v>
      </c>
      <c r="D434" s="55" t="s">
        <v>3979</v>
      </c>
      <c r="E434" s="55" t="s">
        <v>3982</v>
      </c>
      <c r="F434" s="55" t="s">
        <v>3983</v>
      </c>
      <c r="G434" s="55" t="s">
        <v>3979</v>
      </c>
      <c r="H434" s="55" t="s">
        <v>3983</v>
      </c>
      <c r="I434" s="55" t="s">
        <v>3984</v>
      </c>
      <c r="K434" s="64"/>
      <c r="L434" s="91" t="s">
        <v>3985</v>
      </c>
      <c r="M4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5" spans="1:13" ht="18" customHeight="1">
      <c r="A435" s="55">
        <v>434</v>
      </c>
      <c r="B435" s="55" t="s">
        <v>665</v>
      </c>
      <c r="C435" s="55" t="s">
        <v>559</v>
      </c>
      <c r="D435" s="55" t="s">
        <v>3986</v>
      </c>
      <c r="E435" s="55" t="s">
        <v>3989</v>
      </c>
      <c r="F435" s="55" t="s">
        <v>3990</v>
      </c>
      <c r="G435" s="55" t="s">
        <v>3986</v>
      </c>
      <c r="H435" s="55" t="s">
        <v>3990</v>
      </c>
      <c r="J435" s="55" t="s">
        <v>3992</v>
      </c>
      <c r="K435" s="64"/>
      <c r="L435" s="91" t="s">
        <v>3991</v>
      </c>
      <c r="M4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6" spans="1:13" ht="18" customHeight="1">
      <c r="A436" s="55">
        <v>435</v>
      </c>
      <c r="B436" s="55" t="s">
        <v>560</v>
      </c>
      <c r="C436" s="55" t="s">
        <v>559</v>
      </c>
      <c r="D436" s="55" t="s">
        <v>3993</v>
      </c>
      <c r="E436" s="55" t="s">
        <v>3996</v>
      </c>
      <c r="F436" s="55" t="s">
        <v>3997</v>
      </c>
      <c r="G436" s="55" t="s">
        <v>3993</v>
      </c>
      <c r="H436" s="55" t="s">
        <v>3997</v>
      </c>
      <c r="I436" s="55" t="s">
        <v>3998</v>
      </c>
      <c r="K436" s="64"/>
      <c r="L436" s="91" t="s">
        <v>3999</v>
      </c>
      <c r="M4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437" spans="1:13" ht="18" customHeight="1">
      <c r="A437" s="55">
        <v>436</v>
      </c>
      <c r="B437" s="55" t="s">
        <v>560</v>
      </c>
      <c r="C437" s="55" t="s">
        <v>559</v>
      </c>
      <c r="D437" s="55" t="s">
        <v>4006</v>
      </c>
      <c r="E437" s="55" t="s">
        <v>4007</v>
      </c>
      <c r="F437" s="55" t="s">
        <v>4008</v>
      </c>
      <c r="G437" s="55" t="s">
        <v>4003</v>
      </c>
      <c r="H437" s="55" t="s">
        <v>4009</v>
      </c>
      <c r="K437" s="64"/>
      <c r="L437" s="91" t="s">
        <v>4010</v>
      </c>
      <c r="M4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8" spans="1:13" ht="18" customHeight="1">
      <c r="A438" s="55">
        <v>437</v>
      </c>
      <c r="B438" s="55" t="s">
        <v>665</v>
      </c>
      <c r="C438" s="55" t="s">
        <v>559</v>
      </c>
      <c r="D438" s="55" t="s">
        <v>4019</v>
      </c>
      <c r="E438" s="55" t="s">
        <v>4020</v>
      </c>
      <c r="F438" s="55" t="s">
        <v>4021</v>
      </c>
      <c r="G438" s="55" t="s">
        <v>4016</v>
      </c>
      <c r="H438" s="55" t="s">
        <v>4021</v>
      </c>
      <c r="K438" s="64"/>
      <c r="L438" s="91" t="s">
        <v>4022</v>
      </c>
      <c r="M4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39" spans="1:13" ht="18" customHeight="1">
      <c r="A439" s="55">
        <v>438</v>
      </c>
      <c r="B439" s="55" t="s">
        <v>665</v>
      </c>
      <c r="C439" s="55" t="s">
        <v>559</v>
      </c>
      <c r="D439" s="55" t="s">
        <v>4026</v>
      </c>
      <c r="E439" s="55" t="s">
        <v>4027</v>
      </c>
      <c r="F439" s="55" t="s">
        <v>4028</v>
      </c>
      <c r="G439" s="55" t="s">
        <v>4023</v>
      </c>
      <c r="H439" s="55" t="s">
        <v>4029</v>
      </c>
      <c r="K439" s="64"/>
      <c r="L439" s="91" t="s">
        <v>4030</v>
      </c>
      <c r="M4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440" spans="1:13" ht="18" customHeight="1">
      <c r="A440" s="55">
        <v>439</v>
      </c>
      <c r="B440" s="55" t="s">
        <v>665</v>
      </c>
      <c r="C440" s="55" t="s">
        <v>559</v>
      </c>
      <c r="D440" s="55" t="s">
        <v>4032</v>
      </c>
      <c r="E440" s="55" t="s">
        <v>4035</v>
      </c>
      <c r="F440" s="55" t="s">
        <v>4036</v>
      </c>
      <c r="G440" s="55" t="s">
        <v>4032</v>
      </c>
      <c r="H440" s="55" t="s">
        <v>4036</v>
      </c>
      <c r="K440" s="64"/>
      <c r="L440" s="91" t="s">
        <v>4037</v>
      </c>
      <c r="M4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1" spans="1:13" ht="18" customHeight="1">
      <c r="A441" s="55">
        <v>440</v>
      </c>
      <c r="B441" s="55" t="s">
        <v>665</v>
      </c>
      <c r="C441" s="55" t="s">
        <v>559</v>
      </c>
      <c r="D441" s="55" t="s">
        <v>4038</v>
      </c>
      <c r="E441" s="55" t="s">
        <v>4041</v>
      </c>
      <c r="F441" s="55" t="s">
        <v>4042</v>
      </c>
      <c r="G441" s="55" t="s">
        <v>4038</v>
      </c>
      <c r="H441" s="55" t="s">
        <v>4043</v>
      </c>
      <c r="K441" s="64"/>
      <c r="L441" s="91" t="s">
        <v>4044</v>
      </c>
      <c r="M4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9</v>
      </c>
    </row>
    <row r="442" spans="1:13" ht="18" customHeight="1">
      <c r="A442" s="55">
        <v>441</v>
      </c>
      <c r="B442" s="55" t="s">
        <v>665</v>
      </c>
      <c r="C442" s="55" t="s">
        <v>559</v>
      </c>
      <c r="D442" s="55" t="s">
        <v>4047</v>
      </c>
      <c r="E442" s="55" t="s">
        <v>4050</v>
      </c>
      <c r="F442" s="55" t="s">
        <v>4051</v>
      </c>
      <c r="G442" s="55" t="s">
        <v>4047</v>
      </c>
      <c r="H442" s="55" t="s">
        <v>4051</v>
      </c>
      <c r="K442" s="64"/>
      <c r="L442" s="91" t="s">
        <v>4052</v>
      </c>
      <c r="M4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3" spans="1:13" ht="18" customHeight="1">
      <c r="A443" s="55">
        <v>442</v>
      </c>
      <c r="B443" s="55" t="s">
        <v>665</v>
      </c>
      <c r="C443" s="55" t="s">
        <v>559</v>
      </c>
      <c r="D443" s="55" t="s">
        <v>4056</v>
      </c>
      <c r="E443" s="55" t="s">
        <v>4057</v>
      </c>
      <c r="F443" s="55" t="s">
        <v>4058</v>
      </c>
      <c r="G443" s="55" t="s">
        <v>4053</v>
      </c>
      <c r="H443" s="55" t="s">
        <v>4059</v>
      </c>
      <c r="K443" s="64"/>
      <c r="L443" s="91" t="s">
        <v>4060</v>
      </c>
      <c r="M4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4" spans="1:13" ht="18" customHeight="1">
      <c r="A444" s="55">
        <v>443</v>
      </c>
      <c r="B444" s="55" t="s">
        <v>560</v>
      </c>
      <c r="C444" s="55" t="s">
        <v>562</v>
      </c>
      <c r="D444" s="55" t="s">
        <v>4061</v>
      </c>
      <c r="F444" s="55" t="s">
        <v>4064</v>
      </c>
      <c r="G444" s="55" t="s">
        <v>4061</v>
      </c>
      <c r="H444" s="55" t="s">
        <v>4064</v>
      </c>
      <c r="J444" s="55" t="s">
        <v>564</v>
      </c>
      <c r="K444" s="64"/>
      <c r="L444" s="91" t="s">
        <v>4065</v>
      </c>
      <c r="M4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5" spans="1:13" ht="18" customHeight="1">
      <c r="A445" s="55">
        <v>444</v>
      </c>
      <c r="B445" s="55" t="s">
        <v>560</v>
      </c>
      <c r="C445" s="55" t="s">
        <v>562</v>
      </c>
      <c r="D445" s="55" t="s">
        <v>4066</v>
      </c>
      <c r="F445" s="55" t="s">
        <v>4069</v>
      </c>
      <c r="G445" s="55" t="s">
        <v>4066</v>
      </c>
      <c r="H445" s="55" t="s">
        <v>4069</v>
      </c>
      <c r="J445" s="55" t="s">
        <v>564</v>
      </c>
      <c r="K445" s="64"/>
      <c r="L445" s="91" t="s">
        <v>4070</v>
      </c>
      <c r="M4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6" spans="1:13" ht="18" customHeight="1">
      <c r="A446" s="55">
        <v>445</v>
      </c>
      <c r="B446" s="55" t="s">
        <v>560</v>
      </c>
      <c r="C446" s="55" t="s">
        <v>562</v>
      </c>
      <c r="D446" s="55" t="s">
        <v>4071</v>
      </c>
      <c r="F446" s="55" t="s">
        <v>4074</v>
      </c>
      <c r="G446" s="55" t="s">
        <v>4071</v>
      </c>
      <c r="H446" s="55" t="s">
        <v>4074</v>
      </c>
      <c r="J446" s="55" t="s">
        <v>4076</v>
      </c>
      <c r="K446" s="64"/>
      <c r="L446" s="91" t="s">
        <v>4075</v>
      </c>
      <c r="M4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7" spans="1:13" ht="18" customHeight="1">
      <c r="A447" s="55">
        <v>446</v>
      </c>
      <c r="B447" s="55" t="s">
        <v>560</v>
      </c>
      <c r="C447" s="55" t="s">
        <v>562</v>
      </c>
      <c r="D447" s="55" t="s">
        <v>4080</v>
      </c>
      <c r="F447" s="55" t="s">
        <v>4081</v>
      </c>
      <c r="G447" s="55" t="s">
        <v>4077</v>
      </c>
      <c r="H447" s="55" t="s">
        <v>4081</v>
      </c>
      <c r="J447" s="55" t="s">
        <v>4083</v>
      </c>
      <c r="K447" s="64"/>
      <c r="L447" s="91" t="s">
        <v>4082</v>
      </c>
      <c r="M4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8" spans="1:13" ht="18" customHeight="1">
      <c r="A448" s="55">
        <v>447</v>
      </c>
      <c r="B448" s="55" t="s">
        <v>665</v>
      </c>
      <c r="C448" s="55" t="s">
        <v>562</v>
      </c>
      <c r="D448" s="55" t="s">
        <v>4087</v>
      </c>
      <c r="F448" s="55" t="s">
        <v>4088</v>
      </c>
      <c r="G448" s="55" t="s">
        <v>4084</v>
      </c>
      <c r="H448" s="55" t="s">
        <v>4088</v>
      </c>
      <c r="J448" s="55" t="s">
        <v>4090</v>
      </c>
      <c r="K448" s="64"/>
      <c r="L448" s="91" t="s">
        <v>4089</v>
      </c>
      <c r="M4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49" spans="1:13" ht="18" customHeight="1">
      <c r="A449" s="55">
        <v>448</v>
      </c>
      <c r="B449" s="55" t="s">
        <v>665</v>
      </c>
      <c r="C449" s="55" t="s">
        <v>562</v>
      </c>
      <c r="D449" s="55" t="s">
        <v>4091</v>
      </c>
      <c r="F449" s="55" t="s">
        <v>4094</v>
      </c>
      <c r="G449" s="55" t="s">
        <v>4091</v>
      </c>
      <c r="H449" s="55" t="s">
        <v>4094</v>
      </c>
      <c r="J449" s="55" t="s">
        <v>564</v>
      </c>
      <c r="K449" s="64"/>
      <c r="L449" s="91" t="s">
        <v>4095</v>
      </c>
      <c r="M4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6</v>
      </c>
    </row>
    <row r="450" spans="1:13" ht="18" customHeight="1">
      <c r="A450" s="55">
        <v>449</v>
      </c>
      <c r="B450" s="55" t="s">
        <v>665</v>
      </c>
      <c r="C450" s="55" t="s">
        <v>562</v>
      </c>
      <c r="D450" s="55" t="s">
        <v>4096</v>
      </c>
      <c r="F450" s="55" t="s">
        <v>4099</v>
      </c>
      <c r="G450" s="55" t="s">
        <v>4096</v>
      </c>
      <c r="H450" s="55" t="s">
        <v>4099</v>
      </c>
      <c r="J450" s="55" t="s">
        <v>563</v>
      </c>
      <c r="K450" s="64"/>
      <c r="L450" s="91" t="s">
        <v>4100</v>
      </c>
      <c r="M4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51" spans="1:13" ht="18" customHeight="1">
      <c r="A451" s="55">
        <v>450</v>
      </c>
      <c r="B451" s="55" t="s">
        <v>560</v>
      </c>
      <c r="C451" s="55" t="s">
        <v>559</v>
      </c>
      <c r="D451" s="55" t="s">
        <v>4101</v>
      </c>
      <c r="E451" s="55" t="s">
        <v>4104</v>
      </c>
      <c r="F451" s="55" t="s">
        <v>4105</v>
      </c>
      <c r="G451" s="55" t="s">
        <v>4101</v>
      </c>
      <c r="H451" s="55" t="s">
        <v>4105</v>
      </c>
      <c r="J451" s="55" t="s">
        <v>3874</v>
      </c>
      <c r="K451" s="64"/>
      <c r="L451" s="91" t="s">
        <v>4106</v>
      </c>
      <c r="M4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452" spans="1:13" ht="18" customHeight="1">
      <c r="A452" s="55">
        <v>451</v>
      </c>
      <c r="B452" s="55" t="s">
        <v>560</v>
      </c>
      <c r="C452" s="55" t="s">
        <v>559</v>
      </c>
      <c r="D452" s="55" t="s">
        <v>4108</v>
      </c>
      <c r="E452" s="55" t="s">
        <v>4111</v>
      </c>
      <c r="F452" s="55" t="s">
        <v>4112</v>
      </c>
      <c r="G452" s="55" t="s">
        <v>4108</v>
      </c>
      <c r="H452" s="55" t="s">
        <v>4112</v>
      </c>
      <c r="K452" s="64"/>
      <c r="L452" s="91" t="s">
        <v>4113</v>
      </c>
      <c r="M4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53" spans="1:13" ht="18" customHeight="1">
      <c r="A453" s="55">
        <v>452</v>
      </c>
      <c r="B453" s="55" t="s">
        <v>560</v>
      </c>
      <c r="C453" s="55" t="s">
        <v>559</v>
      </c>
      <c r="D453" s="55" t="s">
        <v>4114</v>
      </c>
      <c r="E453" s="55" t="s">
        <v>4117</v>
      </c>
      <c r="F453" s="55" t="s">
        <v>4118</v>
      </c>
      <c r="G453" s="55" t="s">
        <v>4114</v>
      </c>
      <c r="H453" s="55" t="s">
        <v>4118</v>
      </c>
      <c r="J453" s="55" t="s">
        <v>4120</v>
      </c>
      <c r="K453" s="64"/>
      <c r="L453" s="91" t="s">
        <v>4119</v>
      </c>
      <c r="M4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454" spans="1:13" ht="18" customHeight="1">
      <c r="A454" s="55">
        <v>453</v>
      </c>
      <c r="B454" s="55" t="s">
        <v>560</v>
      </c>
      <c r="C454" s="55" t="s">
        <v>562</v>
      </c>
      <c r="D454" s="55" t="s">
        <v>4125</v>
      </c>
      <c r="F454" s="55" t="s">
        <v>4128</v>
      </c>
      <c r="G454" s="55" t="s">
        <v>4125</v>
      </c>
      <c r="H454" s="55" t="s">
        <v>4128</v>
      </c>
      <c r="J454" s="55" t="s">
        <v>563</v>
      </c>
      <c r="K454" s="64"/>
      <c r="L454" s="91" t="s">
        <v>4129</v>
      </c>
      <c r="M4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5" spans="1:13" ht="18" customHeight="1">
      <c r="A455" s="55">
        <v>454</v>
      </c>
      <c r="B455" s="55" t="s">
        <v>560</v>
      </c>
      <c r="C455" s="55" t="s">
        <v>562</v>
      </c>
      <c r="D455" s="55" t="s">
        <v>4130</v>
      </c>
      <c r="F455" s="55" t="s">
        <v>4133</v>
      </c>
      <c r="G455" s="55" t="s">
        <v>4130</v>
      </c>
      <c r="H455" s="55" t="s">
        <v>4133</v>
      </c>
      <c r="J455" s="55" t="s">
        <v>564</v>
      </c>
      <c r="K455" s="64"/>
      <c r="L455" s="91" t="s">
        <v>4134</v>
      </c>
      <c r="M4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56" spans="1:13" ht="18" customHeight="1">
      <c r="A456" s="55">
        <v>455</v>
      </c>
      <c r="B456" s="55" t="s">
        <v>560</v>
      </c>
      <c r="C456" s="55" t="s">
        <v>562</v>
      </c>
      <c r="D456" s="55" t="s">
        <v>721</v>
      </c>
      <c r="F456" s="55" t="s">
        <v>4137</v>
      </c>
      <c r="G456" s="55" t="s">
        <v>721</v>
      </c>
      <c r="H456" s="55" t="s">
        <v>4137</v>
      </c>
      <c r="J456" s="55" t="s">
        <v>564</v>
      </c>
      <c r="K456" s="64"/>
      <c r="L456" s="91" t="s">
        <v>726</v>
      </c>
      <c r="M4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7" spans="1:13" ht="18" customHeight="1">
      <c r="A457" s="55">
        <v>456</v>
      </c>
      <c r="B457" s="55" t="s">
        <v>560</v>
      </c>
      <c r="C457" s="55" t="s">
        <v>562</v>
      </c>
      <c r="D457" s="55" t="s">
        <v>4138</v>
      </c>
      <c r="F457" s="55" t="s">
        <v>4141</v>
      </c>
      <c r="G457" s="55" t="s">
        <v>4138</v>
      </c>
      <c r="H457" s="55" t="s">
        <v>4141</v>
      </c>
      <c r="J457" s="55" t="s">
        <v>564</v>
      </c>
      <c r="K457" s="64"/>
      <c r="L457" s="91" t="s">
        <v>4142</v>
      </c>
      <c r="M4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8" spans="1:13" ht="18" customHeight="1">
      <c r="A458" s="55">
        <v>457</v>
      </c>
      <c r="B458" s="55" t="s">
        <v>560</v>
      </c>
      <c r="C458" s="55" t="s">
        <v>562</v>
      </c>
      <c r="D458" s="55" t="s">
        <v>4146</v>
      </c>
      <c r="F458" s="55" t="s">
        <v>4147</v>
      </c>
      <c r="G458" s="55" t="s">
        <v>4143</v>
      </c>
      <c r="H458" s="55" t="s">
        <v>4147</v>
      </c>
      <c r="J458" s="55" t="s">
        <v>564</v>
      </c>
      <c r="K458" s="64"/>
      <c r="L458" s="91" t="s">
        <v>4148</v>
      </c>
      <c r="M4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9" spans="1:13" ht="18" customHeight="1">
      <c r="A459" s="55">
        <v>458</v>
      </c>
      <c r="B459" s="55" t="s">
        <v>560</v>
      </c>
      <c r="C459" s="55" t="s">
        <v>559</v>
      </c>
      <c r="D459" s="55" t="s">
        <v>4156</v>
      </c>
      <c r="E459" s="55" t="s">
        <v>4157</v>
      </c>
      <c r="F459" s="55" t="s">
        <v>4158</v>
      </c>
      <c r="G459" s="55" t="s">
        <v>4153</v>
      </c>
      <c r="H459" s="55" t="s">
        <v>4158</v>
      </c>
      <c r="K459" s="64"/>
      <c r="L459" s="91" t="s">
        <v>4159</v>
      </c>
      <c r="M4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0" spans="1:13" ht="18" customHeight="1">
      <c r="A460" s="55">
        <v>459</v>
      </c>
      <c r="B460" s="55" t="s">
        <v>665</v>
      </c>
      <c r="C460" s="55" t="s">
        <v>562</v>
      </c>
      <c r="D460" s="55" t="s">
        <v>4161</v>
      </c>
      <c r="F460" s="55" t="s">
        <v>4164</v>
      </c>
      <c r="G460" s="55" t="s">
        <v>4161</v>
      </c>
      <c r="H460" s="55" t="s">
        <v>4164</v>
      </c>
      <c r="J460" s="55" t="s">
        <v>563</v>
      </c>
      <c r="K460" s="64"/>
      <c r="L460" s="91" t="s">
        <v>4165</v>
      </c>
      <c r="M4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1" spans="1:13" ht="18" customHeight="1">
      <c r="A461" s="55">
        <v>460</v>
      </c>
      <c r="B461" s="55" t="s">
        <v>665</v>
      </c>
      <c r="C461" s="55" t="s">
        <v>559</v>
      </c>
      <c r="D461" s="55" t="s">
        <v>4170</v>
      </c>
      <c r="E461" s="55" t="s">
        <v>4173</v>
      </c>
      <c r="F461" s="55" t="s">
        <v>4168</v>
      </c>
      <c r="G461" s="55" t="s">
        <v>4170</v>
      </c>
      <c r="H461" s="55" t="s">
        <v>4168</v>
      </c>
      <c r="J461" s="55" t="s">
        <v>4175</v>
      </c>
      <c r="K461" s="64"/>
      <c r="L461" s="91" t="s">
        <v>4174</v>
      </c>
      <c r="M4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2" spans="1:13" ht="18" customHeight="1">
      <c r="A462" s="55">
        <v>461</v>
      </c>
      <c r="B462" s="55" t="s">
        <v>560</v>
      </c>
      <c r="C462" s="55" t="s">
        <v>559</v>
      </c>
      <c r="D462" s="55" t="s">
        <v>4176</v>
      </c>
      <c r="E462" s="55" t="s">
        <v>4179</v>
      </c>
      <c r="F462" s="55" t="s">
        <v>4180</v>
      </c>
      <c r="G462" s="55" t="s">
        <v>4176</v>
      </c>
      <c r="H462" s="55" t="s">
        <v>4180</v>
      </c>
      <c r="J462" s="55" t="s">
        <v>4175</v>
      </c>
      <c r="K462" s="64"/>
      <c r="L462" s="91" t="s">
        <v>4181</v>
      </c>
      <c r="M4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3" spans="1:13" ht="18" customHeight="1">
      <c r="A463" s="55">
        <v>462</v>
      </c>
      <c r="B463" s="55" t="s">
        <v>560</v>
      </c>
      <c r="C463" s="55" t="s">
        <v>562</v>
      </c>
      <c r="D463" s="55" t="s">
        <v>4182</v>
      </c>
      <c r="F463" s="55" t="s">
        <v>4185</v>
      </c>
      <c r="G463" s="55" t="s">
        <v>4182</v>
      </c>
      <c r="H463" s="55" t="s">
        <v>4185</v>
      </c>
      <c r="J463" s="55" t="s">
        <v>564</v>
      </c>
      <c r="K463" s="64"/>
      <c r="L463" s="91" t="s">
        <v>4186</v>
      </c>
      <c r="M4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4" spans="1:13" ht="18" customHeight="1">
      <c r="A464" s="55">
        <v>463</v>
      </c>
      <c r="B464" s="55" t="s">
        <v>665</v>
      </c>
      <c r="C464" s="55" t="s">
        <v>559</v>
      </c>
      <c r="D464" s="55" t="s">
        <v>4192</v>
      </c>
      <c r="E464" s="55" t="s">
        <v>4193</v>
      </c>
      <c r="F464" s="55" t="s">
        <v>4194</v>
      </c>
      <c r="G464" s="55" t="s">
        <v>4189</v>
      </c>
      <c r="H464" s="55" t="s">
        <v>4194</v>
      </c>
      <c r="K464" s="64"/>
      <c r="L464" s="91" t="s">
        <v>4195</v>
      </c>
      <c r="M4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5" spans="1:13" ht="18" customHeight="1">
      <c r="A465" s="55">
        <v>464</v>
      </c>
      <c r="B465" s="55" t="s">
        <v>665</v>
      </c>
      <c r="C465" s="55" t="s">
        <v>559</v>
      </c>
      <c r="D465" s="55" t="s">
        <v>4199</v>
      </c>
      <c r="E465" s="55" t="s">
        <v>4200</v>
      </c>
      <c r="F465" s="55" t="s">
        <v>4201</v>
      </c>
      <c r="G465" s="55" t="s">
        <v>4196</v>
      </c>
      <c r="H465" s="55" t="s">
        <v>4202</v>
      </c>
      <c r="J465" s="55" t="s">
        <v>4204</v>
      </c>
      <c r="K465" s="64"/>
      <c r="L465" s="91" t="s">
        <v>4203</v>
      </c>
      <c r="M4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6" spans="1:13" ht="18" customHeight="1">
      <c r="A466" s="55">
        <v>465</v>
      </c>
      <c r="B466" s="55" t="s">
        <v>665</v>
      </c>
      <c r="C466" s="55" t="s">
        <v>559</v>
      </c>
      <c r="D466" s="55" t="s">
        <v>4205</v>
      </c>
      <c r="E466" s="55" t="s">
        <v>4208</v>
      </c>
      <c r="F466" s="55" t="s">
        <v>4209</v>
      </c>
      <c r="G466" s="55" t="s">
        <v>4205</v>
      </c>
      <c r="H466" s="55" t="s">
        <v>4209</v>
      </c>
      <c r="K466" s="64"/>
      <c r="L466" s="91" t="s">
        <v>4210</v>
      </c>
      <c r="M4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7" spans="1:13" ht="18" customHeight="1">
      <c r="A467" s="55">
        <v>466</v>
      </c>
      <c r="B467" s="55" t="s">
        <v>560</v>
      </c>
      <c r="C467" s="55" t="s">
        <v>562</v>
      </c>
      <c r="D467" s="55" t="s">
        <v>4226</v>
      </c>
      <c r="F467" s="55" t="s">
        <v>4229</v>
      </c>
      <c r="G467" s="55" t="s">
        <v>4226</v>
      </c>
      <c r="H467" s="55" t="s">
        <v>4229</v>
      </c>
      <c r="J467" s="55" t="s">
        <v>564</v>
      </c>
      <c r="K467" s="64"/>
      <c r="L467" s="91" t="s">
        <v>4230</v>
      </c>
      <c r="M4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8" spans="1:13" ht="18" customHeight="1">
      <c r="A468" s="55">
        <v>467</v>
      </c>
      <c r="B468" s="55" t="s">
        <v>665</v>
      </c>
      <c r="C468" s="55" t="s">
        <v>559</v>
      </c>
      <c r="D468" s="55" t="s">
        <v>4236</v>
      </c>
      <c r="F468" s="55">
        <v>1076304860</v>
      </c>
      <c r="G468" s="55" t="s">
        <v>4234</v>
      </c>
      <c r="H468" s="55" t="s">
        <v>4239</v>
      </c>
      <c r="J468" s="55" t="s">
        <v>1114</v>
      </c>
      <c r="K468" s="64"/>
      <c r="L468" s="91" t="s">
        <v>4237</v>
      </c>
      <c r="M4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69" spans="1:13" ht="18" customHeight="1">
      <c r="A469" s="55">
        <v>468</v>
      </c>
      <c r="B469" s="55" t="s">
        <v>665</v>
      </c>
      <c r="C469" s="55" t="s">
        <v>559</v>
      </c>
      <c r="D469" s="55" t="s">
        <v>4245</v>
      </c>
      <c r="E469" s="55" t="s">
        <v>4248</v>
      </c>
      <c r="F469" s="55" t="s">
        <v>4249</v>
      </c>
      <c r="G469" s="55" t="s">
        <v>4245</v>
      </c>
      <c r="H469" s="55" t="s">
        <v>4249</v>
      </c>
      <c r="K469" s="64"/>
      <c r="L469" s="91" t="s">
        <v>4250</v>
      </c>
      <c r="M4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0" spans="1:13" ht="18" customHeight="1">
      <c r="A470" s="55">
        <v>469</v>
      </c>
      <c r="B470" s="55" t="s">
        <v>665</v>
      </c>
      <c r="C470" s="55" t="s">
        <v>559</v>
      </c>
      <c r="D470" s="55" t="s">
        <v>4251</v>
      </c>
      <c r="E470" s="55" t="s">
        <v>4254</v>
      </c>
      <c r="F470" s="55" t="s">
        <v>4255</v>
      </c>
      <c r="G470" s="55" t="s">
        <v>4251</v>
      </c>
      <c r="H470" s="55" t="s">
        <v>4255</v>
      </c>
      <c r="J470" s="55" t="s">
        <v>4257</v>
      </c>
      <c r="K470" s="64"/>
      <c r="L470" s="91" t="s">
        <v>4256</v>
      </c>
      <c r="M4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1" spans="1:13" ht="18" customHeight="1">
      <c r="A471" s="55">
        <v>470</v>
      </c>
      <c r="B471" s="55" t="s">
        <v>665</v>
      </c>
      <c r="C471" s="55" t="s">
        <v>559</v>
      </c>
      <c r="D471" s="55" t="s">
        <v>1057</v>
      </c>
      <c r="E471" s="55" t="s">
        <v>4261</v>
      </c>
      <c r="F471" s="55" t="s">
        <v>4262</v>
      </c>
      <c r="G471" s="55" t="s">
        <v>4258</v>
      </c>
      <c r="H471" s="55" t="s">
        <v>4262</v>
      </c>
      <c r="I471" s="55" t="s">
        <v>4263</v>
      </c>
      <c r="K471" s="64"/>
      <c r="L471" s="91" t="s">
        <v>4264</v>
      </c>
      <c r="M4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2" spans="1:13" ht="18" customHeight="1">
      <c r="A472" s="55">
        <v>471</v>
      </c>
      <c r="B472" s="55" t="s">
        <v>560</v>
      </c>
      <c r="C472" s="55" t="s">
        <v>559</v>
      </c>
      <c r="D472" s="55" t="s">
        <v>4268</v>
      </c>
      <c r="E472" s="55" t="s">
        <v>4269</v>
      </c>
      <c r="F472" s="55" t="s">
        <v>4270</v>
      </c>
      <c r="G472" s="55" t="s">
        <v>4265</v>
      </c>
      <c r="H472" s="55" t="s">
        <v>4270</v>
      </c>
      <c r="K472" s="64"/>
      <c r="L472" s="91" t="s">
        <v>4271</v>
      </c>
      <c r="M4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3" spans="1:13" ht="18" customHeight="1">
      <c r="A473" s="55">
        <v>472</v>
      </c>
      <c r="B473" s="55" t="s">
        <v>560</v>
      </c>
      <c r="C473" s="55" t="s">
        <v>559</v>
      </c>
      <c r="D473" s="55" t="s">
        <v>4272</v>
      </c>
      <c r="E473" s="55" t="s">
        <v>4275</v>
      </c>
      <c r="F473" s="55" t="s">
        <v>4276</v>
      </c>
      <c r="G473" s="55" t="s">
        <v>4272</v>
      </c>
      <c r="H473" s="55" t="s">
        <v>4277</v>
      </c>
      <c r="K473" s="64"/>
      <c r="L473" s="91" t="s">
        <v>4278</v>
      </c>
      <c r="M4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4" spans="1:13" ht="18" customHeight="1">
      <c r="A474" s="55">
        <v>473</v>
      </c>
      <c r="B474" s="55" t="s">
        <v>560</v>
      </c>
      <c r="C474" s="55" t="s">
        <v>559</v>
      </c>
      <c r="D474" s="55" t="s">
        <v>4279</v>
      </c>
      <c r="E474" s="55" t="s">
        <v>4282</v>
      </c>
      <c r="F474" s="55" t="s">
        <v>4283</v>
      </c>
      <c r="G474" s="55" t="s">
        <v>4279</v>
      </c>
      <c r="H474" s="55" t="s">
        <v>4283</v>
      </c>
      <c r="K474" s="64"/>
      <c r="L474" s="91" t="s">
        <v>4284</v>
      </c>
      <c r="M4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5" spans="1:13" ht="18" customHeight="1">
      <c r="A475" s="55">
        <v>474</v>
      </c>
      <c r="B475" s="55" t="s">
        <v>560</v>
      </c>
      <c r="C475" s="55" t="s">
        <v>559</v>
      </c>
      <c r="D475" s="55" t="s">
        <v>4288</v>
      </c>
      <c r="E475" s="55" t="s">
        <v>4289</v>
      </c>
      <c r="F475" s="55" t="s">
        <v>4290</v>
      </c>
      <c r="G475" s="55" t="s">
        <v>4285</v>
      </c>
      <c r="H475" s="55" t="s">
        <v>4290</v>
      </c>
      <c r="K475" s="64"/>
      <c r="L475" s="91" t="s">
        <v>4291</v>
      </c>
      <c r="M4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6" spans="1:13" ht="18" customHeight="1">
      <c r="A476" s="55">
        <v>475</v>
      </c>
      <c r="B476" s="55" t="s">
        <v>560</v>
      </c>
      <c r="C476" s="55" t="s">
        <v>559</v>
      </c>
      <c r="D476" s="55" t="s">
        <v>4292</v>
      </c>
      <c r="E476" s="55" t="s">
        <v>4295</v>
      </c>
      <c r="F476" s="55" t="s">
        <v>4296</v>
      </c>
      <c r="G476" s="55" t="s">
        <v>4292</v>
      </c>
      <c r="H476" s="55" t="s">
        <v>4296</v>
      </c>
      <c r="J476" s="55" t="s">
        <v>1114</v>
      </c>
      <c r="K476" s="64"/>
      <c r="L476" s="91" t="s">
        <v>4297</v>
      </c>
      <c r="M4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7" spans="1:13" ht="18" customHeight="1">
      <c r="A477" s="55">
        <v>476</v>
      </c>
      <c r="B477" s="55" t="s">
        <v>560</v>
      </c>
      <c r="C477" s="55" t="s">
        <v>562</v>
      </c>
      <c r="D477" s="55" t="s">
        <v>4301</v>
      </c>
      <c r="F477" s="55" t="s">
        <v>4302</v>
      </c>
      <c r="G477" s="55" t="s">
        <v>4298</v>
      </c>
      <c r="H477" s="55" t="s">
        <v>4302</v>
      </c>
      <c r="J477" s="55" t="s">
        <v>564</v>
      </c>
      <c r="K477" s="64"/>
      <c r="L477" s="91" t="s">
        <v>4303</v>
      </c>
      <c r="M4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8" spans="1:13" ht="18" customHeight="1">
      <c r="A478" s="55">
        <v>477</v>
      </c>
      <c r="B478" s="55" t="s">
        <v>560</v>
      </c>
      <c r="C478" s="55" t="s">
        <v>562</v>
      </c>
      <c r="D478" s="55" t="s">
        <v>4310</v>
      </c>
      <c r="F478" s="55" t="s">
        <v>4311</v>
      </c>
      <c r="G478" s="55" t="s">
        <v>4307</v>
      </c>
      <c r="H478" s="55" t="s">
        <v>4311</v>
      </c>
      <c r="J478" s="55" t="s">
        <v>564</v>
      </c>
      <c r="K478" s="64"/>
      <c r="L478" s="91" t="s">
        <v>4312</v>
      </c>
      <c r="M4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479" spans="1:13" ht="18" customHeight="1">
      <c r="A479" s="55">
        <v>478</v>
      </c>
      <c r="B479" s="55" t="s">
        <v>665</v>
      </c>
      <c r="C479" s="55" t="s">
        <v>559</v>
      </c>
      <c r="D479" s="55" t="s">
        <v>4313</v>
      </c>
      <c r="E479" s="55" t="s">
        <v>4316</v>
      </c>
      <c r="F479" s="55" t="s">
        <v>4317</v>
      </c>
      <c r="G479" s="55" t="s">
        <v>4313</v>
      </c>
      <c r="H479" s="55" t="s">
        <v>4318</v>
      </c>
      <c r="J479" s="55" t="s">
        <v>4320</v>
      </c>
      <c r="K479" s="64"/>
      <c r="L479" s="92" t="s">
        <v>4319</v>
      </c>
      <c r="M4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0" spans="1:13" ht="18" customHeight="1">
      <c r="A480" s="55">
        <v>479</v>
      </c>
      <c r="B480" s="55" t="s">
        <v>560</v>
      </c>
      <c r="C480" s="55" t="s">
        <v>559</v>
      </c>
      <c r="D480" s="55" t="s">
        <v>3836</v>
      </c>
      <c r="E480" s="55" t="s">
        <v>4325</v>
      </c>
      <c r="F480" s="55" t="s">
        <v>4326</v>
      </c>
      <c r="G480" s="55" t="s">
        <v>3836</v>
      </c>
      <c r="H480" s="55" t="s">
        <v>4326</v>
      </c>
      <c r="K480" s="64"/>
      <c r="L480" s="91" t="s">
        <v>4327</v>
      </c>
      <c r="M4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81" spans="1:13" ht="18" customHeight="1">
      <c r="A481" s="55">
        <v>480</v>
      </c>
      <c r="B481" s="55" t="s">
        <v>560</v>
      </c>
      <c r="C481" s="55" t="s">
        <v>559</v>
      </c>
      <c r="D481" s="55" t="s">
        <v>4329</v>
      </c>
      <c r="E481" s="55" t="s">
        <v>4332</v>
      </c>
      <c r="F481" s="55" t="s">
        <v>4333</v>
      </c>
      <c r="G481" s="55" t="s">
        <v>4329</v>
      </c>
      <c r="H481" s="55" t="s">
        <v>4333</v>
      </c>
      <c r="I481" s="55" t="s">
        <v>4333</v>
      </c>
      <c r="K481" s="64"/>
      <c r="L481" s="91" t="s">
        <v>4334</v>
      </c>
      <c r="M4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2" spans="1:13" ht="18" customHeight="1">
      <c r="A482" s="55">
        <v>481</v>
      </c>
      <c r="B482" s="55" t="s">
        <v>560</v>
      </c>
      <c r="C482" s="55" t="s">
        <v>559</v>
      </c>
      <c r="D482" s="55" t="s">
        <v>4338</v>
      </c>
      <c r="E482" s="55" t="s">
        <v>4339</v>
      </c>
      <c r="F482" s="55" t="s">
        <v>4340</v>
      </c>
      <c r="G482" s="55" t="s">
        <v>4335</v>
      </c>
      <c r="H482" s="55" t="s">
        <v>4341</v>
      </c>
      <c r="J482" s="55" t="s">
        <v>4343</v>
      </c>
      <c r="K482" s="64"/>
      <c r="L482" s="91" t="s">
        <v>4342</v>
      </c>
      <c r="M4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3" spans="1:13" ht="18" customHeight="1">
      <c r="A483" s="55">
        <v>482</v>
      </c>
      <c r="B483" s="55" t="s">
        <v>560</v>
      </c>
      <c r="C483" s="55" t="s">
        <v>559</v>
      </c>
      <c r="D483" s="55" t="s">
        <v>4347</v>
      </c>
      <c r="E483" s="55" t="s">
        <v>4348</v>
      </c>
      <c r="F483" s="55" t="s">
        <v>4349</v>
      </c>
      <c r="G483" s="55" t="s">
        <v>4344</v>
      </c>
      <c r="H483" s="55" t="s">
        <v>4350</v>
      </c>
      <c r="J483" s="55" t="s">
        <v>4352</v>
      </c>
      <c r="K483" s="64"/>
      <c r="L483" s="91" t="s">
        <v>4351</v>
      </c>
      <c r="M4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4" spans="1:13" ht="18" customHeight="1">
      <c r="A484" s="55">
        <v>483</v>
      </c>
      <c r="B484" s="55" t="s">
        <v>560</v>
      </c>
      <c r="C484" s="55" t="s">
        <v>559</v>
      </c>
      <c r="D484" s="55" t="s">
        <v>4353</v>
      </c>
      <c r="E484" s="55" t="s">
        <v>4356</v>
      </c>
      <c r="F484" s="55" t="s">
        <v>4357</v>
      </c>
      <c r="G484" s="55" t="s">
        <v>4353</v>
      </c>
      <c r="H484" s="55" t="s">
        <v>4357</v>
      </c>
      <c r="I484" s="55" t="s">
        <v>4357</v>
      </c>
      <c r="K484" s="64"/>
      <c r="L484" s="91" t="s">
        <v>4358</v>
      </c>
      <c r="M4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5" spans="1:13" ht="18" customHeight="1">
      <c r="A485" s="55">
        <v>484</v>
      </c>
      <c r="B485" s="55" t="s">
        <v>560</v>
      </c>
      <c r="C485" s="55" t="s">
        <v>559</v>
      </c>
      <c r="D485" s="55" t="s">
        <v>4359</v>
      </c>
      <c r="E485" s="55" t="s">
        <v>4362</v>
      </c>
      <c r="F485" s="55" t="s">
        <v>4363</v>
      </c>
      <c r="G485" s="55" t="s">
        <v>4359</v>
      </c>
      <c r="H485" s="55" t="s">
        <v>4363</v>
      </c>
      <c r="K485" s="64"/>
      <c r="L485" s="91" t="s">
        <v>4364</v>
      </c>
      <c r="M4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6" spans="1:13" ht="18" customHeight="1">
      <c r="A486" s="55">
        <v>485</v>
      </c>
      <c r="B486" s="55" t="s">
        <v>560</v>
      </c>
      <c r="C486" s="55" t="s">
        <v>559</v>
      </c>
      <c r="D486" s="55" t="s">
        <v>4365</v>
      </c>
      <c r="E486" s="55" t="s">
        <v>4368</v>
      </c>
      <c r="F486" s="55" t="s">
        <v>4369</v>
      </c>
      <c r="G486" s="55" t="s">
        <v>4365</v>
      </c>
      <c r="H486" s="55" t="s">
        <v>4369</v>
      </c>
      <c r="I486" s="55" t="s">
        <v>4370</v>
      </c>
      <c r="K486" s="64"/>
      <c r="L486" s="91" t="s">
        <v>4371</v>
      </c>
      <c r="M4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7" spans="1:13" ht="18" customHeight="1">
      <c r="A487" s="55">
        <v>486</v>
      </c>
      <c r="B487" s="55" t="s">
        <v>665</v>
      </c>
      <c r="C487" s="55" t="s">
        <v>559</v>
      </c>
      <c r="D487" s="55" t="s">
        <v>4374</v>
      </c>
      <c r="E487" s="55" t="s">
        <v>4377</v>
      </c>
      <c r="F487" s="55" t="s">
        <v>4378</v>
      </c>
      <c r="G487" s="55" t="s">
        <v>4374</v>
      </c>
      <c r="H487" s="55" t="s">
        <v>4378</v>
      </c>
      <c r="I487" s="55" t="s">
        <v>4379</v>
      </c>
      <c r="K487" s="64"/>
      <c r="L487" s="91" t="s">
        <v>4380</v>
      </c>
      <c r="M4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488" spans="1:13" ht="18" customHeight="1">
      <c r="A488" s="55">
        <v>487</v>
      </c>
      <c r="B488" s="55" t="s">
        <v>665</v>
      </c>
      <c r="C488" s="55" t="s">
        <v>559</v>
      </c>
      <c r="D488" s="55" t="s">
        <v>4381</v>
      </c>
      <c r="E488" s="55" t="s">
        <v>2237</v>
      </c>
      <c r="F488" s="55" t="s">
        <v>4384</v>
      </c>
      <c r="G488" s="55" t="s">
        <v>4381</v>
      </c>
      <c r="H488" s="55" t="s">
        <v>4384</v>
      </c>
      <c r="K488" s="64"/>
      <c r="L488" s="91" t="s">
        <v>4385</v>
      </c>
      <c r="M4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9" spans="1:13" ht="18" customHeight="1">
      <c r="A489" s="55">
        <v>488</v>
      </c>
      <c r="B489" s="55" t="s">
        <v>665</v>
      </c>
      <c r="C489" s="55" t="s">
        <v>559</v>
      </c>
      <c r="D489" s="55" t="s">
        <v>4386</v>
      </c>
      <c r="E489" s="55" t="s">
        <v>4389</v>
      </c>
      <c r="F489" s="55" t="s">
        <v>4390</v>
      </c>
      <c r="G489" s="55" t="s">
        <v>4386</v>
      </c>
      <c r="H489" s="55" t="s">
        <v>4390</v>
      </c>
      <c r="K489" s="64"/>
      <c r="L489" s="91" t="s">
        <v>4391</v>
      </c>
      <c r="M4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0" spans="1:13" ht="18" customHeight="1">
      <c r="A490" s="55">
        <v>489</v>
      </c>
      <c r="B490" s="55" t="s">
        <v>665</v>
      </c>
      <c r="C490" s="55" t="s">
        <v>559</v>
      </c>
      <c r="D490" s="55" t="s">
        <v>4392</v>
      </c>
      <c r="E490" s="55" t="s">
        <v>4395</v>
      </c>
      <c r="F490" s="55" t="s">
        <v>4396</v>
      </c>
      <c r="G490" s="55" t="s">
        <v>4392</v>
      </c>
      <c r="H490" s="55" t="s">
        <v>4396</v>
      </c>
      <c r="I490" s="55" t="s">
        <v>4396</v>
      </c>
      <c r="K490" s="64"/>
      <c r="L490" s="91" t="s">
        <v>4397</v>
      </c>
      <c r="M4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1" spans="1:13" ht="18" customHeight="1">
      <c r="A491" s="55">
        <v>490</v>
      </c>
      <c r="B491" s="55" t="s">
        <v>665</v>
      </c>
      <c r="C491" s="55" t="s">
        <v>559</v>
      </c>
      <c r="D491" s="55" t="s">
        <v>4398</v>
      </c>
      <c r="E491" s="55" t="s">
        <v>4401</v>
      </c>
      <c r="F491" s="55" t="s">
        <v>4402</v>
      </c>
      <c r="G491" s="55" t="s">
        <v>4398</v>
      </c>
      <c r="H491" s="55" t="s">
        <v>4402</v>
      </c>
      <c r="J491" s="55" t="s">
        <v>1114</v>
      </c>
      <c r="K491" s="64"/>
      <c r="L491" s="91" t="s">
        <v>4403</v>
      </c>
      <c r="M4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2" spans="1:13" ht="18" customHeight="1">
      <c r="A492" s="55">
        <v>491</v>
      </c>
      <c r="B492" s="55" t="s">
        <v>665</v>
      </c>
      <c r="C492" s="55" t="s">
        <v>559</v>
      </c>
      <c r="D492" s="55" t="s">
        <v>4404</v>
      </c>
      <c r="E492" s="55" t="s">
        <v>4407</v>
      </c>
      <c r="F492" s="55" t="s">
        <v>4408</v>
      </c>
      <c r="G492" s="55" t="s">
        <v>4404</v>
      </c>
      <c r="H492" s="55" t="s">
        <v>4408</v>
      </c>
      <c r="I492" s="55" t="s">
        <v>4409</v>
      </c>
      <c r="K492" s="64"/>
      <c r="L492" s="91" t="s">
        <v>4410</v>
      </c>
      <c r="M4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493" spans="1:13" ht="18" customHeight="1">
      <c r="A493" s="55">
        <v>492</v>
      </c>
      <c r="B493" s="55" t="s">
        <v>665</v>
      </c>
      <c r="C493" s="55" t="s">
        <v>559</v>
      </c>
      <c r="D493" s="55" t="s">
        <v>4413</v>
      </c>
      <c r="E493" s="55" t="s">
        <v>4416</v>
      </c>
      <c r="F493" s="55" t="s">
        <v>4417</v>
      </c>
      <c r="G493" s="55" t="s">
        <v>4413</v>
      </c>
      <c r="H493" s="55" t="s">
        <v>4417</v>
      </c>
      <c r="I493" s="55" t="s">
        <v>4418</v>
      </c>
      <c r="K493" s="64"/>
      <c r="L493" s="91" t="s">
        <v>4419</v>
      </c>
      <c r="M4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4" spans="1:13" ht="18" customHeight="1">
      <c r="A494" s="55">
        <v>493</v>
      </c>
      <c r="B494" s="55" t="s">
        <v>560</v>
      </c>
      <c r="C494" s="55" t="s">
        <v>562</v>
      </c>
      <c r="D494" s="55" t="s">
        <v>4420</v>
      </c>
      <c r="F494" s="55" t="s">
        <v>4423</v>
      </c>
      <c r="G494" s="55" t="s">
        <v>4420</v>
      </c>
      <c r="H494" s="55" t="s">
        <v>4423</v>
      </c>
      <c r="J494" s="55" t="s">
        <v>563</v>
      </c>
      <c r="K494" s="64"/>
      <c r="L494" s="91" t="s">
        <v>4424</v>
      </c>
      <c r="M4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5" spans="1:13" ht="18" customHeight="1">
      <c r="A495" s="55">
        <v>494</v>
      </c>
      <c r="B495" s="55" t="s">
        <v>560</v>
      </c>
      <c r="C495" s="55" t="s">
        <v>562</v>
      </c>
      <c r="D495" s="55" t="s">
        <v>4428</v>
      </c>
      <c r="F495" s="55" t="s">
        <v>4429</v>
      </c>
      <c r="G495" s="55" t="s">
        <v>4425</v>
      </c>
      <c r="H495" s="55" t="s">
        <v>4429</v>
      </c>
      <c r="J495" s="55" t="s">
        <v>563</v>
      </c>
      <c r="K495" s="64"/>
      <c r="L495" s="91" t="s">
        <v>4430</v>
      </c>
      <c r="M4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6" spans="1:13" ht="18" customHeight="1">
      <c r="A496" s="55">
        <v>495</v>
      </c>
      <c r="B496" s="55" t="s">
        <v>560</v>
      </c>
      <c r="C496" s="55" t="s">
        <v>562</v>
      </c>
      <c r="D496" s="55" t="s">
        <v>4431</v>
      </c>
      <c r="F496" s="55" t="s">
        <v>4434</v>
      </c>
      <c r="G496" s="55" t="s">
        <v>4431</v>
      </c>
      <c r="H496" s="55" t="s">
        <v>4434</v>
      </c>
      <c r="J496" s="55" t="s">
        <v>563</v>
      </c>
      <c r="K496" s="64"/>
      <c r="L496" s="91" t="s">
        <v>4435</v>
      </c>
      <c r="M4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7" spans="1:13" ht="18" customHeight="1">
      <c r="A497" s="55">
        <v>496</v>
      </c>
      <c r="B497" s="55" t="s">
        <v>560</v>
      </c>
      <c r="C497" s="55" t="s">
        <v>562</v>
      </c>
      <c r="D497" s="55" t="s">
        <v>4439</v>
      </c>
      <c r="F497" s="55" t="s">
        <v>4440</v>
      </c>
      <c r="G497" s="55" t="s">
        <v>4436</v>
      </c>
      <c r="H497" s="55" t="s">
        <v>4440</v>
      </c>
      <c r="J497" s="55" t="s">
        <v>564</v>
      </c>
      <c r="K497" s="64"/>
      <c r="L497" s="91" t="s">
        <v>4441</v>
      </c>
      <c r="M4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8" spans="1:13" ht="18" customHeight="1">
      <c r="A498" s="55">
        <v>497</v>
      </c>
      <c r="B498" s="55" t="s">
        <v>665</v>
      </c>
      <c r="C498" s="55" t="s">
        <v>562</v>
      </c>
      <c r="D498" s="55" t="s">
        <v>4442</v>
      </c>
      <c r="F498" s="55" t="s">
        <v>4445</v>
      </c>
      <c r="G498" s="55" t="s">
        <v>4442</v>
      </c>
      <c r="H498" s="55" t="s">
        <v>4445</v>
      </c>
      <c r="J498" s="55" t="s">
        <v>564</v>
      </c>
      <c r="K498" s="64"/>
      <c r="L498" s="91" t="s">
        <v>4446</v>
      </c>
      <c r="M4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9" spans="1:13" ht="18" customHeight="1">
      <c r="A499" s="55">
        <v>498</v>
      </c>
      <c r="B499" s="55" t="s">
        <v>665</v>
      </c>
      <c r="C499" s="55" t="s">
        <v>562</v>
      </c>
      <c r="D499" s="55" t="s">
        <v>4447</v>
      </c>
      <c r="F499" s="55" t="s">
        <v>4450</v>
      </c>
      <c r="G499" s="55" t="s">
        <v>4447</v>
      </c>
      <c r="H499" s="55" t="s">
        <v>4450</v>
      </c>
      <c r="J499" s="55" t="s">
        <v>563</v>
      </c>
      <c r="K499" s="64"/>
      <c r="L499" s="91" t="s">
        <v>4451</v>
      </c>
      <c r="M4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0" spans="1:13" ht="18" customHeight="1">
      <c r="A500" s="55">
        <v>499</v>
      </c>
      <c r="B500" s="55" t="s">
        <v>560</v>
      </c>
      <c r="C500" s="55" t="s">
        <v>562</v>
      </c>
      <c r="D500" s="55" t="s">
        <v>4459</v>
      </c>
      <c r="F500" s="55" t="s">
        <v>4462</v>
      </c>
      <c r="G500" s="55" t="s">
        <v>4459</v>
      </c>
      <c r="H500" s="55" t="s">
        <v>4462</v>
      </c>
      <c r="J500" s="55" t="s">
        <v>564</v>
      </c>
      <c r="K500" s="64"/>
      <c r="L500" s="91" t="s">
        <v>4463</v>
      </c>
      <c r="M5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1" spans="1:13" ht="18" customHeight="1">
      <c r="A501" s="55">
        <v>500</v>
      </c>
      <c r="B501" s="55" t="s">
        <v>560</v>
      </c>
      <c r="C501" s="55" t="s">
        <v>562</v>
      </c>
      <c r="D501" s="55" t="s">
        <v>4464</v>
      </c>
      <c r="F501" s="55" t="s">
        <v>4467</v>
      </c>
      <c r="G501" s="55" t="s">
        <v>4464</v>
      </c>
      <c r="H501" s="55" t="s">
        <v>4467</v>
      </c>
      <c r="J501" s="55" t="s">
        <v>563</v>
      </c>
      <c r="K501" s="64"/>
      <c r="L501" s="91" t="s">
        <v>4468</v>
      </c>
      <c r="M5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2" spans="1:13" ht="18" customHeight="1">
      <c r="A502" s="55">
        <v>501</v>
      </c>
      <c r="B502" s="55" t="s">
        <v>560</v>
      </c>
      <c r="C502" s="55" t="s">
        <v>562</v>
      </c>
      <c r="D502" s="55" t="s">
        <v>4472</v>
      </c>
      <c r="F502" s="55" t="s">
        <v>4475</v>
      </c>
      <c r="G502" s="55" t="s">
        <v>4472</v>
      </c>
      <c r="H502" s="55" t="s">
        <v>4475</v>
      </c>
      <c r="J502" s="55" t="s">
        <v>564</v>
      </c>
      <c r="K502" s="64"/>
      <c r="L502" s="91" t="s">
        <v>4476</v>
      </c>
      <c r="M5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3" spans="1:13" ht="18" customHeight="1">
      <c r="A503" s="55">
        <v>502</v>
      </c>
      <c r="B503" s="55" t="s">
        <v>560</v>
      </c>
      <c r="C503" s="55" t="s">
        <v>562</v>
      </c>
      <c r="D503" s="55" t="s">
        <v>4477</v>
      </c>
      <c r="F503" s="55" t="s">
        <v>4480</v>
      </c>
      <c r="G503" s="55" t="s">
        <v>4477</v>
      </c>
      <c r="H503" s="55" t="s">
        <v>4480</v>
      </c>
      <c r="J503" s="55" t="s">
        <v>564</v>
      </c>
      <c r="K503" s="64"/>
      <c r="L503" s="91" t="s">
        <v>4481</v>
      </c>
      <c r="M5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4" spans="1:13" ht="18" customHeight="1">
      <c r="A504" s="55">
        <v>503</v>
      </c>
      <c r="B504" s="55" t="s">
        <v>665</v>
      </c>
      <c r="C504" s="55" t="s">
        <v>559</v>
      </c>
      <c r="D504" s="55" t="s">
        <v>4488</v>
      </c>
      <c r="E504" s="55" t="s">
        <v>4489</v>
      </c>
      <c r="F504" s="55" t="s">
        <v>4490</v>
      </c>
      <c r="G504" s="55" t="s">
        <v>4485</v>
      </c>
      <c r="H504" s="55" t="s">
        <v>4490</v>
      </c>
      <c r="K504" s="64"/>
      <c r="L504" s="91" t="s">
        <v>4491</v>
      </c>
      <c r="M5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5" spans="1:13" ht="18" customHeight="1">
      <c r="A505" s="55">
        <v>504</v>
      </c>
      <c r="B505" s="55" t="s">
        <v>665</v>
      </c>
      <c r="C505" s="55" t="s">
        <v>559</v>
      </c>
      <c r="D505" s="55" t="s">
        <v>3185</v>
      </c>
      <c r="E505" s="55" t="s">
        <v>3204</v>
      </c>
      <c r="F505" s="55" t="s">
        <v>4494</v>
      </c>
      <c r="G505" s="55" t="s">
        <v>3185</v>
      </c>
      <c r="H505" s="55" t="s">
        <v>4494</v>
      </c>
      <c r="K505" s="64"/>
      <c r="L505" s="91" t="s">
        <v>4495</v>
      </c>
      <c r="M5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506" spans="1:13" ht="18" customHeight="1">
      <c r="A506" s="55">
        <v>505</v>
      </c>
      <c r="B506" s="55" t="s">
        <v>560</v>
      </c>
      <c r="C506" s="55" t="s">
        <v>559</v>
      </c>
      <c r="D506" s="55" t="s">
        <v>4502</v>
      </c>
      <c r="E506" s="55" t="s">
        <v>4503</v>
      </c>
      <c r="F506" s="55" t="s">
        <v>4504</v>
      </c>
      <c r="G506" s="55" t="s">
        <v>4499</v>
      </c>
      <c r="H506" s="55" t="s">
        <v>4504</v>
      </c>
      <c r="K506" s="64"/>
      <c r="L506" s="91" t="s">
        <v>4505</v>
      </c>
      <c r="M5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7" spans="1:13" ht="18" customHeight="1">
      <c r="A507" s="55">
        <v>506</v>
      </c>
      <c r="B507" s="55" t="s">
        <v>560</v>
      </c>
      <c r="C507" s="55" t="s">
        <v>559</v>
      </c>
      <c r="D507" s="55" t="s">
        <v>4506</v>
      </c>
      <c r="E507" s="55" t="s">
        <v>4509</v>
      </c>
      <c r="F507" s="55" t="s">
        <v>4510</v>
      </c>
      <c r="G507" s="55" t="s">
        <v>4506</v>
      </c>
      <c r="H507" s="55" t="s">
        <v>4510</v>
      </c>
      <c r="K507" s="64"/>
      <c r="L507" s="91" t="s">
        <v>4511</v>
      </c>
      <c r="M5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8" spans="1:13" ht="18" customHeight="1">
      <c r="A508" s="55">
        <v>507</v>
      </c>
      <c r="B508" s="55" t="s">
        <v>560</v>
      </c>
      <c r="C508" s="55" t="s">
        <v>559</v>
      </c>
      <c r="D508" s="55" t="s">
        <v>4512</v>
      </c>
      <c r="E508" s="55" t="s">
        <v>4515</v>
      </c>
      <c r="F508" s="55" t="s">
        <v>4516</v>
      </c>
      <c r="G508" s="55" t="s">
        <v>4512</v>
      </c>
      <c r="H508" s="55" t="s">
        <v>4516</v>
      </c>
      <c r="I508" s="55" t="s">
        <v>4517</v>
      </c>
      <c r="K508" s="64"/>
      <c r="L508" s="91" t="s">
        <v>4518</v>
      </c>
      <c r="M5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9" spans="1:13" ht="18" customHeight="1">
      <c r="A509" s="55">
        <v>508</v>
      </c>
      <c r="B509" s="55" t="s">
        <v>560</v>
      </c>
      <c r="C509" s="55" t="s">
        <v>559</v>
      </c>
      <c r="D509" s="55" t="s">
        <v>4522</v>
      </c>
      <c r="E509" s="55" t="s">
        <v>4525</v>
      </c>
      <c r="F509" s="55" t="s">
        <v>4526</v>
      </c>
      <c r="G509" s="55" t="s">
        <v>4522</v>
      </c>
      <c r="H509" s="55" t="s">
        <v>4526</v>
      </c>
      <c r="K509" s="64"/>
      <c r="L509" s="91" t="s">
        <v>4527</v>
      </c>
      <c r="M5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10" spans="1:13" ht="18" customHeight="1">
      <c r="A510" s="55">
        <v>509</v>
      </c>
      <c r="B510" s="55" t="s">
        <v>560</v>
      </c>
      <c r="C510" s="55" t="s">
        <v>559</v>
      </c>
      <c r="D510" s="55" t="s">
        <v>3442</v>
      </c>
      <c r="E510" s="55" t="s">
        <v>4532</v>
      </c>
      <c r="F510" s="55" t="s">
        <v>4533</v>
      </c>
      <c r="G510" s="55" t="s">
        <v>4529</v>
      </c>
      <c r="H510" s="55" t="s">
        <v>4534</v>
      </c>
      <c r="K510" s="64"/>
      <c r="L510" s="91" t="s">
        <v>4535</v>
      </c>
      <c r="M5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1" spans="1:13" ht="18" customHeight="1">
      <c r="A511" s="55">
        <v>510</v>
      </c>
      <c r="B511" s="55" t="s">
        <v>560</v>
      </c>
      <c r="C511" s="55" t="s">
        <v>559</v>
      </c>
      <c r="D511" s="55" t="s">
        <v>4536</v>
      </c>
      <c r="E511" s="55" t="s">
        <v>4539</v>
      </c>
      <c r="F511" s="55" t="s">
        <v>4540</v>
      </c>
      <c r="G511" s="55" t="s">
        <v>4536</v>
      </c>
      <c r="H511" s="55" t="s">
        <v>4540</v>
      </c>
      <c r="J511" s="55" t="s">
        <v>1114</v>
      </c>
      <c r="K511" s="64"/>
      <c r="L511" s="91" t="s">
        <v>4541</v>
      </c>
      <c r="M5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2" spans="1:13" ht="18" customHeight="1">
      <c r="A512" s="55">
        <v>511</v>
      </c>
      <c r="B512" s="55" t="s">
        <v>560</v>
      </c>
      <c r="C512" s="55" t="s">
        <v>559</v>
      </c>
      <c r="D512" s="55" t="s">
        <v>4542</v>
      </c>
      <c r="E512" s="55" t="s">
        <v>4545</v>
      </c>
      <c r="F512" s="55" t="s">
        <v>4546</v>
      </c>
      <c r="G512" s="55" t="s">
        <v>4542</v>
      </c>
      <c r="H512" s="55" t="s">
        <v>4546</v>
      </c>
      <c r="K512" s="64"/>
      <c r="L512" s="91" t="s">
        <v>4547</v>
      </c>
      <c r="M5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3" spans="1:13" ht="18" customHeight="1">
      <c r="A513" s="55">
        <v>512</v>
      </c>
      <c r="B513" s="55" t="s">
        <v>665</v>
      </c>
      <c r="C513" s="55" t="s">
        <v>562</v>
      </c>
      <c r="D513" s="55" t="s">
        <v>4548</v>
      </c>
      <c r="F513" s="55" t="s">
        <v>4551</v>
      </c>
      <c r="G513" s="55" t="s">
        <v>4548</v>
      </c>
      <c r="H513" s="55" t="s">
        <v>4551</v>
      </c>
      <c r="J513" s="55" t="s">
        <v>564</v>
      </c>
      <c r="K513" s="64"/>
      <c r="L513" s="91" t="s">
        <v>4552</v>
      </c>
      <c r="M5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4" spans="1:13" ht="18" customHeight="1">
      <c r="A514" s="55">
        <v>513</v>
      </c>
      <c r="B514" s="55" t="s">
        <v>665</v>
      </c>
      <c r="C514" s="55" t="s">
        <v>562</v>
      </c>
      <c r="D514" s="55" t="s">
        <v>4556</v>
      </c>
      <c r="F514" s="55" t="s">
        <v>4557</v>
      </c>
      <c r="G514" s="55" t="s">
        <v>4553</v>
      </c>
      <c r="H514" s="55" t="s">
        <v>4557</v>
      </c>
      <c r="J514" s="55" t="s">
        <v>564</v>
      </c>
      <c r="K514" s="64"/>
      <c r="L514" s="91" t="s">
        <v>4558</v>
      </c>
      <c r="M5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5" spans="1:13" ht="18" customHeight="1">
      <c r="A515" s="55">
        <v>514</v>
      </c>
      <c r="B515" s="55" t="s">
        <v>665</v>
      </c>
      <c r="C515" s="55" t="s">
        <v>562</v>
      </c>
      <c r="D515" s="55" t="s">
        <v>4565</v>
      </c>
      <c r="F515" s="55" t="s">
        <v>4566</v>
      </c>
      <c r="G515" s="55" t="s">
        <v>4562</v>
      </c>
      <c r="H515" s="55" t="s">
        <v>4566</v>
      </c>
      <c r="J515" s="55" t="s">
        <v>563</v>
      </c>
      <c r="K515" s="64"/>
      <c r="L515" s="91" t="s">
        <v>4567</v>
      </c>
      <c r="M5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6" spans="1:13" ht="18" customHeight="1">
      <c r="A516" s="55">
        <v>515</v>
      </c>
      <c r="B516" s="55" t="s">
        <v>665</v>
      </c>
      <c r="C516" s="55" t="s">
        <v>562</v>
      </c>
      <c r="D516" s="55" t="s">
        <v>4568</v>
      </c>
      <c r="F516" s="55" t="s">
        <v>4571</v>
      </c>
      <c r="G516" s="55" t="s">
        <v>4568</v>
      </c>
      <c r="H516" s="55" t="s">
        <v>4571</v>
      </c>
      <c r="J516" s="55" t="s">
        <v>564</v>
      </c>
      <c r="K516" s="64"/>
      <c r="L516" s="91" t="s">
        <v>4572</v>
      </c>
      <c r="M5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7" spans="1:13" ht="18" customHeight="1">
      <c r="A517" s="55">
        <v>516</v>
      </c>
      <c r="B517" s="55" t="s">
        <v>560</v>
      </c>
      <c r="C517" s="55" t="s">
        <v>559</v>
      </c>
      <c r="D517" s="55" t="s">
        <v>3979</v>
      </c>
      <c r="E517" s="55" t="s">
        <v>4589</v>
      </c>
      <c r="F517" s="55" t="s">
        <v>4590</v>
      </c>
      <c r="G517" s="55" t="s">
        <v>3979</v>
      </c>
      <c r="H517" s="55" t="s">
        <v>4590</v>
      </c>
      <c r="K517" s="64"/>
      <c r="L517" s="91" t="s">
        <v>4591</v>
      </c>
      <c r="M5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518" spans="1:13" ht="18" customHeight="1">
      <c r="A518" s="55">
        <v>517</v>
      </c>
      <c r="B518" s="55" t="s">
        <v>560</v>
      </c>
      <c r="C518" s="55" t="s">
        <v>559</v>
      </c>
      <c r="D518" s="55" t="s">
        <v>4594</v>
      </c>
      <c r="E518" s="55" t="s">
        <v>4597</v>
      </c>
      <c r="F518" s="55" t="s">
        <v>4598</v>
      </c>
      <c r="G518" s="55" t="s">
        <v>4594</v>
      </c>
      <c r="H518" s="55" t="s">
        <v>4598</v>
      </c>
      <c r="K518" s="64"/>
      <c r="L518" s="91" t="s">
        <v>4599</v>
      </c>
      <c r="M5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19" spans="1:13" ht="18" customHeight="1">
      <c r="A519" s="55">
        <v>518</v>
      </c>
      <c r="B519" s="55" t="s">
        <v>560</v>
      </c>
      <c r="C519" s="55" t="s">
        <v>559</v>
      </c>
      <c r="D519" s="55" t="s">
        <v>4601</v>
      </c>
      <c r="E519" s="55" t="s">
        <v>4604</v>
      </c>
      <c r="F519" s="55" t="s">
        <v>4605</v>
      </c>
      <c r="G519" s="55" t="s">
        <v>4601</v>
      </c>
      <c r="H519" s="55" t="s">
        <v>4606</v>
      </c>
      <c r="J519" s="55" t="s">
        <v>4608</v>
      </c>
      <c r="K519" s="64"/>
      <c r="L519" s="91" t="s">
        <v>4607</v>
      </c>
      <c r="M5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0" spans="1:13" ht="18" customHeight="1">
      <c r="A520" s="55">
        <v>519</v>
      </c>
      <c r="B520" s="55" t="s">
        <v>665</v>
      </c>
      <c r="C520" s="55" t="s">
        <v>559</v>
      </c>
      <c r="D520" s="55" t="s">
        <v>4613</v>
      </c>
      <c r="E520" s="55" t="s">
        <v>4616</v>
      </c>
      <c r="F520" s="55" t="s">
        <v>4617</v>
      </c>
      <c r="G520" s="55" t="s">
        <v>4613</v>
      </c>
      <c r="H520" s="55" t="s">
        <v>4617</v>
      </c>
      <c r="K520" s="64"/>
      <c r="L520" s="91" t="s">
        <v>4618</v>
      </c>
      <c r="M5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1" spans="1:13" ht="18" customHeight="1">
      <c r="A521" s="55">
        <v>520</v>
      </c>
      <c r="B521" s="55" t="s">
        <v>665</v>
      </c>
      <c r="C521" s="55" t="s">
        <v>559</v>
      </c>
      <c r="D521" s="55" t="s">
        <v>4522</v>
      </c>
      <c r="E521" s="55" t="s">
        <v>4621</v>
      </c>
      <c r="F521" s="55" t="s">
        <v>4622</v>
      </c>
      <c r="G521" s="55" t="s">
        <v>4522</v>
      </c>
      <c r="H521" s="55" t="s">
        <v>4622</v>
      </c>
      <c r="K521" s="64"/>
      <c r="L521" s="91" t="s">
        <v>4623</v>
      </c>
      <c r="M5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2" spans="1:13" ht="18" customHeight="1">
      <c r="A522" s="55">
        <v>521</v>
      </c>
      <c r="B522" s="55" t="s">
        <v>665</v>
      </c>
      <c r="C522" s="55" t="s">
        <v>562</v>
      </c>
      <c r="D522" s="55" t="s">
        <v>4624</v>
      </c>
      <c r="F522" s="55" t="s">
        <v>4627</v>
      </c>
      <c r="G522" s="55" t="s">
        <v>4624</v>
      </c>
      <c r="H522" s="55" t="s">
        <v>4627</v>
      </c>
      <c r="J522" s="55" t="s">
        <v>564</v>
      </c>
      <c r="K522" s="64"/>
      <c r="L522" s="91" t="s">
        <v>4628</v>
      </c>
      <c r="M5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3" spans="1:13" ht="18" customHeight="1">
      <c r="A523" s="55">
        <v>522</v>
      </c>
      <c r="B523" s="55" t="s">
        <v>560</v>
      </c>
      <c r="C523" s="55" t="s">
        <v>562</v>
      </c>
      <c r="D523" s="55" t="s">
        <v>4629</v>
      </c>
      <c r="F523" s="55" t="s">
        <v>4632</v>
      </c>
      <c r="G523" s="55" t="s">
        <v>4629</v>
      </c>
      <c r="H523" s="55" t="s">
        <v>4632</v>
      </c>
      <c r="J523" s="55" t="s">
        <v>564</v>
      </c>
      <c r="K523" s="64"/>
      <c r="L523" s="91" t="s">
        <v>4633</v>
      </c>
      <c r="M5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4" spans="1:13" ht="18" customHeight="1">
      <c r="A524" s="55">
        <v>523</v>
      </c>
      <c r="B524" s="55" t="s">
        <v>560</v>
      </c>
      <c r="C524" s="55" t="s">
        <v>562</v>
      </c>
      <c r="D524" s="55" t="s">
        <v>1587</v>
      </c>
      <c r="F524" s="55" t="s">
        <v>4636</v>
      </c>
      <c r="G524" s="55" t="s">
        <v>1587</v>
      </c>
      <c r="H524" s="55" t="s">
        <v>4636</v>
      </c>
      <c r="J524" s="55" t="s">
        <v>564</v>
      </c>
      <c r="K524" s="64"/>
      <c r="L524" s="91" t="s">
        <v>4637</v>
      </c>
      <c r="M5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5" spans="1:13" ht="18" customHeight="1">
      <c r="A525" s="55">
        <v>524</v>
      </c>
      <c r="B525" s="55" t="s">
        <v>560</v>
      </c>
      <c r="C525" s="55" t="s">
        <v>562</v>
      </c>
      <c r="D525" s="55" t="s">
        <v>4638</v>
      </c>
      <c r="F525" s="55" t="s">
        <v>4641</v>
      </c>
      <c r="G525" s="55" t="s">
        <v>4638</v>
      </c>
      <c r="H525" s="55" t="s">
        <v>4641</v>
      </c>
      <c r="J525" s="55" t="s">
        <v>564</v>
      </c>
      <c r="K525" s="64"/>
      <c r="L525" s="91" t="s">
        <v>4642</v>
      </c>
      <c r="M5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6" spans="1:13" ht="18" customHeight="1">
      <c r="A526" s="55">
        <v>525</v>
      </c>
      <c r="B526" s="55" t="s">
        <v>560</v>
      </c>
      <c r="C526" s="55" t="s">
        <v>562</v>
      </c>
      <c r="D526" s="55" t="s">
        <v>4643</v>
      </c>
      <c r="F526" s="55" t="s">
        <v>4646</v>
      </c>
      <c r="G526" s="55" t="s">
        <v>4643</v>
      </c>
      <c r="H526" s="55" t="s">
        <v>4646</v>
      </c>
      <c r="J526" s="55" t="s">
        <v>564</v>
      </c>
      <c r="K526" s="64"/>
      <c r="L526" s="91" t="s">
        <v>4647</v>
      </c>
      <c r="M5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7" spans="1:13" ht="18" customHeight="1">
      <c r="A527" s="55">
        <v>526</v>
      </c>
      <c r="B527" s="55" t="s">
        <v>560</v>
      </c>
      <c r="C527" s="55" t="s">
        <v>559</v>
      </c>
      <c r="D527" s="55" t="s">
        <v>4651</v>
      </c>
      <c r="E527" s="55" t="s">
        <v>4652</v>
      </c>
      <c r="F527" s="55" t="s">
        <v>4653</v>
      </c>
      <c r="G527" s="55" t="s">
        <v>4648</v>
      </c>
      <c r="H527" s="55" t="s">
        <v>4654</v>
      </c>
      <c r="K527" s="64"/>
      <c r="L527" s="91" t="s">
        <v>4655</v>
      </c>
      <c r="M5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8" spans="1:13" ht="18" customHeight="1">
      <c r="A528" s="55">
        <v>527</v>
      </c>
      <c r="B528" s="55" t="s">
        <v>560</v>
      </c>
      <c r="C528" s="55" t="s">
        <v>559</v>
      </c>
      <c r="D528" s="55" t="s">
        <v>4656</v>
      </c>
      <c r="E528" s="55" t="s">
        <v>4659</v>
      </c>
      <c r="F528" s="55" t="s">
        <v>4660</v>
      </c>
      <c r="G528" s="55" t="s">
        <v>4656</v>
      </c>
      <c r="H528" s="55" t="s">
        <v>4660</v>
      </c>
      <c r="J528" s="55" t="s">
        <v>1181</v>
      </c>
      <c r="K528" s="64"/>
      <c r="L528" s="91" t="s">
        <v>4661</v>
      </c>
      <c r="M5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9" spans="1:13" ht="18" customHeight="1">
      <c r="A529" s="55">
        <v>528</v>
      </c>
      <c r="B529" s="55" t="s">
        <v>665</v>
      </c>
      <c r="C529" s="55" t="s">
        <v>559</v>
      </c>
      <c r="D529" s="55" t="s">
        <v>4667</v>
      </c>
      <c r="E529" s="55" t="s">
        <v>4668</v>
      </c>
      <c r="F529" s="55" t="s">
        <v>4669</v>
      </c>
      <c r="G529" s="55" t="s">
        <v>4664</v>
      </c>
      <c r="H529" s="55" t="s">
        <v>4670</v>
      </c>
      <c r="I529" s="55" t="s">
        <v>4671</v>
      </c>
      <c r="J529" s="55" t="s">
        <v>4673</v>
      </c>
      <c r="K529" s="64"/>
      <c r="L529" s="91" t="s">
        <v>4672</v>
      </c>
      <c r="M5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0" spans="1:13" ht="18" customHeight="1">
      <c r="A530" s="55">
        <v>529</v>
      </c>
      <c r="B530" s="55" t="s">
        <v>665</v>
      </c>
      <c r="C530" s="55" t="s">
        <v>559</v>
      </c>
      <c r="D530" s="55" t="s">
        <v>4674</v>
      </c>
      <c r="E530" s="55" t="s">
        <v>4677</v>
      </c>
      <c r="F530" s="55" t="s">
        <v>4678</v>
      </c>
      <c r="G530" s="55" t="s">
        <v>4674</v>
      </c>
      <c r="H530" s="55" t="s">
        <v>4678</v>
      </c>
      <c r="J530" s="55" t="s">
        <v>4680</v>
      </c>
      <c r="K530" s="64"/>
      <c r="L530" s="91" t="s">
        <v>4679</v>
      </c>
      <c r="M5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1" spans="1:13" ht="18" customHeight="1">
      <c r="A531" s="55">
        <v>530</v>
      </c>
      <c r="B531" s="55" t="s">
        <v>665</v>
      </c>
      <c r="C531" s="55" t="s">
        <v>559</v>
      </c>
      <c r="D531" s="55" t="s">
        <v>4681</v>
      </c>
      <c r="E531" s="55" t="s">
        <v>4684</v>
      </c>
      <c r="F531" s="55" t="s">
        <v>4685</v>
      </c>
      <c r="G531" s="55" t="s">
        <v>4681</v>
      </c>
      <c r="H531" s="55" t="s">
        <v>4685</v>
      </c>
      <c r="I531" s="55" t="s">
        <v>4686</v>
      </c>
      <c r="K531" s="64"/>
      <c r="L531" s="91" t="s">
        <v>4687</v>
      </c>
      <c r="M5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32" spans="1:13" ht="18" customHeight="1">
      <c r="A532" s="55">
        <v>531</v>
      </c>
      <c r="B532" s="55" t="s">
        <v>665</v>
      </c>
      <c r="C532" s="55" t="s">
        <v>559</v>
      </c>
      <c r="D532" s="55" t="s">
        <v>4693</v>
      </c>
      <c r="E532" s="55" t="s">
        <v>4694</v>
      </c>
      <c r="F532" s="55" t="s">
        <v>4695</v>
      </c>
      <c r="G532" s="55" t="s">
        <v>4690</v>
      </c>
      <c r="H532" s="55" t="s">
        <v>4696</v>
      </c>
      <c r="K532" s="64"/>
      <c r="L532" s="91" t="s">
        <v>4697</v>
      </c>
      <c r="M5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3" spans="1:13" ht="18" customHeight="1">
      <c r="A533" s="55">
        <v>532</v>
      </c>
      <c r="B533" s="55" t="s">
        <v>665</v>
      </c>
      <c r="C533" s="55" t="s">
        <v>559</v>
      </c>
      <c r="D533" s="55" t="s">
        <v>4701</v>
      </c>
      <c r="E533" s="55" t="s">
        <v>4702</v>
      </c>
      <c r="F533" s="55" t="s">
        <v>4703</v>
      </c>
      <c r="G533" s="55" t="s">
        <v>4698</v>
      </c>
      <c r="H533" s="55" t="s">
        <v>4704</v>
      </c>
      <c r="J533" s="55" t="s">
        <v>4706</v>
      </c>
      <c r="K533" s="64"/>
      <c r="L533" s="91" t="s">
        <v>4705</v>
      </c>
      <c r="M5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4" spans="1:13" ht="18" customHeight="1">
      <c r="A534" s="55">
        <v>533</v>
      </c>
      <c r="B534" s="55" t="s">
        <v>665</v>
      </c>
      <c r="C534" s="55" t="s">
        <v>559</v>
      </c>
      <c r="D534" s="55" t="s">
        <v>4236</v>
      </c>
      <c r="E534" s="55" t="s">
        <v>4709</v>
      </c>
      <c r="F534" s="55" t="s">
        <v>4239</v>
      </c>
      <c r="G534" s="55" t="s">
        <v>4234</v>
      </c>
      <c r="H534" s="55" t="s">
        <v>4239</v>
      </c>
      <c r="J534" s="55" t="s">
        <v>1114</v>
      </c>
      <c r="K534" s="64"/>
      <c r="L534" s="91" t="s">
        <v>4237</v>
      </c>
      <c r="M5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5" spans="1:13" ht="18" customHeight="1">
      <c r="A535" s="55">
        <v>534</v>
      </c>
      <c r="B535" s="55" t="s">
        <v>665</v>
      </c>
      <c r="C535" s="55" t="s">
        <v>559</v>
      </c>
      <c r="D535" s="55" t="s">
        <v>4710</v>
      </c>
      <c r="E535" s="55" t="s">
        <v>4713</v>
      </c>
      <c r="F535" s="55" t="s">
        <v>4714</v>
      </c>
      <c r="G535" s="55" t="s">
        <v>4710</v>
      </c>
      <c r="H535" s="55" t="s">
        <v>4714</v>
      </c>
      <c r="K535" s="64"/>
      <c r="L535" s="91" t="s">
        <v>4715</v>
      </c>
      <c r="M5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6" spans="1:13" ht="18" customHeight="1">
      <c r="A536" s="55">
        <v>535</v>
      </c>
      <c r="B536" s="55" t="s">
        <v>665</v>
      </c>
      <c r="C536" s="55" t="s">
        <v>559</v>
      </c>
      <c r="D536" s="55" t="s">
        <v>4716</v>
      </c>
      <c r="E536" s="55" t="s">
        <v>4719</v>
      </c>
      <c r="F536" s="55" t="s">
        <v>4720</v>
      </c>
      <c r="G536" s="55" t="s">
        <v>4716</v>
      </c>
      <c r="H536" s="55" t="s">
        <v>4720</v>
      </c>
      <c r="K536" s="64"/>
      <c r="L536" s="91" t="s">
        <v>4721</v>
      </c>
      <c r="M5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7" spans="1:13" ht="18" customHeight="1">
      <c r="A537" s="55">
        <v>536</v>
      </c>
      <c r="B537" s="55" t="s">
        <v>560</v>
      </c>
      <c r="C537" s="55" t="s">
        <v>559</v>
      </c>
      <c r="D537" s="55" t="s">
        <v>4722</v>
      </c>
      <c r="E537" s="55" t="s">
        <v>4725</v>
      </c>
      <c r="F537" s="55" t="s">
        <v>4726</v>
      </c>
      <c r="G537" s="55" t="s">
        <v>4722</v>
      </c>
      <c r="H537" s="55" t="s">
        <v>4726</v>
      </c>
      <c r="J537" s="55" t="s">
        <v>4728</v>
      </c>
      <c r="K537" s="64"/>
      <c r="L537" s="91" t="s">
        <v>4727</v>
      </c>
      <c r="M5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8" spans="1:13" ht="18" customHeight="1">
      <c r="A538" s="55">
        <v>537</v>
      </c>
      <c r="B538" s="55" t="s">
        <v>560</v>
      </c>
      <c r="C538" s="55" t="s">
        <v>559</v>
      </c>
      <c r="D538" s="55" t="s">
        <v>4729</v>
      </c>
      <c r="E538" s="55" t="s">
        <v>4616</v>
      </c>
      <c r="F538" s="55" t="s">
        <v>4732</v>
      </c>
      <c r="G538" s="55" t="s">
        <v>4729</v>
      </c>
      <c r="H538" s="55" t="s">
        <v>4732</v>
      </c>
      <c r="K538" s="64"/>
      <c r="L538" s="91" t="s">
        <v>4733</v>
      </c>
      <c r="M5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539" spans="1:13" ht="18" customHeight="1">
      <c r="A539" s="55">
        <v>538</v>
      </c>
      <c r="B539" s="55" t="s">
        <v>560</v>
      </c>
      <c r="C539" s="55" t="s">
        <v>562</v>
      </c>
      <c r="D539" s="55" t="s">
        <v>4739</v>
      </c>
      <c r="F539" s="55" t="s">
        <v>4740</v>
      </c>
      <c r="G539" s="55" t="s">
        <v>1768</v>
      </c>
      <c r="H539" s="55" t="s">
        <v>4740</v>
      </c>
      <c r="J539" s="55" t="s">
        <v>4742</v>
      </c>
      <c r="K539" s="64"/>
      <c r="L539" s="91" t="s">
        <v>4741</v>
      </c>
      <c r="M5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40" spans="1:13" ht="18" customHeight="1">
      <c r="A540" s="55">
        <v>539</v>
      </c>
      <c r="B540" s="55" t="s">
        <v>560</v>
      </c>
      <c r="C540" s="55" t="s">
        <v>562</v>
      </c>
      <c r="D540" s="55" t="s">
        <v>4743</v>
      </c>
      <c r="F540" s="55" t="s">
        <v>4746</v>
      </c>
      <c r="G540" s="55" t="s">
        <v>4743</v>
      </c>
      <c r="H540" s="55" t="s">
        <v>4746</v>
      </c>
      <c r="J540" s="55" t="s">
        <v>564</v>
      </c>
      <c r="K540" s="64"/>
      <c r="L540" s="91" t="s">
        <v>4747</v>
      </c>
      <c r="M5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1" spans="1:13" ht="18" customHeight="1">
      <c r="A541" s="55">
        <v>540</v>
      </c>
      <c r="B541" s="55" t="s">
        <v>560</v>
      </c>
      <c r="C541" s="55" t="s">
        <v>562</v>
      </c>
      <c r="D541" s="55" t="s">
        <v>4748</v>
      </c>
      <c r="F541" s="55" t="s">
        <v>4751</v>
      </c>
      <c r="G541" s="55" t="s">
        <v>4748</v>
      </c>
      <c r="H541" s="55" t="s">
        <v>4751</v>
      </c>
      <c r="J541" s="55" t="s">
        <v>1909</v>
      </c>
      <c r="K541" s="64"/>
      <c r="L541" s="91" t="s">
        <v>4752</v>
      </c>
      <c r="M5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2" spans="1:13" ht="18" customHeight="1">
      <c r="A542" s="55">
        <v>541</v>
      </c>
      <c r="B542" s="55" t="s">
        <v>560</v>
      </c>
      <c r="C542" s="55" t="s">
        <v>562</v>
      </c>
      <c r="D542" s="55" t="s">
        <v>4753</v>
      </c>
      <c r="F542" s="55" t="s">
        <v>4756</v>
      </c>
      <c r="G542" s="55" t="s">
        <v>4753</v>
      </c>
      <c r="H542" s="55" t="s">
        <v>4756</v>
      </c>
      <c r="J542" s="55" t="s">
        <v>564</v>
      </c>
      <c r="K542" s="64"/>
      <c r="L542" s="91" t="s">
        <v>4757</v>
      </c>
      <c r="M5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3" spans="1:13" ht="18" customHeight="1">
      <c r="A543" s="55">
        <v>542</v>
      </c>
      <c r="B543" s="55" t="s">
        <v>665</v>
      </c>
      <c r="C543" s="55" t="s">
        <v>562</v>
      </c>
      <c r="D543" s="55" t="s">
        <v>4763</v>
      </c>
      <c r="F543" s="55" t="s">
        <v>4766</v>
      </c>
      <c r="G543" s="55" t="s">
        <v>4763</v>
      </c>
      <c r="H543" s="55" t="s">
        <v>4766</v>
      </c>
      <c r="J543" s="55" t="s">
        <v>564</v>
      </c>
      <c r="K543" s="64"/>
      <c r="L543" s="91" t="s">
        <v>4767</v>
      </c>
      <c r="M5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4" spans="1:13" ht="18" customHeight="1">
      <c r="A544" s="55">
        <v>543</v>
      </c>
      <c r="B544" s="55" t="s">
        <v>665</v>
      </c>
      <c r="C544" s="55" t="s">
        <v>559</v>
      </c>
      <c r="D544" s="55" t="s">
        <v>4777</v>
      </c>
      <c r="E544" s="55" t="s">
        <v>4780</v>
      </c>
      <c r="F544" s="55" t="s">
        <v>4781</v>
      </c>
      <c r="G544" s="55" t="s">
        <v>4777</v>
      </c>
      <c r="H544" s="55" t="s">
        <v>4781</v>
      </c>
      <c r="K544" s="64"/>
      <c r="L544" s="91" t="s">
        <v>4782</v>
      </c>
      <c r="M5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5" spans="1:13" ht="18" customHeight="1">
      <c r="A545" s="55">
        <v>544</v>
      </c>
      <c r="B545" s="55" t="s">
        <v>665</v>
      </c>
      <c r="C545" s="55" t="s">
        <v>559</v>
      </c>
      <c r="D545" s="55" t="s">
        <v>4786</v>
      </c>
      <c r="E545" s="55" t="s">
        <v>4787</v>
      </c>
      <c r="F545" s="55" t="s">
        <v>4788</v>
      </c>
      <c r="G545" s="55" t="s">
        <v>4783</v>
      </c>
      <c r="H545" s="55" t="s">
        <v>4788</v>
      </c>
      <c r="K545" s="64"/>
      <c r="L545" s="91" t="s">
        <v>4789</v>
      </c>
      <c r="M5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46" spans="1:13" ht="18" customHeight="1">
      <c r="A546" s="55">
        <v>545</v>
      </c>
      <c r="B546" s="55" t="s">
        <v>665</v>
      </c>
      <c r="C546" s="55" t="s">
        <v>559</v>
      </c>
      <c r="D546" s="55" t="s">
        <v>4791</v>
      </c>
      <c r="E546" s="55" t="s">
        <v>4794</v>
      </c>
      <c r="F546" s="55" t="s">
        <v>4795</v>
      </c>
      <c r="G546" s="55" t="s">
        <v>4791</v>
      </c>
      <c r="H546" s="55" t="s">
        <v>4795</v>
      </c>
      <c r="K546" s="64"/>
      <c r="L546" s="91" t="s">
        <v>4796</v>
      </c>
      <c r="M5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7" spans="1:13" ht="18" customHeight="1">
      <c r="A547" s="55">
        <v>546</v>
      </c>
      <c r="B547" s="55" t="s">
        <v>665</v>
      </c>
      <c r="C547" s="55" t="s">
        <v>559</v>
      </c>
      <c r="D547" s="55" t="s">
        <v>4797</v>
      </c>
      <c r="E547" s="55" t="s">
        <v>4800</v>
      </c>
      <c r="F547" s="55" t="s">
        <v>4801</v>
      </c>
      <c r="G547" s="55" t="s">
        <v>4797</v>
      </c>
      <c r="H547" s="55" t="s">
        <v>4801</v>
      </c>
      <c r="K547" s="64"/>
      <c r="L547" s="91" t="s">
        <v>4802</v>
      </c>
      <c r="M5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48" spans="1:13" ht="18" customHeight="1">
      <c r="A548" s="55">
        <v>547</v>
      </c>
      <c r="B548" s="55" t="s">
        <v>665</v>
      </c>
      <c r="C548" s="55" t="s">
        <v>559</v>
      </c>
      <c r="D548" s="55" t="s">
        <v>4807</v>
      </c>
      <c r="E548" s="55" t="s">
        <v>4808</v>
      </c>
      <c r="F548" s="55" t="s">
        <v>4809</v>
      </c>
      <c r="G548" s="55" t="s">
        <v>4804</v>
      </c>
      <c r="H548" s="55" t="s">
        <v>4810</v>
      </c>
      <c r="K548" s="64"/>
      <c r="L548" s="91" t="s">
        <v>4811</v>
      </c>
      <c r="M5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9" spans="1:13" ht="18" customHeight="1">
      <c r="A549" s="55">
        <v>548</v>
      </c>
      <c r="B549" s="55" t="s">
        <v>665</v>
      </c>
      <c r="C549" s="55" t="s">
        <v>562</v>
      </c>
      <c r="D549" s="55" t="s">
        <v>4812</v>
      </c>
      <c r="F549" s="55" t="s">
        <v>4815</v>
      </c>
      <c r="G549" s="55" t="s">
        <v>4812</v>
      </c>
      <c r="H549" s="55" t="s">
        <v>4815</v>
      </c>
      <c r="J549" s="55" t="s">
        <v>563</v>
      </c>
      <c r="K549" s="64"/>
      <c r="L549" s="91" t="s">
        <v>4816</v>
      </c>
      <c r="M5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0" spans="1:13" ht="18" customHeight="1">
      <c r="A550" s="55">
        <v>549</v>
      </c>
      <c r="B550" s="55" t="s">
        <v>560</v>
      </c>
      <c r="C550" s="55" t="s">
        <v>562</v>
      </c>
      <c r="D550" s="55" t="s">
        <v>2991</v>
      </c>
      <c r="F550" s="55" t="s">
        <v>4773</v>
      </c>
      <c r="G550" s="55" t="s">
        <v>2991</v>
      </c>
      <c r="H550" s="55" t="s">
        <v>4773</v>
      </c>
      <c r="J550" s="55" t="s">
        <v>2995</v>
      </c>
      <c r="K550" s="64"/>
      <c r="L550" s="91" t="s">
        <v>2994</v>
      </c>
      <c r="M5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1" spans="1:13" ht="18" customHeight="1">
      <c r="A551" s="55">
        <v>550</v>
      </c>
      <c r="B551" s="55" t="s">
        <v>560</v>
      </c>
      <c r="C551" s="55" t="s">
        <v>562</v>
      </c>
      <c r="D551" s="55" t="s">
        <v>4819</v>
      </c>
      <c r="F551" s="55" t="s">
        <v>4822</v>
      </c>
      <c r="G551" s="55" t="s">
        <v>4819</v>
      </c>
      <c r="H551" s="55" t="s">
        <v>4822</v>
      </c>
      <c r="J551" s="55" t="s">
        <v>564</v>
      </c>
      <c r="K551" s="64"/>
      <c r="L551" s="91" t="s">
        <v>4823</v>
      </c>
      <c r="M5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2" spans="1:13" ht="18" customHeight="1">
      <c r="A552" s="55">
        <v>551</v>
      </c>
      <c r="B552" s="55" t="s">
        <v>560</v>
      </c>
      <c r="C552" s="55" t="s">
        <v>562</v>
      </c>
      <c r="D552" s="55" t="s">
        <v>4824</v>
      </c>
      <c r="F552" s="55" t="s">
        <v>4827</v>
      </c>
      <c r="G552" s="55" t="s">
        <v>4824</v>
      </c>
      <c r="H552" s="55" t="s">
        <v>4827</v>
      </c>
      <c r="J552" s="55" t="s">
        <v>564</v>
      </c>
      <c r="K552" s="64"/>
      <c r="L552" s="91" t="s">
        <v>4828</v>
      </c>
      <c r="M5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3" spans="1:13" ht="18" customHeight="1">
      <c r="A553" s="55">
        <v>552</v>
      </c>
      <c r="B553" s="55" t="s">
        <v>560</v>
      </c>
      <c r="C553" s="55" t="s">
        <v>562</v>
      </c>
      <c r="D553" s="55" t="s">
        <v>4829</v>
      </c>
      <c r="F553" s="55" t="s">
        <v>4832</v>
      </c>
      <c r="G553" s="55" t="s">
        <v>4829</v>
      </c>
      <c r="H553" s="55" t="s">
        <v>4832</v>
      </c>
      <c r="J553" s="55" t="s">
        <v>564</v>
      </c>
      <c r="K553" s="64"/>
      <c r="L553" s="91" t="s">
        <v>4833</v>
      </c>
      <c r="M5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4" spans="1:13" ht="18" customHeight="1">
      <c r="A554" s="55">
        <v>553</v>
      </c>
      <c r="B554" s="55" t="s">
        <v>560</v>
      </c>
      <c r="C554" s="55" t="s">
        <v>562</v>
      </c>
      <c r="D554" s="55" t="s">
        <v>4834</v>
      </c>
      <c r="F554" s="55" t="s">
        <v>4837</v>
      </c>
      <c r="G554" s="55" t="s">
        <v>4834</v>
      </c>
      <c r="H554" s="55" t="s">
        <v>4837</v>
      </c>
      <c r="J554" s="55" t="s">
        <v>564</v>
      </c>
      <c r="K554" s="64"/>
      <c r="L554" s="91" t="s">
        <v>4838</v>
      </c>
      <c r="M5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5" spans="1:13" ht="18" customHeight="1">
      <c r="A555" s="55">
        <v>554</v>
      </c>
      <c r="B555" s="55" t="s">
        <v>560</v>
      </c>
      <c r="C555" s="55" t="s">
        <v>562</v>
      </c>
      <c r="D555" s="55" t="s">
        <v>4839</v>
      </c>
      <c r="F555" s="55" t="s">
        <v>4842</v>
      </c>
      <c r="G555" s="55" t="s">
        <v>4839</v>
      </c>
      <c r="H555" s="55" t="s">
        <v>4842</v>
      </c>
      <c r="J555" s="55" t="s">
        <v>564</v>
      </c>
      <c r="K555" s="64"/>
      <c r="L555" s="91" t="s">
        <v>4843</v>
      </c>
      <c r="M5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6" spans="1:13" ht="18" customHeight="1">
      <c r="A556" s="55">
        <v>555</v>
      </c>
      <c r="B556" s="55" t="s">
        <v>560</v>
      </c>
      <c r="C556" s="55" t="s">
        <v>562</v>
      </c>
      <c r="D556" s="55" t="s">
        <v>4844</v>
      </c>
      <c r="F556" s="55" t="s">
        <v>4847</v>
      </c>
      <c r="G556" s="55" t="s">
        <v>4844</v>
      </c>
      <c r="H556" s="55" t="s">
        <v>4847</v>
      </c>
      <c r="J556" s="55" t="s">
        <v>563</v>
      </c>
      <c r="K556" s="64"/>
      <c r="L556" s="91" t="s">
        <v>4848</v>
      </c>
      <c r="M5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7" spans="1:13" ht="18" customHeight="1">
      <c r="A557" s="55">
        <v>556</v>
      </c>
      <c r="B557" s="55" t="s">
        <v>560</v>
      </c>
      <c r="C557" s="55" t="s">
        <v>562</v>
      </c>
      <c r="D557" s="55" t="s">
        <v>2914</v>
      </c>
      <c r="F557" s="55" t="s">
        <v>4769</v>
      </c>
      <c r="G557" s="55" t="s">
        <v>2911</v>
      </c>
      <c r="H557" s="55" t="s">
        <v>4769</v>
      </c>
      <c r="J557" s="55" t="s">
        <v>2917</v>
      </c>
      <c r="K557" s="64"/>
      <c r="L557" s="91" t="s">
        <v>2916</v>
      </c>
      <c r="M5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8" spans="1:13" ht="18" customHeight="1">
      <c r="A558" s="55">
        <v>557</v>
      </c>
      <c r="B558" s="55" t="s">
        <v>560</v>
      </c>
      <c r="C558" s="55" t="s">
        <v>559</v>
      </c>
      <c r="D558" s="55" t="s">
        <v>4853</v>
      </c>
      <c r="E558" s="55" t="s">
        <v>4856</v>
      </c>
      <c r="F558" s="55" t="s">
        <v>4857</v>
      </c>
      <c r="G558" s="55" t="s">
        <v>4853</v>
      </c>
      <c r="H558" s="55" t="s">
        <v>4857</v>
      </c>
      <c r="K558" s="64"/>
      <c r="L558" s="91" t="s">
        <v>4858</v>
      </c>
      <c r="M5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9" spans="1:13" ht="18" customHeight="1">
      <c r="A559" s="55">
        <v>558</v>
      </c>
      <c r="B559" s="55" t="s">
        <v>560</v>
      </c>
      <c r="C559" s="55" t="s">
        <v>559</v>
      </c>
      <c r="D559" s="55" t="s">
        <v>4861</v>
      </c>
      <c r="E559" s="55" t="s">
        <v>4864</v>
      </c>
      <c r="F559" s="55" t="s">
        <v>4865</v>
      </c>
      <c r="G559" s="55" t="s">
        <v>4861</v>
      </c>
      <c r="H559" s="55" t="s">
        <v>4865</v>
      </c>
      <c r="K559" s="64"/>
      <c r="L559" s="91" t="s">
        <v>4866</v>
      </c>
      <c r="M5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60" spans="1:13" ht="18" customHeight="1">
      <c r="A560" s="55">
        <v>559</v>
      </c>
      <c r="B560" s="55" t="s">
        <v>560</v>
      </c>
      <c r="C560" s="55" t="s">
        <v>559</v>
      </c>
      <c r="D560" s="55" t="s">
        <v>4868</v>
      </c>
      <c r="E560" s="55" t="s">
        <v>4871</v>
      </c>
      <c r="F560" s="55" t="s">
        <v>4872</v>
      </c>
      <c r="G560" s="55" t="s">
        <v>4868</v>
      </c>
      <c r="H560" s="55" t="s">
        <v>4872</v>
      </c>
      <c r="K560" s="64"/>
      <c r="L560" s="91" t="s">
        <v>4873</v>
      </c>
      <c r="M5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1" spans="1:13" ht="18" customHeight="1">
      <c r="A561" s="55">
        <v>560</v>
      </c>
      <c r="B561" s="55" t="s">
        <v>560</v>
      </c>
      <c r="C561" s="55" t="s">
        <v>562</v>
      </c>
      <c r="D561" s="55" t="s">
        <v>4877</v>
      </c>
      <c r="F561" s="55" t="s">
        <v>4880</v>
      </c>
      <c r="G561" s="55" t="s">
        <v>4877</v>
      </c>
      <c r="H561" s="55" t="s">
        <v>4880</v>
      </c>
      <c r="J561" s="55" t="s">
        <v>4882</v>
      </c>
      <c r="K561" s="64"/>
      <c r="L561" s="91" t="s">
        <v>4881</v>
      </c>
      <c r="M5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2" spans="1:13" ht="18" customHeight="1">
      <c r="A562" s="55">
        <v>561</v>
      </c>
      <c r="B562" s="55" t="s">
        <v>560</v>
      </c>
      <c r="C562" s="55" t="s">
        <v>562</v>
      </c>
      <c r="D562" s="55" t="s">
        <v>4883</v>
      </c>
      <c r="F562" s="55" t="s">
        <v>4886</v>
      </c>
      <c r="G562" s="55" t="s">
        <v>4883</v>
      </c>
      <c r="H562" s="55" t="s">
        <v>4886</v>
      </c>
      <c r="J562" s="55" t="s">
        <v>564</v>
      </c>
      <c r="K562" s="64"/>
      <c r="L562" s="91" t="s">
        <v>4887</v>
      </c>
      <c r="M5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3" spans="1:13" ht="18" customHeight="1">
      <c r="A563" s="55">
        <v>562</v>
      </c>
      <c r="B563" s="55" t="s">
        <v>560</v>
      </c>
      <c r="C563" s="55" t="s">
        <v>562</v>
      </c>
      <c r="D563" s="55" t="s">
        <v>4888</v>
      </c>
      <c r="F563" s="55" t="s">
        <v>4891</v>
      </c>
      <c r="G563" s="55" t="s">
        <v>4888</v>
      </c>
      <c r="H563" s="55" t="s">
        <v>4891</v>
      </c>
      <c r="J563" s="55" t="s">
        <v>564</v>
      </c>
      <c r="K563" s="64"/>
      <c r="L563" s="91" t="s">
        <v>4892</v>
      </c>
      <c r="M5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4" spans="1:13" ht="18" customHeight="1">
      <c r="A564" s="55">
        <v>563</v>
      </c>
      <c r="B564" s="55" t="s">
        <v>560</v>
      </c>
      <c r="C564" s="55" t="s">
        <v>562</v>
      </c>
      <c r="D564" s="55" t="s">
        <v>4893</v>
      </c>
      <c r="F564" s="55" t="s">
        <v>4896</v>
      </c>
      <c r="G564" s="55" t="s">
        <v>4893</v>
      </c>
      <c r="H564" s="55" t="s">
        <v>4896</v>
      </c>
      <c r="J564" s="55" t="s">
        <v>564</v>
      </c>
      <c r="K564" s="64"/>
      <c r="L564" s="91" t="s">
        <v>4897</v>
      </c>
      <c r="M5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5" spans="1:13" ht="18" customHeight="1">
      <c r="A565" s="55">
        <v>564</v>
      </c>
      <c r="B565" s="55" t="s">
        <v>560</v>
      </c>
      <c r="C565" s="55" t="s">
        <v>559</v>
      </c>
      <c r="D565" s="55" t="s">
        <v>4898</v>
      </c>
      <c r="E565" s="55" t="s">
        <v>4901</v>
      </c>
      <c r="F565" s="55" t="s">
        <v>4902</v>
      </c>
      <c r="G565" s="55" t="s">
        <v>4898</v>
      </c>
      <c r="H565" s="55" t="s">
        <v>4902</v>
      </c>
      <c r="K565" s="64"/>
      <c r="L565" s="91" t="s">
        <v>4903</v>
      </c>
      <c r="M5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66" spans="1:13" ht="18" customHeight="1">
      <c r="A566" s="55">
        <v>565</v>
      </c>
      <c r="B566" s="55" t="s">
        <v>560</v>
      </c>
      <c r="C566" s="55" t="s">
        <v>559</v>
      </c>
      <c r="D566" s="55" t="s">
        <v>4905</v>
      </c>
      <c r="E566" s="55" t="s">
        <v>4908</v>
      </c>
      <c r="F566" s="55" t="s">
        <v>4909</v>
      </c>
      <c r="G566" s="55" t="s">
        <v>4905</v>
      </c>
      <c r="H566" s="55" t="s">
        <v>4909</v>
      </c>
      <c r="K566" s="64"/>
      <c r="L566" s="91" t="s">
        <v>4910</v>
      </c>
      <c r="M5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7" spans="1:13" ht="18" customHeight="1">
      <c r="A567" s="55">
        <v>566</v>
      </c>
      <c r="B567" s="55" t="s">
        <v>560</v>
      </c>
      <c r="C567" s="55" t="s">
        <v>559</v>
      </c>
      <c r="D567" s="55" t="s">
        <v>4914</v>
      </c>
      <c r="E567" s="55" t="s">
        <v>4915</v>
      </c>
      <c r="F567" s="55" t="s">
        <v>4916</v>
      </c>
      <c r="G567" s="55" t="s">
        <v>4911</v>
      </c>
      <c r="H567" s="55" t="s">
        <v>4917</v>
      </c>
      <c r="K567" s="64"/>
      <c r="L567" s="91" t="s">
        <v>4918</v>
      </c>
      <c r="M5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8" spans="1:13" ht="18" customHeight="1">
      <c r="A568" s="55">
        <v>567</v>
      </c>
      <c r="B568" s="55" t="s">
        <v>665</v>
      </c>
      <c r="C568" s="55" t="s">
        <v>562</v>
      </c>
      <c r="D568" s="55" t="s">
        <v>4919</v>
      </c>
      <c r="F568" s="55" t="s">
        <v>4922</v>
      </c>
      <c r="G568" s="55" t="s">
        <v>4919</v>
      </c>
      <c r="H568" s="55" t="s">
        <v>4922</v>
      </c>
      <c r="J568" s="55" t="s">
        <v>564</v>
      </c>
      <c r="K568" s="64"/>
      <c r="L568" s="91" t="s">
        <v>4923</v>
      </c>
      <c r="M5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69" spans="1:13" ht="18" customHeight="1">
      <c r="A569" s="55">
        <v>568</v>
      </c>
      <c r="B569" s="55" t="s">
        <v>665</v>
      </c>
      <c r="C569" s="55" t="s">
        <v>562</v>
      </c>
      <c r="D569" s="55" t="s">
        <v>4924</v>
      </c>
      <c r="F569" s="55" t="s">
        <v>4927</v>
      </c>
      <c r="G569" s="55" t="s">
        <v>4924</v>
      </c>
      <c r="H569" s="55" t="s">
        <v>4927</v>
      </c>
      <c r="J569" s="55" t="s">
        <v>563</v>
      </c>
      <c r="K569" s="64"/>
      <c r="L569" s="91" t="s">
        <v>4928</v>
      </c>
      <c r="M5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0" spans="1:13" ht="18" customHeight="1">
      <c r="A570" s="55">
        <v>569</v>
      </c>
      <c r="B570" s="55" t="s">
        <v>665</v>
      </c>
      <c r="C570" s="55" t="s">
        <v>559</v>
      </c>
      <c r="D570" s="55" t="s">
        <v>4949</v>
      </c>
      <c r="E570" s="55" t="s">
        <v>4952</v>
      </c>
      <c r="F570" s="55" t="s">
        <v>4953</v>
      </c>
      <c r="G570" s="55" t="s">
        <v>4949</v>
      </c>
      <c r="H570" s="55" t="s">
        <v>4953</v>
      </c>
      <c r="K570" s="64"/>
      <c r="L570" s="91" t="s">
        <v>4954</v>
      </c>
      <c r="M5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1" spans="1:13" ht="18" customHeight="1">
      <c r="A571" s="55">
        <v>570</v>
      </c>
      <c r="B571" s="55" t="s">
        <v>665</v>
      </c>
      <c r="C571" s="55" t="s">
        <v>559</v>
      </c>
      <c r="D571" s="55" t="s">
        <v>4958</v>
      </c>
      <c r="E571" s="55" t="s">
        <v>4959</v>
      </c>
      <c r="F571" s="55" t="s">
        <v>4960</v>
      </c>
      <c r="G571" s="55" t="s">
        <v>4955</v>
      </c>
      <c r="H571" s="55" t="s">
        <v>4960</v>
      </c>
      <c r="K571" s="64"/>
      <c r="L571" s="91" t="s">
        <v>4961</v>
      </c>
      <c r="M5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2" spans="1:13" ht="18" customHeight="1">
      <c r="A572" s="55">
        <v>571</v>
      </c>
      <c r="B572" s="55" t="s">
        <v>560</v>
      </c>
      <c r="C572" s="55" t="s">
        <v>562</v>
      </c>
      <c r="D572" s="55" t="s">
        <v>2261</v>
      </c>
      <c r="F572" s="55" t="s">
        <v>4964</v>
      </c>
      <c r="G572" s="55" t="s">
        <v>2261</v>
      </c>
      <c r="H572" s="55" t="s">
        <v>4964</v>
      </c>
      <c r="J572" s="55" t="s">
        <v>564</v>
      </c>
      <c r="K572" s="64"/>
      <c r="L572" s="91" t="s">
        <v>4965</v>
      </c>
      <c r="M5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3" spans="1:13" ht="18" customHeight="1">
      <c r="A573" s="55">
        <v>572</v>
      </c>
      <c r="B573" s="55" t="s">
        <v>560</v>
      </c>
      <c r="C573" s="55" t="s">
        <v>562</v>
      </c>
      <c r="D573" s="55" t="s">
        <v>4966</v>
      </c>
      <c r="F573" s="55" t="s">
        <v>4969</v>
      </c>
      <c r="G573" s="55" t="s">
        <v>4966</v>
      </c>
      <c r="H573" s="55" t="s">
        <v>4969</v>
      </c>
      <c r="J573" s="55" t="s">
        <v>563</v>
      </c>
      <c r="K573" s="64"/>
      <c r="L573" s="91" t="s">
        <v>4970</v>
      </c>
      <c r="M5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74" spans="1:13" ht="18" customHeight="1">
      <c r="A574" s="55">
        <v>573</v>
      </c>
      <c r="B574" s="55" t="s">
        <v>560</v>
      </c>
      <c r="C574" s="55" t="s">
        <v>562</v>
      </c>
      <c r="D574" s="55" t="s">
        <v>4974</v>
      </c>
      <c r="F574" s="55" t="s">
        <v>4977</v>
      </c>
      <c r="G574" s="55" t="s">
        <v>4974</v>
      </c>
      <c r="H574" s="55" t="s">
        <v>4977</v>
      </c>
      <c r="J574" s="55" t="s">
        <v>564</v>
      </c>
      <c r="K574" s="64"/>
      <c r="L574" s="91" t="s">
        <v>4978</v>
      </c>
      <c r="M5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5" spans="1:13" ht="18" customHeight="1">
      <c r="A575" s="55">
        <v>574</v>
      </c>
      <c r="B575" s="55" t="s">
        <v>560</v>
      </c>
      <c r="C575" s="55" t="s">
        <v>562</v>
      </c>
      <c r="D575" s="55" t="s">
        <v>4982</v>
      </c>
      <c r="F575" s="55" t="s">
        <v>4983</v>
      </c>
      <c r="G575" s="55" t="s">
        <v>4979</v>
      </c>
      <c r="H575" s="55" t="s">
        <v>4983</v>
      </c>
      <c r="J575" s="55" t="s">
        <v>563</v>
      </c>
      <c r="K575" s="64"/>
      <c r="L575" s="91" t="s">
        <v>4984</v>
      </c>
      <c r="M5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6" spans="1:13" ht="18" customHeight="1">
      <c r="A576" s="55">
        <v>575</v>
      </c>
      <c r="B576" s="55" t="s">
        <v>560</v>
      </c>
      <c r="C576" s="55" t="s">
        <v>562</v>
      </c>
      <c r="D576" s="55" t="s">
        <v>4985</v>
      </c>
      <c r="F576" s="55" t="s">
        <v>4988</v>
      </c>
      <c r="G576" s="55" t="s">
        <v>4985</v>
      </c>
      <c r="H576" s="55" t="s">
        <v>4988</v>
      </c>
      <c r="J576" s="55" t="s">
        <v>564</v>
      </c>
      <c r="K576" s="64"/>
      <c r="L576" s="91" t="s">
        <v>4989</v>
      </c>
      <c r="M5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7" spans="1:13" ht="18" customHeight="1">
      <c r="A577" s="55">
        <v>576</v>
      </c>
      <c r="B577" s="55" t="s">
        <v>560</v>
      </c>
      <c r="C577" s="55" t="s">
        <v>559</v>
      </c>
      <c r="D577" s="55" t="s">
        <v>4990</v>
      </c>
      <c r="E577" s="55" t="s">
        <v>4993</v>
      </c>
      <c r="F577" s="55" t="s">
        <v>4994</v>
      </c>
      <c r="G577" s="55" t="s">
        <v>4990</v>
      </c>
      <c r="H577" s="55" t="s">
        <v>4994</v>
      </c>
      <c r="K577" s="64"/>
      <c r="L577" s="91" t="s">
        <v>4995</v>
      </c>
      <c r="M5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8" spans="1:13" ht="18" customHeight="1">
      <c r="A578" s="55">
        <v>577</v>
      </c>
      <c r="B578" s="55" t="s">
        <v>665</v>
      </c>
      <c r="C578" s="55" t="s">
        <v>562</v>
      </c>
      <c r="D578" s="55" t="s">
        <v>921</v>
      </c>
      <c r="F578" s="55" t="s">
        <v>4998</v>
      </c>
      <c r="G578" s="55" t="s">
        <v>921</v>
      </c>
      <c r="H578" s="55" t="s">
        <v>4998</v>
      </c>
      <c r="J578" s="55" t="s">
        <v>564</v>
      </c>
      <c r="K578" s="64"/>
      <c r="L578" s="91" t="s">
        <v>926</v>
      </c>
      <c r="M5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9" spans="1:13" ht="18" customHeight="1">
      <c r="A579" s="55">
        <v>578</v>
      </c>
      <c r="B579" s="55" t="s">
        <v>560</v>
      </c>
      <c r="C579" s="55" t="s">
        <v>559</v>
      </c>
      <c r="D579" s="55" t="s">
        <v>5021</v>
      </c>
      <c r="E579" s="55" t="s">
        <v>5022</v>
      </c>
      <c r="F579" s="55" t="s">
        <v>5023</v>
      </c>
      <c r="G579" s="55" t="s">
        <v>5018</v>
      </c>
      <c r="H579" s="55" t="s">
        <v>5023</v>
      </c>
      <c r="I579" s="55" t="s">
        <v>5024</v>
      </c>
      <c r="K579" s="64"/>
      <c r="L579" s="91" t="s">
        <v>5025</v>
      </c>
      <c r="M5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80" spans="1:13" ht="18" customHeight="1">
      <c r="A580" s="55">
        <v>579</v>
      </c>
      <c r="B580" s="55" t="s">
        <v>560</v>
      </c>
      <c r="C580" s="55" t="s">
        <v>559</v>
      </c>
      <c r="D580" s="55" t="s">
        <v>5029</v>
      </c>
      <c r="E580" s="55" t="s">
        <v>5030</v>
      </c>
      <c r="F580" s="55" t="s">
        <v>5031</v>
      </c>
      <c r="G580" s="55" t="s">
        <v>5026</v>
      </c>
      <c r="H580" s="55" t="s">
        <v>5032</v>
      </c>
      <c r="J580" s="55" t="s">
        <v>1181</v>
      </c>
      <c r="K580" s="64"/>
      <c r="L580" s="91" t="s">
        <v>5033</v>
      </c>
      <c r="M5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81" spans="1:13" ht="18" customHeight="1">
      <c r="A581" s="55">
        <v>580</v>
      </c>
      <c r="B581" s="55" t="s">
        <v>560</v>
      </c>
      <c r="C581" s="55" t="s">
        <v>559</v>
      </c>
      <c r="D581" s="55" t="s">
        <v>5034</v>
      </c>
      <c r="E581" s="55" t="s">
        <v>5037</v>
      </c>
      <c r="F581" s="55" t="s">
        <v>5038</v>
      </c>
      <c r="G581" s="55" t="s">
        <v>5034</v>
      </c>
      <c r="H581" s="55" t="s">
        <v>5038</v>
      </c>
      <c r="J581" s="55" t="s">
        <v>5040</v>
      </c>
      <c r="K581" s="64"/>
      <c r="L581" s="91" t="s">
        <v>5039</v>
      </c>
      <c r="M5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82" spans="1:13" ht="18" customHeight="1">
      <c r="A582" s="55">
        <v>581</v>
      </c>
      <c r="B582" s="55" t="s">
        <v>560</v>
      </c>
      <c r="C582" s="55" t="s">
        <v>559</v>
      </c>
      <c r="D582" s="55" t="s">
        <v>5050</v>
      </c>
      <c r="E582" s="55" t="s">
        <v>5053</v>
      </c>
      <c r="F582" s="55" t="s">
        <v>5054</v>
      </c>
      <c r="G582" s="55" t="s">
        <v>5050</v>
      </c>
      <c r="H582" s="55" t="s">
        <v>5054</v>
      </c>
      <c r="K582" s="64"/>
      <c r="L582" s="91" t="s">
        <v>5055</v>
      </c>
      <c r="M5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3" spans="1:13" ht="18" customHeight="1">
      <c r="A583" s="55">
        <v>582</v>
      </c>
      <c r="B583" s="55" t="s">
        <v>560</v>
      </c>
      <c r="C583" s="55" t="s">
        <v>559</v>
      </c>
      <c r="D583" s="55" t="s">
        <v>5056</v>
      </c>
      <c r="E583" s="55" t="s">
        <v>5059</v>
      </c>
      <c r="F583" s="55" t="s">
        <v>5060</v>
      </c>
      <c r="G583" s="55" t="s">
        <v>5056</v>
      </c>
      <c r="H583" s="55" t="s">
        <v>5060</v>
      </c>
      <c r="K583" s="64"/>
      <c r="L583" s="91" t="s">
        <v>5061</v>
      </c>
      <c r="M5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4" spans="1:13" ht="18" customHeight="1">
      <c r="A584" s="55">
        <v>583</v>
      </c>
      <c r="B584" s="55" t="s">
        <v>560</v>
      </c>
      <c r="C584" s="55" t="s">
        <v>559</v>
      </c>
      <c r="D584" s="55" t="s">
        <v>5065</v>
      </c>
      <c r="E584" s="55" t="s">
        <v>5066</v>
      </c>
      <c r="F584" s="55" t="s">
        <v>5067</v>
      </c>
      <c r="G584" s="55" t="s">
        <v>5062</v>
      </c>
      <c r="H584" s="55" t="s">
        <v>5067</v>
      </c>
      <c r="K584" s="64"/>
      <c r="L584" s="91" t="s">
        <v>5068</v>
      </c>
      <c r="M5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5" spans="1:13" ht="18" customHeight="1">
      <c r="A585" s="55">
        <v>584</v>
      </c>
      <c r="B585" s="55" t="s">
        <v>665</v>
      </c>
      <c r="C585" s="55" t="s">
        <v>559</v>
      </c>
      <c r="D585" s="55" t="s">
        <v>5072</v>
      </c>
      <c r="E585" s="55" t="s">
        <v>5073</v>
      </c>
      <c r="F585" s="55" t="s">
        <v>5074</v>
      </c>
      <c r="G585" s="55" t="s">
        <v>5069</v>
      </c>
      <c r="H585" s="55" t="s">
        <v>5074</v>
      </c>
      <c r="K585" s="64"/>
      <c r="L585" s="91" t="s">
        <v>5075</v>
      </c>
      <c r="M5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6" spans="1:13" ht="18" customHeight="1">
      <c r="A586" s="55">
        <v>585</v>
      </c>
      <c r="B586" s="55" t="s">
        <v>665</v>
      </c>
      <c r="C586" s="55" t="s">
        <v>559</v>
      </c>
      <c r="D586" s="55" t="s">
        <v>5076</v>
      </c>
      <c r="E586" s="55" t="s">
        <v>5079</v>
      </c>
      <c r="F586" s="55" t="s">
        <v>5080</v>
      </c>
      <c r="G586" s="55" t="s">
        <v>5076</v>
      </c>
      <c r="H586" s="55" t="s">
        <v>5080</v>
      </c>
      <c r="I586" s="55" t="s">
        <v>5080</v>
      </c>
      <c r="K586" s="64"/>
      <c r="L586" s="91" t="s">
        <v>5081</v>
      </c>
      <c r="M5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7" spans="1:13" ht="18" customHeight="1">
      <c r="A587" s="55">
        <v>586</v>
      </c>
      <c r="B587" s="55" t="s">
        <v>665</v>
      </c>
      <c r="C587" s="55" t="s">
        <v>559</v>
      </c>
      <c r="D587" s="55" t="s">
        <v>5082</v>
      </c>
      <c r="E587" s="55" t="s">
        <v>5085</v>
      </c>
      <c r="F587" s="55" t="s">
        <v>5086</v>
      </c>
      <c r="G587" s="55" t="s">
        <v>5082</v>
      </c>
      <c r="H587" s="55" t="s">
        <v>5086</v>
      </c>
      <c r="I587" s="55" t="s">
        <v>5087</v>
      </c>
      <c r="J587" s="55" t="s">
        <v>1114</v>
      </c>
      <c r="K587" s="64"/>
      <c r="L587" s="91" t="s">
        <v>5088</v>
      </c>
      <c r="M5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8" spans="1:13" ht="18" customHeight="1">
      <c r="A588" s="55">
        <v>587</v>
      </c>
      <c r="B588" s="55" t="s">
        <v>665</v>
      </c>
      <c r="C588" s="55" t="s">
        <v>559</v>
      </c>
      <c r="D588" s="55" t="s">
        <v>5095</v>
      </c>
      <c r="E588" s="55" t="s">
        <v>5096</v>
      </c>
      <c r="F588" s="55" t="s">
        <v>5097</v>
      </c>
      <c r="G588" s="55" t="s">
        <v>5092</v>
      </c>
      <c r="H588" s="55" t="s">
        <v>5097</v>
      </c>
      <c r="K588" s="64"/>
      <c r="L588" s="91" t="s">
        <v>5098</v>
      </c>
      <c r="M5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9" spans="1:13" ht="18" customHeight="1">
      <c r="A589" s="55">
        <v>588</v>
      </c>
      <c r="B589" s="55" t="s">
        <v>665</v>
      </c>
      <c r="C589" s="55" t="s">
        <v>559</v>
      </c>
      <c r="D589" s="55" t="s">
        <v>1338</v>
      </c>
      <c r="E589" s="55" t="s">
        <v>5101</v>
      </c>
      <c r="F589" s="55" t="s">
        <v>5102</v>
      </c>
      <c r="G589" s="55" t="s">
        <v>1338</v>
      </c>
      <c r="H589" s="55" t="s">
        <v>5102</v>
      </c>
      <c r="K589" s="64"/>
      <c r="L589" s="91" t="s">
        <v>5103</v>
      </c>
      <c r="M5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0" spans="1:13" ht="18" customHeight="1">
      <c r="A590" s="55">
        <v>589</v>
      </c>
      <c r="B590" s="55" t="s">
        <v>560</v>
      </c>
      <c r="C590" s="55" t="s">
        <v>562</v>
      </c>
      <c r="D590" s="55" t="s">
        <v>5106</v>
      </c>
      <c r="F590" s="55" t="s">
        <v>5107</v>
      </c>
      <c r="G590" s="55" t="s">
        <v>2067</v>
      </c>
      <c r="H590" s="55" t="s">
        <v>5107</v>
      </c>
      <c r="J590" s="55" t="s">
        <v>563</v>
      </c>
      <c r="K590" s="64"/>
      <c r="L590" s="91" t="s">
        <v>5108</v>
      </c>
      <c r="M5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1" spans="1:13" ht="18" customHeight="1">
      <c r="A591" s="55">
        <v>590</v>
      </c>
      <c r="B591" s="55" t="s">
        <v>560</v>
      </c>
      <c r="C591" s="55" t="s">
        <v>562</v>
      </c>
      <c r="D591" s="55" t="s">
        <v>5112</v>
      </c>
      <c r="F591" s="55" t="s">
        <v>5113</v>
      </c>
      <c r="G591" s="55" t="s">
        <v>5109</v>
      </c>
      <c r="H591" s="55" t="s">
        <v>5113</v>
      </c>
      <c r="J591" s="55" t="s">
        <v>564</v>
      </c>
      <c r="K591" s="64"/>
      <c r="L591" s="91" t="s">
        <v>5114</v>
      </c>
      <c r="M5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2" spans="1:13" ht="18" customHeight="1">
      <c r="A592" s="55">
        <v>591</v>
      </c>
      <c r="B592" s="55" t="s">
        <v>560</v>
      </c>
      <c r="C592" s="55" t="s">
        <v>562</v>
      </c>
      <c r="D592" s="55" t="s">
        <v>5115</v>
      </c>
      <c r="F592" s="55" t="s">
        <v>5118</v>
      </c>
      <c r="G592" s="55" t="s">
        <v>5115</v>
      </c>
      <c r="H592" s="55" t="s">
        <v>5118</v>
      </c>
      <c r="J592" s="55" t="s">
        <v>5120</v>
      </c>
      <c r="K592" s="64"/>
      <c r="L592" s="91" t="s">
        <v>5119</v>
      </c>
      <c r="M5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593" spans="1:13" ht="18" customHeight="1">
      <c r="A593" s="55">
        <v>592</v>
      </c>
      <c r="B593" s="55" t="s">
        <v>560</v>
      </c>
      <c r="C593" s="55" t="s">
        <v>562</v>
      </c>
      <c r="D593" s="55" t="s">
        <v>5121</v>
      </c>
      <c r="F593" s="55" t="s">
        <v>5124</v>
      </c>
      <c r="G593" s="55" t="s">
        <v>5121</v>
      </c>
      <c r="H593" s="55" t="s">
        <v>5124</v>
      </c>
      <c r="J593" s="55" t="s">
        <v>5126</v>
      </c>
      <c r="K593" s="64"/>
      <c r="L593" s="91" t="s">
        <v>5125</v>
      </c>
      <c r="M5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4" spans="1:13" ht="18" customHeight="1">
      <c r="A594" s="55">
        <v>593</v>
      </c>
      <c r="B594" s="55" t="s">
        <v>560</v>
      </c>
      <c r="C594" s="55" t="s">
        <v>562</v>
      </c>
      <c r="D594" s="55" t="s">
        <v>5127</v>
      </c>
      <c r="F594" s="55" t="s">
        <v>5130</v>
      </c>
      <c r="G594" s="55" t="s">
        <v>5127</v>
      </c>
      <c r="H594" s="55" t="s">
        <v>5130</v>
      </c>
      <c r="J594" s="55" t="s">
        <v>563</v>
      </c>
      <c r="K594" s="64"/>
      <c r="L594" s="91" t="s">
        <v>5131</v>
      </c>
      <c r="M5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5" spans="1:13" ht="18" customHeight="1">
      <c r="A595" s="55">
        <v>594</v>
      </c>
      <c r="B595" s="55" t="s">
        <v>560</v>
      </c>
      <c r="C595" s="55" t="s">
        <v>562</v>
      </c>
      <c r="D595" s="55" t="s">
        <v>5135</v>
      </c>
      <c r="F595" s="55" t="s">
        <v>5136</v>
      </c>
      <c r="G595" s="55" t="s">
        <v>5132</v>
      </c>
      <c r="H595" s="55" t="s">
        <v>5136</v>
      </c>
      <c r="J595" s="55" t="s">
        <v>5138</v>
      </c>
      <c r="K595" s="64"/>
      <c r="L595" s="91" t="s">
        <v>5137</v>
      </c>
      <c r="M5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6" spans="1:13" ht="18" customHeight="1">
      <c r="A596" s="55">
        <v>595</v>
      </c>
      <c r="B596" s="55" t="s">
        <v>560</v>
      </c>
      <c r="C596" s="55" t="s">
        <v>562</v>
      </c>
      <c r="D596" s="55" t="s">
        <v>2897</v>
      </c>
      <c r="F596" s="55" t="s">
        <v>5141</v>
      </c>
      <c r="G596" s="55" t="s">
        <v>2897</v>
      </c>
      <c r="H596" s="55" t="s">
        <v>5141</v>
      </c>
      <c r="J596" s="55" t="s">
        <v>564</v>
      </c>
      <c r="K596" s="64"/>
      <c r="L596" s="91" t="s">
        <v>5142</v>
      </c>
      <c r="M5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7" spans="1:13" ht="18" customHeight="1">
      <c r="A597" s="55">
        <v>596</v>
      </c>
      <c r="B597" s="55" t="s">
        <v>560</v>
      </c>
      <c r="C597" s="55" t="s">
        <v>562</v>
      </c>
      <c r="D597" s="55" t="s">
        <v>5146</v>
      </c>
      <c r="F597" s="55" t="s">
        <v>5147</v>
      </c>
      <c r="G597" s="55" t="s">
        <v>5143</v>
      </c>
      <c r="H597" s="55" t="s">
        <v>5147</v>
      </c>
      <c r="J597" s="55" t="s">
        <v>564</v>
      </c>
      <c r="K597" s="64"/>
      <c r="L597" s="91" t="s">
        <v>5148</v>
      </c>
      <c r="M5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8" spans="1:13" ht="18" customHeight="1">
      <c r="A598" s="55">
        <v>597</v>
      </c>
      <c r="B598" s="55" t="s">
        <v>560</v>
      </c>
      <c r="C598" s="55" t="s">
        <v>562</v>
      </c>
      <c r="D598" s="55" t="s">
        <v>2654</v>
      </c>
      <c r="F598" s="55" t="s">
        <v>5151</v>
      </c>
      <c r="G598" s="55" t="s">
        <v>2654</v>
      </c>
      <c r="H598" s="55" t="s">
        <v>5151</v>
      </c>
      <c r="J598" s="55" t="s">
        <v>564</v>
      </c>
      <c r="K598" s="64"/>
      <c r="L598" s="91" t="s">
        <v>2659</v>
      </c>
      <c r="M5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9" spans="1:13" ht="18" customHeight="1">
      <c r="A599" s="55">
        <v>598</v>
      </c>
      <c r="B599" s="55" t="s">
        <v>560</v>
      </c>
      <c r="C599" s="55" t="s">
        <v>562</v>
      </c>
      <c r="D599" s="55" t="s">
        <v>5152</v>
      </c>
      <c r="F599" s="55" t="s">
        <v>5155</v>
      </c>
      <c r="G599" s="55" t="s">
        <v>5152</v>
      </c>
      <c r="H599" s="55" t="s">
        <v>5155</v>
      </c>
      <c r="J599" s="55" t="s">
        <v>564</v>
      </c>
      <c r="K599" s="64"/>
      <c r="L599" s="91" t="s">
        <v>5156</v>
      </c>
      <c r="M5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00" spans="1:13" ht="18" customHeight="1">
      <c r="A600" s="55">
        <v>599</v>
      </c>
      <c r="B600" s="55" t="s">
        <v>560</v>
      </c>
      <c r="C600" s="55" t="s">
        <v>562</v>
      </c>
      <c r="D600" s="55" t="s">
        <v>5157</v>
      </c>
      <c r="F600" s="55" t="s">
        <v>5160</v>
      </c>
      <c r="G600" s="55" t="s">
        <v>5157</v>
      </c>
      <c r="H600" s="55" t="s">
        <v>5160</v>
      </c>
      <c r="J600" s="55" t="s">
        <v>5162</v>
      </c>
      <c r="K600" s="64"/>
      <c r="L600" s="91" t="s">
        <v>5161</v>
      </c>
      <c r="M6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1" spans="1:13" ht="18" customHeight="1">
      <c r="A601" s="55">
        <v>600</v>
      </c>
      <c r="B601" s="55" t="s">
        <v>665</v>
      </c>
      <c r="C601" s="55" t="s">
        <v>562</v>
      </c>
      <c r="D601" s="55" t="s">
        <v>5163</v>
      </c>
      <c r="F601" s="55" t="s">
        <v>5166</v>
      </c>
      <c r="G601" s="55" t="s">
        <v>5163</v>
      </c>
      <c r="H601" s="55" t="s">
        <v>5166</v>
      </c>
      <c r="J601" s="55" t="s">
        <v>564</v>
      </c>
      <c r="K601" s="64"/>
      <c r="L601" s="91" t="s">
        <v>5167</v>
      </c>
      <c r="M6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2" spans="1:13" ht="18" customHeight="1">
      <c r="A602" s="55">
        <v>601</v>
      </c>
      <c r="B602" s="55" t="s">
        <v>665</v>
      </c>
      <c r="C602" s="55" t="s">
        <v>562</v>
      </c>
      <c r="D602" s="55" t="s">
        <v>2804</v>
      </c>
      <c r="F602" s="55" t="s">
        <v>5170</v>
      </c>
      <c r="G602" s="55" t="s">
        <v>2801</v>
      </c>
      <c r="H602" s="55" t="s">
        <v>5170</v>
      </c>
      <c r="J602" s="55" t="s">
        <v>564</v>
      </c>
      <c r="K602" s="64"/>
      <c r="L602" s="91" t="s">
        <v>2807</v>
      </c>
      <c r="M6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03" spans="1:13" ht="18" customHeight="1">
      <c r="A603" s="55">
        <v>602</v>
      </c>
      <c r="B603" s="55" t="s">
        <v>560</v>
      </c>
      <c r="C603" s="55" t="s">
        <v>562</v>
      </c>
      <c r="D603" s="55" t="s">
        <v>5174</v>
      </c>
      <c r="F603" s="55" t="s">
        <v>5175</v>
      </c>
      <c r="G603" s="55" t="s">
        <v>5171</v>
      </c>
      <c r="H603" s="55" t="s">
        <v>5175</v>
      </c>
      <c r="J603" s="55" t="s">
        <v>564</v>
      </c>
      <c r="K603" s="64"/>
      <c r="L603" s="91" t="s">
        <v>5176</v>
      </c>
      <c r="M6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4" spans="1:13" ht="18" customHeight="1">
      <c r="A604" s="55">
        <v>603</v>
      </c>
      <c r="B604" s="55" t="s">
        <v>560</v>
      </c>
      <c r="C604" s="55" t="s">
        <v>562</v>
      </c>
      <c r="D604" s="55" t="s">
        <v>5181</v>
      </c>
      <c r="F604" s="55" t="s">
        <v>5184</v>
      </c>
      <c r="G604" s="55" t="s">
        <v>5181</v>
      </c>
      <c r="H604" s="55" t="s">
        <v>5184</v>
      </c>
      <c r="J604" s="55" t="s">
        <v>563</v>
      </c>
      <c r="K604" s="64"/>
      <c r="L604" s="91" t="s">
        <v>5185</v>
      </c>
      <c r="M6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5" spans="1:13" ht="18" customHeight="1">
      <c r="A605" s="55">
        <v>604</v>
      </c>
      <c r="B605" s="55" t="s">
        <v>560</v>
      </c>
      <c r="C605" s="55" t="s">
        <v>562</v>
      </c>
      <c r="D605" s="55" t="s">
        <v>5189</v>
      </c>
      <c r="F605" s="55" t="s">
        <v>5190</v>
      </c>
      <c r="G605" s="55" t="s">
        <v>5186</v>
      </c>
      <c r="H605" s="55" t="s">
        <v>5190</v>
      </c>
      <c r="J605" s="55" t="s">
        <v>5192</v>
      </c>
      <c r="K605" s="64"/>
      <c r="L605" s="91" t="s">
        <v>5191</v>
      </c>
      <c r="M6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6" spans="1:13" ht="18" customHeight="1">
      <c r="A606" s="55">
        <v>605</v>
      </c>
      <c r="B606" s="55" t="s">
        <v>560</v>
      </c>
      <c r="C606" s="55" t="s">
        <v>562</v>
      </c>
      <c r="D606" s="55" t="s">
        <v>5193</v>
      </c>
      <c r="F606" s="55" t="s">
        <v>5196</v>
      </c>
      <c r="G606" s="55" t="s">
        <v>5193</v>
      </c>
      <c r="H606" s="55" t="s">
        <v>5196</v>
      </c>
      <c r="J606" s="55" t="s">
        <v>5198</v>
      </c>
      <c r="K606" s="64"/>
      <c r="L606" s="91" t="s">
        <v>5197</v>
      </c>
      <c r="M6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7" spans="1:13" ht="18" customHeight="1">
      <c r="A607" s="55">
        <v>606</v>
      </c>
      <c r="B607" s="55" t="s">
        <v>560</v>
      </c>
      <c r="C607" s="55" t="s">
        <v>559</v>
      </c>
      <c r="D607" s="55" t="s">
        <v>5208</v>
      </c>
      <c r="E607" s="55" t="s">
        <v>5211</v>
      </c>
      <c r="F607" s="55" t="s">
        <v>5212</v>
      </c>
      <c r="G607" s="55" t="s">
        <v>5208</v>
      </c>
      <c r="H607" s="55" t="s">
        <v>5212</v>
      </c>
      <c r="K607" s="64"/>
      <c r="L607" s="91" t="s">
        <v>5213</v>
      </c>
      <c r="M6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8" spans="1:13" ht="18" customHeight="1">
      <c r="A608" s="55">
        <v>607</v>
      </c>
      <c r="B608" s="55" t="s">
        <v>560</v>
      </c>
      <c r="C608" s="55" t="s">
        <v>559</v>
      </c>
      <c r="D608" s="55" t="s">
        <v>5224</v>
      </c>
      <c r="E608" s="55" t="s">
        <v>5225</v>
      </c>
      <c r="F608" s="55" t="s">
        <v>5226</v>
      </c>
      <c r="G608" s="55" t="s">
        <v>5221</v>
      </c>
      <c r="H608" s="55" t="s">
        <v>5227</v>
      </c>
      <c r="I608" s="55" t="s">
        <v>5226</v>
      </c>
      <c r="K608" s="64"/>
      <c r="L608" s="91" t="s">
        <v>5228</v>
      </c>
      <c r="M6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09" spans="1:13" ht="18" customHeight="1">
      <c r="A609" s="55">
        <v>608</v>
      </c>
      <c r="B609" s="55" t="s">
        <v>560</v>
      </c>
      <c r="C609" s="55" t="s">
        <v>559</v>
      </c>
      <c r="D609" s="55" t="s">
        <v>5232</v>
      </c>
      <c r="E609" s="55" t="s">
        <v>5233</v>
      </c>
      <c r="F609" s="55" t="s">
        <v>5234</v>
      </c>
      <c r="G609" s="55" t="s">
        <v>5229</v>
      </c>
      <c r="H609" s="55" t="s">
        <v>5234</v>
      </c>
      <c r="J609" s="55" t="s">
        <v>5236</v>
      </c>
      <c r="K609" s="64"/>
      <c r="L609" s="91" t="s">
        <v>5235</v>
      </c>
      <c r="M6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0" spans="1:13" ht="18" customHeight="1">
      <c r="A610" s="55">
        <v>609</v>
      </c>
      <c r="B610" s="55" t="s">
        <v>665</v>
      </c>
      <c r="C610" s="55" t="s">
        <v>559</v>
      </c>
      <c r="D610" s="55" t="s">
        <v>5250</v>
      </c>
      <c r="E610" s="55" t="s">
        <v>5253</v>
      </c>
      <c r="F610" s="55" t="s">
        <v>5254</v>
      </c>
      <c r="G610" s="55" t="s">
        <v>5250</v>
      </c>
      <c r="H610" s="55" t="s">
        <v>5255</v>
      </c>
      <c r="K610" s="64"/>
      <c r="L610" s="91" t="s">
        <v>5256</v>
      </c>
      <c r="M6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1" spans="1:13" ht="18" customHeight="1">
      <c r="A611" s="55">
        <v>610</v>
      </c>
      <c r="B611" s="55" t="s">
        <v>665</v>
      </c>
      <c r="C611" s="55" t="s">
        <v>559</v>
      </c>
      <c r="D611" s="55" t="s">
        <v>5257</v>
      </c>
      <c r="E611" s="55" t="s">
        <v>5260</v>
      </c>
      <c r="F611" s="55" t="s">
        <v>5261</v>
      </c>
      <c r="G611" s="55" t="s">
        <v>5257</v>
      </c>
      <c r="H611" s="55" t="s">
        <v>5261</v>
      </c>
      <c r="J611" s="55" t="s">
        <v>5263</v>
      </c>
      <c r="K611" s="64"/>
      <c r="L611" s="91" t="s">
        <v>5262</v>
      </c>
      <c r="M6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2" spans="1:13" ht="18" customHeight="1">
      <c r="A612" s="55">
        <v>611</v>
      </c>
      <c r="B612" s="55" t="s">
        <v>560</v>
      </c>
      <c r="C612" s="55" t="s">
        <v>559</v>
      </c>
      <c r="D612" s="55" t="s">
        <v>5276</v>
      </c>
      <c r="E612" s="55" t="s">
        <v>5279</v>
      </c>
      <c r="F612" s="55" t="s">
        <v>5280</v>
      </c>
      <c r="G612" s="55" t="s">
        <v>5276</v>
      </c>
      <c r="H612" s="55" t="s">
        <v>5280</v>
      </c>
      <c r="K612" s="64"/>
      <c r="L612" s="91" t="s">
        <v>5281</v>
      </c>
      <c r="M6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3" spans="1:13" ht="18" customHeight="1">
      <c r="A613" s="55">
        <v>612</v>
      </c>
      <c r="B613" s="55" t="s">
        <v>560</v>
      </c>
      <c r="C613" s="55" t="s">
        <v>559</v>
      </c>
      <c r="D613" s="55" t="s">
        <v>5282</v>
      </c>
      <c r="E613" s="55" t="s">
        <v>5285</v>
      </c>
      <c r="F613" s="55" t="s">
        <v>5286</v>
      </c>
      <c r="G613" s="55" t="s">
        <v>5282</v>
      </c>
      <c r="H613" s="55" t="s">
        <v>5286</v>
      </c>
      <c r="K613" s="64"/>
      <c r="L613" s="91" t="s">
        <v>5287</v>
      </c>
      <c r="M6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4" spans="1:13" ht="18" customHeight="1">
      <c r="A614" s="55">
        <v>613</v>
      </c>
      <c r="B614" s="55" t="s">
        <v>560</v>
      </c>
      <c r="C614" s="55" t="s">
        <v>562</v>
      </c>
      <c r="D614" s="55" t="s">
        <v>2293</v>
      </c>
      <c r="F614" s="55" t="s">
        <v>5290</v>
      </c>
      <c r="G614" s="55" t="s">
        <v>2747</v>
      </c>
      <c r="H614" s="55" t="s">
        <v>5290</v>
      </c>
      <c r="J614" s="55" t="s">
        <v>564</v>
      </c>
      <c r="K614" s="64"/>
      <c r="L614" s="91" t="s">
        <v>2751</v>
      </c>
      <c r="M6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5" spans="1:13" ht="18" customHeight="1">
      <c r="A615" s="55">
        <v>614</v>
      </c>
      <c r="B615" s="55" t="s">
        <v>560</v>
      </c>
      <c r="C615" s="55" t="s">
        <v>562</v>
      </c>
      <c r="D615" s="55" t="s">
        <v>2790</v>
      </c>
      <c r="F615" s="55" t="s">
        <v>5296</v>
      </c>
      <c r="G615" s="55" t="s">
        <v>2790</v>
      </c>
      <c r="H615" s="55" t="s">
        <v>5296</v>
      </c>
      <c r="J615" s="55" t="s">
        <v>563</v>
      </c>
      <c r="K615" s="64"/>
      <c r="L615" s="91" t="s">
        <v>2795</v>
      </c>
      <c r="M6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16" spans="1:13" ht="18" customHeight="1">
      <c r="A616" s="55">
        <v>615</v>
      </c>
      <c r="B616" s="55" t="s">
        <v>560</v>
      </c>
      <c r="C616" s="55" t="s">
        <v>562</v>
      </c>
      <c r="D616" s="55" t="s">
        <v>5300</v>
      </c>
      <c r="F616" s="55" t="s">
        <v>5301</v>
      </c>
      <c r="G616" s="55" t="s">
        <v>5297</v>
      </c>
      <c r="H616" s="55" t="s">
        <v>5301</v>
      </c>
      <c r="J616" s="55" t="s">
        <v>564</v>
      </c>
      <c r="K616" s="64"/>
      <c r="L616" s="91" t="s">
        <v>5302</v>
      </c>
      <c r="M6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7" spans="1:13" ht="18" customHeight="1">
      <c r="A617" s="55">
        <v>616</v>
      </c>
      <c r="B617" s="55" t="s">
        <v>560</v>
      </c>
      <c r="C617" s="55" t="s">
        <v>562</v>
      </c>
      <c r="D617" s="55" t="s">
        <v>5305</v>
      </c>
      <c r="F617" s="55" t="s">
        <v>5306</v>
      </c>
      <c r="G617" s="55" t="s">
        <v>5082</v>
      </c>
      <c r="H617" s="55" t="s">
        <v>5306</v>
      </c>
      <c r="J617" s="55" t="s">
        <v>564</v>
      </c>
      <c r="K617" s="64"/>
      <c r="L617" s="91" t="s">
        <v>5307</v>
      </c>
      <c r="M6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8" spans="1:13" ht="18" customHeight="1">
      <c r="A618" s="55">
        <v>617</v>
      </c>
      <c r="B618" s="55" t="s">
        <v>560</v>
      </c>
      <c r="C618" s="55" t="s">
        <v>562</v>
      </c>
      <c r="D618" s="55" t="s">
        <v>5311</v>
      </c>
      <c r="F618" s="55" t="s">
        <v>5312</v>
      </c>
      <c r="G618" s="55" t="s">
        <v>5308</v>
      </c>
      <c r="H618" s="55" t="s">
        <v>5312</v>
      </c>
      <c r="J618" s="55" t="s">
        <v>563</v>
      </c>
      <c r="K618" s="64"/>
      <c r="L618" s="91" t="s">
        <v>5313</v>
      </c>
      <c r="M6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9" spans="1:13" ht="18" customHeight="1">
      <c r="A619" s="55">
        <v>618</v>
      </c>
      <c r="B619" s="55" t="s">
        <v>560</v>
      </c>
      <c r="C619" s="55" t="s">
        <v>562</v>
      </c>
      <c r="D619" s="55" t="s">
        <v>5314</v>
      </c>
      <c r="F619" s="55" t="s">
        <v>5317</v>
      </c>
      <c r="G619" s="55" t="s">
        <v>5314</v>
      </c>
      <c r="H619" s="55" t="s">
        <v>5317</v>
      </c>
      <c r="J619" s="55" t="s">
        <v>564</v>
      </c>
      <c r="K619" s="64"/>
      <c r="L619" s="91" t="s">
        <v>5318</v>
      </c>
      <c r="M6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0" spans="1:13" ht="18" customHeight="1">
      <c r="A620" s="55">
        <v>619</v>
      </c>
      <c r="B620" s="55" t="s">
        <v>560</v>
      </c>
      <c r="C620" s="55" t="s">
        <v>562</v>
      </c>
      <c r="D620" s="55" t="s">
        <v>5319</v>
      </c>
      <c r="F620" s="55" t="s">
        <v>5322</v>
      </c>
      <c r="G620" s="55" t="s">
        <v>5319</v>
      </c>
      <c r="H620" s="55" t="s">
        <v>5322</v>
      </c>
      <c r="J620" s="55" t="s">
        <v>563</v>
      </c>
      <c r="K620" s="64"/>
      <c r="L620" s="91" t="s">
        <v>5323</v>
      </c>
      <c r="M6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1" spans="1:13" ht="18" customHeight="1">
      <c r="A621" s="55">
        <v>620</v>
      </c>
      <c r="B621" s="55" t="s">
        <v>560</v>
      </c>
      <c r="C621" s="55" t="s">
        <v>562</v>
      </c>
      <c r="D621" s="55" t="s">
        <v>5324</v>
      </c>
      <c r="F621" s="55" t="s">
        <v>5327</v>
      </c>
      <c r="G621" s="55" t="s">
        <v>5324</v>
      </c>
      <c r="H621" s="55" t="s">
        <v>5327</v>
      </c>
      <c r="J621" s="55" t="s">
        <v>564</v>
      </c>
      <c r="K621" s="64"/>
      <c r="L621" s="91" t="s">
        <v>5328</v>
      </c>
      <c r="M6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2" spans="1:13" ht="18" customHeight="1">
      <c r="A622" s="55">
        <v>621</v>
      </c>
      <c r="B622" s="55" t="s">
        <v>560</v>
      </c>
      <c r="C622" s="55" t="s">
        <v>562</v>
      </c>
      <c r="D622" s="55" t="s">
        <v>5329</v>
      </c>
      <c r="F622" s="55" t="s">
        <v>5332</v>
      </c>
      <c r="G622" s="55" t="s">
        <v>5329</v>
      </c>
      <c r="H622" s="55" t="s">
        <v>5332</v>
      </c>
      <c r="J622" s="55" t="s">
        <v>5334</v>
      </c>
      <c r="K622" s="64"/>
      <c r="L622" s="91" t="s">
        <v>5333</v>
      </c>
      <c r="M6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3" spans="1:13" ht="18" customHeight="1">
      <c r="A623" s="55">
        <v>622</v>
      </c>
      <c r="B623" s="55" t="s">
        <v>560</v>
      </c>
      <c r="C623" s="55" t="s">
        <v>562</v>
      </c>
      <c r="D623" s="55" t="s">
        <v>5338</v>
      </c>
      <c r="F623" s="55" t="s">
        <v>5339</v>
      </c>
      <c r="G623" s="55" t="s">
        <v>5335</v>
      </c>
      <c r="H623" s="55" t="s">
        <v>5339</v>
      </c>
      <c r="J623" s="55" t="s">
        <v>564</v>
      </c>
      <c r="K623" s="64"/>
      <c r="L623" s="91" t="s">
        <v>5340</v>
      </c>
      <c r="M6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4" spans="1:13" ht="18" customHeight="1">
      <c r="A624" s="55">
        <v>623</v>
      </c>
      <c r="B624" s="55" t="s">
        <v>560</v>
      </c>
      <c r="C624" s="55" t="s">
        <v>562</v>
      </c>
      <c r="D624" s="55" t="s">
        <v>5341</v>
      </c>
      <c r="F624" s="55" t="s">
        <v>5344</v>
      </c>
      <c r="G624" s="55" t="s">
        <v>5341</v>
      </c>
      <c r="H624" s="55" t="s">
        <v>5344</v>
      </c>
      <c r="J624" s="55" t="s">
        <v>563</v>
      </c>
      <c r="K624" s="64"/>
      <c r="L624" s="91" t="s">
        <v>5345</v>
      </c>
      <c r="M6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5" spans="1:13" ht="18" customHeight="1">
      <c r="A625" s="55">
        <v>624</v>
      </c>
      <c r="B625" s="55" t="s">
        <v>665</v>
      </c>
      <c r="C625" s="55" t="s">
        <v>559</v>
      </c>
      <c r="D625" s="55" t="s">
        <v>5346</v>
      </c>
      <c r="E625" s="55" t="s">
        <v>5354</v>
      </c>
      <c r="F625" s="55" t="s">
        <v>5355</v>
      </c>
      <c r="G625" s="55" t="s">
        <v>5346</v>
      </c>
      <c r="H625" s="55" t="s">
        <v>5355</v>
      </c>
      <c r="J625" s="55" t="s">
        <v>5357</v>
      </c>
      <c r="K625" s="64"/>
      <c r="L625" s="91" t="s">
        <v>5356</v>
      </c>
      <c r="M6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6" spans="1:13" ht="18" customHeight="1">
      <c r="A626" s="55">
        <v>625</v>
      </c>
      <c r="B626" s="55" t="s">
        <v>665</v>
      </c>
      <c r="C626" s="55" t="s">
        <v>562</v>
      </c>
      <c r="D626" s="55" t="s">
        <v>5358</v>
      </c>
      <c r="F626" s="55" t="s">
        <v>5361</v>
      </c>
      <c r="G626" s="55" t="s">
        <v>5358</v>
      </c>
      <c r="H626" s="55" t="s">
        <v>5361</v>
      </c>
      <c r="J626" s="55" t="s">
        <v>564</v>
      </c>
      <c r="K626" s="64"/>
      <c r="L626" s="91" t="s">
        <v>5362</v>
      </c>
      <c r="M6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7" spans="1:13" ht="18" customHeight="1">
      <c r="A627" s="55">
        <v>626</v>
      </c>
      <c r="B627" s="55" t="s">
        <v>665</v>
      </c>
      <c r="C627" s="55" t="s">
        <v>562</v>
      </c>
      <c r="D627" s="55" t="s">
        <v>5363</v>
      </c>
      <c r="F627" s="55" t="s">
        <v>5366</v>
      </c>
      <c r="G627" s="55" t="s">
        <v>5363</v>
      </c>
      <c r="H627" s="55" t="s">
        <v>5366</v>
      </c>
      <c r="J627" s="55" t="s">
        <v>564</v>
      </c>
      <c r="K627" s="64"/>
      <c r="L627" s="91" t="s">
        <v>5367</v>
      </c>
      <c r="M6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8" spans="1:13" ht="18" customHeight="1">
      <c r="A628" s="55">
        <v>627</v>
      </c>
      <c r="B628" s="55" t="s">
        <v>560</v>
      </c>
      <c r="C628" s="55" t="s">
        <v>562</v>
      </c>
      <c r="D628" s="55" t="s">
        <v>5377</v>
      </c>
      <c r="F628" s="55" t="s">
        <v>5378</v>
      </c>
      <c r="G628" s="55" t="s">
        <v>5374</v>
      </c>
      <c r="H628" s="55" t="s">
        <v>5378</v>
      </c>
      <c r="J628" s="55" t="s">
        <v>564</v>
      </c>
      <c r="K628" s="64"/>
      <c r="L628" s="91" t="s">
        <v>5379</v>
      </c>
      <c r="M6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9" spans="1:13" ht="18" customHeight="1">
      <c r="A629" s="55">
        <v>628</v>
      </c>
      <c r="B629" s="55" t="s">
        <v>560</v>
      </c>
      <c r="C629" s="55" t="s">
        <v>562</v>
      </c>
      <c r="D629" s="55" t="s">
        <v>5381</v>
      </c>
      <c r="F629" s="55" t="s">
        <v>5384</v>
      </c>
      <c r="G629" s="55" t="s">
        <v>5381</v>
      </c>
      <c r="H629" s="55" t="s">
        <v>5384</v>
      </c>
      <c r="J629" s="55" t="s">
        <v>5386</v>
      </c>
      <c r="K629" s="64"/>
      <c r="L629" s="91" t="s">
        <v>5385</v>
      </c>
      <c r="M6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0" spans="1:13" ht="18" customHeight="1">
      <c r="A630" s="55">
        <v>629</v>
      </c>
      <c r="B630" s="55" t="s">
        <v>560</v>
      </c>
      <c r="C630" s="55" t="s">
        <v>562</v>
      </c>
      <c r="D630" s="55" t="s">
        <v>5387</v>
      </c>
      <c r="F630" s="55" t="s">
        <v>5392</v>
      </c>
      <c r="G630" s="55" t="s">
        <v>5387</v>
      </c>
      <c r="H630" s="55" t="s">
        <v>5392</v>
      </c>
      <c r="J630" s="55" t="s">
        <v>564</v>
      </c>
      <c r="K630" s="64"/>
      <c r="L630" s="91" t="s">
        <v>5393</v>
      </c>
      <c r="M6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1" spans="1:13" ht="18" customHeight="1">
      <c r="A631" s="55">
        <v>630</v>
      </c>
      <c r="B631" s="55" t="s">
        <v>560</v>
      </c>
      <c r="C631" s="55" t="s">
        <v>562</v>
      </c>
      <c r="D631" s="55" t="s">
        <v>5398</v>
      </c>
      <c r="F631" s="55" t="s">
        <v>5399</v>
      </c>
      <c r="G631" s="55" t="s">
        <v>5395</v>
      </c>
      <c r="H631" s="55" t="s">
        <v>5399</v>
      </c>
      <c r="J631" s="55" t="s">
        <v>5401</v>
      </c>
      <c r="K631" s="64"/>
      <c r="L631" s="91" t="s">
        <v>5400</v>
      </c>
      <c r="M6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2" spans="1:13" ht="18" customHeight="1">
      <c r="A632" s="55">
        <v>631</v>
      </c>
      <c r="B632" s="55" t="s">
        <v>560</v>
      </c>
      <c r="C632" s="55" t="s">
        <v>562</v>
      </c>
      <c r="D632" s="55" t="s">
        <v>5402</v>
      </c>
      <c r="F632" s="55" t="s">
        <v>5405</v>
      </c>
      <c r="G632" s="55" t="s">
        <v>5402</v>
      </c>
      <c r="H632" s="55" t="s">
        <v>5405</v>
      </c>
      <c r="J632" s="55" t="s">
        <v>564</v>
      </c>
      <c r="K632" s="64"/>
      <c r="L632" s="91" t="s">
        <v>5406</v>
      </c>
      <c r="M6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3" spans="1:13" ht="18" customHeight="1">
      <c r="A633" s="55">
        <v>632</v>
      </c>
      <c r="B633" s="55" t="s">
        <v>560</v>
      </c>
      <c r="C633" s="55" t="s">
        <v>562</v>
      </c>
      <c r="D633" s="55" t="s">
        <v>5407</v>
      </c>
      <c r="F633" s="55" t="s">
        <v>5410</v>
      </c>
      <c r="G633" s="55" t="s">
        <v>5407</v>
      </c>
      <c r="H633" s="55" t="s">
        <v>5410</v>
      </c>
      <c r="J633" s="55" t="s">
        <v>564</v>
      </c>
      <c r="K633" s="64"/>
      <c r="L633" s="91" t="s">
        <v>5411</v>
      </c>
      <c r="M6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4" spans="1:13" ht="18" customHeight="1">
      <c r="A634" s="55">
        <v>633</v>
      </c>
      <c r="B634" s="55" t="s">
        <v>560</v>
      </c>
      <c r="C634" s="55" t="s">
        <v>562</v>
      </c>
      <c r="D634" s="55" t="s">
        <v>1034</v>
      </c>
      <c r="F634" s="55" t="s">
        <v>5418</v>
      </c>
      <c r="G634" s="55" t="s">
        <v>1034</v>
      </c>
      <c r="H634" s="55" t="s">
        <v>5418</v>
      </c>
      <c r="J634" s="55" t="s">
        <v>564</v>
      </c>
      <c r="K634" s="64"/>
      <c r="L634" s="91" t="s">
        <v>1038</v>
      </c>
      <c r="M6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5" spans="1:13" ht="18" customHeight="1">
      <c r="A635" s="55">
        <v>634</v>
      </c>
      <c r="B635" s="55" t="s">
        <v>665</v>
      </c>
      <c r="C635" s="55" t="s">
        <v>559</v>
      </c>
      <c r="D635" s="55" t="s">
        <v>5419</v>
      </c>
      <c r="E635" s="55" t="s">
        <v>5422</v>
      </c>
      <c r="F635" s="55" t="s">
        <v>5423</v>
      </c>
      <c r="G635" s="55" t="s">
        <v>5419</v>
      </c>
      <c r="H635" s="55" t="s">
        <v>5423</v>
      </c>
      <c r="I635" s="55" t="s">
        <v>5424</v>
      </c>
      <c r="J635" s="55" t="s">
        <v>1114</v>
      </c>
      <c r="K635" s="64"/>
      <c r="L635" s="91" t="s">
        <v>5425</v>
      </c>
      <c r="M6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6" spans="1:13" ht="18" customHeight="1">
      <c r="A636" s="55">
        <v>635</v>
      </c>
      <c r="B636" s="55" t="s">
        <v>560</v>
      </c>
      <c r="C636" s="55" t="s">
        <v>559</v>
      </c>
      <c r="D636" s="55" t="s">
        <v>5430</v>
      </c>
      <c r="E636" s="55" t="s">
        <v>5431</v>
      </c>
      <c r="F636" s="55" t="s">
        <v>5432</v>
      </c>
      <c r="G636" s="55" t="s">
        <v>5426</v>
      </c>
      <c r="H636" s="55" t="s">
        <v>5432</v>
      </c>
      <c r="K636" s="64"/>
      <c r="L636" s="91" t="s">
        <v>5433</v>
      </c>
      <c r="M6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7" spans="1:13" ht="18" customHeight="1">
      <c r="A637" s="55">
        <v>636</v>
      </c>
      <c r="B637" s="55" t="s">
        <v>560</v>
      </c>
      <c r="C637" s="55" t="s">
        <v>559</v>
      </c>
      <c r="D637" s="55" t="s">
        <v>5449</v>
      </c>
      <c r="E637" s="55" t="s">
        <v>5450</v>
      </c>
      <c r="F637" s="55" t="s">
        <v>5451</v>
      </c>
      <c r="G637" s="55" t="s">
        <v>5444</v>
      </c>
      <c r="H637" s="55" t="s">
        <v>5452</v>
      </c>
      <c r="K637" s="64"/>
      <c r="L637" s="91" t="s">
        <v>5453</v>
      </c>
      <c r="M6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8" spans="1:13" ht="18" customHeight="1">
      <c r="A638" s="55">
        <v>637</v>
      </c>
      <c r="B638" s="55" t="s">
        <v>560</v>
      </c>
      <c r="C638" s="55" t="s">
        <v>559</v>
      </c>
      <c r="D638" s="55" t="s">
        <v>4477</v>
      </c>
      <c r="E638" s="55" t="s">
        <v>5461</v>
      </c>
      <c r="F638" s="55" t="s">
        <v>5462</v>
      </c>
      <c r="G638" s="55" t="s">
        <v>5456</v>
      </c>
      <c r="H638" s="55" t="s">
        <v>5441</v>
      </c>
      <c r="J638" s="55" t="s">
        <v>1181</v>
      </c>
      <c r="K638" s="64"/>
      <c r="L638" s="91" t="s">
        <v>5463</v>
      </c>
      <c r="M6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9" spans="1:13" ht="18" customHeight="1">
      <c r="A639" s="55">
        <v>638</v>
      </c>
      <c r="B639" s="55" t="s">
        <v>560</v>
      </c>
      <c r="C639" s="55" t="s">
        <v>559</v>
      </c>
      <c r="D639" s="55" t="s">
        <v>5472</v>
      </c>
      <c r="E639" s="55" t="s">
        <v>5473</v>
      </c>
      <c r="F639" s="55" t="s">
        <v>5474</v>
      </c>
      <c r="G639" s="55" t="s">
        <v>5467</v>
      </c>
      <c r="H639" s="55" t="s">
        <v>5474</v>
      </c>
      <c r="K639" s="64"/>
      <c r="L639" s="91" t="s">
        <v>5475</v>
      </c>
      <c r="M6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0" spans="1:13" ht="18" customHeight="1">
      <c r="A640" s="55">
        <v>639</v>
      </c>
      <c r="B640" s="55" t="s">
        <v>560</v>
      </c>
      <c r="C640" s="55" t="s">
        <v>562</v>
      </c>
      <c r="D640" s="55" t="s">
        <v>5478</v>
      </c>
      <c r="F640" s="55" t="s">
        <v>5481</v>
      </c>
      <c r="G640" s="55" t="s">
        <v>5478</v>
      </c>
      <c r="H640" s="55" t="s">
        <v>5481</v>
      </c>
      <c r="J640" s="55" t="s">
        <v>564</v>
      </c>
      <c r="K640" s="64"/>
      <c r="L640" s="91" t="s">
        <v>5482</v>
      </c>
      <c r="M6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1" spans="1:13" ht="18" customHeight="1">
      <c r="A641" s="55">
        <v>640</v>
      </c>
      <c r="B641" s="55" t="s">
        <v>560</v>
      </c>
      <c r="C641" s="55" t="s">
        <v>559</v>
      </c>
      <c r="D641" s="55" t="s">
        <v>5503</v>
      </c>
      <c r="E641" s="55" t="s">
        <v>5504</v>
      </c>
      <c r="F641" s="55" t="s">
        <v>5505</v>
      </c>
      <c r="G641" s="55" t="s">
        <v>5484</v>
      </c>
      <c r="H641" s="55" t="s">
        <v>5488</v>
      </c>
      <c r="K641" s="64"/>
      <c r="L641" s="91" t="s">
        <v>5506</v>
      </c>
      <c r="M6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2" spans="1:13" ht="18" customHeight="1">
      <c r="A642" s="55">
        <v>641</v>
      </c>
      <c r="B642" s="55" t="s">
        <v>560</v>
      </c>
      <c r="C642" s="55" t="s">
        <v>562</v>
      </c>
      <c r="D642" s="55" t="s">
        <v>5594</v>
      </c>
      <c r="F642" s="55" t="s">
        <v>5597</v>
      </c>
      <c r="G642" s="55" t="s">
        <v>5594</v>
      </c>
      <c r="H642" s="55" t="s">
        <v>5597</v>
      </c>
      <c r="J642" s="55" t="s">
        <v>564</v>
      </c>
      <c r="K642" s="64"/>
      <c r="L642" s="91" t="s">
        <v>5598</v>
      </c>
      <c r="M6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3" spans="1:13" ht="18" customHeight="1">
      <c r="A643" s="55">
        <v>642</v>
      </c>
      <c r="B643" s="55" t="s">
        <v>560</v>
      </c>
      <c r="C643" s="55" t="s">
        <v>562</v>
      </c>
      <c r="D643" s="55" t="s">
        <v>5604</v>
      </c>
      <c r="F643" s="55" t="s">
        <v>5605</v>
      </c>
      <c r="G643" s="55" t="s">
        <v>5600</v>
      </c>
      <c r="H643" s="55" t="s">
        <v>5605</v>
      </c>
      <c r="J643" s="55" t="s">
        <v>5607</v>
      </c>
      <c r="K643" s="64"/>
      <c r="L643" s="91" t="s">
        <v>5606</v>
      </c>
      <c r="M6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44" spans="1:13" ht="18" customHeight="1">
      <c r="A644" s="55">
        <v>643</v>
      </c>
      <c r="B644" s="55" t="s">
        <v>560</v>
      </c>
      <c r="C644" s="55" t="s">
        <v>562</v>
      </c>
      <c r="D644" s="55" t="s">
        <v>5610</v>
      </c>
      <c r="F644" s="55" t="s">
        <v>5613</v>
      </c>
      <c r="G644" s="55" t="s">
        <v>5610</v>
      </c>
      <c r="H644" s="55" t="s">
        <v>5613</v>
      </c>
      <c r="J644" s="55" t="s">
        <v>564</v>
      </c>
      <c r="K644" s="64"/>
      <c r="L644" s="91" t="s">
        <v>5614</v>
      </c>
      <c r="M6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5" spans="1:13" ht="18" customHeight="1">
      <c r="A645" s="55">
        <v>644</v>
      </c>
      <c r="B645" s="55" t="s">
        <v>560</v>
      </c>
      <c r="C645" s="55" t="s">
        <v>562</v>
      </c>
      <c r="D645" s="55" t="s">
        <v>5616</v>
      </c>
      <c r="F645" s="55" t="s">
        <v>5621</v>
      </c>
      <c r="G645" s="55" t="s">
        <v>5616</v>
      </c>
      <c r="H645" s="55" t="s">
        <v>5621</v>
      </c>
      <c r="J645" s="55" t="s">
        <v>564</v>
      </c>
      <c r="K645" s="64"/>
      <c r="L645" s="91" t="s">
        <v>5622</v>
      </c>
      <c r="M6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6" spans="1:13" ht="18" customHeight="1">
      <c r="A646" s="55">
        <v>645</v>
      </c>
      <c r="B646" s="55" t="s">
        <v>665</v>
      </c>
      <c r="C646" s="55" t="s">
        <v>562</v>
      </c>
      <c r="D646" s="55" t="s">
        <v>5664</v>
      </c>
      <c r="F646" s="55" t="s">
        <v>5665</v>
      </c>
      <c r="G646" s="55" t="s">
        <v>5659</v>
      </c>
      <c r="H646" s="55" t="s">
        <v>5665</v>
      </c>
      <c r="J646" s="55" t="s">
        <v>563</v>
      </c>
      <c r="K646" s="64"/>
      <c r="L646" s="91" t="s">
        <v>5666</v>
      </c>
      <c r="M6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7" spans="1:13" ht="18" customHeight="1">
      <c r="A647" s="55">
        <v>646</v>
      </c>
      <c r="B647" s="55" t="s">
        <v>665</v>
      </c>
      <c r="C647" s="55" t="s">
        <v>562</v>
      </c>
      <c r="D647" s="55" t="s">
        <v>5669</v>
      </c>
      <c r="F647" s="55" t="s">
        <v>5673</v>
      </c>
      <c r="G647" s="55" t="s">
        <v>5669</v>
      </c>
      <c r="H647" s="55" t="s">
        <v>5673</v>
      </c>
      <c r="J647" s="55" t="s">
        <v>5675</v>
      </c>
      <c r="K647" s="64"/>
      <c r="L647" s="91" t="s">
        <v>5674</v>
      </c>
      <c r="M6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F82-35A1-4BAE-B4D1-46348E138CAF}">
  <sheetPr codeName="Sheet4"/>
  <dimension ref="A1:X105"/>
  <sheetViews>
    <sheetView topLeftCell="A79" workbookViewId="0">
      <selection activeCell="G87" sqref="G87"/>
    </sheetView>
  </sheetViews>
  <sheetFormatPr defaultRowHeight="16.5"/>
  <cols>
    <col min="1" max="1" width="11.25" bestFit="1" customWidth="1"/>
    <col min="2" max="2" width="18.625" bestFit="1" customWidth="1"/>
    <col min="3" max="3" width="12.875" bestFit="1" customWidth="1"/>
    <col min="4" max="4" width="9.375" bestFit="1" customWidth="1"/>
    <col min="5" max="5" width="12.125" bestFit="1" customWidth="1"/>
    <col min="6" max="6" width="13.875" bestFit="1" customWidth="1"/>
    <col min="7" max="7" width="7.5" bestFit="1" customWidth="1"/>
    <col min="8" max="8" width="17.25" bestFit="1" customWidth="1"/>
    <col min="9" max="9" width="20.25" bestFit="1" customWidth="1"/>
    <col min="10" max="10" width="22.125" bestFit="1" customWidth="1"/>
    <col min="11" max="11" width="15.125" bestFit="1" customWidth="1"/>
    <col min="12" max="12" width="9.375" bestFit="1" customWidth="1"/>
    <col min="13" max="13" width="13.375" bestFit="1" customWidth="1"/>
    <col min="14" max="15" width="10.625" bestFit="1" customWidth="1"/>
    <col min="16" max="16" width="9.375" bestFit="1" customWidth="1"/>
    <col min="17" max="17" width="15.5" bestFit="1" customWidth="1"/>
    <col min="18" max="18" width="18.5" bestFit="1" customWidth="1"/>
    <col min="19" max="24" width="8.625" bestFit="1" customWidth="1"/>
  </cols>
  <sheetData>
    <row r="1" spans="1:24">
      <c r="A1" t="s">
        <v>333</v>
      </c>
      <c r="B1" t="s">
        <v>334</v>
      </c>
      <c r="C1" t="s">
        <v>335</v>
      </c>
      <c r="D1" t="s">
        <v>655</v>
      </c>
      <c r="E1" t="s">
        <v>654</v>
      </c>
      <c r="F1" t="s">
        <v>656</v>
      </c>
      <c r="G1" t="s">
        <v>336</v>
      </c>
      <c r="H1" t="s">
        <v>657</v>
      </c>
      <c r="I1" t="s">
        <v>658</v>
      </c>
      <c r="J1" t="s">
        <v>659</v>
      </c>
      <c r="K1" t="s">
        <v>531</v>
      </c>
      <c r="L1" t="s">
        <v>660</v>
      </c>
      <c r="M1" t="s">
        <v>813</v>
      </c>
      <c r="N1" t="s">
        <v>661</v>
      </c>
      <c r="O1" t="s">
        <v>662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  <c r="W1" t="s">
        <v>344</v>
      </c>
      <c r="X1" t="s">
        <v>345</v>
      </c>
    </row>
    <row r="2" spans="1:24">
      <c r="A2" t="s">
        <v>346</v>
      </c>
      <c r="B2" t="s">
        <v>348</v>
      </c>
      <c r="C2" t="s">
        <v>349</v>
      </c>
      <c r="D2">
        <v>1580</v>
      </c>
      <c r="E2">
        <v>1660</v>
      </c>
      <c r="F2">
        <v>1620</v>
      </c>
      <c r="G2">
        <v>1.7</v>
      </c>
      <c r="H2">
        <v>1380</v>
      </c>
      <c r="I2">
        <v>1450</v>
      </c>
      <c r="J2">
        <v>1410</v>
      </c>
      <c r="K2">
        <v>1.5</v>
      </c>
      <c r="L2">
        <v>916</v>
      </c>
      <c r="M2">
        <v>1008</v>
      </c>
      <c r="N2">
        <v>200</v>
      </c>
      <c r="O2">
        <v>1200</v>
      </c>
      <c r="P2">
        <v>9480</v>
      </c>
      <c r="Q2" t="s">
        <v>350</v>
      </c>
      <c r="R2" t="s">
        <v>347</v>
      </c>
      <c r="S2" t="s">
        <v>351</v>
      </c>
      <c r="T2" t="s">
        <v>352</v>
      </c>
      <c r="U2" t="s">
        <v>347</v>
      </c>
      <c r="V2" t="s">
        <v>347</v>
      </c>
      <c r="W2" t="s">
        <v>347</v>
      </c>
      <c r="X2" t="s">
        <v>347</v>
      </c>
    </row>
    <row r="3" spans="1:24">
      <c r="A3" t="s">
        <v>353</v>
      </c>
      <c r="B3" t="s">
        <v>354</v>
      </c>
      <c r="C3" t="s">
        <v>355</v>
      </c>
      <c r="D3">
        <v>1210</v>
      </c>
      <c r="E3">
        <v>1270</v>
      </c>
      <c r="F3">
        <v>1240</v>
      </c>
      <c r="G3">
        <v>1.7</v>
      </c>
      <c r="H3">
        <v>1050</v>
      </c>
      <c r="I3">
        <v>1100</v>
      </c>
      <c r="J3">
        <v>1080</v>
      </c>
      <c r="K3">
        <v>1.5</v>
      </c>
      <c r="L3">
        <v>700</v>
      </c>
      <c r="M3">
        <v>770</v>
      </c>
      <c r="N3">
        <v>140</v>
      </c>
      <c r="O3">
        <v>1400</v>
      </c>
      <c r="P3">
        <v>12100</v>
      </c>
      <c r="Q3" t="s">
        <v>350</v>
      </c>
      <c r="R3" t="s">
        <v>347</v>
      </c>
      <c r="S3" t="s">
        <v>351</v>
      </c>
      <c r="T3" t="s">
        <v>352</v>
      </c>
      <c r="U3" t="s">
        <v>347</v>
      </c>
      <c r="V3" t="s">
        <v>347</v>
      </c>
      <c r="W3" t="s">
        <v>347</v>
      </c>
      <c r="X3" t="s">
        <v>347</v>
      </c>
    </row>
    <row r="4" spans="1:24">
      <c r="A4" t="s">
        <v>296</v>
      </c>
      <c r="B4" t="s">
        <v>356</v>
      </c>
      <c r="C4" t="s">
        <v>355</v>
      </c>
      <c r="D4">
        <v>1040</v>
      </c>
      <c r="E4">
        <v>1090</v>
      </c>
      <c r="F4">
        <v>1070</v>
      </c>
      <c r="G4">
        <v>1.7</v>
      </c>
      <c r="H4">
        <v>900</v>
      </c>
      <c r="I4">
        <v>950</v>
      </c>
      <c r="J4">
        <v>920</v>
      </c>
      <c r="K4">
        <v>1.5</v>
      </c>
      <c r="L4">
        <v>600</v>
      </c>
      <c r="M4">
        <v>660</v>
      </c>
      <c r="N4">
        <v>120</v>
      </c>
      <c r="O4">
        <v>1200</v>
      </c>
      <c r="P4">
        <v>10400</v>
      </c>
      <c r="Q4" t="s">
        <v>350</v>
      </c>
      <c r="R4" t="s">
        <v>347</v>
      </c>
      <c r="S4" t="s">
        <v>351</v>
      </c>
      <c r="T4" t="s">
        <v>352</v>
      </c>
      <c r="U4" t="s">
        <v>347</v>
      </c>
      <c r="V4" t="s">
        <v>347</v>
      </c>
      <c r="W4" t="s">
        <v>347</v>
      </c>
      <c r="X4" t="s">
        <v>347</v>
      </c>
    </row>
    <row r="5" spans="1:24">
      <c r="A5" t="s">
        <v>289</v>
      </c>
      <c r="B5" t="s">
        <v>357</v>
      </c>
      <c r="C5" t="s">
        <v>355</v>
      </c>
      <c r="D5">
        <v>1720</v>
      </c>
      <c r="E5">
        <v>1810</v>
      </c>
      <c r="F5">
        <v>1760</v>
      </c>
      <c r="G5">
        <v>1.7</v>
      </c>
      <c r="H5">
        <v>1500</v>
      </c>
      <c r="I5">
        <v>1580</v>
      </c>
      <c r="J5">
        <v>1540</v>
      </c>
      <c r="K5">
        <v>1.5</v>
      </c>
      <c r="L5">
        <v>1000</v>
      </c>
      <c r="M5">
        <v>1100</v>
      </c>
      <c r="N5">
        <v>200</v>
      </c>
      <c r="O5">
        <v>1200</v>
      </c>
      <c r="P5">
        <v>10320</v>
      </c>
      <c r="Q5" t="s">
        <v>350</v>
      </c>
      <c r="R5" t="s">
        <v>358</v>
      </c>
      <c r="S5" t="s">
        <v>351</v>
      </c>
      <c r="T5" t="s">
        <v>352</v>
      </c>
      <c r="U5" t="s">
        <v>347</v>
      </c>
      <c r="V5" t="s">
        <v>347</v>
      </c>
      <c r="W5" t="s">
        <v>347</v>
      </c>
      <c r="X5" t="s">
        <v>347</v>
      </c>
    </row>
    <row r="6" spans="1:24">
      <c r="A6" t="s">
        <v>284</v>
      </c>
      <c r="B6" t="s">
        <v>359</v>
      </c>
      <c r="C6" t="s">
        <v>360</v>
      </c>
      <c r="D6">
        <v>1900</v>
      </c>
      <c r="E6">
        <v>2000</v>
      </c>
      <c r="F6">
        <v>1950</v>
      </c>
      <c r="G6">
        <v>1.7</v>
      </c>
      <c r="H6">
        <v>1650</v>
      </c>
      <c r="I6">
        <v>1730</v>
      </c>
      <c r="J6">
        <v>1690</v>
      </c>
      <c r="K6">
        <v>1.5</v>
      </c>
      <c r="L6">
        <v>1100</v>
      </c>
      <c r="M6">
        <v>1210</v>
      </c>
      <c r="N6">
        <v>140</v>
      </c>
      <c r="O6">
        <v>1400</v>
      </c>
      <c r="P6">
        <v>19000</v>
      </c>
      <c r="Q6" t="s">
        <v>350</v>
      </c>
      <c r="R6" t="s">
        <v>347</v>
      </c>
      <c r="S6" t="s">
        <v>351</v>
      </c>
      <c r="T6" t="s">
        <v>352</v>
      </c>
      <c r="U6" t="s">
        <v>361</v>
      </c>
      <c r="V6" t="s">
        <v>362</v>
      </c>
      <c r="W6" t="s">
        <v>347</v>
      </c>
      <c r="X6" t="s">
        <v>347</v>
      </c>
    </row>
    <row r="7" spans="1:24">
      <c r="A7" t="s">
        <v>279</v>
      </c>
      <c r="B7" t="s">
        <v>363</v>
      </c>
      <c r="C7" t="s">
        <v>364</v>
      </c>
      <c r="D7">
        <v>1210</v>
      </c>
      <c r="E7">
        <v>1270</v>
      </c>
      <c r="F7">
        <v>1240</v>
      </c>
      <c r="G7">
        <v>1.7</v>
      </c>
      <c r="H7">
        <v>1050</v>
      </c>
      <c r="I7">
        <v>1100</v>
      </c>
      <c r="J7">
        <v>1080</v>
      </c>
      <c r="K7">
        <v>1.5</v>
      </c>
      <c r="L7">
        <v>700</v>
      </c>
      <c r="M7">
        <v>770</v>
      </c>
      <c r="N7">
        <v>120</v>
      </c>
      <c r="O7">
        <v>1200</v>
      </c>
      <c r="P7">
        <v>12100</v>
      </c>
      <c r="Q7" t="s">
        <v>350</v>
      </c>
      <c r="R7" t="s">
        <v>365</v>
      </c>
      <c r="S7" t="s">
        <v>351</v>
      </c>
      <c r="T7" t="s">
        <v>366</v>
      </c>
      <c r="U7" t="s">
        <v>352</v>
      </c>
      <c r="V7" t="s">
        <v>367</v>
      </c>
      <c r="W7" t="s">
        <v>347</v>
      </c>
      <c r="X7" t="s">
        <v>347</v>
      </c>
    </row>
    <row r="8" spans="1:24">
      <c r="A8" t="s">
        <v>274</v>
      </c>
      <c r="B8" t="s">
        <v>368</v>
      </c>
      <c r="C8" t="s">
        <v>369</v>
      </c>
      <c r="D8">
        <v>2240</v>
      </c>
      <c r="E8">
        <v>2350</v>
      </c>
      <c r="F8">
        <v>2300</v>
      </c>
      <c r="G8">
        <v>1.7</v>
      </c>
      <c r="H8">
        <v>1950</v>
      </c>
      <c r="I8">
        <v>2050</v>
      </c>
      <c r="J8">
        <v>2000</v>
      </c>
      <c r="K8">
        <v>1.5</v>
      </c>
      <c r="L8">
        <v>1300</v>
      </c>
      <c r="M8">
        <v>1430</v>
      </c>
      <c r="N8">
        <v>100</v>
      </c>
      <c r="O8">
        <v>2000</v>
      </c>
      <c r="P8">
        <v>44800</v>
      </c>
      <c r="Q8" t="s">
        <v>350</v>
      </c>
      <c r="R8" t="s">
        <v>347</v>
      </c>
      <c r="S8" t="s">
        <v>351</v>
      </c>
      <c r="T8" t="s">
        <v>352</v>
      </c>
      <c r="U8" t="s">
        <v>347</v>
      </c>
      <c r="V8" t="s">
        <v>347</v>
      </c>
      <c r="W8" t="s">
        <v>347</v>
      </c>
      <c r="X8" t="s">
        <v>347</v>
      </c>
    </row>
    <row r="9" spans="1:24">
      <c r="A9" t="s">
        <v>270</v>
      </c>
      <c r="B9" t="s">
        <v>370</v>
      </c>
      <c r="C9" t="s">
        <v>371</v>
      </c>
      <c r="D9">
        <v>1120</v>
      </c>
      <c r="E9">
        <v>1180</v>
      </c>
      <c r="F9">
        <v>1150</v>
      </c>
      <c r="G9">
        <v>1.7</v>
      </c>
      <c r="H9">
        <v>980</v>
      </c>
      <c r="I9">
        <v>1030</v>
      </c>
      <c r="J9">
        <v>1000</v>
      </c>
      <c r="K9">
        <v>1.5</v>
      </c>
      <c r="L9">
        <v>650</v>
      </c>
      <c r="M9">
        <v>715</v>
      </c>
      <c r="N9">
        <v>70</v>
      </c>
      <c r="O9">
        <v>1400</v>
      </c>
      <c r="P9">
        <v>22400</v>
      </c>
      <c r="Q9" t="s">
        <v>350</v>
      </c>
      <c r="R9" t="s">
        <v>372</v>
      </c>
      <c r="S9" t="s">
        <v>373</v>
      </c>
      <c r="T9" t="s">
        <v>366</v>
      </c>
      <c r="U9" t="s">
        <v>352</v>
      </c>
      <c r="V9" t="s">
        <v>374</v>
      </c>
      <c r="W9" t="s">
        <v>347</v>
      </c>
      <c r="X9" t="s">
        <v>347</v>
      </c>
    </row>
    <row r="10" spans="1:24">
      <c r="A10" t="s">
        <v>265</v>
      </c>
      <c r="B10" t="s">
        <v>375</v>
      </c>
      <c r="C10" t="s">
        <v>376</v>
      </c>
      <c r="D10">
        <v>1210</v>
      </c>
      <c r="E10">
        <v>1270</v>
      </c>
      <c r="F10">
        <v>1240</v>
      </c>
      <c r="G10">
        <v>1.7</v>
      </c>
      <c r="H10">
        <v>1050</v>
      </c>
      <c r="I10">
        <v>1100</v>
      </c>
      <c r="J10">
        <v>1080</v>
      </c>
      <c r="K10">
        <v>1.5</v>
      </c>
      <c r="L10">
        <v>700</v>
      </c>
      <c r="M10">
        <v>770</v>
      </c>
      <c r="N10">
        <v>70</v>
      </c>
      <c r="O10">
        <v>1400</v>
      </c>
      <c r="P10">
        <v>24200</v>
      </c>
      <c r="Q10" t="s">
        <v>350</v>
      </c>
      <c r="R10" t="s">
        <v>377</v>
      </c>
      <c r="S10" t="s">
        <v>351</v>
      </c>
      <c r="T10" t="s">
        <v>373</v>
      </c>
      <c r="U10" t="s">
        <v>352</v>
      </c>
      <c r="V10" t="s">
        <v>367</v>
      </c>
      <c r="W10" t="s">
        <v>374</v>
      </c>
      <c r="X10" t="s">
        <v>378</v>
      </c>
    </row>
    <row r="11" spans="1:24">
      <c r="A11" t="s">
        <v>257</v>
      </c>
      <c r="B11" t="s">
        <v>379</v>
      </c>
      <c r="C11" t="s">
        <v>376</v>
      </c>
      <c r="D11">
        <v>1810</v>
      </c>
      <c r="E11">
        <v>1900</v>
      </c>
      <c r="F11">
        <v>1860</v>
      </c>
      <c r="G11">
        <v>1.7</v>
      </c>
      <c r="H11">
        <v>1580</v>
      </c>
      <c r="I11">
        <v>1660</v>
      </c>
      <c r="J11">
        <v>1620</v>
      </c>
      <c r="K11">
        <v>1.5</v>
      </c>
      <c r="L11">
        <v>1050</v>
      </c>
      <c r="M11">
        <v>1155</v>
      </c>
      <c r="N11">
        <v>100</v>
      </c>
      <c r="O11">
        <v>2000</v>
      </c>
      <c r="P11">
        <v>36200</v>
      </c>
      <c r="Q11" t="s">
        <v>350</v>
      </c>
      <c r="R11" t="s">
        <v>347</v>
      </c>
      <c r="S11" t="s">
        <v>352</v>
      </c>
      <c r="T11" t="s">
        <v>347</v>
      </c>
      <c r="U11" t="s">
        <v>347</v>
      </c>
      <c r="V11" t="s">
        <v>347</v>
      </c>
      <c r="W11" t="s">
        <v>347</v>
      </c>
      <c r="X11" t="s">
        <v>347</v>
      </c>
    </row>
    <row r="12" spans="1:24">
      <c r="A12" t="s">
        <v>380</v>
      </c>
      <c r="B12" t="s">
        <v>381</v>
      </c>
      <c r="C12" t="s">
        <v>382</v>
      </c>
      <c r="D12">
        <v>930</v>
      </c>
      <c r="E12">
        <v>980</v>
      </c>
      <c r="F12">
        <v>950</v>
      </c>
      <c r="G12">
        <v>1.7</v>
      </c>
      <c r="H12">
        <v>980</v>
      </c>
      <c r="I12">
        <v>1030</v>
      </c>
      <c r="J12">
        <v>1000</v>
      </c>
      <c r="K12">
        <v>1.8</v>
      </c>
      <c r="L12">
        <v>540</v>
      </c>
      <c r="M12">
        <v>594</v>
      </c>
      <c r="N12">
        <v>60</v>
      </c>
      <c r="O12">
        <v>1200</v>
      </c>
      <c r="P12">
        <v>18600</v>
      </c>
      <c r="Q12" t="s">
        <v>350</v>
      </c>
      <c r="R12" t="s">
        <v>347</v>
      </c>
      <c r="S12" t="s">
        <v>351</v>
      </c>
      <c r="T12" t="s">
        <v>366</v>
      </c>
      <c r="U12" t="s">
        <v>352</v>
      </c>
      <c r="V12" t="s">
        <v>347</v>
      </c>
      <c r="W12" t="s">
        <v>347</v>
      </c>
      <c r="X12" t="s">
        <v>347</v>
      </c>
    </row>
    <row r="13" spans="1:24">
      <c r="A13" t="s">
        <v>383</v>
      </c>
      <c r="B13" t="s">
        <v>381</v>
      </c>
      <c r="C13" t="s">
        <v>384</v>
      </c>
      <c r="D13">
        <v>910</v>
      </c>
      <c r="E13">
        <v>960</v>
      </c>
      <c r="F13">
        <v>930</v>
      </c>
      <c r="G13">
        <v>1.7</v>
      </c>
      <c r="H13">
        <v>950</v>
      </c>
      <c r="I13">
        <v>1000</v>
      </c>
      <c r="J13">
        <v>970</v>
      </c>
      <c r="K13">
        <v>1.8</v>
      </c>
      <c r="L13">
        <v>525</v>
      </c>
      <c r="M13">
        <v>578</v>
      </c>
      <c r="N13">
        <v>60</v>
      </c>
      <c r="O13">
        <v>1200</v>
      </c>
      <c r="P13">
        <v>18200</v>
      </c>
      <c r="Q13" t="s">
        <v>350</v>
      </c>
      <c r="R13" t="s">
        <v>347</v>
      </c>
      <c r="S13" t="s">
        <v>351</v>
      </c>
      <c r="T13" t="s">
        <v>352</v>
      </c>
      <c r="U13" t="s">
        <v>361</v>
      </c>
      <c r="V13" t="s">
        <v>385</v>
      </c>
      <c r="W13" t="s">
        <v>347</v>
      </c>
      <c r="X13" t="s">
        <v>347</v>
      </c>
    </row>
    <row r="14" spans="1:24">
      <c r="A14" t="s">
        <v>246</v>
      </c>
      <c r="B14" t="s">
        <v>386</v>
      </c>
      <c r="C14" t="s">
        <v>387</v>
      </c>
      <c r="D14">
        <v>1250</v>
      </c>
      <c r="E14">
        <v>1310</v>
      </c>
      <c r="F14">
        <v>1280</v>
      </c>
      <c r="G14">
        <v>1.7</v>
      </c>
      <c r="H14">
        <v>1090</v>
      </c>
      <c r="I14">
        <v>1140</v>
      </c>
      <c r="J14">
        <v>1120</v>
      </c>
      <c r="K14">
        <v>1.5</v>
      </c>
      <c r="L14">
        <v>725</v>
      </c>
      <c r="M14">
        <v>798</v>
      </c>
      <c r="N14">
        <v>60</v>
      </c>
      <c r="O14">
        <v>1200</v>
      </c>
      <c r="P14">
        <v>25000</v>
      </c>
      <c r="Q14" t="s">
        <v>350</v>
      </c>
      <c r="R14" t="s">
        <v>347</v>
      </c>
      <c r="S14" t="s">
        <v>351</v>
      </c>
      <c r="T14" t="s">
        <v>352</v>
      </c>
      <c r="U14" t="s">
        <v>361</v>
      </c>
      <c r="V14" t="s">
        <v>347</v>
      </c>
      <c r="W14" t="s">
        <v>347</v>
      </c>
      <c r="X14" t="s">
        <v>347</v>
      </c>
    </row>
    <row r="15" spans="1:24">
      <c r="A15" t="s">
        <v>242</v>
      </c>
      <c r="B15" t="s">
        <v>388</v>
      </c>
      <c r="C15" t="s">
        <v>389</v>
      </c>
      <c r="D15">
        <v>1640</v>
      </c>
      <c r="E15">
        <v>1720</v>
      </c>
      <c r="F15">
        <v>1680</v>
      </c>
      <c r="G15">
        <v>1.7</v>
      </c>
      <c r="H15">
        <v>1430</v>
      </c>
      <c r="I15">
        <v>1500</v>
      </c>
      <c r="J15">
        <v>1470</v>
      </c>
      <c r="K15">
        <v>1.5</v>
      </c>
      <c r="L15">
        <v>950</v>
      </c>
      <c r="M15">
        <v>1045</v>
      </c>
      <c r="N15">
        <v>70</v>
      </c>
      <c r="O15">
        <v>1400</v>
      </c>
      <c r="P15">
        <v>32800</v>
      </c>
      <c r="Q15" t="s">
        <v>350</v>
      </c>
      <c r="R15" t="s">
        <v>372</v>
      </c>
      <c r="S15" t="s">
        <v>373</v>
      </c>
      <c r="T15" t="s">
        <v>366</v>
      </c>
      <c r="U15" t="s">
        <v>352</v>
      </c>
      <c r="V15" t="s">
        <v>374</v>
      </c>
      <c r="W15" t="s">
        <v>378</v>
      </c>
      <c r="X15" t="s">
        <v>347</v>
      </c>
    </row>
    <row r="16" spans="1:24">
      <c r="A16" t="s">
        <v>239</v>
      </c>
      <c r="B16" t="s">
        <v>390</v>
      </c>
      <c r="C16" t="s">
        <v>389</v>
      </c>
      <c r="D16">
        <v>1980</v>
      </c>
      <c r="E16">
        <v>2080</v>
      </c>
      <c r="F16">
        <v>2030</v>
      </c>
      <c r="G16">
        <v>1.7</v>
      </c>
      <c r="H16">
        <v>1730</v>
      </c>
      <c r="I16">
        <v>1820</v>
      </c>
      <c r="J16">
        <v>1770</v>
      </c>
      <c r="K16">
        <v>1.5</v>
      </c>
      <c r="L16">
        <v>1150</v>
      </c>
      <c r="M16">
        <v>1265</v>
      </c>
      <c r="N16">
        <v>60</v>
      </c>
      <c r="O16">
        <v>1200</v>
      </c>
      <c r="P16">
        <v>39600</v>
      </c>
      <c r="Q16" t="s">
        <v>350</v>
      </c>
      <c r="R16" t="s">
        <v>347</v>
      </c>
      <c r="S16" t="s">
        <v>351</v>
      </c>
      <c r="T16" t="s">
        <v>352</v>
      </c>
      <c r="U16" t="s">
        <v>362</v>
      </c>
      <c r="V16" t="s">
        <v>347</v>
      </c>
      <c r="W16" t="s">
        <v>347</v>
      </c>
      <c r="X16" t="s">
        <v>347</v>
      </c>
    </row>
    <row r="17" spans="1:24">
      <c r="A17" t="s">
        <v>237</v>
      </c>
      <c r="B17" t="s">
        <v>391</v>
      </c>
      <c r="C17" t="s">
        <v>392</v>
      </c>
      <c r="D17">
        <v>2150</v>
      </c>
      <c r="E17">
        <v>2260</v>
      </c>
      <c r="F17">
        <v>2200</v>
      </c>
      <c r="G17">
        <v>1.7</v>
      </c>
      <c r="H17">
        <v>1880</v>
      </c>
      <c r="I17">
        <v>1970</v>
      </c>
      <c r="J17">
        <v>1930</v>
      </c>
      <c r="K17">
        <v>1.5</v>
      </c>
      <c r="L17">
        <v>1250</v>
      </c>
      <c r="M17">
        <v>1375</v>
      </c>
      <c r="N17">
        <v>70</v>
      </c>
      <c r="O17">
        <v>1400</v>
      </c>
      <c r="P17">
        <v>43000</v>
      </c>
      <c r="Q17" t="s">
        <v>350</v>
      </c>
      <c r="R17" t="s">
        <v>347</v>
      </c>
      <c r="S17" t="s">
        <v>373</v>
      </c>
      <c r="T17" t="s">
        <v>352</v>
      </c>
      <c r="U17" t="s">
        <v>361</v>
      </c>
      <c r="V17" t="s">
        <v>347</v>
      </c>
      <c r="W17" t="s">
        <v>347</v>
      </c>
      <c r="X17" t="s">
        <v>347</v>
      </c>
    </row>
    <row r="18" spans="1:24">
      <c r="A18" t="s">
        <v>231</v>
      </c>
      <c r="B18" t="s">
        <v>393</v>
      </c>
      <c r="C18" t="s">
        <v>394</v>
      </c>
      <c r="D18">
        <v>1900</v>
      </c>
      <c r="E18">
        <v>2000</v>
      </c>
      <c r="F18">
        <v>1950</v>
      </c>
      <c r="G18">
        <v>1.7</v>
      </c>
      <c r="H18">
        <v>1650</v>
      </c>
      <c r="I18">
        <v>1730</v>
      </c>
      <c r="J18">
        <v>1690</v>
      </c>
      <c r="K18">
        <v>1.5</v>
      </c>
      <c r="L18">
        <v>1100</v>
      </c>
      <c r="M18">
        <v>1210</v>
      </c>
      <c r="N18">
        <v>60</v>
      </c>
      <c r="O18">
        <v>1200</v>
      </c>
      <c r="P18">
        <v>38000</v>
      </c>
      <c r="Q18" t="s">
        <v>350</v>
      </c>
      <c r="R18" t="s">
        <v>347</v>
      </c>
      <c r="S18" t="s">
        <v>352</v>
      </c>
      <c r="T18" t="s">
        <v>347</v>
      </c>
      <c r="U18" t="s">
        <v>347</v>
      </c>
      <c r="V18" t="s">
        <v>347</v>
      </c>
      <c r="W18" t="s">
        <v>347</v>
      </c>
      <c r="X18" t="s">
        <v>347</v>
      </c>
    </row>
    <row r="19" spans="1:24">
      <c r="A19" t="s">
        <v>224</v>
      </c>
      <c r="B19" t="s">
        <v>393</v>
      </c>
      <c r="C19" t="s">
        <v>394</v>
      </c>
      <c r="D19">
        <v>2030</v>
      </c>
      <c r="E19">
        <v>2130</v>
      </c>
      <c r="F19">
        <v>2080</v>
      </c>
      <c r="G19">
        <v>1.7</v>
      </c>
      <c r="H19">
        <v>1770</v>
      </c>
      <c r="I19">
        <v>1860</v>
      </c>
      <c r="J19">
        <v>1810</v>
      </c>
      <c r="K19">
        <v>1.5</v>
      </c>
      <c r="L19">
        <v>1175</v>
      </c>
      <c r="M19">
        <v>1293</v>
      </c>
      <c r="N19">
        <v>60</v>
      </c>
      <c r="O19">
        <v>1200</v>
      </c>
      <c r="P19">
        <v>40600</v>
      </c>
      <c r="Q19" t="s">
        <v>350</v>
      </c>
      <c r="R19" t="s">
        <v>395</v>
      </c>
      <c r="S19" t="s">
        <v>351</v>
      </c>
      <c r="T19" t="s">
        <v>366</v>
      </c>
      <c r="U19" t="s">
        <v>352</v>
      </c>
      <c r="V19" t="s">
        <v>361</v>
      </c>
      <c r="W19" t="s">
        <v>347</v>
      </c>
      <c r="X19" t="s">
        <v>347</v>
      </c>
    </row>
    <row r="20" spans="1:24">
      <c r="A20" t="s">
        <v>217</v>
      </c>
      <c r="B20" t="s">
        <v>396</v>
      </c>
      <c r="C20" t="s">
        <v>397</v>
      </c>
      <c r="D20">
        <v>2070</v>
      </c>
      <c r="E20">
        <v>2170</v>
      </c>
      <c r="F20">
        <v>2120</v>
      </c>
      <c r="G20">
        <v>1.7</v>
      </c>
      <c r="H20">
        <v>1800</v>
      </c>
      <c r="I20">
        <v>1890</v>
      </c>
      <c r="J20">
        <v>1850</v>
      </c>
      <c r="K20">
        <v>1.5</v>
      </c>
      <c r="L20">
        <v>1200</v>
      </c>
      <c r="M20">
        <v>1320</v>
      </c>
      <c r="N20">
        <v>60</v>
      </c>
      <c r="O20">
        <v>600</v>
      </c>
      <c r="P20">
        <v>20700</v>
      </c>
      <c r="Q20" t="s">
        <v>350</v>
      </c>
      <c r="R20" t="s">
        <v>347</v>
      </c>
      <c r="S20" t="s">
        <v>351</v>
      </c>
      <c r="T20" t="s">
        <v>347</v>
      </c>
      <c r="U20" t="s">
        <v>347</v>
      </c>
      <c r="V20" t="s">
        <v>347</v>
      </c>
      <c r="W20" t="s">
        <v>347</v>
      </c>
      <c r="X20" t="s">
        <v>347</v>
      </c>
    </row>
    <row r="21" spans="1:24">
      <c r="A21" t="s">
        <v>211</v>
      </c>
      <c r="B21" t="s">
        <v>398</v>
      </c>
      <c r="C21" t="s">
        <v>399</v>
      </c>
      <c r="D21">
        <v>2190</v>
      </c>
      <c r="E21">
        <v>2300</v>
      </c>
      <c r="F21">
        <v>2240</v>
      </c>
      <c r="G21">
        <v>1.7</v>
      </c>
      <c r="H21">
        <v>1910</v>
      </c>
      <c r="I21">
        <v>2010</v>
      </c>
      <c r="J21">
        <v>1960</v>
      </c>
      <c r="K21">
        <v>1.5</v>
      </c>
      <c r="L21">
        <v>1270</v>
      </c>
      <c r="M21">
        <v>1397</v>
      </c>
      <c r="N21">
        <v>60</v>
      </c>
      <c r="O21">
        <v>1200</v>
      </c>
      <c r="P21">
        <v>43800</v>
      </c>
      <c r="Q21" t="s">
        <v>350</v>
      </c>
      <c r="R21" t="s">
        <v>347</v>
      </c>
      <c r="S21" t="s">
        <v>351</v>
      </c>
      <c r="T21" t="s">
        <v>366</v>
      </c>
      <c r="U21" t="s">
        <v>352</v>
      </c>
      <c r="V21" t="s">
        <v>361</v>
      </c>
      <c r="W21" t="s">
        <v>362</v>
      </c>
      <c r="X21" t="s">
        <v>347</v>
      </c>
    </row>
    <row r="22" spans="1:24">
      <c r="A22" t="s">
        <v>208</v>
      </c>
      <c r="B22" t="s">
        <v>400</v>
      </c>
      <c r="C22" t="s">
        <v>401</v>
      </c>
      <c r="D22">
        <v>3620</v>
      </c>
      <c r="E22">
        <v>3800</v>
      </c>
      <c r="F22">
        <v>3710</v>
      </c>
      <c r="G22">
        <v>1.7</v>
      </c>
      <c r="H22">
        <v>3150</v>
      </c>
      <c r="I22">
        <v>3310</v>
      </c>
      <c r="J22">
        <v>3230</v>
      </c>
      <c r="K22">
        <v>1.5</v>
      </c>
      <c r="L22">
        <v>2100</v>
      </c>
      <c r="M22">
        <v>2310</v>
      </c>
      <c r="N22">
        <v>70</v>
      </c>
      <c r="O22">
        <v>700</v>
      </c>
      <c r="P22">
        <v>36200</v>
      </c>
      <c r="Q22" t="s">
        <v>350</v>
      </c>
      <c r="R22" t="s">
        <v>402</v>
      </c>
      <c r="S22" t="s">
        <v>373</v>
      </c>
      <c r="T22" t="s">
        <v>352</v>
      </c>
      <c r="U22" t="s">
        <v>361</v>
      </c>
      <c r="V22" t="s">
        <v>374</v>
      </c>
      <c r="W22" t="s">
        <v>347</v>
      </c>
      <c r="X22" t="s">
        <v>347</v>
      </c>
    </row>
    <row r="23" spans="1:24">
      <c r="A23" t="s">
        <v>206</v>
      </c>
      <c r="B23" t="s">
        <v>398</v>
      </c>
      <c r="C23" t="s">
        <v>403</v>
      </c>
      <c r="D23">
        <v>3700</v>
      </c>
      <c r="E23">
        <v>3890</v>
      </c>
      <c r="F23">
        <v>3790</v>
      </c>
      <c r="G23">
        <v>1.7</v>
      </c>
      <c r="H23">
        <v>3230</v>
      </c>
      <c r="I23">
        <v>3390</v>
      </c>
      <c r="J23">
        <v>3310</v>
      </c>
      <c r="K23">
        <v>1.5</v>
      </c>
      <c r="L23">
        <v>2150</v>
      </c>
      <c r="M23">
        <v>2365</v>
      </c>
      <c r="N23">
        <v>60</v>
      </c>
      <c r="O23">
        <v>600</v>
      </c>
      <c r="P23">
        <v>37000</v>
      </c>
      <c r="Q23" t="s">
        <v>350</v>
      </c>
      <c r="R23" t="s">
        <v>347</v>
      </c>
      <c r="S23" t="s">
        <v>351</v>
      </c>
      <c r="T23" t="s">
        <v>352</v>
      </c>
      <c r="U23" t="s">
        <v>361</v>
      </c>
      <c r="V23" t="s">
        <v>378</v>
      </c>
      <c r="W23" t="s">
        <v>347</v>
      </c>
      <c r="X23" t="s">
        <v>347</v>
      </c>
    </row>
    <row r="24" spans="1:24">
      <c r="A24" t="s">
        <v>204</v>
      </c>
      <c r="B24" t="s">
        <v>404</v>
      </c>
      <c r="C24" t="s">
        <v>405</v>
      </c>
      <c r="D24">
        <v>3790</v>
      </c>
      <c r="E24">
        <v>3980</v>
      </c>
      <c r="F24">
        <v>3880</v>
      </c>
      <c r="G24">
        <v>1.7</v>
      </c>
      <c r="H24">
        <v>3300</v>
      </c>
      <c r="I24">
        <v>3470</v>
      </c>
      <c r="J24">
        <v>3380</v>
      </c>
      <c r="K24">
        <v>1.5</v>
      </c>
      <c r="L24">
        <v>2200</v>
      </c>
      <c r="M24">
        <v>2420</v>
      </c>
      <c r="N24">
        <v>60</v>
      </c>
      <c r="O24">
        <v>600</v>
      </c>
      <c r="P24">
        <v>37900</v>
      </c>
      <c r="Q24" t="s">
        <v>350</v>
      </c>
      <c r="R24" t="s">
        <v>402</v>
      </c>
      <c r="S24" t="s">
        <v>373</v>
      </c>
      <c r="T24" t="s">
        <v>352</v>
      </c>
      <c r="U24" t="s">
        <v>361</v>
      </c>
      <c r="V24" t="s">
        <v>347</v>
      </c>
      <c r="W24" t="s">
        <v>347</v>
      </c>
      <c r="X24" t="s">
        <v>347</v>
      </c>
    </row>
    <row r="25" spans="1:24">
      <c r="A25" t="s">
        <v>195</v>
      </c>
      <c r="B25" t="s">
        <v>406</v>
      </c>
      <c r="C25" t="s">
        <v>407</v>
      </c>
      <c r="D25">
        <v>2760</v>
      </c>
      <c r="E25">
        <v>2900</v>
      </c>
      <c r="F25">
        <v>2830</v>
      </c>
      <c r="G25">
        <v>1.7</v>
      </c>
      <c r="H25">
        <v>2400</v>
      </c>
      <c r="I25">
        <v>2520</v>
      </c>
      <c r="J25">
        <v>2460</v>
      </c>
      <c r="K25">
        <v>1.5</v>
      </c>
      <c r="L25">
        <v>1600</v>
      </c>
      <c r="M25">
        <v>1760</v>
      </c>
      <c r="N25">
        <v>70</v>
      </c>
      <c r="O25">
        <v>700</v>
      </c>
      <c r="P25">
        <v>27600</v>
      </c>
      <c r="Q25" t="s">
        <v>406</v>
      </c>
      <c r="R25" t="s">
        <v>347</v>
      </c>
      <c r="S25" t="s">
        <v>352</v>
      </c>
      <c r="T25" t="s">
        <v>347</v>
      </c>
      <c r="U25" t="s">
        <v>347</v>
      </c>
      <c r="V25" t="s">
        <v>347</v>
      </c>
      <c r="W25" t="s">
        <v>347</v>
      </c>
      <c r="X25" t="s">
        <v>347</v>
      </c>
    </row>
    <row r="26" spans="1:24">
      <c r="A26" t="s">
        <v>190</v>
      </c>
      <c r="B26" t="s">
        <v>408</v>
      </c>
      <c r="C26" t="s">
        <v>409</v>
      </c>
      <c r="D26">
        <v>4480</v>
      </c>
      <c r="E26">
        <v>4700</v>
      </c>
      <c r="F26">
        <v>4590</v>
      </c>
      <c r="G26">
        <v>1.7</v>
      </c>
      <c r="H26">
        <v>4290</v>
      </c>
      <c r="I26">
        <v>4500</v>
      </c>
      <c r="J26">
        <v>4400</v>
      </c>
      <c r="K26">
        <v>1.7</v>
      </c>
      <c r="L26">
        <v>2600</v>
      </c>
      <c r="M26">
        <v>2860</v>
      </c>
      <c r="N26">
        <v>60</v>
      </c>
      <c r="O26">
        <v>600</v>
      </c>
      <c r="P26">
        <v>44800</v>
      </c>
      <c r="Q26" t="s">
        <v>350</v>
      </c>
      <c r="R26" t="s">
        <v>372</v>
      </c>
      <c r="S26" t="s">
        <v>373</v>
      </c>
      <c r="T26" t="s">
        <v>366</v>
      </c>
      <c r="U26" t="s">
        <v>352</v>
      </c>
      <c r="V26" t="s">
        <v>347</v>
      </c>
      <c r="W26" t="s">
        <v>347</v>
      </c>
      <c r="X26" t="s">
        <v>347</v>
      </c>
    </row>
    <row r="27" spans="1:24">
      <c r="A27" t="s">
        <v>185</v>
      </c>
      <c r="B27" t="s">
        <v>410</v>
      </c>
      <c r="C27" t="s">
        <v>411</v>
      </c>
      <c r="D27">
        <v>4990</v>
      </c>
      <c r="E27">
        <v>5240</v>
      </c>
      <c r="F27">
        <v>5110</v>
      </c>
      <c r="G27">
        <v>1.7</v>
      </c>
      <c r="H27">
        <v>4790</v>
      </c>
      <c r="I27">
        <v>5030</v>
      </c>
      <c r="J27">
        <v>4910</v>
      </c>
      <c r="K27">
        <v>1.7</v>
      </c>
      <c r="L27">
        <v>2900</v>
      </c>
      <c r="M27">
        <v>3190</v>
      </c>
      <c r="N27">
        <v>60</v>
      </c>
      <c r="O27">
        <v>600</v>
      </c>
      <c r="P27">
        <v>49900</v>
      </c>
      <c r="Q27" t="s">
        <v>350</v>
      </c>
      <c r="R27" t="s">
        <v>412</v>
      </c>
      <c r="S27" t="s">
        <v>373</v>
      </c>
      <c r="T27" t="s">
        <v>352</v>
      </c>
      <c r="U27" t="s">
        <v>347</v>
      </c>
      <c r="V27" t="s">
        <v>347</v>
      </c>
      <c r="W27" t="s">
        <v>347</v>
      </c>
      <c r="X27" t="s">
        <v>347</v>
      </c>
    </row>
    <row r="28" spans="1:24">
      <c r="A28" t="s">
        <v>180</v>
      </c>
      <c r="B28" t="s">
        <v>413</v>
      </c>
      <c r="C28" t="s">
        <v>414</v>
      </c>
      <c r="D28">
        <v>5510</v>
      </c>
      <c r="E28">
        <v>5790</v>
      </c>
      <c r="F28">
        <v>5650</v>
      </c>
      <c r="G28">
        <v>1.7</v>
      </c>
      <c r="H28">
        <v>5280</v>
      </c>
      <c r="I28">
        <v>5540</v>
      </c>
      <c r="J28">
        <v>5410</v>
      </c>
      <c r="K28">
        <v>1.7</v>
      </c>
      <c r="L28">
        <v>3200</v>
      </c>
      <c r="M28">
        <v>3520</v>
      </c>
      <c r="N28">
        <v>60</v>
      </c>
      <c r="O28">
        <v>600</v>
      </c>
      <c r="P28">
        <v>55100</v>
      </c>
      <c r="Q28" t="s">
        <v>350</v>
      </c>
      <c r="R28" t="s">
        <v>412</v>
      </c>
      <c r="S28" t="s">
        <v>373</v>
      </c>
      <c r="T28" t="s">
        <v>352</v>
      </c>
      <c r="U28" t="s">
        <v>347</v>
      </c>
      <c r="V28" t="s">
        <v>347</v>
      </c>
      <c r="W28" t="s">
        <v>347</v>
      </c>
      <c r="X28" t="s">
        <v>347</v>
      </c>
    </row>
    <row r="29" spans="1:24">
      <c r="A29" t="s">
        <v>176</v>
      </c>
      <c r="B29" t="s">
        <v>415</v>
      </c>
      <c r="C29" t="s">
        <v>416</v>
      </c>
      <c r="D29">
        <v>7230</v>
      </c>
      <c r="E29">
        <v>7590</v>
      </c>
      <c r="F29">
        <v>7410</v>
      </c>
      <c r="G29">
        <v>1.7</v>
      </c>
      <c r="H29">
        <v>6930</v>
      </c>
      <c r="I29">
        <v>7280</v>
      </c>
      <c r="J29">
        <v>7100</v>
      </c>
      <c r="K29">
        <v>1.7</v>
      </c>
      <c r="L29">
        <v>4200</v>
      </c>
      <c r="M29">
        <v>4620</v>
      </c>
      <c r="N29">
        <v>60</v>
      </c>
      <c r="O29">
        <v>600</v>
      </c>
      <c r="P29">
        <v>72300</v>
      </c>
      <c r="Q29" t="s">
        <v>350</v>
      </c>
      <c r="R29" t="s">
        <v>412</v>
      </c>
      <c r="S29" t="s">
        <v>373</v>
      </c>
      <c r="T29" t="s">
        <v>352</v>
      </c>
      <c r="U29" t="s">
        <v>347</v>
      </c>
      <c r="V29" t="s">
        <v>347</v>
      </c>
      <c r="W29" t="s">
        <v>347</v>
      </c>
      <c r="X29" t="s">
        <v>347</v>
      </c>
    </row>
    <row r="30" spans="1:24">
      <c r="A30" t="s">
        <v>173</v>
      </c>
      <c r="B30" t="s">
        <v>417</v>
      </c>
      <c r="C30" t="s">
        <v>418</v>
      </c>
      <c r="D30">
        <v>13760</v>
      </c>
      <c r="E30">
        <v>14450</v>
      </c>
      <c r="F30">
        <v>14100</v>
      </c>
      <c r="G30">
        <v>1.7</v>
      </c>
      <c r="H30">
        <v>13200</v>
      </c>
      <c r="I30">
        <v>13860</v>
      </c>
      <c r="J30">
        <v>13530</v>
      </c>
      <c r="K30">
        <v>1.7</v>
      </c>
      <c r="L30">
        <v>8000</v>
      </c>
      <c r="M30">
        <v>8800</v>
      </c>
      <c r="N30">
        <v>70</v>
      </c>
      <c r="O30">
        <v>700</v>
      </c>
      <c r="P30">
        <v>137600</v>
      </c>
      <c r="Q30" t="s">
        <v>350</v>
      </c>
      <c r="R30" t="s">
        <v>347</v>
      </c>
      <c r="S30" t="s">
        <v>352</v>
      </c>
      <c r="T30" t="s">
        <v>347</v>
      </c>
      <c r="U30" t="s">
        <v>347</v>
      </c>
      <c r="V30" t="s">
        <v>347</v>
      </c>
      <c r="W30" t="s">
        <v>347</v>
      </c>
      <c r="X30" t="s">
        <v>347</v>
      </c>
    </row>
    <row r="31" spans="1:24">
      <c r="A31" t="s">
        <v>168</v>
      </c>
      <c r="B31" t="s">
        <v>419</v>
      </c>
      <c r="C31" t="s">
        <v>420</v>
      </c>
      <c r="D31">
        <v>3440</v>
      </c>
      <c r="E31">
        <v>3610</v>
      </c>
      <c r="F31">
        <v>3530</v>
      </c>
      <c r="G31">
        <v>1.7</v>
      </c>
      <c r="H31">
        <v>3300</v>
      </c>
      <c r="I31">
        <v>3470</v>
      </c>
      <c r="J31">
        <v>3380</v>
      </c>
      <c r="K31">
        <v>1.7</v>
      </c>
      <c r="L31">
        <v>2000</v>
      </c>
      <c r="M31">
        <v>2200</v>
      </c>
      <c r="N31">
        <v>100</v>
      </c>
      <c r="O31">
        <v>1000</v>
      </c>
      <c r="P31">
        <v>34400</v>
      </c>
      <c r="Q31" t="s">
        <v>419</v>
      </c>
      <c r="R31" t="s">
        <v>347</v>
      </c>
      <c r="S31" t="s">
        <v>351</v>
      </c>
      <c r="T31" t="s">
        <v>347</v>
      </c>
      <c r="U31" t="s">
        <v>347</v>
      </c>
      <c r="V31" t="s">
        <v>347</v>
      </c>
      <c r="W31" t="s">
        <v>347</v>
      </c>
      <c r="X31" t="s">
        <v>347</v>
      </c>
    </row>
    <row r="32" spans="1:24">
      <c r="A32" t="s">
        <v>164</v>
      </c>
      <c r="B32" t="s">
        <v>419</v>
      </c>
      <c r="C32" t="s">
        <v>421</v>
      </c>
      <c r="D32">
        <v>4130</v>
      </c>
      <c r="E32">
        <v>4340</v>
      </c>
      <c r="F32">
        <v>4230</v>
      </c>
      <c r="G32">
        <v>1.7</v>
      </c>
      <c r="H32">
        <v>3960</v>
      </c>
      <c r="I32">
        <v>4160</v>
      </c>
      <c r="J32">
        <v>4060</v>
      </c>
      <c r="K32">
        <v>1.7</v>
      </c>
      <c r="L32">
        <v>2400</v>
      </c>
      <c r="M32">
        <v>2640</v>
      </c>
      <c r="N32">
        <v>100</v>
      </c>
      <c r="O32">
        <v>1000</v>
      </c>
      <c r="P32">
        <v>41300</v>
      </c>
      <c r="Q32" t="s">
        <v>419</v>
      </c>
      <c r="R32" t="s">
        <v>347</v>
      </c>
      <c r="S32" t="s">
        <v>351</v>
      </c>
      <c r="T32" t="s">
        <v>347</v>
      </c>
      <c r="U32" t="s">
        <v>347</v>
      </c>
      <c r="V32" t="s">
        <v>347</v>
      </c>
      <c r="W32" t="s">
        <v>347</v>
      </c>
      <c r="X32" t="s">
        <v>347</v>
      </c>
    </row>
    <row r="33" spans="1:24">
      <c r="A33" t="s">
        <v>160</v>
      </c>
      <c r="B33" t="s">
        <v>419</v>
      </c>
      <c r="C33" t="s">
        <v>422</v>
      </c>
      <c r="D33">
        <v>4990</v>
      </c>
      <c r="E33">
        <v>5240</v>
      </c>
      <c r="F33">
        <v>5110</v>
      </c>
      <c r="G33">
        <v>1.7</v>
      </c>
      <c r="H33">
        <v>4790</v>
      </c>
      <c r="I33">
        <v>5030</v>
      </c>
      <c r="J33">
        <v>4910</v>
      </c>
      <c r="K33">
        <v>1.7</v>
      </c>
      <c r="L33">
        <v>2900</v>
      </c>
      <c r="M33">
        <v>3190</v>
      </c>
      <c r="N33">
        <v>100</v>
      </c>
      <c r="O33">
        <v>1000</v>
      </c>
      <c r="P33">
        <v>49900</v>
      </c>
      <c r="Q33" t="s">
        <v>419</v>
      </c>
      <c r="R33" t="s">
        <v>347</v>
      </c>
      <c r="S33" t="s">
        <v>351</v>
      </c>
      <c r="T33" t="s">
        <v>347</v>
      </c>
      <c r="U33" t="s">
        <v>347</v>
      </c>
      <c r="V33" t="s">
        <v>347</v>
      </c>
      <c r="W33" t="s">
        <v>347</v>
      </c>
      <c r="X33" t="s">
        <v>347</v>
      </c>
    </row>
    <row r="34" spans="1:24">
      <c r="A34" t="s">
        <v>157</v>
      </c>
      <c r="B34" t="s">
        <v>419</v>
      </c>
      <c r="C34" t="s">
        <v>423</v>
      </c>
      <c r="D34">
        <v>5680</v>
      </c>
      <c r="E34">
        <v>5960</v>
      </c>
      <c r="F34">
        <v>5820</v>
      </c>
      <c r="G34">
        <v>1.7</v>
      </c>
      <c r="H34">
        <v>5450</v>
      </c>
      <c r="I34">
        <v>5720</v>
      </c>
      <c r="J34">
        <v>5590</v>
      </c>
      <c r="K34">
        <v>1.7</v>
      </c>
      <c r="L34">
        <v>3300</v>
      </c>
      <c r="M34">
        <v>3630</v>
      </c>
      <c r="N34">
        <v>100</v>
      </c>
      <c r="O34">
        <v>1000</v>
      </c>
      <c r="P34">
        <v>56800</v>
      </c>
      <c r="Q34" t="s">
        <v>419</v>
      </c>
      <c r="R34" t="s">
        <v>347</v>
      </c>
      <c r="S34" t="s">
        <v>351</v>
      </c>
      <c r="T34" t="s">
        <v>347</v>
      </c>
      <c r="U34" t="s">
        <v>347</v>
      </c>
      <c r="V34" t="s">
        <v>347</v>
      </c>
      <c r="W34" t="s">
        <v>347</v>
      </c>
      <c r="X34" t="s">
        <v>347</v>
      </c>
    </row>
    <row r="35" spans="1:24">
      <c r="A35" t="s">
        <v>154</v>
      </c>
      <c r="B35" t="s">
        <v>419</v>
      </c>
      <c r="C35" t="s">
        <v>424</v>
      </c>
      <c r="D35">
        <v>7400</v>
      </c>
      <c r="E35">
        <v>7770</v>
      </c>
      <c r="F35">
        <v>7590</v>
      </c>
      <c r="G35">
        <v>1.7</v>
      </c>
      <c r="H35">
        <v>7100</v>
      </c>
      <c r="I35">
        <v>7460</v>
      </c>
      <c r="J35">
        <v>7280</v>
      </c>
      <c r="K35">
        <v>1.7</v>
      </c>
      <c r="L35">
        <v>4300</v>
      </c>
      <c r="M35">
        <v>4730</v>
      </c>
      <c r="N35">
        <v>100</v>
      </c>
      <c r="O35">
        <v>100</v>
      </c>
      <c r="P35">
        <v>7400</v>
      </c>
      <c r="Q35" t="s">
        <v>419</v>
      </c>
      <c r="R35" t="s">
        <v>347</v>
      </c>
      <c r="S35" t="s">
        <v>351</v>
      </c>
      <c r="T35" t="s">
        <v>347</v>
      </c>
      <c r="U35" t="s">
        <v>347</v>
      </c>
      <c r="V35" t="s">
        <v>347</v>
      </c>
      <c r="W35" t="s">
        <v>347</v>
      </c>
      <c r="X35" t="s">
        <v>347</v>
      </c>
    </row>
    <row r="36" spans="1:24">
      <c r="A36" t="s">
        <v>149</v>
      </c>
      <c r="B36" t="s">
        <v>425</v>
      </c>
      <c r="C36" t="s">
        <v>426</v>
      </c>
      <c r="D36">
        <v>2580</v>
      </c>
      <c r="E36">
        <v>2710</v>
      </c>
      <c r="F36">
        <v>2640</v>
      </c>
      <c r="G36">
        <v>1.7</v>
      </c>
      <c r="H36">
        <v>2550</v>
      </c>
      <c r="I36">
        <v>2680</v>
      </c>
      <c r="J36">
        <v>2610</v>
      </c>
      <c r="K36">
        <v>1.7</v>
      </c>
      <c r="L36">
        <v>1500</v>
      </c>
      <c r="M36">
        <v>1650</v>
      </c>
      <c r="N36">
        <v>70</v>
      </c>
      <c r="O36">
        <v>700</v>
      </c>
      <c r="P36">
        <v>25800</v>
      </c>
      <c r="Q36" t="s">
        <v>427</v>
      </c>
      <c r="R36" t="s">
        <v>347</v>
      </c>
      <c r="S36" t="s">
        <v>351</v>
      </c>
      <c r="T36" t="s">
        <v>352</v>
      </c>
      <c r="U36" t="s">
        <v>378</v>
      </c>
      <c r="V36" t="s">
        <v>347</v>
      </c>
      <c r="W36" t="s">
        <v>347</v>
      </c>
      <c r="X36" t="s">
        <v>347</v>
      </c>
    </row>
    <row r="37" spans="1:24">
      <c r="A37" t="s">
        <v>144</v>
      </c>
      <c r="B37" t="s">
        <v>428</v>
      </c>
      <c r="C37" t="s">
        <v>429</v>
      </c>
      <c r="D37">
        <v>7570</v>
      </c>
      <c r="E37">
        <v>7950</v>
      </c>
      <c r="F37">
        <v>7760</v>
      </c>
      <c r="G37">
        <v>1.7</v>
      </c>
      <c r="H37">
        <v>5720</v>
      </c>
      <c r="I37">
        <v>6010</v>
      </c>
      <c r="J37">
        <v>5860</v>
      </c>
      <c r="K37">
        <v>1.3</v>
      </c>
      <c r="L37">
        <v>4400</v>
      </c>
      <c r="M37">
        <v>4840</v>
      </c>
      <c r="N37">
        <v>100</v>
      </c>
      <c r="O37">
        <v>500</v>
      </c>
      <c r="P37">
        <v>37850</v>
      </c>
      <c r="Q37" t="s">
        <v>430</v>
      </c>
      <c r="R37" t="s">
        <v>373</v>
      </c>
      <c r="S37" t="s">
        <v>373</v>
      </c>
      <c r="T37" t="s">
        <v>347</v>
      </c>
      <c r="U37" t="s">
        <v>347</v>
      </c>
      <c r="V37" t="s">
        <v>347</v>
      </c>
      <c r="W37" t="s">
        <v>347</v>
      </c>
      <c r="X37" t="s">
        <v>347</v>
      </c>
    </row>
    <row r="38" spans="1:24">
      <c r="A38" t="s">
        <v>142</v>
      </c>
      <c r="B38" t="s">
        <v>431</v>
      </c>
      <c r="C38" t="s">
        <v>432</v>
      </c>
      <c r="D38">
        <v>3960</v>
      </c>
      <c r="E38">
        <v>4160</v>
      </c>
      <c r="F38">
        <v>4060</v>
      </c>
      <c r="G38">
        <v>1.7</v>
      </c>
      <c r="H38">
        <v>2990</v>
      </c>
      <c r="I38">
        <v>3140</v>
      </c>
      <c r="J38">
        <v>3060</v>
      </c>
      <c r="K38">
        <v>1.3</v>
      </c>
      <c r="L38">
        <v>2300</v>
      </c>
      <c r="M38">
        <v>2530</v>
      </c>
      <c r="N38">
        <v>1000</v>
      </c>
      <c r="O38">
        <v>1</v>
      </c>
      <c r="P38">
        <v>3960</v>
      </c>
      <c r="Q38" t="s">
        <v>430</v>
      </c>
      <c r="R38" t="s">
        <v>347</v>
      </c>
      <c r="S38" t="s">
        <v>352</v>
      </c>
      <c r="T38" t="s">
        <v>347</v>
      </c>
      <c r="U38" t="s">
        <v>347</v>
      </c>
      <c r="V38" t="s">
        <v>347</v>
      </c>
      <c r="W38" t="s">
        <v>347</v>
      </c>
      <c r="X38" t="s">
        <v>347</v>
      </c>
    </row>
    <row r="39" spans="1:24">
      <c r="A39" t="s">
        <v>140</v>
      </c>
      <c r="B39" t="s">
        <v>428</v>
      </c>
      <c r="C39" t="s">
        <v>433</v>
      </c>
      <c r="D39">
        <v>5510</v>
      </c>
      <c r="E39">
        <v>5790</v>
      </c>
      <c r="F39">
        <v>5650</v>
      </c>
      <c r="G39">
        <v>1.7</v>
      </c>
      <c r="H39">
        <v>4160</v>
      </c>
      <c r="I39">
        <v>4370</v>
      </c>
      <c r="J39">
        <v>4260</v>
      </c>
      <c r="K39">
        <v>1.3</v>
      </c>
      <c r="L39">
        <v>3200</v>
      </c>
      <c r="M39">
        <v>3520</v>
      </c>
      <c r="N39">
        <v>100</v>
      </c>
      <c r="O39">
        <v>500</v>
      </c>
      <c r="P39">
        <v>27550</v>
      </c>
      <c r="Q39" t="s">
        <v>430</v>
      </c>
      <c r="R39" t="s">
        <v>373</v>
      </c>
      <c r="S39" t="s">
        <v>373</v>
      </c>
      <c r="T39" t="s">
        <v>347</v>
      </c>
      <c r="U39" t="s">
        <v>347</v>
      </c>
      <c r="V39" t="s">
        <v>347</v>
      </c>
      <c r="W39" t="s">
        <v>347</v>
      </c>
      <c r="X39" t="s">
        <v>347</v>
      </c>
    </row>
    <row r="40" spans="1:24">
      <c r="A40" t="s">
        <v>138</v>
      </c>
      <c r="B40" t="s">
        <v>428</v>
      </c>
      <c r="C40" t="s">
        <v>434</v>
      </c>
      <c r="D40">
        <v>7060</v>
      </c>
      <c r="E40">
        <v>7410</v>
      </c>
      <c r="F40">
        <v>7240</v>
      </c>
      <c r="G40">
        <v>1.7</v>
      </c>
      <c r="H40">
        <v>5330</v>
      </c>
      <c r="I40">
        <v>5600</v>
      </c>
      <c r="J40">
        <v>5460</v>
      </c>
      <c r="K40">
        <v>1.3</v>
      </c>
      <c r="L40">
        <v>4100</v>
      </c>
      <c r="M40">
        <v>4510</v>
      </c>
      <c r="N40">
        <v>100</v>
      </c>
      <c r="O40">
        <v>500</v>
      </c>
      <c r="P40">
        <v>35300</v>
      </c>
      <c r="Q40" t="s">
        <v>430</v>
      </c>
      <c r="R40" t="s">
        <v>373</v>
      </c>
      <c r="S40" t="s">
        <v>373</v>
      </c>
      <c r="T40" t="s">
        <v>347</v>
      </c>
      <c r="U40" t="s">
        <v>347</v>
      </c>
      <c r="V40" t="s">
        <v>347</v>
      </c>
      <c r="W40" t="s">
        <v>347</v>
      </c>
      <c r="X40" t="s">
        <v>347</v>
      </c>
    </row>
    <row r="41" spans="1:24">
      <c r="A41" t="s">
        <v>135</v>
      </c>
      <c r="B41" t="s">
        <v>428</v>
      </c>
      <c r="C41" t="s">
        <v>435</v>
      </c>
      <c r="D41">
        <v>9460</v>
      </c>
      <c r="E41">
        <v>9930</v>
      </c>
      <c r="F41">
        <v>9700</v>
      </c>
      <c r="G41">
        <v>1.7</v>
      </c>
      <c r="H41">
        <v>7150</v>
      </c>
      <c r="I41">
        <v>7510</v>
      </c>
      <c r="J41">
        <v>7330</v>
      </c>
      <c r="K41">
        <v>1.3</v>
      </c>
      <c r="L41">
        <v>5500</v>
      </c>
      <c r="M41">
        <v>6050</v>
      </c>
      <c r="N41">
        <v>100</v>
      </c>
      <c r="O41">
        <v>500</v>
      </c>
      <c r="P41">
        <v>47300</v>
      </c>
      <c r="Q41" t="s">
        <v>430</v>
      </c>
      <c r="R41" t="s">
        <v>373</v>
      </c>
      <c r="S41" t="s">
        <v>373</v>
      </c>
      <c r="T41" t="s">
        <v>347</v>
      </c>
      <c r="U41" t="s">
        <v>347</v>
      </c>
      <c r="V41" t="s">
        <v>347</v>
      </c>
      <c r="W41" t="s">
        <v>347</v>
      </c>
      <c r="X41" t="s">
        <v>347</v>
      </c>
    </row>
    <row r="42" spans="1:24">
      <c r="A42" t="s">
        <v>133</v>
      </c>
      <c r="B42" t="s">
        <v>436</v>
      </c>
      <c r="C42" t="s">
        <v>437</v>
      </c>
      <c r="D42">
        <v>850</v>
      </c>
      <c r="E42">
        <v>890</v>
      </c>
      <c r="F42">
        <v>870</v>
      </c>
      <c r="G42">
        <v>1.7</v>
      </c>
      <c r="H42">
        <v>830</v>
      </c>
      <c r="I42">
        <v>870</v>
      </c>
      <c r="J42">
        <v>850</v>
      </c>
      <c r="K42">
        <v>1.7</v>
      </c>
      <c r="L42">
        <v>500</v>
      </c>
      <c r="M42">
        <v>550</v>
      </c>
      <c r="N42">
        <v>100</v>
      </c>
      <c r="O42">
        <v>1000</v>
      </c>
      <c r="P42">
        <v>8500</v>
      </c>
      <c r="Q42" t="s">
        <v>438</v>
      </c>
      <c r="R42" t="s">
        <v>351</v>
      </c>
      <c r="S42" t="s">
        <v>351</v>
      </c>
      <c r="T42" t="s">
        <v>347</v>
      </c>
      <c r="U42" t="s">
        <v>347</v>
      </c>
      <c r="V42" t="s">
        <v>347</v>
      </c>
      <c r="W42" t="s">
        <v>347</v>
      </c>
      <c r="X42" t="s">
        <v>347</v>
      </c>
    </row>
    <row r="43" spans="1:24">
      <c r="A43" t="s">
        <v>129</v>
      </c>
      <c r="B43" t="s">
        <v>436</v>
      </c>
      <c r="C43" t="s">
        <v>439</v>
      </c>
      <c r="D43">
        <v>1020</v>
      </c>
      <c r="E43">
        <v>1070</v>
      </c>
      <c r="F43">
        <v>1050</v>
      </c>
      <c r="G43">
        <v>1.7</v>
      </c>
      <c r="H43">
        <v>990</v>
      </c>
      <c r="I43">
        <v>1040</v>
      </c>
      <c r="J43">
        <v>1010</v>
      </c>
      <c r="K43">
        <v>1.7</v>
      </c>
      <c r="L43">
        <v>600</v>
      </c>
      <c r="M43">
        <v>660</v>
      </c>
      <c r="N43">
        <v>100</v>
      </c>
      <c r="O43">
        <v>1000</v>
      </c>
      <c r="P43">
        <v>10200</v>
      </c>
      <c r="Q43" t="s">
        <v>438</v>
      </c>
      <c r="R43" t="s">
        <v>351</v>
      </c>
      <c r="S43" t="s">
        <v>351</v>
      </c>
      <c r="T43" t="s">
        <v>347</v>
      </c>
      <c r="U43" t="s">
        <v>347</v>
      </c>
      <c r="V43" t="s">
        <v>347</v>
      </c>
      <c r="W43" t="s">
        <v>347</v>
      </c>
      <c r="X43" t="s">
        <v>347</v>
      </c>
    </row>
    <row r="44" spans="1:24">
      <c r="A44" t="s">
        <v>125</v>
      </c>
      <c r="B44" t="s">
        <v>436</v>
      </c>
      <c r="C44" t="s">
        <v>440</v>
      </c>
      <c r="D44">
        <v>1700</v>
      </c>
      <c r="E44">
        <v>1790</v>
      </c>
      <c r="F44">
        <v>1740</v>
      </c>
      <c r="G44">
        <v>1.7</v>
      </c>
      <c r="H44">
        <v>1650</v>
      </c>
      <c r="I44">
        <v>1730</v>
      </c>
      <c r="J44">
        <v>1690</v>
      </c>
      <c r="K44">
        <v>1.7</v>
      </c>
      <c r="L44">
        <v>1000</v>
      </c>
      <c r="M44">
        <v>1100</v>
      </c>
      <c r="N44">
        <v>100</v>
      </c>
      <c r="O44">
        <v>1000</v>
      </c>
      <c r="P44">
        <v>17000</v>
      </c>
      <c r="Q44" t="s">
        <v>438</v>
      </c>
      <c r="R44" t="s">
        <v>351</v>
      </c>
      <c r="S44" t="s">
        <v>351</v>
      </c>
      <c r="T44" t="s">
        <v>347</v>
      </c>
      <c r="U44" t="s">
        <v>347</v>
      </c>
      <c r="V44" t="s">
        <v>347</v>
      </c>
      <c r="W44" t="s">
        <v>347</v>
      </c>
      <c r="X44" t="s">
        <v>347</v>
      </c>
    </row>
    <row r="45" spans="1:24">
      <c r="A45" t="s">
        <v>121</v>
      </c>
      <c r="B45" t="s">
        <v>436</v>
      </c>
      <c r="C45" t="s">
        <v>441</v>
      </c>
      <c r="D45">
        <v>2210</v>
      </c>
      <c r="E45">
        <v>2320</v>
      </c>
      <c r="F45">
        <v>2270</v>
      </c>
      <c r="G45">
        <v>1.7</v>
      </c>
      <c r="H45">
        <v>2150</v>
      </c>
      <c r="I45">
        <v>2260</v>
      </c>
      <c r="J45">
        <v>2200</v>
      </c>
      <c r="K45">
        <v>1.7</v>
      </c>
      <c r="L45">
        <v>1300</v>
      </c>
      <c r="M45">
        <v>1430</v>
      </c>
      <c r="N45">
        <v>100</v>
      </c>
      <c r="O45">
        <v>1000</v>
      </c>
      <c r="P45">
        <v>22100</v>
      </c>
      <c r="Q45" t="s">
        <v>438</v>
      </c>
      <c r="R45" t="s">
        <v>351</v>
      </c>
      <c r="S45" t="s">
        <v>351</v>
      </c>
      <c r="T45" t="s">
        <v>347</v>
      </c>
      <c r="U45" t="s">
        <v>347</v>
      </c>
      <c r="V45" t="s">
        <v>347</v>
      </c>
      <c r="W45" t="s">
        <v>347</v>
      </c>
      <c r="X45" t="s">
        <v>347</v>
      </c>
    </row>
    <row r="46" spans="1:24">
      <c r="A46" t="s">
        <v>118</v>
      </c>
      <c r="B46" t="s">
        <v>436</v>
      </c>
      <c r="C46" t="s">
        <v>442</v>
      </c>
      <c r="D46">
        <v>2550</v>
      </c>
      <c r="E46">
        <v>2680</v>
      </c>
      <c r="F46">
        <v>2610</v>
      </c>
      <c r="G46">
        <v>1.7</v>
      </c>
      <c r="H46">
        <v>2550</v>
      </c>
      <c r="I46">
        <v>2680</v>
      </c>
      <c r="J46">
        <v>2610</v>
      </c>
      <c r="K46">
        <v>1.7</v>
      </c>
      <c r="L46">
        <v>1500</v>
      </c>
      <c r="M46">
        <v>1650</v>
      </c>
      <c r="N46">
        <v>100</v>
      </c>
      <c r="O46">
        <v>1000</v>
      </c>
      <c r="P46">
        <v>25500</v>
      </c>
      <c r="Q46" t="s">
        <v>438</v>
      </c>
      <c r="R46" t="s">
        <v>351</v>
      </c>
      <c r="S46" t="s">
        <v>351</v>
      </c>
      <c r="T46" t="s">
        <v>347</v>
      </c>
      <c r="U46" t="s">
        <v>347</v>
      </c>
      <c r="V46" t="s">
        <v>347</v>
      </c>
      <c r="W46" t="s">
        <v>347</v>
      </c>
      <c r="X46" t="s">
        <v>347</v>
      </c>
    </row>
    <row r="47" spans="1:24">
      <c r="A47" t="s">
        <v>115</v>
      </c>
      <c r="B47" t="s">
        <v>436</v>
      </c>
      <c r="C47" t="s">
        <v>443</v>
      </c>
      <c r="D47">
        <v>3060</v>
      </c>
      <c r="E47">
        <v>3210</v>
      </c>
      <c r="F47">
        <v>3140</v>
      </c>
      <c r="G47">
        <v>1.7</v>
      </c>
      <c r="H47">
        <v>2970</v>
      </c>
      <c r="I47">
        <v>3120</v>
      </c>
      <c r="J47">
        <v>3040</v>
      </c>
      <c r="K47">
        <v>1.7</v>
      </c>
      <c r="L47">
        <v>1800</v>
      </c>
      <c r="M47">
        <v>1980</v>
      </c>
      <c r="N47">
        <v>100</v>
      </c>
      <c r="O47">
        <v>1000</v>
      </c>
      <c r="P47">
        <v>30600</v>
      </c>
      <c r="Q47" t="s">
        <v>438</v>
      </c>
      <c r="R47" t="s">
        <v>351</v>
      </c>
      <c r="S47" t="s">
        <v>351</v>
      </c>
      <c r="T47" t="s">
        <v>347</v>
      </c>
      <c r="U47" t="s">
        <v>347</v>
      </c>
      <c r="V47" t="s">
        <v>347</v>
      </c>
      <c r="W47" t="s">
        <v>347</v>
      </c>
      <c r="X47" t="s">
        <v>347</v>
      </c>
    </row>
    <row r="48" spans="1:24">
      <c r="A48" t="s">
        <v>112</v>
      </c>
      <c r="B48" t="s">
        <v>436</v>
      </c>
      <c r="C48" t="s">
        <v>444</v>
      </c>
      <c r="D48">
        <v>3340</v>
      </c>
      <c r="E48">
        <v>3510</v>
      </c>
      <c r="F48">
        <v>3420</v>
      </c>
      <c r="G48">
        <v>1.7</v>
      </c>
      <c r="H48">
        <v>3240</v>
      </c>
      <c r="I48">
        <v>3400</v>
      </c>
      <c r="J48">
        <v>3320</v>
      </c>
      <c r="K48">
        <v>1.7</v>
      </c>
      <c r="L48">
        <v>1960</v>
      </c>
      <c r="M48">
        <v>2156</v>
      </c>
      <c r="N48">
        <v>100</v>
      </c>
      <c r="O48">
        <v>700</v>
      </c>
      <c r="P48">
        <v>23380</v>
      </c>
      <c r="Q48" t="s">
        <v>438</v>
      </c>
      <c r="R48" t="s">
        <v>351</v>
      </c>
      <c r="S48" t="s">
        <v>351</v>
      </c>
      <c r="T48" t="s">
        <v>347</v>
      </c>
      <c r="U48" t="s">
        <v>347</v>
      </c>
      <c r="V48" t="s">
        <v>347</v>
      </c>
      <c r="W48" t="s">
        <v>347</v>
      </c>
      <c r="X48" t="s">
        <v>347</v>
      </c>
    </row>
    <row r="49" spans="1:24">
      <c r="A49" t="s">
        <v>110</v>
      </c>
      <c r="B49" t="s">
        <v>445</v>
      </c>
      <c r="C49" t="s">
        <v>446</v>
      </c>
      <c r="D49">
        <v>1110</v>
      </c>
      <c r="E49">
        <v>1170</v>
      </c>
      <c r="F49">
        <v>1140</v>
      </c>
      <c r="G49">
        <v>1.7</v>
      </c>
      <c r="H49">
        <v>1080</v>
      </c>
      <c r="I49">
        <v>1130</v>
      </c>
      <c r="J49">
        <v>1110</v>
      </c>
      <c r="K49">
        <v>1.7</v>
      </c>
      <c r="L49">
        <v>650</v>
      </c>
      <c r="M49">
        <v>715</v>
      </c>
      <c r="N49">
        <v>10</v>
      </c>
      <c r="O49">
        <v>100</v>
      </c>
      <c r="P49">
        <v>11100</v>
      </c>
      <c r="Q49" t="s">
        <v>445</v>
      </c>
      <c r="R49" t="s">
        <v>351</v>
      </c>
      <c r="S49" t="s">
        <v>351</v>
      </c>
      <c r="T49" t="s">
        <v>347</v>
      </c>
      <c r="U49" t="s">
        <v>347</v>
      </c>
      <c r="V49" t="s">
        <v>347</v>
      </c>
      <c r="W49" t="s">
        <v>347</v>
      </c>
      <c r="X49" t="s">
        <v>347</v>
      </c>
    </row>
    <row r="50" spans="1:24">
      <c r="A50" t="s">
        <v>108</v>
      </c>
      <c r="B50" t="s">
        <v>445</v>
      </c>
      <c r="C50" t="s">
        <v>447</v>
      </c>
      <c r="D50">
        <v>1450</v>
      </c>
      <c r="E50">
        <v>1520</v>
      </c>
      <c r="F50">
        <v>1490</v>
      </c>
      <c r="G50">
        <v>1.7</v>
      </c>
      <c r="H50">
        <v>1410</v>
      </c>
      <c r="I50">
        <v>1480</v>
      </c>
      <c r="J50">
        <v>1450</v>
      </c>
      <c r="K50">
        <v>1.7</v>
      </c>
      <c r="L50">
        <v>850</v>
      </c>
      <c r="M50">
        <v>935</v>
      </c>
      <c r="N50">
        <v>10</v>
      </c>
      <c r="O50">
        <v>100</v>
      </c>
      <c r="P50">
        <v>14500</v>
      </c>
      <c r="Q50" t="s">
        <v>445</v>
      </c>
      <c r="R50" t="s">
        <v>351</v>
      </c>
      <c r="S50" t="s">
        <v>351</v>
      </c>
      <c r="T50" t="s">
        <v>347</v>
      </c>
      <c r="U50" t="s">
        <v>347</v>
      </c>
      <c r="V50" t="s">
        <v>347</v>
      </c>
      <c r="W50" t="s">
        <v>347</v>
      </c>
      <c r="X50" t="s">
        <v>347</v>
      </c>
    </row>
    <row r="51" spans="1:24">
      <c r="A51" t="s">
        <v>106</v>
      </c>
      <c r="B51" t="s">
        <v>448</v>
      </c>
      <c r="C51" t="s">
        <v>449</v>
      </c>
      <c r="D51">
        <v>1990</v>
      </c>
      <c r="E51">
        <v>2090</v>
      </c>
      <c r="F51">
        <v>2040</v>
      </c>
      <c r="G51">
        <v>1.7</v>
      </c>
      <c r="H51">
        <v>1940</v>
      </c>
      <c r="I51">
        <v>2040</v>
      </c>
      <c r="J51">
        <v>1990</v>
      </c>
      <c r="K51">
        <v>1.7</v>
      </c>
      <c r="L51">
        <v>1170</v>
      </c>
      <c r="M51">
        <v>1287</v>
      </c>
      <c r="N51">
        <v>10</v>
      </c>
      <c r="O51">
        <v>100</v>
      </c>
      <c r="P51">
        <v>19900</v>
      </c>
      <c r="Q51" t="s">
        <v>445</v>
      </c>
      <c r="R51" t="s">
        <v>351</v>
      </c>
      <c r="S51" t="s">
        <v>351</v>
      </c>
      <c r="T51" t="s">
        <v>347</v>
      </c>
      <c r="U51" t="s">
        <v>347</v>
      </c>
      <c r="V51" t="s">
        <v>347</v>
      </c>
      <c r="W51" t="s">
        <v>347</v>
      </c>
      <c r="X51" t="s">
        <v>347</v>
      </c>
    </row>
    <row r="52" spans="1:24">
      <c r="A52" t="s">
        <v>104</v>
      </c>
      <c r="B52" t="s">
        <v>450</v>
      </c>
      <c r="C52" t="s">
        <v>451</v>
      </c>
      <c r="D52">
        <v>3400</v>
      </c>
      <c r="E52">
        <v>3570</v>
      </c>
      <c r="F52">
        <v>3490</v>
      </c>
      <c r="G52">
        <v>1.7</v>
      </c>
      <c r="H52">
        <v>3300</v>
      </c>
      <c r="I52">
        <v>3470</v>
      </c>
      <c r="J52">
        <v>3380</v>
      </c>
      <c r="K52">
        <v>1.7</v>
      </c>
      <c r="L52">
        <v>2000</v>
      </c>
      <c r="M52">
        <v>2200</v>
      </c>
      <c r="N52">
        <v>10</v>
      </c>
      <c r="O52">
        <v>100</v>
      </c>
      <c r="P52">
        <v>34000</v>
      </c>
      <c r="Q52" t="s">
        <v>445</v>
      </c>
      <c r="R52" t="s">
        <v>351</v>
      </c>
      <c r="S52" t="s">
        <v>351</v>
      </c>
      <c r="T52" t="s">
        <v>347</v>
      </c>
      <c r="U52" t="s">
        <v>347</v>
      </c>
      <c r="V52" t="s">
        <v>347</v>
      </c>
      <c r="W52" t="s">
        <v>347</v>
      </c>
      <c r="X52" t="s">
        <v>347</v>
      </c>
    </row>
    <row r="53" spans="1:24">
      <c r="A53" t="s">
        <v>102</v>
      </c>
      <c r="B53" t="s">
        <v>445</v>
      </c>
      <c r="C53" t="s">
        <v>452</v>
      </c>
      <c r="D53">
        <v>4930</v>
      </c>
      <c r="E53">
        <v>5180</v>
      </c>
      <c r="F53">
        <v>5050</v>
      </c>
      <c r="G53">
        <v>1.7</v>
      </c>
      <c r="H53">
        <v>4790</v>
      </c>
      <c r="I53">
        <v>5030</v>
      </c>
      <c r="J53">
        <v>4910</v>
      </c>
      <c r="K53">
        <v>1.7</v>
      </c>
      <c r="L53">
        <v>2900</v>
      </c>
      <c r="M53">
        <v>3190</v>
      </c>
      <c r="N53">
        <v>10</v>
      </c>
      <c r="O53">
        <v>100</v>
      </c>
      <c r="P53">
        <v>49300</v>
      </c>
      <c r="Q53" t="s">
        <v>445</v>
      </c>
      <c r="R53" t="s">
        <v>351</v>
      </c>
      <c r="S53" t="s">
        <v>351</v>
      </c>
      <c r="T53" t="s">
        <v>347</v>
      </c>
      <c r="U53" t="s">
        <v>347</v>
      </c>
      <c r="V53" t="s">
        <v>347</v>
      </c>
      <c r="W53" t="s">
        <v>347</v>
      </c>
      <c r="X53" t="s">
        <v>347</v>
      </c>
    </row>
    <row r="54" spans="1:24">
      <c r="A54" t="s">
        <v>100</v>
      </c>
      <c r="B54" t="s">
        <v>445</v>
      </c>
      <c r="C54" t="s">
        <v>453</v>
      </c>
      <c r="D54">
        <v>4930</v>
      </c>
      <c r="E54">
        <v>5180</v>
      </c>
      <c r="F54">
        <v>5050</v>
      </c>
      <c r="G54">
        <v>1.7</v>
      </c>
      <c r="H54">
        <v>5220</v>
      </c>
      <c r="I54">
        <v>5480</v>
      </c>
      <c r="J54">
        <v>5350</v>
      </c>
      <c r="K54">
        <v>1.8</v>
      </c>
      <c r="L54">
        <v>2900</v>
      </c>
      <c r="M54">
        <v>3190</v>
      </c>
      <c r="N54">
        <v>10</v>
      </c>
      <c r="O54">
        <v>100</v>
      </c>
      <c r="P54">
        <v>49300</v>
      </c>
      <c r="Q54" t="s">
        <v>445</v>
      </c>
      <c r="R54" t="s">
        <v>351</v>
      </c>
      <c r="S54" t="s">
        <v>351</v>
      </c>
      <c r="T54" t="s">
        <v>347</v>
      </c>
      <c r="U54" t="s">
        <v>347</v>
      </c>
      <c r="V54" t="s">
        <v>347</v>
      </c>
      <c r="W54" t="s">
        <v>347</v>
      </c>
      <c r="X54" t="s">
        <v>347</v>
      </c>
    </row>
    <row r="55" spans="1:24">
      <c r="A55" t="s">
        <v>98</v>
      </c>
      <c r="B55" t="s">
        <v>454</v>
      </c>
      <c r="C55" t="s">
        <v>455</v>
      </c>
      <c r="D55">
        <v>6120</v>
      </c>
      <c r="E55">
        <v>6430</v>
      </c>
      <c r="F55">
        <v>6270</v>
      </c>
      <c r="G55">
        <v>1.7</v>
      </c>
      <c r="H55">
        <v>5940</v>
      </c>
      <c r="I55">
        <v>6240</v>
      </c>
      <c r="J55">
        <v>6090</v>
      </c>
      <c r="K55">
        <v>1.7</v>
      </c>
      <c r="L55">
        <v>3600</v>
      </c>
      <c r="M55">
        <v>3960</v>
      </c>
      <c r="N55">
        <v>10</v>
      </c>
      <c r="O55">
        <v>100</v>
      </c>
      <c r="P55">
        <v>61200</v>
      </c>
      <c r="Q55" t="s">
        <v>445</v>
      </c>
      <c r="R55" t="s">
        <v>351</v>
      </c>
      <c r="S55" t="s">
        <v>351</v>
      </c>
      <c r="T55" t="s">
        <v>347</v>
      </c>
      <c r="U55" t="s">
        <v>347</v>
      </c>
      <c r="V55" t="s">
        <v>347</v>
      </c>
      <c r="W55" t="s">
        <v>347</v>
      </c>
      <c r="X55" t="s">
        <v>347</v>
      </c>
    </row>
    <row r="56" spans="1:24">
      <c r="A56" t="s">
        <v>96</v>
      </c>
      <c r="B56" t="s">
        <v>456</v>
      </c>
      <c r="C56" t="s">
        <v>457</v>
      </c>
      <c r="D56">
        <v>4680</v>
      </c>
      <c r="E56">
        <v>4910</v>
      </c>
      <c r="F56">
        <v>4800</v>
      </c>
      <c r="G56">
        <v>1.7</v>
      </c>
      <c r="H56">
        <v>4540</v>
      </c>
      <c r="I56">
        <v>4770</v>
      </c>
      <c r="J56">
        <v>4650</v>
      </c>
      <c r="K56">
        <v>1.7</v>
      </c>
      <c r="L56">
        <v>2750</v>
      </c>
      <c r="M56">
        <v>3025</v>
      </c>
      <c r="N56">
        <v>5</v>
      </c>
      <c r="O56">
        <v>50</v>
      </c>
      <c r="P56">
        <v>46800</v>
      </c>
      <c r="Q56" t="s">
        <v>445</v>
      </c>
      <c r="R56" t="s">
        <v>351</v>
      </c>
      <c r="S56" t="s">
        <v>351</v>
      </c>
      <c r="T56" t="s">
        <v>347</v>
      </c>
      <c r="U56" t="s">
        <v>347</v>
      </c>
      <c r="V56" t="s">
        <v>347</v>
      </c>
      <c r="W56" t="s">
        <v>347</v>
      </c>
      <c r="X56" t="s">
        <v>347</v>
      </c>
    </row>
    <row r="57" spans="1:24">
      <c r="A57" t="s">
        <v>94</v>
      </c>
      <c r="B57" t="s">
        <v>458</v>
      </c>
      <c r="C57" t="s">
        <v>459</v>
      </c>
      <c r="D57">
        <v>6380</v>
      </c>
      <c r="E57">
        <v>6700</v>
      </c>
      <c r="F57">
        <v>6540</v>
      </c>
      <c r="G57">
        <v>1.7</v>
      </c>
      <c r="H57">
        <v>6190</v>
      </c>
      <c r="I57">
        <v>6500</v>
      </c>
      <c r="J57">
        <v>6340</v>
      </c>
      <c r="K57">
        <v>1.7</v>
      </c>
      <c r="L57">
        <v>3750</v>
      </c>
      <c r="M57">
        <v>4125</v>
      </c>
      <c r="N57">
        <v>5</v>
      </c>
      <c r="O57">
        <v>50</v>
      </c>
      <c r="P57">
        <v>63800</v>
      </c>
      <c r="Q57" t="s">
        <v>445</v>
      </c>
      <c r="R57" t="s">
        <v>351</v>
      </c>
      <c r="S57" t="s">
        <v>351</v>
      </c>
      <c r="T57" t="s">
        <v>347</v>
      </c>
      <c r="U57" t="s">
        <v>347</v>
      </c>
      <c r="V57" t="s">
        <v>347</v>
      </c>
      <c r="W57" t="s">
        <v>347</v>
      </c>
      <c r="X57" t="s">
        <v>347</v>
      </c>
    </row>
    <row r="58" spans="1:24">
      <c r="A58" t="s">
        <v>92</v>
      </c>
      <c r="B58" t="s">
        <v>460</v>
      </c>
      <c r="C58" t="s">
        <v>461</v>
      </c>
      <c r="D58">
        <v>16150</v>
      </c>
      <c r="E58">
        <v>16960</v>
      </c>
      <c r="F58">
        <v>16550</v>
      </c>
      <c r="G58">
        <v>1.7</v>
      </c>
      <c r="H58">
        <v>15680</v>
      </c>
      <c r="I58">
        <v>16460</v>
      </c>
      <c r="J58">
        <v>16070</v>
      </c>
      <c r="K58">
        <v>1.7</v>
      </c>
      <c r="L58">
        <v>9500</v>
      </c>
      <c r="M58">
        <v>10450</v>
      </c>
      <c r="N58">
        <v>50</v>
      </c>
      <c r="O58">
        <v>50</v>
      </c>
      <c r="P58">
        <v>16150</v>
      </c>
      <c r="Q58" t="s">
        <v>462</v>
      </c>
      <c r="R58" t="s">
        <v>351</v>
      </c>
      <c r="S58" t="s">
        <v>351</v>
      </c>
      <c r="T58" t="s">
        <v>347</v>
      </c>
      <c r="U58" t="s">
        <v>347</v>
      </c>
      <c r="V58" t="s">
        <v>347</v>
      </c>
      <c r="W58" t="s">
        <v>347</v>
      </c>
      <c r="X58" t="s">
        <v>347</v>
      </c>
    </row>
    <row r="59" spans="1:24">
      <c r="A59" t="s">
        <v>90</v>
      </c>
      <c r="B59" t="s">
        <v>463</v>
      </c>
      <c r="C59" t="s">
        <v>464</v>
      </c>
      <c r="D59">
        <v>3800</v>
      </c>
      <c r="E59">
        <v>3990</v>
      </c>
      <c r="F59">
        <v>3900</v>
      </c>
      <c r="G59">
        <v>1.7</v>
      </c>
      <c r="H59">
        <v>3800</v>
      </c>
      <c r="I59">
        <v>3990</v>
      </c>
      <c r="J59">
        <v>3900</v>
      </c>
      <c r="K59">
        <v>1.7</v>
      </c>
      <c r="L59">
        <v>2300</v>
      </c>
      <c r="M59">
        <v>2530</v>
      </c>
      <c r="N59">
        <v>100</v>
      </c>
      <c r="O59">
        <v>1000</v>
      </c>
      <c r="P59">
        <v>38000</v>
      </c>
      <c r="Q59" t="s">
        <v>465</v>
      </c>
      <c r="R59" t="s">
        <v>351</v>
      </c>
      <c r="S59" t="s">
        <v>351</v>
      </c>
      <c r="T59" t="s">
        <v>347</v>
      </c>
      <c r="U59" t="s">
        <v>347</v>
      </c>
      <c r="V59" t="s">
        <v>347</v>
      </c>
      <c r="W59" t="s">
        <v>347</v>
      </c>
      <c r="X59" t="s">
        <v>347</v>
      </c>
    </row>
    <row r="60" spans="1:24">
      <c r="A60" t="s">
        <v>88</v>
      </c>
      <c r="B60" t="s">
        <v>463</v>
      </c>
      <c r="C60" t="s">
        <v>466</v>
      </c>
      <c r="D60">
        <v>5940</v>
      </c>
      <c r="E60">
        <v>6240</v>
      </c>
      <c r="F60">
        <v>6090</v>
      </c>
      <c r="G60">
        <v>1.7</v>
      </c>
      <c r="H60">
        <v>5940</v>
      </c>
      <c r="I60">
        <v>6240</v>
      </c>
      <c r="J60">
        <v>6090</v>
      </c>
      <c r="K60">
        <v>1.7</v>
      </c>
      <c r="L60">
        <v>3600</v>
      </c>
      <c r="M60">
        <v>3960</v>
      </c>
      <c r="N60">
        <v>100</v>
      </c>
      <c r="O60">
        <v>700</v>
      </c>
      <c r="P60">
        <v>41580</v>
      </c>
      <c r="Q60" t="s">
        <v>465</v>
      </c>
      <c r="R60" t="s">
        <v>467</v>
      </c>
      <c r="S60" t="s">
        <v>351</v>
      </c>
      <c r="T60" t="s">
        <v>385</v>
      </c>
      <c r="U60" t="s">
        <v>347</v>
      </c>
      <c r="V60" t="s">
        <v>347</v>
      </c>
      <c r="W60" t="s">
        <v>347</v>
      </c>
      <c r="X60" t="s">
        <v>347</v>
      </c>
    </row>
    <row r="61" spans="1:24">
      <c r="A61" t="s">
        <v>86</v>
      </c>
      <c r="B61" t="s">
        <v>463</v>
      </c>
      <c r="C61" t="s">
        <v>468</v>
      </c>
      <c r="D61">
        <v>6600</v>
      </c>
      <c r="E61">
        <v>6930</v>
      </c>
      <c r="F61">
        <v>6770</v>
      </c>
      <c r="G61">
        <v>1.7</v>
      </c>
      <c r="H61">
        <v>6600</v>
      </c>
      <c r="I61">
        <v>6930</v>
      </c>
      <c r="J61">
        <v>6770</v>
      </c>
      <c r="K61">
        <v>1.7</v>
      </c>
      <c r="L61">
        <v>4000</v>
      </c>
      <c r="M61">
        <v>4400</v>
      </c>
      <c r="N61">
        <v>100</v>
      </c>
      <c r="O61">
        <v>600</v>
      </c>
      <c r="P61">
        <v>39600</v>
      </c>
      <c r="Q61" t="s">
        <v>465</v>
      </c>
      <c r="R61" t="s">
        <v>469</v>
      </c>
      <c r="S61" t="s">
        <v>351</v>
      </c>
      <c r="T61" t="s">
        <v>352</v>
      </c>
      <c r="U61" t="s">
        <v>385</v>
      </c>
      <c r="V61" t="s">
        <v>347</v>
      </c>
      <c r="W61" t="s">
        <v>347</v>
      </c>
      <c r="X61" t="s">
        <v>347</v>
      </c>
    </row>
    <row r="62" spans="1:24">
      <c r="A62" t="s">
        <v>84</v>
      </c>
      <c r="B62" t="s">
        <v>463</v>
      </c>
      <c r="C62" t="s">
        <v>470</v>
      </c>
      <c r="D62">
        <v>5120</v>
      </c>
      <c r="E62">
        <v>5380</v>
      </c>
      <c r="F62">
        <v>5250</v>
      </c>
      <c r="G62">
        <v>1.7</v>
      </c>
      <c r="H62">
        <v>5120</v>
      </c>
      <c r="I62">
        <v>5380</v>
      </c>
      <c r="J62">
        <v>5250</v>
      </c>
      <c r="K62">
        <v>1.7</v>
      </c>
      <c r="L62">
        <v>3100</v>
      </c>
      <c r="M62">
        <v>3410</v>
      </c>
      <c r="N62">
        <v>50</v>
      </c>
      <c r="O62">
        <v>500</v>
      </c>
      <c r="P62">
        <v>51200</v>
      </c>
      <c r="Q62" t="s">
        <v>465</v>
      </c>
      <c r="R62" t="s">
        <v>469</v>
      </c>
      <c r="S62" t="s">
        <v>351</v>
      </c>
      <c r="T62" t="s">
        <v>352</v>
      </c>
      <c r="U62" t="s">
        <v>361</v>
      </c>
      <c r="V62" t="s">
        <v>385</v>
      </c>
      <c r="W62" t="s">
        <v>347</v>
      </c>
      <c r="X62" t="s">
        <v>347</v>
      </c>
    </row>
    <row r="63" spans="1:24">
      <c r="A63" t="s">
        <v>82</v>
      </c>
      <c r="B63" t="s">
        <v>471</v>
      </c>
      <c r="C63" t="s">
        <v>472</v>
      </c>
      <c r="D63">
        <v>5610</v>
      </c>
      <c r="E63">
        <v>5890</v>
      </c>
      <c r="F63">
        <v>5750</v>
      </c>
      <c r="G63">
        <v>1.7</v>
      </c>
      <c r="H63">
        <v>5610</v>
      </c>
      <c r="I63">
        <v>5890</v>
      </c>
      <c r="J63">
        <v>5750</v>
      </c>
      <c r="K63">
        <v>1.7</v>
      </c>
      <c r="L63">
        <v>3400</v>
      </c>
      <c r="M63">
        <v>3740</v>
      </c>
      <c r="N63">
        <v>50</v>
      </c>
      <c r="O63">
        <v>500</v>
      </c>
      <c r="P63">
        <v>56100</v>
      </c>
      <c r="Q63" t="s">
        <v>465</v>
      </c>
      <c r="R63" t="s">
        <v>467</v>
      </c>
      <c r="S63" t="s">
        <v>351</v>
      </c>
      <c r="T63" t="s">
        <v>352</v>
      </c>
      <c r="U63" t="s">
        <v>385</v>
      </c>
      <c r="V63" t="s">
        <v>347</v>
      </c>
      <c r="W63" t="s">
        <v>347</v>
      </c>
      <c r="X63" t="s">
        <v>347</v>
      </c>
    </row>
    <row r="64" spans="1:24">
      <c r="A64" t="s">
        <v>80</v>
      </c>
      <c r="B64" t="s">
        <v>471</v>
      </c>
      <c r="C64" t="s">
        <v>473</v>
      </c>
      <c r="D64">
        <v>5120</v>
      </c>
      <c r="E64">
        <v>5380</v>
      </c>
      <c r="F64">
        <v>5250</v>
      </c>
      <c r="G64">
        <v>1.7</v>
      </c>
      <c r="H64">
        <v>5120</v>
      </c>
      <c r="I64">
        <v>5380</v>
      </c>
      <c r="J64">
        <v>5250</v>
      </c>
      <c r="K64">
        <v>1.7</v>
      </c>
      <c r="L64">
        <v>3100</v>
      </c>
      <c r="M64">
        <v>3410</v>
      </c>
      <c r="N64">
        <v>25</v>
      </c>
      <c r="O64">
        <v>500</v>
      </c>
      <c r="P64">
        <v>102400</v>
      </c>
      <c r="Q64" t="s">
        <v>465</v>
      </c>
      <c r="R64" t="s">
        <v>469</v>
      </c>
      <c r="S64" t="s">
        <v>351</v>
      </c>
      <c r="T64" t="s">
        <v>352</v>
      </c>
      <c r="U64" t="s">
        <v>385</v>
      </c>
      <c r="V64" t="s">
        <v>347</v>
      </c>
      <c r="W64" t="s">
        <v>347</v>
      </c>
      <c r="X64" t="s">
        <v>347</v>
      </c>
    </row>
    <row r="65" spans="1:24">
      <c r="A65" t="s">
        <v>78</v>
      </c>
      <c r="B65" t="s">
        <v>471</v>
      </c>
      <c r="C65" t="s">
        <v>474</v>
      </c>
      <c r="D65">
        <v>5610</v>
      </c>
      <c r="E65">
        <v>5890</v>
      </c>
      <c r="F65">
        <v>5750</v>
      </c>
      <c r="G65">
        <v>1.7</v>
      </c>
      <c r="H65">
        <v>5610</v>
      </c>
      <c r="I65">
        <v>5890</v>
      </c>
      <c r="J65">
        <v>5750</v>
      </c>
      <c r="K65">
        <v>1.7</v>
      </c>
      <c r="L65">
        <v>3400</v>
      </c>
      <c r="M65">
        <v>3740</v>
      </c>
      <c r="N65">
        <v>25</v>
      </c>
      <c r="O65">
        <v>500</v>
      </c>
      <c r="P65">
        <v>112200</v>
      </c>
      <c r="Q65" t="s">
        <v>465</v>
      </c>
      <c r="R65" t="s">
        <v>469</v>
      </c>
      <c r="S65" t="s">
        <v>351</v>
      </c>
      <c r="T65" t="s">
        <v>352</v>
      </c>
      <c r="U65" t="s">
        <v>385</v>
      </c>
      <c r="V65" t="s">
        <v>347</v>
      </c>
      <c r="W65" t="s">
        <v>347</v>
      </c>
      <c r="X65" t="s">
        <v>347</v>
      </c>
    </row>
    <row r="66" spans="1:24">
      <c r="A66" t="s">
        <v>76</v>
      </c>
      <c r="B66" t="s">
        <v>475</v>
      </c>
      <c r="C66" t="s">
        <v>476</v>
      </c>
      <c r="D66">
        <v>1550</v>
      </c>
      <c r="E66">
        <v>1630</v>
      </c>
      <c r="F66">
        <v>1590</v>
      </c>
      <c r="G66">
        <v>1.6</v>
      </c>
      <c r="H66">
        <v>1500</v>
      </c>
      <c r="I66">
        <v>1580</v>
      </c>
      <c r="J66">
        <v>1540</v>
      </c>
      <c r="K66">
        <v>1.5</v>
      </c>
      <c r="L66">
        <v>1000</v>
      </c>
      <c r="M66">
        <v>1100</v>
      </c>
      <c r="N66">
        <v>200</v>
      </c>
      <c r="O66">
        <v>2000</v>
      </c>
      <c r="P66">
        <v>15500</v>
      </c>
      <c r="Q66" t="s">
        <v>477</v>
      </c>
      <c r="R66" t="s">
        <v>351</v>
      </c>
      <c r="S66" t="s">
        <v>351</v>
      </c>
      <c r="T66" t="s">
        <v>347</v>
      </c>
      <c r="U66" t="s">
        <v>347</v>
      </c>
      <c r="V66" t="s">
        <v>347</v>
      </c>
      <c r="W66" t="s">
        <v>347</v>
      </c>
      <c r="X66" t="s">
        <v>347</v>
      </c>
    </row>
    <row r="67" spans="1:24">
      <c r="A67" t="s">
        <v>74</v>
      </c>
      <c r="B67" t="s">
        <v>475</v>
      </c>
      <c r="C67" t="s">
        <v>478</v>
      </c>
      <c r="D67">
        <v>2170</v>
      </c>
      <c r="E67">
        <v>2280</v>
      </c>
      <c r="F67">
        <v>2220</v>
      </c>
      <c r="G67">
        <v>1.6</v>
      </c>
      <c r="H67">
        <v>2100</v>
      </c>
      <c r="I67">
        <v>2210</v>
      </c>
      <c r="J67">
        <v>2150</v>
      </c>
      <c r="K67">
        <v>1.5</v>
      </c>
      <c r="L67">
        <v>1400</v>
      </c>
      <c r="M67">
        <v>1540</v>
      </c>
      <c r="N67">
        <v>200</v>
      </c>
      <c r="O67">
        <v>2000</v>
      </c>
      <c r="P67">
        <v>21700</v>
      </c>
      <c r="Q67" t="s">
        <v>477</v>
      </c>
      <c r="R67" t="s">
        <v>351</v>
      </c>
      <c r="S67" t="s">
        <v>351</v>
      </c>
      <c r="T67" t="s">
        <v>347</v>
      </c>
      <c r="U67" t="s">
        <v>347</v>
      </c>
      <c r="V67" t="s">
        <v>347</v>
      </c>
      <c r="W67" t="s">
        <v>347</v>
      </c>
      <c r="X67" t="s">
        <v>347</v>
      </c>
    </row>
    <row r="68" spans="1:24">
      <c r="A68" t="s">
        <v>72</v>
      </c>
      <c r="B68" t="s">
        <v>475</v>
      </c>
      <c r="C68" t="s">
        <v>479</v>
      </c>
      <c r="D68">
        <v>2790</v>
      </c>
      <c r="E68">
        <v>2930</v>
      </c>
      <c r="F68">
        <v>2860</v>
      </c>
      <c r="G68">
        <v>1.6</v>
      </c>
      <c r="H68">
        <v>2700</v>
      </c>
      <c r="I68">
        <v>2840</v>
      </c>
      <c r="J68">
        <v>2770</v>
      </c>
      <c r="K68">
        <v>1.5</v>
      </c>
      <c r="L68">
        <v>1800</v>
      </c>
      <c r="M68">
        <v>1980</v>
      </c>
      <c r="N68">
        <v>200</v>
      </c>
      <c r="O68">
        <v>2000</v>
      </c>
      <c r="P68">
        <v>27900</v>
      </c>
      <c r="Q68" t="s">
        <v>477</v>
      </c>
      <c r="R68" t="s">
        <v>351</v>
      </c>
      <c r="S68" t="s">
        <v>351</v>
      </c>
      <c r="T68" t="s">
        <v>347</v>
      </c>
      <c r="U68" t="s">
        <v>347</v>
      </c>
      <c r="V68" t="s">
        <v>347</v>
      </c>
      <c r="W68" t="s">
        <v>347</v>
      </c>
      <c r="X68" t="s">
        <v>347</v>
      </c>
    </row>
    <row r="69" spans="1:24">
      <c r="A69" t="s">
        <v>70</v>
      </c>
      <c r="B69" t="s">
        <v>475</v>
      </c>
      <c r="C69" t="s">
        <v>480</v>
      </c>
      <c r="D69">
        <v>2020</v>
      </c>
      <c r="E69">
        <v>2120</v>
      </c>
      <c r="F69">
        <v>2070</v>
      </c>
      <c r="G69">
        <v>1.6</v>
      </c>
      <c r="H69">
        <v>1950</v>
      </c>
      <c r="I69">
        <v>2050</v>
      </c>
      <c r="J69">
        <v>2000</v>
      </c>
      <c r="K69">
        <v>1.5</v>
      </c>
      <c r="L69">
        <v>1300</v>
      </c>
      <c r="M69">
        <v>1430</v>
      </c>
      <c r="N69">
        <v>200</v>
      </c>
      <c r="O69">
        <v>2000</v>
      </c>
      <c r="P69">
        <v>20200</v>
      </c>
      <c r="Q69" t="s">
        <v>477</v>
      </c>
      <c r="R69" t="s">
        <v>351</v>
      </c>
      <c r="S69" t="s">
        <v>351</v>
      </c>
      <c r="T69" t="s">
        <v>347</v>
      </c>
      <c r="U69" t="s">
        <v>347</v>
      </c>
      <c r="V69" t="s">
        <v>347</v>
      </c>
      <c r="W69" t="s">
        <v>347</v>
      </c>
      <c r="X69" t="s">
        <v>347</v>
      </c>
    </row>
    <row r="70" spans="1:24">
      <c r="A70" t="s">
        <v>68</v>
      </c>
      <c r="B70" t="s">
        <v>475</v>
      </c>
      <c r="C70" t="s">
        <v>481</v>
      </c>
      <c r="D70">
        <v>3720</v>
      </c>
      <c r="E70">
        <v>3910</v>
      </c>
      <c r="F70">
        <v>3810</v>
      </c>
      <c r="G70">
        <v>1.6</v>
      </c>
      <c r="H70">
        <v>3600</v>
      </c>
      <c r="I70">
        <v>3780</v>
      </c>
      <c r="J70">
        <v>3690</v>
      </c>
      <c r="K70">
        <v>1.5</v>
      </c>
      <c r="L70">
        <v>2400</v>
      </c>
      <c r="M70">
        <v>2640</v>
      </c>
      <c r="N70">
        <v>200</v>
      </c>
      <c r="O70">
        <v>2000</v>
      </c>
      <c r="P70">
        <v>37200</v>
      </c>
      <c r="Q70" t="s">
        <v>477</v>
      </c>
      <c r="R70" t="s">
        <v>351</v>
      </c>
      <c r="S70" t="s">
        <v>351</v>
      </c>
      <c r="T70" t="s">
        <v>347</v>
      </c>
      <c r="U70" t="s">
        <v>347</v>
      </c>
      <c r="V70" t="s">
        <v>347</v>
      </c>
      <c r="W70" t="s">
        <v>347</v>
      </c>
      <c r="X70" t="s">
        <v>347</v>
      </c>
    </row>
    <row r="71" spans="1:24">
      <c r="A71" t="s">
        <v>66</v>
      </c>
      <c r="B71" t="s">
        <v>475</v>
      </c>
      <c r="C71" t="s">
        <v>482</v>
      </c>
      <c r="D71">
        <v>4650</v>
      </c>
      <c r="E71">
        <v>4880</v>
      </c>
      <c r="F71">
        <v>4770</v>
      </c>
      <c r="G71">
        <v>1.6</v>
      </c>
      <c r="H71">
        <v>4500</v>
      </c>
      <c r="I71">
        <v>4730</v>
      </c>
      <c r="J71">
        <v>4610</v>
      </c>
      <c r="K71">
        <v>1.5</v>
      </c>
      <c r="L71">
        <v>3000</v>
      </c>
      <c r="M71">
        <v>3300</v>
      </c>
      <c r="N71">
        <v>200</v>
      </c>
      <c r="O71">
        <v>2000</v>
      </c>
      <c r="P71">
        <v>46500</v>
      </c>
      <c r="Q71" t="s">
        <v>477</v>
      </c>
      <c r="R71" t="s">
        <v>351</v>
      </c>
      <c r="S71" t="s">
        <v>351</v>
      </c>
      <c r="T71" t="s">
        <v>347</v>
      </c>
      <c r="U71" t="s">
        <v>347</v>
      </c>
      <c r="V71" t="s">
        <v>347</v>
      </c>
      <c r="W71" t="s">
        <v>347</v>
      </c>
      <c r="X71" t="s">
        <v>347</v>
      </c>
    </row>
    <row r="72" spans="1:24">
      <c r="A72" t="s">
        <v>64</v>
      </c>
      <c r="B72" t="s">
        <v>483</v>
      </c>
      <c r="C72" t="s">
        <v>484</v>
      </c>
      <c r="D72">
        <v>3100</v>
      </c>
      <c r="E72">
        <v>3260</v>
      </c>
      <c r="F72">
        <v>3180</v>
      </c>
      <c r="G72">
        <v>1.6</v>
      </c>
      <c r="H72">
        <v>3000</v>
      </c>
      <c r="I72">
        <v>3150</v>
      </c>
      <c r="J72">
        <v>3080</v>
      </c>
      <c r="K72">
        <v>1.5</v>
      </c>
      <c r="L72">
        <v>2000</v>
      </c>
      <c r="M72">
        <v>2200</v>
      </c>
      <c r="N72">
        <v>100</v>
      </c>
      <c r="O72">
        <v>1000</v>
      </c>
      <c r="P72">
        <v>31000</v>
      </c>
      <c r="Q72" t="s">
        <v>485</v>
      </c>
      <c r="R72" t="s">
        <v>351</v>
      </c>
      <c r="S72" t="s">
        <v>351</v>
      </c>
      <c r="T72" t="s">
        <v>347</v>
      </c>
      <c r="U72" t="s">
        <v>347</v>
      </c>
      <c r="V72" t="s">
        <v>347</v>
      </c>
      <c r="W72" t="s">
        <v>347</v>
      </c>
      <c r="X72" t="s">
        <v>347</v>
      </c>
    </row>
    <row r="73" spans="1:24">
      <c r="A73" t="s">
        <v>62</v>
      </c>
      <c r="B73" t="s">
        <v>61</v>
      </c>
      <c r="C73" t="s">
        <v>486</v>
      </c>
      <c r="D73">
        <v>6200</v>
      </c>
      <c r="E73">
        <v>6510</v>
      </c>
      <c r="F73">
        <v>6360</v>
      </c>
      <c r="G73">
        <v>1.6</v>
      </c>
      <c r="H73">
        <v>6000</v>
      </c>
      <c r="I73">
        <v>6300</v>
      </c>
      <c r="J73">
        <v>6150</v>
      </c>
      <c r="K73">
        <v>1.5</v>
      </c>
      <c r="L73">
        <v>4000</v>
      </c>
      <c r="M73">
        <v>4400</v>
      </c>
      <c r="N73">
        <v>100</v>
      </c>
      <c r="O73">
        <v>100</v>
      </c>
      <c r="P73">
        <v>6200</v>
      </c>
      <c r="Q73" t="s">
        <v>487</v>
      </c>
      <c r="R73" t="s">
        <v>351</v>
      </c>
      <c r="S73" t="s">
        <v>351</v>
      </c>
      <c r="T73" t="s">
        <v>347</v>
      </c>
      <c r="U73" t="s">
        <v>347</v>
      </c>
      <c r="V73" t="s">
        <v>347</v>
      </c>
      <c r="W73" t="s">
        <v>347</v>
      </c>
      <c r="X73" t="s">
        <v>347</v>
      </c>
    </row>
    <row r="74" spans="1:24">
      <c r="A74" t="s">
        <v>60</v>
      </c>
      <c r="B74" t="s">
        <v>59</v>
      </c>
      <c r="C74" t="s">
        <v>488</v>
      </c>
      <c r="D74">
        <v>7520</v>
      </c>
      <c r="E74">
        <v>7900</v>
      </c>
      <c r="F74">
        <v>7710</v>
      </c>
      <c r="G74">
        <v>1.6</v>
      </c>
      <c r="H74">
        <v>7280</v>
      </c>
      <c r="I74">
        <v>7640</v>
      </c>
      <c r="J74">
        <v>7460</v>
      </c>
      <c r="K74">
        <v>1.5</v>
      </c>
      <c r="L74">
        <v>4850</v>
      </c>
      <c r="M74">
        <v>5335</v>
      </c>
      <c r="N74">
        <v>100</v>
      </c>
      <c r="O74">
        <v>100</v>
      </c>
      <c r="P74">
        <v>7520</v>
      </c>
      <c r="Q74" t="s">
        <v>487</v>
      </c>
      <c r="R74" t="s">
        <v>351</v>
      </c>
      <c r="S74" t="s">
        <v>351</v>
      </c>
      <c r="T74" t="s">
        <v>347</v>
      </c>
      <c r="U74" t="s">
        <v>347</v>
      </c>
      <c r="V74" t="s">
        <v>347</v>
      </c>
      <c r="W74" t="s">
        <v>347</v>
      </c>
      <c r="X74" t="s">
        <v>347</v>
      </c>
    </row>
    <row r="75" spans="1:24">
      <c r="A75" t="s">
        <v>58</v>
      </c>
      <c r="B75" t="s">
        <v>57</v>
      </c>
      <c r="C75" t="s">
        <v>489</v>
      </c>
      <c r="D75">
        <v>9610</v>
      </c>
      <c r="E75">
        <v>10090</v>
      </c>
      <c r="F75">
        <v>9850</v>
      </c>
      <c r="G75">
        <v>1.6</v>
      </c>
      <c r="H75">
        <v>9300</v>
      </c>
      <c r="I75">
        <v>9770</v>
      </c>
      <c r="J75">
        <v>9530</v>
      </c>
      <c r="K75">
        <v>1.5</v>
      </c>
      <c r="L75">
        <v>6200</v>
      </c>
      <c r="M75">
        <v>6820</v>
      </c>
      <c r="N75">
        <v>100</v>
      </c>
      <c r="O75">
        <v>100</v>
      </c>
      <c r="P75">
        <v>9610</v>
      </c>
      <c r="Q75" t="s">
        <v>487</v>
      </c>
      <c r="R75" t="s">
        <v>351</v>
      </c>
      <c r="S75" t="s">
        <v>351</v>
      </c>
      <c r="T75" t="s">
        <v>347</v>
      </c>
      <c r="U75" t="s">
        <v>347</v>
      </c>
      <c r="V75" t="s">
        <v>347</v>
      </c>
      <c r="W75" t="s">
        <v>347</v>
      </c>
      <c r="X75" t="s">
        <v>347</v>
      </c>
    </row>
    <row r="76" spans="1:24">
      <c r="A76" t="s">
        <v>56</v>
      </c>
      <c r="B76" t="s">
        <v>55</v>
      </c>
      <c r="C76" t="s">
        <v>490</v>
      </c>
      <c r="D76">
        <v>10390</v>
      </c>
      <c r="E76">
        <v>10910</v>
      </c>
      <c r="F76">
        <v>10650</v>
      </c>
      <c r="G76">
        <v>1.6</v>
      </c>
      <c r="H76">
        <v>10050</v>
      </c>
      <c r="I76">
        <v>10550</v>
      </c>
      <c r="J76">
        <v>10300</v>
      </c>
      <c r="K76">
        <v>1.5</v>
      </c>
      <c r="L76">
        <v>6700</v>
      </c>
      <c r="M76">
        <v>7370</v>
      </c>
      <c r="N76">
        <v>100</v>
      </c>
      <c r="O76">
        <v>100</v>
      </c>
      <c r="P76">
        <v>10390</v>
      </c>
      <c r="Q76" t="s">
        <v>487</v>
      </c>
      <c r="R76" t="s">
        <v>351</v>
      </c>
      <c r="S76" t="s">
        <v>351</v>
      </c>
      <c r="T76" t="s">
        <v>347</v>
      </c>
      <c r="U76" t="s">
        <v>347</v>
      </c>
      <c r="V76" t="s">
        <v>347</v>
      </c>
      <c r="W76" t="s">
        <v>347</v>
      </c>
      <c r="X76" t="s">
        <v>347</v>
      </c>
    </row>
    <row r="77" spans="1:24">
      <c r="A77" t="s">
        <v>54</v>
      </c>
      <c r="B77" t="s">
        <v>53</v>
      </c>
      <c r="C77" t="s">
        <v>491</v>
      </c>
      <c r="D77">
        <v>12400</v>
      </c>
      <c r="E77">
        <v>13020</v>
      </c>
      <c r="F77">
        <v>12710</v>
      </c>
      <c r="G77">
        <v>1.6</v>
      </c>
      <c r="H77">
        <v>12000</v>
      </c>
      <c r="I77">
        <v>12600</v>
      </c>
      <c r="J77">
        <v>12300</v>
      </c>
      <c r="K77">
        <v>1.5</v>
      </c>
      <c r="L77">
        <v>8000</v>
      </c>
      <c r="M77">
        <v>8800</v>
      </c>
      <c r="N77">
        <v>100</v>
      </c>
      <c r="O77">
        <v>100</v>
      </c>
      <c r="P77">
        <v>12400</v>
      </c>
      <c r="Q77" t="s">
        <v>487</v>
      </c>
      <c r="R77" t="s">
        <v>351</v>
      </c>
      <c r="S77" t="s">
        <v>351</v>
      </c>
      <c r="T77" t="s">
        <v>347</v>
      </c>
      <c r="U77" t="s">
        <v>347</v>
      </c>
      <c r="V77" t="s">
        <v>347</v>
      </c>
      <c r="W77" t="s">
        <v>347</v>
      </c>
      <c r="X77" t="s">
        <v>347</v>
      </c>
    </row>
    <row r="78" spans="1:24">
      <c r="A78" t="s">
        <v>52</v>
      </c>
      <c r="B78" t="s">
        <v>492</v>
      </c>
      <c r="C78" t="s">
        <v>493</v>
      </c>
      <c r="D78">
        <v>1240</v>
      </c>
      <c r="E78">
        <v>1300</v>
      </c>
      <c r="F78">
        <v>1270</v>
      </c>
      <c r="G78">
        <v>1.6</v>
      </c>
      <c r="H78">
        <v>1200</v>
      </c>
      <c r="I78">
        <v>1260</v>
      </c>
      <c r="J78">
        <v>1230</v>
      </c>
      <c r="K78">
        <v>1.5</v>
      </c>
      <c r="L78">
        <v>800</v>
      </c>
      <c r="M78">
        <v>880</v>
      </c>
      <c r="N78">
        <v>100</v>
      </c>
      <c r="O78">
        <v>2000</v>
      </c>
      <c r="P78">
        <v>24800</v>
      </c>
      <c r="Q78" t="s">
        <v>494</v>
      </c>
      <c r="R78" t="s">
        <v>351</v>
      </c>
      <c r="S78" t="s">
        <v>351</v>
      </c>
      <c r="T78" t="s">
        <v>347</v>
      </c>
      <c r="U78" t="s">
        <v>347</v>
      </c>
      <c r="V78" t="s">
        <v>347</v>
      </c>
      <c r="W78" t="s">
        <v>347</v>
      </c>
      <c r="X78" t="s">
        <v>347</v>
      </c>
    </row>
    <row r="79" spans="1:24">
      <c r="A79" t="s">
        <v>50</v>
      </c>
      <c r="B79" t="s">
        <v>492</v>
      </c>
      <c r="C79" t="s">
        <v>495</v>
      </c>
      <c r="D79">
        <v>1860</v>
      </c>
      <c r="E79">
        <v>1950</v>
      </c>
      <c r="F79">
        <v>1910</v>
      </c>
      <c r="G79">
        <v>1.6</v>
      </c>
      <c r="H79">
        <v>1800</v>
      </c>
      <c r="I79">
        <v>1890</v>
      </c>
      <c r="J79">
        <v>1850</v>
      </c>
      <c r="K79">
        <v>1.5</v>
      </c>
      <c r="L79">
        <v>1200</v>
      </c>
      <c r="M79">
        <v>1320</v>
      </c>
      <c r="N79">
        <v>100</v>
      </c>
      <c r="O79">
        <v>2000</v>
      </c>
      <c r="P79">
        <v>37200</v>
      </c>
      <c r="Q79" t="s">
        <v>494</v>
      </c>
      <c r="R79" t="s">
        <v>351</v>
      </c>
      <c r="S79" t="s">
        <v>351</v>
      </c>
      <c r="T79" t="s">
        <v>347</v>
      </c>
      <c r="U79" t="s">
        <v>347</v>
      </c>
      <c r="V79" t="s">
        <v>347</v>
      </c>
      <c r="W79" t="s">
        <v>347</v>
      </c>
      <c r="X79" t="s">
        <v>347</v>
      </c>
    </row>
    <row r="80" spans="1:24">
      <c r="A80" t="s">
        <v>48</v>
      </c>
      <c r="B80" t="s">
        <v>492</v>
      </c>
      <c r="C80" t="s">
        <v>482</v>
      </c>
      <c r="D80">
        <v>2480</v>
      </c>
      <c r="E80">
        <v>2600</v>
      </c>
      <c r="F80">
        <v>2540</v>
      </c>
      <c r="G80">
        <v>1.6</v>
      </c>
      <c r="H80">
        <v>2400</v>
      </c>
      <c r="I80">
        <v>2520</v>
      </c>
      <c r="J80">
        <v>2460</v>
      </c>
      <c r="K80">
        <v>1.5</v>
      </c>
      <c r="L80">
        <v>1600</v>
      </c>
      <c r="M80">
        <v>1760</v>
      </c>
      <c r="N80">
        <v>100</v>
      </c>
      <c r="O80">
        <v>2000</v>
      </c>
      <c r="P80">
        <v>49600</v>
      </c>
      <c r="Q80" t="s">
        <v>494</v>
      </c>
      <c r="R80" t="s">
        <v>351</v>
      </c>
      <c r="S80" t="s">
        <v>351</v>
      </c>
      <c r="T80" t="s">
        <v>347</v>
      </c>
      <c r="U80" t="s">
        <v>347</v>
      </c>
      <c r="V80" t="s">
        <v>347</v>
      </c>
      <c r="W80" t="s">
        <v>347</v>
      </c>
      <c r="X80" t="s">
        <v>347</v>
      </c>
    </row>
    <row r="81" spans="1:24">
      <c r="A81" t="s">
        <v>46</v>
      </c>
      <c r="B81" t="s">
        <v>492</v>
      </c>
      <c r="C81" t="s">
        <v>496</v>
      </c>
      <c r="D81">
        <v>2950</v>
      </c>
      <c r="E81">
        <v>3100</v>
      </c>
      <c r="F81">
        <v>3020</v>
      </c>
      <c r="G81">
        <v>1.6</v>
      </c>
      <c r="H81">
        <v>2850</v>
      </c>
      <c r="I81">
        <v>2990</v>
      </c>
      <c r="J81">
        <v>2920</v>
      </c>
      <c r="K81">
        <v>1.5</v>
      </c>
      <c r="L81">
        <v>1900</v>
      </c>
      <c r="M81">
        <v>2090</v>
      </c>
      <c r="N81">
        <v>100</v>
      </c>
      <c r="O81">
        <v>1000</v>
      </c>
      <c r="P81">
        <v>29500</v>
      </c>
      <c r="Q81" t="s">
        <v>494</v>
      </c>
      <c r="R81" t="s">
        <v>351</v>
      </c>
      <c r="S81" t="s">
        <v>351</v>
      </c>
      <c r="T81" t="s">
        <v>347</v>
      </c>
      <c r="U81" t="s">
        <v>347</v>
      </c>
      <c r="V81" t="s">
        <v>347</v>
      </c>
      <c r="W81" t="s">
        <v>347</v>
      </c>
      <c r="X81" t="s">
        <v>347</v>
      </c>
    </row>
    <row r="82" spans="1:24">
      <c r="A82" t="s">
        <v>44</v>
      </c>
      <c r="B82" t="s">
        <v>497</v>
      </c>
      <c r="C82" t="s">
        <v>498</v>
      </c>
      <c r="D82">
        <v>15300</v>
      </c>
      <c r="E82">
        <v>16070</v>
      </c>
      <c r="F82">
        <v>15680</v>
      </c>
      <c r="G82">
        <v>1.7</v>
      </c>
      <c r="H82">
        <v>14400</v>
      </c>
      <c r="I82">
        <v>15120</v>
      </c>
      <c r="J82">
        <v>14760</v>
      </c>
      <c r="K82">
        <v>1.6</v>
      </c>
      <c r="L82">
        <v>9000</v>
      </c>
      <c r="M82">
        <v>9900</v>
      </c>
      <c r="N82">
        <v>1</v>
      </c>
      <c r="O82">
        <v>1</v>
      </c>
      <c r="P82">
        <v>15300</v>
      </c>
      <c r="Q82" t="s">
        <v>497</v>
      </c>
      <c r="R82" t="s">
        <v>351</v>
      </c>
      <c r="S82" t="s">
        <v>351</v>
      </c>
      <c r="T82" t="s">
        <v>347</v>
      </c>
      <c r="U82" t="s">
        <v>347</v>
      </c>
      <c r="V82" t="s">
        <v>347</v>
      </c>
      <c r="W82" t="s">
        <v>347</v>
      </c>
      <c r="X82" t="s">
        <v>347</v>
      </c>
    </row>
    <row r="83" spans="1:24">
      <c r="A83" t="s">
        <v>42</v>
      </c>
      <c r="B83" t="s">
        <v>497</v>
      </c>
      <c r="C83" t="s">
        <v>499</v>
      </c>
      <c r="D83">
        <v>17000</v>
      </c>
      <c r="E83">
        <v>17850</v>
      </c>
      <c r="F83">
        <v>17430</v>
      </c>
      <c r="G83">
        <v>1.7</v>
      </c>
      <c r="H83">
        <v>16000</v>
      </c>
      <c r="I83">
        <v>16800</v>
      </c>
      <c r="J83">
        <v>16400</v>
      </c>
      <c r="K83">
        <v>1.6</v>
      </c>
      <c r="L83">
        <v>10000</v>
      </c>
      <c r="M83">
        <v>11000</v>
      </c>
      <c r="N83">
        <v>1</v>
      </c>
      <c r="O83">
        <v>1</v>
      </c>
      <c r="P83">
        <v>17000</v>
      </c>
      <c r="Q83" t="s">
        <v>497</v>
      </c>
      <c r="R83" t="s">
        <v>351</v>
      </c>
      <c r="S83" t="s">
        <v>351</v>
      </c>
      <c r="T83" t="s">
        <v>347</v>
      </c>
      <c r="U83" t="s">
        <v>347</v>
      </c>
      <c r="V83" t="s">
        <v>347</v>
      </c>
      <c r="W83" t="s">
        <v>347</v>
      </c>
      <c r="X83" t="s">
        <v>347</v>
      </c>
    </row>
    <row r="84" spans="1:24">
      <c r="A84" t="s">
        <v>40</v>
      </c>
      <c r="B84" t="s">
        <v>497</v>
      </c>
      <c r="C84" t="s">
        <v>500</v>
      </c>
      <c r="D84">
        <v>18700</v>
      </c>
      <c r="E84">
        <v>19640</v>
      </c>
      <c r="F84">
        <v>19170</v>
      </c>
      <c r="G84">
        <v>1.7</v>
      </c>
      <c r="H84">
        <v>17600</v>
      </c>
      <c r="I84">
        <v>18480</v>
      </c>
      <c r="J84">
        <v>18040</v>
      </c>
      <c r="K84">
        <v>1.6</v>
      </c>
      <c r="L84">
        <v>11000</v>
      </c>
      <c r="M84">
        <v>12100</v>
      </c>
      <c r="N84">
        <v>1</v>
      </c>
      <c r="O84">
        <v>1</v>
      </c>
      <c r="P84">
        <v>18700</v>
      </c>
      <c r="Q84" t="s">
        <v>497</v>
      </c>
      <c r="R84" t="s">
        <v>351</v>
      </c>
      <c r="S84" t="s">
        <v>351</v>
      </c>
      <c r="T84" t="s">
        <v>347</v>
      </c>
      <c r="U84" t="s">
        <v>347</v>
      </c>
      <c r="V84" t="s">
        <v>347</v>
      </c>
      <c r="W84" t="s">
        <v>347</v>
      </c>
      <c r="X84" t="s">
        <v>347</v>
      </c>
    </row>
    <row r="85" spans="1:24">
      <c r="A85" t="s">
        <v>38</v>
      </c>
      <c r="B85" t="s">
        <v>497</v>
      </c>
      <c r="C85" t="s">
        <v>501</v>
      </c>
      <c r="D85">
        <v>22100</v>
      </c>
      <c r="E85">
        <v>23210</v>
      </c>
      <c r="F85">
        <v>22650</v>
      </c>
      <c r="G85">
        <v>1.7</v>
      </c>
      <c r="H85">
        <v>20800</v>
      </c>
      <c r="I85">
        <v>21840</v>
      </c>
      <c r="J85">
        <v>21320</v>
      </c>
      <c r="K85">
        <v>1.6</v>
      </c>
      <c r="L85">
        <v>13000</v>
      </c>
      <c r="M85">
        <v>14300</v>
      </c>
      <c r="N85">
        <v>1</v>
      </c>
      <c r="O85">
        <v>1</v>
      </c>
      <c r="P85">
        <v>22100</v>
      </c>
      <c r="Q85" t="s">
        <v>497</v>
      </c>
      <c r="R85" t="s">
        <v>351</v>
      </c>
      <c r="S85" t="s">
        <v>351</v>
      </c>
      <c r="T85" t="s">
        <v>347</v>
      </c>
      <c r="U85" t="s">
        <v>347</v>
      </c>
      <c r="V85" t="s">
        <v>347</v>
      </c>
      <c r="W85" t="s">
        <v>347</v>
      </c>
      <c r="X85" t="s">
        <v>347</v>
      </c>
    </row>
    <row r="86" spans="1:24">
      <c r="A86" t="s">
        <v>36</v>
      </c>
      <c r="B86" t="s">
        <v>497</v>
      </c>
      <c r="C86" t="s">
        <v>502</v>
      </c>
      <c r="D86">
        <v>25500</v>
      </c>
      <c r="E86">
        <v>26780</v>
      </c>
      <c r="F86">
        <v>26140</v>
      </c>
      <c r="G86">
        <v>1.7</v>
      </c>
      <c r="H86">
        <v>24000</v>
      </c>
      <c r="I86">
        <v>25200</v>
      </c>
      <c r="J86">
        <v>24600</v>
      </c>
      <c r="K86">
        <v>1.6</v>
      </c>
      <c r="L86">
        <v>15000</v>
      </c>
      <c r="M86">
        <v>16500</v>
      </c>
      <c r="N86">
        <v>1</v>
      </c>
      <c r="O86">
        <v>1</v>
      </c>
      <c r="P86">
        <v>25500</v>
      </c>
      <c r="Q86" t="s">
        <v>497</v>
      </c>
      <c r="R86" t="s">
        <v>351</v>
      </c>
      <c r="S86" t="s">
        <v>351</v>
      </c>
      <c r="T86" t="s">
        <v>347</v>
      </c>
      <c r="U86" t="s">
        <v>347</v>
      </c>
      <c r="V86" t="s">
        <v>347</v>
      </c>
      <c r="W86" t="s">
        <v>347</v>
      </c>
      <c r="X86" t="s">
        <v>347</v>
      </c>
    </row>
    <row r="87" spans="1:24">
      <c r="A87" t="s">
        <v>34</v>
      </c>
      <c r="B87" t="s">
        <v>497</v>
      </c>
      <c r="C87" t="s">
        <v>503</v>
      </c>
      <c r="D87">
        <v>30600</v>
      </c>
      <c r="E87">
        <v>32130</v>
      </c>
      <c r="F87">
        <v>31370</v>
      </c>
      <c r="G87">
        <v>1.7</v>
      </c>
      <c r="H87">
        <v>28800</v>
      </c>
      <c r="I87">
        <v>30240</v>
      </c>
      <c r="J87">
        <v>29520</v>
      </c>
      <c r="K87">
        <v>1.6</v>
      </c>
      <c r="L87">
        <v>18000</v>
      </c>
      <c r="M87">
        <v>19800</v>
      </c>
      <c r="N87">
        <v>1</v>
      </c>
      <c r="O87">
        <v>1</v>
      </c>
      <c r="P87">
        <v>30600</v>
      </c>
      <c r="Q87" t="s">
        <v>497</v>
      </c>
      <c r="R87" t="s">
        <v>351</v>
      </c>
      <c r="S87" t="s">
        <v>351</v>
      </c>
      <c r="T87" t="s">
        <v>347</v>
      </c>
      <c r="U87" t="s">
        <v>347</v>
      </c>
      <c r="V87" t="s">
        <v>347</v>
      </c>
      <c r="W87" t="s">
        <v>347</v>
      </c>
      <c r="X87" t="s">
        <v>347</v>
      </c>
    </row>
    <row r="88" spans="1:24">
      <c r="A88" t="s">
        <v>32</v>
      </c>
      <c r="B88" t="s">
        <v>497</v>
      </c>
      <c r="C88" t="s">
        <v>504</v>
      </c>
      <c r="D88">
        <v>30600</v>
      </c>
      <c r="E88">
        <v>32130</v>
      </c>
      <c r="F88">
        <v>31370</v>
      </c>
      <c r="G88">
        <v>1.7</v>
      </c>
      <c r="H88">
        <v>28800</v>
      </c>
      <c r="I88">
        <v>30240</v>
      </c>
      <c r="J88">
        <v>29520</v>
      </c>
      <c r="K88">
        <v>1.6</v>
      </c>
      <c r="L88">
        <v>18000</v>
      </c>
      <c r="M88">
        <v>19800</v>
      </c>
      <c r="N88">
        <v>1</v>
      </c>
      <c r="O88">
        <v>1</v>
      </c>
      <c r="P88">
        <v>30600</v>
      </c>
      <c r="Q88" t="s">
        <v>497</v>
      </c>
      <c r="R88" t="s">
        <v>351</v>
      </c>
      <c r="S88" t="s">
        <v>351</v>
      </c>
      <c r="T88" t="s">
        <v>347</v>
      </c>
      <c r="U88" t="s">
        <v>347</v>
      </c>
      <c r="V88" t="s">
        <v>347</v>
      </c>
      <c r="W88" t="s">
        <v>347</v>
      </c>
      <c r="X88" t="s">
        <v>347</v>
      </c>
    </row>
    <row r="89" spans="1:24">
      <c r="A89" t="s">
        <v>30</v>
      </c>
      <c r="B89" t="s">
        <v>505</v>
      </c>
      <c r="C89" t="s">
        <v>506</v>
      </c>
      <c r="D89">
        <v>11220</v>
      </c>
      <c r="E89">
        <v>11780</v>
      </c>
      <c r="F89">
        <v>11500</v>
      </c>
      <c r="G89">
        <v>1.7</v>
      </c>
      <c r="H89">
        <v>10560</v>
      </c>
      <c r="I89">
        <v>11090</v>
      </c>
      <c r="J89">
        <v>10820</v>
      </c>
      <c r="K89">
        <v>1.6</v>
      </c>
      <c r="L89">
        <v>6600</v>
      </c>
      <c r="M89">
        <v>7260</v>
      </c>
      <c r="N89">
        <v>3000</v>
      </c>
      <c r="O89">
        <v>3000</v>
      </c>
      <c r="P89">
        <v>11220</v>
      </c>
      <c r="Q89" t="s">
        <v>507</v>
      </c>
      <c r="R89" t="s">
        <v>351</v>
      </c>
      <c r="S89" t="s">
        <v>351</v>
      </c>
      <c r="T89" t="s">
        <v>347</v>
      </c>
      <c r="U89" t="s">
        <v>347</v>
      </c>
      <c r="V89" t="s">
        <v>347</v>
      </c>
      <c r="W89" t="s">
        <v>347</v>
      </c>
      <c r="X89" t="s">
        <v>347</v>
      </c>
    </row>
    <row r="90" spans="1:24">
      <c r="A90" t="s">
        <v>28</v>
      </c>
      <c r="B90" t="s">
        <v>505</v>
      </c>
      <c r="C90" t="s">
        <v>476</v>
      </c>
      <c r="D90">
        <v>22440</v>
      </c>
      <c r="E90">
        <v>23560</v>
      </c>
      <c r="F90">
        <v>23000</v>
      </c>
      <c r="G90">
        <v>1.7</v>
      </c>
      <c r="H90">
        <v>21120</v>
      </c>
      <c r="I90">
        <v>22180</v>
      </c>
      <c r="J90">
        <v>21650</v>
      </c>
      <c r="K90">
        <v>1.6</v>
      </c>
      <c r="L90">
        <v>13200</v>
      </c>
      <c r="M90">
        <v>14520</v>
      </c>
      <c r="N90">
        <v>3000</v>
      </c>
      <c r="O90">
        <v>3000</v>
      </c>
      <c r="P90">
        <v>22440</v>
      </c>
      <c r="Q90" t="s">
        <v>507</v>
      </c>
      <c r="R90" t="s">
        <v>351</v>
      </c>
      <c r="S90" t="s">
        <v>351</v>
      </c>
      <c r="T90" t="s">
        <v>347</v>
      </c>
      <c r="U90" t="s">
        <v>347</v>
      </c>
      <c r="V90" t="s">
        <v>347</v>
      </c>
      <c r="W90" t="s">
        <v>347</v>
      </c>
      <c r="X90" t="s">
        <v>347</v>
      </c>
    </row>
    <row r="91" spans="1:24">
      <c r="A91" t="s">
        <v>26</v>
      </c>
      <c r="B91" t="s">
        <v>505</v>
      </c>
      <c r="C91" t="s">
        <v>508</v>
      </c>
      <c r="D91">
        <v>23290</v>
      </c>
      <c r="E91">
        <v>24450</v>
      </c>
      <c r="F91">
        <v>23870</v>
      </c>
      <c r="G91">
        <v>1.7</v>
      </c>
      <c r="H91">
        <v>21920</v>
      </c>
      <c r="I91">
        <v>23020</v>
      </c>
      <c r="J91">
        <v>22470</v>
      </c>
      <c r="K91">
        <v>1.6</v>
      </c>
      <c r="L91">
        <v>13700</v>
      </c>
      <c r="M91">
        <v>15070</v>
      </c>
      <c r="N91">
        <v>3000</v>
      </c>
      <c r="O91">
        <v>3000</v>
      </c>
      <c r="P91">
        <v>23290</v>
      </c>
      <c r="Q91" t="s">
        <v>507</v>
      </c>
      <c r="R91" t="s">
        <v>351</v>
      </c>
      <c r="S91" t="s">
        <v>351</v>
      </c>
      <c r="T91" t="s">
        <v>347</v>
      </c>
      <c r="U91" t="s">
        <v>347</v>
      </c>
      <c r="V91" t="s">
        <v>347</v>
      </c>
      <c r="W91" t="s">
        <v>347</v>
      </c>
      <c r="X91" t="s">
        <v>347</v>
      </c>
    </row>
    <row r="92" spans="1:24">
      <c r="A92" t="s">
        <v>24</v>
      </c>
      <c r="B92" t="s">
        <v>505</v>
      </c>
      <c r="C92" t="s">
        <v>509</v>
      </c>
      <c r="D92">
        <v>14450</v>
      </c>
      <c r="E92">
        <v>15170</v>
      </c>
      <c r="F92">
        <v>14810</v>
      </c>
      <c r="G92">
        <v>1.7</v>
      </c>
      <c r="H92">
        <v>13600</v>
      </c>
      <c r="I92">
        <v>14280</v>
      </c>
      <c r="J92">
        <v>13940</v>
      </c>
      <c r="K92">
        <v>1.6</v>
      </c>
      <c r="L92">
        <v>8500</v>
      </c>
      <c r="M92">
        <v>9350</v>
      </c>
      <c r="N92">
        <v>1000</v>
      </c>
      <c r="O92">
        <v>1000</v>
      </c>
      <c r="P92">
        <v>14450</v>
      </c>
      <c r="Q92" t="s">
        <v>507</v>
      </c>
      <c r="R92" t="s">
        <v>351</v>
      </c>
      <c r="S92" t="s">
        <v>351</v>
      </c>
      <c r="T92" t="s">
        <v>347</v>
      </c>
      <c r="U92" t="s">
        <v>347</v>
      </c>
      <c r="V92" t="s">
        <v>347</v>
      </c>
      <c r="W92" t="s">
        <v>347</v>
      </c>
      <c r="X92" t="s">
        <v>347</v>
      </c>
    </row>
    <row r="93" spans="1:24">
      <c r="A93" t="s">
        <v>22</v>
      </c>
      <c r="B93" t="s">
        <v>505</v>
      </c>
      <c r="C93" t="s">
        <v>510</v>
      </c>
      <c r="D93">
        <v>19550</v>
      </c>
      <c r="E93">
        <v>20530</v>
      </c>
      <c r="F93">
        <v>20040</v>
      </c>
      <c r="G93">
        <v>1.7</v>
      </c>
      <c r="H93">
        <v>18400</v>
      </c>
      <c r="I93">
        <v>19320</v>
      </c>
      <c r="J93">
        <v>18860</v>
      </c>
      <c r="K93">
        <v>1.6</v>
      </c>
      <c r="L93">
        <v>11500</v>
      </c>
      <c r="M93">
        <v>12650</v>
      </c>
      <c r="N93">
        <v>1000</v>
      </c>
      <c r="O93">
        <v>1000</v>
      </c>
      <c r="P93">
        <v>19550</v>
      </c>
      <c r="Q93" t="s">
        <v>507</v>
      </c>
      <c r="R93" t="s">
        <v>351</v>
      </c>
      <c r="S93" t="s">
        <v>351</v>
      </c>
      <c r="T93" t="s">
        <v>347</v>
      </c>
      <c r="U93" t="s">
        <v>347</v>
      </c>
      <c r="V93" t="s">
        <v>347</v>
      </c>
      <c r="W93" t="s">
        <v>347</v>
      </c>
      <c r="X93" t="s">
        <v>347</v>
      </c>
    </row>
    <row r="94" spans="1:24">
      <c r="A94" t="s">
        <v>20</v>
      </c>
      <c r="B94" t="s">
        <v>505</v>
      </c>
      <c r="C94" t="s">
        <v>511</v>
      </c>
      <c r="D94">
        <v>14960</v>
      </c>
      <c r="E94">
        <v>15710</v>
      </c>
      <c r="F94">
        <v>15330</v>
      </c>
      <c r="G94">
        <v>1.7</v>
      </c>
      <c r="H94">
        <v>14080</v>
      </c>
      <c r="I94">
        <v>14780</v>
      </c>
      <c r="J94">
        <v>14430</v>
      </c>
      <c r="K94">
        <v>1.6</v>
      </c>
      <c r="L94">
        <v>8800</v>
      </c>
      <c r="M94">
        <v>9680</v>
      </c>
      <c r="N94">
        <v>3000</v>
      </c>
      <c r="O94">
        <v>3000</v>
      </c>
      <c r="P94">
        <v>14960</v>
      </c>
      <c r="Q94" t="s">
        <v>507</v>
      </c>
      <c r="R94" t="s">
        <v>351</v>
      </c>
      <c r="S94" t="s">
        <v>351</v>
      </c>
      <c r="T94" t="s">
        <v>347</v>
      </c>
      <c r="U94" t="s">
        <v>347</v>
      </c>
      <c r="V94" t="s">
        <v>347</v>
      </c>
      <c r="W94" t="s">
        <v>347</v>
      </c>
      <c r="X94" t="s">
        <v>347</v>
      </c>
    </row>
    <row r="95" spans="1:24">
      <c r="A95" t="s">
        <v>18</v>
      </c>
      <c r="B95" t="s">
        <v>505</v>
      </c>
      <c r="C95" t="s">
        <v>512</v>
      </c>
      <c r="D95">
        <v>11220</v>
      </c>
      <c r="E95">
        <v>11780</v>
      </c>
      <c r="F95">
        <v>11500</v>
      </c>
      <c r="G95">
        <v>1.7</v>
      </c>
      <c r="H95">
        <v>10560</v>
      </c>
      <c r="I95">
        <v>11090</v>
      </c>
      <c r="J95">
        <v>10820</v>
      </c>
      <c r="K95">
        <v>1.6</v>
      </c>
      <c r="L95">
        <v>6600</v>
      </c>
      <c r="M95">
        <v>7260</v>
      </c>
      <c r="N95">
        <v>1000</v>
      </c>
      <c r="O95">
        <v>1000</v>
      </c>
      <c r="P95">
        <v>11220</v>
      </c>
      <c r="Q95" t="s">
        <v>507</v>
      </c>
      <c r="R95" t="s">
        <v>351</v>
      </c>
      <c r="S95" t="s">
        <v>351</v>
      </c>
      <c r="T95" t="s">
        <v>347</v>
      </c>
      <c r="U95" t="s">
        <v>347</v>
      </c>
      <c r="V95" t="s">
        <v>347</v>
      </c>
      <c r="W95" t="s">
        <v>347</v>
      </c>
      <c r="X95" t="s">
        <v>347</v>
      </c>
    </row>
    <row r="96" spans="1:24">
      <c r="A96" t="s">
        <v>16</v>
      </c>
      <c r="B96" t="s">
        <v>513</v>
      </c>
      <c r="C96" t="s">
        <v>514</v>
      </c>
      <c r="D96">
        <v>66000</v>
      </c>
      <c r="E96">
        <v>69300</v>
      </c>
      <c r="F96">
        <v>67650</v>
      </c>
      <c r="G96">
        <v>1.5</v>
      </c>
      <c r="H96">
        <v>66000</v>
      </c>
      <c r="I96">
        <v>69300</v>
      </c>
      <c r="J96">
        <v>67650</v>
      </c>
      <c r="K96">
        <v>1.5</v>
      </c>
      <c r="L96">
        <v>44000</v>
      </c>
      <c r="M96">
        <v>48400</v>
      </c>
      <c r="N96">
        <v>1</v>
      </c>
      <c r="O96">
        <v>1</v>
      </c>
      <c r="P96">
        <v>66000</v>
      </c>
      <c r="Q96" t="s">
        <v>515</v>
      </c>
      <c r="R96" t="s">
        <v>351</v>
      </c>
      <c r="S96" t="s">
        <v>351</v>
      </c>
      <c r="T96" t="s">
        <v>347</v>
      </c>
      <c r="U96" t="s">
        <v>347</v>
      </c>
      <c r="V96" t="s">
        <v>347</v>
      </c>
      <c r="W96" t="s">
        <v>347</v>
      </c>
      <c r="X96" t="s">
        <v>347</v>
      </c>
    </row>
    <row r="97" spans="1:24">
      <c r="A97" t="s">
        <v>14</v>
      </c>
      <c r="B97" t="s">
        <v>516</v>
      </c>
      <c r="C97" t="s">
        <v>517</v>
      </c>
      <c r="D97">
        <v>8250</v>
      </c>
      <c r="E97">
        <v>8660</v>
      </c>
      <c r="F97">
        <v>8460</v>
      </c>
      <c r="G97">
        <v>1.7</v>
      </c>
      <c r="H97">
        <v>8250</v>
      </c>
      <c r="I97">
        <v>8660</v>
      </c>
      <c r="J97">
        <v>8460</v>
      </c>
      <c r="K97">
        <v>1.7</v>
      </c>
      <c r="L97">
        <v>5000</v>
      </c>
      <c r="M97">
        <v>5500</v>
      </c>
      <c r="N97">
        <v>1</v>
      </c>
      <c r="O97">
        <v>1</v>
      </c>
      <c r="P97">
        <v>8250</v>
      </c>
      <c r="Q97" t="s">
        <v>516</v>
      </c>
      <c r="R97" t="s">
        <v>351</v>
      </c>
      <c r="S97" t="s">
        <v>351</v>
      </c>
      <c r="T97" t="s">
        <v>347</v>
      </c>
      <c r="U97" t="s">
        <v>347</v>
      </c>
      <c r="V97" t="s">
        <v>347</v>
      </c>
      <c r="W97" t="s">
        <v>347</v>
      </c>
      <c r="X97" t="s">
        <v>347</v>
      </c>
    </row>
    <row r="98" spans="1:24">
      <c r="A98" t="s">
        <v>12</v>
      </c>
      <c r="B98" t="s">
        <v>516</v>
      </c>
      <c r="C98" t="s">
        <v>518</v>
      </c>
      <c r="D98">
        <v>9900</v>
      </c>
      <c r="E98">
        <v>10400</v>
      </c>
      <c r="F98">
        <v>10150</v>
      </c>
      <c r="G98">
        <v>1.7</v>
      </c>
      <c r="H98">
        <v>9900</v>
      </c>
      <c r="I98">
        <v>10400</v>
      </c>
      <c r="J98">
        <v>10150</v>
      </c>
      <c r="K98">
        <v>1.7</v>
      </c>
      <c r="L98">
        <v>6000</v>
      </c>
      <c r="M98">
        <v>6600</v>
      </c>
      <c r="N98">
        <v>1</v>
      </c>
      <c r="O98">
        <v>1</v>
      </c>
      <c r="P98">
        <v>9900</v>
      </c>
      <c r="Q98" t="s">
        <v>516</v>
      </c>
      <c r="R98" t="s">
        <v>351</v>
      </c>
      <c r="S98" t="s">
        <v>351</v>
      </c>
      <c r="T98" t="s">
        <v>347</v>
      </c>
      <c r="U98" t="s">
        <v>347</v>
      </c>
      <c r="V98" t="s">
        <v>347</v>
      </c>
      <c r="W98" t="s">
        <v>347</v>
      </c>
      <c r="X98" t="s">
        <v>347</v>
      </c>
    </row>
    <row r="99" spans="1:24">
      <c r="A99" t="s">
        <v>10</v>
      </c>
      <c r="B99" t="s">
        <v>516</v>
      </c>
      <c r="C99" t="s">
        <v>519</v>
      </c>
      <c r="D99">
        <v>12800</v>
      </c>
      <c r="E99">
        <v>13440</v>
      </c>
      <c r="F99">
        <v>13120</v>
      </c>
      <c r="G99">
        <v>1.6</v>
      </c>
      <c r="H99">
        <v>11200</v>
      </c>
      <c r="I99">
        <v>11760</v>
      </c>
      <c r="J99">
        <v>11480</v>
      </c>
      <c r="K99">
        <v>1.6</v>
      </c>
      <c r="L99">
        <v>8000</v>
      </c>
      <c r="M99">
        <v>8800</v>
      </c>
      <c r="N99">
        <v>1</v>
      </c>
      <c r="O99">
        <v>1</v>
      </c>
      <c r="P99">
        <v>12800</v>
      </c>
      <c r="Q99" t="s">
        <v>516</v>
      </c>
      <c r="R99" t="s">
        <v>351</v>
      </c>
      <c r="S99" t="s">
        <v>351</v>
      </c>
      <c r="T99" t="s">
        <v>347</v>
      </c>
      <c r="U99" t="s">
        <v>347</v>
      </c>
      <c r="V99" t="s">
        <v>347</v>
      </c>
      <c r="W99" t="s">
        <v>347</v>
      </c>
      <c r="X99" t="s">
        <v>347</v>
      </c>
    </row>
    <row r="100" spans="1:24">
      <c r="A100" t="s">
        <v>8</v>
      </c>
      <c r="B100" t="s">
        <v>520</v>
      </c>
      <c r="C100" t="s">
        <v>521</v>
      </c>
      <c r="D100">
        <v>8990</v>
      </c>
      <c r="E100">
        <v>9440</v>
      </c>
      <c r="F100">
        <v>9210</v>
      </c>
      <c r="G100">
        <v>1.3</v>
      </c>
      <c r="H100">
        <v>8990</v>
      </c>
      <c r="I100">
        <v>9440</v>
      </c>
      <c r="J100">
        <v>9210</v>
      </c>
      <c r="K100">
        <v>1.3</v>
      </c>
      <c r="L100">
        <v>7000</v>
      </c>
      <c r="M100">
        <v>7700</v>
      </c>
      <c r="N100">
        <v>240</v>
      </c>
      <c r="O100">
        <v>240</v>
      </c>
      <c r="P100">
        <v>8990</v>
      </c>
      <c r="Q100" t="s">
        <v>520</v>
      </c>
      <c r="R100" t="s">
        <v>373</v>
      </c>
      <c r="S100" t="s">
        <v>373</v>
      </c>
      <c r="T100" t="s">
        <v>347</v>
      </c>
      <c r="U100" t="s">
        <v>347</v>
      </c>
      <c r="V100" t="s">
        <v>347</v>
      </c>
      <c r="W100" t="s">
        <v>347</v>
      </c>
      <c r="X100" t="s">
        <v>347</v>
      </c>
    </row>
    <row r="101" spans="1:24">
      <c r="A101" t="s">
        <v>6</v>
      </c>
      <c r="B101" t="s">
        <v>516</v>
      </c>
      <c r="C101" t="s">
        <v>522</v>
      </c>
      <c r="D101">
        <v>12380</v>
      </c>
      <c r="E101">
        <v>13000</v>
      </c>
      <c r="F101">
        <v>12690</v>
      </c>
      <c r="G101">
        <v>1.7</v>
      </c>
      <c r="H101">
        <v>12380</v>
      </c>
      <c r="I101">
        <v>13000</v>
      </c>
      <c r="J101">
        <v>12690</v>
      </c>
      <c r="K101">
        <v>1.7</v>
      </c>
      <c r="L101">
        <v>7500</v>
      </c>
      <c r="M101">
        <v>8250</v>
      </c>
      <c r="N101">
        <v>1</v>
      </c>
      <c r="O101">
        <v>1</v>
      </c>
      <c r="P101">
        <v>12380</v>
      </c>
      <c r="Q101" t="s">
        <v>516</v>
      </c>
      <c r="R101" t="s">
        <v>347</v>
      </c>
      <c r="S101" t="s">
        <v>351</v>
      </c>
      <c r="T101" t="s">
        <v>347</v>
      </c>
      <c r="U101" t="s">
        <v>347</v>
      </c>
      <c r="V101" t="s">
        <v>347</v>
      </c>
      <c r="W101" t="s">
        <v>347</v>
      </c>
      <c r="X101" t="s">
        <v>347</v>
      </c>
    </row>
    <row r="102" spans="1:24">
      <c r="A102" t="s">
        <v>5</v>
      </c>
      <c r="B102" t="s">
        <v>516</v>
      </c>
      <c r="C102" t="s">
        <v>523</v>
      </c>
      <c r="D102">
        <v>14850</v>
      </c>
      <c r="E102">
        <v>15590</v>
      </c>
      <c r="F102">
        <v>15220</v>
      </c>
      <c r="G102">
        <v>1.7</v>
      </c>
      <c r="H102">
        <v>14850</v>
      </c>
      <c r="I102">
        <v>15590</v>
      </c>
      <c r="J102">
        <v>15220</v>
      </c>
      <c r="K102">
        <v>1.7</v>
      </c>
      <c r="L102">
        <v>9000</v>
      </c>
      <c r="M102">
        <v>9900</v>
      </c>
      <c r="N102">
        <v>1</v>
      </c>
      <c r="O102">
        <v>1</v>
      </c>
      <c r="P102">
        <v>14850</v>
      </c>
      <c r="Q102" t="s">
        <v>516</v>
      </c>
      <c r="R102" t="s">
        <v>347</v>
      </c>
      <c r="S102" t="s">
        <v>351</v>
      </c>
      <c r="T102" t="s">
        <v>347</v>
      </c>
      <c r="U102" t="s">
        <v>347</v>
      </c>
      <c r="V102" t="s">
        <v>347</v>
      </c>
      <c r="W102" t="s">
        <v>347</v>
      </c>
      <c r="X102" t="s">
        <v>347</v>
      </c>
    </row>
    <row r="103" spans="1:24">
      <c r="A103" t="s">
        <v>4</v>
      </c>
      <c r="B103" t="s">
        <v>516</v>
      </c>
      <c r="C103" t="s">
        <v>524</v>
      </c>
      <c r="D103">
        <v>18980</v>
      </c>
      <c r="E103">
        <v>19930</v>
      </c>
      <c r="F103">
        <v>19450</v>
      </c>
      <c r="G103">
        <v>1.7</v>
      </c>
      <c r="H103">
        <v>18980</v>
      </c>
      <c r="I103">
        <v>19930</v>
      </c>
      <c r="J103">
        <v>19450</v>
      </c>
      <c r="K103">
        <v>1.7</v>
      </c>
      <c r="L103">
        <v>11500</v>
      </c>
      <c r="M103">
        <v>12650</v>
      </c>
      <c r="N103">
        <v>1</v>
      </c>
      <c r="O103">
        <v>1</v>
      </c>
      <c r="P103">
        <v>18980</v>
      </c>
      <c r="Q103" t="s">
        <v>516</v>
      </c>
      <c r="R103" t="s">
        <v>347</v>
      </c>
      <c r="S103" t="s">
        <v>351</v>
      </c>
      <c r="T103" t="s">
        <v>347</v>
      </c>
      <c r="U103" t="s">
        <v>347</v>
      </c>
      <c r="V103" t="s">
        <v>347</v>
      </c>
      <c r="W103" t="s">
        <v>347</v>
      </c>
      <c r="X103" t="s">
        <v>347</v>
      </c>
    </row>
    <row r="104" spans="1:24">
      <c r="A104" t="s">
        <v>525</v>
      </c>
      <c r="B104" t="s">
        <v>526</v>
      </c>
      <c r="C104" t="s">
        <v>347</v>
      </c>
      <c r="D104" t="s">
        <v>527</v>
      </c>
      <c r="E104" t="s">
        <v>527</v>
      </c>
      <c r="F104" t="s">
        <v>527</v>
      </c>
      <c r="G104">
        <v>1</v>
      </c>
      <c r="H104" t="s">
        <v>527</v>
      </c>
      <c r="I104" t="s">
        <v>527</v>
      </c>
      <c r="J104" t="s">
        <v>527</v>
      </c>
      <c r="K104">
        <v>1</v>
      </c>
      <c r="L104" t="s">
        <v>527</v>
      </c>
      <c r="M104" t="s">
        <v>527</v>
      </c>
      <c r="N104">
        <v>1</v>
      </c>
      <c r="O104">
        <v>1</v>
      </c>
      <c r="P104" t="s">
        <v>528</v>
      </c>
      <c r="Q104" t="s">
        <v>526</v>
      </c>
      <c r="R104" t="s">
        <v>347</v>
      </c>
      <c r="S104" t="s">
        <v>347</v>
      </c>
      <c r="T104" t="s">
        <v>347</v>
      </c>
      <c r="U104" t="s">
        <v>347</v>
      </c>
      <c r="V104" t="s">
        <v>347</v>
      </c>
      <c r="W104" t="s">
        <v>347</v>
      </c>
      <c r="X104" t="s">
        <v>347</v>
      </c>
    </row>
    <row r="105" spans="1:24">
      <c r="A105" t="s">
        <v>529</v>
      </c>
      <c r="B105" t="s">
        <v>530</v>
      </c>
      <c r="C105" t="s">
        <v>347</v>
      </c>
      <c r="D105" t="s">
        <v>347</v>
      </c>
      <c r="E105" t="s">
        <v>347</v>
      </c>
      <c r="F105" t="s">
        <v>347</v>
      </c>
      <c r="G105">
        <v>1</v>
      </c>
      <c r="H105" t="s">
        <v>527</v>
      </c>
      <c r="I105" t="s">
        <v>527</v>
      </c>
      <c r="J105" t="s">
        <v>527</v>
      </c>
      <c r="K105">
        <v>1</v>
      </c>
      <c r="L105" t="s">
        <v>347</v>
      </c>
      <c r="M105" t="s">
        <v>347</v>
      </c>
      <c r="N105">
        <v>1</v>
      </c>
      <c r="O105">
        <v>1</v>
      </c>
      <c r="P105" t="s">
        <v>347</v>
      </c>
      <c r="Q105" t="s">
        <v>530</v>
      </c>
      <c r="R105" t="s">
        <v>347</v>
      </c>
      <c r="S105" t="s">
        <v>347</v>
      </c>
      <c r="T105" t="s">
        <v>347</v>
      </c>
      <c r="U105" t="s">
        <v>347</v>
      </c>
      <c r="V105" t="s">
        <v>347</v>
      </c>
      <c r="W105" t="s">
        <v>347</v>
      </c>
      <c r="X105" t="s">
        <v>347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D73-30D4-4215-B4A2-49719784CDD4}">
  <sheetPr codeName="lstData"/>
  <dimension ref="A1:CB164"/>
  <sheetViews>
    <sheetView tabSelected="1" workbookViewId="0">
      <selection activeCell="E20" sqref="E20"/>
    </sheetView>
  </sheetViews>
  <sheetFormatPr defaultRowHeight="14.1" customHeight="1"/>
  <cols>
    <col min="1" max="1" width="18.375" style="1" bestFit="1" customWidth="1"/>
    <col min="2" max="2" width="35.875" style="1" customWidth="1"/>
    <col min="3" max="3" width="8.375" style="1" customWidth="1"/>
    <col min="4" max="4" width="7.875" style="1" customWidth="1"/>
    <col min="5" max="6" width="12.25" style="1" bestFit="1" customWidth="1"/>
    <col min="7" max="7" width="1.625" style="1" customWidth="1"/>
    <col min="8" max="8" width="11.375" style="1" bestFit="1" customWidth="1"/>
    <col min="9" max="9" width="4.75" style="1" customWidth="1"/>
    <col min="10" max="11" width="9.375" style="1" customWidth="1"/>
    <col min="12" max="12" width="6" style="1" customWidth="1"/>
    <col min="13" max="13" width="10.75" style="1" customWidth="1"/>
    <col min="14" max="14" width="1.625" style="1" customWidth="1"/>
    <col min="15" max="15" width="7.875" style="1" customWidth="1"/>
    <col min="16" max="16" width="9" style="1"/>
    <col min="17" max="17" width="1.625" style="1" customWidth="1"/>
    <col min="18" max="18" width="7.125" style="2" bestFit="1" customWidth="1"/>
    <col min="19" max="19" width="4" style="266" customWidth="1"/>
    <col min="20" max="20" width="9.625" style="269" bestFit="1" customWidth="1"/>
    <col min="21" max="21" width="11.375" style="269" bestFit="1" customWidth="1"/>
    <col min="22" max="22" width="7.625" style="269" bestFit="1" customWidth="1"/>
    <col min="23" max="23" width="9.625" style="269" bestFit="1" customWidth="1"/>
    <col min="24" max="24" width="7.125" style="269" bestFit="1" customWidth="1"/>
    <col min="25" max="26" width="8.125" style="269" bestFit="1" customWidth="1"/>
    <col min="27" max="27" width="9.625" style="269" bestFit="1" customWidth="1"/>
    <col min="28" max="28" width="6.375" style="269" bestFit="1" customWidth="1"/>
    <col min="29" max="29" width="1.625" style="2" customWidth="1"/>
    <col min="30" max="30" width="9" style="2"/>
    <col min="31" max="31" width="12.875" style="58" bestFit="1" customWidth="1"/>
    <col min="32" max="33" width="9" style="1"/>
    <col min="34" max="34" width="4.625" style="1" customWidth="1"/>
    <col min="35" max="35" width="11" style="1" customWidth="1"/>
    <col min="36" max="36" width="13.625" style="1" customWidth="1"/>
    <col min="37" max="37" width="13.75" style="1" customWidth="1"/>
    <col min="38" max="38" width="7.625" style="1" bestFit="1" customWidth="1"/>
    <col min="39" max="39" width="10" style="1" customWidth="1"/>
    <col min="40" max="40" width="9" style="1"/>
    <col min="41" max="41" width="8" style="1" customWidth="1"/>
    <col min="42" max="42" width="5.875" style="1" customWidth="1"/>
    <col min="43" max="44" width="4.625" style="1" customWidth="1"/>
    <col min="45" max="45" width="11.5" style="1" customWidth="1"/>
    <col min="46" max="46" width="13.625" style="1" customWidth="1"/>
    <col min="47" max="47" width="13.75" style="1" customWidth="1"/>
    <col min="48" max="48" width="8.75" style="1" customWidth="1"/>
    <col min="49" max="49" width="10.75" style="1" customWidth="1"/>
    <col min="50" max="50" width="8.375" style="1" bestFit="1" customWidth="1"/>
    <col min="51" max="51" width="8" style="1" customWidth="1"/>
    <col min="52" max="52" width="9" style="1"/>
    <col min="53" max="53" width="6.875" style="1" customWidth="1"/>
    <col min="54" max="56" width="9" style="1"/>
    <col min="57" max="57" width="3.625" style="1" customWidth="1"/>
    <col min="58" max="58" width="10.625" style="1" customWidth="1"/>
    <col min="59" max="60" width="7.625" style="1" customWidth="1"/>
    <col min="61" max="61" width="18.625" style="1" customWidth="1"/>
    <col min="62" max="62" width="9.875" style="1" bestFit="1" customWidth="1"/>
    <col min="63" max="64" width="7.625" style="1" customWidth="1"/>
    <col min="65" max="71" width="9" style="1"/>
    <col min="72" max="72" width="3.625" style="1" customWidth="1"/>
    <col min="73" max="73" width="9" style="1"/>
    <col min="74" max="74" width="3.625" style="1" customWidth="1"/>
    <col min="75" max="75" width="9" style="1"/>
    <col min="76" max="76" width="7.5" style="1" bestFit="1" customWidth="1"/>
    <col min="77" max="77" width="0.75" style="1" customWidth="1"/>
    <col min="78" max="78" width="9" style="1"/>
    <col min="79" max="79" width="13.625" style="1" customWidth="1"/>
    <col min="80" max="80" width="9.25" style="1" customWidth="1"/>
    <col min="81" max="16384" width="9" style="1"/>
  </cols>
  <sheetData>
    <row r="1" spans="1:77" s="20" customFormat="1" ht="14.1" customHeight="1" thickBot="1">
      <c r="A1" s="42" t="s">
        <v>332</v>
      </c>
      <c r="B1" s="42" t="s">
        <v>331</v>
      </c>
      <c r="C1" s="42" t="s">
        <v>330</v>
      </c>
      <c r="D1" s="42" t="s">
        <v>329</v>
      </c>
      <c r="E1" s="42" t="s">
        <v>328</v>
      </c>
      <c r="F1" s="42" t="s">
        <v>327</v>
      </c>
      <c r="H1" s="28" t="s">
        <v>326</v>
      </c>
      <c r="J1" s="13" t="s">
        <v>325</v>
      </c>
      <c r="O1" s="53" t="s">
        <v>260</v>
      </c>
      <c r="P1" s="28" t="s">
        <v>259</v>
      </c>
      <c r="R1" s="32" t="s">
        <v>324</v>
      </c>
      <c r="S1" s="264" t="s">
        <v>323</v>
      </c>
      <c r="T1" s="267" t="s">
        <v>322</v>
      </c>
      <c r="U1" s="267" t="s">
        <v>321</v>
      </c>
      <c r="V1" s="267" t="s">
        <v>320</v>
      </c>
      <c r="W1" s="267" t="s">
        <v>319</v>
      </c>
      <c r="X1" s="267" t="s">
        <v>318</v>
      </c>
      <c r="Y1" s="267" t="s">
        <v>317</v>
      </c>
      <c r="Z1" s="267" t="s">
        <v>316</v>
      </c>
      <c r="AA1" s="267" t="s">
        <v>315</v>
      </c>
      <c r="AB1" s="267" t="s">
        <v>314</v>
      </c>
      <c r="AC1" s="2"/>
      <c r="AD1" s="52" t="s">
        <v>313</v>
      </c>
      <c r="AE1" s="54" t="s">
        <v>260</v>
      </c>
      <c r="BX1" s="299" t="s">
        <v>333</v>
      </c>
      <c r="BY1" s="300" t="s">
        <v>1941</v>
      </c>
    </row>
    <row r="2" spans="1:77" s="20" customFormat="1" ht="14.1" customHeight="1">
      <c r="A2" s="39" t="s">
        <v>312</v>
      </c>
      <c r="B2" s="44" t="s">
        <v>306</v>
      </c>
      <c r="C2" s="44"/>
      <c r="D2" s="44"/>
      <c r="E2" s="44"/>
      <c r="F2" s="44"/>
      <c r="H2" s="51" t="s">
        <v>311</v>
      </c>
      <c r="J2" s="13" t="s">
        <v>310</v>
      </c>
      <c r="O2" s="50" t="s">
        <v>309</v>
      </c>
      <c r="P2" s="41">
        <v>3000</v>
      </c>
      <c r="R2" s="32">
        <v>2024</v>
      </c>
      <c r="S2" s="264">
        <v>1</v>
      </c>
      <c r="T2" s="267" cm="1">
        <f t="array" ref="T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64800</v>
      </c>
      <c r="U2" s="267" cm="1">
        <f t="array" ref="U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45550</v>
      </c>
      <c r="V2" s="267" cm="1">
        <f t="array" ref="V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16671</v>
      </c>
      <c r="W2" s="267">
        <f>순이익표[[#This Row],[순이익]]-(순이익표[[#This Row],[순이익]]/10)</f>
        <v>15003.9</v>
      </c>
      <c r="X2" s="267">
        <f t="shared" ref="X2:X49" si="0">IFERROR(0-(1-($T3/$T2)),"")</f>
        <v>-1</v>
      </c>
      <c r="Y2" s="267">
        <f t="shared" ref="Y2:Y49" si="1">IFERROR(0-(1-($U3/$U2)),"")</f>
        <v>-1</v>
      </c>
      <c r="Z2" s="267">
        <f t="shared" ref="Z2:Z49" si="2">IFERROR(0-(1-($W3/$W2)),"")</f>
        <v>-1</v>
      </c>
      <c r="AA2" s="267" cm="1">
        <f t="array" ref="AA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5500</v>
      </c>
      <c r="AB2" s="267">
        <f t="shared" ref="AB2:AB49" si="3">IFERROR(0-(1-($AA3/$AA2)),"")</f>
        <v>-1</v>
      </c>
      <c r="AC2" s="2"/>
      <c r="AD2" s="4" t="s">
        <v>308</v>
      </c>
      <c r="AE2" s="55" t="s">
        <v>303</v>
      </c>
      <c r="BX2" s="301" t="s">
        <v>289</v>
      </c>
      <c r="BY2" s="302" t="s">
        <v>347</v>
      </c>
    </row>
    <row r="3" spans="1:77" s="20" customFormat="1" ht="14.1" customHeight="1">
      <c r="A3" s="39" t="s">
        <v>307</v>
      </c>
      <c r="B3" s="44" t="s">
        <v>306</v>
      </c>
      <c r="C3" s="44"/>
      <c r="D3" s="44"/>
      <c r="E3" s="44"/>
      <c r="F3" s="44"/>
      <c r="H3" s="49" t="s">
        <v>305</v>
      </c>
      <c r="J3" s="13" t="s">
        <v>304</v>
      </c>
      <c r="O3" s="13" t="s">
        <v>303</v>
      </c>
      <c r="P3" s="41">
        <v>3500</v>
      </c>
      <c r="R3" s="32">
        <v>2024</v>
      </c>
      <c r="S3" s="264">
        <v>2</v>
      </c>
      <c r="T3" s="267" cm="1">
        <f t="array" ref="T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" s="267" cm="1">
        <f t="array" ref="U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" s="267" cm="1">
        <f t="array" ref="V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" s="267">
        <f>순이익표[[#This Row],[순이익]]-(순이익표[[#This Row],[순이익]]/10)</f>
        <v>0</v>
      </c>
      <c r="X3" s="267" t="str">
        <f t="shared" si="0"/>
        <v/>
      </c>
      <c r="Y3" s="267" t="str">
        <f t="shared" si="1"/>
        <v/>
      </c>
      <c r="Z3" s="267" t="str">
        <f t="shared" si="2"/>
        <v/>
      </c>
      <c r="AA3" s="267" cm="1">
        <f t="array" ref="AA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" s="267" t="str">
        <f t="shared" si="3"/>
        <v/>
      </c>
      <c r="AC3" s="2"/>
      <c r="AD3" s="4" t="s">
        <v>302</v>
      </c>
      <c r="AE3" s="55" t="s">
        <v>301</v>
      </c>
      <c r="BX3" s="301" t="s">
        <v>279</v>
      </c>
      <c r="BY3" s="302" t="s">
        <v>347</v>
      </c>
    </row>
    <row r="4" spans="1:77" s="20" customFormat="1" ht="14.1" customHeight="1">
      <c r="A4" s="39" t="s">
        <v>300</v>
      </c>
      <c r="B4" s="20" t="s">
        <v>299</v>
      </c>
      <c r="C4" s="44"/>
      <c r="D4" s="44"/>
      <c r="E4" s="44"/>
      <c r="F4" s="44"/>
      <c r="H4" s="47" t="s">
        <v>123</v>
      </c>
      <c r="J4" s="13" t="s">
        <v>298</v>
      </c>
      <c r="O4" s="13" t="s">
        <v>297</v>
      </c>
      <c r="P4" s="41">
        <v>4400</v>
      </c>
      <c r="R4" s="32">
        <v>2024</v>
      </c>
      <c r="S4" s="264">
        <v>3</v>
      </c>
      <c r="T4" s="268" cm="1">
        <f t="array" ref="T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" s="268" cm="1">
        <f t="array" ref="U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" s="268" cm="1">
        <f t="array" ref="V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" s="268">
        <f>순이익표[[#This Row],[순이익]]-(순이익표[[#This Row],[순이익]]/10)</f>
        <v>0</v>
      </c>
      <c r="X4" s="267" t="str">
        <f t="shared" si="0"/>
        <v/>
      </c>
      <c r="Y4" s="267" t="str">
        <f t="shared" si="1"/>
        <v/>
      </c>
      <c r="Z4" s="267" t="str">
        <f t="shared" si="2"/>
        <v/>
      </c>
      <c r="AA4" s="267" cm="1">
        <f t="array" ref="AA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" s="267" t="str">
        <f t="shared" si="3"/>
        <v/>
      </c>
      <c r="AC4" s="2"/>
      <c r="AD4" s="4" t="s">
        <v>296</v>
      </c>
      <c r="AE4" s="55" t="s">
        <v>295</v>
      </c>
      <c r="BX4" s="301" t="s">
        <v>270</v>
      </c>
      <c r="BY4" s="302" t="s">
        <v>347</v>
      </c>
    </row>
    <row r="5" spans="1:77" s="20" customFormat="1" ht="14.1" customHeight="1" thickBot="1">
      <c r="A5" s="39" t="s">
        <v>294</v>
      </c>
      <c r="B5" s="48" t="s">
        <v>293</v>
      </c>
      <c r="C5" s="44"/>
      <c r="D5" s="44"/>
      <c r="E5" s="44"/>
      <c r="F5" s="44"/>
      <c r="H5" s="47" t="s">
        <v>116</v>
      </c>
      <c r="J5" s="13" t="s">
        <v>292</v>
      </c>
      <c r="O5" s="13" t="s">
        <v>290</v>
      </c>
      <c r="P5" s="41">
        <v>5500</v>
      </c>
      <c r="R5" s="32">
        <v>2024</v>
      </c>
      <c r="S5" s="264">
        <v>4</v>
      </c>
      <c r="T5" s="268" cm="1">
        <f t="array" ref="T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5" s="268" cm="1">
        <f t="array" ref="U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5" s="268" cm="1">
        <f t="array" ref="V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5" s="268">
        <f>순이익표[[#This Row],[순이익]]-(순이익표[[#This Row],[순이익]]/10)</f>
        <v>0</v>
      </c>
      <c r="X5" s="267" t="str">
        <f t="shared" si="0"/>
        <v/>
      </c>
      <c r="Y5" s="267" t="str">
        <f t="shared" si="1"/>
        <v/>
      </c>
      <c r="Z5" s="267" t="str">
        <f t="shared" si="2"/>
        <v/>
      </c>
      <c r="AA5" s="267" cm="1">
        <f t="array" ref="AA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5" s="267" t="str">
        <f t="shared" si="3"/>
        <v/>
      </c>
      <c r="AC5" s="2"/>
      <c r="AD5" s="4" t="s">
        <v>289</v>
      </c>
      <c r="AE5" s="55" t="s">
        <v>288</v>
      </c>
      <c r="BX5" s="303" t="s">
        <v>265</v>
      </c>
      <c r="BY5" s="304" t="s">
        <v>347</v>
      </c>
    </row>
    <row r="6" spans="1:77" s="20" customFormat="1" ht="14.1" customHeight="1">
      <c r="A6" s="39" t="s">
        <v>287</v>
      </c>
      <c r="B6" s="298" t="s">
        <v>5713</v>
      </c>
      <c r="C6" s="44"/>
      <c r="D6" s="44"/>
      <c r="E6" s="44"/>
      <c r="F6" s="44"/>
      <c r="H6" s="47" t="s">
        <v>113</v>
      </c>
      <c r="J6" s="13" t="s">
        <v>286</v>
      </c>
      <c r="O6" s="13" t="s">
        <v>285</v>
      </c>
      <c r="P6" s="41">
        <v>5700</v>
      </c>
      <c r="R6" s="32">
        <v>2024</v>
      </c>
      <c r="S6" s="264">
        <v>5</v>
      </c>
      <c r="T6" s="268" cm="1">
        <f t="array" ref="T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510610</v>
      </c>
      <c r="U6" s="268" cm="1">
        <f t="array" ref="U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345470</v>
      </c>
      <c r="V6" s="268" cm="1">
        <f t="array" ref="V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135196</v>
      </c>
      <c r="W6" s="268">
        <f>순이익표[[#This Row],[순이익]]-(순이익표[[#This Row],[순이익]]/10)</f>
        <v>121676.4</v>
      </c>
      <c r="X6" s="267">
        <f t="shared" si="0"/>
        <v>4.3585711208162783</v>
      </c>
      <c r="Y6" s="267">
        <f t="shared" si="1"/>
        <v>4.4838712478652267</v>
      </c>
      <c r="Z6" s="267">
        <f t="shared" si="2"/>
        <v>3.4992973164886543</v>
      </c>
      <c r="AA6" s="267" cm="1">
        <f t="array" ref="AA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150980</v>
      </c>
      <c r="AB6" s="267">
        <f t="shared" si="3"/>
        <v>10.294542323486555</v>
      </c>
      <c r="AC6" s="2"/>
      <c r="AD6" s="4" t="s">
        <v>284</v>
      </c>
      <c r="AE6" s="55" t="s">
        <v>283</v>
      </c>
      <c r="BX6" s="305" t="s">
        <v>242</v>
      </c>
      <c r="BY6" s="306" t="s">
        <v>347</v>
      </c>
    </row>
    <row r="7" spans="1:77" s="20" customFormat="1" ht="14.1" customHeight="1">
      <c r="A7" s="106" t="s">
        <v>282</v>
      </c>
      <c r="B7" s="277" t="s">
        <v>784</v>
      </c>
      <c r="J7" s="13" t="s">
        <v>281</v>
      </c>
      <c r="O7" s="13" t="s">
        <v>280</v>
      </c>
      <c r="P7" s="41">
        <v>17000</v>
      </c>
      <c r="R7" s="32">
        <v>2024</v>
      </c>
      <c r="S7" s="264">
        <v>6</v>
      </c>
      <c r="T7" s="268" cm="1">
        <f t="array" ref="T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2736140</v>
      </c>
      <c r="U7" s="268" cm="1">
        <f t="array" ref="U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1894513</v>
      </c>
      <c r="V7" s="268" cm="1">
        <f t="array" ref="V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608287</v>
      </c>
      <c r="W7" s="268">
        <f>순이익표[[#This Row],[순이익]]-(순이익표[[#This Row],[순이익]]/10)</f>
        <v>547458.30000000005</v>
      </c>
      <c r="X7" s="267">
        <f t="shared" si="0"/>
        <v>0.45907373160730081</v>
      </c>
      <c r="Y7" s="267">
        <f t="shared" si="1"/>
        <v>0.50240140869975547</v>
      </c>
      <c r="Z7" s="267">
        <f t="shared" si="2"/>
        <v>0.44055191052907583</v>
      </c>
      <c r="AA7" s="267" cm="1">
        <f t="array" ref="AA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1705250</v>
      </c>
      <c r="AB7" s="267">
        <f t="shared" si="3"/>
        <v>-0.16245711772467375</v>
      </c>
      <c r="AC7" s="2"/>
      <c r="AD7" s="4" t="s">
        <v>279</v>
      </c>
      <c r="AE7" s="55" t="s">
        <v>278</v>
      </c>
      <c r="BX7" s="301" t="s">
        <v>224</v>
      </c>
      <c r="BY7" s="302" t="s">
        <v>347</v>
      </c>
    </row>
    <row r="8" spans="1:77" s="20" customFormat="1" ht="14.1" customHeight="1">
      <c r="A8" s="39" t="s">
        <v>277</v>
      </c>
      <c r="B8" s="39" t="s">
        <v>276</v>
      </c>
      <c r="C8" s="44"/>
      <c r="D8" s="44"/>
      <c r="E8" s="44"/>
      <c r="F8" s="44"/>
      <c r="J8" s="13" t="s">
        <v>275</v>
      </c>
      <c r="O8" s="13" t="s">
        <v>247</v>
      </c>
      <c r="P8" s="41">
        <v>0</v>
      </c>
      <c r="R8" s="32">
        <v>2024</v>
      </c>
      <c r="S8" s="264">
        <v>7</v>
      </c>
      <c r="T8" s="268" cm="1">
        <f t="array" ref="T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3992230</v>
      </c>
      <c r="U8" s="268" cm="1">
        <f t="array" ref="U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2846319</v>
      </c>
      <c r="V8" s="268" cm="1">
        <f t="array" ref="V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876269</v>
      </c>
      <c r="W8" s="268">
        <f>순이익표[[#This Row],[순이익]]-(순이익표[[#This Row],[순이익]]/10)</f>
        <v>788642.1</v>
      </c>
      <c r="X8" s="267">
        <f t="shared" si="0"/>
        <v>0.10299506791943358</v>
      </c>
      <c r="Y8" s="267">
        <f t="shared" si="1"/>
        <v>9.5544807170243384E-2</v>
      </c>
      <c r="Z8" s="267">
        <f t="shared" si="2"/>
        <v>0.19342119828500159</v>
      </c>
      <c r="AA8" s="267" cm="1">
        <f t="array" ref="AA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1428220</v>
      </c>
      <c r="AB8" s="267">
        <f t="shared" si="3"/>
        <v>0.55396927644200478</v>
      </c>
      <c r="AC8" s="2"/>
      <c r="AD8" s="4" t="s">
        <v>274</v>
      </c>
      <c r="AE8" s="55" t="s">
        <v>273</v>
      </c>
      <c r="BX8" s="301" t="s">
        <v>208</v>
      </c>
      <c r="BY8" s="302" t="s">
        <v>347</v>
      </c>
    </row>
    <row r="9" spans="1:77" s="20" customFormat="1" ht="14.1" customHeight="1" thickBot="1">
      <c r="A9" s="39" t="s">
        <v>272</v>
      </c>
      <c r="B9" s="46" t="s">
        <v>5714</v>
      </c>
      <c r="C9" s="44" t="str">
        <f>"v"&amp;B9</f>
        <v>v8.0.6</v>
      </c>
      <c r="D9" s="44"/>
      <c r="E9" s="44"/>
      <c r="F9" s="44"/>
      <c r="J9" s="13" t="s">
        <v>271</v>
      </c>
      <c r="O9" s="13" t="s">
        <v>243</v>
      </c>
      <c r="P9" s="41">
        <v>0</v>
      </c>
      <c r="R9" s="32">
        <v>2024</v>
      </c>
      <c r="S9" s="264">
        <v>8</v>
      </c>
      <c r="T9" s="268" cm="1">
        <f t="array" ref="T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4403410</v>
      </c>
      <c r="U9" s="268" cm="1">
        <f t="array" ref="U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3118270</v>
      </c>
      <c r="V9" s="268" cm="1">
        <f t="array" ref="V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1045758</v>
      </c>
      <c r="W9" s="268">
        <f>순이익표[[#This Row],[순이익]]-(순이익표[[#This Row],[순이익]]/10)</f>
        <v>941182.2</v>
      </c>
      <c r="X9" s="267">
        <f t="shared" si="0"/>
        <v>3.0658058186723514E-2</v>
      </c>
      <c r="Y9" s="267">
        <f t="shared" si="1"/>
        <v>5.0566500014431082E-2</v>
      </c>
      <c r="Z9" s="267">
        <f t="shared" si="2"/>
        <v>-4.8252081265454105E-3</v>
      </c>
      <c r="AA9" s="267" cm="1">
        <f t="array" ref="AA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2219410</v>
      </c>
      <c r="AB9" s="267">
        <f t="shared" si="3"/>
        <v>-8.3468128917144613E-2</v>
      </c>
      <c r="AC9" s="2"/>
      <c r="AD9" s="4" t="s">
        <v>270</v>
      </c>
      <c r="AE9" s="55" t="s">
        <v>269</v>
      </c>
      <c r="BX9" s="303" t="s">
        <v>204</v>
      </c>
      <c r="BY9" s="304" t="s">
        <v>347</v>
      </c>
    </row>
    <row r="10" spans="1:77" s="20" customFormat="1" ht="14.1" customHeight="1">
      <c r="A10" s="39" t="s">
        <v>268</v>
      </c>
      <c r="B10" s="45">
        <v>45471</v>
      </c>
      <c r="C10" s="44"/>
      <c r="D10" s="44"/>
      <c r="E10" s="44"/>
      <c r="F10" s="44"/>
      <c r="J10" s="13" t="s">
        <v>267</v>
      </c>
      <c r="O10" s="13" t="s">
        <v>266</v>
      </c>
      <c r="P10" s="41">
        <v>5700</v>
      </c>
      <c r="R10" s="32">
        <v>2024</v>
      </c>
      <c r="S10" s="264">
        <v>9</v>
      </c>
      <c r="T10" s="268" cm="1">
        <f t="array" ref="T1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4538410</v>
      </c>
      <c r="U10" s="268" cm="1">
        <f t="array" ref="U1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3275950</v>
      </c>
      <c r="V10" s="268" cm="1">
        <f t="array" ref="V1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1040712</v>
      </c>
      <c r="W10" s="268">
        <f>순이익표[[#This Row],[순이익]]-(순이익표[[#This Row],[순이익]]/10)</f>
        <v>936640.8</v>
      </c>
      <c r="X10" s="267">
        <f t="shared" si="0"/>
        <v>-1</v>
      </c>
      <c r="Y10" s="267">
        <f t="shared" si="1"/>
        <v>-1</v>
      </c>
      <c r="Z10" s="267">
        <f t="shared" si="2"/>
        <v>-1</v>
      </c>
      <c r="AA10" s="267" cm="1">
        <f t="array" ref="AA1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2034160</v>
      </c>
      <c r="AB10" s="267">
        <f t="shared" si="3"/>
        <v>-1</v>
      </c>
      <c r="AC10" s="2"/>
      <c r="AD10" s="4" t="s">
        <v>265</v>
      </c>
      <c r="AE10" s="55" t="s">
        <v>264</v>
      </c>
      <c r="BX10" s="305" t="s">
        <v>190</v>
      </c>
      <c r="BY10" s="306" t="s">
        <v>347</v>
      </c>
    </row>
    <row r="11" spans="1:77" s="20" customFormat="1" ht="14.1" customHeight="1">
      <c r="A11" s="43" t="s">
        <v>263</v>
      </c>
      <c r="B11" s="42" t="s">
        <v>262</v>
      </c>
      <c r="C11" s="42"/>
      <c r="D11" s="42"/>
      <c r="E11" s="42"/>
      <c r="F11" s="42"/>
      <c r="J11" s="13" t="s">
        <v>261</v>
      </c>
      <c r="L11" s="28" t="s">
        <v>260</v>
      </c>
      <c r="M11" s="28" t="s">
        <v>259</v>
      </c>
      <c r="O11" s="13" t="s">
        <v>258</v>
      </c>
      <c r="P11" s="41">
        <v>13000</v>
      </c>
      <c r="R11" s="32">
        <v>2024</v>
      </c>
      <c r="S11" s="264">
        <v>10</v>
      </c>
      <c r="T11" s="268" cm="1">
        <f t="array" ref="T1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1" s="268" cm="1">
        <f t="array" ref="U1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1" s="268" cm="1">
        <f t="array" ref="V1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1" s="268">
        <f>순이익표[[#This Row],[순이익]]-(순이익표[[#This Row],[순이익]]/10)</f>
        <v>0</v>
      </c>
      <c r="X11" s="267" t="str">
        <f t="shared" si="0"/>
        <v/>
      </c>
      <c r="Y11" s="267" t="str">
        <f t="shared" si="1"/>
        <v/>
      </c>
      <c r="Z11" s="267" t="str">
        <f t="shared" si="2"/>
        <v/>
      </c>
      <c r="AA11" s="267" cm="1">
        <f t="array" ref="AA1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1" s="267" t="str">
        <f t="shared" si="3"/>
        <v/>
      </c>
      <c r="AC11" s="2"/>
      <c r="AD11" s="4" t="s">
        <v>257</v>
      </c>
      <c r="AE11" s="55" t="s">
        <v>256</v>
      </c>
      <c r="BX11" s="301" t="s">
        <v>185</v>
      </c>
      <c r="BY11" s="302" t="s">
        <v>347</v>
      </c>
    </row>
    <row r="12" spans="1:77" s="20" customFormat="1" ht="14.1" customHeight="1">
      <c r="A12" s="39" t="s">
        <v>255</v>
      </c>
      <c r="B12" s="39" t="s">
        <v>254</v>
      </c>
      <c r="C12" s="40">
        <v>1</v>
      </c>
      <c r="D12" s="39"/>
      <c r="E12" s="39"/>
      <c r="F12" s="39"/>
      <c r="J12" s="13" t="s">
        <v>253</v>
      </c>
      <c r="L12" s="13" t="s">
        <v>252</v>
      </c>
      <c r="M12" s="33">
        <v>3000</v>
      </c>
      <c r="O12" s="13" t="s">
        <v>2370</v>
      </c>
      <c r="P12" s="312">
        <v>5700</v>
      </c>
      <c r="R12" s="32">
        <v>2024</v>
      </c>
      <c r="S12" s="264">
        <v>11</v>
      </c>
      <c r="T12" s="268" cm="1">
        <f t="array" ref="T1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2" s="268" cm="1">
        <f t="array" ref="U1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2" s="268" cm="1">
        <f t="array" ref="V1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2" s="268">
        <f>순이익표[[#This Row],[순이익]]-(순이익표[[#This Row],[순이익]]/10)</f>
        <v>0</v>
      </c>
      <c r="X12" s="267" t="str">
        <f t="shared" si="0"/>
        <v/>
      </c>
      <c r="Y12" s="267" t="str">
        <f t="shared" si="1"/>
        <v/>
      </c>
      <c r="Z12" s="267" t="str">
        <f t="shared" si="2"/>
        <v/>
      </c>
      <c r="AA12" s="267" cm="1">
        <f t="array" ref="AA1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2" s="267" t="str">
        <f t="shared" si="3"/>
        <v/>
      </c>
      <c r="AC12" s="2"/>
      <c r="AD12" s="38" t="s">
        <v>251</v>
      </c>
      <c r="AE12" s="55"/>
      <c r="BX12" s="301" t="s">
        <v>180</v>
      </c>
      <c r="BY12" s="302" t="s">
        <v>347</v>
      </c>
    </row>
    <row r="13" spans="1:77" s="20" customFormat="1" ht="14.1" customHeight="1" thickBot="1">
      <c r="C13" s="34"/>
      <c r="L13" s="13" t="s">
        <v>250</v>
      </c>
      <c r="M13" s="33">
        <v>2500</v>
      </c>
      <c r="R13" s="32">
        <v>2024</v>
      </c>
      <c r="S13" s="264">
        <v>12</v>
      </c>
      <c r="T13" s="268" cm="1">
        <f t="array" ref="T1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3" s="268" cm="1">
        <f t="array" ref="U1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3" s="268" cm="1">
        <f t="array" ref="V1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3" s="268">
        <f>순이익표[[#This Row],[순이익]]-(순이익표[[#This Row],[순이익]]/10)</f>
        <v>0</v>
      </c>
      <c r="X13" s="267" t="str">
        <f t="shared" si="0"/>
        <v/>
      </c>
      <c r="Y13" s="267" t="str">
        <f t="shared" si="1"/>
        <v/>
      </c>
      <c r="Z13" s="267" t="str">
        <f t="shared" si="2"/>
        <v/>
      </c>
      <c r="AA13" s="267" cm="1">
        <f t="array" ref="AA1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3" s="267" t="str">
        <f t="shared" si="3"/>
        <v/>
      </c>
      <c r="AC13" s="2"/>
      <c r="AD13" s="37" t="s">
        <v>249</v>
      </c>
      <c r="AE13" s="55"/>
      <c r="BX13" s="307" t="s">
        <v>176</v>
      </c>
      <c r="BY13" s="308" t="s">
        <v>347</v>
      </c>
    </row>
    <row r="14" spans="1:77" s="20" customFormat="1" ht="14.1" customHeight="1">
      <c r="A14" s="35" t="s">
        <v>248</v>
      </c>
      <c r="B14" s="35" t="str" cm="1">
        <f t="array" aca="1" ref="B14" ca="1">LEFT(CELL("filename",$A$1),FIND("[",CELL("filename",$A$1),1)-1)</f>
        <v>N:\개인\$$ Excel\SaeeuN-비닐맨\</v>
      </c>
      <c r="C14" s="36"/>
      <c r="D14" s="35"/>
      <c r="E14" s="35"/>
      <c r="F14" s="35"/>
      <c r="L14" s="13" t="s">
        <v>247</v>
      </c>
      <c r="M14" s="33">
        <v>0</v>
      </c>
      <c r="R14" s="5">
        <v>2025</v>
      </c>
      <c r="S14" s="265">
        <v>1</v>
      </c>
      <c r="T14" s="268" cm="1">
        <f t="array" ref="T1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4" s="268" cm="1">
        <f t="array" ref="U1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4" s="268" cm="1">
        <f t="array" ref="V1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4" s="268">
        <f>순이익표[[#This Row],[순이익]]-(순이익표[[#This Row],[순이익]]/10)</f>
        <v>0</v>
      </c>
      <c r="X14" s="267" t="str">
        <f t="shared" si="0"/>
        <v/>
      </c>
      <c r="Y14" s="267" t="str">
        <f t="shared" si="1"/>
        <v/>
      </c>
      <c r="Z14" s="267" t="str">
        <f t="shared" si="2"/>
        <v/>
      </c>
      <c r="AA14" s="267" cm="1">
        <f t="array" ref="AA1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4" s="267" t="str">
        <f t="shared" si="3"/>
        <v/>
      </c>
      <c r="AC14" s="2"/>
      <c r="AD14" s="4" t="s">
        <v>246</v>
      </c>
      <c r="AE14" s="55" t="s">
        <v>245</v>
      </c>
      <c r="BX14" s="301" t="s">
        <v>144</v>
      </c>
      <c r="BY14" s="302" t="s">
        <v>347</v>
      </c>
    </row>
    <row r="15" spans="1:77" s="20" customFormat="1" ht="14.1" customHeight="1">
      <c r="A15" s="20" t="s">
        <v>244</v>
      </c>
      <c r="C15" s="34"/>
      <c r="L15" s="13" t="s">
        <v>243</v>
      </c>
      <c r="M15" s="33">
        <v>0</v>
      </c>
      <c r="R15" s="5">
        <v>2025</v>
      </c>
      <c r="S15" s="265">
        <v>2</v>
      </c>
      <c r="T15" s="268" cm="1">
        <f t="array" ref="T1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5" s="268" cm="1">
        <f t="array" ref="U1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5" s="268" cm="1">
        <f t="array" ref="V1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5" s="268">
        <f>순이익표[[#This Row],[순이익]]-(순이익표[[#This Row],[순이익]]/10)</f>
        <v>0</v>
      </c>
      <c r="X15" s="267" t="str">
        <f t="shared" si="0"/>
        <v/>
      </c>
      <c r="Y15" s="267" t="str">
        <f t="shared" si="1"/>
        <v/>
      </c>
      <c r="Z15" s="267" t="str">
        <f t="shared" si="2"/>
        <v/>
      </c>
      <c r="AA15" s="267" cm="1">
        <f t="array" ref="AA1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5" s="267" t="str">
        <f t="shared" si="3"/>
        <v/>
      </c>
      <c r="AC15" s="2"/>
      <c r="AD15" s="4" t="s">
        <v>242</v>
      </c>
      <c r="AE15" s="55" t="s">
        <v>241</v>
      </c>
      <c r="BX15" s="301" t="s">
        <v>140</v>
      </c>
      <c r="BY15" s="302" t="s">
        <v>347</v>
      </c>
    </row>
    <row r="16" spans="1:77" s="20" customFormat="1" ht="14.1" customHeight="1">
      <c r="A16" s="20" t="s">
        <v>240</v>
      </c>
      <c r="B16" s="20" t="str">
        <f ca="1">IF(B15="",B14,B15)</f>
        <v>N:\개인\$$ Excel\SaeeuN-비닐맨\</v>
      </c>
      <c r="C16" s="32"/>
      <c r="R16" s="5">
        <v>2025</v>
      </c>
      <c r="S16" s="265">
        <v>3</v>
      </c>
      <c r="T16" s="268" cm="1">
        <f t="array" ref="T1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6" s="268" cm="1">
        <f t="array" ref="U1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6" s="268" cm="1">
        <f t="array" ref="V1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6" s="268">
        <f>순이익표[[#This Row],[순이익]]-(순이익표[[#This Row],[순이익]]/10)</f>
        <v>0</v>
      </c>
      <c r="X16" s="267" t="str">
        <f t="shared" si="0"/>
        <v/>
      </c>
      <c r="Y16" s="267" t="str">
        <f t="shared" si="1"/>
        <v/>
      </c>
      <c r="Z16" s="267" t="str">
        <f t="shared" si="2"/>
        <v/>
      </c>
      <c r="AA16" s="267" cm="1">
        <f t="array" ref="AA1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6" s="267" t="str">
        <f t="shared" si="3"/>
        <v/>
      </c>
      <c r="AC16" s="2"/>
      <c r="AD16" s="4" t="s">
        <v>239</v>
      </c>
      <c r="AE16" s="55" t="s">
        <v>238</v>
      </c>
      <c r="BX16" s="301" t="s">
        <v>138</v>
      </c>
      <c r="BY16" s="302" t="s">
        <v>347</v>
      </c>
    </row>
    <row r="17" spans="1:77" ht="14.1" customHeight="1" thickBot="1">
      <c r="A17" s="20"/>
      <c r="B17" s="20"/>
      <c r="C17" s="20"/>
      <c r="D17" s="20"/>
      <c r="E17" s="20"/>
      <c r="F17" s="20"/>
      <c r="R17" s="5">
        <v>2025</v>
      </c>
      <c r="S17" s="265">
        <v>4</v>
      </c>
      <c r="T17" s="268" cm="1">
        <f t="array" ref="T1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7" s="268" cm="1">
        <f t="array" ref="U1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7" s="268" cm="1">
        <f t="array" ref="V1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7" s="268">
        <f>순이익표[[#This Row],[순이익]]-(순이익표[[#This Row],[순이익]]/10)</f>
        <v>0</v>
      </c>
      <c r="X17" s="267" t="str">
        <f t="shared" si="0"/>
        <v/>
      </c>
      <c r="Y17" s="267" t="str">
        <f t="shared" si="1"/>
        <v/>
      </c>
      <c r="Z17" s="267" t="str">
        <f t="shared" si="2"/>
        <v/>
      </c>
      <c r="AA17" s="267" cm="1">
        <f t="array" ref="AA1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7" s="267" t="str">
        <f t="shared" si="3"/>
        <v/>
      </c>
      <c r="AD17" s="4" t="s">
        <v>237</v>
      </c>
      <c r="AE17" s="55" t="s">
        <v>236</v>
      </c>
      <c r="BX17" s="303" t="s">
        <v>135</v>
      </c>
      <c r="BY17" s="304" t="s">
        <v>347</v>
      </c>
    </row>
    <row r="18" spans="1:77" ht="14.1" customHeight="1" thickBot="1">
      <c r="A18" s="31" t="s">
        <v>235</v>
      </c>
      <c r="B18" s="31" t="s">
        <v>1940</v>
      </c>
      <c r="C18" s="30"/>
      <c r="D18" s="30"/>
      <c r="E18" s="30"/>
      <c r="F18" s="30"/>
      <c r="H18" s="24" t="s">
        <v>130</v>
      </c>
      <c r="J18" s="29" t="s">
        <v>234</v>
      </c>
      <c r="L18" s="28" t="s">
        <v>233</v>
      </c>
      <c r="M18" s="27" t="s">
        <v>232</v>
      </c>
      <c r="R18" s="5">
        <v>2025</v>
      </c>
      <c r="S18" s="265">
        <v>5</v>
      </c>
      <c r="T18" s="268" cm="1">
        <f t="array" ref="T1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8" s="268" cm="1">
        <f t="array" ref="U1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8" s="268" cm="1">
        <f t="array" ref="V1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8" s="268">
        <f>순이익표[[#This Row],[순이익]]-(순이익표[[#This Row],[순이익]]/10)</f>
        <v>0</v>
      </c>
      <c r="X18" s="267" t="str">
        <f t="shared" si="0"/>
        <v/>
      </c>
      <c r="Y18" s="267" t="str">
        <f t="shared" si="1"/>
        <v/>
      </c>
      <c r="Z18" s="267" t="str">
        <f t="shared" si="2"/>
        <v/>
      </c>
      <c r="AA18" s="267" cm="1">
        <f t="array" ref="AA1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8" s="267" t="str">
        <f t="shared" si="3"/>
        <v/>
      </c>
      <c r="AD18" s="4" t="s">
        <v>231</v>
      </c>
      <c r="AE18" s="55" t="s">
        <v>230</v>
      </c>
      <c r="BX18" s="309" t="s">
        <v>92</v>
      </c>
      <c r="BY18" s="310" t="s">
        <v>347</v>
      </c>
    </row>
    <row r="19" spans="1:77" ht="14.1" customHeight="1">
      <c r="A19" s="26" t="s">
        <v>229</v>
      </c>
      <c r="B19" s="25" t="s">
        <v>228</v>
      </c>
      <c r="H19" s="24" t="s">
        <v>126</v>
      </c>
      <c r="J19" s="3" t="s">
        <v>227</v>
      </c>
      <c r="L19" s="13" t="s">
        <v>226</v>
      </c>
      <c r="M19" s="21" t="s">
        <v>225</v>
      </c>
      <c r="R19" s="5">
        <v>2025</v>
      </c>
      <c r="S19" s="265">
        <v>6</v>
      </c>
      <c r="T19" s="268" cm="1">
        <f t="array" ref="T1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9" s="268" cm="1">
        <f t="array" ref="U1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9" s="268" cm="1">
        <f t="array" ref="V1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9" s="268">
        <f>순이익표[[#This Row],[순이익]]-(순이익표[[#This Row],[순이익]]/10)</f>
        <v>0</v>
      </c>
      <c r="X19" s="267" t="str">
        <f t="shared" si="0"/>
        <v/>
      </c>
      <c r="Y19" s="267" t="str">
        <f t="shared" si="1"/>
        <v/>
      </c>
      <c r="Z19" s="267" t="str">
        <f t="shared" si="2"/>
        <v/>
      </c>
      <c r="AA19" s="267" cm="1">
        <f t="array" ref="AA1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9" s="267" t="str">
        <f t="shared" si="3"/>
        <v/>
      </c>
      <c r="AD19" s="4" t="s">
        <v>224</v>
      </c>
      <c r="AE19" s="55" t="s">
        <v>223</v>
      </c>
      <c r="BX19" s="301" t="s">
        <v>90</v>
      </c>
      <c r="BY19" s="302" t="s">
        <v>347</v>
      </c>
    </row>
    <row r="20" spans="1:77" ht="14.1" customHeight="1">
      <c r="A20" s="26" t="s">
        <v>222</v>
      </c>
      <c r="B20" s="25" t="s">
        <v>221</v>
      </c>
      <c r="H20" s="24" t="s">
        <v>122</v>
      </c>
      <c r="J20" s="3" t="s">
        <v>220</v>
      </c>
      <c r="L20" s="13" t="s">
        <v>219</v>
      </c>
      <c r="M20" s="21" t="s">
        <v>218</v>
      </c>
      <c r="R20" s="5">
        <v>2025</v>
      </c>
      <c r="S20" s="265">
        <v>7</v>
      </c>
      <c r="T20" s="268" cm="1">
        <f t="array" ref="T2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0" s="268" cm="1">
        <f t="array" ref="U2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0" s="268" cm="1">
        <f t="array" ref="V2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0" s="268">
        <f>순이익표[[#This Row],[순이익]]-(순이익표[[#This Row],[순이익]]/10)</f>
        <v>0</v>
      </c>
      <c r="X20" s="267" t="str">
        <f t="shared" si="0"/>
        <v/>
      </c>
      <c r="Y20" s="267" t="str">
        <f t="shared" si="1"/>
        <v/>
      </c>
      <c r="Z20" s="267" t="str">
        <f t="shared" si="2"/>
        <v/>
      </c>
      <c r="AA20" s="267" cm="1">
        <f t="array" ref="AA2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0" s="267" t="str">
        <f t="shared" si="3"/>
        <v/>
      </c>
      <c r="AD20" s="4" t="s">
        <v>217</v>
      </c>
      <c r="AE20" s="55" t="s">
        <v>216</v>
      </c>
      <c r="BX20" s="301" t="s">
        <v>88</v>
      </c>
      <c r="BY20" s="302" t="s">
        <v>347</v>
      </c>
    </row>
    <row r="21" spans="1:77" ht="14.1" customHeight="1">
      <c r="A21" s="23" t="s">
        <v>215</v>
      </c>
      <c r="B21" s="22" t="s">
        <v>214</v>
      </c>
      <c r="L21" s="13" t="s">
        <v>213</v>
      </c>
      <c r="M21" s="21" t="s">
        <v>212</v>
      </c>
      <c r="R21" s="5">
        <v>2025</v>
      </c>
      <c r="S21" s="265">
        <v>8</v>
      </c>
      <c r="T21" s="268" cm="1">
        <f t="array" ref="T2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1" s="268" cm="1">
        <f t="array" ref="U2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1" s="268" cm="1">
        <f t="array" ref="V2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1" s="268">
        <f>순이익표[[#This Row],[순이익]]-(순이익표[[#This Row],[순이익]]/10)</f>
        <v>0</v>
      </c>
      <c r="X21" s="267" t="str">
        <f t="shared" si="0"/>
        <v/>
      </c>
      <c r="Y21" s="267" t="str">
        <f t="shared" si="1"/>
        <v/>
      </c>
      <c r="Z21" s="267" t="str">
        <f t="shared" si="2"/>
        <v/>
      </c>
      <c r="AA21" s="267" cm="1">
        <f t="array" ref="AA2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1" s="267" t="str">
        <f t="shared" si="3"/>
        <v/>
      </c>
      <c r="AD21" s="4" t="s">
        <v>211</v>
      </c>
      <c r="AE21" s="55" t="s">
        <v>210</v>
      </c>
      <c r="BX21" s="301" t="s">
        <v>86</v>
      </c>
      <c r="BY21" s="302" t="s">
        <v>347</v>
      </c>
    </row>
    <row r="22" spans="1:77" ht="14.1" customHeight="1">
      <c r="A22" s="20" t="s">
        <v>209</v>
      </c>
      <c r="B22" s="20" t="str">
        <f ca="1">WBPath&amp;B21&amp;B18</f>
        <v>N:\개인\$$ Excel\SaeeuN-비닐맨\DB\vDB_se8_2024.accdb</v>
      </c>
      <c r="R22" s="5">
        <v>2025</v>
      </c>
      <c r="S22" s="265">
        <v>9</v>
      </c>
      <c r="T22" s="268" cm="1">
        <f t="array" ref="T2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2" s="268" cm="1">
        <f t="array" ref="U2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2" s="268" cm="1">
        <f t="array" ref="V2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2" s="268">
        <f>순이익표[[#This Row],[순이익]]-(순이익표[[#This Row],[순이익]]/10)</f>
        <v>0</v>
      </c>
      <c r="X22" s="267" t="str">
        <f t="shared" si="0"/>
        <v/>
      </c>
      <c r="Y22" s="267" t="str">
        <f t="shared" si="1"/>
        <v/>
      </c>
      <c r="Z22" s="267" t="str">
        <f t="shared" si="2"/>
        <v/>
      </c>
      <c r="AA22" s="267" cm="1">
        <f t="array" ref="AA2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2" s="267" t="str">
        <f t="shared" si="3"/>
        <v/>
      </c>
      <c r="AD22" s="4" t="s">
        <v>208</v>
      </c>
      <c r="AE22" s="55" t="s">
        <v>207</v>
      </c>
      <c r="BX22" s="301" t="s">
        <v>84</v>
      </c>
      <c r="BY22" s="302" t="s">
        <v>347</v>
      </c>
    </row>
    <row r="23" spans="1:77" ht="14.1" customHeight="1">
      <c r="R23" s="5">
        <v>2025</v>
      </c>
      <c r="S23" s="265">
        <v>10</v>
      </c>
      <c r="T23" s="268" cm="1">
        <f t="array" ref="T2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3" s="268" cm="1">
        <f t="array" ref="U2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3" s="268" cm="1">
        <f t="array" ref="V2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3" s="268">
        <f>순이익표[[#This Row],[순이익]]-(순이익표[[#This Row],[순이익]]/10)</f>
        <v>0</v>
      </c>
      <c r="X23" s="267" t="str">
        <f t="shared" si="0"/>
        <v/>
      </c>
      <c r="Y23" s="267" t="str">
        <f t="shared" si="1"/>
        <v/>
      </c>
      <c r="Z23" s="267" t="str">
        <f t="shared" si="2"/>
        <v/>
      </c>
      <c r="AA23" s="267" cm="1">
        <f t="array" ref="AA2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3" s="267" t="str">
        <f t="shared" si="3"/>
        <v/>
      </c>
      <c r="AD23" s="4" t="s">
        <v>206</v>
      </c>
      <c r="AE23" s="56" t="s">
        <v>205</v>
      </c>
      <c r="BX23" s="301" t="s">
        <v>82</v>
      </c>
      <c r="BY23" s="302" t="s">
        <v>347</v>
      </c>
    </row>
    <row r="24" spans="1:77" ht="14.1" customHeight="1">
      <c r="K24" s="354" t="s">
        <v>779</v>
      </c>
      <c r="L24" s="354"/>
      <c r="M24" s="354"/>
      <c r="R24" s="5">
        <v>2025</v>
      </c>
      <c r="S24" s="265">
        <v>11</v>
      </c>
      <c r="T24" s="268" cm="1">
        <f t="array" ref="T2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4" s="268" cm="1">
        <f t="array" ref="U2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4" s="268" cm="1">
        <f t="array" ref="V2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4" s="268">
        <f>순이익표[[#This Row],[순이익]]-(순이익표[[#This Row],[순이익]]/10)</f>
        <v>0</v>
      </c>
      <c r="X24" s="267" t="str">
        <f t="shared" si="0"/>
        <v/>
      </c>
      <c r="Y24" s="267" t="str">
        <f t="shared" si="1"/>
        <v/>
      </c>
      <c r="Z24" s="267" t="str">
        <f t="shared" si="2"/>
        <v/>
      </c>
      <c r="AA24" s="267" cm="1">
        <f t="array" ref="AA2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4" s="267" t="str">
        <f t="shared" si="3"/>
        <v/>
      </c>
      <c r="AD24" s="4" t="s">
        <v>204</v>
      </c>
      <c r="AE24" s="55" t="s">
        <v>203</v>
      </c>
      <c r="BX24" s="301" t="s">
        <v>80</v>
      </c>
      <c r="BY24" s="302" t="s">
        <v>347</v>
      </c>
    </row>
    <row r="25" spans="1:77" ht="14.1" customHeight="1">
      <c r="A25" s="355" t="s">
        <v>202</v>
      </c>
      <c r="B25" s="355"/>
      <c r="C25" s="355"/>
      <c r="D25" s="17"/>
      <c r="E25" s="17"/>
      <c r="F25" s="13">
        <v>1</v>
      </c>
      <c r="G25" s="17"/>
      <c r="H25" s="112" t="s">
        <v>201</v>
      </c>
      <c r="I25" s="112" t="s">
        <v>200</v>
      </c>
      <c r="J25" s="113" t="s">
        <v>199</v>
      </c>
      <c r="K25" s="113" t="s">
        <v>198</v>
      </c>
      <c r="L25" s="114" t="s">
        <v>197</v>
      </c>
      <c r="M25" s="114" t="s">
        <v>778</v>
      </c>
      <c r="O25" s="13" t="s">
        <v>196</v>
      </c>
      <c r="R25" s="5">
        <v>2025</v>
      </c>
      <c r="S25" s="265">
        <v>12</v>
      </c>
      <c r="T25" s="268" cm="1">
        <f t="array" ref="T2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5" s="268" cm="1">
        <f t="array" ref="U2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5" s="268" cm="1">
        <f t="array" ref="V2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5" s="268">
        <f>순이익표[[#This Row],[순이익]]-(순이익표[[#This Row],[순이익]]/10)</f>
        <v>0</v>
      </c>
      <c r="X25" s="267" t="str">
        <f t="shared" si="0"/>
        <v/>
      </c>
      <c r="Y25" s="267" t="str">
        <f t="shared" si="1"/>
        <v/>
      </c>
      <c r="Z25" s="267" t="str">
        <f t="shared" si="2"/>
        <v/>
      </c>
      <c r="AA25" s="267" cm="1">
        <f t="array" ref="AA2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5" s="267" t="str">
        <f t="shared" si="3"/>
        <v/>
      </c>
      <c r="AD25" s="4" t="s">
        <v>195</v>
      </c>
      <c r="AE25" s="55" t="s">
        <v>194</v>
      </c>
      <c r="BX25" s="301" t="s">
        <v>78</v>
      </c>
      <c r="BY25" s="302" t="s">
        <v>347</v>
      </c>
    </row>
    <row r="26" spans="1:77" ht="14.1" customHeight="1">
      <c r="A26" s="355" t="s">
        <v>193</v>
      </c>
      <c r="B26" s="355"/>
      <c r="C26" s="355"/>
      <c r="D26" s="17"/>
      <c r="E26" s="16"/>
      <c r="F26" s="19" t="s">
        <v>161</v>
      </c>
      <c r="G26" s="16"/>
      <c r="H26" s="115" t="s">
        <v>192</v>
      </c>
      <c r="I26" s="13">
        <v>1</v>
      </c>
      <c r="J26" s="111">
        <f>1.98%+2%</f>
        <v>3.9800000000000002E-2</v>
      </c>
      <c r="K26" s="111">
        <f>3.025%+2%</f>
        <v>5.0250000000000003E-2</v>
      </c>
      <c r="L26" s="111">
        <v>1.9699999999999999E-2</v>
      </c>
      <c r="M26" s="111">
        <v>2.9700000000000001E-2</v>
      </c>
      <c r="O26" s="13" t="s">
        <v>191</v>
      </c>
      <c r="R26" s="5">
        <v>2026</v>
      </c>
      <c r="S26" s="265">
        <v>1</v>
      </c>
      <c r="T26" s="268" cm="1">
        <f t="array" ref="T2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6" s="268" cm="1">
        <f t="array" ref="U2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6" s="268" cm="1">
        <f t="array" ref="V2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6" s="268">
        <f>순이익표[[#This Row],[순이익]]-(순이익표[[#This Row],[순이익]]/10)</f>
        <v>0</v>
      </c>
      <c r="X26" s="267" t="str">
        <f t="shared" si="0"/>
        <v/>
      </c>
      <c r="Y26" s="267" t="str">
        <f t="shared" si="1"/>
        <v/>
      </c>
      <c r="Z26" s="267" t="str">
        <f t="shared" si="2"/>
        <v/>
      </c>
      <c r="AA26" s="267" cm="1">
        <f t="array" ref="AA2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6" s="267" t="str">
        <f t="shared" si="3"/>
        <v/>
      </c>
      <c r="AD26" s="4" t="s">
        <v>190</v>
      </c>
      <c r="AE26" s="55" t="s">
        <v>189</v>
      </c>
      <c r="BX26" s="311"/>
      <c r="BY26" s="311"/>
    </row>
    <row r="27" spans="1:77" ht="14.1" customHeight="1">
      <c r="A27" s="355" t="s">
        <v>188</v>
      </c>
      <c r="B27" s="355"/>
      <c r="C27" s="355"/>
      <c r="D27" s="355"/>
      <c r="E27" s="16"/>
      <c r="F27" s="16"/>
      <c r="G27" s="16"/>
      <c r="H27" s="115" t="s">
        <v>187</v>
      </c>
      <c r="I27" s="13">
        <v>2</v>
      </c>
      <c r="J27" s="111">
        <v>0.108</v>
      </c>
      <c r="K27" s="111">
        <v>0.108</v>
      </c>
      <c r="L27" s="111">
        <v>3.3000000000000002E-2</v>
      </c>
      <c r="M27" s="111">
        <v>3.3000000000000002E-2</v>
      </c>
      <c r="O27" s="13" t="s">
        <v>186</v>
      </c>
      <c r="R27" s="5">
        <v>2026</v>
      </c>
      <c r="S27" s="265">
        <v>2</v>
      </c>
      <c r="T27" s="268" cm="1">
        <f t="array" ref="T2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7" s="268" cm="1">
        <f t="array" ref="U2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7" s="268" cm="1">
        <f t="array" ref="V2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7" s="268">
        <f>순이익표[[#This Row],[순이익]]-(순이익표[[#This Row],[순이익]]/10)</f>
        <v>0</v>
      </c>
      <c r="X27" s="267" t="str">
        <f t="shared" si="0"/>
        <v/>
      </c>
      <c r="Y27" s="267" t="str">
        <f t="shared" si="1"/>
        <v/>
      </c>
      <c r="Z27" s="267" t="str">
        <f t="shared" si="2"/>
        <v/>
      </c>
      <c r="AA27" s="267" cm="1">
        <f t="array" ref="AA2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7" s="267" t="str">
        <f t="shared" si="3"/>
        <v/>
      </c>
      <c r="AD27" s="4" t="s">
        <v>185</v>
      </c>
      <c r="AE27" s="55" t="s">
        <v>184</v>
      </c>
      <c r="BX27" s="311"/>
      <c r="BY27" s="311"/>
    </row>
    <row r="28" spans="1:77" ht="14.1" customHeight="1">
      <c r="A28" s="355" t="s">
        <v>183</v>
      </c>
      <c r="B28" s="355"/>
      <c r="C28" s="355"/>
      <c r="D28" s="355"/>
      <c r="E28" s="16"/>
      <c r="F28" s="18"/>
      <c r="G28" s="16"/>
      <c r="H28" s="13" t="s">
        <v>182</v>
      </c>
      <c r="I28" s="13">
        <v>3</v>
      </c>
      <c r="J28" s="111">
        <v>0</v>
      </c>
      <c r="K28" s="111">
        <v>0</v>
      </c>
      <c r="L28" s="111">
        <v>0</v>
      </c>
      <c r="M28" s="111">
        <v>0</v>
      </c>
      <c r="O28" s="13" t="s">
        <v>181</v>
      </c>
      <c r="R28" s="5">
        <v>2026</v>
      </c>
      <c r="S28" s="265">
        <v>3</v>
      </c>
      <c r="T28" s="268" cm="1">
        <f t="array" ref="T2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8" s="268" cm="1">
        <f t="array" ref="U2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8" s="268" cm="1">
        <f t="array" ref="V2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8" s="268">
        <f>순이익표[[#This Row],[순이익]]-(순이익표[[#This Row],[순이익]]/10)</f>
        <v>0</v>
      </c>
      <c r="X28" s="267" t="str">
        <f t="shared" si="0"/>
        <v/>
      </c>
      <c r="Y28" s="267" t="str">
        <f t="shared" si="1"/>
        <v/>
      </c>
      <c r="Z28" s="267" t="str">
        <f t="shared" si="2"/>
        <v/>
      </c>
      <c r="AA28" s="267" cm="1">
        <f t="array" ref="AA2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8" s="267" t="str">
        <f t="shared" si="3"/>
        <v/>
      </c>
      <c r="AD28" s="4" t="s">
        <v>180</v>
      </c>
      <c r="AE28" s="55" t="s">
        <v>179</v>
      </c>
      <c r="BX28" s="311"/>
      <c r="BY28" s="311"/>
    </row>
    <row r="29" spans="1:77" ht="14.1" customHeight="1">
      <c r="A29" s="355" t="s">
        <v>178</v>
      </c>
      <c r="B29" s="355"/>
      <c r="C29" s="355"/>
      <c r="D29" s="355"/>
      <c r="E29" s="17"/>
      <c r="F29" s="16"/>
      <c r="G29" s="16"/>
      <c r="H29" s="13" t="s">
        <v>177</v>
      </c>
      <c r="I29" s="13">
        <v>4</v>
      </c>
      <c r="J29" s="111">
        <v>0</v>
      </c>
      <c r="K29" s="111">
        <v>0</v>
      </c>
      <c r="L29" s="111">
        <v>0</v>
      </c>
      <c r="M29" s="111">
        <v>0</v>
      </c>
      <c r="R29" s="5">
        <v>2026</v>
      </c>
      <c r="S29" s="265">
        <v>4</v>
      </c>
      <c r="T29" s="268" cm="1">
        <f t="array" ref="T2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9" s="268" cm="1">
        <f t="array" ref="U2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9" s="268" cm="1">
        <f t="array" ref="V2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9" s="268">
        <f>순이익표[[#This Row],[순이익]]-(순이익표[[#This Row],[순이익]]/10)</f>
        <v>0</v>
      </c>
      <c r="X29" s="267" t="str">
        <f t="shared" si="0"/>
        <v/>
      </c>
      <c r="Y29" s="267" t="str">
        <f t="shared" si="1"/>
        <v/>
      </c>
      <c r="Z29" s="267" t="str">
        <f t="shared" si="2"/>
        <v/>
      </c>
      <c r="AA29" s="267" cm="1">
        <f t="array" ref="AA2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9" s="267" t="str">
        <f t="shared" si="3"/>
        <v/>
      </c>
      <c r="AD29" s="4" t="s">
        <v>176</v>
      </c>
      <c r="AE29" s="55" t="s">
        <v>175</v>
      </c>
      <c r="BX29" s="311"/>
      <c r="BY29" s="311"/>
    </row>
    <row r="30" spans="1:77" ht="14.1" customHeight="1">
      <c r="H30" s="115" t="s">
        <v>174</v>
      </c>
      <c r="I30" s="13">
        <v>5</v>
      </c>
      <c r="J30" s="111">
        <v>3.85E-2</v>
      </c>
      <c r="K30" s="111">
        <v>0</v>
      </c>
      <c r="L30" s="111">
        <v>3.3000000000000002E-2</v>
      </c>
      <c r="M30" s="111">
        <v>0</v>
      </c>
      <c r="R30" s="5">
        <v>2026</v>
      </c>
      <c r="S30" s="265">
        <v>5</v>
      </c>
      <c r="T30" s="268" cm="1">
        <f t="array" ref="T3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0" s="268" cm="1">
        <f t="array" ref="U3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0" s="268" cm="1">
        <f t="array" ref="V3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0" s="268">
        <f>순이익표[[#This Row],[순이익]]-(순이익표[[#This Row],[순이익]]/10)</f>
        <v>0</v>
      </c>
      <c r="X30" s="267" t="str">
        <f t="shared" si="0"/>
        <v/>
      </c>
      <c r="Y30" s="267" t="str">
        <f t="shared" si="1"/>
        <v/>
      </c>
      <c r="Z30" s="267" t="str">
        <f t="shared" si="2"/>
        <v/>
      </c>
      <c r="AA30" s="267" cm="1">
        <f t="array" ref="AA3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0" s="267" t="str">
        <f t="shared" si="3"/>
        <v/>
      </c>
      <c r="AD30" s="4" t="s">
        <v>173</v>
      </c>
      <c r="AE30" s="55" t="s">
        <v>172</v>
      </c>
      <c r="BX30" s="311"/>
      <c r="BY30" s="311"/>
    </row>
    <row r="31" spans="1:77" ht="14.1" customHeight="1">
      <c r="A31" s="356" t="s">
        <v>171</v>
      </c>
      <c r="B31" s="357"/>
      <c r="C31" s="358" t="s">
        <v>783</v>
      </c>
      <c r="D31" s="359"/>
      <c r="E31" s="359"/>
      <c r="F31" s="359"/>
      <c r="H31" s="13" t="s">
        <v>170</v>
      </c>
      <c r="I31" s="13">
        <v>6</v>
      </c>
      <c r="J31" s="111">
        <v>8.6900000000000005E-2</v>
      </c>
      <c r="K31" s="111">
        <v>3.1899999999999998E-2</v>
      </c>
      <c r="L31" s="111">
        <v>3.3000000000000002E-2</v>
      </c>
      <c r="M31" s="111">
        <v>3.3000000000000002E-2</v>
      </c>
      <c r="O31" s="13" t="s">
        <v>169</v>
      </c>
      <c r="R31" s="5">
        <v>2026</v>
      </c>
      <c r="S31" s="265">
        <v>6</v>
      </c>
      <c r="T31" s="268" cm="1">
        <f t="array" ref="T3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1" s="268" cm="1">
        <f t="array" ref="U3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1" s="268" cm="1">
        <f t="array" ref="V3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1" s="268">
        <f>순이익표[[#This Row],[순이익]]-(순이익표[[#This Row],[순이익]]/10)</f>
        <v>0</v>
      </c>
      <c r="X31" s="267" t="str">
        <f t="shared" si="0"/>
        <v/>
      </c>
      <c r="Y31" s="267" t="str">
        <f t="shared" si="1"/>
        <v/>
      </c>
      <c r="Z31" s="267" t="str">
        <f t="shared" si="2"/>
        <v/>
      </c>
      <c r="AA31" s="267" cm="1">
        <f t="array" ref="AA3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1" s="267" t="str">
        <f t="shared" si="3"/>
        <v/>
      </c>
      <c r="AD31" s="4" t="s">
        <v>168</v>
      </c>
      <c r="AE31" s="55" t="s">
        <v>167</v>
      </c>
    </row>
    <row r="32" spans="1:77" ht="14.1" customHeight="1">
      <c r="A32" s="15"/>
      <c r="B32" s="14"/>
      <c r="C32" s="359"/>
      <c r="D32" s="359"/>
      <c r="E32" s="359"/>
      <c r="F32" s="359"/>
      <c r="H32" s="13" t="s">
        <v>166</v>
      </c>
      <c r="I32" s="13">
        <v>7</v>
      </c>
      <c r="J32" s="111">
        <v>0</v>
      </c>
      <c r="K32" s="111">
        <v>0</v>
      </c>
      <c r="L32" s="111">
        <v>0</v>
      </c>
      <c r="M32" s="111">
        <v>0</v>
      </c>
      <c r="O32" s="13" t="s">
        <v>165</v>
      </c>
      <c r="R32" s="5">
        <v>2026</v>
      </c>
      <c r="S32" s="265">
        <v>7</v>
      </c>
      <c r="T32" s="268" cm="1">
        <f t="array" ref="T3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2" s="268" cm="1">
        <f t="array" ref="U3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2" s="268" cm="1">
        <f t="array" ref="V3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2" s="268">
        <f>순이익표[[#This Row],[순이익]]-(순이익표[[#This Row],[순이익]]/10)</f>
        <v>0</v>
      </c>
      <c r="X32" s="267" t="str">
        <f t="shared" si="0"/>
        <v/>
      </c>
      <c r="Y32" s="267" t="str">
        <f t="shared" si="1"/>
        <v/>
      </c>
      <c r="Z32" s="267" t="str">
        <f t="shared" si="2"/>
        <v/>
      </c>
      <c r="AA32" s="267" cm="1">
        <f t="array" ref="AA3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2" s="267" t="str">
        <f t="shared" si="3"/>
        <v/>
      </c>
      <c r="AD32" s="4" t="s">
        <v>164</v>
      </c>
      <c r="AE32" s="55" t="s">
        <v>163</v>
      </c>
    </row>
    <row r="33" spans="1:31" ht="14.1" customHeight="1">
      <c r="A33" s="15"/>
      <c r="B33" s="14"/>
      <c r="C33" s="359"/>
      <c r="D33" s="359"/>
      <c r="E33" s="359"/>
      <c r="F33" s="359"/>
      <c r="H33" s="13" t="s">
        <v>162</v>
      </c>
      <c r="I33" s="13">
        <v>8</v>
      </c>
      <c r="J33" s="111">
        <v>0</v>
      </c>
      <c r="K33" s="111">
        <v>0</v>
      </c>
      <c r="L33" s="111">
        <v>0</v>
      </c>
      <c r="M33" s="111">
        <v>0</v>
      </c>
      <c r="O33" s="13" t="s">
        <v>161</v>
      </c>
      <c r="R33" s="5">
        <v>2026</v>
      </c>
      <c r="S33" s="265">
        <v>8</v>
      </c>
      <c r="T33" s="268" cm="1">
        <f t="array" ref="T3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3" s="268" cm="1">
        <f t="array" ref="U3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3" s="268" cm="1">
        <f t="array" ref="V3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3" s="268">
        <f>순이익표[[#This Row],[순이익]]-(순이익표[[#This Row],[순이익]]/10)</f>
        <v>0</v>
      </c>
      <c r="X33" s="267" t="str">
        <f t="shared" si="0"/>
        <v/>
      </c>
      <c r="Y33" s="267" t="str">
        <f t="shared" si="1"/>
        <v/>
      </c>
      <c r="Z33" s="267" t="str">
        <f t="shared" si="2"/>
        <v/>
      </c>
      <c r="AA33" s="267" cm="1">
        <f t="array" ref="AA3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3" s="267" t="str">
        <f t="shared" si="3"/>
        <v/>
      </c>
      <c r="AD33" s="4" t="s">
        <v>160</v>
      </c>
      <c r="AE33" s="55" t="s">
        <v>159</v>
      </c>
    </row>
    <row r="34" spans="1:31" ht="14.1" customHeight="1">
      <c r="A34" s="15"/>
      <c r="B34" s="14"/>
      <c r="C34" s="359"/>
      <c r="D34" s="359"/>
      <c r="E34" s="359"/>
      <c r="F34" s="359"/>
      <c r="H34" s="13" t="s">
        <v>158</v>
      </c>
      <c r="I34" s="13">
        <v>9</v>
      </c>
      <c r="J34" s="111">
        <f>J26</f>
        <v>3.9800000000000002E-2</v>
      </c>
      <c r="K34" s="111">
        <f>K26</f>
        <v>5.0250000000000003E-2</v>
      </c>
      <c r="L34" s="111">
        <f>L26</f>
        <v>1.9699999999999999E-2</v>
      </c>
      <c r="M34" s="111">
        <f>M26</f>
        <v>2.9700000000000001E-2</v>
      </c>
      <c r="R34" s="5">
        <v>2026</v>
      </c>
      <c r="S34" s="265">
        <v>9</v>
      </c>
      <c r="T34" s="268" cm="1">
        <f t="array" ref="T3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4" s="268" cm="1">
        <f t="array" ref="U3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4" s="268" cm="1">
        <f t="array" ref="V3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4" s="268">
        <f>순이익표[[#This Row],[순이익]]-(순이익표[[#This Row],[순이익]]/10)</f>
        <v>0</v>
      </c>
      <c r="X34" s="267" t="str">
        <f t="shared" si="0"/>
        <v/>
      </c>
      <c r="Y34" s="267" t="str">
        <f t="shared" si="1"/>
        <v/>
      </c>
      <c r="Z34" s="267" t="str">
        <f t="shared" si="2"/>
        <v/>
      </c>
      <c r="AA34" s="267" cm="1">
        <f t="array" ref="AA3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4" s="267" t="str">
        <f t="shared" si="3"/>
        <v/>
      </c>
      <c r="AD34" s="4" t="s">
        <v>157</v>
      </c>
      <c r="AE34" s="55" t="s">
        <v>156</v>
      </c>
    </row>
    <row r="35" spans="1:31" ht="14.1" customHeight="1">
      <c r="A35" s="15"/>
      <c r="B35" s="14"/>
      <c r="C35" s="359"/>
      <c r="D35" s="359"/>
      <c r="E35" s="359"/>
      <c r="F35" s="359"/>
      <c r="H35" s="13" t="s">
        <v>155</v>
      </c>
      <c r="I35" s="13">
        <v>9</v>
      </c>
      <c r="J35" s="111">
        <v>0</v>
      </c>
      <c r="K35" s="111">
        <v>0</v>
      </c>
      <c r="L35" s="111">
        <v>0</v>
      </c>
      <c r="M35" s="111">
        <v>0</v>
      </c>
      <c r="R35" s="5">
        <v>2026</v>
      </c>
      <c r="S35" s="265">
        <v>10</v>
      </c>
      <c r="T35" s="268" cm="1">
        <f t="array" ref="T3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5" s="268" cm="1">
        <f t="array" ref="U3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5" s="268" cm="1">
        <f t="array" ref="V3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5" s="268">
        <f>순이익표[[#This Row],[순이익]]-(순이익표[[#This Row],[순이익]]/10)</f>
        <v>0</v>
      </c>
      <c r="X35" s="267" t="str">
        <f t="shared" si="0"/>
        <v/>
      </c>
      <c r="Y35" s="267" t="str">
        <f t="shared" si="1"/>
        <v/>
      </c>
      <c r="Z35" s="267" t="str">
        <f t="shared" si="2"/>
        <v/>
      </c>
      <c r="AA35" s="267" cm="1">
        <f t="array" ref="AA3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5" s="267" t="str">
        <f t="shared" si="3"/>
        <v/>
      </c>
      <c r="AD35" s="4" t="s">
        <v>154</v>
      </c>
      <c r="AE35" s="55" t="s">
        <v>153</v>
      </c>
    </row>
    <row r="36" spans="1:31" ht="14.1" customHeight="1">
      <c r="A36" s="12" t="s">
        <v>152</v>
      </c>
      <c r="B36" s="11" t="s">
        <v>151</v>
      </c>
      <c r="C36" s="366" t="s">
        <v>150</v>
      </c>
      <c r="D36" s="367"/>
      <c r="E36" s="367"/>
      <c r="F36" s="367"/>
      <c r="R36" s="5">
        <v>2026</v>
      </c>
      <c r="S36" s="265">
        <v>11</v>
      </c>
      <c r="T36" s="268" cm="1">
        <f t="array" ref="T3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6" s="268" cm="1">
        <f t="array" ref="U3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6" s="268" cm="1">
        <f t="array" ref="V3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6" s="268">
        <f>순이익표[[#This Row],[순이익]]-(순이익표[[#This Row],[순이익]]/10)</f>
        <v>0</v>
      </c>
      <c r="X36" s="267" t="str">
        <f t="shared" si="0"/>
        <v/>
      </c>
      <c r="Y36" s="267" t="str">
        <f t="shared" si="1"/>
        <v/>
      </c>
      <c r="Z36" s="267" t="str">
        <f t="shared" si="2"/>
        <v/>
      </c>
      <c r="AA36" s="267" cm="1">
        <f t="array" ref="AA3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6" s="267" t="str">
        <f t="shared" si="3"/>
        <v/>
      </c>
      <c r="AD36" s="4" t="s">
        <v>149</v>
      </c>
      <c r="AE36" s="55" t="s">
        <v>148</v>
      </c>
    </row>
    <row r="37" spans="1:31" ht="14.1" customHeight="1">
      <c r="A37" s="362" t="s">
        <v>147</v>
      </c>
      <c r="B37" s="363" t="s">
        <v>146</v>
      </c>
      <c r="C37" s="364" t="s">
        <v>145</v>
      </c>
      <c r="D37" s="365"/>
      <c r="E37" s="365"/>
      <c r="F37" s="365"/>
      <c r="R37" s="5">
        <v>2026</v>
      </c>
      <c r="S37" s="265">
        <v>12</v>
      </c>
      <c r="T37" s="268" cm="1">
        <f t="array" ref="T3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7" s="268" cm="1">
        <f t="array" ref="U3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7" s="268" cm="1">
        <f t="array" ref="V3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7" s="268">
        <f>순이익표[[#This Row],[순이익]]-(순이익표[[#This Row],[순이익]]/10)</f>
        <v>0</v>
      </c>
      <c r="X37" s="267" t="str">
        <f t="shared" si="0"/>
        <v/>
      </c>
      <c r="Y37" s="267" t="str">
        <f t="shared" si="1"/>
        <v/>
      </c>
      <c r="Z37" s="267" t="str">
        <f t="shared" si="2"/>
        <v/>
      </c>
      <c r="AA37" s="267" cm="1">
        <f t="array" ref="AA3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7" s="267" t="str">
        <f t="shared" si="3"/>
        <v/>
      </c>
      <c r="AD37" s="4" t="s">
        <v>144</v>
      </c>
      <c r="AE37" s="55" t="s">
        <v>143</v>
      </c>
    </row>
    <row r="38" spans="1:31" ht="14.1" customHeight="1">
      <c r="A38" s="362"/>
      <c r="B38" s="363"/>
      <c r="C38" s="364"/>
      <c r="D38" s="365"/>
      <c r="E38" s="365"/>
      <c r="F38" s="365"/>
      <c r="O38" s="1" t="str">
        <f>CONCATENATE("v",B9)</f>
        <v>v8.0.6</v>
      </c>
      <c r="R38" s="5">
        <v>2027</v>
      </c>
      <c r="S38" s="265">
        <v>1</v>
      </c>
      <c r="T38" s="268" cm="1">
        <f t="array" ref="T3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8" s="268" cm="1">
        <f t="array" ref="U3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8" s="268" cm="1">
        <f t="array" ref="V3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8" s="268">
        <f>순이익표[[#This Row],[순이익]]-(순이익표[[#This Row],[순이익]]/10)</f>
        <v>0</v>
      </c>
      <c r="X38" s="267" t="str">
        <f t="shared" si="0"/>
        <v/>
      </c>
      <c r="Y38" s="267" t="str">
        <f t="shared" si="1"/>
        <v/>
      </c>
      <c r="Z38" s="267" t="str">
        <f t="shared" si="2"/>
        <v/>
      </c>
      <c r="AA38" s="267" cm="1">
        <f t="array" ref="AA3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8" s="267" t="str">
        <f t="shared" si="3"/>
        <v/>
      </c>
      <c r="AD38" s="4" t="s">
        <v>142</v>
      </c>
      <c r="AE38" s="55" t="s">
        <v>141</v>
      </c>
    </row>
    <row r="39" spans="1:31" ht="14.1" customHeight="1">
      <c r="A39" s="362"/>
      <c r="B39" s="363"/>
      <c r="C39" s="364"/>
      <c r="D39" s="365"/>
      <c r="E39" s="365"/>
      <c r="F39" s="365"/>
      <c r="R39" s="5">
        <v>2027</v>
      </c>
      <c r="S39" s="265">
        <v>2</v>
      </c>
      <c r="T39" s="268" cm="1">
        <f t="array" ref="T3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9" s="268" cm="1">
        <f t="array" ref="U3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9" s="268" cm="1">
        <f t="array" ref="V3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9" s="268">
        <f>순이익표[[#This Row],[순이익]]-(순이익표[[#This Row],[순이익]]/10)</f>
        <v>0</v>
      </c>
      <c r="X39" s="267" t="str">
        <f t="shared" si="0"/>
        <v/>
      </c>
      <c r="Y39" s="267" t="str">
        <f t="shared" si="1"/>
        <v/>
      </c>
      <c r="Z39" s="267" t="str">
        <f t="shared" si="2"/>
        <v/>
      </c>
      <c r="AA39" s="267" cm="1">
        <f t="array" ref="AA3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9" s="267" t="str">
        <f t="shared" si="3"/>
        <v/>
      </c>
      <c r="AD39" s="4" t="s">
        <v>140</v>
      </c>
      <c r="AE39" s="55" t="s">
        <v>139</v>
      </c>
    </row>
    <row r="40" spans="1:31" ht="14.1" customHeight="1">
      <c r="A40" s="362"/>
      <c r="B40" s="363"/>
      <c r="C40" s="364"/>
      <c r="D40" s="365"/>
      <c r="E40" s="365"/>
      <c r="F40" s="365"/>
      <c r="R40" s="5">
        <v>2027</v>
      </c>
      <c r="S40" s="265">
        <v>3</v>
      </c>
      <c r="T40" s="268" cm="1">
        <f t="array" ref="T4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0" s="268" cm="1">
        <f t="array" ref="U4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0" s="268" cm="1">
        <f t="array" ref="V4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0" s="268">
        <f>순이익표[[#This Row],[순이익]]-(순이익표[[#This Row],[순이익]]/10)</f>
        <v>0</v>
      </c>
      <c r="X40" s="267" t="str">
        <f t="shared" si="0"/>
        <v/>
      </c>
      <c r="Y40" s="267" t="str">
        <f t="shared" si="1"/>
        <v/>
      </c>
      <c r="Z40" s="267" t="str">
        <f t="shared" si="2"/>
        <v/>
      </c>
      <c r="AA40" s="267" cm="1">
        <f t="array" ref="AA4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0" s="267" t="str">
        <f t="shared" si="3"/>
        <v/>
      </c>
      <c r="AD40" s="4" t="s">
        <v>138</v>
      </c>
      <c r="AE40" s="55" t="s">
        <v>137</v>
      </c>
    </row>
    <row r="41" spans="1:31" ht="14.1" customHeight="1">
      <c r="A41" s="360" t="s">
        <v>136</v>
      </c>
      <c r="B41" s="361"/>
      <c r="C41" s="361"/>
      <c r="D41" s="361"/>
      <c r="E41" s="361"/>
      <c r="F41" s="361"/>
      <c r="J41" s="10"/>
      <c r="R41" s="5">
        <v>2027</v>
      </c>
      <c r="S41" s="265">
        <v>4</v>
      </c>
      <c r="T41" s="268" cm="1">
        <f t="array" ref="T4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1" s="268" cm="1">
        <f t="array" ref="U4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1" s="268" cm="1">
        <f t="array" ref="V4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1" s="268">
        <f>순이익표[[#This Row],[순이익]]-(순이익표[[#This Row],[순이익]]/10)</f>
        <v>0</v>
      </c>
      <c r="X41" s="267" t="str">
        <f t="shared" si="0"/>
        <v/>
      </c>
      <c r="Y41" s="267" t="str">
        <f t="shared" si="1"/>
        <v/>
      </c>
      <c r="Z41" s="267" t="str">
        <f t="shared" si="2"/>
        <v/>
      </c>
      <c r="AA41" s="267" cm="1">
        <f t="array" ref="AA4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1" s="267" t="str">
        <f t="shared" si="3"/>
        <v/>
      </c>
      <c r="AD41" s="4" t="s">
        <v>135</v>
      </c>
      <c r="AE41" s="55" t="s">
        <v>134</v>
      </c>
    </row>
    <row r="42" spans="1:31" ht="14.1" customHeight="1">
      <c r="A42" s="360"/>
      <c r="B42" s="361"/>
      <c r="C42" s="361"/>
      <c r="D42" s="361"/>
      <c r="E42" s="361"/>
      <c r="F42" s="361"/>
      <c r="R42" s="5">
        <v>2027</v>
      </c>
      <c r="S42" s="265">
        <v>5</v>
      </c>
      <c r="T42" s="268" cm="1">
        <f t="array" ref="T4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2" s="268" cm="1">
        <f t="array" ref="U4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2" s="268" cm="1">
        <f t="array" ref="V4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2" s="268">
        <f>순이익표[[#This Row],[순이익]]-(순이익표[[#This Row],[순이익]]/10)</f>
        <v>0</v>
      </c>
      <c r="X42" s="267" t="str">
        <f t="shared" si="0"/>
        <v/>
      </c>
      <c r="Y42" s="267" t="str">
        <f t="shared" si="1"/>
        <v/>
      </c>
      <c r="Z42" s="267" t="str">
        <f t="shared" si="2"/>
        <v/>
      </c>
      <c r="AA42" s="267" cm="1">
        <f t="array" ref="AA4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2" s="267" t="str">
        <f t="shared" si="3"/>
        <v/>
      </c>
      <c r="AD42" s="4" t="s">
        <v>133</v>
      </c>
      <c r="AE42" s="55" t="s">
        <v>132</v>
      </c>
    </row>
    <row r="43" spans="1:31" ht="14.1" customHeight="1">
      <c r="H43" s="9" t="s">
        <v>131</v>
      </c>
      <c r="J43" s="5" t="s">
        <v>130</v>
      </c>
      <c r="M43" s="110" t="s">
        <v>780</v>
      </c>
      <c r="R43" s="5">
        <v>2027</v>
      </c>
      <c r="S43" s="265">
        <v>6</v>
      </c>
      <c r="T43" s="268" cm="1">
        <f t="array" ref="T4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3" s="268" cm="1">
        <f t="array" ref="U4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3" s="268" cm="1">
        <f t="array" ref="V4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3" s="268">
        <f>순이익표[[#This Row],[순이익]]-(순이익표[[#This Row],[순이익]]/10)</f>
        <v>0</v>
      </c>
      <c r="X43" s="267" t="str">
        <f t="shared" si="0"/>
        <v/>
      </c>
      <c r="Y43" s="267" t="str">
        <f t="shared" si="1"/>
        <v/>
      </c>
      <c r="Z43" s="267" t="str">
        <f t="shared" si="2"/>
        <v/>
      </c>
      <c r="AA43" s="267" cm="1">
        <f t="array" ref="AA4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3" s="267" t="str">
        <f t="shared" si="3"/>
        <v/>
      </c>
      <c r="AD43" s="4" t="s">
        <v>129</v>
      </c>
      <c r="AE43" s="55" t="s">
        <v>128</v>
      </c>
    </row>
    <row r="44" spans="1:31" ht="14.1" customHeight="1">
      <c r="H44" s="7" t="s">
        <v>127</v>
      </c>
      <c r="J44" s="5" t="s">
        <v>126</v>
      </c>
      <c r="M44" s="110">
        <v>80</v>
      </c>
      <c r="R44" s="5">
        <v>2027</v>
      </c>
      <c r="S44" s="265">
        <v>7</v>
      </c>
      <c r="T44" s="268" cm="1">
        <f t="array" ref="T4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4" s="268" cm="1">
        <f t="array" ref="U4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4" s="268" cm="1">
        <f t="array" ref="V4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4" s="268">
        <f>순이익표[[#This Row],[순이익]]-(순이익표[[#This Row],[순이익]]/10)</f>
        <v>0</v>
      </c>
      <c r="X44" s="267" t="str">
        <f t="shared" si="0"/>
        <v/>
      </c>
      <c r="Y44" s="267" t="str">
        <f t="shared" si="1"/>
        <v/>
      </c>
      <c r="Z44" s="267" t="str">
        <f t="shared" si="2"/>
        <v/>
      </c>
      <c r="AA44" s="267" cm="1">
        <f t="array" ref="AA4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4" s="267" t="str">
        <f t="shared" si="3"/>
        <v/>
      </c>
      <c r="AD44" s="4" t="s">
        <v>125</v>
      </c>
      <c r="AE44" s="55" t="s">
        <v>124</v>
      </c>
    </row>
    <row r="45" spans="1:31" ht="14.1" customHeight="1">
      <c r="H45" s="7" t="s">
        <v>123</v>
      </c>
      <c r="J45" s="5" t="s">
        <v>122</v>
      </c>
      <c r="R45" s="5">
        <v>2027</v>
      </c>
      <c r="S45" s="265">
        <v>8</v>
      </c>
      <c r="T45" s="268" cm="1">
        <f t="array" ref="T4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5" s="268" cm="1">
        <f t="array" ref="U4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5" s="268" cm="1">
        <f t="array" ref="V4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5" s="268">
        <f>순이익표[[#This Row],[순이익]]-(순이익표[[#This Row],[순이익]]/10)</f>
        <v>0</v>
      </c>
      <c r="X45" s="267" t="str">
        <f t="shared" si="0"/>
        <v/>
      </c>
      <c r="Y45" s="267" t="str">
        <f t="shared" si="1"/>
        <v/>
      </c>
      <c r="Z45" s="267" t="str">
        <f t="shared" si="2"/>
        <v/>
      </c>
      <c r="AA45" s="267" cm="1">
        <f t="array" ref="AA4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5" s="267" t="str">
        <f t="shared" si="3"/>
        <v/>
      </c>
      <c r="AD45" s="4" t="s">
        <v>121</v>
      </c>
      <c r="AE45" s="55" t="s">
        <v>120</v>
      </c>
    </row>
    <row r="46" spans="1:31" ht="14.1" customHeight="1">
      <c r="H46" s="8" t="s">
        <v>119</v>
      </c>
      <c r="R46" s="5">
        <v>2027</v>
      </c>
      <c r="S46" s="265">
        <v>9</v>
      </c>
      <c r="T46" s="268" cm="1">
        <f t="array" ref="T4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6" s="268" cm="1">
        <f t="array" ref="U4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6" s="268" cm="1">
        <f t="array" ref="V4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6" s="268">
        <f>순이익표[[#This Row],[순이익]]-(순이익표[[#This Row],[순이익]]/10)</f>
        <v>0</v>
      </c>
      <c r="X46" s="267" t="str">
        <f t="shared" si="0"/>
        <v/>
      </c>
      <c r="Y46" s="267" t="str">
        <f t="shared" si="1"/>
        <v/>
      </c>
      <c r="Z46" s="267" t="str">
        <f t="shared" si="2"/>
        <v/>
      </c>
      <c r="AA46" s="267" cm="1">
        <f t="array" ref="AA4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6" s="267" t="str">
        <f t="shared" si="3"/>
        <v/>
      </c>
      <c r="AD46" s="4" t="s">
        <v>118</v>
      </c>
      <c r="AE46" s="55" t="s">
        <v>117</v>
      </c>
    </row>
    <row r="47" spans="1:31" ht="14.1" customHeight="1">
      <c r="H47" s="7" t="s">
        <v>116</v>
      </c>
      <c r="R47" s="5">
        <v>2027</v>
      </c>
      <c r="S47" s="265">
        <v>10</v>
      </c>
      <c r="T47" s="268" cm="1">
        <f t="array" ref="T4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7" s="268" cm="1">
        <f t="array" ref="U4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7" s="268" cm="1">
        <f t="array" ref="V4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7" s="268">
        <f>순이익표[[#This Row],[순이익]]-(순이익표[[#This Row],[순이익]]/10)</f>
        <v>0</v>
      </c>
      <c r="X47" s="267" t="str">
        <f t="shared" si="0"/>
        <v/>
      </c>
      <c r="Y47" s="267" t="str">
        <f t="shared" si="1"/>
        <v/>
      </c>
      <c r="Z47" s="267" t="str">
        <f t="shared" si="2"/>
        <v/>
      </c>
      <c r="AA47" s="267" cm="1">
        <f t="array" ref="AA4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7" s="267" t="str">
        <f t="shared" si="3"/>
        <v/>
      </c>
      <c r="AD47" s="4" t="s">
        <v>115</v>
      </c>
      <c r="AE47" s="55" t="s">
        <v>114</v>
      </c>
    </row>
    <row r="48" spans="1:31" ht="14.1" customHeight="1">
      <c r="H48" s="6" t="s">
        <v>113</v>
      </c>
      <c r="R48" s="5">
        <v>2027</v>
      </c>
      <c r="S48" s="265">
        <v>11</v>
      </c>
      <c r="T48" s="268" cm="1">
        <f t="array" ref="T4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8" s="268" cm="1">
        <f t="array" ref="U4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8" s="268" cm="1">
        <f t="array" ref="V4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8" s="268">
        <f>순이익표[[#This Row],[순이익]]-(순이익표[[#This Row],[순이익]]/10)</f>
        <v>0</v>
      </c>
      <c r="X48" s="267" t="str">
        <f t="shared" si="0"/>
        <v/>
      </c>
      <c r="Y48" s="267" t="str">
        <f t="shared" si="1"/>
        <v/>
      </c>
      <c r="Z48" s="267" t="str">
        <f t="shared" si="2"/>
        <v/>
      </c>
      <c r="AA48" s="267" cm="1">
        <f t="array" ref="AA4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8" s="267" t="str">
        <f t="shared" si="3"/>
        <v/>
      </c>
      <c r="AD48" s="4" t="s">
        <v>112</v>
      </c>
      <c r="AE48" s="55" t="s">
        <v>111</v>
      </c>
    </row>
    <row r="49" spans="12:31" ht="14.1" customHeight="1">
      <c r="R49" s="5">
        <v>2027</v>
      </c>
      <c r="S49" s="265">
        <v>12</v>
      </c>
      <c r="T49" s="268" cm="1">
        <f t="array" ref="T4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9" s="268" cm="1">
        <f t="array" ref="U4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9" s="268" cm="1">
        <f t="array" ref="V4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9" s="268">
        <f>순이익표[[#This Row],[순이익]]-(순이익표[[#This Row],[순이익]]/10)</f>
        <v>0</v>
      </c>
      <c r="X49" s="267" t="str">
        <f t="shared" si="0"/>
        <v/>
      </c>
      <c r="Y49" s="267" t="str">
        <f t="shared" si="1"/>
        <v/>
      </c>
      <c r="Z49" s="267" t="str">
        <f t="shared" si="2"/>
        <v/>
      </c>
      <c r="AA49" s="267" cm="1">
        <f t="array" ref="AA4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9" s="267" t="str">
        <f t="shared" si="3"/>
        <v/>
      </c>
      <c r="AD49" s="4" t="s">
        <v>110</v>
      </c>
      <c r="AE49" s="55" t="s">
        <v>109</v>
      </c>
    </row>
    <row r="50" spans="12:31" ht="14.1" customHeight="1">
      <c r="AD50" s="4" t="s">
        <v>108</v>
      </c>
      <c r="AE50" s="55" t="s">
        <v>107</v>
      </c>
    </row>
    <row r="51" spans="12:31" ht="14.1" customHeight="1">
      <c r="L51" s="53" t="s">
        <v>260</v>
      </c>
      <c r="M51" s="28" t="s">
        <v>259</v>
      </c>
      <c r="AD51" s="4" t="s">
        <v>106</v>
      </c>
      <c r="AE51" s="55" t="s">
        <v>105</v>
      </c>
    </row>
    <row r="52" spans="12:31" ht="14.1" customHeight="1">
      <c r="L52" s="50" t="s">
        <v>303</v>
      </c>
      <c r="M52" s="41">
        <v>960</v>
      </c>
      <c r="AD52" s="4" t="s">
        <v>104</v>
      </c>
      <c r="AE52" s="55" t="s">
        <v>103</v>
      </c>
    </row>
    <row r="53" spans="12:31" ht="14.1" customHeight="1">
      <c r="L53" s="13" t="s">
        <v>297</v>
      </c>
      <c r="M53" s="41">
        <v>1650</v>
      </c>
      <c r="AD53" s="4" t="s">
        <v>102</v>
      </c>
      <c r="AE53" s="55" t="s">
        <v>101</v>
      </c>
    </row>
    <row r="54" spans="12:31" ht="14.1" customHeight="1">
      <c r="L54" s="13" t="s">
        <v>290</v>
      </c>
      <c r="M54" s="41">
        <v>1925</v>
      </c>
      <c r="AD54" s="4" t="s">
        <v>100</v>
      </c>
      <c r="AE54" s="55" t="s">
        <v>99</v>
      </c>
    </row>
    <row r="55" spans="12:31" ht="14.1" customHeight="1">
      <c r="L55" s="13" t="s">
        <v>291</v>
      </c>
      <c r="M55" s="41">
        <v>1725</v>
      </c>
      <c r="AD55" s="4" t="s">
        <v>98</v>
      </c>
      <c r="AE55" s="55" t="s">
        <v>97</v>
      </c>
    </row>
    <row r="56" spans="12:31" ht="14.1" customHeight="1">
      <c r="L56" s="13" t="s">
        <v>309</v>
      </c>
      <c r="M56" s="41">
        <v>300</v>
      </c>
      <c r="AD56" s="4" t="s">
        <v>96</v>
      </c>
      <c r="AE56" s="55" t="s">
        <v>95</v>
      </c>
    </row>
    <row r="57" spans="12:31" ht="14.1" customHeight="1">
      <c r="L57" s="13" t="s">
        <v>285</v>
      </c>
      <c r="M57" s="41">
        <v>0</v>
      </c>
      <c r="AD57" s="4" t="s">
        <v>94</v>
      </c>
      <c r="AE57" s="55" t="s">
        <v>93</v>
      </c>
    </row>
    <row r="58" spans="12:31" ht="14.1" customHeight="1">
      <c r="L58" s="13" t="s">
        <v>5712</v>
      </c>
      <c r="M58" s="312">
        <v>0</v>
      </c>
      <c r="AD58" s="4" t="s">
        <v>92</v>
      </c>
      <c r="AE58" s="55" t="s">
        <v>91</v>
      </c>
    </row>
    <row r="59" spans="12:31" ht="14.1" customHeight="1">
      <c r="AD59" s="4" t="s">
        <v>90</v>
      </c>
      <c r="AE59" s="55" t="s">
        <v>89</v>
      </c>
    </row>
    <row r="60" spans="12:31" ht="14.1" customHeight="1">
      <c r="AD60" s="4" t="s">
        <v>88</v>
      </c>
      <c r="AE60" s="55" t="s">
        <v>87</v>
      </c>
    </row>
    <row r="61" spans="12:31" ht="14.1" customHeight="1">
      <c r="AD61" s="4" t="s">
        <v>86</v>
      </c>
      <c r="AE61" s="55" t="s">
        <v>85</v>
      </c>
    </row>
    <row r="62" spans="12:31" ht="14.1" customHeight="1">
      <c r="AD62" s="4" t="s">
        <v>84</v>
      </c>
      <c r="AE62" s="55" t="s">
        <v>83</v>
      </c>
    </row>
    <row r="63" spans="12:31" ht="14.1" customHeight="1">
      <c r="AD63" s="4" t="s">
        <v>82</v>
      </c>
      <c r="AE63" s="55" t="s">
        <v>81</v>
      </c>
    </row>
    <row r="64" spans="12:31" ht="14.1" customHeight="1">
      <c r="AD64" s="4" t="s">
        <v>80</v>
      </c>
      <c r="AE64" s="55" t="s">
        <v>79</v>
      </c>
    </row>
    <row r="65" spans="30:31" ht="14.1" customHeight="1">
      <c r="AD65" s="4" t="s">
        <v>78</v>
      </c>
      <c r="AE65" s="55" t="s">
        <v>77</v>
      </c>
    </row>
    <row r="66" spans="30:31" ht="14.1" customHeight="1">
      <c r="AD66" s="4" t="s">
        <v>76</v>
      </c>
      <c r="AE66" s="55" t="s">
        <v>75</v>
      </c>
    </row>
    <row r="67" spans="30:31" ht="14.1" customHeight="1">
      <c r="AD67" s="4" t="s">
        <v>74</v>
      </c>
      <c r="AE67" s="55" t="s">
        <v>73</v>
      </c>
    </row>
    <row r="68" spans="30:31" ht="14.1" customHeight="1">
      <c r="AD68" s="4" t="s">
        <v>72</v>
      </c>
      <c r="AE68" s="55" t="s">
        <v>71</v>
      </c>
    </row>
    <row r="69" spans="30:31" ht="14.1" customHeight="1">
      <c r="AD69" s="4" t="s">
        <v>70</v>
      </c>
      <c r="AE69" s="55" t="s">
        <v>69</v>
      </c>
    </row>
    <row r="70" spans="30:31" ht="14.1" customHeight="1">
      <c r="AD70" s="4" t="s">
        <v>68</v>
      </c>
      <c r="AE70" s="55" t="s">
        <v>67</v>
      </c>
    </row>
    <row r="71" spans="30:31" ht="14.1" customHeight="1">
      <c r="AD71" s="4" t="s">
        <v>66</v>
      </c>
      <c r="AE71" s="55" t="s">
        <v>65</v>
      </c>
    </row>
    <row r="72" spans="30:31" ht="14.1" customHeight="1">
      <c r="AD72" s="4" t="s">
        <v>64</v>
      </c>
      <c r="AE72" s="55" t="s">
        <v>63</v>
      </c>
    </row>
    <row r="73" spans="30:31" ht="14.1" customHeight="1">
      <c r="AD73" s="4" t="s">
        <v>62</v>
      </c>
      <c r="AE73" s="55" t="s">
        <v>61</v>
      </c>
    </row>
    <row r="74" spans="30:31" ht="14.1" customHeight="1">
      <c r="AD74" s="4" t="s">
        <v>60</v>
      </c>
      <c r="AE74" s="55" t="s">
        <v>59</v>
      </c>
    </row>
    <row r="75" spans="30:31" ht="14.1" customHeight="1">
      <c r="AD75" s="4" t="s">
        <v>58</v>
      </c>
      <c r="AE75" s="55" t="s">
        <v>57</v>
      </c>
    </row>
    <row r="76" spans="30:31" ht="14.1" customHeight="1">
      <c r="AD76" s="4" t="s">
        <v>56</v>
      </c>
      <c r="AE76" s="55" t="s">
        <v>55</v>
      </c>
    </row>
    <row r="77" spans="30:31" ht="14.1" customHeight="1">
      <c r="AD77" s="4" t="s">
        <v>54</v>
      </c>
      <c r="AE77" s="55" t="s">
        <v>53</v>
      </c>
    </row>
    <row r="78" spans="30:31" ht="14.1" customHeight="1">
      <c r="AD78" s="4" t="s">
        <v>52</v>
      </c>
      <c r="AE78" s="55" t="s">
        <v>51</v>
      </c>
    </row>
    <row r="79" spans="30:31" ht="14.1" customHeight="1">
      <c r="AD79" s="4" t="s">
        <v>50</v>
      </c>
      <c r="AE79" s="55" t="s">
        <v>49</v>
      </c>
    </row>
    <row r="80" spans="30:31" ht="14.1" customHeight="1">
      <c r="AD80" s="4" t="s">
        <v>48</v>
      </c>
      <c r="AE80" s="55" t="s">
        <v>47</v>
      </c>
    </row>
    <row r="81" spans="30:31" ht="14.1" customHeight="1">
      <c r="AD81" s="4" t="s">
        <v>46</v>
      </c>
      <c r="AE81" s="55" t="s">
        <v>45</v>
      </c>
    </row>
    <row r="82" spans="30:31" ht="14.1" customHeight="1">
      <c r="AD82" s="4" t="s">
        <v>44</v>
      </c>
      <c r="AE82" s="55" t="s">
        <v>43</v>
      </c>
    </row>
    <row r="83" spans="30:31" ht="14.1" customHeight="1">
      <c r="AD83" s="4" t="s">
        <v>42</v>
      </c>
      <c r="AE83" s="55" t="s">
        <v>41</v>
      </c>
    </row>
    <row r="84" spans="30:31" ht="14.1" customHeight="1">
      <c r="AD84" s="4" t="s">
        <v>40</v>
      </c>
      <c r="AE84" s="55" t="s">
        <v>39</v>
      </c>
    </row>
    <row r="85" spans="30:31" ht="14.1" customHeight="1">
      <c r="AD85" s="4" t="s">
        <v>38</v>
      </c>
      <c r="AE85" s="55" t="s">
        <v>37</v>
      </c>
    </row>
    <row r="86" spans="30:31" ht="14.1" customHeight="1">
      <c r="AD86" s="4" t="s">
        <v>36</v>
      </c>
      <c r="AE86" s="55" t="s">
        <v>35</v>
      </c>
    </row>
    <row r="87" spans="30:31" ht="14.1" customHeight="1">
      <c r="AD87" s="4" t="s">
        <v>34</v>
      </c>
      <c r="AE87" s="55" t="s">
        <v>33</v>
      </c>
    </row>
    <row r="88" spans="30:31" ht="14.1" customHeight="1">
      <c r="AD88" s="4" t="s">
        <v>32</v>
      </c>
      <c r="AE88" s="55" t="s">
        <v>31</v>
      </c>
    </row>
    <row r="89" spans="30:31" ht="14.1" customHeight="1">
      <c r="AD89" s="4" t="s">
        <v>30</v>
      </c>
      <c r="AE89" s="55" t="s">
        <v>29</v>
      </c>
    </row>
    <row r="90" spans="30:31" ht="14.1" customHeight="1">
      <c r="AD90" s="4" t="s">
        <v>28</v>
      </c>
      <c r="AE90" s="55" t="s">
        <v>27</v>
      </c>
    </row>
    <row r="91" spans="30:31" ht="14.1" customHeight="1">
      <c r="AD91" s="4" t="s">
        <v>26</v>
      </c>
      <c r="AE91" s="55" t="s">
        <v>25</v>
      </c>
    </row>
    <row r="92" spans="30:31" ht="14.1" customHeight="1">
      <c r="AD92" s="4" t="s">
        <v>24</v>
      </c>
      <c r="AE92" s="55" t="s">
        <v>23</v>
      </c>
    </row>
    <row r="93" spans="30:31" ht="14.1" customHeight="1">
      <c r="AD93" s="4" t="s">
        <v>22</v>
      </c>
      <c r="AE93" s="55" t="s">
        <v>21</v>
      </c>
    </row>
    <row r="94" spans="30:31" ht="14.1" customHeight="1">
      <c r="AD94" s="4" t="s">
        <v>20</v>
      </c>
      <c r="AE94" s="55" t="s">
        <v>19</v>
      </c>
    </row>
    <row r="95" spans="30:31" ht="14.1" customHeight="1">
      <c r="AD95" s="4" t="s">
        <v>18</v>
      </c>
      <c r="AE95" s="55" t="s">
        <v>17</v>
      </c>
    </row>
    <row r="96" spans="30:31" ht="14.1" customHeight="1">
      <c r="AD96" s="4" t="s">
        <v>16</v>
      </c>
      <c r="AE96" s="55" t="s">
        <v>15</v>
      </c>
    </row>
    <row r="97" spans="30:31" ht="14.1" customHeight="1">
      <c r="AD97" s="4" t="s">
        <v>14</v>
      </c>
      <c r="AE97" s="55" t="s">
        <v>13</v>
      </c>
    </row>
    <row r="98" spans="30:31" ht="14.1" customHeight="1">
      <c r="AD98" s="4" t="s">
        <v>12</v>
      </c>
      <c r="AE98" s="55" t="s">
        <v>11</v>
      </c>
    </row>
    <row r="99" spans="30:31" ht="14.1" customHeight="1">
      <c r="AD99" s="4" t="s">
        <v>10</v>
      </c>
      <c r="AE99" s="55" t="s">
        <v>9</v>
      </c>
    </row>
    <row r="100" spans="30:31" ht="14.1" customHeight="1">
      <c r="AD100" s="4" t="s">
        <v>8</v>
      </c>
      <c r="AE100" s="55" t="s">
        <v>7</v>
      </c>
    </row>
    <row r="101" spans="30:31" ht="14.1" customHeight="1">
      <c r="AD101" s="4" t="s">
        <v>6</v>
      </c>
      <c r="AE101" s="55"/>
    </row>
    <row r="102" spans="30:31" ht="14.1" customHeight="1">
      <c r="AD102" s="4" t="s">
        <v>5</v>
      </c>
      <c r="AE102" s="55"/>
    </row>
    <row r="103" spans="30:31" ht="14.1" customHeight="1">
      <c r="AD103" s="4" t="s">
        <v>4</v>
      </c>
      <c r="AE103" s="55"/>
    </row>
    <row r="104" spans="30:31" ht="14.1" customHeight="1">
      <c r="AD104" s="4" t="s">
        <v>3</v>
      </c>
      <c r="AE104" s="55" t="s">
        <v>2</v>
      </c>
    </row>
    <row r="105" spans="30:31" ht="14.1" customHeight="1">
      <c r="AD105" s="4" t="s">
        <v>1</v>
      </c>
      <c r="AE105" s="57" t="s">
        <v>0</v>
      </c>
    </row>
    <row r="116" spans="34:62" ht="18" customHeight="1">
      <c r="AH116" s="231"/>
      <c r="AI116" s="232"/>
      <c r="AJ116" s="232"/>
      <c r="AK116" s="232"/>
      <c r="AL116" s="232"/>
      <c r="AM116" s="232"/>
      <c r="AN116" s="231"/>
      <c r="AO116" s="231"/>
      <c r="AP116" s="232"/>
      <c r="AQ116" s="232"/>
      <c r="AR116" s="232"/>
      <c r="AS116" s="232"/>
      <c r="AT116" s="232"/>
      <c r="AU116" s="232"/>
      <c r="AV116" s="232"/>
      <c r="AW116" s="190"/>
      <c r="AX116" s="190"/>
      <c r="AY116" s="190"/>
      <c r="AZ116" s="233"/>
      <c r="BA116" s="233"/>
    </row>
    <row r="117" spans="34:62" ht="18" customHeight="1">
      <c r="AH117" s="231"/>
      <c r="AI117" s="350" t="s">
        <v>852</v>
      </c>
      <c r="AJ117" s="350"/>
      <c r="AK117" s="350"/>
      <c r="AL117" s="232"/>
      <c r="AM117" s="234" t="s">
        <v>853</v>
      </c>
      <c r="AN117" s="235" t="s">
        <v>854</v>
      </c>
      <c r="AO117" s="235" t="s">
        <v>855</v>
      </c>
      <c r="AP117" s="232"/>
      <c r="AQ117" s="232"/>
      <c r="AR117" s="232"/>
      <c r="AS117" s="350" t="s">
        <v>856</v>
      </c>
      <c r="AT117" s="350"/>
      <c r="AU117" s="350"/>
      <c r="AV117" s="350"/>
      <c r="AW117" s="234" t="s">
        <v>853</v>
      </c>
      <c r="AX117" s="235" t="s">
        <v>854</v>
      </c>
      <c r="AY117" s="235" t="s">
        <v>855</v>
      </c>
      <c r="AZ117" s="233"/>
      <c r="BA117" s="233"/>
    </row>
    <row r="118" spans="34:62" ht="18" customHeight="1">
      <c r="AH118" s="231"/>
      <c r="AI118" s="350"/>
      <c r="AJ118" s="350"/>
      <c r="AK118" s="350"/>
      <c r="AL118" s="232"/>
      <c r="AM118" s="236">
        <f>SUM(S필터!$AW:$AW)</f>
        <v>2710372</v>
      </c>
      <c r="AN118" s="236">
        <f>SUM(S필터!$Z:$Z)</f>
        <v>520000</v>
      </c>
      <c r="AO118" s="236">
        <f>SUM(S필터!$AB:$AB)</f>
        <v>114938</v>
      </c>
      <c r="AP118" s="232"/>
      <c r="AQ118" s="232"/>
      <c r="AR118" s="232"/>
      <c r="AS118" s="350"/>
      <c r="AT118" s="350"/>
      <c r="AU118" s="350"/>
      <c r="AV118" s="350"/>
      <c r="AW118" s="236">
        <f>SUM(F필터!$AW:$AW)</f>
        <v>1223684</v>
      </c>
      <c r="AX118" s="236">
        <f>SUM(F필터!$Z:$Z)</f>
        <v>399300</v>
      </c>
      <c r="AY118" s="236">
        <f>SUM(F필터!$AB:$AB)</f>
        <v>113279</v>
      </c>
      <c r="AZ118" s="233"/>
      <c r="BA118" s="233"/>
    </row>
    <row r="119" spans="34:62" ht="18" customHeight="1">
      <c r="AH119" s="231"/>
      <c r="AI119" s="237"/>
      <c r="AJ119" s="238"/>
      <c r="AK119" s="232"/>
      <c r="AL119" s="239">
        <f>SUMIF(S필터!E:E,$AL$123,S필터!AH:AH)</f>
        <v>2366470</v>
      </c>
      <c r="AM119" s="240">
        <f>SUM(S필터!AK:AK)-IF($AL$119&gt;=1000000,50000,0)</f>
        <v>990712</v>
      </c>
      <c r="AN119" s="190"/>
      <c r="AO119" s="190"/>
      <c r="AP119" s="232"/>
      <c r="AQ119" s="232"/>
      <c r="AR119" s="232"/>
      <c r="AS119" s="237"/>
      <c r="AT119" s="238"/>
      <c r="AU119" s="232"/>
      <c r="AV119" s="239">
        <f>SUMIF(F필터!E:E,$AV$123,F필터!AH:AH)</f>
        <v>644130</v>
      </c>
      <c r="AW119" s="232"/>
      <c r="AX119" s="241"/>
      <c r="AY119" s="242"/>
      <c r="AZ119" s="233"/>
      <c r="BA119" s="233"/>
    </row>
    <row r="120" spans="34:62" ht="18" customHeight="1">
      <c r="AH120" s="231"/>
      <c r="AI120" s="243" t="s">
        <v>857</v>
      </c>
      <c r="AJ120" s="244"/>
      <c r="AK120" s="238" t="s">
        <v>858</v>
      </c>
      <c r="AL120" s="245"/>
      <c r="AM120" s="232" t="s">
        <v>859</v>
      </c>
      <c r="AN120" s="241" t="s">
        <v>860</v>
      </c>
      <c r="AO120" s="245"/>
      <c r="AP120" s="241"/>
      <c r="AQ120" s="242"/>
      <c r="AR120" s="232"/>
      <c r="AS120" s="243" t="s">
        <v>857</v>
      </c>
      <c r="AT120" s="244"/>
      <c r="AU120" s="238"/>
      <c r="AV120" s="245"/>
      <c r="AW120" s="239"/>
      <c r="AX120" s="241"/>
      <c r="AY120" s="245"/>
      <c r="AZ120" s="233"/>
      <c r="BA120" s="233"/>
    </row>
    <row r="121" spans="34:62" ht="27" customHeight="1">
      <c r="AH121" s="231"/>
      <c r="AI121" s="351">
        <f>SUM(S필터!AH:AH)</f>
        <v>4538410</v>
      </c>
      <c r="AJ121" s="351"/>
      <c r="AK121" s="351">
        <f>SUM(S필터!AI:AI)+IF($AO$122&lt;=100000,100000,$AO$122)</f>
        <v>3375950</v>
      </c>
      <c r="AL121" s="351"/>
      <c r="AM121" s="246">
        <f>IFERROR(AVERAGE(S필터!$AL:$AL),"")</f>
        <v>0.31999248554913284</v>
      </c>
      <c r="AN121" s="352">
        <f>$AM$119-IF($AO$122&lt;=100000,100000,$AO$122)</f>
        <v>890712</v>
      </c>
      <c r="AO121" s="352"/>
      <c r="AP121" s="232"/>
      <c r="AQ121" s="232"/>
      <c r="AR121" s="232"/>
      <c r="AS121" s="351">
        <f>SUM(F필터!AH:AH)-IF($AV$119&gt;=1000000,50000,0)</f>
        <v>2034160</v>
      </c>
      <c r="AT121" s="351"/>
      <c r="AU121" s="353"/>
      <c r="AV121" s="353"/>
      <c r="AW121" s="246" t="s">
        <v>861</v>
      </c>
      <c r="AX121" s="349"/>
      <c r="AY121" s="349"/>
      <c r="AZ121" s="233"/>
      <c r="BA121" s="233"/>
    </row>
    <row r="122" spans="34:62" ht="18" customHeight="1">
      <c r="AH122" s="231"/>
      <c r="AI122" s="232"/>
      <c r="AJ122" s="232"/>
      <c r="AK122" s="348" t="s">
        <v>1678</v>
      </c>
      <c r="AL122" s="348"/>
      <c r="AM122" s="232"/>
      <c r="AN122" s="247" t="s">
        <v>862</v>
      </c>
      <c r="AO122" s="242">
        <f>ROUND($AM$119*0.1,0)</f>
        <v>99071</v>
      </c>
      <c r="AP122" s="232"/>
      <c r="AQ122" s="232"/>
      <c r="AR122" s="232"/>
      <c r="AS122" s="232"/>
      <c r="AT122" s="232"/>
      <c r="AU122" s="232"/>
      <c r="AV122" s="232"/>
      <c r="AW122" s="232"/>
      <c r="AX122" s="248"/>
      <c r="AY122" s="248"/>
      <c r="AZ122" s="233"/>
      <c r="BA122" s="233"/>
    </row>
    <row r="123" spans="34:62" ht="18" customHeight="1">
      <c r="AH123" s="231"/>
      <c r="AI123" s="249" t="s">
        <v>863</v>
      </c>
      <c r="AJ123" s="232"/>
      <c r="AK123" s="250" t="s">
        <v>864</v>
      </c>
      <c r="AL123" s="251" t="s">
        <v>187</v>
      </c>
      <c r="AM123" s="251" t="s">
        <v>158</v>
      </c>
      <c r="AN123" s="252" t="s">
        <v>174</v>
      </c>
      <c r="AO123" s="252" t="s">
        <v>170</v>
      </c>
      <c r="AP123" s="251" t="s">
        <v>177</v>
      </c>
      <c r="AQ123" s="232"/>
      <c r="AR123" s="232"/>
      <c r="AS123" s="249" t="s">
        <v>863</v>
      </c>
      <c r="AT123" s="232"/>
      <c r="AU123" s="250" t="s">
        <v>864</v>
      </c>
      <c r="AV123" s="251" t="s">
        <v>187</v>
      </c>
      <c r="AW123" s="251" t="s">
        <v>158</v>
      </c>
      <c r="AX123" s="252" t="s">
        <v>182</v>
      </c>
      <c r="AY123" s="252"/>
      <c r="AZ123" s="253"/>
      <c r="BA123" s="233"/>
    </row>
    <row r="124" spans="34:62" ht="18" customHeight="1">
      <c r="AH124" s="231"/>
      <c r="AI124" s="254" t="str">
        <f>"Total "&amp;SUM(S필터!O:O)&amp;"  sales this month"</f>
        <v>Total 681  sales this month</v>
      </c>
      <c r="AJ124" s="238"/>
      <c r="AK124" s="255" t="str">
        <f>COUNTIF(S필터!V:V,"반품")+COUNTIF(S필터!V:V,"반품1")+COUNTIF(S필터!V:V,"반품2")+COUNTIF(S필터!V:V,"교환")&amp;" Claims"</f>
        <v>0 Claims</v>
      </c>
      <c r="AL124" s="256">
        <f>COUNTIF(S필터!E:E,AL$123)</f>
        <v>83</v>
      </c>
      <c r="AM124" s="256">
        <f>COUNTIF(S필터!E:E,AM$123)</f>
        <v>86</v>
      </c>
      <c r="AN124" s="256">
        <f>COUNTIF(S필터!E:E,AN$123)</f>
        <v>0</v>
      </c>
      <c r="AO124" s="256">
        <f>COUNTIF(S필터!E:E,AO$123)</f>
        <v>0</v>
      </c>
      <c r="AP124" s="256">
        <f>COUNTIF(S필터!E:E,AP$123)</f>
        <v>0</v>
      </c>
      <c r="AQ124" s="232"/>
      <c r="AR124" s="232"/>
      <c r="AS124" s="254" t="str">
        <f>"Total "&amp;SUM(F필터!O:O)&amp;"  sales this month"</f>
        <v>Total 252  sales this month</v>
      </c>
      <c r="AT124" s="238"/>
      <c r="AU124" s="255" t="str">
        <f>COUNTIF(F필터!V:V,"반품")+COUNTIF(F필터!V:V,"반품1")+COUNTIF(F필터!V:V,"반품2")+COUNTIF(F필터!V:V,"교환")&amp;" Claims"</f>
        <v>1 Claims</v>
      </c>
      <c r="AV124" s="256">
        <f>COUNTIF(F필터!E:E,$AV$123)</f>
        <v>22</v>
      </c>
      <c r="AW124" s="256">
        <f>COUNTIF(F필터!E:E,$AW$123)</f>
        <v>57</v>
      </c>
      <c r="AX124" s="256">
        <f>COUNTIF(F필터!E:E,$AX$123)</f>
        <v>30</v>
      </c>
      <c r="AY124" s="190"/>
      <c r="AZ124" s="257"/>
      <c r="BA124" s="233"/>
    </row>
    <row r="125" spans="34:62" ht="18" customHeight="1">
      <c r="AH125" s="231"/>
      <c r="AI125" s="232"/>
      <c r="AJ125" s="232"/>
      <c r="AK125" s="232"/>
      <c r="AL125" s="232"/>
      <c r="AM125" s="258"/>
      <c r="AN125" s="259"/>
      <c r="AO125" s="231"/>
      <c r="AP125" s="232"/>
      <c r="AQ125" s="232"/>
      <c r="AR125" s="232"/>
      <c r="AS125" s="232"/>
      <c r="AT125" s="232"/>
      <c r="AU125" s="232"/>
      <c r="AV125" s="232"/>
      <c r="AW125" s="258"/>
      <c r="AX125" s="231"/>
      <c r="AY125" s="231"/>
      <c r="AZ125" s="233"/>
      <c r="BA125" s="233"/>
    </row>
    <row r="127" spans="34:62" ht="14.1" customHeight="1">
      <c r="BJ127" s="1" t="s">
        <v>1683</v>
      </c>
    </row>
    <row r="129" spans="57:74" ht="14.1" customHeight="1">
      <c r="BE129" s="278"/>
      <c r="BF129" s="278"/>
      <c r="BG129" s="278"/>
      <c r="BH129" s="278"/>
      <c r="BI129" s="278"/>
      <c r="BJ129" s="278"/>
      <c r="BK129" s="278"/>
      <c r="BL129" s="278"/>
      <c r="BM129" s="278"/>
      <c r="BN129" s="278"/>
      <c r="BO129" s="278"/>
      <c r="BP129" s="278"/>
      <c r="BQ129" s="278"/>
      <c r="BR129" s="278"/>
      <c r="BS129" s="278"/>
      <c r="BT129" s="278"/>
      <c r="BU129" s="278"/>
      <c r="BV129" s="278"/>
    </row>
    <row r="130" spans="57:74" ht="14.1" customHeight="1">
      <c r="BE130" s="278"/>
      <c r="BF130" s="374" t="s">
        <v>1910</v>
      </c>
      <c r="BG130" s="374"/>
      <c r="BH130" s="374"/>
      <c r="BI130" s="278"/>
      <c r="BJ130" s="372" t="s">
        <v>1685</v>
      </c>
      <c r="BK130" s="372"/>
      <c r="BL130" s="371">
        <f>SUM(S필터!AH:AH)</f>
        <v>4538410</v>
      </c>
      <c r="BM130" s="371"/>
      <c r="BN130" s="292">
        <f>$AM$119-IF($AO$122&lt;=100000,100000,$AO$122)</f>
        <v>890712</v>
      </c>
      <c r="BO130" s="278"/>
      <c r="BP130" s="278"/>
      <c r="BQ130" s="278"/>
      <c r="BR130" s="278"/>
      <c r="BS130" s="278"/>
      <c r="BT130" s="278"/>
      <c r="BU130" s="278"/>
      <c r="BV130" s="278"/>
    </row>
    <row r="131" spans="57:74" ht="30" customHeight="1">
      <c r="BE131" s="278"/>
      <c r="BF131" s="368">
        <f>BJ131+BJ138</f>
        <v>5410110</v>
      </c>
      <c r="BG131" s="369"/>
      <c r="BH131" s="369"/>
      <c r="BI131" s="278"/>
      <c r="BJ131" s="370">
        <f>SUM(S필터!AI:AI)+IF($BM$134&lt;=100000,100000,$BM$134)</f>
        <v>3375950</v>
      </c>
      <c r="BK131" s="370"/>
      <c r="BL131" s="370"/>
      <c r="BM131" s="370"/>
      <c r="BN131" s="291">
        <f>IFERROR(AVERAGE(S필터!$AL:$AL),"")</f>
        <v>0.31999248554913284</v>
      </c>
      <c r="BO131" s="280">
        <f>SUMIF(S필터!E:E,$BO$133,S필터!AH:AH)</f>
        <v>2366470</v>
      </c>
      <c r="BP131" s="281">
        <f>SUM(S필터!AK:AK)-IF($BO$131&gt;=1000000,50000,0)</f>
        <v>990712</v>
      </c>
      <c r="BQ131" s="278"/>
      <c r="BR131" s="278"/>
      <c r="BS131" s="278"/>
      <c r="BT131" s="278"/>
      <c r="BU131" s="288" t="s">
        <v>1912</v>
      </c>
      <c r="BV131" s="278"/>
    </row>
    <row r="132" spans="57:74" ht="5.0999999999999996" customHeight="1">
      <c r="BE132" s="278"/>
      <c r="BF132" s="278"/>
      <c r="BG132" s="278"/>
      <c r="BH132" s="278"/>
      <c r="BI132" s="278"/>
      <c r="BJ132" s="278"/>
      <c r="BK132" s="278"/>
      <c r="BL132" s="278"/>
      <c r="BM132" s="278"/>
      <c r="BN132" s="278"/>
      <c r="BO132" s="278"/>
      <c r="BP132" s="278"/>
      <c r="BQ132" s="278"/>
      <c r="BR132" s="278"/>
      <c r="BS132" s="278"/>
      <c r="BT132" s="278"/>
      <c r="BU132" s="278"/>
      <c r="BV132" s="278"/>
    </row>
    <row r="133" spans="57:74" ht="12" customHeight="1">
      <c r="BE133" s="278"/>
      <c r="BF133" s="278"/>
      <c r="BG133" s="278"/>
      <c r="BH133" s="278"/>
      <c r="BI133" s="278"/>
      <c r="BJ133" s="282" t="s">
        <v>853</v>
      </c>
      <c r="BK133" s="283" t="s">
        <v>854</v>
      </c>
      <c r="BL133" s="283" t="s">
        <v>855</v>
      </c>
      <c r="BM133" s="284" t="s">
        <v>1684</v>
      </c>
      <c r="BN133" s="285"/>
      <c r="BO133" s="286" t="s">
        <v>187</v>
      </c>
      <c r="BP133" s="286" t="s">
        <v>158</v>
      </c>
      <c r="BQ133" s="287" t="s">
        <v>174</v>
      </c>
      <c r="BR133" s="287" t="s">
        <v>170</v>
      </c>
      <c r="BS133" s="286" t="s">
        <v>177</v>
      </c>
      <c r="BT133" s="286"/>
      <c r="BU133" s="289" t="s">
        <v>1911</v>
      </c>
      <c r="BV133" s="278"/>
    </row>
    <row r="134" spans="57:74" ht="12" customHeight="1">
      <c r="BE134" s="278"/>
      <c r="BF134" s="278"/>
      <c r="BG134" s="278"/>
      <c r="BH134" s="278"/>
      <c r="BI134" s="278"/>
      <c r="BJ134" s="293">
        <f>SUM(S필터!$AW:$AW)</f>
        <v>2710372</v>
      </c>
      <c r="BK134" s="293">
        <f>SUM(S필터!$Z:$Z)</f>
        <v>520000</v>
      </c>
      <c r="BL134" s="293">
        <f>SUM(S필터!$AB:$AB)</f>
        <v>114938</v>
      </c>
      <c r="BM134" s="294">
        <f>ROUND($BP$131*0.1,0)</f>
        <v>99071</v>
      </c>
      <c r="BN134" s="294"/>
      <c r="BO134" s="290">
        <f>COUNTIF(S필터!$E:$E,BO$133)</f>
        <v>83</v>
      </c>
      <c r="BP134" s="290">
        <f>COUNTIF(S필터!$E:$E,BP$133)</f>
        <v>86</v>
      </c>
      <c r="BQ134" s="290">
        <f>COUNTIF(S필터!$E:$E,BQ$133)</f>
        <v>0</v>
      </c>
      <c r="BR134" s="290">
        <f>COUNTIF(S필터!$E:$E,BR$133)</f>
        <v>0</v>
      </c>
      <c r="BS134" s="290">
        <f>COUNTIF(S필터!$E:$E,BS$133)</f>
        <v>0</v>
      </c>
      <c r="BT134" s="290"/>
      <c r="BU134" s="290">
        <f>COUNTIF(S필터!$V:$V,BU$133)</f>
        <v>0</v>
      </c>
      <c r="BV134" s="278"/>
    </row>
    <row r="135" spans="57:74" ht="12" customHeight="1">
      <c r="BE135" s="278"/>
      <c r="BF135" s="278"/>
      <c r="BG135" s="278"/>
      <c r="BH135" s="278"/>
      <c r="BI135" s="278"/>
      <c r="BJ135" s="279"/>
      <c r="BK135" s="279"/>
      <c r="BL135" s="279"/>
      <c r="BM135" s="278"/>
      <c r="BN135" s="278"/>
      <c r="BO135" s="278"/>
      <c r="BP135" s="278"/>
      <c r="BQ135" s="278"/>
      <c r="BR135" s="278"/>
      <c r="BS135" s="278"/>
      <c r="BT135" s="278"/>
      <c r="BU135" s="278"/>
      <c r="BV135" s="278"/>
    </row>
    <row r="136" spans="57:74" ht="9.9499999999999993" customHeight="1">
      <c r="BE136" s="278"/>
      <c r="BF136" s="278"/>
      <c r="BG136" s="278"/>
      <c r="BH136" s="278"/>
      <c r="BI136" s="278"/>
      <c r="BJ136" s="279"/>
      <c r="BK136" s="279"/>
      <c r="BL136" s="279"/>
      <c r="BM136" s="278"/>
      <c r="BN136" s="278"/>
      <c r="BO136" s="278"/>
      <c r="BP136" s="278"/>
      <c r="BQ136" s="278"/>
      <c r="BR136" s="278"/>
      <c r="BS136" s="278"/>
      <c r="BT136" s="278"/>
      <c r="BU136" s="278"/>
      <c r="BV136" s="278"/>
    </row>
    <row r="137" spans="57:74" ht="14.1" customHeight="1">
      <c r="BE137" s="278"/>
      <c r="BF137" s="278"/>
      <c r="BG137" s="278"/>
      <c r="BH137" s="278"/>
      <c r="BI137" s="278" t="s">
        <v>1687</v>
      </c>
      <c r="BJ137" s="373" t="s">
        <v>1686</v>
      </c>
      <c r="BK137" s="373"/>
      <c r="BL137" s="278"/>
      <c r="BM137" s="278"/>
      <c r="BN137" s="278"/>
      <c r="BO137" s="278"/>
      <c r="BP137" s="278"/>
      <c r="BQ137" s="278"/>
      <c r="BR137" s="278"/>
      <c r="BS137" s="278"/>
      <c r="BT137" s="278"/>
      <c r="BU137" s="278"/>
      <c r="BV137" s="278"/>
    </row>
    <row r="138" spans="57:74" ht="30" customHeight="1">
      <c r="BE138" s="278"/>
      <c r="BF138" s="278"/>
      <c r="BG138" s="278"/>
      <c r="BH138" s="278"/>
      <c r="BI138" s="278"/>
      <c r="BJ138" s="370">
        <f>SUM(F필터!AH:AH)-IF($BO$138&gt;=1000000,50000,0)</f>
        <v>2034160</v>
      </c>
      <c r="BK138" s="370"/>
      <c r="BL138" s="370"/>
      <c r="BM138" s="370"/>
      <c r="BN138" s="278"/>
      <c r="BO138" s="280">
        <f>SUMIF(F필터!E:E,$BO$140,F필터!AH:AH)</f>
        <v>644130</v>
      </c>
      <c r="BP138" s="278"/>
      <c r="BQ138" s="278"/>
      <c r="BR138" s="278"/>
      <c r="BS138" s="288"/>
      <c r="BT138" s="278"/>
      <c r="BU138" s="288" t="s">
        <v>1912</v>
      </c>
      <c r="BV138" s="278"/>
    </row>
    <row r="139" spans="57:74" ht="5.0999999999999996" customHeight="1">
      <c r="BE139" s="278"/>
      <c r="BF139" s="278"/>
      <c r="BG139" s="278"/>
      <c r="BH139" s="278"/>
      <c r="BI139" s="278"/>
      <c r="BJ139" s="278"/>
      <c r="BK139" s="278"/>
      <c r="BL139" s="278"/>
      <c r="BM139" s="278"/>
      <c r="BN139" s="278"/>
      <c r="BO139" s="278"/>
      <c r="BP139" s="278"/>
      <c r="BQ139" s="278"/>
      <c r="BR139" s="278"/>
      <c r="BS139" s="278"/>
      <c r="BT139" s="278"/>
      <c r="BU139" s="278"/>
      <c r="BV139" s="278"/>
    </row>
    <row r="140" spans="57:74" ht="12" customHeight="1">
      <c r="BE140" s="278"/>
      <c r="BF140" s="278"/>
      <c r="BG140" s="278"/>
      <c r="BH140" s="278"/>
      <c r="BI140" s="278"/>
      <c r="BJ140" s="282" t="s">
        <v>853</v>
      </c>
      <c r="BK140" s="283" t="s">
        <v>854</v>
      </c>
      <c r="BL140" s="283" t="s">
        <v>855</v>
      </c>
      <c r="BM140" s="285"/>
      <c r="BN140" s="285"/>
      <c r="BO140" s="286" t="s">
        <v>187</v>
      </c>
      <c r="BP140" s="286" t="s">
        <v>158</v>
      </c>
      <c r="BQ140" s="287" t="s">
        <v>182</v>
      </c>
      <c r="BR140" s="285"/>
      <c r="BS140" s="289"/>
      <c r="BT140" s="278"/>
      <c r="BU140" s="289" t="s">
        <v>1911</v>
      </c>
      <c r="BV140" s="278"/>
    </row>
    <row r="141" spans="57:74" ht="12" customHeight="1">
      <c r="BE141" s="278"/>
      <c r="BF141" s="278"/>
      <c r="BG141" s="278"/>
      <c r="BH141" s="278"/>
      <c r="BI141" s="278"/>
      <c r="BJ141" s="293">
        <f>SUM(F필터!$AW:$AW)</f>
        <v>1223684</v>
      </c>
      <c r="BK141" s="293">
        <f>SUM(F필터!$Z:$Z)</f>
        <v>399300</v>
      </c>
      <c r="BL141" s="293">
        <f>SUM(F필터!$AB:$AB)</f>
        <v>113279</v>
      </c>
      <c r="BM141" s="294"/>
      <c r="BN141" s="294"/>
      <c r="BO141" s="290">
        <f>COUNTIF(F필터!E:E,$BO$140)</f>
        <v>22</v>
      </c>
      <c r="BP141" s="290">
        <f>COUNTIF(F필터!E:E,$BP$140)</f>
        <v>57</v>
      </c>
      <c r="BQ141" s="290">
        <f>COUNTIF(F필터!E:E,$BQ$140)</f>
        <v>30</v>
      </c>
      <c r="BR141" s="294"/>
      <c r="BS141" s="290"/>
      <c r="BT141" s="295"/>
      <c r="BU141" s="290">
        <f>COUNTIF(F필터!$V:$V,BU$140)</f>
        <v>0</v>
      </c>
      <c r="BV141" s="278"/>
    </row>
    <row r="142" spans="57:74" ht="14.1" customHeight="1">
      <c r="BE142" s="278"/>
      <c r="BF142" s="278"/>
      <c r="BG142" s="278"/>
      <c r="BH142" s="278"/>
      <c r="BI142" s="278"/>
      <c r="BJ142" s="278"/>
      <c r="BK142" s="278"/>
      <c r="BL142" s="278"/>
      <c r="BM142" s="278"/>
      <c r="BN142" s="278"/>
      <c r="BO142" s="278"/>
      <c r="BP142" s="278"/>
      <c r="BQ142" s="278"/>
      <c r="BR142" s="278"/>
      <c r="BS142" s="278"/>
      <c r="BT142" s="278"/>
      <c r="BU142" s="278"/>
      <c r="BV142" s="278"/>
    </row>
    <row r="143" spans="57:74" ht="5.0999999999999996" customHeight="1">
      <c r="BE143" s="278"/>
      <c r="BF143" s="278"/>
      <c r="BG143" s="278"/>
      <c r="BH143" s="278"/>
      <c r="BI143" s="278"/>
      <c r="BJ143" s="278"/>
      <c r="BK143" s="278"/>
      <c r="BL143" s="278"/>
      <c r="BM143" s="278"/>
      <c r="BN143" s="278"/>
      <c r="BO143" s="278"/>
      <c r="BP143" s="278"/>
      <c r="BQ143" s="278"/>
      <c r="BR143" s="278"/>
      <c r="BS143" s="278"/>
      <c r="BT143" s="278"/>
      <c r="BU143" s="278"/>
      <c r="BV143" s="278"/>
    </row>
    <row r="147" spans="65:80" ht="14.1" customHeight="1">
      <c r="BM147" s="320" t="s">
        <v>5706</v>
      </c>
    </row>
    <row r="154" spans="65:80" ht="20.100000000000001" customHeight="1">
      <c r="BZ154" s="319" t="s">
        <v>4582</v>
      </c>
      <c r="CA154" s="32" t="s">
        <v>854</v>
      </c>
      <c r="CB154" s="5" t="s">
        <v>4576</v>
      </c>
    </row>
    <row r="155" spans="65:80" ht="20.100000000000001" customHeight="1">
      <c r="BZ155" s="318" t="s">
        <v>191</v>
      </c>
      <c r="CA155" s="34" t="s">
        <v>5710</v>
      </c>
      <c r="CB155" s="316" t="s">
        <v>4581</v>
      </c>
    </row>
    <row r="156" spans="65:80" ht="20.100000000000001" customHeight="1">
      <c r="BZ156" s="318" t="s">
        <v>4577</v>
      </c>
      <c r="CA156" s="34" t="s">
        <v>5710</v>
      </c>
      <c r="CB156" s="315" t="s">
        <v>4580</v>
      </c>
    </row>
    <row r="157" spans="65:80" ht="20.100000000000001" customHeight="1">
      <c r="BZ157" s="318" t="s">
        <v>4578</v>
      </c>
      <c r="CA157" s="34" t="s">
        <v>5711</v>
      </c>
      <c r="CB157" s="315" t="s">
        <v>4580</v>
      </c>
    </row>
    <row r="158" spans="65:80" ht="20.100000000000001" customHeight="1">
      <c r="BZ158" s="318" t="s">
        <v>4579</v>
      </c>
      <c r="CA158" s="34" t="s">
        <v>5711</v>
      </c>
      <c r="CB158" s="317" t="s">
        <v>4581</v>
      </c>
    </row>
    <row r="160" spans="65:80" ht="18" customHeight="1">
      <c r="BZ160" s="321" t="s">
        <v>4576</v>
      </c>
    </row>
    <row r="161" spans="78:80" ht="66.75" customHeight="1">
      <c r="BZ161" s="345" t="s">
        <v>5707</v>
      </c>
      <c r="CA161" s="346"/>
      <c r="CB161" s="347"/>
    </row>
    <row r="162" spans="78:80" ht="6.95" customHeight="1"/>
    <row r="163" spans="78:80" ht="18" customHeight="1">
      <c r="BZ163" s="321" t="s">
        <v>5708</v>
      </c>
    </row>
    <row r="164" spans="78:80" ht="45.75" customHeight="1">
      <c r="BZ164" s="345" t="s">
        <v>5709</v>
      </c>
      <c r="CA164" s="346"/>
      <c r="CB164" s="347"/>
    </row>
  </sheetData>
  <mergeCells count="31">
    <mergeCell ref="BJ137:BK137"/>
    <mergeCell ref="BF130:BH130"/>
    <mergeCell ref="A31:B31"/>
    <mergeCell ref="A26:C26"/>
    <mergeCell ref="C31:F35"/>
    <mergeCell ref="A41:F42"/>
    <mergeCell ref="A37:A40"/>
    <mergeCell ref="B37:B40"/>
    <mergeCell ref="C37:F40"/>
    <mergeCell ref="C36:F36"/>
    <mergeCell ref="K24:M24"/>
    <mergeCell ref="A27:D27"/>
    <mergeCell ref="A28:D28"/>
    <mergeCell ref="A29:D29"/>
    <mergeCell ref="A25:C25"/>
    <mergeCell ref="BZ161:CB161"/>
    <mergeCell ref="BZ164:CB164"/>
    <mergeCell ref="AK122:AL122"/>
    <mergeCell ref="AX121:AY121"/>
    <mergeCell ref="AI117:AK118"/>
    <mergeCell ref="AS117:AV118"/>
    <mergeCell ref="AI121:AJ121"/>
    <mergeCell ref="AK121:AL121"/>
    <mergeCell ref="AN121:AO121"/>
    <mergeCell ref="AS121:AT121"/>
    <mergeCell ref="AU121:AV121"/>
    <mergeCell ref="BF131:BH131"/>
    <mergeCell ref="BJ131:BM131"/>
    <mergeCell ref="BJ138:BM138"/>
    <mergeCell ref="BL130:BM130"/>
    <mergeCell ref="BJ130:BK130"/>
  </mergeCells>
  <phoneticPr fontId="4" type="noConversion"/>
  <conditionalFormatting sqref="AJ120 AL120 AO120">
    <cfRule type="cellIs" dxfId="75" priority="5" operator="greaterThanOrEqual">
      <formula>0</formula>
    </cfRule>
    <cfRule type="cellIs" dxfId="74" priority="6" operator="lessThan">
      <formula>0</formula>
    </cfRule>
  </conditionalFormatting>
  <conditionalFormatting sqref="AT120 AV120 AY120">
    <cfRule type="cellIs" dxfId="73" priority="3" operator="greaterThanOrEqual">
      <formula>0</formula>
    </cfRule>
    <cfRule type="cellIs" dxfId="72" priority="4" operator="lessThan">
      <formula>0</formula>
    </cfRule>
  </conditionalFormatting>
  <conditionalFormatting sqref="BO134:BU134 BO141:BU141">
    <cfRule type="cellIs" dxfId="71" priority="1" operator="lessThanOrEqual">
      <formula>0</formula>
    </cfRule>
    <cfRule type="cellIs" dxfId="70" priority="2" operator="greaterThan">
      <formula>0</formula>
    </cfRule>
  </conditionalFormatting>
  <hyperlinks>
    <hyperlink ref="K24:M24" r:id="rId1" display="마진율 계산기 수수료 안내" xr:uid="{1228AABF-6635-4833-B8FE-E62CEDCD0A40}"/>
  </hyperlinks>
  <pageMargins left="0.7" right="0.7" top="0.75" bottom="0.75" header="0.3" footer="0.3"/>
  <pageSetup paperSize="9" orientation="portrait" r:id="rId2"/>
  <drawing r:id="rId3"/>
  <tableParts count="1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customUI/_rels/customUI14.xml.rels><?xml version="1.0" encoding="UTF-8" standalone="yes"?>
<Relationships xmlns="http://schemas.openxmlformats.org/package/2006/relationships"><Relationship Id="medal" Type="http://schemas.openxmlformats.org/officeDocument/2006/relationships/image" Target="images/medal.png"/><Relationship Id="erase" Type="http://schemas.openxmlformats.org/officeDocument/2006/relationships/image" Target="images/erase.png"/><Relationship Id="transfer" Type="http://schemas.openxmlformats.org/officeDocument/2006/relationships/image" Target="images/transfer.png"/><Relationship Id="user-profile" Type="http://schemas.openxmlformats.org/officeDocument/2006/relationships/image" Target="images/user-profile.png"/><Relationship Id="home" Type="http://schemas.openxmlformats.org/officeDocument/2006/relationships/image" Target="images/home.png"/><Relationship Id="ft" Type="http://schemas.openxmlformats.org/officeDocument/2006/relationships/image" Target="images/ft.png"/><Relationship Id="announcement" Type="http://schemas.openxmlformats.org/officeDocument/2006/relationships/image" Target="images/announcement.png"/><Relationship Id="story" Type="http://schemas.openxmlformats.org/officeDocument/2006/relationships/image" Target="images/story.png"/><Relationship Id="sheet" Type="http://schemas.openxmlformats.org/officeDocument/2006/relationships/image" Target="images/sheet.png"/><Relationship Id="reload" Type="http://schemas.openxmlformats.org/officeDocument/2006/relationships/image" Target="images/reload.png"/><Relationship Id="spreadsheet" Type="http://schemas.openxmlformats.org/officeDocument/2006/relationships/image" Target="images/spreadsheet.png"/></Relationships>
</file>

<file path=customUI/customUI14.xml><?xml version="1.0" encoding="utf-8"?>
<customUI xmlns="http://schemas.microsoft.com/office/2009/07/customui">
  <ribbon startFromScratch="false">
    <tabs>
      <tab id="CustomTab" insertBeforeMso="TabHome" label="Setools ™">
        <group id="홈" label="홈">
          <button id="Button0-0" image="home" size="large" label="Home" screentip="홈로 이동" onAction="gohomeSheet"/>
          <button id="Button0-1" image="reload" size="large" label="모두 새로 고침" screentip="모두 새로 고침" onAction="reloadAll"/>
        </group>
        <group id="DataModifyCopy" label="Sheet">
          <button id="Button5-1" image="erase" size="large" label="입력시트 정리" screentip="입력시트 정리" onAction="goEditInput"/>
          <button id="Button5-2" image="transfer" size="large" label="출고DB/고객DB에 변환 저장하기" screentip="출고DB/고객DB에 변환 저장하기" onAction="DataOutSave"/>
        </group>
        <group id="DataDBCopy" label="DB">
          <button id="Button8-1" image="spreadsheet" size="large" label="출고DB-엑세스저장" screentip="출고DB-엑세스저장" onAction="DataOutSFTableSave"/>
          <button id="Button8-2" image="spreadsheet" size="large" label="고객DB-엑세스저장" screentip="고객DB-엑세스저장" onAction="DataOutUTableSave"/>
        </group>
        <group id="info" label="V8.0">
          <button id="Button6-1" image="medal" size="large" label="info" screentip="버전 정보를 봅니다" onAction="license8"/>
        </group>
        <group id="RX63A280" image="graduation-cap" label="v2.0">
          <button id="Button6-2" image="announcement" label="참고사항" screentip="정보를 봅니다" onAction="NavigateGallery_OnAction"/>
          <button id="Button6-3" image="announcement" label="클래임" screentip="클래임 정보를 봅니다" onAction="ClaimGallery_OnAction"/>
          <checkBox id="MyCheckBox" label="열 변경" onAction="ToggleColum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05009D-1A3B-4003-A9EC-64FFA615C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</vt:i4>
      </vt:variant>
    </vt:vector>
  </HeadingPairs>
  <TitlesOfParts>
    <vt:vector size="13" baseType="lpstr">
      <vt:lpstr>대시보드</vt:lpstr>
      <vt:lpstr>검색</vt:lpstr>
      <vt:lpstr>입력</vt:lpstr>
      <vt:lpstr>출고표</vt:lpstr>
      <vt:lpstr>F출고표</vt:lpstr>
      <vt:lpstr>S출고표</vt:lpstr>
      <vt:lpstr>출고DB</vt:lpstr>
      <vt:lpstr>S필터</vt:lpstr>
      <vt:lpstr>F필터</vt:lpstr>
      <vt:lpstr>고객DB</vt:lpstr>
      <vt:lpstr>병합</vt:lpstr>
      <vt:lpstr>Settings</vt:lpstr>
      <vt:lpstr>WBPath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ingyu Kang</dc:creator>
  <cp:lastModifiedBy>220</cp:lastModifiedBy>
  <cp:lastPrinted>2024-06-25T08:59:41Z</cp:lastPrinted>
  <dcterms:created xsi:type="dcterms:W3CDTF">2024-06-13T06:26:12Z</dcterms:created>
  <dcterms:modified xsi:type="dcterms:W3CDTF">2024-10-01T05:28:58Z</dcterms:modified>
</cp:coreProperties>
</file>